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857" documentId="13_ncr:1_{43B24D71-1A41-4DD5-890F-3E23E1CD43B2}" xr6:coauthVersionLast="47" xr6:coauthVersionMax="47" xr10:uidLastSave="{DB8B6897-2BF5-469F-A870-038319B55B3F}"/>
  <bookViews>
    <workbookView xWindow="240" yWindow="240" windowWidth="28065" windowHeight="15285" tabRatio="618" xr2:uid="{00000000-000D-0000-FFFF-FFFF00000000}"/>
  </bookViews>
  <sheets>
    <sheet name="README" sheetId="19" r:id="rId1"/>
    <sheet name="State Totals" sheetId="30" r:id="rId2"/>
    <sheet name="All Sectors CAPs" sheetId="21" r:id="rId3"/>
    <sheet name="All Sectors HAPs" sheetId="42" r:id="rId4"/>
    <sheet name="Model Species" sheetId="20" r:id="rId5"/>
    <sheet name="afdust" sheetId="1" r:id="rId6"/>
    <sheet name="fertilizer" sheetId="49" r:id="rId7"/>
    <sheet name="livestock" sheetId="44" r:id="rId8"/>
    <sheet name="total ag" sheetId="50" r:id="rId9"/>
    <sheet name="cmv_c1c2" sheetId="4" r:id="rId10"/>
    <sheet name="cmv_c3" sheetId="43" r:id="rId11"/>
    <sheet name="rail" sheetId="3" r:id="rId12"/>
    <sheet name="nonpt" sheetId="34" r:id="rId13"/>
    <sheet name="vcp" sheetId="47" r:id="rId14"/>
    <sheet name="ptagfire" sheetId="32" r:id="rId15"/>
    <sheet name="nonroad" sheetId="5" r:id="rId16"/>
    <sheet name="onroad all" sheetId="14" r:id="rId17"/>
    <sheet name="airports" sheetId="46" r:id="rId18"/>
    <sheet name="ptfire-rx" sheetId="10" r:id="rId19"/>
    <sheet name="ptfire-wild" sheetId="48" r:id="rId20"/>
    <sheet name="ptfire_othna" sheetId="40" r:id="rId21"/>
    <sheet name="ptegu" sheetId="11" r:id="rId22"/>
    <sheet name="ptnonipm" sheetId="33" r:id="rId23"/>
    <sheet name="pt_oilgas" sheetId="25" r:id="rId24"/>
    <sheet name="np_oilgas" sheetId="27" r:id="rId25"/>
    <sheet name="rwc" sheetId="13" r:id="rId26"/>
    <sheet name="beis" sheetId="41" r:id="rId27"/>
    <sheet name="othar" sheetId="6" r:id="rId28"/>
    <sheet name="onroad_can" sheetId="7" r:id="rId29"/>
    <sheet name="onroad_mex" sheetId="36" r:id="rId30"/>
    <sheet name="othpt" sheetId="8" r:id="rId31"/>
    <sheet name="othafdust" sheetId="35" r:id="rId32"/>
    <sheet name="othptdust 12US1" sheetId="45" r:id="rId33"/>
  </sheets>
  <definedNames>
    <definedName name="_2011ea_v6_11f_12US2_cbo5_soa_ag_state" localSheetId="6">fertilizer!#REF!</definedName>
    <definedName name="_2011ea_v6_11f_12US2_cbo5_soa_ag_state_1" localSheetId="6">fertilizer!#REF!</definedName>
    <definedName name="_xlnm._FilterDatabase" localSheetId="1" hidden="1">'State Totals'!$A$2:$S$51</definedName>
    <definedName name="annual_2011_draft_ptfire_12US2_cbo5_soa" localSheetId="18">'ptfire-rx'!$AG$2:$CT$51</definedName>
    <definedName name="annual_2011_draft_ptfire_12US2_cbo5_soa" localSheetId="19">'ptfire-wild'!$AE$2:$CP$51</definedName>
    <definedName name="annual_2011ea_v6_11f_afdust_12US2_cmaq_cb05_soa_state" localSheetId="5">afdust!$F$2:$AA$56</definedName>
    <definedName name="annual_2011ea_v6_11f_afdust_12US2_cmaq_cb05_soa_state" localSheetId="31">othafdust!$E$2:$Z$15</definedName>
    <definedName name="annual_2011ea_v6_11f_afdust_12US2_cmaq_cb05_soa_state" localSheetId="32">'othptdust 12US1'!#REF!</definedName>
    <definedName name="annual_2011ea_v6_11f_afdust_12US2_cmaq_cb05_soa_state_1" localSheetId="5">afdust!$F$2:$AA$56</definedName>
    <definedName name="annual_2011ea_v6_11f_afdust_12US2_cmaq_cb05_soa_state_2" localSheetId="5">afdust!$F$2:$AA$56</definedName>
    <definedName name="annual_2011ea_v6_11f_afdust_12US2_cmaq_cb05_soa_state_3" localSheetId="5">afdust!$F$2:$AA$56</definedName>
    <definedName name="annual_2011ea_v6_11f_c1c2rail_12US2_cbo5_soa_state" localSheetId="6">fertilizer!$E$2:$G$54</definedName>
    <definedName name="annual_2011ea_v6_11f_c1c2rail_12US2_cbo5_soa_state" localSheetId="11">rail!$AK$2:$CT$54</definedName>
    <definedName name="annual_2011ea_v6_11f_c3marine_12US2_cbo5_soa_state" localSheetId="9">cmv_c1c2!$J$2:$BQ$56</definedName>
    <definedName name="annual_2011ea_v6_11f_c3marine_12US2_cbo5_soa_state" localSheetId="10">cmv_c3!$J$2:$BQ$56</definedName>
    <definedName name="annual_2011ea_v6_11f_c3marine_12US2_cbo5_soa_state_1" localSheetId="10">cmv_c3!$J$2:$BQ$56</definedName>
    <definedName name="annual_2011ea_v6_11f_nonpt_12US2_cbo5_soa_state" localSheetId="14">ptagfire!$AC$2:$BY$53</definedName>
    <definedName name="annual_2011ea_v6_11f_nonroad_12US2_cbo5_soa_state" localSheetId="15">nonroad!$AH$2:$CM$58</definedName>
    <definedName name="annual_2011ea_v6_11f_othar_12US2_cmaq_cb05_soa_state" localSheetId="27">othar!$J$2:$BU$47</definedName>
    <definedName name="annual_2011ea_v6_11f_othar_12US2_cmaq_cb05_soa_state" localSheetId="20">ptfire_othna!$J$2:$BT$51</definedName>
    <definedName name="annual_2011ea_v6_11f_othar_12US2_cmaq_cb05_soa_state_1" localSheetId="27">othar!$J$2:$BU$47</definedName>
    <definedName name="annual_2011ea_v6_11f_othar_12US2_cmaq_cb05_soa_state_1" localSheetId="20">ptfire_othna!$J$2:$BT$51</definedName>
    <definedName name="annual_2011ea_v6_11f_othon_12US2_cmaq_cb05_soa_state" localSheetId="28">onroad_can!$J$2:$BU$47</definedName>
    <definedName name="annual_2011ea_v6_11f_othon_12US2_cmaq_cb05_soa_state" localSheetId="29">onroad_mex!$U$2:$CC$34</definedName>
    <definedName name="annual_2011ea_v6_11f_othon_12US2_cmaq_cb05_soa_state_1" localSheetId="28">onroad_can!$J$2:$BU$47</definedName>
    <definedName name="annual_2011ea_v6_11f_othpt_12US2_cmaq_cb05_soa_state" localSheetId="30">othpt!$M$2:$BX$47</definedName>
    <definedName name="annual_2011ea_v6_11f_othpt_12US2_cmaq_cb05_soa_state_1" localSheetId="30">othpt!$M$2:$BX$47</definedName>
    <definedName name="annual_2011ea_v6_11f_ptipm_12US2_cbo5_soa_state" localSheetId="17">airports!$AE$2:$BU$54</definedName>
    <definedName name="annual_2011ea_v6_11f_ptipm_12US2_cbo5_soa_state" localSheetId="7">livestock!$P$2:$AS$54</definedName>
    <definedName name="annual_2011ea_v6_11f_ptipm_12US2_cbo5_soa_state" localSheetId="12">nonpt!$BG$2:$EA$54</definedName>
    <definedName name="annual_2011ea_v6_11f_ptipm_12US2_cbo5_soa_state" localSheetId="21">ptegu!$BG$2:$DY$54</definedName>
    <definedName name="annual_2011ea_v6_11f_ptipm_12US2_cbo5_soa_state" localSheetId="22">ptnonipm!$BQ$2:$ET$54</definedName>
    <definedName name="annual_2011ea_v6_11f_ptipm_12US2_cbo5_soa_state" localSheetId="13">vcp!$X$2:$CP$54</definedName>
    <definedName name="annual_2011ea_v6_11f_ptipm_12US2_cbo5_soa_state_1" localSheetId="21">ptegu!$BG$2:$DY$54</definedName>
    <definedName name="annual_2011ea_v6_11f_ptnonipm_12US2_cbo5_soa_state" localSheetId="23">pt_oilgas!$BF$2:$DV$54</definedName>
    <definedName name="annual_2011ea_v6_11f_rwc_12US2_cbo5_soa_state" localSheetId="25">rwc!$AF$2:$CN$54</definedName>
    <definedName name="beis" localSheetId="3">#REF!</definedName>
    <definedName name="beis" localSheetId="10">#REF!</definedName>
    <definedName name="beis" localSheetId="6">#REF!</definedName>
    <definedName name="beis" localSheetId="7">#REF!</definedName>
    <definedName name="beis" localSheetId="8">#REF!</definedName>
    <definedName name="bei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30" l="1"/>
  <c r="AC5" i="30" s="1"/>
  <c r="C6" i="30"/>
  <c r="AC6" i="30" s="1"/>
  <c r="C7" i="30"/>
  <c r="C8" i="30"/>
  <c r="AC8" i="30" s="1"/>
  <c r="C9" i="30"/>
  <c r="AC9" i="30" s="1"/>
  <c r="C10" i="30"/>
  <c r="AC10" i="30" s="1"/>
  <c r="C11" i="30"/>
  <c r="C12" i="30"/>
  <c r="AC12" i="30" s="1"/>
  <c r="C13" i="30"/>
  <c r="AC13" i="30" s="1"/>
  <c r="C14" i="30"/>
  <c r="AC14" i="30" s="1"/>
  <c r="C15" i="30"/>
  <c r="C16" i="30"/>
  <c r="AC16" i="30" s="1"/>
  <c r="C17" i="30"/>
  <c r="AC17" i="30" s="1"/>
  <c r="C18" i="30"/>
  <c r="AC18" i="30" s="1"/>
  <c r="C19" i="30"/>
  <c r="C20" i="30"/>
  <c r="AC20" i="30" s="1"/>
  <c r="C21" i="30"/>
  <c r="AC21" i="30" s="1"/>
  <c r="C22" i="30"/>
  <c r="AC22" i="30" s="1"/>
  <c r="C23" i="30"/>
  <c r="C24" i="30"/>
  <c r="AC24" i="30" s="1"/>
  <c r="C25" i="30"/>
  <c r="AC25" i="30" s="1"/>
  <c r="C26" i="30"/>
  <c r="AC26" i="30" s="1"/>
  <c r="C27" i="30"/>
  <c r="C28" i="30"/>
  <c r="AC28" i="30" s="1"/>
  <c r="C29" i="30"/>
  <c r="AC29" i="30" s="1"/>
  <c r="C30" i="30"/>
  <c r="AC30" i="30" s="1"/>
  <c r="C31" i="30"/>
  <c r="C32" i="30"/>
  <c r="AC32" i="30" s="1"/>
  <c r="C33" i="30"/>
  <c r="AC33" i="30" s="1"/>
  <c r="C34" i="30"/>
  <c r="AC34" i="30" s="1"/>
  <c r="C35" i="30"/>
  <c r="C36" i="30"/>
  <c r="AC36" i="30" s="1"/>
  <c r="C37" i="30"/>
  <c r="AC37" i="30" s="1"/>
  <c r="C38" i="30"/>
  <c r="AC38" i="30" s="1"/>
  <c r="C39" i="30"/>
  <c r="C40" i="30"/>
  <c r="AC40" i="30" s="1"/>
  <c r="C41" i="30"/>
  <c r="AC41" i="30" s="1"/>
  <c r="C42" i="30"/>
  <c r="AC42" i="30" s="1"/>
  <c r="C43" i="30"/>
  <c r="C44" i="30"/>
  <c r="AC44" i="30" s="1"/>
  <c r="C45" i="30"/>
  <c r="AC45" i="30" s="1"/>
  <c r="C46" i="30"/>
  <c r="AC46" i="30" s="1"/>
  <c r="C47" i="30"/>
  <c r="C48" i="30"/>
  <c r="AC48" i="30" s="1"/>
  <c r="C49" i="30"/>
  <c r="AC49" i="30" s="1"/>
  <c r="C50" i="30"/>
  <c r="AC50" i="30" s="1"/>
  <c r="C51" i="30"/>
  <c r="C52" i="30"/>
  <c r="C4" i="30"/>
  <c r="B56" i="50"/>
  <c r="B55" i="50"/>
  <c r="B54" i="50"/>
  <c r="B4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3" i="50"/>
  <c r="N56" i="50"/>
  <c r="M56" i="50"/>
  <c r="L56" i="50"/>
  <c r="K56" i="50"/>
  <c r="J56" i="50"/>
  <c r="I56" i="50"/>
  <c r="H56" i="50"/>
  <c r="G56" i="50"/>
  <c r="F56" i="50"/>
  <c r="E56" i="50"/>
  <c r="D56" i="50"/>
  <c r="C56" i="50"/>
  <c r="N55" i="50"/>
  <c r="M55" i="50"/>
  <c r="L55" i="50"/>
  <c r="K55" i="50"/>
  <c r="J55" i="50"/>
  <c r="I55" i="50"/>
  <c r="H55" i="50"/>
  <c r="G55" i="50"/>
  <c r="F55" i="50"/>
  <c r="E55" i="50"/>
  <c r="D55" i="50"/>
  <c r="C55" i="50"/>
  <c r="N54" i="50"/>
  <c r="M54" i="50"/>
  <c r="L54" i="50"/>
  <c r="K54" i="50"/>
  <c r="J54" i="50"/>
  <c r="I54" i="50"/>
  <c r="I61" i="50" s="1"/>
  <c r="H54" i="50"/>
  <c r="G54" i="50"/>
  <c r="F54" i="50"/>
  <c r="E54" i="50"/>
  <c r="E61" i="50" s="1"/>
  <c r="D54" i="50"/>
  <c r="C54" i="50"/>
  <c r="C4" i="50"/>
  <c r="D4" i="50"/>
  <c r="E4" i="50"/>
  <c r="F4" i="50"/>
  <c r="G4" i="50"/>
  <c r="H4" i="50"/>
  <c r="I4" i="50"/>
  <c r="J4" i="50"/>
  <c r="K4" i="50"/>
  <c r="L4" i="50"/>
  <c r="M4" i="50"/>
  <c r="N4" i="50"/>
  <c r="C5" i="50"/>
  <c r="D5" i="50"/>
  <c r="E5" i="50"/>
  <c r="F5" i="50"/>
  <c r="G5" i="50"/>
  <c r="H5" i="50"/>
  <c r="I5" i="50"/>
  <c r="J5" i="50"/>
  <c r="K5" i="50"/>
  <c r="L5" i="50"/>
  <c r="M5" i="50"/>
  <c r="N5" i="50"/>
  <c r="C6" i="50"/>
  <c r="D6" i="50"/>
  <c r="E6" i="50"/>
  <c r="F6" i="50"/>
  <c r="G6" i="50"/>
  <c r="H6" i="50"/>
  <c r="I6" i="50"/>
  <c r="J6" i="50"/>
  <c r="K6" i="50"/>
  <c r="L6" i="50"/>
  <c r="M6" i="50"/>
  <c r="N6" i="50"/>
  <c r="C7" i="50"/>
  <c r="D7" i="50"/>
  <c r="E7" i="50"/>
  <c r="F7" i="50"/>
  <c r="G7" i="50"/>
  <c r="H7" i="50"/>
  <c r="I7" i="50"/>
  <c r="J7" i="50"/>
  <c r="K7" i="50"/>
  <c r="L7" i="50"/>
  <c r="M7" i="50"/>
  <c r="N7" i="50"/>
  <c r="C8" i="50"/>
  <c r="D8" i="50"/>
  <c r="E8" i="50"/>
  <c r="F8" i="50"/>
  <c r="G8" i="50"/>
  <c r="H8" i="50"/>
  <c r="I8" i="50"/>
  <c r="J8" i="50"/>
  <c r="K8" i="50"/>
  <c r="L8" i="50"/>
  <c r="M8" i="50"/>
  <c r="N8" i="50"/>
  <c r="C9" i="50"/>
  <c r="D9" i="50"/>
  <c r="E9" i="50"/>
  <c r="F9" i="50"/>
  <c r="G9" i="50"/>
  <c r="H9" i="50"/>
  <c r="I9" i="50"/>
  <c r="J9" i="50"/>
  <c r="K9" i="50"/>
  <c r="L9" i="50"/>
  <c r="M9" i="50"/>
  <c r="N9" i="50"/>
  <c r="C10" i="50"/>
  <c r="D10" i="50"/>
  <c r="E10" i="50"/>
  <c r="F10" i="50"/>
  <c r="G10" i="50"/>
  <c r="H10" i="50"/>
  <c r="I10" i="50"/>
  <c r="J10" i="50"/>
  <c r="K10" i="50"/>
  <c r="L10" i="50"/>
  <c r="M10" i="50"/>
  <c r="N10" i="50"/>
  <c r="C11" i="50"/>
  <c r="D11" i="50"/>
  <c r="E11" i="50"/>
  <c r="F11" i="50"/>
  <c r="G11" i="50"/>
  <c r="H11" i="50"/>
  <c r="I11" i="50"/>
  <c r="J11" i="50"/>
  <c r="K11" i="50"/>
  <c r="L11" i="50"/>
  <c r="M11" i="50"/>
  <c r="N11" i="50"/>
  <c r="C12" i="50"/>
  <c r="D12" i="50"/>
  <c r="E12" i="50"/>
  <c r="F12" i="50"/>
  <c r="G12" i="50"/>
  <c r="H12" i="50"/>
  <c r="I12" i="50"/>
  <c r="J12" i="50"/>
  <c r="K12" i="50"/>
  <c r="L12" i="50"/>
  <c r="M12" i="50"/>
  <c r="N12" i="50"/>
  <c r="C13" i="50"/>
  <c r="C62" i="50" s="1"/>
  <c r="D13" i="50"/>
  <c r="E13" i="50"/>
  <c r="F13" i="50"/>
  <c r="G13" i="50"/>
  <c r="G62" i="50" s="1"/>
  <c r="H13" i="50"/>
  <c r="I13" i="50"/>
  <c r="J13" i="50"/>
  <c r="K13" i="50"/>
  <c r="K62" i="50" s="1"/>
  <c r="L13" i="50"/>
  <c r="M13" i="50"/>
  <c r="N13" i="50"/>
  <c r="C14" i="50"/>
  <c r="D14" i="50"/>
  <c r="D63" i="50" s="1"/>
  <c r="E14" i="50"/>
  <c r="F14" i="50"/>
  <c r="F63" i="50" s="1"/>
  <c r="G14" i="50"/>
  <c r="H14" i="50"/>
  <c r="H63" i="50" s="1"/>
  <c r="I14" i="50"/>
  <c r="J14" i="50"/>
  <c r="J63" i="50" s="1"/>
  <c r="K14" i="50"/>
  <c r="L14" i="50"/>
  <c r="L63" i="50" s="1"/>
  <c r="M14" i="50"/>
  <c r="N14" i="50"/>
  <c r="C15" i="50"/>
  <c r="D15" i="50"/>
  <c r="E15" i="50"/>
  <c r="F15" i="50"/>
  <c r="G15" i="50"/>
  <c r="H15" i="50"/>
  <c r="I15" i="50"/>
  <c r="J15" i="50"/>
  <c r="K15" i="50"/>
  <c r="L15" i="50"/>
  <c r="M15" i="50"/>
  <c r="N15" i="50"/>
  <c r="C16" i="50"/>
  <c r="D16" i="50"/>
  <c r="E16" i="50"/>
  <c r="F16" i="50"/>
  <c r="G16" i="50"/>
  <c r="H16" i="50"/>
  <c r="I16" i="50"/>
  <c r="J16" i="50"/>
  <c r="K16" i="50"/>
  <c r="L16" i="50"/>
  <c r="M16" i="50"/>
  <c r="N16" i="50"/>
  <c r="C17" i="50"/>
  <c r="D17" i="50"/>
  <c r="E17" i="50"/>
  <c r="F17" i="50"/>
  <c r="G17" i="50"/>
  <c r="H17" i="50"/>
  <c r="I17" i="50"/>
  <c r="J17" i="50"/>
  <c r="K17" i="50"/>
  <c r="L17" i="50"/>
  <c r="M17" i="50"/>
  <c r="N17" i="50"/>
  <c r="C18" i="50"/>
  <c r="D18" i="50"/>
  <c r="E18" i="50"/>
  <c r="F18" i="50"/>
  <c r="G18" i="50"/>
  <c r="H18" i="50"/>
  <c r="I18" i="50"/>
  <c r="J18" i="50"/>
  <c r="K18" i="50"/>
  <c r="L18" i="50"/>
  <c r="M18" i="50"/>
  <c r="N18" i="50"/>
  <c r="C19" i="50"/>
  <c r="D19" i="50"/>
  <c r="E19" i="50"/>
  <c r="F19" i="50"/>
  <c r="G19" i="50"/>
  <c r="H19" i="50"/>
  <c r="I19" i="50"/>
  <c r="J19" i="50"/>
  <c r="K19" i="50"/>
  <c r="L19" i="50"/>
  <c r="M19" i="50"/>
  <c r="N19" i="50"/>
  <c r="C20" i="50"/>
  <c r="D20" i="50"/>
  <c r="E20" i="50"/>
  <c r="F20" i="50"/>
  <c r="G20" i="50"/>
  <c r="H20" i="50"/>
  <c r="I20" i="50"/>
  <c r="J20" i="50"/>
  <c r="K20" i="50"/>
  <c r="L20" i="50"/>
  <c r="M20" i="50"/>
  <c r="N20" i="50"/>
  <c r="C21" i="50"/>
  <c r="D21" i="50"/>
  <c r="E21" i="50"/>
  <c r="F21" i="50"/>
  <c r="G21" i="50"/>
  <c r="H21" i="50"/>
  <c r="I21" i="50"/>
  <c r="J21" i="50"/>
  <c r="K21" i="50"/>
  <c r="L21" i="50"/>
  <c r="M21" i="50"/>
  <c r="N21" i="50"/>
  <c r="C22" i="50"/>
  <c r="D22" i="50"/>
  <c r="E22" i="50"/>
  <c r="F22" i="50"/>
  <c r="G22" i="50"/>
  <c r="H22" i="50"/>
  <c r="I22" i="50"/>
  <c r="J22" i="50"/>
  <c r="K22" i="50"/>
  <c r="L22" i="50"/>
  <c r="M22" i="50"/>
  <c r="N22" i="50"/>
  <c r="C23" i="50"/>
  <c r="D23" i="50"/>
  <c r="E23" i="50"/>
  <c r="F23" i="50"/>
  <c r="G23" i="50"/>
  <c r="H23" i="50"/>
  <c r="I23" i="50"/>
  <c r="J23" i="50"/>
  <c r="K23" i="50"/>
  <c r="L23" i="50"/>
  <c r="M23" i="50"/>
  <c r="N23" i="50"/>
  <c r="C24" i="50"/>
  <c r="D24" i="50"/>
  <c r="E24" i="50"/>
  <c r="F24" i="50"/>
  <c r="G24" i="50"/>
  <c r="H24" i="50"/>
  <c r="I24" i="50"/>
  <c r="J24" i="50"/>
  <c r="K24" i="50"/>
  <c r="L24" i="50"/>
  <c r="M24" i="50"/>
  <c r="N24" i="50"/>
  <c r="C25" i="50"/>
  <c r="D25" i="50"/>
  <c r="E25" i="50"/>
  <c r="F25" i="50"/>
  <c r="G25" i="50"/>
  <c r="H25" i="50"/>
  <c r="I25" i="50"/>
  <c r="J25" i="50"/>
  <c r="K25" i="50"/>
  <c r="L25" i="50"/>
  <c r="M25" i="50"/>
  <c r="N25" i="50"/>
  <c r="C26" i="50"/>
  <c r="D26" i="50"/>
  <c r="E26" i="50"/>
  <c r="F26" i="50"/>
  <c r="G26" i="50"/>
  <c r="H26" i="50"/>
  <c r="I26" i="50"/>
  <c r="J26" i="50"/>
  <c r="K26" i="50"/>
  <c r="L26" i="50"/>
  <c r="M26" i="50"/>
  <c r="N26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C28" i="50"/>
  <c r="D28" i="50"/>
  <c r="E28" i="50"/>
  <c r="F28" i="50"/>
  <c r="G28" i="50"/>
  <c r="H28" i="50"/>
  <c r="I28" i="50"/>
  <c r="J28" i="50"/>
  <c r="K28" i="50"/>
  <c r="L28" i="50"/>
  <c r="M28" i="50"/>
  <c r="N28" i="50"/>
  <c r="C29" i="50"/>
  <c r="D29" i="50"/>
  <c r="E29" i="50"/>
  <c r="F29" i="50"/>
  <c r="G29" i="50"/>
  <c r="H29" i="50"/>
  <c r="I29" i="50"/>
  <c r="J29" i="50"/>
  <c r="K29" i="50"/>
  <c r="L29" i="50"/>
  <c r="M29" i="50"/>
  <c r="N29" i="50"/>
  <c r="C30" i="50"/>
  <c r="D30" i="50"/>
  <c r="E30" i="50"/>
  <c r="F30" i="50"/>
  <c r="G30" i="50"/>
  <c r="H30" i="50"/>
  <c r="I30" i="50"/>
  <c r="J30" i="50"/>
  <c r="K30" i="50"/>
  <c r="L30" i="50"/>
  <c r="M30" i="50"/>
  <c r="N30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C33" i="50"/>
  <c r="D33" i="50"/>
  <c r="E33" i="50"/>
  <c r="F33" i="50"/>
  <c r="G33" i="50"/>
  <c r="H33" i="50"/>
  <c r="I33" i="50"/>
  <c r="J33" i="50"/>
  <c r="K33" i="50"/>
  <c r="L33" i="50"/>
  <c r="M33" i="50"/>
  <c r="N33" i="50"/>
  <c r="C34" i="50"/>
  <c r="D34" i="50"/>
  <c r="E34" i="50"/>
  <c r="F34" i="50"/>
  <c r="G34" i="50"/>
  <c r="H34" i="50"/>
  <c r="I34" i="50"/>
  <c r="J34" i="50"/>
  <c r="K34" i="50"/>
  <c r="L34" i="50"/>
  <c r="M34" i="50"/>
  <c r="N34" i="50"/>
  <c r="C35" i="50"/>
  <c r="D35" i="50"/>
  <c r="E35" i="50"/>
  <c r="F35" i="50"/>
  <c r="G35" i="50"/>
  <c r="H35" i="50"/>
  <c r="I35" i="50"/>
  <c r="J35" i="50"/>
  <c r="K35" i="50"/>
  <c r="L35" i="50"/>
  <c r="M35" i="50"/>
  <c r="N35" i="50"/>
  <c r="C36" i="50"/>
  <c r="D36" i="50"/>
  <c r="E36" i="50"/>
  <c r="F36" i="50"/>
  <c r="G36" i="50"/>
  <c r="H36" i="50"/>
  <c r="I36" i="50"/>
  <c r="J36" i="50"/>
  <c r="K36" i="50"/>
  <c r="L36" i="50"/>
  <c r="M36" i="50"/>
  <c r="N36" i="50"/>
  <c r="C37" i="50"/>
  <c r="D37" i="50"/>
  <c r="E37" i="50"/>
  <c r="F37" i="50"/>
  <c r="G37" i="50"/>
  <c r="H37" i="50"/>
  <c r="I37" i="50"/>
  <c r="J37" i="50"/>
  <c r="K37" i="50"/>
  <c r="L37" i="50"/>
  <c r="M37" i="50"/>
  <c r="N37" i="50"/>
  <c r="C38" i="50"/>
  <c r="D38" i="50"/>
  <c r="E38" i="50"/>
  <c r="F38" i="50"/>
  <c r="G38" i="50"/>
  <c r="H38" i="50"/>
  <c r="I38" i="50"/>
  <c r="J38" i="50"/>
  <c r="K38" i="50"/>
  <c r="L38" i="50"/>
  <c r="M38" i="50"/>
  <c r="N38" i="50"/>
  <c r="C39" i="50"/>
  <c r="D39" i="50"/>
  <c r="E39" i="50"/>
  <c r="F39" i="50"/>
  <c r="G39" i="50"/>
  <c r="H39" i="50"/>
  <c r="I39" i="50"/>
  <c r="J39" i="50"/>
  <c r="K39" i="50"/>
  <c r="L39" i="50"/>
  <c r="M39" i="50"/>
  <c r="N39" i="50"/>
  <c r="C40" i="50"/>
  <c r="D40" i="50"/>
  <c r="E40" i="50"/>
  <c r="F40" i="50"/>
  <c r="G40" i="50"/>
  <c r="H40" i="50"/>
  <c r="I40" i="50"/>
  <c r="J40" i="50"/>
  <c r="K40" i="50"/>
  <c r="L40" i="50"/>
  <c r="M40" i="50"/>
  <c r="N40" i="50"/>
  <c r="C41" i="50"/>
  <c r="D41" i="50"/>
  <c r="E41" i="50"/>
  <c r="F41" i="50"/>
  <c r="G41" i="50"/>
  <c r="H41" i="50"/>
  <c r="I41" i="50"/>
  <c r="J41" i="50"/>
  <c r="K41" i="50"/>
  <c r="L41" i="50"/>
  <c r="M41" i="50"/>
  <c r="N41" i="50"/>
  <c r="C42" i="50"/>
  <c r="D42" i="50"/>
  <c r="E42" i="50"/>
  <c r="F42" i="50"/>
  <c r="G42" i="50"/>
  <c r="H42" i="50"/>
  <c r="I42" i="50"/>
  <c r="J42" i="50"/>
  <c r="K42" i="50"/>
  <c r="L42" i="50"/>
  <c r="M42" i="50"/>
  <c r="N42" i="50"/>
  <c r="C43" i="50"/>
  <c r="D43" i="50"/>
  <c r="E43" i="50"/>
  <c r="F43" i="50"/>
  <c r="G43" i="50"/>
  <c r="H43" i="50"/>
  <c r="I43" i="50"/>
  <c r="J43" i="50"/>
  <c r="K43" i="50"/>
  <c r="L43" i="50"/>
  <c r="M43" i="50"/>
  <c r="N43" i="50"/>
  <c r="C44" i="50"/>
  <c r="D44" i="50"/>
  <c r="E44" i="50"/>
  <c r="F44" i="50"/>
  <c r="G44" i="50"/>
  <c r="H44" i="50"/>
  <c r="I44" i="50"/>
  <c r="J44" i="50"/>
  <c r="K44" i="50"/>
  <c r="L44" i="50"/>
  <c r="M44" i="50"/>
  <c r="N44" i="50"/>
  <c r="C45" i="50"/>
  <c r="D45" i="50"/>
  <c r="E45" i="50"/>
  <c r="F45" i="50"/>
  <c r="G45" i="50"/>
  <c r="H45" i="50"/>
  <c r="I45" i="50"/>
  <c r="J45" i="50"/>
  <c r="K45" i="50"/>
  <c r="L45" i="50"/>
  <c r="M45" i="50"/>
  <c r="N45" i="50"/>
  <c r="C46" i="50"/>
  <c r="D46" i="50"/>
  <c r="E46" i="50"/>
  <c r="F46" i="50"/>
  <c r="G46" i="50"/>
  <c r="H46" i="50"/>
  <c r="I46" i="50"/>
  <c r="J46" i="50"/>
  <c r="K46" i="50"/>
  <c r="L46" i="50"/>
  <c r="M46" i="50"/>
  <c r="N46" i="50"/>
  <c r="C47" i="50"/>
  <c r="D47" i="50"/>
  <c r="E47" i="50"/>
  <c r="F47" i="50"/>
  <c r="G47" i="50"/>
  <c r="H47" i="50"/>
  <c r="I47" i="50"/>
  <c r="J47" i="50"/>
  <c r="K47" i="50"/>
  <c r="L47" i="50"/>
  <c r="M47" i="50"/>
  <c r="N47" i="50"/>
  <c r="C48" i="50"/>
  <c r="D48" i="50"/>
  <c r="E48" i="50"/>
  <c r="F48" i="50"/>
  <c r="G48" i="50"/>
  <c r="H48" i="50"/>
  <c r="I48" i="50"/>
  <c r="J48" i="50"/>
  <c r="K48" i="50"/>
  <c r="L48" i="50"/>
  <c r="M48" i="50"/>
  <c r="N48" i="50"/>
  <c r="C49" i="50"/>
  <c r="D49" i="50"/>
  <c r="E49" i="50"/>
  <c r="F49" i="50"/>
  <c r="G49" i="50"/>
  <c r="H49" i="50"/>
  <c r="I49" i="50"/>
  <c r="J49" i="50"/>
  <c r="K49" i="50"/>
  <c r="L49" i="50"/>
  <c r="M49" i="50"/>
  <c r="N49" i="50"/>
  <c r="C50" i="50"/>
  <c r="D50" i="50"/>
  <c r="E50" i="50"/>
  <c r="F50" i="50"/>
  <c r="G50" i="50"/>
  <c r="H50" i="50"/>
  <c r="I50" i="50"/>
  <c r="J50" i="50"/>
  <c r="K50" i="50"/>
  <c r="L50" i="50"/>
  <c r="M50" i="50"/>
  <c r="N50" i="50"/>
  <c r="C51" i="50"/>
  <c r="D51" i="50"/>
  <c r="E51" i="50"/>
  <c r="F51" i="50"/>
  <c r="G51" i="50"/>
  <c r="H51" i="50"/>
  <c r="I51" i="50"/>
  <c r="J51" i="50"/>
  <c r="K51" i="50"/>
  <c r="L51" i="50"/>
  <c r="M51" i="50"/>
  <c r="N51" i="50"/>
  <c r="C3" i="50"/>
  <c r="D3" i="50"/>
  <c r="E3" i="50"/>
  <c r="F3" i="50"/>
  <c r="G3" i="50"/>
  <c r="H3" i="50"/>
  <c r="I3" i="50"/>
  <c r="J3" i="50"/>
  <c r="K3" i="50"/>
  <c r="L3" i="50"/>
  <c r="M3" i="50"/>
  <c r="N3" i="50"/>
  <c r="K63" i="50"/>
  <c r="I63" i="50"/>
  <c r="G63" i="50"/>
  <c r="E63" i="50"/>
  <c r="C63" i="50"/>
  <c r="M62" i="50"/>
  <c r="I62" i="50"/>
  <c r="E62" i="50"/>
  <c r="K61" i="50"/>
  <c r="G61" i="50"/>
  <c r="C61" i="50"/>
  <c r="G63" i="49"/>
  <c r="F63" i="49"/>
  <c r="B63" i="49"/>
  <c r="G62" i="49"/>
  <c r="F62" i="49"/>
  <c r="B62" i="49"/>
  <c r="C10" i="21" s="1"/>
  <c r="G61" i="49"/>
  <c r="F61" i="49"/>
  <c r="B61" i="49"/>
  <c r="K60" i="49"/>
  <c r="K58" i="49"/>
  <c r="K57" i="49"/>
  <c r="K56" i="49"/>
  <c r="K55" i="49"/>
  <c r="K54" i="49"/>
  <c r="K53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K7" i="49"/>
  <c r="K6" i="49"/>
  <c r="K5" i="49"/>
  <c r="K4" i="49"/>
  <c r="K3" i="49"/>
  <c r="N5" i="30"/>
  <c r="N6" i="30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N24" i="30"/>
  <c r="N25" i="30"/>
  <c r="N26" i="30"/>
  <c r="N27" i="30"/>
  <c r="N28" i="30"/>
  <c r="N29" i="30"/>
  <c r="N30" i="30"/>
  <c r="N31" i="30"/>
  <c r="N32" i="30"/>
  <c r="N33" i="30"/>
  <c r="N34" i="30"/>
  <c r="N35" i="30"/>
  <c r="N36" i="30"/>
  <c r="N37" i="30"/>
  <c r="N38" i="30"/>
  <c r="N39" i="30"/>
  <c r="N40" i="30"/>
  <c r="N41" i="30"/>
  <c r="N42" i="30"/>
  <c r="N43" i="30"/>
  <c r="N44" i="30"/>
  <c r="N45" i="30"/>
  <c r="N46" i="30"/>
  <c r="N47" i="30"/>
  <c r="N48" i="30"/>
  <c r="N49" i="30"/>
  <c r="N50" i="30"/>
  <c r="N51" i="30"/>
  <c r="N52" i="30"/>
  <c r="N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4" i="30"/>
  <c r="M55" i="30"/>
  <c r="N55" i="30"/>
  <c r="B5" i="30"/>
  <c r="D5" i="30"/>
  <c r="E5" i="30"/>
  <c r="F5" i="30"/>
  <c r="G5" i="30"/>
  <c r="H5" i="30"/>
  <c r="I5" i="30"/>
  <c r="J5" i="30"/>
  <c r="K5" i="30"/>
  <c r="L5" i="30"/>
  <c r="O5" i="30"/>
  <c r="P5" i="30"/>
  <c r="Q5" i="30"/>
  <c r="R5" i="30"/>
  <c r="S5" i="30"/>
  <c r="T5" i="30"/>
  <c r="U5" i="30"/>
  <c r="V5" i="30"/>
  <c r="W5" i="30"/>
  <c r="B6" i="30"/>
  <c r="D6" i="30"/>
  <c r="E6" i="30"/>
  <c r="F6" i="30"/>
  <c r="G6" i="30"/>
  <c r="H6" i="30"/>
  <c r="I6" i="30"/>
  <c r="J6" i="30"/>
  <c r="K6" i="30"/>
  <c r="L6" i="30"/>
  <c r="O6" i="30"/>
  <c r="P6" i="30"/>
  <c r="Q6" i="30"/>
  <c r="R6" i="30"/>
  <c r="S6" i="30"/>
  <c r="T6" i="30"/>
  <c r="U6" i="30"/>
  <c r="V6" i="30"/>
  <c r="W6" i="30"/>
  <c r="B7" i="30"/>
  <c r="D7" i="30"/>
  <c r="E7" i="30"/>
  <c r="F7" i="30"/>
  <c r="G7" i="30"/>
  <c r="H7" i="30"/>
  <c r="I7" i="30"/>
  <c r="J7" i="30"/>
  <c r="K7" i="30"/>
  <c r="L7" i="30"/>
  <c r="O7" i="30"/>
  <c r="P7" i="30"/>
  <c r="Q7" i="30"/>
  <c r="R7" i="30"/>
  <c r="S7" i="30"/>
  <c r="T7" i="30"/>
  <c r="U7" i="30"/>
  <c r="V7" i="30"/>
  <c r="W7" i="30"/>
  <c r="B8" i="30"/>
  <c r="D8" i="30"/>
  <c r="E8" i="30"/>
  <c r="F8" i="30"/>
  <c r="G8" i="30"/>
  <c r="H8" i="30"/>
  <c r="I8" i="30"/>
  <c r="J8" i="30"/>
  <c r="K8" i="30"/>
  <c r="L8" i="30"/>
  <c r="O8" i="30"/>
  <c r="P8" i="30"/>
  <c r="Q8" i="30"/>
  <c r="R8" i="30"/>
  <c r="S8" i="30"/>
  <c r="T8" i="30"/>
  <c r="U8" i="30"/>
  <c r="V8" i="30"/>
  <c r="W8" i="30"/>
  <c r="B9" i="30"/>
  <c r="D9" i="30"/>
  <c r="E9" i="30"/>
  <c r="F9" i="30"/>
  <c r="G9" i="30"/>
  <c r="H9" i="30"/>
  <c r="I9" i="30"/>
  <c r="J9" i="30"/>
  <c r="K9" i="30"/>
  <c r="L9" i="30"/>
  <c r="O9" i="30"/>
  <c r="P9" i="30"/>
  <c r="Q9" i="30"/>
  <c r="R9" i="30"/>
  <c r="S9" i="30"/>
  <c r="T9" i="30"/>
  <c r="U9" i="30"/>
  <c r="V9" i="30"/>
  <c r="W9" i="30"/>
  <c r="B10" i="30"/>
  <c r="D10" i="30"/>
  <c r="E10" i="30"/>
  <c r="F10" i="30"/>
  <c r="G10" i="30"/>
  <c r="H10" i="30"/>
  <c r="I10" i="30"/>
  <c r="J10" i="30"/>
  <c r="K10" i="30"/>
  <c r="L10" i="30"/>
  <c r="O10" i="30"/>
  <c r="P10" i="30"/>
  <c r="Q10" i="30"/>
  <c r="R10" i="30"/>
  <c r="S10" i="30"/>
  <c r="T10" i="30"/>
  <c r="U10" i="30"/>
  <c r="V10" i="30"/>
  <c r="W10" i="30"/>
  <c r="B11" i="30"/>
  <c r="D11" i="30"/>
  <c r="E11" i="30"/>
  <c r="F11" i="30"/>
  <c r="G11" i="30"/>
  <c r="H11" i="30"/>
  <c r="I11" i="30"/>
  <c r="J11" i="30"/>
  <c r="K11" i="30"/>
  <c r="L11" i="30"/>
  <c r="O11" i="30"/>
  <c r="P11" i="30"/>
  <c r="Q11" i="30"/>
  <c r="R11" i="30"/>
  <c r="S11" i="30"/>
  <c r="T11" i="30"/>
  <c r="U11" i="30"/>
  <c r="V11" i="30"/>
  <c r="W11" i="30"/>
  <c r="B12" i="30"/>
  <c r="D12" i="30"/>
  <c r="E12" i="30"/>
  <c r="F12" i="30"/>
  <c r="G12" i="30"/>
  <c r="H12" i="30"/>
  <c r="I12" i="30"/>
  <c r="J12" i="30"/>
  <c r="K12" i="30"/>
  <c r="L12" i="30"/>
  <c r="O12" i="30"/>
  <c r="P12" i="30"/>
  <c r="Q12" i="30"/>
  <c r="R12" i="30"/>
  <c r="S12" i="30"/>
  <c r="T12" i="30"/>
  <c r="U12" i="30"/>
  <c r="V12" i="30"/>
  <c r="W12" i="30"/>
  <c r="B13" i="30"/>
  <c r="D13" i="30"/>
  <c r="E13" i="30"/>
  <c r="F13" i="30"/>
  <c r="G13" i="30"/>
  <c r="H13" i="30"/>
  <c r="I13" i="30"/>
  <c r="J13" i="30"/>
  <c r="K13" i="30"/>
  <c r="L13" i="30"/>
  <c r="O13" i="30"/>
  <c r="P13" i="30"/>
  <c r="Q13" i="30"/>
  <c r="R13" i="30"/>
  <c r="S13" i="30"/>
  <c r="T13" i="30"/>
  <c r="U13" i="30"/>
  <c r="V13" i="30"/>
  <c r="W13" i="30"/>
  <c r="B14" i="30"/>
  <c r="D14" i="30"/>
  <c r="E14" i="30"/>
  <c r="F14" i="30"/>
  <c r="G14" i="30"/>
  <c r="H14" i="30"/>
  <c r="I14" i="30"/>
  <c r="J14" i="30"/>
  <c r="K14" i="30"/>
  <c r="L14" i="30"/>
  <c r="O14" i="30"/>
  <c r="P14" i="30"/>
  <c r="Q14" i="30"/>
  <c r="R14" i="30"/>
  <c r="S14" i="30"/>
  <c r="T14" i="30"/>
  <c r="U14" i="30"/>
  <c r="V14" i="30"/>
  <c r="W14" i="30"/>
  <c r="B15" i="30"/>
  <c r="D15" i="30"/>
  <c r="E15" i="30"/>
  <c r="F15" i="30"/>
  <c r="G15" i="30"/>
  <c r="H15" i="30"/>
  <c r="I15" i="30"/>
  <c r="J15" i="30"/>
  <c r="K15" i="30"/>
  <c r="L15" i="30"/>
  <c r="O15" i="30"/>
  <c r="P15" i="30"/>
  <c r="Q15" i="30"/>
  <c r="R15" i="30"/>
  <c r="S15" i="30"/>
  <c r="T15" i="30"/>
  <c r="U15" i="30"/>
  <c r="V15" i="30"/>
  <c r="W15" i="30"/>
  <c r="B16" i="30"/>
  <c r="D16" i="30"/>
  <c r="E16" i="30"/>
  <c r="F16" i="30"/>
  <c r="G16" i="30"/>
  <c r="H16" i="30"/>
  <c r="I16" i="30"/>
  <c r="J16" i="30"/>
  <c r="K16" i="30"/>
  <c r="L16" i="30"/>
  <c r="O16" i="30"/>
  <c r="P16" i="30"/>
  <c r="Q16" i="30"/>
  <c r="R16" i="30"/>
  <c r="S16" i="30"/>
  <c r="T16" i="30"/>
  <c r="U16" i="30"/>
  <c r="V16" i="30"/>
  <c r="W16" i="30"/>
  <c r="B17" i="30"/>
  <c r="D17" i="30"/>
  <c r="E17" i="30"/>
  <c r="F17" i="30"/>
  <c r="G17" i="30"/>
  <c r="H17" i="30"/>
  <c r="I17" i="30"/>
  <c r="J17" i="30"/>
  <c r="K17" i="30"/>
  <c r="L17" i="30"/>
  <c r="O17" i="30"/>
  <c r="P17" i="30"/>
  <c r="Q17" i="30"/>
  <c r="R17" i="30"/>
  <c r="S17" i="30"/>
  <c r="T17" i="30"/>
  <c r="U17" i="30"/>
  <c r="V17" i="30"/>
  <c r="W17" i="30"/>
  <c r="B18" i="30"/>
  <c r="D18" i="30"/>
  <c r="E18" i="30"/>
  <c r="F18" i="30"/>
  <c r="G18" i="30"/>
  <c r="H18" i="30"/>
  <c r="I18" i="30"/>
  <c r="J18" i="30"/>
  <c r="K18" i="30"/>
  <c r="L18" i="30"/>
  <c r="O18" i="30"/>
  <c r="P18" i="30"/>
  <c r="Q18" i="30"/>
  <c r="R18" i="30"/>
  <c r="S18" i="30"/>
  <c r="T18" i="30"/>
  <c r="U18" i="30"/>
  <c r="V18" i="30"/>
  <c r="W18" i="30"/>
  <c r="B19" i="30"/>
  <c r="D19" i="30"/>
  <c r="E19" i="30"/>
  <c r="F19" i="30"/>
  <c r="G19" i="30"/>
  <c r="H19" i="30"/>
  <c r="I19" i="30"/>
  <c r="J19" i="30"/>
  <c r="K19" i="30"/>
  <c r="L19" i="30"/>
  <c r="O19" i="30"/>
  <c r="P19" i="30"/>
  <c r="Q19" i="30"/>
  <c r="R19" i="30"/>
  <c r="S19" i="30"/>
  <c r="T19" i="30"/>
  <c r="U19" i="30"/>
  <c r="V19" i="30"/>
  <c r="W19" i="30"/>
  <c r="B20" i="30"/>
  <c r="D20" i="30"/>
  <c r="E20" i="30"/>
  <c r="F20" i="30"/>
  <c r="G20" i="30"/>
  <c r="H20" i="30"/>
  <c r="I20" i="30"/>
  <c r="J20" i="30"/>
  <c r="K20" i="30"/>
  <c r="L20" i="30"/>
  <c r="O20" i="30"/>
  <c r="P20" i="30"/>
  <c r="Q20" i="30"/>
  <c r="R20" i="30"/>
  <c r="S20" i="30"/>
  <c r="T20" i="30"/>
  <c r="U20" i="30"/>
  <c r="V20" i="30"/>
  <c r="W20" i="30"/>
  <c r="B21" i="30"/>
  <c r="D21" i="30"/>
  <c r="E21" i="30"/>
  <c r="F21" i="30"/>
  <c r="G21" i="30"/>
  <c r="H21" i="30"/>
  <c r="I21" i="30"/>
  <c r="J21" i="30"/>
  <c r="K21" i="30"/>
  <c r="L21" i="30"/>
  <c r="O21" i="30"/>
  <c r="P21" i="30"/>
  <c r="Q21" i="30"/>
  <c r="R21" i="30"/>
  <c r="S21" i="30"/>
  <c r="T21" i="30"/>
  <c r="U21" i="30"/>
  <c r="V21" i="30"/>
  <c r="W21" i="30"/>
  <c r="B22" i="30"/>
  <c r="D22" i="30"/>
  <c r="E22" i="30"/>
  <c r="F22" i="30"/>
  <c r="G22" i="30"/>
  <c r="H22" i="30"/>
  <c r="I22" i="30"/>
  <c r="J22" i="30"/>
  <c r="K22" i="30"/>
  <c r="L22" i="30"/>
  <c r="O22" i="30"/>
  <c r="P22" i="30"/>
  <c r="Q22" i="30"/>
  <c r="R22" i="30"/>
  <c r="S22" i="30"/>
  <c r="T22" i="30"/>
  <c r="U22" i="30"/>
  <c r="V22" i="30"/>
  <c r="W22" i="30"/>
  <c r="B23" i="30"/>
  <c r="D23" i="30"/>
  <c r="E23" i="30"/>
  <c r="F23" i="30"/>
  <c r="G23" i="30"/>
  <c r="H23" i="30"/>
  <c r="I23" i="30"/>
  <c r="J23" i="30"/>
  <c r="K23" i="30"/>
  <c r="L23" i="30"/>
  <c r="O23" i="30"/>
  <c r="P23" i="30"/>
  <c r="Q23" i="30"/>
  <c r="R23" i="30"/>
  <c r="S23" i="30"/>
  <c r="T23" i="30"/>
  <c r="U23" i="30"/>
  <c r="V23" i="30"/>
  <c r="W23" i="30"/>
  <c r="B24" i="30"/>
  <c r="D24" i="30"/>
  <c r="E24" i="30"/>
  <c r="F24" i="30"/>
  <c r="G24" i="30"/>
  <c r="H24" i="30"/>
  <c r="I24" i="30"/>
  <c r="J24" i="30"/>
  <c r="K24" i="30"/>
  <c r="L24" i="30"/>
  <c r="O24" i="30"/>
  <c r="P24" i="30"/>
  <c r="Q24" i="30"/>
  <c r="R24" i="30"/>
  <c r="S24" i="30"/>
  <c r="T24" i="30"/>
  <c r="U24" i="30"/>
  <c r="V24" i="30"/>
  <c r="W24" i="30"/>
  <c r="B25" i="30"/>
  <c r="D25" i="30"/>
  <c r="E25" i="30"/>
  <c r="F25" i="30"/>
  <c r="G25" i="30"/>
  <c r="H25" i="30"/>
  <c r="I25" i="30"/>
  <c r="J25" i="30"/>
  <c r="K25" i="30"/>
  <c r="L25" i="30"/>
  <c r="O25" i="30"/>
  <c r="P25" i="30"/>
  <c r="Q25" i="30"/>
  <c r="R25" i="30"/>
  <c r="S25" i="30"/>
  <c r="T25" i="30"/>
  <c r="U25" i="30"/>
  <c r="V25" i="30"/>
  <c r="W25" i="30"/>
  <c r="B26" i="30"/>
  <c r="D26" i="30"/>
  <c r="E26" i="30"/>
  <c r="F26" i="30"/>
  <c r="G26" i="30"/>
  <c r="H26" i="30"/>
  <c r="I26" i="30"/>
  <c r="J26" i="30"/>
  <c r="K26" i="30"/>
  <c r="L26" i="30"/>
  <c r="O26" i="30"/>
  <c r="P26" i="30"/>
  <c r="Q26" i="30"/>
  <c r="R26" i="30"/>
  <c r="S26" i="30"/>
  <c r="T26" i="30"/>
  <c r="U26" i="30"/>
  <c r="V26" i="30"/>
  <c r="W26" i="30"/>
  <c r="B27" i="30"/>
  <c r="D27" i="30"/>
  <c r="E27" i="30"/>
  <c r="F27" i="30"/>
  <c r="G27" i="30"/>
  <c r="H27" i="30"/>
  <c r="I27" i="30"/>
  <c r="J27" i="30"/>
  <c r="K27" i="30"/>
  <c r="L27" i="30"/>
  <c r="O27" i="30"/>
  <c r="P27" i="30"/>
  <c r="Q27" i="30"/>
  <c r="R27" i="30"/>
  <c r="S27" i="30"/>
  <c r="T27" i="30"/>
  <c r="U27" i="30"/>
  <c r="V27" i="30"/>
  <c r="W27" i="30"/>
  <c r="B28" i="30"/>
  <c r="D28" i="30"/>
  <c r="E28" i="30"/>
  <c r="F28" i="30"/>
  <c r="G28" i="30"/>
  <c r="H28" i="30"/>
  <c r="I28" i="30"/>
  <c r="J28" i="30"/>
  <c r="K28" i="30"/>
  <c r="L28" i="30"/>
  <c r="O28" i="30"/>
  <c r="P28" i="30"/>
  <c r="Q28" i="30"/>
  <c r="R28" i="30"/>
  <c r="S28" i="30"/>
  <c r="T28" i="30"/>
  <c r="U28" i="30"/>
  <c r="V28" i="30"/>
  <c r="W28" i="30"/>
  <c r="B29" i="30"/>
  <c r="D29" i="30"/>
  <c r="E29" i="30"/>
  <c r="F29" i="30"/>
  <c r="G29" i="30"/>
  <c r="H29" i="30"/>
  <c r="I29" i="30"/>
  <c r="J29" i="30"/>
  <c r="K29" i="30"/>
  <c r="L29" i="30"/>
  <c r="O29" i="30"/>
  <c r="P29" i="30"/>
  <c r="Q29" i="30"/>
  <c r="R29" i="30"/>
  <c r="S29" i="30"/>
  <c r="T29" i="30"/>
  <c r="U29" i="30"/>
  <c r="V29" i="30"/>
  <c r="W29" i="30"/>
  <c r="B30" i="30"/>
  <c r="D30" i="30"/>
  <c r="E30" i="30"/>
  <c r="F30" i="30"/>
  <c r="G30" i="30"/>
  <c r="H30" i="30"/>
  <c r="I30" i="30"/>
  <c r="J30" i="30"/>
  <c r="K30" i="30"/>
  <c r="L30" i="30"/>
  <c r="O30" i="30"/>
  <c r="P30" i="30"/>
  <c r="Q30" i="30"/>
  <c r="R30" i="30"/>
  <c r="S30" i="30"/>
  <c r="T30" i="30"/>
  <c r="U30" i="30"/>
  <c r="V30" i="30"/>
  <c r="W30" i="30"/>
  <c r="B31" i="30"/>
  <c r="D31" i="30"/>
  <c r="E31" i="30"/>
  <c r="F31" i="30"/>
  <c r="G31" i="30"/>
  <c r="H31" i="30"/>
  <c r="I31" i="30"/>
  <c r="J31" i="30"/>
  <c r="K31" i="30"/>
  <c r="L31" i="30"/>
  <c r="O31" i="30"/>
  <c r="P31" i="30"/>
  <c r="Q31" i="30"/>
  <c r="R31" i="30"/>
  <c r="S31" i="30"/>
  <c r="T31" i="30"/>
  <c r="U31" i="30"/>
  <c r="V31" i="30"/>
  <c r="W31" i="30"/>
  <c r="B32" i="30"/>
  <c r="D32" i="30"/>
  <c r="E32" i="30"/>
  <c r="F32" i="30"/>
  <c r="G32" i="30"/>
  <c r="H32" i="30"/>
  <c r="I32" i="30"/>
  <c r="J32" i="30"/>
  <c r="K32" i="30"/>
  <c r="L32" i="30"/>
  <c r="O32" i="30"/>
  <c r="P32" i="30"/>
  <c r="Q32" i="30"/>
  <c r="R32" i="30"/>
  <c r="S32" i="30"/>
  <c r="T32" i="30"/>
  <c r="U32" i="30"/>
  <c r="V32" i="30"/>
  <c r="W32" i="30"/>
  <c r="B33" i="30"/>
  <c r="D33" i="30"/>
  <c r="E33" i="30"/>
  <c r="F33" i="30"/>
  <c r="G33" i="30"/>
  <c r="H33" i="30"/>
  <c r="I33" i="30"/>
  <c r="J33" i="30"/>
  <c r="K33" i="30"/>
  <c r="L33" i="30"/>
  <c r="O33" i="30"/>
  <c r="P33" i="30"/>
  <c r="Q33" i="30"/>
  <c r="R33" i="30"/>
  <c r="S33" i="30"/>
  <c r="T33" i="30"/>
  <c r="U33" i="30"/>
  <c r="V33" i="30"/>
  <c r="W33" i="30"/>
  <c r="B34" i="30"/>
  <c r="D34" i="30"/>
  <c r="E34" i="30"/>
  <c r="F34" i="30"/>
  <c r="G34" i="30"/>
  <c r="H34" i="30"/>
  <c r="I34" i="30"/>
  <c r="J34" i="30"/>
  <c r="K34" i="30"/>
  <c r="L34" i="30"/>
  <c r="O34" i="30"/>
  <c r="P34" i="30"/>
  <c r="Q34" i="30"/>
  <c r="R34" i="30"/>
  <c r="S34" i="30"/>
  <c r="T34" i="30"/>
  <c r="U34" i="30"/>
  <c r="V34" i="30"/>
  <c r="W34" i="30"/>
  <c r="B35" i="30"/>
  <c r="D35" i="30"/>
  <c r="E35" i="30"/>
  <c r="F35" i="30"/>
  <c r="G35" i="30"/>
  <c r="H35" i="30"/>
  <c r="I35" i="30"/>
  <c r="J35" i="30"/>
  <c r="K35" i="30"/>
  <c r="L35" i="30"/>
  <c r="O35" i="30"/>
  <c r="P35" i="30"/>
  <c r="Q35" i="30"/>
  <c r="R35" i="30"/>
  <c r="S35" i="30"/>
  <c r="T35" i="30"/>
  <c r="U35" i="30"/>
  <c r="V35" i="30"/>
  <c r="W35" i="30"/>
  <c r="B36" i="30"/>
  <c r="D36" i="30"/>
  <c r="E36" i="30"/>
  <c r="F36" i="30"/>
  <c r="G36" i="30"/>
  <c r="H36" i="30"/>
  <c r="I36" i="30"/>
  <c r="J36" i="30"/>
  <c r="K36" i="30"/>
  <c r="L36" i="30"/>
  <c r="O36" i="30"/>
  <c r="P36" i="30"/>
  <c r="Q36" i="30"/>
  <c r="R36" i="30"/>
  <c r="S36" i="30"/>
  <c r="T36" i="30"/>
  <c r="U36" i="30"/>
  <c r="V36" i="30"/>
  <c r="W36" i="30"/>
  <c r="B37" i="30"/>
  <c r="D37" i="30"/>
  <c r="E37" i="30"/>
  <c r="F37" i="30"/>
  <c r="G37" i="30"/>
  <c r="H37" i="30"/>
  <c r="I37" i="30"/>
  <c r="J37" i="30"/>
  <c r="K37" i="30"/>
  <c r="L37" i="30"/>
  <c r="O37" i="30"/>
  <c r="P37" i="30"/>
  <c r="Q37" i="30"/>
  <c r="R37" i="30"/>
  <c r="S37" i="30"/>
  <c r="T37" i="30"/>
  <c r="U37" i="30"/>
  <c r="V37" i="30"/>
  <c r="W37" i="30"/>
  <c r="B38" i="30"/>
  <c r="D38" i="30"/>
  <c r="E38" i="30"/>
  <c r="F38" i="30"/>
  <c r="G38" i="30"/>
  <c r="H38" i="30"/>
  <c r="I38" i="30"/>
  <c r="J38" i="30"/>
  <c r="K38" i="30"/>
  <c r="L38" i="30"/>
  <c r="O38" i="30"/>
  <c r="P38" i="30"/>
  <c r="Q38" i="30"/>
  <c r="R38" i="30"/>
  <c r="S38" i="30"/>
  <c r="T38" i="30"/>
  <c r="U38" i="30"/>
  <c r="V38" i="30"/>
  <c r="W38" i="30"/>
  <c r="B39" i="30"/>
  <c r="D39" i="30"/>
  <c r="E39" i="30"/>
  <c r="F39" i="30"/>
  <c r="G39" i="30"/>
  <c r="H39" i="30"/>
  <c r="I39" i="30"/>
  <c r="J39" i="30"/>
  <c r="K39" i="30"/>
  <c r="L39" i="30"/>
  <c r="O39" i="30"/>
  <c r="P39" i="30"/>
  <c r="Q39" i="30"/>
  <c r="R39" i="30"/>
  <c r="S39" i="30"/>
  <c r="T39" i="30"/>
  <c r="U39" i="30"/>
  <c r="V39" i="30"/>
  <c r="W39" i="30"/>
  <c r="B40" i="30"/>
  <c r="D40" i="30"/>
  <c r="E40" i="30"/>
  <c r="F40" i="30"/>
  <c r="G40" i="30"/>
  <c r="H40" i="30"/>
  <c r="I40" i="30"/>
  <c r="J40" i="30"/>
  <c r="K40" i="30"/>
  <c r="L40" i="30"/>
  <c r="O40" i="30"/>
  <c r="P40" i="30"/>
  <c r="Q40" i="30"/>
  <c r="R40" i="30"/>
  <c r="S40" i="30"/>
  <c r="T40" i="30"/>
  <c r="U40" i="30"/>
  <c r="V40" i="30"/>
  <c r="W40" i="30"/>
  <c r="B41" i="30"/>
  <c r="D41" i="30"/>
  <c r="E41" i="30"/>
  <c r="F41" i="30"/>
  <c r="G41" i="30"/>
  <c r="H41" i="30"/>
  <c r="I41" i="30"/>
  <c r="J41" i="30"/>
  <c r="K41" i="30"/>
  <c r="L41" i="30"/>
  <c r="O41" i="30"/>
  <c r="P41" i="30"/>
  <c r="Q41" i="30"/>
  <c r="R41" i="30"/>
  <c r="S41" i="30"/>
  <c r="T41" i="30"/>
  <c r="U41" i="30"/>
  <c r="V41" i="30"/>
  <c r="W41" i="30"/>
  <c r="B42" i="30"/>
  <c r="D42" i="30"/>
  <c r="E42" i="30"/>
  <c r="F42" i="30"/>
  <c r="G42" i="30"/>
  <c r="H42" i="30"/>
  <c r="I42" i="30"/>
  <c r="J42" i="30"/>
  <c r="K42" i="30"/>
  <c r="L42" i="30"/>
  <c r="O42" i="30"/>
  <c r="P42" i="30"/>
  <c r="Q42" i="30"/>
  <c r="R42" i="30"/>
  <c r="S42" i="30"/>
  <c r="T42" i="30"/>
  <c r="U42" i="30"/>
  <c r="V42" i="30"/>
  <c r="W42" i="30"/>
  <c r="B43" i="30"/>
  <c r="D43" i="30"/>
  <c r="E43" i="30"/>
  <c r="F43" i="30"/>
  <c r="G43" i="30"/>
  <c r="H43" i="30"/>
  <c r="I43" i="30"/>
  <c r="J43" i="30"/>
  <c r="K43" i="30"/>
  <c r="L43" i="30"/>
  <c r="O43" i="30"/>
  <c r="P43" i="30"/>
  <c r="Q43" i="30"/>
  <c r="R43" i="30"/>
  <c r="S43" i="30"/>
  <c r="T43" i="30"/>
  <c r="U43" i="30"/>
  <c r="V43" i="30"/>
  <c r="W43" i="30"/>
  <c r="B44" i="30"/>
  <c r="D44" i="30"/>
  <c r="E44" i="30"/>
  <c r="F44" i="30"/>
  <c r="G44" i="30"/>
  <c r="H44" i="30"/>
  <c r="I44" i="30"/>
  <c r="J44" i="30"/>
  <c r="K44" i="30"/>
  <c r="L44" i="30"/>
  <c r="O44" i="30"/>
  <c r="P44" i="30"/>
  <c r="Q44" i="30"/>
  <c r="R44" i="30"/>
  <c r="S44" i="30"/>
  <c r="T44" i="30"/>
  <c r="U44" i="30"/>
  <c r="V44" i="30"/>
  <c r="W44" i="30"/>
  <c r="B45" i="30"/>
  <c r="D45" i="30"/>
  <c r="E45" i="30"/>
  <c r="F45" i="30"/>
  <c r="G45" i="30"/>
  <c r="H45" i="30"/>
  <c r="I45" i="30"/>
  <c r="J45" i="30"/>
  <c r="K45" i="30"/>
  <c r="L45" i="30"/>
  <c r="O45" i="30"/>
  <c r="P45" i="30"/>
  <c r="Q45" i="30"/>
  <c r="R45" i="30"/>
  <c r="S45" i="30"/>
  <c r="T45" i="30"/>
  <c r="U45" i="30"/>
  <c r="V45" i="30"/>
  <c r="W45" i="30"/>
  <c r="B46" i="30"/>
  <c r="D46" i="30"/>
  <c r="E46" i="30"/>
  <c r="F46" i="30"/>
  <c r="G46" i="30"/>
  <c r="H46" i="30"/>
  <c r="I46" i="30"/>
  <c r="J46" i="30"/>
  <c r="K46" i="30"/>
  <c r="L46" i="30"/>
  <c r="O46" i="30"/>
  <c r="P46" i="30"/>
  <c r="Q46" i="30"/>
  <c r="R46" i="30"/>
  <c r="S46" i="30"/>
  <c r="T46" i="30"/>
  <c r="U46" i="30"/>
  <c r="V46" i="30"/>
  <c r="W46" i="30"/>
  <c r="B47" i="30"/>
  <c r="D47" i="30"/>
  <c r="E47" i="30"/>
  <c r="F47" i="30"/>
  <c r="G47" i="30"/>
  <c r="H47" i="30"/>
  <c r="I47" i="30"/>
  <c r="J47" i="30"/>
  <c r="K47" i="30"/>
  <c r="L47" i="30"/>
  <c r="O47" i="30"/>
  <c r="P47" i="30"/>
  <c r="Q47" i="30"/>
  <c r="R47" i="30"/>
  <c r="S47" i="30"/>
  <c r="T47" i="30"/>
  <c r="U47" i="30"/>
  <c r="V47" i="30"/>
  <c r="W47" i="30"/>
  <c r="B48" i="30"/>
  <c r="D48" i="30"/>
  <c r="E48" i="30"/>
  <c r="F48" i="30"/>
  <c r="G48" i="30"/>
  <c r="H48" i="30"/>
  <c r="I48" i="30"/>
  <c r="J48" i="30"/>
  <c r="K48" i="30"/>
  <c r="L48" i="30"/>
  <c r="O48" i="30"/>
  <c r="P48" i="30"/>
  <c r="Q48" i="30"/>
  <c r="R48" i="30"/>
  <c r="S48" i="30"/>
  <c r="T48" i="30"/>
  <c r="U48" i="30"/>
  <c r="V48" i="30"/>
  <c r="W48" i="30"/>
  <c r="B49" i="30"/>
  <c r="D49" i="30"/>
  <c r="E49" i="30"/>
  <c r="F49" i="30"/>
  <c r="G49" i="30"/>
  <c r="H49" i="30"/>
  <c r="I49" i="30"/>
  <c r="J49" i="30"/>
  <c r="K49" i="30"/>
  <c r="L49" i="30"/>
  <c r="O49" i="30"/>
  <c r="P49" i="30"/>
  <c r="Q49" i="30"/>
  <c r="R49" i="30"/>
  <c r="S49" i="30"/>
  <c r="T49" i="30"/>
  <c r="U49" i="30"/>
  <c r="V49" i="30"/>
  <c r="W49" i="30"/>
  <c r="B50" i="30"/>
  <c r="D50" i="30"/>
  <c r="E50" i="30"/>
  <c r="F50" i="30"/>
  <c r="G50" i="30"/>
  <c r="H50" i="30"/>
  <c r="I50" i="30"/>
  <c r="J50" i="30"/>
  <c r="K50" i="30"/>
  <c r="L50" i="30"/>
  <c r="O50" i="30"/>
  <c r="P50" i="30"/>
  <c r="Q50" i="30"/>
  <c r="R50" i="30"/>
  <c r="S50" i="30"/>
  <c r="T50" i="30"/>
  <c r="U50" i="30"/>
  <c r="V50" i="30"/>
  <c r="W50" i="30"/>
  <c r="B51" i="30"/>
  <c r="D51" i="30"/>
  <c r="E51" i="30"/>
  <c r="F51" i="30"/>
  <c r="G51" i="30"/>
  <c r="H51" i="30"/>
  <c r="I51" i="30"/>
  <c r="J51" i="30"/>
  <c r="K51" i="30"/>
  <c r="L51" i="30"/>
  <c r="O51" i="30"/>
  <c r="P51" i="30"/>
  <c r="Q51" i="30"/>
  <c r="R51" i="30"/>
  <c r="S51" i="30"/>
  <c r="T51" i="30"/>
  <c r="U51" i="30"/>
  <c r="V51" i="30"/>
  <c r="W51" i="30"/>
  <c r="B52" i="30"/>
  <c r="D52" i="30"/>
  <c r="E52" i="30"/>
  <c r="F52" i="30"/>
  <c r="G52" i="30"/>
  <c r="H52" i="30"/>
  <c r="I52" i="30"/>
  <c r="J52" i="30"/>
  <c r="K52" i="30"/>
  <c r="L52" i="30"/>
  <c r="O52" i="30"/>
  <c r="P52" i="30"/>
  <c r="Q52" i="30"/>
  <c r="R52" i="30"/>
  <c r="S52" i="30"/>
  <c r="T52" i="30"/>
  <c r="U52" i="30"/>
  <c r="V52" i="30"/>
  <c r="W52" i="30"/>
  <c r="L4" i="30"/>
  <c r="K4" i="30"/>
  <c r="J4" i="30"/>
  <c r="I4" i="30"/>
  <c r="H4" i="30"/>
  <c r="O4" i="30"/>
  <c r="G4" i="30"/>
  <c r="F4" i="30"/>
  <c r="E4" i="30"/>
  <c r="D4" i="30"/>
  <c r="B4" i="30"/>
  <c r="AE61" i="44"/>
  <c r="AF61" i="44"/>
  <c r="AG61" i="44"/>
  <c r="AH61" i="44"/>
  <c r="AI61" i="44"/>
  <c r="AJ61" i="44"/>
  <c r="AK61" i="44"/>
  <c r="AL61" i="44"/>
  <c r="AM61" i="44"/>
  <c r="AN61" i="44"/>
  <c r="AO61" i="44"/>
  <c r="AP61" i="44"/>
  <c r="AQ61" i="44"/>
  <c r="AR61" i="44"/>
  <c r="AS61" i="44"/>
  <c r="AT61" i="44"/>
  <c r="AU61" i="44"/>
  <c r="AV61" i="44"/>
  <c r="AW61" i="44"/>
  <c r="AX61" i="44"/>
  <c r="AY61" i="44"/>
  <c r="AZ61" i="44"/>
  <c r="BA61" i="44"/>
  <c r="BB61" i="44"/>
  <c r="BC61" i="44"/>
  <c r="BD61" i="44"/>
  <c r="BE61" i="44"/>
  <c r="BL84" i="4"/>
  <c r="BL83" i="4"/>
  <c r="BE84" i="4"/>
  <c r="BE83" i="4"/>
  <c r="AB84" i="4"/>
  <c r="AB83" i="4"/>
  <c r="AB80" i="4"/>
  <c r="BE80" i="4"/>
  <c r="BL80" i="4"/>
  <c r="AB81" i="4"/>
  <c r="BE81" i="4"/>
  <c r="BL81" i="4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N51" i="8"/>
  <c r="N50" i="8"/>
  <c r="N49" i="8"/>
  <c r="G38" i="42"/>
  <c r="H38" i="42"/>
  <c r="I38" i="42"/>
  <c r="J38" i="42"/>
  <c r="K38" i="42"/>
  <c r="L38" i="42"/>
  <c r="M38" i="42"/>
  <c r="N38" i="42"/>
  <c r="O38" i="42"/>
  <c r="P38" i="42"/>
  <c r="F32" i="21"/>
  <c r="E32" i="21"/>
  <c r="C9" i="21"/>
  <c r="C8" i="21"/>
  <c r="C41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B41" i="20"/>
  <c r="EO61" i="33"/>
  <c r="BI61" i="43"/>
  <c r="BI62" i="43"/>
  <c r="BI63" i="43"/>
  <c r="BI64" i="43"/>
  <c r="BI61" i="4"/>
  <c r="BI62" i="4"/>
  <c r="BI63" i="4"/>
  <c r="H19" i="42"/>
  <c r="G19" i="42"/>
  <c r="F19" i="42"/>
  <c r="E19" i="42"/>
  <c r="D19" i="42"/>
  <c r="C19" i="42"/>
  <c r="B19" i="42"/>
  <c r="H19" i="21"/>
  <c r="G19" i="21"/>
  <c r="F19" i="21"/>
  <c r="E19" i="21"/>
  <c r="D19" i="21"/>
  <c r="C19" i="21"/>
  <c r="B19" i="21"/>
  <c r="AF10" i="20"/>
  <c r="AE10" i="20"/>
  <c r="AD10" i="20"/>
  <c r="AB10" i="20"/>
  <c r="AC10" i="20"/>
  <c r="AA10" i="20"/>
  <c r="X10" i="20"/>
  <c r="Y10" i="20"/>
  <c r="W10" i="20"/>
  <c r="V10" i="20"/>
  <c r="U10" i="20"/>
  <c r="T10" i="20"/>
  <c r="S10" i="20"/>
  <c r="R10" i="20"/>
  <c r="Q10" i="20"/>
  <c r="P10" i="20"/>
  <c r="O10" i="20"/>
  <c r="M10" i="20"/>
  <c r="K10" i="20"/>
  <c r="I10" i="20"/>
  <c r="E10" i="20"/>
  <c r="D10" i="20"/>
  <c r="C10" i="20"/>
  <c r="B10" i="20"/>
  <c r="DK61" i="10"/>
  <c r="DJ61" i="10"/>
  <c r="DI61" i="10"/>
  <c r="DH61" i="10"/>
  <c r="DG61" i="10"/>
  <c r="DF61" i="10"/>
  <c r="DE61" i="10"/>
  <c r="DD61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C61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H61" i="10"/>
  <c r="BN61" i="48"/>
  <c r="EO4" i="10"/>
  <c r="EP4" i="10"/>
  <c r="EO5" i="10"/>
  <c r="EP5" i="10"/>
  <c r="EO6" i="10"/>
  <c r="EP6" i="10"/>
  <c r="EO7" i="10"/>
  <c r="EP7" i="10"/>
  <c r="EO8" i="10"/>
  <c r="EP8" i="10"/>
  <c r="EO9" i="10"/>
  <c r="EP9" i="10"/>
  <c r="EO10" i="10"/>
  <c r="EP10" i="10"/>
  <c r="EO11" i="10"/>
  <c r="EP11" i="10"/>
  <c r="EO12" i="10"/>
  <c r="EP12" i="10"/>
  <c r="EO13" i="10"/>
  <c r="EP13" i="10"/>
  <c r="EO14" i="10"/>
  <c r="EP14" i="10"/>
  <c r="EO15" i="10"/>
  <c r="EP15" i="10"/>
  <c r="EO16" i="10"/>
  <c r="EP16" i="10"/>
  <c r="EO17" i="10"/>
  <c r="EP17" i="10"/>
  <c r="EO18" i="10"/>
  <c r="EP18" i="10"/>
  <c r="EO19" i="10"/>
  <c r="EP19" i="10"/>
  <c r="EO20" i="10"/>
  <c r="EP20" i="10"/>
  <c r="EO21" i="10"/>
  <c r="EP21" i="10"/>
  <c r="EO22" i="10"/>
  <c r="EP22" i="10"/>
  <c r="EO23" i="10"/>
  <c r="EP23" i="10"/>
  <c r="EO24" i="10"/>
  <c r="EP24" i="10"/>
  <c r="EO25" i="10"/>
  <c r="EP25" i="10"/>
  <c r="EO26" i="10"/>
  <c r="EP26" i="10"/>
  <c r="EO27" i="10"/>
  <c r="EP27" i="10"/>
  <c r="EO28" i="10"/>
  <c r="EP28" i="10"/>
  <c r="EO29" i="10"/>
  <c r="EP29" i="10"/>
  <c r="EO30" i="10"/>
  <c r="EP30" i="10"/>
  <c r="EO31" i="10"/>
  <c r="EP31" i="10"/>
  <c r="EO32" i="10"/>
  <c r="EP32" i="10"/>
  <c r="EO33" i="10"/>
  <c r="EP33" i="10"/>
  <c r="EO34" i="10"/>
  <c r="EP34" i="10"/>
  <c r="EO35" i="10"/>
  <c r="EP35" i="10"/>
  <c r="EO36" i="10"/>
  <c r="EP36" i="10"/>
  <c r="EO37" i="10"/>
  <c r="EP37" i="10"/>
  <c r="EO38" i="10"/>
  <c r="EP38" i="10"/>
  <c r="EO39" i="10"/>
  <c r="EP39" i="10"/>
  <c r="EO40" i="10"/>
  <c r="EP40" i="10"/>
  <c r="EO41" i="10"/>
  <c r="EP41" i="10"/>
  <c r="EO42" i="10"/>
  <c r="EP42" i="10"/>
  <c r="EO43" i="10"/>
  <c r="EP43" i="10"/>
  <c r="EO44" i="10"/>
  <c r="EP44" i="10"/>
  <c r="EO45" i="10"/>
  <c r="EP45" i="10"/>
  <c r="EO46" i="10"/>
  <c r="EP46" i="10"/>
  <c r="EO47" i="10"/>
  <c r="EP47" i="10"/>
  <c r="EO48" i="10"/>
  <c r="EP48" i="10"/>
  <c r="EO49" i="10"/>
  <c r="EP49" i="10"/>
  <c r="EO50" i="10"/>
  <c r="EP50" i="10"/>
  <c r="EO51" i="10"/>
  <c r="EP51" i="10"/>
  <c r="EP3" i="10"/>
  <c r="EO3" i="10"/>
  <c r="H63" i="48"/>
  <c r="G63" i="48"/>
  <c r="F63" i="48"/>
  <c r="E63" i="48"/>
  <c r="D63" i="48"/>
  <c r="C63" i="48"/>
  <c r="B63" i="48"/>
  <c r="AB62" i="48"/>
  <c r="AA62" i="48"/>
  <c r="Z62" i="48"/>
  <c r="Y62" i="48"/>
  <c r="X62" i="48"/>
  <c r="W62" i="48"/>
  <c r="V62" i="48"/>
  <c r="U62" i="48"/>
  <c r="T62" i="48"/>
  <c r="S62" i="48"/>
  <c r="R62" i="48"/>
  <c r="Q62" i="48"/>
  <c r="P62" i="48"/>
  <c r="O62" i="48"/>
  <c r="N62" i="48"/>
  <c r="M62" i="48"/>
  <c r="L62" i="48"/>
  <c r="K62" i="48"/>
  <c r="J62" i="48"/>
  <c r="I62" i="48"/>
  <c r="H62" i="48"/>
  <c r="G62" i="48"/>
  <c r="F62" i="48"/>
  <c r="E62" i="48"/>
  <c r="D62" i="48"/>
  <c r="C62" i="48"/>
  <c r="B62" i="48"/>
  <c r="DG61" i="48"/>
  <c r="DF61" i="48"/>
  <c r="DE61" i="48"/>
  <c r="DD61" i="48"/>
  <c r="DC61" i="48"/>
  <c r="DB61" i="48"/>
  <c r="DA61" i="48"/>
  <c r="CZ61" i="48"/>
  <c r="CY61" i="48"/>
  <c r="CX61" i="48"/>
  <c r="CW61" i="48"/>
  <c r="CV61" i="48"/>
  <c r="CU61" i="48"/>
  <c r="CT61" i="48"/>
  <c r="CS61" i="48"/>
  <c r="CR61" i="48"/>
  <c r="CQ61" i="48"/>
  <c r="CP61" i="48"/>
  <c r="CO61" i="48"/>
  <c r="CN61" i="48"/>
  <c r="CM61" i="48"/>
  <c r="CL61" i="48"/>
  <c r="CK61" i="48"/>
  <c r="CJ61" i="48"/>
  <c r="CI61" i="48"/>
  <c r="CH61" i="48"/>
  <c r="CG61" i="48"/>
  <c r="CF61" i="48"/>
  <c r="CE61" i="48"/>
  <c r="CD61" i="48"/>
  <c r="CC61" i="48"/>
  <c r="CB61" i="48"/>
  <c r="CA61" i="48"/>
  <c r="BZ61" i="48"/>
  <c r="BY61" i="48"/>
  <c r="BX61" i="48"/>
  <c r="BW61" i="48"/>
  <c r="BV61" i="48"/>
  <c r="BU61" i="48"/>
  <c r="BT61" i="48"/>
  <c r="BS61" i="48"/>
  <c r="BR61" i="48"/>
  <c r="BQ61" i="48"/>
  <c r="BP61" i="48"/>
  <c r="BO61" i="48"/>
  <c r="BM61" i="48"/>
  <c r="BL61" i="48"/>
  <c r="BK61" i="48"/>
  <c r="BJ61" i="48"/>
  <c r="BI61" i="48"/>
  <c r="BH61" i="48"/>
  <c r="BG61" i="48"/>
  <c r="BF61" i="48"/>
  <c r="BE61" i="48"/>
  <c r="BD61" i="48"/>
  <c r="BC61" i="48"/>
  <c r="BB61" i="48"/>
  <c r="BA61" i="48"/>
  <c r="AZ61" i="48"/>
  <c r="AY61" i="48"/>
  <c r="AX61" i="48"/>
  <c r="AW61" i="48"/>
  <c r="AV61" i="48"/>
  <c r="AU61" i="48"/>
  <c r="AT61" i="48"/>
  <c r="AS61" i="48"/>
  <c r="AR61" i="48"/>
  <c r="AQ61" i="48"/>
  <c r="AP61" i="48"/>
  <c r="AO61" i="48"/>
  <c r="AN61" i="48"/>
  <c r="AM61" i="48"/>
  <c r="AL61" i="48"/>
  <c r="AK61" i="48"/>
  <c r="AJ61" i="48"/>
  <c r="AI61" i="48"/>
  <c r="AH61" i="48"/>
  <c r="AG61" i="48"/>
  <c r="H61" i="48"/>
  <c r="G61" i="48"/>
  <c r="F61" i="48"/>
  <c r="E61" i="48"/>
  <c r="D61" i="48"/>
  <c r="C61" i="48"/>
  <c r="B61" i="48"/>
  <c r="EJ51" i="48"/>
  <c r="EI51" i="48"/>
  <c r="EH51" i="48"/>
  <c r="EG51" i="48"/>
  <c r="EF51" i="48"/>
  <c r="EE51" i="48"/>
  <c r="ED51" i="48"/>
  <c r="EC51" i="48"/>
  <c r="EB51" i="48"/>
  <c r="EA51" i="48"/>
  <c r="DZ51" i="48"/>
  <c r="DY51" i="48"/>
  <c r="DX51" i="48"/>
  <c r="DW51" i="48"/>
  <c r="DV51" i="48"/>
  <c r="DU51" i="48"/>
  <c r="DT51" i="48"/>
  <c r="DS51" i="48"/>
  <c r="DR51" i="48"/>
  <c r="DQ51" i="48"/>
  <c r="DP51" i="48"/>
  <c r="DO51" i="48"/>
  <c r="DN51" i="48"/>
  <c r="DM51" i="48"/>
  <c r="DL51" i="48"/>
  <c r="DK51" i="48"/>
  <c r="DJ51" i="48"/>
  <c r="DI51" i="48"/>
  <c r="EJ50" i="48"/>
  <c r="EI50" i="48"/>
  <c r="EH50" i="48"/>
  <c r="EG50" i="48"/>
  <c r="EF50" i="48"/>
  <c r="EE50" i="48"/>
  <c r="ED50" i="48"/>
  <c r="EC50" i="48"/>
  <c r="EB50" i="48"/>
  <c r="EA50" i="48"/>
  <c r="DZ50" i="48"/>
  <c r="DY50" i="48"/>
  <c r="DX50" i="48"/>
  <c r="DW50" i="48"/>
  <c r="DV50" i="48"/>
  <c r="DU50" i="48"/>
  <c r="DT50" i="48"/>
  <c r="DS50" i="48"/>
  <c r="DR50" i="48"/>
  <c r="DQ50" i="48"/>
  <c r="DP50" i="48"/>
  <c r="DO50" i="48"/>
  <c r="DN50" i="48"/>
  <c r="DM50" i="48"/>
  <c r="DL50" i="48"/>
  <c r="DK50" i="48"/>
  <c r="DJ50" i="48"/>
  <c r="DI50" i="48"/>
  <c r="EJ49" i="48"/>
  <c r="EI49" i="48"/>
  <c r="EH49" i="48"/>
  <c r="EG49" i="48"/>
  <c r="EF49" i="48"/>
  <c r="EE49" i="48"/>
  <c r="ED49" i="48"/>
  <c r="EC49" i="48"/>
  <c r="EB49" i="48"/>
  <c r="EA49" i="48"/>
  <c r="DZ49" i="48"/>
  <c r="DY49" i="48"/>
  <c r="DX49" i="48"/>
  <c r="DW49" i="48"/>
  <c r="DV49" i="48"/>
  <c r="DU49" i="48"/>
  <c r="DT49" i="48"/>
  <c r="DS49" i="48"/>
  <c r="DR49" i="48"/>
  <c r="DQ49" i="48"/>
  <c r="DP49" i="48"/>
  <c r="DO49" i="48"/>
  <c r="DN49" i="48"/>
  <c r="DM49" i="48"/>
  <c r="DL49" i="48"/>
  <c r="DK49" i="48"/>
  <c r="DJ49" i="48"/>
  <c r="DI49" i="48"/>
  <c r="EJ48" i="48"/>
  <c r="EI48" i="48"/>
  <c r="EH48" i="48"/>
  <c r="EG48" i="48"/>
  <c r="EF48" i="48"/>
  <c r="EE48" i="48"/>
  <c r="ED48" i="48"/>
  <c r="EC48" i="48"/>
  <c r="EB48" i="48"/>
  <c r="EA48" i="48"/>
  <c r="DZ48" i="48"/>
  <c r="DY48" i="48"/>
  <c r="DX48" i="48"/>
  <c r="DW48" i="48"/>
  <c r="DV48" i="48"/>
  <c r="DU48" i="48"/>
  <c r="DT48" i="48"/>
  <c r="DS48" i="48"/>
  <c r="DR48" i="48"/>
  <c r="DQ48" i="48"/>
  <c r="DP48" i="48"/>
  <c r="DO48" i="48"/>
  <c r="DN48" i="48"/>
  <c r="DM48" i="48"/>
  <c r="DL48" i="48"/>
  <c r="DK48" i="48"/>
  <c r="DJ48" i="48"/>
  <c r="DI48" i="48"/>
  <c r="EJ47" i="48"/>
  <c r="EI47" i="48"/>
  <c r="EH47" i="48"/>
  <c r="EG47" i="48"/>
  <c r="EF47" i="48"/>
  <c r="EE47" i="48"/>
  <c r="ED47" i="48"/>
  <c r="EC47" i="48"/>
  <c r="EB47" i="48"/>
  <c r="EA47" i="48"/>
  <c r="DZ47" i="48"/>
  <c r="DY47" i="48"/>
  <c r="DX47" i="48"/>
  <c r="DW47" i="48"/>
  <c r="DV47" i="48"/>
  <c r="DU47" i="48"/>
  <c r="DT47" i="48"/>
  <c r="DS47" i="48"/>
  <c r="DR47" i="48"/>
  <c r="DQ47" i="48"/>
  <c r="DP47" i="48"/>
  <c r="DO47" i="48"/>
  <c r="DN47" i="48"/>
  <c r="DM47" i="48"/>
  <c r="DL47" i="48"/>
  <c r="DK47" i="48"/>
  <c r="DJ47" i="48"/>
  <c r="DI47" i="48"/>
  <c r="EJ46" i="48"/>
  <c r="EI46" i="48"/>
  <c r="EH46" i="48"/>
  <c r="EG46" i="48"/>
  <c r="EF46" i="48"/>
  <c r="EE46" i="48"/>
  <c r="ED46" i="48"/>
  <c r="EC46" i="48"/>
  <c r="EB46" i="48"/>
  <c r="EA46" i="48"/>
  <c r="DZ46" i="48"/>
  <c r="DY46" i="48"/>
  <c r="DX46" i="48"/>
  <c r="DW46" i="48"/>
  <c r="DV46" i="48"/>
  <c r="DU46" i="48"/>
  <c r="DT46" i="48"/>
  <c r="DS46" i="48"/>
  <c r="DR46" i="48"/>
  <c r="DQ46" i="48"/>
  <c r="DP46" i="48"/>
  <c r="DO46" i="48"/>
  <c r="DN46" i="48"/>
  <c r="DM46" i="48"/>
  <c r="DL46" i="48"/>
  <c r="DK46" i="48"/>
  <c r="DJ46" i="48"/>
  <c r="DI46" i="48"/>
  <c r="EJ45" i="48"/>
  <c r="EI45" i="48"/>
  <c r="EH45" i="48"/>
  <c r="EG45" i="48"/>
  <c r="EF45" i="48"/>
  <c r="EE45" i="48"/>
  <c r="ED45" i="48"/>
  <c r="EC45" i="48"/>
  <c r="EB45" i="48"/>
  <c r="EA45" i="48"/>
  <c r="DZ45" i="48"/>
  <c r="DY45" i="48"/>
  <c r="DX45" i="48"/>
  <c r="DW45" i="48"/>
  <c r="DV45" i="48"/>
  <c r="DU45" i="48"/>
  <c r="DT45" i="48"/>
  <c r="DS45" i="48"/>
  <c r="DR45" i="48"/>
  <c r="DQ45" i="48"/>
  <c r="DP45" i="48"/>
  <c r="DO45" i="48"/>
  <c r="DN45" i="48"/>
  <c r="DM45" i="48"/>
  <c r="DL45" i="48"/>
  <c r="DK45" i="48"/>
  <c r="DJ45" i="48"/>
  <c r="DI45" i="48"/>
  <c r="EJ44" i="48"/>
  <c r="EI44" i="48"/>
  <c r="EH44" i="48"/>
  <c r="EG44" i="48"/>
  <c r="EF44" i="48"/>
  <c r="EE44" i="48"/>
  <c r="ED44" i="48"/>
  <c r="EC44" i="48"/>
  <c r="EB44" i="48"/>
  <c r="EA44" i="48"/>
  <c r="DZ44" i="48"/>
  <c r="DY44" i="48"/>
  <c r="DX44" i="48"/>
  <c r="DW44" i="48"/>
  <c r="DV44" i="48"/>
  <c r="DU44" i="48"/>
  <c r="DT44" i="48"/>
  <c r="DS44" i="48"/>
  <c r="DR44" i="48"/>
  <c r="DQ44" i="48"/>
  <c r="DP44" i="48"/>
  <c r="DO44" i="48"/>
  <c r="DN44" i="48"/>
  <c r="DM44" i="48"/>
  <c r="DL44" i="48"/>
  <c r="DK44" i="48"/>
  <c r="DJ44" i="48"/>
  <c r="DI44" i="48"/>
  <c r="EJ43" i="48"/>
  <c r="EI43" i="48"/>
  <c r="EH43" i="48"/>
  <c r="EG43" i="48"/>
  <c r="EF43" i="48"/>
  <c r="EE43" i="48"/>
  <c r="ED43" i="48"/>
  <c r="EC43" i="48"/>
  <c r="EB43" i="48"/>
  <c r="EA43" i="48"/>
  <c r="DZ43" i="48"/>
  <c r="DY43" i="48"/>
  <c r="DX43" i="48"/>
  <c r="DW43" i="48"/>
  <c r="DV43" i="48"/>
  <c r="DU43" i="48"/>
  <c r="DT43" i="48"/>
  <c r="DS43" i="48"/>
  <c r="DR43" i="48"/>
  <c r="DQ43" i="48"/>
  <c r="DP43" i="48"/>
  <c r="DO43" i="48"/>
  <c r="DN43" i="48"/>
  <c r="DM43" i="48"/>
  <c r="DL43" i="48"/>
  <c r="DK43" i="48"/>
  <c r="DJ43" i="48"/>
  <c r="DI43" i="48"/>
  <c r="EJ42" i="48"/>
  <c r="EI42" i="48"/>
  <c r="EH42" i="48"/>
  <c r="EG42" i="48"/>
  <c r="EF42" i="48"/>
  <c r="EE42" i="48"/>
  <c r="ED42" i="48"/>
  <c r="EC42" i="48"/>
  <c r="EB42" i="48"/>
  <c r="EA42" i="48"/>
  <c r="DZ42" i="48"/>
  <c r="DY42" i="48"/>
  <c r="DX42" i="48"/>
  <c r="DW42" i="48"/>
  <c r="DV42" i="48"/>
  <c r="DU42" i="48"/>
  <c r="DT42" i="48"/>
  <c r="DS42" i="48"/>
  <c r="DR42" i="48"/>
  <c r="DQ42" i="48"/>
  <c r="DP42" i="48"/>
  <c r="DO42" i="48"/>
  <c r="DN42" i="48"/>
  <c r="DM42" i="48"/>
  <c r="DL42" i="48"/>
  <c r="DK42" i="48"/>
  <c r="DJ42" i="48"/>
  <c r="DI42" i="48"/>
  <c r="EJ41" i="48"/>
  <c r="EI41" i="48"/>
  <c r="EH41" i="48"/>
  <c r="EG41" i="48"/>
  <c r="EF41" i="48"/>
  <c r="EE41" i="48"/>
  <c r="ED41" i="48"/>
  <c r="EC41" i="48"/>
  <c r="EB41" i="48"/>
  <c r="EA41" i="48"/>
  <c r="DZ41" i="48"/>
  <c r="DY41" i="48"/>
  <c r="DX41" i="48"/>
  <c r="DW41" i="48"/>
  <c r="DV41" i="48"/>
  <c r="DU41" i="48"/>
  <c r="DT41" i="48"/>
  <c r="DS41" i="48"/>
  <c r="DR41" i="48"/>
  <c r="DQ41" i="48"/>
  <c r="DP41" i="48"/>
  <c r="DO41" i="48"/>
  <c r="DN41" i="48"/>
  <c r="DM41" i="48"/>
  <c r="DL41" i="48"/>
  <c r="DK41" i="48"/>
  <c r="DJ41" i="48"/>
  <c r="DI41" i="48"/>
  <c r="EJ40" i="48"/>
  <c r="EI40" i="48"/>
  <c r="EH40" i="48"/>
  <c r="EG40" i="48"/>
  <c r="EF40" i="48"/>
  <c r="EE40" i="48"/>
  <c r="ED40" i="48"/>
  <c r="EC40" i="48"/>
  <c r="EB40" i="48"/>
  <c r="EA40" i="48"/>
  <c r="DZ40" i="48"/>
  <c r="DY40" i="48"/>
  <c r="DX40" i="48"/>
  <c r="DW40" i="48"/>
  <c r="DV40" i="48"/>
  <c r="DU40" i="48"/>
  <c r="DT40" i="48"/>
  <c r="DS40" i="48"/>
  <c r="DR40" i="48"/>
  <c r="DQ40" i="48"/>
  <c r="DP40" i="48"/>
  <c r="DO40" i="48"/>
  <c r="DN40" i="48"/>
  <c r="DM40" i="48"/>
  <c r="DL40" i="48"/>
  <c r="DK40" i="48"/>
  <c r="DJ40" i="48"/>
  <c r="DI40" i="48"/>
  <c r="EJ39" i="48"/>
  <c r="EI39" i="48"/>
  <c r="EH39" i="48"/>
  <c r="EG39" i="48"/>
  <c r="EF39" i="48"/>
  <c r="EE39" i="48"/>
  <c r="ED39" i="48"/>
  <c r="EC39" i="48"/>
  <c r="EB39" i="48"/>
  <c r="EA39" i="48"/>
  <c r="DZ39" i="48"/>
  <c r="DY39" i="48"/>
  <c r="DX39" i="48"/>
  <c r="DW39" i="48"/>
  <c r="DV39" i="48"/>
  <c r="DU39" i="48"/>
  <c r="DT39" i="48"/>
  <c r="DS39" i="48"/>
  <c r="DR39" i="48"/>
  <c r="DQ39" i="48"/>
  <c r="DP39" i="48"/>
  <c r="DO39" i="48"/>
  <c r="DN39" i="48"/>
  <c r="DM39" i="48"/>
  <c r="DL39" i="48"/>
  <c r="DK39" i="48"/>
  <c r="DJ39" i="48"/>
  <c r="DI39" i="48"/>
  <c r="EJ38" i="48"/>
  <c r="EI38" i="48"/>
  <c r="EH38" i="48"/>
  <c r="EG38" i="48"/>
  <c r="EF38" i="48"/>
  <c r="EE38" i="48"/>
  <c r="ED38" i="48"/>
  <c r="EC38" i="48"/>
  <c r="EB38" i="48"/>
  <c r="EA38" i="48"/>
  <c r="DZ38" i="48"/>
  <c r="DY38" i="48"/>
  <c r="DX38" i="48"/>
  <c r="DW38" i="48"/>
  <c r="DV38" i="48"/>
  <c r="DU38" i="48"/>
  <c r="DT38" i="48"/>
  <c r="DS38" i="48"/>
  <c r="DR38" i="48"/>
  <c r="DQ38" i="48"/>
  <c r="DP38" i="48"/>
  <c r="DO38" i="48"/>
  <c r="DN38" i="48"/>
  <c r="DM38" i="48"/>
  <c r="DL38" i="48"/>
  <c r="DK38" i="48"/>
  <c r="DJ38" i="48"/>
  <c r="DI38" i="48"/>
  <c r="EJ37" i="48"/>
  <c r="EI37" i="48"/>
  <c r="EH37" i="48"/>
  <c r="EG37" i="48"/>
  <c r="EF37" i="48"/>
  <c r="EE37" i="48"/>
  <c r="ED37" i="48"/>
  <c r="EC37" i="48"/>
  <c r="EB37" i="48"/>
  <c r="EA37" i="48"/>
  <c r="DZ37" i="48"/>
  <c r="DY37" i="48"/>
  <c r="DX37" i="48"/>
  <c r="DW37" i="48"/>
  <c r="DV37" i="48"/>
  <c r="DU37" i="48"/>
  <c r="DT37" i="48"/>
  <c r="DS37" i="48"/>
  <c r="DR37" i="48"/>
  <c r="DQ37" i="48"/>
  <c r="DP37" i="48"/>
  <c r="DO37" i="48"/>
  <c r="DN37" i="48"/>
  <c r="DM37" i="48"/>
  <c r="DL37" i="48"/>
  <c r="DK37" i="48"/>
  <c r="DJ37" i="48"/>
  <c r="DI37" i="48"/>
  <c r="EJ36" i="48"/>
  <c r="EI36" i="48"/>
  <c r="EH36" i="48"/>
  <c r="EG36" i="48"/>
  <c r="EF36" i="48"/>
  <c r="EE36" i="48"/>
  <c r="ED36" i="48"/>
  <c r="EC36" i="48"/>
  <c r="EB36" i="48"/>
  <c r="EA36" i="48"/>
  <c r="DZ36" i="48"/>
  <c r="DY36" i="48"/>
  <c r="DX36" i="48"/>
  <c r="DW36" i="48"/>
  <c r="DV36" i="48"/>
  <c r="DU36" i="48"/>
  <c r="DT36" i="48"/>
  <c r="DS36" i="48"/>
  <c r="DR36" i="48"/>
  <c r="DQ36" i="48"/>
  <c r="DP36" i="48"/>
  <c r="DO36" i="48"/>
  <c r="DN36" i="48"/>
  <c r="DM36" i="48"/>
  <c r="DL36" i="48"/>
  <c r="DK36" i="48"/>
  <c r="DJ36" i="48"/>
  <c r="DI36" i="48"/>
  <c r="EJ35" i="48"/>
  <c r="EI35" i="48"/>
  <c r="EH35" i="48"/>
  <c r="EG35" i="48"/>
  <c r="EF35" i="48"/>
  <c r="EE35" i="48"/>
  <c r="ED35" i="48"/>
  <c r="EC35" i="48"/>
  <c r="EB35" i="48"/>
  <c r="EA35" i="48"/>
  <c r="DZ35" i="48"/>
  <c r="DY35" i="48"/>
  <c r="DX35" i="48"/>
  <c r="DW35" i="48"/>
  <c r="DV35" i="48"/>
  <c r="DU35" i="48"/>
  <c r="DT35" i="48"/>
  <c r="DS35" i="48"/>
  <c r="DR35" i="48"/>
  <c r="DQ35" i="48"/>
  <c r="DP35" i="48"/>
  <c r="DO35" i="48"/>
  <c r="DN35" i="48"/>
  <c r="DM35" i="48"/>
  <c r="DL35" i="48"/>
  <c r="DK35" i="48"/>
  <c r="DJ35" i="48"/>
  <c r="DI35" i="48"/>
  <c r="EJ34" i="48"/>
  <c r="EI34" i="48"/>
  <c r="EH34" i="48"/>
  <c r="EG34" i="48"/>
  <c r="EF34" i="48"/>
  <c r="EE34" i="48"/>
  <c r="ED34" i="48"/>
  <c r="EC34" i="48"/>
  <c r="EB34" i="48"/>
  <c r="EA34" i="48"/>
  <c r="DZ34" i="48"/>
  <c r="DY34" i="48"/>
  <c r="DX34" i="48"/>
  <c r="DW34" i="48"/>
  <c r="DV34" i="48"/>
  <c r="DU34" i="48"/>
  <c r="DT34" i="48"/>
  <c r="DS34" i="48"/>
  <c r="DR34" i="48"/>
  <c r="DQ34" i="48"/>
  <c r="DP34" i="48"/>
  <c r="DO34" i="48"/>
  <c r="DN34" i="48"/>
  <c r="DM34" i="48"/>
  <c r="DL34" i="48"/>
  <c r="DK34" i="48"/>
  <c r="DJ34" i="48"/>
  <c r="DI34" i="48"/>
  <c r="EJ33" i="48"/>
  <c r="EI33" i="48"/>
  <c r="EH33" i="48"/>
  <c r="EG33" i="48"/>
  <c r="EF33" i="48"/>
  <c r="EE33" i="48"/>
  <c r="ED33" i="48"/>
  <c r="EC33" i="48"/>
  <c r="EB33" i="48"/>
  <c r="EA33" i="48"/>
  <c r="DZ33" i="48"/>
  <c r="DY33" i="48"/>
  <c r="DX33" i="48"/>
  <c r="DW33" i="48"/>
  <c r="DV33" i="48"/>
  <c r="DU33" i="48"/>
  <c r="DT33" i="48"/>
  <c r="DS33" i="48"/>
  <c r="DR33" i="48"/>
  <c r="DQ33" i="48"/>
  <c r="DP33" i="48"/>
  <c r="DO33" i="48"/>
  <c r="DN33" i="48"/>
  <c r="DM33" i="48"/>
  <c r="DL33" i="48"/>
  <c r="DK33" i="48"/>
  <c r="DJ33" i="48"/>
  <c r="DI33" i="48"/>
  <c r="EJ32" i="48"/>
  <c r="EI32" i="48"/>
  <c r="EH32" i="48"/>
  <c r="EG32" i="48"/>
  <c r="EF32" i="48"/>
  <c r="EE32" i="48"/>
  <c r="ED32" i="48"/>
  <c r="EC32" i="48"/>
  <c r="EB32" i="48"/>
  <c r="EA32" i="48"/>
  <c r="DZ32" i="48"/>
  <c r="DY32" i="48"/>
  <c r="DX32" i="48"/>
  <c r="DW32" i="48"/>
  <c r="DV32" i="48"/>
  <c r="DU32" i="48"/>
  <c r="DT32" i="48"/>
  <c r="DS32" i="48"/>
  <c r="DR32" i="48"/>
  <c r="DQ32" i="48"/>
  <c r="DP32" i="48"/>
  <c r="DO32" i="48"/>
  <c r="DN32" i="48"/>
  <c r="DM32" i="48"/>
  <c r="DL32" i="48"/>
  <c r="DK32" i="48"/>
  <c r="DJ32" i="48"/>
  <c r="DI32" i="48"/>
  <c r="EJ31" i="48"/>
  <c r="EI31" i="48"/>
  <c r="EH31" i="48"/>
  <c r="EG31" i="48"/>
  <c r="EF31" i="48"/>
  <c r="EE31" i="48"/>
  <c r="ED31" i="48"/>
  <c r="EC31" i="48"/>
  <c r="EB31" i="48"/>
  <c r="EA31" i="48"/>
  <c r="DZ31" i="48"/>
  <c r="DY31" i="48"/>
  <c r="DX31" i="48"/>
  <c r="DW31" i="48"/>
  <c r="DV31" i="48"/>
  <c r="DU31" i="48"/>
  <c r="DT31" i="48"/>
  <c r="DS31" i="48"/>
  <c r="DR31" i="48"/>
  <c r="DQ31" i="48"/>
  <c r="DP31" i="48"/>
  <c r="DO31" i="48"/>
  <c r="DN31" i="48"/>
  <c r="DM31" i="48"/>
  <c r="DL31" i="48"/>
  <c r="DK31" i="48"/>
  <c r="DJ31" i="48"/>
  <c r="DI31" i="48"/>
  <c r="EJ30" i="48"/>
  <c r="EI30" i="48"/>
  <c r="EH30" i="48"/>
  <c r="EG30" i="48"/>
  <c r="EF30" i="48"/>
  <c r="EE30" i="48"/>
  <c r="ED30" i="48"/>
  <c r="EC30" i="48"/>
  <c r="EB30" i="48"/>
  <c r="EA30" i="48"/>
  <c r="DZ30" i="48"/>
  <c r="DY30" i="48"/>
  <c r="DX30" i="48"/>
  <c r="DW30" i="48"/>
  <c r="DV30" i="48"/>
  <c r="DU30" i="48"/>
  <c r="DT30" i="48"/>
  <c r="DS30" i="48"/>
  <c r="DR30" i="48"/>
  <c r="DQ30" i="48"/>
  <c r="DP30" i="48"/>
  <c r="DO30" i="48"/>
  <c r="DN30" i="48"/>
  <c r="DM30" i="48"/>
  <c r="DL30" i="48"/>
  <c r="DK30" i="48"/>
  <c r="DJ30" i="48"/>
  <c r="DI30" i="48"/>
  <c r="EJ29" i="48"/>
  <c r="EI29" i="48"/>
  <c r="EH29" i="48"/>
  <c r="EG29" i="48"/>
  <c r="EF29" i="48"/>
  <c r="EE29" i="48"/>
  <c r="ED29" i="48"/>
  <c r="EC29" i="48"/>
  <c r="EB29" i="48"/>
  <c r="EA29" i="48"/>
  <c r="DZ29" i="48"/>
  <c r="DY29" i="48"/>
  <c r="DX29" i="48"/>
  <c r="DW29" i="48"/>
  <c r="DV29" i="48"/>
  <c r="DU29" i="48"/>
  <c r="DT29" i="48"/>
  <c r="DS29" i="48"/>
  <c r="DR29" i="48"/>
  <c r="DQ29" i="48"/>
  <c r="DP29" i="48"/>
  <c r="DO29" i="48"/>
  <c r="DN29" i="48"/>
  <c r="DM29" i="48"/>
  <c r="DL29" i="48"/>
  <c r="DK29" i="48"/>
  <c r="DJ29" i="48"/>
  <c r="DI29" i="48"/>
  <c r="EJ28" i="48"/>
  <c r="EI28" i="48"/>
  <c r="EH28" i="48"/>
  <c r="EG28" i="48"/>
  <c r="EF28" i="48"/>
  <c r="EE28" i="48"/>
  <c r="ED28" i="48"/>
  <c r="EC28" i="48"/>
  <c r="EB28" i="48"/>
  <c r="EA28" i="48"/>
  <c r="DZ28" i="48"/>
  <c r="DY28" i="48"/>
  <c r="DX28" i="48"/>
  <c r="DW28" i="48"/>
  <c r="DV28" i="48"/>
  <c r="DU28" i="48"/>
  <c r="DT28" i="48"/>
  <c r="DS28" i="48"/>
  <c r="DR28" i="48"/>
  <c r="DQ28" i="48"/>
  <c r="DP28" i="48"/>
  <c r="DO28" i="48"/>
  <c r="DN28" i="48"/>
  <c r="DM28" i="48"/>
  <c r="DL28" i="48"/>
  <c r="DK28" i="48"/>
  <c r="DJ28" i="48"/>
  <c r="DI28" i="48"/>
  <c r="EJ27" i="48"/>
  <c r="EI27" i="48"/>
  <c r="EH27" i="48"/>
  <c r="EG27" i="48"/>
  <c r="EF27" i="48"/>
  <c r="EE27" i="48"/>
  <c r="ED27" i="48"/>
  <c r="EC27" i="48"/>
  <c r="EB27" i="48"/>
  <c r="EA27" i="48"/>
  <c r="DZ27" i="48"/>
  <c r="DY27" i="48"/>
  <c r="DX27" i="48"/>
  <c r="DW27" i="48"/>
  <c r="DV27" i="48"/>
  <c r="DU27" i="48"/>
  <c r="DT27" i="48"/>
  <c r="DS27" i="48"/>
  <c r="DR27" i="48"/>
  <c r="DQ27" i="48"/>
  <c r="DP27" i="48"/>
  <c r="DO27" i="48"/>
  <c r="DN27" i="48"/>
  <c r="DM27" i="48"/>
  <c r="DL27" i="48"/>
  <c r="DK27" i="48"/>
  <c r="DJ27" i="48"/>
  <c r="DI27" i="48"/>
  <c r="EJ26" i="48"/>
  <c r="EI26" i="48"/>
  <c r="EH26" i="48"/>
  <c r="EG26" i="48"/>
  <c r="EF26" i="48"/>
  <c r="EE26" i="48"/>
  <c r="ED26" i="48"/>
  <c r="EC26" i="48"/>
  <c r="EB26" i="48"/>
  <c r="EA26" i="48"/>
  <c r="DZ26" i="48"/>
  <c r="DY26" i="48"/>
  <c r="DX26" i="48"/>
  <c r="DW26" i="48"/>
  <c r="DV26" i="48"/>
  <c r="DU26" i="48"/>
  <c r="DT26" i="48"/>
  <c r="DS26" i="48"/>
  <c r="DR26" i="48"/>
  <c r="DQ26" i="48"/>
  <c r="DP26" i="48"/>
  <c r="DO26" i="48"/>
  <c r="DN26" i="48"/>
  <c r="DM26" i="48"/>
  <c r="DL26" i="48"/>
  <c r="DK26" i="48"/>
  <c r="DJ26" i="48"/>
  <c r="DI26" i="48"/>
  <c r="EJ25" i="48"/>
  <c r="EI25" i="48"/>
  <c r="EH25" i="48"/>
  <c r="EG25" i="48"/>
  <c r="EF25" i="48"/>
  <c r="EE25" i="48"/>
  <c r="ED25" i="48"/>
  <c r="EC25" i="48"/>
  <c r="EB25" i="48"/>
  <c r="EA25" i="48"/>
  <c r="DZ25" i="48"/>
  <c r="DY25" i="48"/>
  <c r="DX25" i="48"/>
  <c r="DW25" i="48"/>
  <c r="DV25" i="48"/>
  <c r="DU25" i="48"/>
  <c r="DT25" i="48"/>
  <c r="DS25" i="48"/>
  <c r="DR25" i="48"/>
  <c r="DQ25" i="48"/>
  <c r="DP25" i="48"/>
  <c r="DO25" i="48"/>
  <c r="DN25" i="48"/>
  <c r="DM25" i="48"/>
  <c r="DL25" i="48"/>
  <c r="DK25" i="48"/>
  <c r="DJ25" i="48"/>
  <c r="DI25" i="48"/>
  <c r="EJ24" i="48"/>
  <c r="EI24" i="48"/>
  <c r="EH24" i="48"/>
  <c r="EG24" i="48"/>
  <c r="EF24" i="48"/>
  <c r="EE24" i="48"/>
  <c r="ED24" i="48"/>
  <c r="EC24" i="48"/>
  <c r="EB24" i="48"/>
  <c r="EA24" i="48"/>
  <c r="DZ24" i="48"/>
  <c r="DY24" i="48"/>
  <c r="DX24" i="48"/>
  <c r="DW24" i="48"/>
  <c r="DV24" i="48"/>
  <c r="DU24" i="48"/>
  <c r="DT24" i="48"/>
  <c r="DS24" i="48"/>
  <c r="DR24" i="48"/>
  <c r="DQ24" i="48"/>
  <c r="DP24" i="48"/>
  <c r="DO24" i="48"/>
  <c r="DN24" i="48"/>
  <c r="DM24" i="48"/>
  <c r="DL24" i="48"/>
  <c r="DK24" i="48"/>
  <c r="DJ24" i="48"/>
  <c r="DI24" i="48"/>
  <c r="EJ23" i="48"/>
  <c r="EI23" i="48"/>
  <c r="EH23" i="48"/>
  <c r="EG23" i="48"/>
  <c r="EF23" i="48"/>
  <c r="EE23" i="48"/>
  <c r="ED23" i="48"/>
  <c r="EC23" i="48"/>
  <c r="EB23" i="48"/>
  <c r="EA23" i="48"/>
  <c r="DZ23" i="48"/>
  <c r="DY23" i="48"/>
  <c r="DX23" i="48"/>
  <c r="DW23" i="48"/>
  <c r="DV23" i="48"/>
  <c r="DU23" i="48"/>
  <c r="DT23" i="48"/>
  <c r="DS23" i="48"/>
  <c r="DR23" i="48"/>
  <c r="DQ23" i="48"/>
  <c r="DP23" i="48"/>
  <c r="DO23" i="48"/>
  <c r="DN23" i="48"/>
  <c r="DM23" i="48"/>
  <c r="DL23" i="48"/>
  <c r="DK23" i="48"/>
  <c r="DJ23" i="48"/>
  <c r="DI23" i="48"/>
  <c r="EJ22" i="48"/>
  <c r="EI22" i="48"/>
  <c r="EH22" i="48"/>
  <c r="EG22" i="48"/>
  <c r="EF22" i="48"/>
  <c r="EE22" i="48"/>
  <c r="ED22" i="48"/>
  <c r="EC22" i="48"/>
  <c r="EB22" i="48"/>
  <c r="EA22" i="48"/>
  <c r="DZ22" i="48"/>
  <c r="DY22" i="48"/>
  <c r="DX22" i="48"/>
  <c r="DW22" i="48"/>
  <c r="DV22" i="48"/>
  <c r="DU22" i="48"/>
  <c r="DT22" i="48"/>
  <c r="DS22" i="48"/>
  <c r="DR22" i="48"/>
  <c r="DQ22" i="48"/>
  <c r="DP22" i="48"/>
  <c r="DO22" i="48"/>
  <c r="DN22" i="48"/>
  <c r="DM22" i="48"/>
  <c r="DL22" i="48"/>
  <c r="DK22" i="48"/>
  <c r="DJ22" i="48"/>
  <c r="DI22" i="48"/>
  <c r="EJ21" i="48"/>
  <c r="EI21" i="48"/>
  <c r="EH21" i="48"/>
  <c r="EG21" i="48"/>
  <c r="EF21" i="48"/>
  <c r="EE21" i="48"/>
  <c r="ED21" i="48"/>
  <c r="EC21" i="48"/>
  <c r="EB21" i="48"/>
  <c r="EA21" i="48"/>
  <c r="DZ21" i="48"/>
  <c r="DY21" i="48"/>
  <c r="DX21" i="48"/>
  <c r="DW21" i="48"/>
  <c r="DV21" i="48"/>
  <c r="DU21" i="48"/>
  <c r="DT21" i="48"/>
  <c r="DS21" i="48"/>
  <c r="DR21" i="48"/>
  <c r="DQ21" i="48"/>
  <c r="DP21" i="48"/>
  <c r="DO21" i="48"/>
  <c r="DN21" i="48"/>
  <c r="DM21" i="48"/>
  <c r="DL21" i="48"/>
  <c r="DK21" i="48"/>
  <c r="DJ21" i="48"/>
  <c r="DI21" i="48"/>
  <c r="EJ20" i="48"/>
  <c r="EI20" i="48"/>
  <c r="EH20" i="48"/>
  <c r="EG20" i="48"/>
  <c r="EF20" i="48"/>
  <c r="EE20" i="48"/>
  <c r="ED20" i="48"/>
  <c r="EC20" i="48"/>
  <c r="EB20" i="48"/>
  <c r="EA20" i="48"/>
  <c r="DZ20" i="48"/>
  <c r="DY20" i="48"/>
  <c r="DX20" i="48"/>
  <c r="DW20" i="48"/>
  <c r="DV20" i="48"/>
  <c r="DU20" i="48"/>
  <c r="DT20" i="48"/>
  <c r="DS20" i="48"/>
  <c r="DR20" i="48"/>
  <c r="DQ20" i="48"/>
  <c r="DP20" i="48"/>
  <c r="DO20" i="48"/>
  <c r="DN20" i="48"/>
  <c r="DM20" i="48"/>
  <c r="DL20" i="48"/>
  <c r="DK20" i="48"/>
  <c r="DJ20" i="48"/>
  <c r="DI20" i="48"/>
  <c r="EJ19" i="48"/>
  <c r="EI19" i="48"/>
  <c r="EH19" i="48"/>
  <c r="EG19" i="48"/>
  <c r="EF19" i="48"/>
  <c r="EE19" i="48"/>
  <c r="ED19" i="48"/>
  <c r="EC19" i="48"/>
  <c r="EB19" i="48"/>
  <c r="EA19" i="48"/>
  <c r="DZ19" i="48"/>
  <c r="DY19" i="48"/>
  <c r="DX19" i="48"/>
  <c r="DW19" i="48"/>
  <c r="DV19" i="48"/>
  <c r="DU19" i="48"/>
  <c r="DT19" i="48"/>
  <c r="DS19" i="48"/>
  <c r="DR19" i="48"/>
  <c r="DQ19" i="48"/>
  <c r="DP19" i="48"/>
  <c r="DO19" i="48"/>
  <c r="DN19" i="48"/>
  <c r="DM19" i="48"/>
  <c r="DL19" i="48"/>
  <c r="DK19" i="48"/>
  <c r="DJ19" i="48"/>
  <c r="DI19" i="48"/>
  <c r="EJ18" i="48"/>
  <c r="EI18" i="48"/>
  <c r="EH18" i="48"/>
  <c r="EG18" i="48"/>
  <c r="EF18" i="48"/>
  <c r="EE18" i="48"/>
  <c r="ED18" i="48"/>
  <c r="EC18" i="48"/>
  <c r="EB18" i="48"/>
  <c r="EA18" i="48"/>
  <c r="DZ18" i="48"/>
  <c r="DY18" i="48"/>
  <c r="DX18" i="48"/>
  <c r="DW18" i="48"/>
  <c r="DV18" i="48"/>
  <c r="DU18" i="48"/>
  <c r="DT18" i="48"/>
  <c r="DS18" i="48"/>
  <c r="DR18" i="48"/>
  <c r="DQ18" i="48"/>
  <c r="DP18" i="48"/>
  <c r="DO18" i="48"/>
  <c r="DN18" i="48"/>
  <c r="DM18" i="48"/>
  <c r="DL18" i="48"/>
  <c r="DK18" i="48"/>
  <c r="DJ18" i="48"/>
  <c r="DI18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EJ16" i="48"/>
  <c r="EI16" i="48"/>
  <c r="EH16" i="48"/>
  <c r="EG16" i="48"/>
  <c r="EF16" i="48"/>
  <c r="EE16" i="48"/>
  <c r="ED16" i="48"/>
  <c r="EC16" i="48"/>
  <c r="EB16" i="48"/>
  <c r="EA16" i="48"/>
  <c r="DZ16" i="48"/>
  <c r="DY16" i="48"/>
  <c r="DX16" i="48"/>
  <c r="DW16" i="48"/>
  <c r="DV16" i="48"/>
  <c r="DU16" i="48"/>
  <c r="DT16" i="48"/>
  <c r="DS16" i="48"/>
  <c r="DR16" i="48"/>
  <c r="DQ16" i="48"/>
  <c r="DP16" i="48"/>
  <c r="DO16" i="48"/>
  <c r="DN16" i="48"/>
  <c r="DM16" i="48"/>
  <c r="DL16" i="48"/>
  <c r="DK16" i="48"/>
  <c r="DJ16" i="48"/>
  <c r="DI16" i="48"/>
  <c r="EJ15" i="48"/>
  <c r="EI15" i="48"/>
  <c r="EH15" i="48"/>
  <c r="EG15" i="48"/>
  <c r="EF15" i="48"/>
  <c r="EE15" i="48"/>
  <c r="ED15" i="48"/>
  <c r="EC15" i="48"/>
  <c r="EB15" i="48"/>
  <c r="EA15" i="48"/>
  <c r="DZ15" i="48"/>
  <c r="DY15" i="48"/>
  <c r="DX15" i="48"/>
  <c r="DW15" i="48"/>
  <c r="DV15" i="48"/>
  <c r="DU15" i="48"/>
  <c r="DT15" i="48"/>
  <c r="DS15" i="48"/>
  <c r="DR15" i="48"/>
  <c r="DQ15" i="48"/>
  <c r="DP15" i="48"/>
  <c r="DO15" i="48"/>
  <c r="DN15" i="48"/>
  <c r="DM15" i="48"/>
  <c r="DL15" i="48"/>
  <c r="DK15" i="48"/>
  <c r="DJ15" i="48"/>
  <c r="DI15" i="48"/>
  <c r="EJ14" i="48"/>
  <c r="EI14" i="48"/>
  <c r="EH14" i="48"/>
  <c r="EG14" i="48"/>
  <c r="EF14" i="48"/>
  <c r="EE14" i="48"/>
  <c r="ED14" i="48"/>
  <c r="EC14" i="48"/>
  <c r="EB14" i="48"/>
  <c r="EA14" i="48"/>
  <c r="DZ14" i="48"/>
  <c r="DY14" i="48"/>
  <c r="DX14" i="48"/>
  <c r="DW14" i="48"/>
  <c r="DV14" i="48"/>
  <c r="DU14" i="48"/>
  <c r="DT14" i="48"/>
  <c r="DS14" i="48"/>
  <c r="DR14" i="48"/>
  <c r="DQ14" i="48"/>
  <c r="DP14" i="48"/>
  <c r="DO14" i="48"/>
  <c r="DN14" i="48"/>
  <c r="DM14" i="48"/>
  <c r="DL14" i="48"/>
  <c r="DK14" i="48"/>
  <c r="DJ14" i="48"/>
  <c r="DI14" i="48"/>
  <c r="EJ13" i="48"/>
  <c r="EI13" i="48"/>
  <c r="EH13" i="48"/>
  <c r="EG13" i="48"/>
  <c r="EF13" i="48"/>
  <c r="EE13" i="48"/>
  <c r="ED13" i="48"/>
  <c r="EC13" i="48"/>
  <c r="EB13" i="48"/>
  <c r="EA13" i="48"/>
  <c r="DZ13" i="48"/>
  <c r="DY13" i="48"/>
  <c r="DX13" i="48"/>
  <c r="DW13" i="48"/>
  <c r="DV13" i="48"/>
  <c r="DU13" i="48"/>
  <c r="DT13" i="48"/>
  <c r="DS13" i="48"/>
  <c r="DR13" i="48"/>
  <c r="DQ13" i="48"/>
  <c r="DP13" i="48"/>
  <c r="DO13" i="48"/>
  <c r="DN13" i="48"/>
  <c r="DM13" i="48"/>
  <c r="DL13" i="48"/>
  <c r="DK13" i="48"/>
  <c r="DJ13" i="48"/>
  <c r="DI13" i="48"/>
  <c r="EJ12" i="48"/>
  <c r="EI12" i="48"/>
  <c r="EH12" i="48"/>
  <c r="EG12" i="48"/>
  <c r="EF12" i="48"/>
  <c r="EE12" i="48"/>
  <c r="ED12" i="48"/>
  <c r="EC12" i="48"/>
  <c r="EB12" i="48"/>
  <c r="EA12" i="48"/>
  <c r="DZ12" i="48"/>
  <c r="DY12" i="48"/>
  <c r="DX12" i="48"/>
  <c r="DW12" i="48"/>
  <c r="DV12" i="48"/>
  <c r="DU12" i="48"/>
  <c r="DT12" i="48"/>
  <c r="DS12" i="48"/>
  <c r="DR12" i="48"/>
  <c r="DQ12" i="48"/>
  <c r="DP12" i="48"/>
  <c r="DO12" i="48"/>
  <c r="DN12" i="48"/>
  <c r="DM12" i="48"/>
  <c r="DL12" i="48"/>
  <c r="DK12" i="48"/>
  <c r="DJ12" i="48"/>
  <c r="DI12" i="48"/>
  <c r="EJ11" i="48"/>
  <c r="EI11" i="48"/>
  <c r="EH11" i="48"/>
  <c r="EG11" i="48"/>
  <c r="EF11" i="48"/>
  <c r="EE11" i="48"/>
  <c r="ED11" i="48"/>
  <c r="EC11" i="48"/>
  <c r="EB11" i="48"/>
  <c r="EA11" i="48"/>
  <c r="DZ11" i="48"/>
  <c r="DY11" i="48"/>
  <c r="DX11" i="48"/>
  <c r="DW11" i="48"/>
  <c r="DV11" i="48"/>
  <c r="DU11" i="48"/>
  <c r="DT11" i="48"/>
  <c r="DS11" i="48"/>
  <c r="DR11" i="48"/>
  <c r="DQ11" i="48"/>
  <c r="DP11" i="48"/>
  <c r="DO11" i="48"/>
  <c r="DN11" i="48"/>
  <c r="DM11" i="48"/>
  <c r="DL11" i="48"/>
  <c r="DK11" i="48"/>
  <c r="DJ11" i="48"/>
  <c r="DI11" i="48"/>
  <c r="EJ10" i="48"/>
  <c r="EI10" i="48"/>
  <c r="EH10" i="48"/>
  <c r="EG10" i="48"/>
  <c r="EF10" i="48"/>
  <c r="EE10" i="48"/>
  <c r="ED10" i="48"/>
  <c r="EC10" i="48"/>
  <c r="EB10" i="48"/>
  <c r="EA10" i="48"/>
  <c r="DZ10" i="48"/>
  <c r="DY10" i="48"/>
  <c r="DX10" i="48"/>
  <c r="DW10" i="48"/>
  <c r="DV10" i="48"/>
  <c r="DU10" i="48"/>
  <c r="DT10" i="48"/>
  <c r="DS10" i="48"/>
  <c r="DR10" i="48"/>
  <c r="DQ10" i="48"/>
  <c r="DP10" i="48"/>
  <c r="DO10" i="48"/>
  <c r="DN10" i="48"/>
  <c r="DM10" i="48"/>
  <c r="DL10" i="48"/>
  <c r="DK10" i="48"/>
  <c r="DJ10" i="48"/>
  <c r="DI10" i="48"/>
  <c r="EJ9" i="48"/>
  <c r="EI9" i="48"/>
  <c r="EH9" i="48"/>
  <c r="EG9" i="48"/>
  <c r="EF9" i="48"/>
  <c r="EE9" i="48"/>
  <c r="ED9" i="48"/>
  <c r="EC9" i="48"/>
  <c r="EB9" i="48"/>
  <c r="EA9" i="48"/>
  <c r="DZ9" i="48"/>
  <c r="DY9" i="48"/>
  <c r="DX9" i="48"/>
  <c r="DW9" i="48"/>
  <c r="DV9" i="48"/>
  <c r="DU9" i="48"/>
  <c r="DT9" i="48"/>
  <c r="DS9" i="48"/>
  <c r="DR9" i="48"/>
  <c r="DQ9" i="48"/>
  <c r="DP9" i="48"/>
  <c r="DO9" i="48"/>
  <c r="DN9" i="48"/>
  <c r="DM9" i="48"/>
  <c r="DL9" i="48"/>
  <c r="DK9" i="48"/>
  <c r="DJ9" i="48"/>
  <c r="DI9" i="48"/>
  <c r="EJ8" i="48"/>
  <c r="EI8" i="48"/>
  <c r="EH8" i="48"/>
  <c r="EG8" i="48"/>
  <c r="EF8" i="48"/>
  <c r="EE8" i="48"/>
  <c r="ED8" i="48"/>
  <c r="EC8" i="48"/>
  <c r="EB8" i="48"/>
  <c r="EA8" i="48"/>
  <c r="DZ8" i="48"/>
  <c r="DY8" i="48"/>
  <c r="DX8" i="48"/>
  <c r="DW8" i="48"/>
  <c r="DV8" i="48"/>
  <c r="DU8" i="48"/>
  <c r="DT8" i="48"/>
  <c r="DS8" i="48"/>
  <c r="DR8" i="48"/>
  <c r="DQ8" i="48"/>
  <c r="DP8" i="48"/>
  <c r="DO8" i="48"/>
  <c r="DN8" i="48"/>
  <c r="DM8" i="48"/>
  <c r="DL8" i="48"/>
  <c r="DK8" i="48"/>
  <c r="DJ8" i="48"/>
  <c r="DI8" i="48"/>
  <c r="EJ7" i="48"/>
  <c r="EI7" i="48"/>
  <c r="EH7" i="48"/>
  <c r="EG7" i="48"/>
  <c r="EF7" i="48"/>
  <c r="EE7" i="48"/>
  <c r="ED7" i="48"/>
  <c r="EC7" i="48"/>
  <c r="EB7" i="48"/>
  <c r="EA7" i="48"/>
  <c r="DZ7" i="48"/>
  <c r="DY7" i="48"/>
  <c r="DX7" i="48"/>
  <c r="DW7" i="48"/>
  <c r="DV7" i="48"/>
  <c r="DU7" i="48"/>
  <c r="DT7" i="48"/>
  <c r="DS7" i="48"/>
  <c r="DR7" i="48"/>
  <c r="DQ7" i="48"/>
  <c r="DP7" i="48"/>
  <c r="DO7" i="48"/>
  <c r="DN7" i="48"/>
  <c r="DM7" i="48"/>
  <c r="DL7" i="48"/>
  <c r="DK7" i="48"/>
  <c r="DJ7" i="48"/>
  <c r="DI7" i="48"/>
  <c r="EJ6" i="48"/>
  <c r="EI6" i="48"/>
  <c r="EH6" i="48"/>
  <c r="EG6" i="48"/>
  <c r="EF6" i="48"/>
  <c r="EE6" i="48"/>
  <c r="ED6" i="48"/>
  <c r="EC6" i="48"/>
  <c r="EB6" i="48"/>
  <c r="EA6" i="48"/>
  <c r="DZ6" i="48"/>
  <c r="DY6" i="48"/>
  <c r="DX6" i="48"/>
  <c r="DW6" i="48"/>
  <c r="DV6" i="48"/>
  <c r="DU6" i="48"/>
  <c r="DT6" i="48"/>
  <c r="DS6" i="48"/>
  <c r="DR6" i="48"/>
  <c r="DQ6" i="48"/>
  <c r="DP6" i="48"/>
  <c r="DO6" i="48"/>
  <c r="DN6" i="48"/>
  <c r="DM6" i="48"/>
  <c r="DL6" i="48"/>
  <c r="DK6" i="48"/>
  <c r="DJ6" i="48"/>
  <c r="DI6" i="48"/>
  <c r="EJ5" i="48"/>
  <c r="EI5" i="48"/>
  <c r="EH5" i="48"/>
  <c r="EG5" i="48"/>
  <c r="EF5" i="48"/>
  <c r="EE5" i="48"/>
  <c r="ED5" i="48"/>
  <c r="EC5" i="48"/>
  <c r="EB5" i="48"/>
  <c r="EA5" i="48"/>
  <c r="DZ5" i="48"/>
  <c r="DY5" i="48"/>
  <c r="DX5" i="48"/>
  <c r="DW5" i="48"/>
  <c r="DV5" i="48"/>
  <c r="DU5" i="48"/>
  <c r="DT5" i="48"/>
  <c r="DS5" i="48"/>
  <c r="DR5" i="48"/>
  <c r="DQ5" i="48"/>
  <c r="DP5" i="48"/>
  <c r="DO5" i="48"/>
  <c r="DN5" i="48"/>
  <c r="DM5" i="48"/>
  <c r="DL5" i="48"/>
  <c r="DK5" i="48"/>
  <c r="DJ5" i="48"/>
  <c r="DI5" i="48"/>
  <c r="EJ4" i="48"/>
  <c r="EI4" i="48"/>
  <c r="EH4" i="48"/>
  <c r="EG4" i="48"/>
  <c r="EF4" i="48"/>
  <c r="EE4" i="48"/>
  <c r="ED4" i="48"/>
  <c r="EC4" i="48"/>
  <c r="EB4" i="48"/>
  <c r="EA4" i="48"/>
  <c r="DZ4" i="48"/>
  <c r="DY4" i="48"/>
  <c r="DX4" i="48"/>
  <c r="DW4" i="48"/>
  <c r="DV4" i="48"/>
  <c r="DU4" i="48"/>
  <c r="DT4" i="48"/>
  <c r="DS4" i="48"/>
  <c r="DR4" i="48"/>
  <c r="DQ4" i="48"/>
  <c r="DP4" i="48"/>
  <c r="DO4" i="48"/>
  <c r="DN4" i="48"/>
  <c r="DM4" i="48"/>
  <c r="DL4" i="48"/>
  <c r="DK4" i="48"/>
  <c r="DJ4" i="48"/>
  <c r="DI4" i="48"/>
  <c r="EJ3" i="48"/>
  <c r="EI3" i="48"/>
  <c r="EH3" i="48"/>
  <c r="EG3" i="48"/>
  <c r="EF3" i="48"/>
  <c r="EE3" i="48"/>
  <c r="ED3" i="48"/>
  <c r="EC3" i="48"/>
  <c r="EB3" i="48"/>
  <c r="EA3" i="48"/>
  <c r="DZ3" i="48"/>
  <c r="DY3" i="48"/>
  <c r="DX3" i="48"/>
  <c r="DW3" i="48"/>
  <c r="DV3" i="48"/>
  <c r="DU3" i="48"/>
  <c r="DT3" i="48"/>
  <c r="DS3" i="48"/>
  <c r="DR3" i="48"/>
  <c r="DQ3" i="48"/>
  <c r="DP3" i="48"/>
  <c r="DO3" i="48"/>
  <c r="DN3" i="48"/>
  <c r="DM3" i="48"/>
  <c r="DL3" i="48"/>
  <c r="DK3" i="48"/>
  <c r="DJ3" i="48"/>
  <c r="DI3" i="48"/>
  <c r="DT61" i="11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CO61" i="25"/>
  <c r="CP61" i="25"/>
  <c r="CQ61" i="25"/>
  <c r="CR61" i="25"/>
  <c r="CS61" i="25"/>
  <c r="CT61" i="25"/>
  <c r="CU61" i="25"/>
  <c r="CV61" i="25"/>
  <c r="CW61" i="25"/>
  <c r="CX61" i="25"/>
  <c r="CY61" i="25"/>
  <c r="CZ61" i="25"/>
  <c r="DA61" i="25"/>
  <c r="DB61" i="25"/>
  <c r="DC61" i="25"/>
  <c r="DD61" i="25"/>
  <c r="DE61" i="25"/>
  <c r="DF61" i="25"/>
  <c r="DG61" i="25"/>
  <c r="DH61" i="25"/>
  <c r="DI61" i="25"/>
  <c r="DJ61" i="25"/>
  <c r="DK61" i="25"/>
  <c r="DL61" i="25"/>
  <c r="DM61" i="25"/>
  <c r="DN61" i="25"/>
  <c r="DO61" i="25"/>
  <c r="DP61" i="25"/>
  <c r="DQ61" i="25"/>
  <c r="DR61" i="25"/>
  <c r="DS61" i="25"/>
  <c r="DT61" i="25"/>
  <c r="DU61" i="25"/>
  <c r="DV61" i="25"/>
  <c r="DW61" i="25"/>
  <c r="DX61" i="25"/>
  <c r="DY61" i="25"/>
  <c r="DZ61" i="25"/>
  <c r="EA61" i="25"/>
  <c r="EB61" i="25"/>
  <c r="EC61" i="25"/>
  <c r="ED61" i="25"/>
  <c r="EE61" i="25"/>
  <c r="EF61" i="25"/>
  <c r="EG61" i="25"/>
  <c r="EH61" i="25"/>
  <c r="EI61" i="25"/>
  <c r="EJ61" i="25"/>
  <c r="EK61" i="25"/>
  <c r="EL61" i="25"/>
  <c r="EM61" i="25"/>
  <c r="EN61" i="25"/>
  <c r="EO61" i="25"/>
  <c r="EP61" i="25"/>
  <c r="EQ61" i="25"/>
  <c r="ER61" i="25"/>
  <c r="ES61" i="25"/>
  <c r="ET61" i="25"/>
  <c r="EU61" i="25"/>
  <c r="EV61" i="25"/>
  <c r="EW61" i="25"/>
  <c r="EX61" i="25"/>
  <c r="EY61" i="25"/>
  <c r="EZ61" i="25"/>
  <c r="FA61" i="25"/>
  <c r="FB61" i="25"/>
  <c r="FC61" i="25"/>
  <c r="FD61" i="25"/>
  <c r="FE61" i="25"/>
  <c r="FF61" i="25"/>
  <c r="FG61" i="25"/>
  <c r="FH61" i="25"/>
  <c r="FI61" i="25"/>
  <c r="FJ61" i="25"/>
  <c r="FK61" i="25"/>
  <c r="FL61" i="25"/>
  <c r="FM61" i="25"/>
  <c r="FN61" i="25"/>
  <c r="FO61" i="25"/>
  <c r="FP61" i="25"/>
  <c r="FQ61" i="25"/>
  <c r="FR61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CO62" i="25"/>
  <c r="CP62" i="25"/>
  <c r="CQ62" i="25"/>
  <c r="CR62" i="25"/>
  <c r="CS62" i="25"/>
  <c r="CT62" i="25"/>
  <c r="CU62" i="25"/>
  <c r="CV62" i="25"/>
  <c r="CW62" i="25"/>
  <c r="CX62" i="25"/>
  <c r="CY62" i="25"/>
  <c r="CZ62" i="25"/>
  <c r="DA62" i="25"/>
  <c r="DB62" i="25"/>
  <c r="DC62" i="25"/>
  <c r="DD62" i="25"/>
  <c r="DE62" i="25"/>
  <c r="DF62" i="25"/>
  <c r="DG62" i="25"/>
  <c r="DH62" i="25"/>
  <c r="DI62" i="25"/>
  <c r="DJ62" i="25"/>
  <c r="DK62" i="25"/>
  <c r="DL62" i="25"/>
  <c r="DM62" i="25"/>
  <c r="DN62" i="25"/>
  <c r="DO62" i="25"/>
  <c r="DP62" i="25"/>
  <c r="DQ62" i="25"/>
  <c r="DR62" i="25"/>
  <c r="DS62" i="25"/>
  <c r="DT62" i="25"/>
  <c r="DU62" i="25"/>
  <c r="DV62" i="25"/>
  <c r="DW62" i="25"/>
  <c r="DX62" i="25"/>
  <c r="DY62" i="25"/>
  <c r="DZ62" i="25"/>
  <c r="EA62" i="25"/>
  <c r="EB62" i="25"/>
  <c r="EC62" i="25"/>
  <c r="ED62" i="25"/>
  <c r="EE62" i="25"/>
  <c r="EF62" i="25"/>
  <c r="EG62" i="25"/>
  <c r="EH62" i="25"/>
  <c r="EI62" i="25"/>
  <c r="EJ62" i="25"/>
  <c r="EK62" i="25"/>
  <c r="EL62" i="25"/>
  <c r="EM62" i="25"/>
  <c r="EN62" i="25"/>
  <c r="EO62" i="25"/>
  <c r="EP62" i="25"/>
  <c r="EQ62" i="25"/>
  <c r="ER62" i="25"/>
  <c r="ES62" i="25"/>
  <c r="ET62" i="25"/>
  <c r="EU62" i="25"/>
  <c r="EV62" i="25"/>
  <c r="EW62" i="25"/>
  <c r="EX62" i="25"/>
  <c r="EY62" i="25"/>
  <c r="EZ62" i="25"/>
  <c r="FA62" i="25"/>
  <c r="FB62" i="25"/>
  <c r="FC62" i="25"/>
  <c r="FD62" i="25"/>
  <c r="FE62" i="25"/>
  <c r="FF62" i="25"/>
  <c r="FG62" i="25"/>
  <c r="FH62" i="25"/>
  <c r="FI62" i="25"/>
  <c r="FJ62" i="25"/>
  <c r="FK62" i="25"/>
  <c r="FL62" i="25"/>
  <c r="FM62" i="25"/>
  <c r="FN62" i="25"/>
  <c r="FO62" i="25"/>
  <c r="FP62" i="25"/>
  <c r="FQ62" i="25"/>
  <c r="FR62" i="25"/>
  <c r="BH63" i="25"/>
  <c r="BI63" i="25"/>
  <c r="BJ63" i="25"/>
  <c r="BK63" i="25"/>
  <c r="BL63" i="25"/>
  <c r="BM63" i="25"/>
  <c r="BN63" i="25"/>
  <c r="BO63" i="25"/>
  <c r="BP63" i="25"/>
  <c r="BQ63" i="25"/>
  <c r="BR63" i="25"/>
  <c r="BS63" i="25"/>
  <c r="BT63" i="25"/>
  <c r="BU63" i="25"/>
  <c r="BV63" i="25"/>
  <c r="BW63" i="25"/>
  <c r="BX63" i="25"/>
  <c r="BY63" i="25"/>
  <c r="BZ63" i="25"/>
  <c r="CA63" i="25"/>
  <c r="CB63" i="25"/>
  <c r="CC63" i="25"/>
  <c r="CD63" i="25"/>
  <c r="CE63" i="25"/>
  <c r="CF63" i="25"/>
  <c r="CG63" i="25"/>
  <c r="CH63" i="25"/>
  <c r="CI63" i="25"/>
  <c r="CJ63" i="25"/>
  <c r="CK63" i="25"/>
  <c r="CL63" i="25"/>
  <c r="CM63" i="25"/>
  <c r="CN63" i="25"/>
  <c r="CO63" i="25"/>
  <c r="CP63" i="25"/>
  <c r="CQ63" i="25"/>
  <c r="CR63" i="25"/>
  <c r="CS63" i="25"/>
  <c r="CT63" i="25"/>
  <c r="CU63" i="25"/>
  <c r="CV63" i="25"/>
  <c r="CW63" i="25"/>
  <c r="CX63" i="25"/>
  <c r="CY63" i="25"/>
  <c r="CZ63" i="25"/>
  <c r="DA63" i="25"/>
  <c r="DB63" i="25"/>
  <c r="DC63" i="25"/>
  <c r="DD63" i="25"/>
  <c r="DE63" i="25"/>
  <c r="DF63" i="25"/>
  <c r="DG63" i="25"/>
  <c r="DH63" i="25"/>
  <c r="DI63" i="25"/>
  <c r="DJ63" i="25"/>
  <c r="DK63" i="25"/>
  <c r="DL63" i="25"/>
  <c r="DM63" i="25"/>
  <c r="DN63" i="25"/>
  <c r="DO63" i="25"/>
  <c r="DP63" i="25"/>
  <c r="DQ63" i="25"/>
  <c r="DR63" i="25"/>
  <c r="DS63" i="25"/>
  <c r="DT63" i="25"/>
  <c r="DU63" i="25"/>
  <c r="DV63" i="25"/>
  <c r="DW63" i="25"/>
  <c r="DX63" i="25"/>
  <c r="DY63" i="25"/>
  <c r="DZ63" i="25"/>
  <c r="EA63" i="25"/>
  <c r="EB63" i="25"/>
  <c r="EC63" i="25"/>
  <c r="ED63" i="25"/>
  <c r="EE63" i="25"/>
  <c r="EF63" i="25"/>
  <c r="EG63" i="25"/>
  <c r="EH63" i="25"/>
  <c r="EI63" i="25"/>
  <c r="EJ63" i="25"/>
  <c r="EK63" i="25"/>
  <c r="EL63" i="25"/>
  <c r="EM63" i="25"/>
  <c r="EN63" i="25"/>
  <c r="EO63" i="25"/>
  <c r="EP63" i="25"/>
  <c r="EQ63" i="25"/>
  <c r="ER63" i="25"/>
  <c r="ES63" i="25"/>
  <c r="ET63" i="25"/>
  <c r="EU63" i="25"/>
  <c r="EV63" i="25"/>
  <c r="EW63" i="25"/>
  <c r="EX63" i="25"/>
  <c r="EY63" i="25"/>
  <c r="EZ63" i="25"/>
  <c r="FA63" i="25"/>
  <c r="FB63" i="25"/>
  <c r="FC63" i="25"/>
  <c r="FD63" i="25"/>
  <c r="FE63" i="25"/>
  <c r="FF63" i="25"/>
  <c r="FG63" i="25"/>
  <c r="FH63" i="25"/>
  <c r="FI63" i="25"/>
  <c r="FJ63" i="25"/>
  <c r="FK63" i="25"/>
  <c r="FL63" i="25"/>
  <c r="FM63" i="25"/>
  <c r="FN63" i="25"/>
  <c r="FO63" i="25"/>
  <c r="FP63" i="25"/>
  <c r="FQ63" i="25"/>
  <c r="FR63" i="25"/>
  <c r="BG63" i="25"/>
  <c r="BG62" i="25"/>
  <c r="BG61" i="25"/>
  <c r="C61" i="25"/>
  <c r="D61" i="25"/>
  <c r="E61" i="25"/>
  <c r="F61" i="25"/>
  <c r="G61" i="25"/>
  <c r="H61" i="25"/>
  <c r="I61" i="25"/>
  <c r="J61" i="25"/>
  <c r="K61" i="25"/>
  <c r="L61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J61" i="25"/>
  <c r="AK61" i="25"/>
  <c r="AL61" i="25"/>
  <c r="AM61" i="25"/>
  <c r="AN61" i="25"/>
  <c r="AO61" i="25"/>
  <c r="AP61" i="25"/>
  <c r="AQ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C62" i="25"/>
  <c r="D62" i="25"/>
  <c r="E62" i="25"/>
  <c r="F62" i="25"/>
  <c r="G62" i="25"/>
  <c r="H62" i="25"/>
  <c r="I62" i="25"/>
  <c r="J62" i="25"/>
  <c r="K62" i="25"/>
  <c r="L62" i="25"/>
  <c r="M62" i="25"/>
  <c r="N62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J62" i="25"/>
  <c r="AK62" i="25"/>
  <c r="AL62" i="25"/>
  <c r="AM62" i="25"/>
  <c r="AN62" i="25"/>
  <c r="AO62" i="25"/>
  <c r="AP62" i="25"/>
  <c r="AQ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AE63" i="25"/>
  <c r="AF63" i="25"/>
  <c r="AG63" i="25"/>
  <c r="AH63" i="25"/>
  <c r="AI63" i="25"/>
  <c r="AJ63" i="25"/>
  <c r="AK63" i="25"/>
  <c r="AL63" i="25"/>
  <c r="AM63" i="25"/>
  <c r="AN63" i="25"/>
  <c r="AO63" i="25"/>
  <c r="AP63" i="25"/>
  <c r="AQ63" i="25"/>
  <c r="AR63" i="25"/>
  <c r="AS63" i="25"/>
  <c r="AT63" i="25"/>
  <c r="AU63" i="25"/>
  <c r="AV63" i="25"/>
  <c r="AW63" i="25"/>
  <c r="AX63" i="25"/>
  <c r="AY63" i="25"/>
  <c r="AZ63" i="25"/>
  <c r="BA63" i="25"/>
  <c r="BB63" i="25"/>
  <c r="BC63" i="25"/>
  <c r="BD63" i="25"/>
  <c r="B61" i="25"/>
  <c r="AK64" i="40"/>
  <c r="AK65" i="40"/>
  <c r="AK66" i="40"/>
  <c r="AK67" i="40"/>
  <c r="J67" i="40"/>
  <c r="BV67" i="40"/>
  <c r="BU67" i="40"/>
  <c r="BT67" i="40"/>
  <c r="BS67" i="40"/>
  <c r="BR67" i="40"/>
  <c r="BQ67" i="40"/>
  <c r="BP67" i="40"/>
  <c r="BO67" i="40"/>
  <c r="BN67" i="40"/>
  <c r="BM67" i="40"/>
  <c r="BL67" i="40"/>
  <c r="BK67" i="40"/>
  <c r="BJ67" i="40"/>
  <c r="BI67" i="40"/>
  <c r="BH67" i="40"/>
  <c r="BG67" i="40"/>
  <c r="BF67" i="40"/>
  <c r="BE67" i="40"/>
  <c r="BD67" i="40"/>
  <c r="BC67" i="40"/>
  <c r="BB67" i="40"/>
  <c r="BA67" i="40"/>
  <c r="AZ67" i="40"/>
  <c r="AY67" i="40"/>
  <c r="AX67" i="40"/>
  <c r="AW67" i="40"/>
  <c r="AV67" i="40"/>
  <c r="AU67" i="40"/>
  <c r="AT67" i="40"/>
  <c r="AS67" i="40"/>
  <c r="AR67" i="40"/>
  <c r="AQ67" i="40"/>
  <c r="AP67" i="40"/>
  <c r="AO67" i="40"/>
  <c r="AN67" i="40"/>
  <c r="AM67" i="40"/>
  <c r="AL67" i="40"/>
  <c r="AJ67" i="40"/>
  <c r="AI67" i="40"/>
  <c r="AH67" i="40"/>
  <c r="AG67" i="40"/>
  <c r="AF67" i="40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N67" i="40"/>
  <c r="M67" i="40"/>
  <c r="L67" i="40"/>
  <c r="K67" i="40"/>
  <c r="BV66" i="40"/>
  <c r="BU66" i="40"/>
  <c r="BT66" i="40"/>
  <c r="BS66" i="40"/>
  <c r="BR66" i="40"/>
  <c r="BQ66" i="40"/>
  <c r="BP66" i="40"/>
  <c r="BO66" i="40"/>
  <c r="BN66" i="40"/>
  <c r="BM66" i="40"/>
  <c r="BL66" i="40"/>
  <c r="BK66" i="40"/>
  <c r="BJ66" i="40"/>
  <c r="BI66" i="40"/>
  <c r="BH66" i="40"/>
  <c r="BG66" i="40"/>
  <c r="BF66" i="40"/>
  <c r="BE66" i="40"/>
  <c r="BD66" i="40"/>
  <c r="BC66" i="40"/>
  <c r="BB66" i="40"/>
  <c r="BA66" i="40"/>
  <c r="AZ66" i="40"/>
  <c r="AY66" i="40"/>
  <c r="AX66" i="40"/>
  <c r="AW66" i="40"/>
  <c r="AV66" i="40"/>
  <c r="AU66" i="40"/>
  <c r="AT66" i="40"/>
  <c r="AS66" i="40"/>
  <c r="AR66" i="40"/>
  <c r="AQ66" i="40"/>
  <c r="AP66" i="40"/>
  <c r="AO66" i="40"/>
  <c r="AN66" i="40"/>
  <c r="AM66" i="40"/>
  <c r="AL66" i="40"/>
  <c r="AJ66" i="40"/>
  <c r="AI66" i="40"/>
  <c r="AH66" i="40"/>
  <c r="AG66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BV65" i="40"/>
  <c r="BU65" i="40"/>
  <c r="BT65" i="40"/>
  <c r="BS65" i="40"/>
  <c r="BR65" i="40"/>
  <c r="BQ65" i="40"/>
  <c r="BP65" i="40"/>
  <c r="BO65" i="40"/>
  <c r="BN65" i="40"/>
  <c r="BM65" i="40"/>
  <c r="BL65" i="40"/>
  <c r="BK65" i="40"/>
  <c r="BJ65" i="40"/>
  <c r="BI65" i="40"/>
  <c r="BH65" i="40"/>
  <c r="BG65" i="40"/>
  <c r="BF65" i="40"/>
  <c r="BE65" i="40"/>
  <c r="BD65" i="40"/>
  <c r="BC65" i="40"/>
  <c r="BB65" i="40"/>
  <c r="BA65" i="40"/>
  <c r="AZ65" i="40"/>
  <c r="AY65" i="40"/>
  <c r="AX65" i="40"/>
  <c r="AW65" i="40"/>
  <c r="AV65" i="40"/>
  <c r="AU65" i="40"/>
  <c r="AT65" i="40"/>
  <c r="AS65" i="40"/>
  <c r="AR65" i="40"/>
  <c r="AQ65" i="40"/>
  <c r="AP65" i="40"/>
  <c r="AO65" i="40"/>
  <c r="AN65" i="40"/>
  <c r="AM65" i="40"/>
  <c r="AL65" i="40"/>
  <c r="AJ65" i="40"/>
  <c r="AI65" i="40"/>
  <c r="AH65" i="40"/>
  <c r="AG65" i="40"/>
  <c r="AF65" i="40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Q65" i="40"/>
  <c r="P65" i="40"/>
  <c r="O65" i="40"/>
  <c r="N65" i="40"/>
  <c r="M65" i="40"/>
  <c r="L65" i="40"/>
  <c r="K65" i="40"/>
  <c r="BV64" i="40"/>
  <c r="BU64" i="40"/>
  <c r="BT64" i="40"/>
  <c r="BS64" i="40"/>
  <c r="BR64" i="40"/>
  <c r="BQ64" i="40"/>
  <c r="BP64" i="40"/>
  <c r="BO64" i="40"/>
  <c r="BN64" i="40"/>
  <c r="BM64" i="40"/>
  <c r="BL64" i="40"/>
  <c r="BK64" i="40"/>
  <c r="BJ64" i="40"/>
  <c r="BI64" i="40"/>
  <c r="BH64" i="40"/>
  <c r="BG64" i="40"/>
  <c r="BF64" i="40"/>
  <c r="BE64" i="40"/>
  <c r="BD64" i="40"/>
  <c r="BC64" i="40"/>
  <c r="BB64" i="40"/>
  <c r="BA64" i="40"/>
  <c r="AZ64" i="40"/>
  <c r="AY64" i="40"/>
  <c r="AX64" i="40"/>
  <c r="AW64" i="40"/>
  <c r="AV64" i="40"/>
  <c r="AU64" i="40"/>
  <c r="AT64" i="40"/>
  <c r="AS64" i="40"/>
  <c r="AR64" i="40"/>
  <c r="AQ64" i="40"/>
  <c r="AP64" i="40"/>
  <c r="AO64" i="40"/>
  <c r="AN64" i="40"/>
  <c r="AM64" i="40"/>
  <c r="AL64" i="40"/>
  <c r="AJ64" i="40"/>
  <c r="AI64" i="40"/>
  <c r="AH64" i="40"/>
  <c r="AG64" i="40"/>
  <c r="AF64" i="40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Q64" i="40"/>
  <c r="P64" i="40"/>
  <c r="O64" i="40"/>
  <c r="N64" i="40"/>
  <c r="M64" i="40"/>
  <c r="L64" i="40"/>
  <c r="K64" i="40"/>
  <c r="H67" i="40"/>
  <c r="G67" i="40"/>
  <c r="F67" i="40"/>
  <c r="E67" i="40"/>
  <c r="D67" i="40"/>
  <c r="C67" i="40"/>
  <c r="H66" i="40"/>
  <c r="G66" i="40"/>
  <c r="F66" i="40"/>
  <c r="E66" i="40"/>
  <c r="D66" i="40"/>
  <c r="C66" i="40"/>
  <c r="H65" i="40"/>
  <c r="G65" i="40"/>
  <c r="F65" i="40"/>
  <c r="E65" i="40"/>
  <c r="D65" i="40"/>
  <c r="C65" i="40"/>
  <c r="H64" i="40"/>
  <c r="G64" i="40"/>
  <c r="F64" i="40"/>
  <c r="E64" i="40"/>
  <c r="D64" i="40"/>
  <c r="C64" i="40"/>
  <c r="B67" i="40"/>
  <c r="B64" i="40"/>
  <c r="AJ49" i="6"/>
  <c r="AJ50" i="6"/>
  <c r="AJ51" i="6"/>
  <c r="AU36" i="36"/>
  <c r="AU38" i="36"/>
  <c r="F17" i="42"/>
  <c r="G17" i="42"/>
  <c r="S13" i="20"/>
  <c r="D13" i="20"/>
  <c r="ED11" i="32"/>
  <c r="EC11" i="32"/>
  <c r="EB11" i="32"/>
  <c r="EA11" i="32"/>
  <c r="DZ11" i="32"/>
  <c r="DY11" i="32"/>
  <c r="DX11" i="32"/>
  <c r="DV11" i="32"/>
  <c r="DW11" i="32"/>
  <c r="DU11" i="32"/>
  <c r="AE61" i="32"/>
  <c r="AF61" i="32"/>
  <c r="AG61" i="32"/>
  <c r="AH61" i="32"/>
  <c r="AI61" i="32"/>
  <c r="AJ61" i="32"/>
  <c r="AK61" i="32"/>
  <c r="AL61" i="32"/>
  <c r="AM61" i="32"/>
  <c r="AN61" i="32"/>
  <c r="AO61" i="32"/>
  <c r="AP61" i="32"/>
  <c r="AQ61" i="32"/>
  <c r="AR61" i="32"/>
  <c r="AS61" i="32"/>
  <c r="AT61" i="32"/>
  <c r="AU61" i="32"/>
  <c r="AV61" i="32"/>
  <c r="AW61" i="32"/>
  <c r="AX61" i="32"/>
  <c r="AY61" i="32"/>
  <c r="AZ61" i="32"/>
  <c r="BA61" i="32"/>
  <c r="BB61" i="32"/>
  <c r="BC61" i="32"/>
  <c r="BD61" i="32"/>
  <c r="BE61" i="32"/>
  <c r="BF61" i="32"/>
  <c r="BG61" i="32"/>
  <c r="BH61" i="32"/>
  <c r="BI61" i="32"/>
  <c r="BJ61" i="32"/>
  <c r="BK61" i="32"/>
  <c r="BL61" i="32"/>
  <c r="BM61" i="32"/>
  <c r="BN61" i="32"/>
  <c r="BO61" i="32"/>
  <c r="BP61" i="32"/>
  <c r="BQ61" i="32"/>
  <c r="BR61" i="32"/>
  <c r="BS61" i="32"/>
  <c r="BT61" i="32"/>
  <c r="BU61" i="32"/>
  <c r="BV61" i="32"/>
  <c r="BW61" i="32"/>
  <c r="BX61" i="32"/>
  <c r="BY61" i="32"/>
  <c r="BZ61" i="32"/>
  <c r="CA61" i="32"/>
  <c r="CB61" i="32"/>
  <c r="CC61" i="32"/>
  <c r="CD61" i="32"/>
  <c r="CE61" i="32"/>
  <c r="CF61" i="32"/>
  <c r="CG61" i="32"/>
  <c r="CH61" i="32"/>
  <c r="CI61" i="32"/>
  <c r="CJ61" i="32"/>
  <c r="CK61" i="32"/>
  <c r="CL61" i="32"/>
  <c r="CM61" i="32"/>
  <c r="CN61" i="32"/>
  <c r="CO61" i="32"/>
  <c r="CP61" i="32"/>
  <c r="CQ61" i="32"/>
  <c r="CR61" i="32"/>
  <c r="CS61" i="32"/>
  <c r="CT61" i="32"/>
  <c r="CU61" i="32"/>
  <c r="CV61" i="32"/>
  <c r="CW61" i="32"/>
  <c r="CX61" i="32"/>
  <c r="CY61" i="32"/>
  <c r="CZ61" i="32"/>
  <c r="AD61" i="32"/>
  <c r="Z61" i="32"/>
  <c r="AA61" i="32"/>
  <c r="Z62" i="32"/>
  <c r="AA62" i="32"/>
  <c r="R61" i="32"/>
  <c r="S61" i="32"/>
  <c r="T61" i="32"/>
  <c r="U61" i="32"/>
  <c r="V61" i="32"/>
  <c r="W61" i="32"/>
  <c r="X61" i="32"/>
  <c r="Y61" i="32"/>
  <c r="R62" i="32"/>
  <c r="S62" i="32"/>
  <c r="T62" i="32"/>
  <c r="U62" i="32"/>
  <c r="V62" i="32"/>
  <c r="W62" i="32"/>
  <c r="X62" i="32"/>
  <c r="Y62" i="32"/>
  <c r="BP61" i="46"/>
  <c r="BP62" i="46"/>
  <c r="FU3" i="34"/>
  <c r="FV3" i="34"/>
  <c r="FW3" i="34"/>
  <c r="FX3" i="34"/>
  <c r="FY3" i="34"/>
  <c r="FZ3" i="34"/>
  <c r="GA3" i="34"/>
  <c r="GB3" i="34"/>
  <c r="GC3" i="34"/>
  <c r="GD3" i="34"/>
  <c r="GE3" i="34"/>
  <c r="GF3" i="34"/>
  <c r="GG3" i="34"/>
  <c r="GH3" i="34"/>
  <c r="GI3" i="34"/>
  <c r="GJ3" i="34"/>
  <c r="GK3" i="34"/>
  <c r="GL3" i="34"/>
  <c r="GM3" i="34"/>
  <c r="GN3" i="34"/>
  <c r="GO3" i="34"/>
  <c r="GP3" i="34"/>
  <c r="GQ3" i="34"/>
  <c r="GR3" i="34"/>
  <c r="GS3" i="34"/>
  <c r="GT3" i="34"/>
  <c r="GU3" i="34"/>
  <c r="GV3" i="34"/>
  <c r="GW3" i="34"/>
  <c r="GX3" i="34"/>
  <c r="GY3" i="34"/>
  <c r="GZ3" i="34"/>
  <c r="HA3" i="34"/>
  <c r="HB3" i="34"/>
  <c r="HC3" i="34"/>
  <c r="HD3" i="34"/>
  <c r="HE3" i="34"/>
  <c r="HF3" i="34"/>
  <c r="HG3" i="34"/>
  <c r="HH3" i="34"/>
  <c r="HI3" i="34"/>
  <c r="HJ3" i="34"/>
  <c r="HK3" i="34"/>
  <c r="HL3" i="34"/>
  <c r="HM3" i="34"/>
  <c r="HN3" i="34"/>
  <c r="HO3" i="34"/>
  <c r="HP3" i="34"/>
  <c r="HQ3" i="34"/>
  <c r="HR3" i="34"/>
  <c r="HS3" i="34"/>
  <c r="HT3" i="34"/>
  <c r="HU3" i="34"/>
  <c r="HV3" i="34"/>
  <c r="HW3" i="34"/>
  <c r="HX3" i="34"/>
  <c r="HY3" i="34"/>
  <c r="FU4" i="34"/>
  <c r="FV4" i="34"/>
  <c r="FW4" i="34"/>
  <c r="FX4" i="34"/>
  <c r="FY4" i="34"/>
  <c r="FZ4" i="34"/>
  <c r="GA4" i="34"/>
  <c r="GB4" i="34"/>
  <c r="GC4" i="34"/>
  <c r="GD4" i="34"/>
  <c r="GE4" i="34"/>
  <c r="GF4" i="34"/>
  <c r="GG4" i="34"/>
  <c r="GH4" i="34"/>
  <c r="GI4" i="34"/>
  <c r="GJ4" i="34"/>
  <c r="GK4" i="34"/>
  <c r="GL4" i="34"/>
  <c r="GM4" i="34"/>
  <c r="GN4" i="34"/>
  <c r="GO4" i="34"/>
  <c r="GP4" i="34"/>
  <c r="GQ4" i="34"/>
  <c r="GR4" i="34"/>
  <c r="GS4" i="34"/>
  <c r="GT4" i="34"/>
  <c r="GU4" i="34"/>
  <c r="GV4" i="34"/>
  <c r="GW4" i="34"/>
  <c r="GX4" i="34"/>
  <c r="GY4" i="34"/>
  <c r="GZ4" i="34"/>
  <c r="HA4" i="34"/>
  <c r="HB4" i="34"/>
  <c r="HC4" i="34"/>
  <c r="HD4" i="34"/>
  <c r="HE4" i="34"/>
  <c r="HF4" i="34"/>
  <c r="HG4" i="34"/>
  <c r="HH4" i="34"/>
  <c r="HI4" i="34"/>
  <c r="HJ4" i="34"/>
  <c r="HK4" i="34"/>
  <c r="HL4" i="34"/>
  <c r="HM4" i="34"/>
  <c r="HN4" i="34"/>
  <c r="HO4" i="34"/>
  <c r="HP4" i="34"/>
  <c r="HQ4" i="34"/>
  <c r="HR4" i="34"/>
  <c r="HS4" i="34"/>
  <c r="HT4" i="34"/>
  <c r="HU4" i="34"/>
  <c r="HV4" i="34"/>
  <c r="HW4" i="34"/>
  <c r="HX4" i="34"/>
  <c r="HY4" i="34"/>
  <c r="FU5" i="34"/>
  <c r="FV5" i="34"/>
  <c r="FW5" i="34"/>
  <c r="FX5" i="34"/>
  <c r="FY5" i="34"/>
  <c r="FZ5" i="34"/>
  <c r="GA5" i="34"/>
  <c r="GB5" i="34"/>
  <c r="GC5" i="34"/>
  <c r="GD5" i="34"/>
  <c r="GE5" i="34"/>
  <c r="GF5" i="34"/>
  <c r="GG5" i="34"/>
  <c r="GH5" i="34"/>
  <c r="GI5" i="34"/>
  <c r="GJ5" i="34"/>
  <c r="GK5" i="34"/>
  <c r="GL5" i="34"/>
  <c r="GM5" i="34"/>
  <c r="GN5" i="34"/>
  <c r="GO5" i="34"/>
  <c r="GP5" i="34"/>
  <c r="GQ5" i="34"/>
  <c r="GR5" i="34"/>
  <c r="GS5" i="34"/>
  <c r="GT5" i="34"/>
  <c r="GU5" i="34"/>
  <c r="GV5" i="34"/>
  <c r="GW5" i="34"/>
  <c r="GX5" i="34"/>
  <c r="GY5" i="34"/>
  <c r="GZ5" i="34"/>
  <c r="HA5" i="34"/>
  <c r="HB5" i="34"/>
  <c r="HC5" i="34"/>
  <c r="HD5" i="34"/>
  <c r="HE5" i="34"/>
  <c r="HF5" i="34"/>
  <c r="HG5" i="34"/>
  <c r="HH5" i="34"/>
  <c r="HI5" i="34"/>
  <c r="HJ5" i="34"/>
  <c r="HK5" i="34"/>
  <c r="HL5" i="34"/>
  <c r="HM5" i="34"/>
  <c r="HN5" i="34"/>
  <c r="HO5" i="34"/>
  <c r="HP5" i="34"/>
  <c r="HQ5" i="34"/>
  <c r="HR5" i="34"/>
  <c r="HS5" i="34"/>
  <c r="HT5" i="34"/>
  <c r="HU5" i="34"/>
  <c r="HV5" i="34"/>
  <c r="HW5" i="34"/>
  <c r="HX5" i="34"/>
  <c r="HY5" i="34"/>
  <c r="FU6" i="34"/>
  <c r="FV6" i="34"/>
  <c r="FW6" i="34"/>
  <c r="FX6" i="34"/>
  <c r="FY6" i="34"/>
  <c r="FZ6" i="34"/>
  <c r="GA6" i="34"/>
  <c r="GB6" i="34"/>
  <c r="GC6" i="34"/>
  <c r="GD6" i="34"/>
  <c r="GE6" i="34"/>
  <c r="GF6" i="34"/>
  <c r="GG6" i="34"/>
  <c r="GH6" i="34"/>
  <c r="GI6" i="34"/>
  <c r="GJ6" i="34"/>
  <c r="GK6" i="34"/>
  <c r="GL6" i="34"/>
  <c r="GM6" i="34"/>
  <c r="GN6" i="34"/>
  <c r="GO6" i="34"/>
  <c r="GP6" i="34"/>
  <c r="GQ6" i="34"/>
  <c r="GR6" i="34"/>
  <c r="GS6" i="34"/>
  <c r="GT6" i="34"/>
  <c r="GU6" i="34"/>
  <c r="GV6" i="34"/>
  <c r="GW6" i="34"/>
  <c r="GX6" i="34"/>
  <c r="GY6" i="34"/>
  <c r="GZ6" i="34"/>
  <c r="HA6" i="34"/>
  <c r="HB6" i="34"/>
  <c r="HC6" i="34"/>
  <c r="HD6" i="34"/>
  <c r="HE6" i="34"/>
  <c r="HF6" i="34"/>
  <c r="HG6" i="34"/>
  <c r="HH6" i="34"/>
  <c r="HI6" i="34"/>
  <c r="HJ6" i="34"/>
  <c r="HK6" i="34"/>
  <c r="HL6" i="34"/>
  <c r="HM6" i="34"/>
  <c r="HN6" i="34"/>
  <c r="HO6" i="34"/>
  <c r="HP6" i="34"/>
  <c r="HQ6" i="34"/>
  <c r="HR6" i="34"/>
  <c r="HS6" i="34"/>
  <c r="HT6" i="34"/>
  <c r="HU6" i="34"/>
  <c r="HV6" i="34"/>
  <c r="HW6" i="34"/>
  <c r="HX6" i="34"/>
  <c r="HY6" i="34"/>
  <c r="FU7" i="34"/>
  <c r="FV7" i="34"/>
  <c r="FW7" i="34"/>
  <c r="FX7" i="34"/>
  <c r="FY7" i="34"/>
  <c r="FZ7" i="34"/>
  <c r="GA7" i="34"/>
  <c r="GB7" i="34"/>
  <c r="GC7" i="34"/>
  <c r="GD7" i="34"/>
  <c r="GE7" i="34"/>
  <c r="GF7" i="34"/>
  <c r="GG7" i="34"/>
  <c r="GH7" i="34"/>
  <c r="GI7" i="34"/>
  <c r="GJ7" i="34"/>
  <c r="GK7" i="34"/>
  <c r="GL7" i="34"/>
  <c r="GM7" i="34"/>
  <c r="GN7" i="34"/>
  <c r="GO7" i="34"/>
  <c r="GP7" i="34"/>
  <c r="GQ7" i="34"/>
  <c r="GR7" i="34"/>
  <c r="GS7" i="34"/>
  <c r="GT7" i="34"/>
  <c r="GU7" i="34"/>
  <c r="GV7" i="34"/>
  <c r="GW7" i="34"/>
  <c r="GX7" i="34"/>
  <c r="GY7" i="34"/>
  <c r="GZ7" i="34"/>
  <c r="HA7" i="34"/>
  <c r="HB7" i="34"/>
  <c r="HC7" i="34"/>
  <c r="HD7" i="34"/>
  <c r="HE7" i="34"/>
  <c r="HF7" i="34"/>
  <c r="HG7" i="34"/>
  <c r="HH7" i="34"/>
  <c r="HI7" i="34"/>
  <c r="HJ7" i="34"/>
  <c r="HK7" i="34"/>
  <c r="HL7" i="34"/>
  <c r="HM7" i="34"/>
  <c r="HN7" i="34"/>
  <c r="HO7" i="34"/>
  <c r="HP7" i="34"/>
  <c r="HQ7" i="34"/>
  <c r="HR7" i="34"/>
  <c r="HS7" i="34"/>
  <c r="HT7" i="34"/>
  <c r="HU7" i="34"/>
  <c r="HV7" i="34"/>
  <c r="HW7" i="34"/>
  <c r="HX7" i="34"/>
  <c r="HY7" i="34"/>
  <c r="FU8" i="34"/>
  <c r="FV8" i="34"/>
  <c r="FW8" i="34"/>
  <c r="FX8" i="34"/>
  <c r="FY8" i="34"/>
  <c r="FZ8" i="34"/>
  <c r="GA8" i="34"/>
  <c r="GB8" i="34"/>
  <c r="GC8" i="34"/>
  <c r="GD8" i="34"/>
  <c r="GE8" i="34"/>
  <c r="GF8" i="34"/>
  <c r="GG8" i="34"/>
  <c r="GH8" i="34"/>
  <c r="GI8" i="34"/>
  <c r="GJ8" i="34"/>
  <c r="GK8" i="34"/>
  <c r="GL8" i="34"/>
  <c r="GM8" i="34"/>
  <c r="GN8" i="34"/>
  <c r="GO8" i="34"/>
  <c r="GP8" i="34"/>
  <c r="GQ8" i="34"/>
  <c r="GR8" i="34"/>
  <c r="GS8" i="34"/>
  <c r="GT8" i="34"/>
  <c r="GU8" i="34"/>
  <c r="GV8" i="34"/>
  <c r="GW8" i="34"/>
  <c r="GX8" i="34"/>
  <c r="GY8" i="34"/>
  <c r="GZ8" i="34"/>
  <c r="HA8" i="34"/>
  <c r="HB8" i="34"/>
  <c r="HC8" i="34"/>
  <c r="HD8" i="34"/>
  <c r="HE8" i="34"/>
  <c r="HF8" i="34"/>
  <c r="HG8" i="34"/>
  <c r="HH8" i="34"/>
  <c r="HI8" i="34"/>
  <c r="HJ8" i="34"/>
  <c r="HK8" i="34"/>
  <c r="HL8" i="34"/>
  <c r="HM8" i="34"/>
  <c r="HN8" i="34"/>
  <c r="HO8" i="34"/>
  <c r="HP8" i="34"/>
  <c r="HQ8" i="34"/>
  <c r="HR8" i="34"/>
  <c r="HS8" i="34"/>
  <c r="HT8" i="34"/>
  <c r="HU8" i="34"/>
  <c r="HV8" i="34"/>
  <c r="HW8" i="34"/>
  <c r="HX8" i="34"/>
  <c r="HY8" i="34"/>
  <c r="FU9" i="34"/>
  <c r="FV9" i="34"/>
  <c r="FW9" i="34"/>
  <c r="FX9" i="34"/>
  <c r="FY9" i="34"/>
  <c r="FZ9" i="34"/>
  <c r="GA9" i="34"/>
  <c r="GB9" i="34"/>
  <c r="GC9" i="34"/>
  <c r="GD9" i="34"/>
  <c r="GE9" i="34"/>
  <c r="GF9" i="34"/>
  <c r="GG9" i="34"/>
  <c r="GH9" i="34"/>
  <c r="GI9" i="34"/>
  <c r="GJ9" i="34"/>
  <c r="GK9" i="34"/>
  <c r="GL9" i="34"/>
  <c r="GM9" i="34"/>
  <c r="GN9" i="34"/>
  <c r="GO9" i="34"/>
  <c r="GP9" i="34"/>
  <c r="GQ9" i="34"/>
  <c r="GR9" i="34"/>
  <c r="GS9" i="34"/>
  <c r="GT9" i="34"/>
  <c r="GU9" i="34"/>
  <c r="GV9" i="34"/>
  <c r="GW9" i="34"/>
  <c r="GX9" i="34"/>
  <c r="GY9" i="34"/>
  <c r="GZ9" i="34"/>
  <c r="HA9" i="34"/>
  <c r="HB9" i="34"/>
  <c r="HC9" i="34"/>
  <c r="HD9" i="34"/>
  <c r="HE9" i="34"/>
  <c r="HF9" i="34"/>
  <c r="HG9" i="34"/>
  <c r="HH9" i="34"/>
  <c r="HI9" i="34"/>
  <c r="HJ9" i="34"/>
  <c r="HK9" i="34"/>
  <c r="HL9" i="34"/>
  <c r="HM9" i="34"/>
  <c r="HN9" i="34"/>
  <c r="HO9" i="34"/>
  <c r="HP9" i="34"/>
  <c r="HQ9" i="34"/>
  <c r="HR9" i="34"/>
  <c r="HS9" i="34"/>
  <c r="HT9" i="34"/>
  <c r="HU9" i="34"/>
  <c r="HV9" i="34"/>
  <c r="HW9" i="34"/>
  <c r="HX9" i="34"/>
  <c r="HY9" i="34"/>
  <c r="FU10" i="34"/>
  <c r="FV10" i="34"/>
  <c r="FW10" i="34"/>
  <c r="FX10" i="34"/>
  <c r="FY10" i="34"/>
  <c r="FZ10" i="34"/>
  <c r="GA10" i="34"/>
  <c r="GB10" i="34"/>
  <c r="GC10" i="34"/>
  <c r="GD10" i="34"/>
  <c r="GE10" i="34"/>
  <c r="GF10" i="34"/>
  <c r="GG10" i="34"/>
  <c r="GH10" i="34"/>
  <c r="GI10" i="34"/>
  <c r="GJ10" i="34"/>
  <c r="GK10" i="34"/>
  <c r="GL10" i="34"/>
  <c r="GM10" i="34"/>
  <c r="GN10" i="34"/>
  <c r="GO10" i="34"/>
  <c r="GP10" i="34"/>
  <c r="GQ10" i="34"/>
  <c r="GR10" i="34"/>
  <c r="GS10" i="34"/>
  <c r="GT10" i="34"/>
  <c r="GU10" i="34"/>
  <c r="GV10" i="34"/>
  <c r="GW10" i="34"/>
  <c r="GX10" i="34"/>
  <c r="GY10" i="34"/>
  <c r="GZ10" i="34"/>
  <c r="HA10" i="34"/>
  <c r="HB10" i="34"/>
  <c r="HC10" i="34"/>
  <c r="HD10" i="34"/>
  <c r="HE10" i="34"/>
  <c r="HF10" i="34"/>
  <c r="HG10" i="34"/>
  <c r="HH10" i="34"/>
  <c r="HI10" i="34"/>
  <c r="HJ10" i="34"/>
  <c r="HK10" i="34"/>
  <c r="HL10" i="34"/>
  <c r="HM10" i="34"/>
  <c r="HN10" i="34"/>
  <c r="HO10" i="34"/>
  <c r="HP10" i="34"/>
  <c r="HQ10" i="34"/>
  <c r="HR10" i="34"/>
  <c r="HS10" i="34"/>
  <c r="HT10" i="34"/>
  <c r="HU10" i="34"/>
  <c r="HV10" i="34"/>
  <c r="HW10" i="34"/>
  <c r="HX10" i="34"/>
  <c r="HY10" i="34"/>
  <c r="FU11" i="34"/>
  <c r="FV11" i="34"/>
  <c r="FW11" i="34"/>
  <c r="FX11" i="34"/>
  <c r="FY11" i="34"/>
  <c r="FZ11" i="34"/>
  <c r="GA11" i="34"/>
  <c r="GB11" i="34"/>
  <c r="GC11" i="34"/>
  <c r="GD11" i="34"/>
  <c r="GE11" i="34"/>
  <c r="GF11" i="34"/>
  <c r="GG11" i="34"/>
  <c r="GH11" i="34"/>
  <c r="GI11" i="34"/>
  <c r="GJ11" i="34"/>
  <c r="GK11" i="34"/>
  <c r="GL11" i="34"/>
  <c r="GM11" i="34"/>
  <c r="GN11" i="34"/>
  <c r="GO11" i="34"/>
  <c r="GP11" i="34"/>
  <c r="GQ11" i="34"/>
  <c r="GR11" i="34"/>
  <c r="GS11" i="34"/>
  <c r="GT11" i="34"/>
  <c r="GU11" i="34"/>
  <c r="GV11" i="34"/>
  <c r="GW11" i="34"/>
  <c r="GX11" i="34"/>
  <c r="GY11" i="34"/>
  <c r="GZ11" i="34"/>
  <c r="HA11" i="34"/>
  <c r="HB11" i="34"/>
  <c r="HC11" i="34"/>
  <c r="HD11" i="34"/>
  <c r="HE11" i="34"/>
  <c r="HF11" i="34"/>
  <c r="HG11" i="34"/>
  <c r="HH11" i="34"/>
  <c r="HI11" i="34"/>
  <c r="HJ11" i="34"/>
  <c r="HK11" i="34"/>
  <c r="HL11" i="34"/>
  <c r="HM11" i="34"/>
  <c r="HN11" i="34"/>
  <c r="HO11" i="34"/>
  <c r="HP11" i="34"/>
  <c r="HQ11" i="34"/>
  <c r="HR11" i="34"/>
  <c r="HS11" i="34"/>
  <c r="HT11" i="34"/>
  <c r="HU11" i="34"/>
  <c r="HV11" i="34"/>
  <c r="HW11" i="34"/>
  <c r="HX11" i="34"/>
  <c r="HY11" i="34"/>
  <c r="FU12" i="34"/>
  <c r="FV12" i="34"/>
  <c r="FW12" i="34"/>
  <c r="FX12" i="34"/>
  <c r="FY12" i="34"/>
  <c r="FZ12" i="34"/>
  <c r="GA12" i="34"/>
  <c r="GB12" i="34"/>
  <c r="GC12" i="34"/>
  <c r="GD12" i="34"/>
  <c r="GE12" i="34"/>
  <c r="GF12" i="34"/>
  <c r="GG12" i="34"/>
  <c r="GH12" i="34"/>
  <c r="GI12" i="34"/>
  <c r="GJ12" i="34"/>
  <c r="GK12" i="34"/>
  <c r="GL12" i="34"/>
  <c r="GM12" i="34"/>
  <c r="GN12" i="34"/>
  <c r="GO12" i="34"/>
  <c r="GP12" i="34"/>
  <c r="GQ12" i="34"/>
  <c r="GR12" i="34"/>
  <c r="GS12" i="34"/>
  <c r="GT12" i="34"/>
  <c r="GU12" i="34"/>
  <c r="GV12" i="34"/>
  <c r="GW12" i="34"/>
  <c r="GX12" i="34"/>
  <c r="GY12" i="34"/>
  <c r="GZ12" i="34"/>
  <c r="HA12" i="34"/>
  <c r="HB12" i="34"/>
  <c r="HC12" i="34"/>
  <c r="HD12" i="34"/>
  <c r="HE12" i="34"/>
  <c r="HF12" i="34"/>
  <c r="HG12" i="34"/>
  <c r="HH12" i="34"/>
  <c r="HI12" i="34"/>
  <c r="HJ12" i="34"/>
  <c r="HK12" i="34"/>
  <c r="HL12" i="34"/>
  <c r="HM12" i="34"/>
  <c r="HN12" i="34"/>
  <c r="HO12" i="34"/>
  <c r="HP12" i="34"/>
  <c r="HQ12" i="34"/>
  <c r="HR12" i="34"/>
  <c r="HS12" i="34"/>
  <c r="HT12" i="34"/>
  <c r="HU12" i="34"/>
  <c r="HV12" i="34"/>
  <c r="HW12" i="34"/>
  <c r="HX12" i="34"/>
  <c r="HY12" i="34"/>
  <c r="FU13" i="34"/>
  <c r="FV13" i="34"/>
  <c r="FW13" i="34"/>
  <c r="FX13" i="34"/>
  <c r="FY13" i="34"/>
  <c r="FZ13" i="34"/>
  <c r="GA13" i="34"/>
  <c r="GB13" i="34"/>
  <c r="GC13" i="34"/>
  <c r="GD13" i="34"/>
  <c r="GE13" i="34"/>
  <c r="GF13" i="34"/>
  <c r="GG13" i="34"/>
  <c r="GH13" i="34"/>
  <c r="GI13" i="34"/>
  <c r="GJ13" i="34"/>
  <c r="GK13" i="34"/>
  <c r="GL13" i="34"/>
  <c r="GM13" i="34"/>
  <c r="GN13" i="34"/>
  <c r="GO13" i="34"/>
  <c r="GP13" i="34"/>
  <c r="GQ13" i="34"/>
  <c r="GR13" i="34"/>
  <c r="GS13" i="34"/>
  <c r="GT13" i="34"/>
  <c r="GU13" i="34"/>
  <c r="GV13" i="34"/>
  <c r="GW13" i="34"/>
  <c r="GX13" i="34"/>
  <c r="GY13" i="34"/>
  <c r="GZ13" i="34"/>
  <c r="HA13" i="34"/>
  <c r="HB13" i="34"/>
  <c r="HC13" i="34"/>
  <c r="HD13" i="34"/>
  <c r="HE13" i="34"/>
  <c r="HF13" i="34"/>
  <c r="HG13" i="34"/>
  <c r="HH13" i="34"/>
  <c r="HI13" i="34"/>
  <c r="HJ13" i="34"/>
  <c r="HK13" i="34"/>
  <c r="HL13" i="34"/>
  <c r="HM13" i="34"/>
  <c r="HN13" i="34"/>
  <c r="HO13" i="34"/>
  <c r="HP13" i="34"/>
  <c r="HQ13" i="34"/>
  <c r="HR13" i="34"/>
  <c r="HS13" i="34"/>
  <c r="HT13" i="34"/>
  <c r="HU13" i="34"/>
  <c r="HV13" i="34"/>
  <c r="HW13" i="34"/>
  <c r="HX13" i="34"/>
  <c r="HY13" i="34"/>
  <c r="FU14" i="34"/>
  <c r="FV14" i="34"/>
  <c r="FW14" i="34"/>
  <c r="FX14" i="34"/>
  <c r="FY14" i="34"/>
  <c r="FZ14" i="34"/>
  <c r="GA14" i="34"/>
  <c r="GB14" i="34"/>
  <c r="GC14" i="34"/>
  <c r="GD14" i="34"/>
  <c r="GE14" i="34"/>
  <c r="GF14" i="34"/>
  <c r="GG14" i="34"/>
  <c r="GH14" i="34"/>
  <c r="GI14" i="34"/>
  <c r="GJ14" i="34"/>
  <c r="GK14" i="34"/>
  <c r="GL14" i="34"/>
  <c r="GM14" i="34"/>
  <c r="GN14" i="34"/>
  <c r="GO14" i="34"/>
  <c r="GP14" i="34"/>
  <c r="GQ14" i="34"/>
  <c r="GR14" i="34"/>
  <c r="GS14" i="34"/>
  <c r="GT14" i="34"/>
  <c r="GU14" i="34"/>
  <c r="GV14" i="34"/>
  <c r="GW14" i="34"/>
  <c r="GX14" i="34"/>
  <c r="GY14" i="34"/>
  <c r="GZ14" i="34"/>
  <c r="HA14" i="34"/>
  <c r="HB14" i="34"/>
  <c r="HC14" i="34"/>
  <c r="HD14" i="34"/>
  <c r="HE14" i="34"/>
  <c r="HF14" i="34"/>
  <c r="HG14" i="34"/>
  <c r="HH14" i="34"/>
  <c r="HI14" i="34"/>
  <c r="HJ14" i="34"/>
  <c r="HK14" i="34"/>
  <c r="HL14" i="34"/>
  <c r="HM14" i="34"/>
  <c r="HN14" i="34"/>
  <c r="HO14" i="34"/>
  <c r="HP14" i="34"/>
  <c r="HQ14" i="34"/>
  <c r="HR14" i="34"/>
  <c r="HS14" i="34"/>
  <c r="HT14" i="34"/>
  <c r="HU14" i="34"/>
  <c r="HV14" i="34"/>
  <c r="HW14" i="34"/>
  <c r="HX14" i="34"/>
  <c r="HY14" i="34"/>
  <c r="FU15" i="34"/>
  <c r="FV15" i="34"/>
  <c r="FW15" i="34"/>
  <c r="FX15" i="34"/>
  <c r="FY15" i="34"/>
  <c r="FZ15" i="34"/>
  <c r="GA15" i="34"/>
  <c r="GB15" i="34"/>
  <c r="GC15" i="34"/>
  <c r="GD15" i="34"/>
  <c r="GE15" i="34"/>
  <c r="GF15" i="34"/>
  <c r="GG15" i="34"/>
  <c r="GH15" i="34"/>
  <c r="GI15" i="34"/>
  <c r="GJ15" i="34"/>
  <c r="GK15" i="34"/>
  <c r="GL15" i="34"/>
  <c r="GM15" i="34"/>
  <c r="GN15" i="34"/>
  <c r="GO15" i="34"/>
  <c r="GP15" i="34"/>
  <c r="GQ15" i="34"/>
  <c r="GR15" i="34"/>
  <c r="GS15" i="34"/>
  <c r="GT15" i="34"/>
  <c r="GU15" i="34"/>
  <c r="GV15" i="34"/>
  <c r="GW15" i="34"/>
  <c r="GX15" i="34"/>
  <c r="GY15" i="34"/>
  <c r="GZ15" i="34"/>
  <c r="HA15" i="34"/>
  <c r="HB15" i="34"/>
  <c r="HC15" i="34"/>
  <c r="HD15" i="34"/>
  <c r="HE15" i="34"/>
  <c r="HF15" i="34"/>
  <c r="HG15" i="34"/>
  <c r="HH15" i="34"/>
  <c r="HI15" i="34"/>
  <c r="HJ15" i="34"/>
  <c r="HK15" i="34"/>
  <c r="HL15" i="34"/>
  <c r="HM15" i="34"/>
  <c r="HN15" i="34"/>
  <c r="HO15" i="34"/>
  <c r="HP15" i="34"/>
  <c r="HQ15" i="34"/>
  <c r="HR15" i="34"/>
  <c r="HS15" i="34"/>
  <c r="HT15" i="34"/>
  <c r="HU15" i="34"/>
  <c r="HV15" i="34"/>
  <c r="HW15" i="34"/>
  <c r="HX15" i="34"/>
  <c r="HY15" i="34"/>
  <c r="FU16" i="34"/>
  <c r="FV16" i="34"/>
  <c r="FW16" i="34"/>
  <c r="FX16" i="34"/>
  <c r="FY16" i="34"/>
  <c r="FZ16" i="34"/>
  <c r="GA16" i="34"/>
  <c r="GB16" i="34"/>
  <c r="GC16" i="34"/>
  <c r="GD16" i="34"/>
  <c r="GE16" i="34"/>
  <c r="GF16" i="34"/>
  <c r="GG16" i="34"/>
  <c r="GH16" i="34"/>
  <c r="GI16" i="34"/>
  <c r="GJ16" i="34"/>
  <c r="GK16" i="34"/>
  <c r="GL16" i="34"/>
  <c r="GM16" i="34"/>
  <c r="GN16" i="34"/>
  <c r="GO16" i="34"/>
  <c r="GP16" i="34"/>
  <c r="GQ16" i="34"/>
  <c r="GR16" i="34"/>
  <c r="GS16" i="34"/>
  <c r="GT16" i="34"/>
  <c r="GU16" i="34"/>
  <c r="GV16" i="34"/>
  <c r="GW16" i="34"/>
  <c r="GX16" i="34"/>
  <c r="GY16" i="34"/>
  <c r="GZ16" i="34"/>
  <c r="HA16" i="34"/>
  <c r="HB16" i="34"/>
  <c r="HC16" i="34"/>
  <c r="HD16" i="34"/>
  <c r="HE16" i="34"/>
  <c r="HF16" i="34"/>
  <c r="HG16" i="34"/>
  <c r="HH16" i="34"/>
  <c r="HI16" i="34"/>
  <c r="HJ16" i="34"/>
  <c r="HK16" i="34"/>
  <c r="HL16" i="34"/>
  <c r="HM16" i="34"/>
  <c r="HN16" i="34"/>
  <c r="HO16" i="34"/>
  <c r="HP16" i="34"/>
  <c r="HQ16" i="34"/>
  <c r="HR16" i="34"/>
  <c r="HS16" i="34"/>
  <c r="HT16" i="34"/>
  <c r="HU16" i="34"/>
  <c r="HV16" i="34"/>
  <c r="HW16" i="34"/>
  <c r="HX16" i="34"/>
  <c r="HY16" i="34"/>
  <c r="FU17" i="34"/>
  <c r="FV17" i="34"/>
  <c r="FW17" i="34"/>
  <c r="FX17" i="34"/>
  <c r="FY17" i="34"/>
  <c r="FZ17" i="34"/>
  <c r="GA17" i="34"/>
  <c r="GB17" i="34"/>
  <c r="GC17" i="34"/>
  <c r="GD17" i="34"/>
  <c r="GE17" i="34"/>
  <c r="GF17" i="34"/>
  <c r="GG17" i="34"/>
  <c r="GH17" i="34"/>
  <c r="GI17" i="34"/>
  <c r="GJ17" i="34"/>
  <c r="GK17" i="34"/>
  <c r="GL17" i="34"/>
  <c r="GM17" i="34"/>
  <c r="GN17" i="34"/>
  <c r="GO17" i="34"/>
  <c r="GP17" i="34"/>
  <c r="GQ17" i="34"/>
  <c r="GR17" i="34"/>
  <c r="GS17" i="34"/>
  <c r="GT17" i="34"/>
  <c r="GU17" i="34"/>
  <c r="GV17" i="34"/>
  <c r="GW17" i="34"/>
  <c r="GX17" i="34"/>
  <c r="GY17" i="34"/>
  <c r="GZ17" i="34"/>
  <c r="HA17" i="34"/>
  <c r="HB17" i="34"/>
  <c r="HC17" i="34"/>
  <c r="HD17" i="34"/>
  <c r="HE17" i="34"/>
  <c r="HF17" i="34"/>
  <c r="HG17" i="34"/>
  <c r="HH17" i="34"/>
  <c r="HI17" i="34"/>
  <c r="HJ17" i="34"/>
  <c r="HK17" i="34"/>
  <c r="HL17" i="34"/>
  <c r="HM17" i="34"/>
  <c r="HN17" i="34"/>
  <c r="HO17" i="34"/>
  <c r="HP17" i="34"/>
  <c r="HQ17" i="34"/>
  <c r="HR17" i="34"/>
  <c r="HS17" i="34"/>
  <c r="HT17" i="34"/>
  <c r="HU17" i="34"/>
  <c r="HV17" i="34"/>
  <c r="HW17" i="34"/>
  <c r="HX17" i="34"/>
  <c r="HY17" i="34"/>
  <c r="FU18" i="34"/>
  <c r="FV18" i="34"/>
  <c r="FW18" i="34"/>
  <c r="FX18" i="34"/>
  <c r="FY18" i="34"/>
  <c r="FZ18" i="34"/>
  <c r="GA18" i="34"/>
  <c r="GB18" i="34"/>
  <c r="GC18" i="34"/>
  <c r="GD18" i="34"/>
  <c r="GE18" i="34"/>
  <c r="GF18" i="34"/>
  <c r="GG18" i="34"/>
  <c r="GH18" i="34"/>
  <c r="GI18" i="34"/>
  <c r="GJ18" i="34"/>
  <c r="GK18" i="34"/>
  <c r="GL18" i="34"/>
  <c r="GM18" i="34"/>
  <c r="GN18" i="34"/>
  <c r="GO18" i="34"/>
  <c r="GP18" i="34"/>
  <c r="GQ18" i="34"/>
  <c r="GR18" i="34"/>
  <c r="GS18" i="34"/>
  <c r="GT18" i="34"/>
  <c r="GU18" i="34"/>
  <c r="GV18" i="34"/>
  <c r="GW18" i="34"/>
  <c r="GX18" i="34"/>
  <c r="GY18" i="34"/>
  <c r="GZ18" i="34"/>
  <c r="HA18" i="34"/>
  <c r="HB18" i="34"/>
  <c r="HC18" i="34"/>
  <c r="HD18" i="34"/>
  <c r="HE18" i="34"/>
  <c r="HF18" i="34"/>
  <c r="HG18" i="34"/>
  <c r="HH18" i="34"/>
  <c r="HI18" i="34"/>
  <c r="HJ18" i="34"/>
  <c r="HK18" i="34"/>
  <c r="HL18" i="34"/>
  <c r="HM18" i="34"/>
  <c r="HN18" i="34"/>
  <c r="HO18" i="34"/>
  <c r="HP18" i="34"/>
  <c r="HQ18" i="34"/>
  <c r="HR18" i="34"/>
  <c r="HS18" i="34"/>
  <c r="HT18" i="34"/>
  <c r="HU18" i="34"/>
  <c r="HV18" i="34"/>
  <c r="HW18" i="34"/>
  <c r="HX18" i="34"/>
  <c r="HY18" i="34"/>
  <c r="FU19" i="34"/>
  <c r="FV19" i="34"/>
  <c r="FW19" i="34"/>
  <c r="FX19" i="34"/>
  <c r="FY19" i="34"/>
  <c r="FZ19" i="34"/>
  <c r="GA19" i="34"/>
  <c r="GB19" i="34"/>
  <c r="GC19" i="34"/>
  <c r="GD19" i="34"/>
  <c r="GE19" i="34"/>
  <c r="GF19" i="34"/>
  <c r="GG19" i="34"/>
  <c r="GH19" i="34"/>
  <c r="GI19" i="34"/>
  <c r="GJ19" i="34"/>
  <c r="GK19" i="34"/>
  <c r="GL19" i="34"/>
  <c r="GM19" i="34"/>
  <c r="GN19" i="34"/>
  <c r="GO19" i="34"/>
  <c r="GP19" i="34"/>
  <c r="GQ19" i="34"/>
  <c r="GR19" i="34"/>
  <c r="GS19" i="34"/>
  <c r="GT19" i="34"/>
  <c r="GU19" i="34"/>
  <c r="GV19" i="34"/>
  <c r="GW19" i="34"/>
  <c r="GX19" i="34"/>
  <c r="GY19" i="34"/>
  <c r="GZ19" i="34"/>
  <c r="HA19" i="34"/>
  <c r="HB19" i="34"/>
  <c r="HC19" i="34"/>
  <c r="HD19" i="34"/>
  <c r="HE19" i="34"/>
  <c r="HF19" i="34"/>
  <c r="HG19" i="34"/>
  <c r="HH19" i="34"/>
  <c r="HI19" i="34"/>
  <c r="HJ19" i="34"/>
  <c r="HK19" i="34"/>
  <c r="HL19" i="34"/>
  <c r="HM19" i="34"/>
  <c r="HN19" i="34"/>
  <c r="HO19" i="34"/>
  <c r="HP19" i="34"/>
  <c r="HQ19" i="34"/>
  <c r="HR19" i="34"/>
  <c r="HS19" i="34"/>
  <c r="HT19" i="34"/>
  <c r="HU19" i="34"/>
  <c r="HV19" i="34"/>
  <c r="HW19" i="34"/>
  <c r="HX19" i="34"/>
  <c r="HY19" i="34"/>
  <c r="FU20" i="34"/>
  <c r="FV20" i="34"/>
  <c r="FW20" i="34"/>
  <c r="FX20" i="34"/>
  <c r="FY20" i="34"/>
  <c r="FZ20" i="34"/>
  <c r="GA20" i="34"/>
  <c r="GB20" i="34"/>
  <c r="GC20" i="34"/>
  <c r="GD20" i="34"/>
  <c r="GE20" i="34"/>
  <c r="GF20" i="34"/>
  <c r="GG20" i="34"/>
  <c r="GH20" i="34"/>
  <c r="GI20" i="34"/>
  <c r="GJ20" i="34"/>
  <c r="GK20" i="34"/>
  <c r="GL20" i="34"/>
  <c r="GM20" i="34"/>
  <c r="GN20" i="34"/>
  <c r="GO20" i="34"/>
  <c r="GP20" i="34"/>
  <c r="GQ20" i="34"/>
  <c r="GR20" i="34"/>
  <c r="GS20" i="34"/>
  <c r="GT20" i="34"/>
  <c r="GU20" i="34"/>
  <c r="GV20" i="34"/>
  <c r="GW20" i="34"/>
  <c r="GX20" i="34"/>
  <c r="GY20" i="34"/>
  <c r="GZ20" i="34"/>
  <c r="HA20" i="34"/>
  <c r="HB20" i="34"/>
  <c r="HC20" i="34"/>
  <c r="HD20" i="34"/>
  <c r="HE20" i="34"/>
  <c r="HF20" i="34"/>
  <c r="HG20" i="34"/>
  <c r="HH20" i="34"/>
  <c r="HI20" i="34"/>
  <c r="HJ20" i="34"/>
  <c r="HK20" i="34"/>
  <c r="HL20" i="34"/>
  <c r="HM20" i="34"/>
  <c r="HN20" i="34"/>
  <c r="HO20" i="34"/>
  <c r="HP20" i="34"/>
  <c r="HQ20" i="34"/>
  <c r="HR20" i="34"/>
  <c r="HS20" i="34"/>
  <c r="HT20" i="34"/>
  <c r="HU20" i="34"/>
  <c r="HV20" i="34"/>
  <c r="HW20" i="34"/>
  <c r="HX20" i="34"/>
  <c r="HY20" i="34"/>
  <c r="FU21" i="34"/>
  <c r="FV21" i="34"/>
  <c r="FW21" i="34"/>
  <c r="FX21" i="34"/>
  <c r="FY21" i="34"/>
  <c r="FZ21" i="34"/>
  <c r="GA21" i="34"/>
  <c r="GB21" i="34"/>
  <c r="GC21" i="34"/>
  <c r="GD21" i="34"/>
  <c r="GE21" i="34"/>
  <c r="GF21" i="34"/>
  <c r="GG21" i="34"/>
  <c r="GH21" i="34"/>
  <c r="GI21" i="34"/>
  <c r="GJ21" i="34"/>
  <c r="GK21" i="34"/>
  <c r="GL21" i="34"/>
  <c r="GM21" i="34"/>
  <c r="GN21" i="34"/>
  <c r="GO21" i="34"/>
  <c r="GP21" i="34"/>
  <c r="GQ21" i="34"/>
  <c r="GR21" i="34"/>
  <c r="GS21" i="34"/>
  <c r="GT21" i="34"/>
  <c r="GU21" i="34"/>
  <c r="GV21" i="34"/>
  <c r="GW21" i="34"/>
  <c r="GX21" i="34"/>
  <c r="GY21" i="34"/>
  <c r="GZ21" i="34"/>
  <c r="HA21" i="34"/>
  <c r="HB21" i="34"/>
  <c r="HC21" i="34"/>
  <c r="HD21" i="34"/>
  <c r="HE21" i="34"/>
  <c r="HF21" i="34"/>
  <c r="HG21" i="34"/>
  <c r="HH21" i="34"/>
  <c r="HI21" i="34"/>
  <c r="HJ21" i="34"/>
  <c r="HK21" i="34"/>
  <c r="HL21" i="34"/>
  <c r="HM21" i="34"/>
  <c r="HN21" i="34"/>
  <c r="HO21" i="34"/>
  <c r="HP21" i="34"/>
  <c r="HQ21" i="34"/>
  <c r="HR21" i="34"/>
  <c r="HS21" i="34"/>
  <c r="HT21" i="34"/>
  <c r="HU21" i="34"/>
  <c r="HV21" i="34"/>
  <c r="HW21" i="34"/>
  <c r="HX21" i="34"/>
  <c r="HY21" i="34"/>
  <c r="FU22" i="34"/>
  <c r="FV22" i="34"/>
  <c r="FW22" i="34"/>
  <c r="FX22" i="34"/>
  <c r="FY22" i="34"/>
  <c r="FZ22" i="34"/>
  <c r="GA22" i="34"/>
  <c r="GB22" i="34"/>
  <c r="GC22" i="34"/>
  <c r="GD22" i="34"/>
  <c r="GE22" i="34"/>
  <c r="GF22" i="34"/>
  <c r="GG22" i="34"/>
  <c r="GH22" i="34"/>
  <c r="GI22" i="34"/>
  <c r="GJ22" i="34"/>
  <c r="GK22" i="34"/>
  <c r="GL22" i="34"/>
  <c r="GM22" i="34"/>
  <c r="GN22" i="34"/>
  <c r="GO22" i="34"/>
  <c r="GP22" i="34"/>
  <c r="GQ22" i="34"/>
  <c r="GR22" i="34"/>
  <c r="GS22" i="34"/>
  <c r="GT22" i="34"/>
  <c r="GU22" i="34"/>
  <c r="GV22" i="34"/>
  <c r="GW22" i="34"/>
  <c r="GX22" i="34"/>
  <c r="GY22" i="34"/>
  <c r="GZ22" i="34"/>
  <c r="HA22" i="34"/>
  <c r="HB22" i="34"/>
  <c r="HC22" i="34"/>
  <c r="HD22" i="34"/>
  <c r="HE22" i="34"/>
  <c r="HF22" i="34"/>
  <c r="HG22" i="34"/>
  <c r="HH22" i="34"/>
  <c r="HI22" i="34"/>
  <c r="HJ22" i="34"/>
  <c r="HK22" i="34"/>
  <c r="HL22" i="34"/>
  <c r="HM22" i="34"/>
  <c r="HN22" i="34"/>
  <c r="HO22" i="34"/>
  <c r="HP22" i="34"/>
  <c r="HQ22" i="34"/>
  <c r="HR22" i="34"/>
  <c r="HS22" i="34"/>
  <c r="HT22" i="34"/>
  <c r="HU22" i="34"/>
  <c r="HV22" i="34"/>
  <c r="HW22" i="34"/>
  <c r="HX22" i="34"/>
  <c r="HY22" i="34"/>
  <c r="FU23" i="34"/>
  <c r="FV23" i="34"/>
  <c r="FW23" i="34"/>
  <c r="FX23" i="34"/>
  <c r="FY23" i="34"/>
  <c r="FZ23" i="34"/>
  <c r="GA23" i="34"/>
  <c r="GB23" i="34"/>
  <c r="GC23" i="34"/>
  <c r="GD23" i="34"/>
  <c r="GE23" i="34"/>
  <c r="GF23" i="34"/>
  <c r="GG23" i="34"/>
  <c r="GH23" i="34"/>
  <c r="GI23" i="34"/>
  <c r="GJ23" i="34"/>
  <c r="GK23" i="34"/>
  <c r="GL23" i="34"/>
  <c r="GM23" i="34"/>
  <c r="GN23" i="34"/>
  <c r="GO23" i="34"/>
  <c r="GP23" i="34"/>
  <c r="GQ23" i="34"/>
  <c r="GR23" i="34"/>
  <c r="GS23" i="34"/>
  <c r="GT23" i="34"/>
  <c r="GU23" i="34"/>
  <c r="GV23" i="34"/>
  <c r="GW23" i="34"/>
  <c r="GX23" i="34"/>
  <c r="GY23" i="34"/>
  <c r="GZ23" i="34"/>
  <c r="HA23" i="34"/>
  <c r="HB23" i="34"/>
  <c r="HC23" i="34"/>
  <c r="HD23" i="34"/>
  <c r="HE23" i="34"/>
  <c r="HF23" i="34"/>
  <c r="HG23" i="34"/>
  <c r="HH23" i="34"/>
  <c r="HI23" i="34"/>
  <c r="HJ23" i="34"/>
  <c r="HK23" i="34"/>
  <c r="HL23" i="34"/>
  <c r="HM23" i="34"/>
  <c r="HN23" i="34"/>
  <c r="HO23" i="34"/>
  <c r="HP23" i="34"/>
  <c r="HQ23" i="34"/>
  <c r="HR23" i="34"/>
  <c r="HS23" i="34"/>
  <c r="HT23" i="34"/>
  <c r="HU23" i="34"/>
  <c r="HV23" i="34"/>
  <c r="HW23" i="34"/>
  <c r="HX23" i="34"/>
  <c r="HY23" i="34"/>
  <c r="FU24" i="34"/>
  <c r="FV24" i="34"/>
  <c r="FW24" i="34"/>
  <c r="FX24" i="34"/>
  <c r="FY24" i="34"/>
  <c r="FZ24" i="34"/>
  <c r="GA24" i="34"/>
  <c r="GB24" i="34"/>
  <c r="GC24" i="34"/>
  <c r="GD24" i="34"/>
  <c r="GE24" i="34"/>
  <c r="GF24" i="34"/>
  <c r="GG24" i="34"/>
  <c r="GH24" i="34"/>
  <c r="GI24" i="34"/>
  <c r="GJ24" i="34"/>
  <c r="GK24" i="34"/>
  <c r="GL24" i="34"/>
  <c r="GM24" i="34"/>
  <c r="GN24" i="34"/>
  <c r="GO24" i="34"/>
  <c r="GP24" i="34"/>
  <c r="GQ24" i="34"/>
  <c r="GR24" i="34"/>
  <c r="GS24" i="34"/>
  <c r="GT24" i="34"/>
  <c r="GU24" i="34"/>
  <c r="GV24" i="34"/>
  <c r="GW24" i="34"/>
  <c r="GX24" i="34"/>
  <c r="GY24" i="34"/>
  <c r="GZ24" i="34"/>
  <c r="HA24" i="34"/>
  <c r="HB24" i="34"/>
  <c r="HC24" i="34"/>
  <c r="HD24" i="34"/>
  <c r="HE24" i="34"/>
  <c r="HF24" i="34"/>
  <c r="HG24" i="34"/>
  <c r="HH24" i="34"/>
  <c r="HI24" i="34"/>
  <c r="HJ24" i="34"/>
  <c r="HK24" i="34"/>
  <c r="HL24" i="34"/>
  <c r="HM24" i="34"/>
  <c r="HN24" i="34"/>
  <c r="HO24" i="34"/>
  <c r="HP24" i="34"/>
  <c r="HQ24" i="34"/>
  <c r="HR24" i="34"/>
  <c r="HS24" i="34"/>
  <c r="HT24" i="34"/>
  <c r="HU24" i="34"/>
  <c r="HV24" i="34"/>
  <c r="HW24" i="34"/>
  <c r="HX24" i="34"/>
  <c r="HY24" i="34"/>
  <c r="FU25" i="34"/>
  <c r="FV25" i="34"/>
  <c r="FW25" i="34"/>
  <c r="FX25" i="34"/>
  <c r="FY25" i="34"/>
  <c r="FZ25" i="34"/>
  <c r="GA25" i="34"/>
  <c r="GB25" i="34"/>
  <c r="GC25" i="34"/>
  <c r="GD25" i="34"/>
  <c r="GE25" i="34"/>
  <c r="GF25" i="34"/>
  <c r="GG25" i="34"/>
  <c r="GH25" i="34"/>
  <c r="GI25" i="34"/>
  <c r="GJ25" i="34"/>
  <c r="GK25" i="34"/>
  <c r="GL25" i="34"/>
  <c r="GM25" i="34"/>
  <c r="GN25" i="34"/>
  <c r="GO25" i="34"/>
  <c r="GP25" i="34"/>
  <c r="GQ25" i="34"/>
  <c r="GR25" i="34"/>
  <c r="GS25" i="34"/>
  <c r="GT25" i="34"/>
  <c r="GU25" i="34"/>
  <c r="GV25" i="34"/>
  <c r="GW25" i="34"/>
  <c r="GX25" i="34"/>
  <c r="GY25" i="34"/>
  <c r="GZ25" i="34"/>
  <c r="HA25" i="34"/>
  <c r="HB25" i="34"/>
  <c r="HC25" i="34"/>
  <c r="HD25" i="34"/>
  <c r="HE25" i="34"/>
  <c r="HF25" i="34"/>
  <c r="HG25" i="34"/>
  <c r="HH25" i="34"/>
  <c r="HI25" i="34"/>
  <c r="HJ25" i="34"/>
  <c r="HK25" i="34"/>
  <c r="HL25" i="34"/>
  <c r="HM25" i="34"/>
  <c r="HN25" i="34"/>
  <c r="HO25" i="34"/>
  <c r="HP25" i="34"/>
  <c r="HQ25" i="34"/>
  <c r="HR25" i="34"/>
  <c r="HS25" i="34"/>
  <c r="HT25" i="34"/>
  <c r="HU25" i="34"/>
  <c r="HV25" i="34"/>
  <c r="HW25" i="34"/>
  <c r="HX25" i="34"/>
  <c r="HY25" i="34"/>
  <c r="FU26" i="34"/>
  <c r="FV26" i="34"/>
  <c r="FW26" i="34"/>
  <c r="FX26" i="34"/>
  <c r="FY26" i="34"/>
  <c r="FZ26" i="34"/>
  <c r="GA26" i="34"/>
  <c r="GB26" i="34"/>
  <c r="GC26" i="34"/>
  <c r="GD26" i="34"/>
  <c r="GE26" i="34"/>
  <c r="GF26" i="34"/>
  <c r="GG26" i="34"/>
  <c r="GH26" i="34"/>
  <c r="GI26" i="34"/>
  <c r="GJ26" i="34"/>
  <c r="GK26" i="34"/>
  <c r="GL26" i="34"/>
  <c r="GM26" i="34"/>
  <c r="GN26" i="34"/>
  <c r="GO26" i="34"/>
  <c r="GP26" i="34"/>
  <c r="GQ26" i="34"/>
  <c r="GR26" i="34"/>
  <c r="GS26" i="34"/>
  <c r="GT26" i="34"/>
  <c r="GU26" i="34"/>
  <c r="GV26" i="34"/>
  <c r="GW26" i="34"/>
  <c r="GX26" i="34"/>
  <c r="GY26" i="34"/>
  <c r="GZ26" i="34"/>
  <c r="HA26" i="34"/>
  <c r="HB26" i="34"/>
  <c r="HC26" i="34"/>
  <c r="HD26" i="34"/>
  <c r="HE26" i="34"/>
  <c r="HF26" i="34"/>
  <c r="HG26" i="34"/>
  <c r="HH26" i="34"/>
  <c r="HI26" i="34"/>
  <c r="HJ26" i="34"/>
  <c r="HK26" i="34"/>
  <c r="HL26" i="34"/>
  <c r="HM26" i="34"/>
  <c r="HN26" i="34"/>
  <c r="HO26" i="34"/>
  <c r="HP26" i="34"/>
  <c r="HQ26" i="34"/>
  <c r="HR26" i="34"/>
  <c r="HS26" i="34"/>
  <c r="HT26" i="34"/>
  <c r="HU26" i="34"/>
  <c r="HV26" i="34"/>
  <c r="HW26" i="34"/>
  <c r="HX26" i="34"/>
  <c r="HY26" i="34"/>
  <c r="FU27" i="34"/>
  <c r="FV27" i="34"/>
  <c r="FW27" i="34"/>
  <c r="FX27" i="34"/>
  <c r="FY27" i="34"/>
  <c r="FZ27" i="34"/>
  <c r="GA27" i="34"/>
  <c r="GB27" i="34"/>
  <c r="GC27" i="34"/>
  <c r="GD27" i="34"/>
  <c r="GE27" i="34"/>
  <c r="GF27" i="34"/>
  <c r="GG27" i="34"/>
  <c r="GH27" i="34"/>
  <c r="GI27" i="34"/>
  <c r="GJ27" i="34"/>
  <c r="GK27" i="34"/>
  <c r="GL27" i="34"/>
  <c r="GM27" i="34"/>
  <c r="GN27" i="34"/>
  <c r="GO27" i="34"/>
  <c r="GP27" i="34"/>
  <c r="GQ27" i="34"/>
  <c r="GR27" i="34"/>
  <c r="GS27" i="34"/>
  <c r="GT27" i="34"/>
  <c r="GU27" i="34"/>
  <c r="GV27" i="34"/>
  <c r="GW27" i="34"/>
  <c r="GX27" i="34"/>
  <c r="GY27" i="34"/>
  <c r="GZ27" i="34"/>
  <c r="HA27" i="34"/>
  <c r="HB27" i="34"/>
  <c r="HC27" i="34"/>
  <c r="HD27" i="34"/>
  <c r="HE27" i="34"/>
  <c r="HF27" i="34"/>
  <c r="HG27" i="34"/>
  <c r="HH27" i="34"/>
  <c r="HI27" i="34"/>
  <c r="HJ27" i="34"/>
  <c r="HK27" i="34"/>
  <c r="HL27" i="34"/>
  <c r="HM27" i="34"/>
  <c r="HN27" i="34"/>
  <c r="HO27" i="34"/>
  <c r="HP27" i="34"/>
  <c r="HQ27" i="34"/>
  <c r="HR27" i="34"/>
  <c r="HS27" i="34"/>
  <c r="HT27" i="34"/>
  <c r="HU27" i="34"/>
  <c r="HV27" i="34"/>
  <c r="HW27" i="34"/>
  <c r="HX27" i="34"/>
  <c r="HY27" i="34"/>
  <c r="FU28" i="34"/>
  <c r="FV28" i="34"/>
  <c r="FW28" i="34"/>
  <c r="FX28" i="34"/>
  <c r="FY28" i="34"/>
  <c r="FZ28" i="34"/>
  <c r="GA28" i="34"/>
  <c r="GB28" i="34"/>
  <c r="GC28" i="34"/>
  <c r="GD28" i="34"/>
  <c r="GE28" i="34"/>
  <c r="GF28" i="34"/>
  <c r="GG28" i="34"/>
  <c r="GH28" i="34"/>
  <c r="GI28" i="34"/>
  <c r="GJ28" i="34"/>
  <c r="GK28" i="34"/>
  <c r="GL28" i="34"/>
  <c r="GM28" i="34"/>
  <c r="GN28" i="34"/>
  <c r="GO28" i="34"/>
  <c r="GP28" i="34"/>
  <c r="GQ28" i="34"/>
  <c r="GR28" i="34"/>
  <c r="GS28" i="34"/>
  <c r="GT28" i="34"/>
  <c r="GU28" i="34"/>
  <c r="GV28" i="34"/>
  <c r="GW28" i="34"/>
  <c r="GX28" i="34"/>
  <c r="GY28" i="34"/>
  <c r="GZ28" i="34"/>
  <c r="HA28" i="34"/>
  <c r="HB28" i="34"/>
  <c r="HC28" i="34"/>
  <c r="HD28" i="34"/>
  <c r="HE28" i="34"/>
  <c r="HF28" i="34"/>
  <c r="HG28" i="34"/>
  <c r="HH28" i="34"/>
  <c r="HI28" i="34"/>
  <c r="HJ28" i="34"/>
  <c r="HK28" i="34"/>
  <c r="HL28" i="34"/>
  <c r="HM28" i="34"/>
  <c r="HN28" i="34"/>
  <c r="HO28" i="34"/>
  <c r="HP28" i="34"/>
  <c r="HQ28" i="34"/>
  <c r="HR28" i="34"/>
  <c r="HS28" i="34"/>
  <c r="HT28" i="34"/>
  <c r="HU28" i="34"/>
  <c r="HV28" i="34"/>
  <c r="HW28" i="34"/>
  <c r="HX28" i="34"/>
  <c r="HY28" i="34"/>
  <c r="FU29" i="34"/>
  <c r="FV29" i="34"/>
  <c r="FW29" i="34"/>
  <c r="FX29" i="34"/>
  <c r="FY29" i="34"/>
  <c r="FZ29" i="34"/>
  <c r="GA29" i="34"/>
  <c r="GB29" i="34"/>
  <c r="GC29" i="34"/>
  <c r="GD29" i="34"/>
  <c r="GE29" i="34"/>
  <c r="GF29" i="34"/>
  <c r="GG29" i="34"/>
  <c r="GH29" i="34"/>
  <c r="GI29" i="34"/>
  <c r="GJ29" i="34"/>
  <c r="GK29" i="34"/>
  <c r="GL29" i="34"/>
  <c r="GM29" i="34"/>
  <c r="GN29" i="34"/>
  <c r="GO29" i="34"/>
  <c r="GP29" i="34"/>
  <c r="GQ29" i="34"/>
  <c r="GR29" i="34"/>
  <c r="GS29" i="34"/>
  <c r="GT29" i="34"/>
  <c r="GU29" i="34"/>
  <c r="GV29" i="34"/>
  <c r="GW29" i="34"/>
  <c r="GX29" i="34"/>
  <c r="GY29" i="34"/>
  <c r="GZ29" i="34"/>
  <c r="HA29" i="34"/>
  <c r="HB29" i="34"/>
  <c r="HC29" i="34"/>
  <c r="HD29" i="34"/>
  <c r="HE29" i="34"/>
  <c r="HF29" i="34"/>
  <c r="HG29" i="34"/>
  <c r="HH29" i="34"/>
  <c r="HI29" i="34"/>
  <c r="HJ29" i="34"/>
  <c r="HK29" i="34"/>
  <c r="HL29" i="34"/>
  <c r="HM29" i="34"/>
  <c r="HN29" i="34"/>
  <c r="HO29" i="34"/>
  <c r="HP29" i="34"/>
  <c r="HQ29" i="34"/>
  <c r="HR29" i="34"/>
  <c r="HS29" i="34"/>
  <c r="HT29" i="34"/>
  <c r="HU29" i="34"/>
  <c r="HV29" i="34"/>
  <c r="HW29" i="34"/>
  <c r="HX29" i="34"/>
  <c r="HY29" i="34"/>
  <c r="FU30" i="34"/>
  <c r="FV30" i="34"/>
  <c r="FW30" i="34"/>
  <c r="FX30" i="34"/>
  <c r="FY30" i="34"/>
  <c r="FZ30" i="34"/>
  <c r="GA30" i="34"/>
  <c r="GB30" i="34"/>
  <c r="GC30" i="34"/>
  <c r="GD30" i="34"/>
  <c r="GE30" i="34"/>
  <c r="GF30" i="34"/>
  <c r="GG30" i="34"/>
  <c r="GH30" i="34"/>
  <c r="GI30" i="34"/>
  <c r="GJ30" i="34"/>
  <c r="GK30" i="34"/>
  <c r="GL30" i="34"/>
  <c r="GM30" i="34"/>
  <c r="GN30" i="34"/>
  <c r="GO30" i="34"/>
  <c r="GP30" i="34"/>
  <c r="GQ30" i="34"/>
  <c r="GR30" i="34"/>
  <c r="GS30" i="34"/>
  <c r="GT30" i="34"/>
  <c r="GU30" i="34"/>
  <c r="GV30" i="34"/>
  <c r="GW30" i="34"/>
  <c r="GX30" i="34"/>
  <c r="GY30" i="34"/>
  <c r="GZ30" i="34"/>
  <c r="HA30" i="34"/>
  <c r="HB30" i="34"/>
  <c r="HC30" i="34"/>
  <c r="HD30" i="34"/>
  <c r="HE30" i="34"/>
  <c r="HF30" i="34"/>
  <c r="HG30" i="34"/>
  <c r="HH30" i="34"/>
  <c r="HI30" i="34"/>
  <c r="HJ30" i="34"/>
  <c r="HK30" i="34"/>
  <c r="HL30" i="34"/>
  <c r="HM30" i="34"/>
  <c r="HN30" i="34"/>
  <c r="HO30" i="34"/>
  <c r="HP30" i="34"/>
  <c r="HQ30" i="34"/>
  <c r="HR30" i="34"/>
  <c r="HS30" i="34"/>
  <c r="HT30" i="34"/>
  <c r="HU30" i="34"/>
  <c r="HV30" i="34"/>
  <c r="HW30" i="34"/>
  <c r="HX30" i="34"/>
  <c r="HY30" i="34"/>
  <c r="FU31" i="34"/>
  <c r="FV31" i="34"/>
  <c r="FW31" i="34"/>
  <c r="FX31" i="34"/>
  <c r="FY31" i="34"/>
  <c r="FZ31" i="34"/>
  <c r="GA31" i="34"/>
  <c r="GB31" i="34"/>
  <c r="GC31" i="34"/>
  <c r="GD31" i="34"/>
  <c r="GE31" i="34"/>
  <c r="GF31" i="34"/>
  <c r="GG31" i="34"/>
  <c r="GH31" i="34"/>
  <c r="GI31" i="34"/>
  <c r="GJ31" i="34"/>
  <c r="GK31" i="34"/>
  <c r="GL31" i="34"/>
  <c r="GM31" i="34"/>
  <c r="GN31" i="34"/>
  <c r="GO31" i="34"/>
  <c r="GP31" i="34"/>
  <c r="GQ31" i="34"/>
  <c r="GR31" i="34"/>
  <c r="GS31" i="34"/>
  <c r="GT31" i="34"/>
  <c r="GU31" i="34"/>
  <c r="GV31" i="34"/>
  <c r="GW31" i="34"/>
  <c r="GX31" i="34"/>
  <c r="GY31" i="34"/>
  <c r="GZ31" i="34"/>
  <c r="HA31" i="34"/>
  <c r="HB31" i="34"/>
  <c r="HC31" i="34"/>
  <c r="HD31" i="34"/>
  <c r="HE31" i="34"/>
  <c r="HF31" i="34"/>
  <c r="HG31" i="34"/>
  <c r="HH31" i="34"/>
  <c r="HI31" i="34"/>
  <c r="HJ31" i="34"/>
  <c r="HK31" i="34"/>
  <c r="HL31" i="34"/>
  <c r="HM31" i="34"/>
  <c r="HN31" i="34"/>
  <c r="HO31" i="34"/>
  <c r="HP31" i="34"/>
  <c r="HQ31" i="34"/>
  <c r="HR31" i="34"/>
  <c r="HS31" i="34"/>
  <c r="HT31" i="34"/>
  <c r="HU31" i="34"/>
  <c r="HV31" i="34"/>
  <c r="HW31" i="34"/>
  <c r="HX31" i="34"/>
  <c r="HY31" i="34"/>
  <c r="FU32" i="34"/>
  <c r="FV32" i="34"/>
  <c r="FW32" i="34"/>
  <c r="FX32" i="34"/>
  <c r="FY32" i="34"/>
  <c r="FZ32" i="34"/>
  <c r="GA32" i="34"/>
  <c r="GB32" i="34"/>
  <c r="GC32" i="34"/>
  <c r="GD32" i="34"/>
  <c r="GE32" i="34"/>
  <c r="GF32" i="34"/>
  <c r="GG32" i="34"/>
  <c r="GH32" i="34"/>
  <c r="GI32" i="34"/>
  <c r="GJ32" i="34"/>
  <c r="GK32" i="34"/>
  <c r="GL32" i="34"/>
  <c r="GM32" i="34"/>
  <c r="GN32" i="34"/>
  <c r="GO32" i="34"/>
  <c r="GP32" i="34"/>
  <c r="GQ32" i="34"/>
  <c r="GR32" i="34"/>
  <c r="GS32" i="34"/>
  <c r="GT32" i="34"/>
  <c r="GU32" i="34"/>
  <c r="GV32" i="34"/>
  <c r="GW32" i="34"/>
  <c r="GX32" i="34"/>
  <c r="GY32" i="34"/>
  <c r="GZ32" i="34"/>
  <c r="HA32" i="34"/>
  <c r="HB32" i="34"/>
  <c r="HC32" i="34"/>
  <c r="HD32" i="34"/>
  <c r="HE32" i="34"/>
  <c r="HF32" i="34"/>
  <c r="HG32" i="34"/>
  <c r="HH32" i="34"/>
  <c r="HI32" i="34"/>
  <c r="HJ32" i="34"/>
  <c r="HK32" i="34"/>
  <c r="HL32" i="34"/>
  <c r="HM32" i="34"/>
  <c r="HN32" i="34"/>
  <c r="HO32" i="34"/>
  <c r="HP32" i="34"/>
  <c r="HQ32" i="34"/>
  <c r="HR32" i="34"/>
  <c r="HS32" i="34"/>
  <c r="HT32" i="34"/>
  <c r="HU32" i="34"/>
  <c r="HV32" i="34"/>
  <c r="HW32" i="34"/>
  <c r="HX32" i="34"/>
  <c r="HY32" i="34"/>
  <c r="FU33" i="34"/>
  <c r="FV33" i="34"/>
  <c r="FW33" i="34"/>
  <c r="FX33" i="34"/>
  <c r="FY33" i="34"/>
  <c r="FZ33" i="34"/>
  <c r="GA33" i="34"/>
  <c r="GB33" i="34"/>
  <c r="GC33" i="34"/>
  <c r="GD33" i="34"/>
  <c r="GE33" i="34"/>
  <c r="GF33" i="34"/>
  <c r="GG33" i="34"/>
  <c r="GH33" i="34"/>
  <c r="GI33" i="34"/>
  <c r="GJ33" i="34"/>
  <c r="GK33" i="34"/>
  <c r="GL33" i="34"/>
  <c r="GM33" i="34"/>
  <c r="GN33" i="34"/>
  <c r="GO33" i="34"/>
  <c r="GP33" i="34"/>
  <c r="GQ33" i="34"/>
  <c r="GR33" i="34"/>
  <c r="GS33" i="34"/>
  <c r="GT33" i="34"/>
  <c r="GU33" i="34"/>
  <c r="GV33" i="34"/>
  <c r="GW33" i="34"/>
  <c r="GX33" i="34"/>
  <c r="GY33" i="34"/>
  <c r="GZ33" i="34"/>
  <c r="HA33" i="34"/>
  <c r="HB33" i="34"/>
  <c r="HC33" i="34"/>
  <c r="HD33" i="34"/>
  <c r="HE33" i="34"/>
  <c r="HF33" i="34"/>
  <c r="HG33" i="34"/>
  <c r="HH33" i="34"/>
  <c r="HI33" i="34"/>
  <c r="HJ33" i="34"/>
  <c r="HK33" i="34"/>
  <c r="HL33" i="34"/>
  <c r="HM33" i="34"/>
  <c r="HN33" i="34"/>
  <c r="HO33" i="34"/>
  <c r="HP33" i="34"/>
  <c r="HQ33" i="34"/>
  <c r="HR33" i="34"/>
  <c r="HS33" i="34"/>
  <c r="HT33" i="34"/>
  <c r="HU33" i="34"/>
  <c r="HV33" i="34"/>
  <c r="HW33" i="34"/>
  <c r="HX33" i="34"/>
  <c r="HY33" i="34"/>
  <c r="FU34" i="34"/>
  <c r="FV34" i="34"/>
  <c r="FW34" i="34"/>
  <c r="FX34" i="34"/>
  <c r="FY34" i="34"/>
  <c r="FZ34" i="34"/>
  <c r="GA34" i="34"/>
  <c r="GB34" i="34"/>
  <c r="GC34" i="34"/>
  <c r="GD34" i="34"/>
  <c r="GE34" i="34"/>
  <c r="GF34" i="34"/>
  <c r="GG34" i="34"/>
  <c r="GH34" i="34"/>
  <c r="GI34" i="34"/>
  <c r="GJ34" i="34"/>
  <c r="GK34" i="34"/>
  <c r="GL34" i="34"/>
  <c r="GM34" i="34"/>
  <c r="GN34" i="34"/>
  <c r="GO34" i="34"/>
  <c r="GP34" i="34"/>
  <c r="GQ34" i="34"/>
  <c r="GR34" i="34"/>
  <c r="GS34" i="34"/>
  <c r="GT34" i="34"/>
  <c r="GU34" i="34"/>
  <c r="GV34" i="34"/>
  <c r="GW34" i="34"/>
  <c r="GX34" i="34"/>
  <c r="GY34" i="34"/>
  <c r="GZ34" i="34"/>
  <c r="HA34" i="34"/>
  <c r="HB34" i="34"/>
  <c r="HC34" i="34"/>
  <c r="HD34" i="34"/>
  <c r="HE34" i="34"/>
  <c r="HF34" i="34"/>
  <c r="HG34" i="34"/>
  <c r="HH34" i="34"/>
  <c r="HI34" i="34"/>
  <c r="HJ34" i="34"/>
  <c r="HK34" i="34"/>
  <c r="HL34" i="34"/>
  <c r="HM34" i="34"/>
  <c r="HN34" i="34"/>
  <c r="HO34" i="34"/>
  <c r="HP34" i="34"/>
  <c r="HQ34" i="34"/>
  <c r="HR34" i="34"/>
  <c r="HS34" i="34"/>
  <c r="HT34" i="34"/>
  <c r="HU34" i="34"/>
  <c r="HV34" i="34"/>
  <c r="HW34" i="34"/>
  <c r="HX34" i="34"/>
  <c r="HY34" i="34"/>
  <c r="FU35" i="34"/>
  <c r="FV35" i="34"/>
  <c r="FW35" i="34"/>
  <c r="FX35" i="34"/>
  <c r="FY35" i="34"/>
  <c r="FZ35" i="34"/>
  <c r="GA35" i="34"/>
  <c r="GB35" i="34"/>
  <c r="GC35" i="34"/>
  <c r="GD35" i="34"/>
  <c r="GE35" i="34"/>
  <c r="GF35" i="34"/>
  <c r="GG35" i="34"/>
  <c r="GH35" i="34"/>
  <c r="GI35" i="34"/>
  <c r="GJ35" i="34"/>
  <c r="GK35" i="34"/>
  <c r="GL35" i="34"/>
  <c r="GM35" i="34"/>
  <c r="GN35" i="34"/>
  <c r="GO35" i="34"/>
  <c r="GP35" i="34"/>
  <c r="GQ35" i="34"/>
  <c r="GR35" i="34"/>
  <c r="GS35" i="34"/>
  <c r="GT35" i="34"/>
  <c r="GU35" i="34"/>
  <c r="GV35" i="34"/>
  <c r="GW35" i="34"/>
  <c r="GX35" i="34"/>
  <c r="GY35" i="34"/>
  <c r="GZ35" i="34"/>
  <c r="HA35" i="34"/>
  <c r="HB35" i="34"/>
  <c r="HC35" i="34"/>
  <c r="HD35" i="34"/>
  <c r="HE35" i="34"/>
  <c r="HF35" i="34"/>
  <c r="HG35" i="34"/>
  <c r="HH35" i="34"/>
  <c r="HI35" i="34"/>
  <c r="HJ35" i="34"/>
  <c r="HK35" i="34"/>
  <c r="HL35" i="34"/>
  <c r="HM35" i="34"/>
  <c r="HN35" i="34"/>
  <c r="HO35" i="34"/>
  <c r="HP35" i="34"/>
  <c r="HQ35" i="34"/>
  <c r="HR35" i="34"/>
  <c r="HS35" i="34"/>
  <c r="HT35" i="34"/>
  <c r="HU35" i="34"/>
  <c r="HV35" i="34"/>
  <c r="HW35" i="34"/>
  <c r="HX35" i="34"/>
  <c r="HY35" i="34"/>
  <c r="FU36" i="34"/>
  <c r="FV36" i="34"/>
  <c r="FW36" i="34"/>
  <c r="FX36" i="34"/>
  <c r="FY36" i="34"/>
  <c r="FZ36" i="34"/>
  <c r="GA36" i="34"/>
  <c r="GB36" i="34"/>
  <c r="GC36" i="34"/>
  <c r="GD36" i="34"/>
  <c r="GE36" i="34"/>
  <c r="GF36" i="34"/>
  <c r="GG36" i="34"/>
  <c r="GH36" i="34"/>
  <c r="GI36" i="34"/>
  <c r="GJ36" i="34"/>
  <c r="GK36" i="34"/>
  <c r="GL36" i="34"/>
  <c r="GM36" i="34"/>
  <c r="GN36" i="34"/>
  <c r="GO36" i="34"/>
  <c r="GP36" i="34"/>
  <c r="GQ36" i="34"/>
  <c r="GR36" i="34"/>
  <c r="GS36" i="34"/>
  <c r="GT36" i="34"/>
  <c r="GU36" i="34"/>
  <c r="GV36" i="34"/>
  <c r="GW36" i="34"/>
  <c r="GX36" i="34"/>
  <c r="GY36" i="34"/>
  <c r="GZ36" i="34"/>
  <c r="HA36" i="34"/>
  <c r="HB36" i="34"/>
  <c r="HC36" i="34"/>
  <c r="HD36" i="34"/>
  <c r="HE36" i="34"/>
  <c r="HF36" i="34"/>
  <c r="HG36" i="34"/>
  <c r="HH36" i="34"/>
  <c r="HI36" i="34"/>
  <c r="HJ36" i="34"/>
  <c r="HK36" i="34"/>
  <c r="HL36" i="34"/>
  <c r="HM36" i="34"/>
  <c r="HN36" i="34"/>
  <c r="HO36" i="34"/>
  <c r="HP36" i="34"/>
  <c r="HQ36" i="34"/>
  <c r="HR36" i="34"/>
  <c r="HS36" i="34"/>
  <c r="HT36" i="34"/>
  <c r="HU36" i="34"/>
  <c r="HV36" i="34"/>
  <c r="HW36" i="34"/>
  <c r="HX36" i="34"/>
  <c r="HY36" i="34"/>
  <c r="FU37" i="34"/>
  <c r="FV37" i="34"/>
  <c r="FW37" i="34"/>
  <c r="FX37" i="34"/>
  <c r="FY37" i="34"/>
  <c r="FZ37" i="34"/>
  <c r="GA37" i="34"/>
  <c r="GB37" i="34"/>
  <c r="GC37" i="34"/>
  <c r="GD37" i="34"/>
  <c r="GE37" i="34"/>
  <c r="GF37" i="34"/>
  <c r="GG37" i="34"/>
  <c r="GH37" i="34"/>
  <c r="GI37" i="34"/>
  <c r="GJ37" i="34"/>
  <c r="GK37" i="34"/>
  <c r="GL37" i="34"/>
  <c r="GM37" i="34"/>
  <c r="GN37" i="34"/>
  <c r="GO37" i="34"/>
  <c r="GP37" i="34"/>
  <c r="GQ37" i="34"/>
  <c r="GR37" i="34"/>
  <c r="GS37" i="34"/>
  <c r="GT37" i="34"/>
  <c r="GU37" i="34"/>
  <c r="GV37" i="34"/>
  <c r="GW37" i="34"/>
  <c r="GX37" i="34"/>
  <c r="GY37" i="34"/>
  <c r="GZ37" i="34"/>
  <c r="HA37" i="34"/>
  <c r="HB37" i="34"/>
  <c r="HC37" i="34"/>
  <c r="HD37" i="34"/>
  <c r="HE37" i="34"/>
  <c r="HF37" i="34"/>
  <c r="HG37" i="34"/>
  <c r="HH37" i="34"/>
  <c r="HI37" i="34"/>
  <c r="HJ37" i="34"/>
  <c r="HK37" i="34"/>
  <c r="HL37" i="34"/>
  <c r="HM37" i="34"/>
  <c r="HN37" i="34"/>
  <c r="HO37" i="34"/>
  <c r="HP37" i="34"/>
  <c r="HQ37" i="34"/>
  <c r="HR37" i="34"/>
  <c r="HS37" i="34"/>
  <c r="HT37" i="34"/>
  <c r="HU37" i="34"/>
  <c r="HV37" i="34"/>
  <c r="HW37" i="34"/>
  <c r="HX37" i="34"/>
  <c r="HY37" i="34"/>
  <c r="FU38" i="34"/>
  <c r="FV38" i="34"/>
  <c r="FW38" i="34"/>
  <c r="FX38" i="34"/>
  <c r="FY38" i="34"/>
  <c r="FZ38" i="34"/>
  <c r="GA38" i="34"/>
  <c r="GB38" i="34"/>
  <c r="GC38" i="34"/>
  <c r="GD38" i="34"/>
  <c r="GE38" i="34"/>
  <c r="GF38" i="34"/>
  <c r="GG38" i="34"/>
  <c r="GH38" i="34"/>
  <c r="GI38" i="34"/>
  <c r="GJ38" i="34"/>
  <c r="GK38" i="34"/>
  <c r="GL38" i="34"/>
  <c r="GM38" i="34"/>
  <c r="GN38" i="34"/>
  <c r="GO38" i="34"/>
  <c r="GP38" i="34"/>
  <c r="GQ38" i="34"/>
  <c r="GR38" i="34"/>
  <c r="GS38" i="34"/>
  <c r="GT38" i="34"/>
  <c r="GU38" i="34"/>
  <c r="GV38" i="34"/>
  <c r="GW38" i="34"/>
  <c r="GX38" i="34"/>
  <c r="GY38" i="34"/>
  <c r="GZ38" i="34"/>
  <c r="HA38" i="34"/>
  <c r="HB38" i="34"/>
  <c r="HC38" i="34"/>
  <c r="HD38" i="34"/>
  <c r="HE38" i="34"/>
  <c r="HF38" i="34"/>
  <c r="HG38" i="34"/>
  <c r="HH38" i="34"/>
  <c r="HI38" i="34"/>
  <c r="HJ38" i="34"/>
  <c r="HK38" i="34"/>
  <c r="HL38" i="34"/>
  <c r="HM38" i="34"/>
  <c r="HN38" i="34"/>
  <c r="HO38" i="34"/>
  <c r="HP38" i="34"/>
  <c r="HQ38" i="34"/>
  <c r="HR38" i="34"/>
  <c r="HS38" i="34"/>
  <c r="HT38" i="34"/>
  <c r="HU38" i="34"/>
  <c r="HV38" i="34"/>
  <c r="HW38" i="34"/>
  <c r="HX38" i="34"/>
  <c r="HY38" i="34"/>
  <c r="FU39" i="34"/>
  <c r="FV39" i="34"/>
  <c r="FW39" i="34"/>
  <c r="FX39" i="34"/>
  <c r="FY39" i="34"/>
  <c r="FZ39" i="34"/>
  <c r="GA39" i="34"/>
  <c r="GB39" i="34"/>
  <c r="GC39" i="34"/>
  <c r="GD39" i="34"/>
  <c r="GE39" i="34"/>
  <c r="GF39" i="34"/>
  <c r="GG39" i="34"/>
  <c r="GH39" i="34"/>
  <c r="GI39" i="34"/>
  <c r="GJ39" i="34"/>
  <c r="GK39" i="34"/>
  <c r="GL39" i="34"/>
  <c r="GM39" i="34"/>
  <c r="GN39" i="34"/>
  <c r="GO39" i="34"/>
  <c r="GP39" i="34"/>
  <c r="GQ39" i="34"/>
  <c r="GR39" i="34"/>
  <c r="GS39" i="34"/>
  <c r="GT39" i="34"/>
  <c r="GU39" i="34"/>
  <c r="GV39" i="34"/>
  <c r="GW39" i="34"/>
  <c r="GX39" i="34"/>
  <c r="GY39" i="34"/>
  <c r="GZ39" i="34"/>
  <c r="HA39" i="34"/>
  <c r="HB39" i="34"/>
  <c r="HC39" i="34"/>
  <c r="HD39" i="34"/>
  <c r="HE39" i="34"/>
  <c r="HF39" i="34"/>
  <c r="HG39" i="34"/>
  <c r="HH39" i="34"/>
  <c r="HI39" i="34"/>
  <c r="HJ39" i="34"/>
  <c r="HK39" i="34"/>
  <c r="HL39" i="34"/>
  <c r="HM39" i="34"/>
  <c r="HN39" i="34"/>
  <c r="HO39" i="34"/>
  <c r="HP39" i="34"/>
  <c r="HQ39" i="34"/>
  <c r="HR39" i="34"/>
  <c r="HS39" i="34"/>
  <c r="HT39" i="34"/>
  <c r="HU39" i="34"/>
  <c r="HV39" i="34"/>
  <c r="HW39" i="34"/>
  <c r="HX39" i="34"/>
  <c r="HY39" i="34"/>
  <c r="FU40" i="34"/>
  <c r="FV40" i="34"/>
  <c r="FW40" i="34"/>
  <c r="FX40" i="34"/>
  <c r="FY40" i="34"/>
  <c r="FZ40" i="34"/>
  <c r="GA40" i="34"/>
  <c r="GB40" i="34"/>
  <c r="GC40" i="34"/>
  <c r="GD40" i="34"/>
  <c r="GE40" i="34"/>
  <c r="GF40" i="34"/>
  <c r="GG40" i="34"/>
  <c r="GH40" i="34"/>
  <c r="GI40" i="34"/>
  <c r="GJ40" i="34"/>
  <c r="GK40" i="34"/>
  <c r="GL40" i="34"/>
  <c r="GM40" i="34"/>
  <c r="GN40" i="34"/>
  <c r="GO40" i="34"/>
  <c r="GP40" i="34"/>
  <c r="GQ40" i="34"/>
  <c r="GR40" i="34"/>
  <c r="GS40" i="34"/>
  <c r="GT40" i="34"/>
  <c r="GU40" i="34"/>
  <c r="GV40" i="34"/>
  <c r="GW40" i="34"/>
  <c r="GX40" i="34"/>
  <c r="GY40" i="34"/>
  <c r="GZ40" i="34"/>
  <c r="HA40" i="34"/>
  <c r="HB40" i="34"/>
  <c r="HC40" i="34"/>
  <c r="HD40" i="34"/>
  <c r="HE40" i="34"/>
  <c r="HF40" i="34"/>
  <c r="HG40" i="34"/>
  <c r="HH40" i="34"/>
  <c r="HI40" i="34"/>
  <c r="HJ40" i="34"/>
  <c r="HK40" i="34"/>
  <c r="HL40" i="34"/>
  <c r="HM40" i="34"/>
  <c r="HN40" i="34"/>
  <c r="HO40" i="34"/>
  <c r="HP40" i="34"/>
  <c r="HQ40" i="34"/>
  <c r="HR40" i="34"/>
  <c r="HS40" i="34"/>
  <c r="HT40" i="34"/>
  <c r="HU40" i="34"/>
  <c r="HV40" i="34"/>
  <c r="HW40" i="34"/>
  <c r="HX40" i="34"/>
  <c r="HY40" i="34"/>
  <c r="FU41" i="34"/>
  <c r="FV41" i="34"/>
  <c r="FW41" i="34"/>
  <c r="FX41" i="34"/>
  <c r="FY41" i="34"/>
  <c r="FZ41" i="34"/>
  <c r="GA41" i="34"/>
  <c r="GB41" i="34"/>
  <c r="GC41" i="34"/>
  <c r="GD41" i="34"/>
  <c r="GE41" i="34"/>
  <c r="GF41" i="34"/>
  <c r="GG41" i="34"/>
  <c r="GH41" i="34"/>
  <c r="GI41" i="34"/>
  <c r="GJ41" i="34"/>
  <c r="GK41" i="34"/>
  <c r="GL41" i="34"/>
  <c r="GM41" i="34"/>
  <c r="GN41" i="34"/>
  <c r="GO41" i="34"/>
  <c r="GP41" i="34"/>
  <c r="GQ41" i="34"/>
  <c r="GR41" i="34"/>
  <c r="GS41" i="34"/>
  <c r="GT41" i="34"/>
  <c r="GU41" i="34"/>
  <c r="GV41" i="34"/>
  <c r="GW41" i="34"/>
  <c r="GX41" i="34"/>
  <c r="GY41" i="34"/>
  <c r="GZ41" i="34"/>
  <c r="HA41" i="34"/>
  <c r="HB41" i="34"/>
  <c r="HC41" i="34"/>
  <c r="HD41" i="34"/>
  <c r="HE41" i="34"/>
  <c r="HF41" i="34"/>
  <c r="HG41" i="34"/>
  <c r="HH41" i="34"/>
  <c r="HI41" i="34"/>
  <c r="HJ41" i="34"/>
  <c r="HK41" i="34"/>
  <c r="HL41" i="34"/>
  <c r="HM41" i="34"/>
  <c r="HN41" i="34"/>
  <c r="HO41" i="34"/>
  <c r="HP41" i="34"/>
  <c r="HQ41" i="34"/>
  <c r="HR41" i="34"/>
  <c r="HS41" i="34"/>
  <c r="HT41" i="34"/>
  <c r="HU41" i="34"/>
  <c r="HV41" i="34"/>
  <c r="HW41" i="34"/>
  <c r="HX41" i="34"/>
  <c r="HY41" i="34"/>
  <c r="FU42" i="34"/>
  <c r="FV42" i="34"/>
  <c r="FW42" i="34"/>
  <c r="FX42" i="34"/>
  <c r="FY42" i="34"/>
  <c r="FZ42" i="34"/>
  <c r="GA42" i="34"/>
  <c r="GB42" i="34"/>
  <c r="GC42" i="34"/>
  <c r="GD42" i="34"/>
  <c r="GE42" i="34"/>
  <c r="GF42" i="34"/>
  <c r="GG42" i="34"/>
  <c r="GH42" i="34"/>
  <c r="GI42" i="34"/>
  <c r="GJ42" i="34"/>
  <c r="GK42" i="34"/>
  <c r="GL42" i="34"/>
  <c r="GM42" i="34"/>
  <c r="GN42" i="34"/>
  <c r="GO42" i="34"/>
  <c r="GP42" i="34"/>
  <c r="GQ42" i="34"/>
  <c r="GR42" i="34"/>
  <c r="GS42" i="34"/>
  <c r="GT42" i="34"/>
  <c r="GU42" i="34"/>
  <c r="GV42" i="34"/>
  <c r="GW42" i="34"/>
  <c r="GX42" i="34"/>
  <c r="GY42" i="34"/>
  <c r="GZ42" i="34"/>
  <c r="HA42" i="34"/>
  <c r="HB42" i="34"/>
  <c r="HC42" i="34"/>
  <c r="HD42" i="34"/>
  <c r="HE42" i="34"/>
  <c r="HF42" i="34"/>
  <c r="HG42" i="34"/>
  <c r="HH42" i="34"/>
  <c r="HI42" i="34"/>
  <c r="HJ42" i="34"/>
  <c r="HK42" i="34"/>
  <c r="HL42" i="34"/>
  <c r="HM42" i="34"/>
  <c r="HN42" i="34"/>
  <c r="HO42" i="34"/>
  <c r="HP42" i="34"/>
  <c r="HQ42" i="34"/>
  <c r="HR42" i="34"/>
  <c r="HS42" i="34"/>
  <c r="HT42" i="34"/>
  <c r="HU42" i="34"/>
  <c r="HV42" i="34"/>
  <c r="HW42" i="34"/>
  <c r="HX42" i="34"/>
  <c r="HY42" i="34"/>
  <c r="FU43" i="34"/>
  <c r="FV43" i="34"/>
  <c r="FW43" i="34"/>
  <c r="FX43" i="34"/>
  <c r="FY43" i="34"/>
  <c r="FZ43" i="34"/>
  <c r="GA43" i="34"/>
  <c r="GB43" i="34"/>
  <c r="GC43" i="34"/>
  <c r="GD43" i="34"/>
  <c r="GE43" i="34"/>
  <c r="GF43" i="34"/>
  <c r="GG43" i="34"/>
  <c r="GH43" i="34"/>
  <c r="GI43" i="34"/>
  <c r="GJ43" i="34"/>
  <c r="GK43" i="34"/>
  <c r="GL43" i="34"/>
  <c r="GM43" i="34"/>
  <c r="GN43" i="34"/>
  <c r="GO43" i="34"/>
  <c r="GP43" i="34"/>
  <c r="GQ43" i="34"/>
  <c r="GR43" i="34"/>
  <c r="GS43" i="34"/>
  <c r="GT43" i="34"/>
  <c r="GU43" i="34"/>
  <c r="GV43" i="34"/>
  <c r="GW43" i="34"/>
  <c r="GX43" i="34"/>
  <c r="GY43" i="34"/>
  <c r="GZ43" i="34"/>
  <c r="HA43" i="34"/>
  <c r="HB43" i="34"/>
  <c r="HC43" i="34"/>
  <c r="HD43" i="34"/>
  <c r="HE43" i="34"/>
  <c r="HF43" i="34"/>
  <c r="HG43" i="34"/>
  <c r="HH43" i="34"/>
  <c r="HI43" i="34"/>
  <c r="HJ43" i="34"/>
  <c r="HK43" i="34"/>
  <c r="HL43" i="34"/>
  <c r="HM43" i="34"/>
  <c r="HN43" i="34"/>
  <c r="HO43" i="34"/>
  <c r="HP43" i="34"/>
  <c r="HQ43" i="34"/>
  <c r="HR43" i="34"/>
  <c r="HS43" i="34"/>
  <c r="HT43" i="34"/>
  <c r="HU43" i="34"/>
  <c r="HV43" i="34"/>
  <c r="HW43" i="34"/>
  <c r="HX43" i="34"/>
  <c r="HY43" i="34"/>
  <c r="FU44" i="34"/>
  <c r="FV44" i="34"/>
  <c r="FW44" i="34"/>
  <c r="FX44" i="34"/>
  <c r="FY44" i="34"/>
  <c r="FZ44" i="34"/>
  <c r="GA44" i="34"/>
  <c r="GB44" i="34"/>
  <c r="GC44" i="34"/>
  <c r="GD44" i="34"/>
  <c r="GE44" i="34"/>
  <c r="GF44" i="34"/>
  <c r="GG44" i="34"/>
  <c r="GH44" i="34"/>
  <c r="GI44" i="34"/>
  <c r="GJ44" i="34"/>
  <c r="GK44" i="34"/>
  <c r="GL44" i="34"/>
  <c r="GM44" i="34"/>
  <c r="GN44" i="34"/>
  <c r="GO44" i="34"/>
  <c r="GP44" i="34"/>
  <c r="GQ44" i="34"/>
  <c r="GR44" i="34"/>
  <c r="GS44" i="34"/>
  <c r="GT44" i="34"/>
  <c r="GU44" i="34"/>
  <c r="GV44" i="34"/>
  <c r="GW44" i="34"/>
  <c r="GX44" i="34"/>
  <c r="GY44" i="34"/>
  <c r="GZ44" i="34"/>
  <c r="HA44" i="34"/>
  <c r="HB44" i="34"/>
  <c r="HC44" i="34"/>
  <c r="HD44" i="34"/>
  <c r="HE44" i="34"/>
  <c r="HF44" i="34"/>
  <c r="HG44" i="34"/>
  <c r="HH44" i="34"/>
  <c r="HI44" i="34"/>
  <c r="HJ44" i="34"/>
  <c r="HK44" i="34"/>
  <c r="HL44" i="34"/>
  <c r="HM44" i="34"/>
  <c r="HN44" i="34"/>
  <c r="HO44" i="34"/>
  <c r="HP44" i="34"/>
  <c r="HQ44" i="34"/>
  <c r="HR44" i="34"/>
  <c r="HS44" i="34"/>
  <c r="HT44" i="34"/>
  <c r="HU44" i="34"/>
  <c r="HV44" i="34"/>
  <c r="HW44" i="34"/>
  <c r="HX44" i="34"/>
  <c r="HY44" i="34"/>
  <c r="FU45" i="34"/>
  <c r="FV45" i="34"/>
  <c r="FW45" i="34"/>
  <c r="FX45" i="34"/>
  <c r="FY45" i="34"/>
  <c r="FZ45" i="34"/>
  <c r="GA45" i="34"/>
  <c r="GB45" i="34"/>
  <c r="GC45" i="34"/>
  <c r="GD45" i="34"/>
  <c r="GE45" i="34"/>
  <c r="GF45" i="34"/>
  <c r="GG45" i="34"/>
  <c r="GH45" i="34"/>
  <c r="GI45" i="34"/>
  <c r="GJ45" i="34"/>
  <c r="GK45" i="34"/>
  <c r="GL45" i="34"/>
  <c r="GM45" i="34"/>
  <c r="GN45" i="34"/>
  <c r="GO45" i="34"/>
  <c r="GP45" i="34"/>
  <c r="GQ45" i="34"/>
  <c r="GR45" i="34"/>
  <c r="GS45" i="34"/>
  <c r="GT45" i="34"/>
  <c r="GU45" i="34"/>
  <c r="GV45" i="34"/>
  <c r="GW45" i="34"/>
  <c r="GX45" i="34"/>
  <c r="GY45" i="34"/>
  <c r="GZ45" i="34"/>
  <c r="HA45" i="34"/>
  <c r="HB45" i="34"/>
  <c r="HC45" i="34"/>
  <c r="HD45" i="34"/>
  <c r="HE45" i="34"/>
  <c r="HF45" i="34"/>
  <c r="HG45" i="34"/>
  <c r="HH45" i="34"/>
  <c r="HI45" i="34"/>
  <c r="HJ45" i="34"/>
  <c r="HK45" i="34"/>
  <c r="HL45" i="34"/>
  <c r="HM45" i="34"/>
  <c r="HN45" i="34"/>
  <c r="HO45" i="34"/>
  <c r="HP45" i="34"/>
  <c r="HQ45" i="34"/>
  <c r="HR45" i="34"/>
  <c r="HS45" i="34"/>
  <c r="HT45" i="34"/>
  <c r="HU45" i="34"/>
  <c r="HV45" i="34"/>
  <c r="HW45" i="34"/>
  <c r="HX45" i="34"/>
  <c r="HY45" i="34"/>
  <c r="FU46" i="34"/>
  <c r="FV46" i="34"/>
  <c r="FW46" i="34"/>
  <c r="FX46" i="34"/>
  <c r="FY46" i="34"/>
  <c r="FZ46" i="34"/>
  <c r="GA46" i="34"/>
  <c r="GB46" i="34"/>
  <c r="GC46" i="34"/>
  <c r="GD46" i="34"/>
  <c r="GE46" i="34"/>
  <c r="GF46" i="34"/>
  <c r="GG46" i="34"/>
  <c r="GH46" i="34"/>
  <c r="GI46" i="34"/>
  <c r="GJ46" i="34"/>
  <c r="GK46" i="34"/>
  <c r="GL46" i="34"/>
  <c r="GM46" i="34"/>
  <c r="GN46" i="34"/>
  <c r="GO46" i="34"/>
  <c r="GP46" i="34"/>
  <c r="GQ46" i="34"/>
  <c r="GR46" i="34"/>
  <c r="GS46" i="34"/>
  <c r="GT46" i="34"/>
  <c r="GU46" i="34"/>
  <c r="GV46" i="34"/>
  <c r="GW46" i="34"/>
  <c r="GX46" i="34"/>
  <c r="GY46" i="34"/>
  <c r="GZ46" i="34"/>
  <c r="HA46" i="34"/>
  <c r="HB46" i="34"/>
  <c r="HC46" i="34"/>
  <c r="HD46" i="34"/>
  <c r="HE46" i="34"/>
  <c r="HF46" i="34"/>
  <c r="HG46" i="34"/>
  <c r="HH46" i="34"/>
  <c r="HI46" i="34"/>
  <c r="HJ46" i="34"/>
  <c r="HK46" i="34"/>
  <c r="HL46" i="34"/>
  <c r="HM46" i="34"/>
  <c r="HN46" i="34"/>
  <c r="HO46" i="34"/>
  <c r="HP46" i="34"/>
  <c r="HQ46" i="34"/>
  <c r="HR46" i="34"/>
  <c r="HS46" i="34"/>
  <c r="HT46" i="34"/>
  <c r="HU46" i="34"/>
  <c r="HV46" i="34"/>
  <c r="HW46" i="34"/>
  <c r="HX46" i="34"/>
  <c r="HY46" i="34"/>
  <c r="FU47" i="34"/>
  <c r="FV47" i="34"/>
  <c r="FW47" i="34"/>
  <c r="FX47" i="34"/>
  <c r="FY47" i="34"/>
  <c r="FZ47" i="34"/>
  <c r="GA47" i="34"/>
  <c r="GB47" i="34"/>
  <c r="GC47" i="34"/>
  <c r="GD47" i="34"/>
  <c r="GE47" i="34"/>
  <c r="GF47" i="34"/>
  <c r="GG47" i="34"/>
  <c r="GH47" i="34"/>
  <c r="GI47" i="34"/>
  <c r="GJ47" i="34"/>
  <c r="GK47" i="34"/>
  <c r="GL47" i="34"/>
  <c r="GM47" i="34"/>
  <c r="GN47" i="34"/>
  <c r="GO47" i="34"/>
  <c r="GP47" i="34"/>
  <c r="GQ47" i="34"/>
  <c r="GR47" i="34"/>
  <c r="GS47" i="34"/>
  <c r="GT47" i="34"/>
  <c r="GU47" i="34"/>
  <c r="GV47" i="34"/>
  <c r="GW47" i="34"/>
  <c r="GX47" i="34"/>
  <c r="GY47" i="34"/>
  <c r="GZ47" i="34"/>
  <c r="HA47" i="34"/>
  <c r="HB47" i="34"/>
  <c r="HC47" i="34"/>
  <c r="HD47" i="34"/>
  <c r="HE47" i="34"/>
  <c r="HF47" i="34"/>
  <c r="HG47" i="34"/>
  <c r="HH47" i="34"/>
  <c r="HI47" i="34"/>
  <c r="HJ47" i="34"/>
  <c r="HK47" i="34"/>
  <c r="HL47" i="34"/>
  <c r="HM47" i="34"/>
  <c r="HN47" i="34"/>
  <c r="HO47" i="34"/>
  <c r="HP47" i="34"/>
  <c r="HQ47" i="34"/>
  <c r="HR47" i="34"/>
  <c r="HS47" i="34"/>
  <c r="HT47" i="34"/>
  <c r="HU47" i="34"/>
  <c r="HV47" i="34"/>
  <c r="HW47" i="34"/>
  <c r="HX47" i="34"/>
  <c r="HY47" i="34"/>
  <c r="FU48" i="34"/>
  <c r="FV48" i="34"/>
  <c r="FW48" i="34"/>
  <c r="FX48" i="34"/>
  <c r="FY48" i="34"/>
  <c r="FZ48" i="34"/>
  <c r="GA48" i="34"/>
  <c r="GB48" i="34"/>
  <c r="GC48" i="34"/>
  <c r="GD48" i="34"/>
  <c r="GE48" i="34"/>
  <c r="GF48" i="34"/>
  <c r="GG48" i="34"/>
  <c r="GH48" i="34"/>
  <c r="GI48" i="34"/>
  <c r="GJ48" i="34"/>
  <c r="GK48" i="34"/>
  <c r="GL48" i="34"/>
  <c r="GM48" i="34"/>
  <c r="GN48" i="34"/>
  <c r="GO48" i="34"/>
  <c r="GP48" i="34"/>
  <c r="GQ48" i="34"/>
  <c r="GR48" i="34"/>
  <c r="GS48" i="34"/>
  <c r="GT48" i="34"/>
  <c r="GU48" i="34"/>
  <c r="GV48" i="34"/>
  <c r="GW48" i="34"/>
  <c r="GX48" i="34"/>
  <c r="GY48" i="34"/>
  <c r="GZ48" i="34"/>
  <c r="HA48" i="34"/>
  <c r="HB48" i="34"/>
  <c r="HC48" i="34"/>
  <c r="HD48" i="34"/>
  <c r="HE48" i="34"/>
  <c r="HF48" i="34"/>
  <c r="HG48" i="34"/>
  <c r="HH48" i="34"/>
  <c r="HI48" i="34"/>
  <c r="HJ48" i="34"/>
  <c r="HK48" i="34"/>
  <c r="HL48" i="34"/>
  <c r="HM48" i="34"/>
  <c r="HN48" i="34"/>
  <c r="HO48" i="34"/>
  <c r="HP48" i="34"/>
  <c r="HQ48" i="34"/>
  <c r="HR48" i="34"/>
  <c r="HS48" i="34"/>
  <c r="HT48" i="34"/>
  <c r="HU48" i="34"/>
  <c r="HV48" i="34"/>
  <c r="HW48" i="34"/>
  <c r="HX48" i="34"/>
  <c r="HY48" i="34"/>
  <c r="FU49" i="34"/>
  <c r="FV49" i="34"/>
  <c r="FW49" i="34"/>
  <c r="FX49" i="34"/>
  <c r="FY49" i="34"/>
  <c r="FZ49" i="34"/>
  <c r="GA49" i="34"/>
  <c r="GB49" i="34"/>
  <c r="GC49" i="34"/>
  <c r="GD49" i="34"/>
  <c r="GE49" i="34"/>
  <c r="GF49" i="34"/>
  <c r="GG49" i="34"/>
  <c r="GH49" i="34"/>
  <c r="GI49" i="34"/>
  <c r="GJ49" i="34"/>
  <c r="GK49" i="34"/>
  <c r="GL49" i="34"/>
  <c r="GM49" i="34"/>
  <c r="GN49" i="34"/>
  <c r="GO49" i="34"/>
  <c r="GP49" i="34"/>
  <c r="GQ49" i="34"/>
  <c r="GR49" i="34"/>
  <c r="GS49" i="34"/>
  <c r="GT49" i="34"/>
  <c r="GU49" i="34"/>
  <c r="GV49" i="34"/>
  <c r="GW49" i="34"/>
  <c r="GX49" i="34"/>
  <c r="GY49" i="34"/>
  <c r="GZ49" i="34"/>
  <c r="HA49" i="34"/>
  <c r="HB49" i="34"/>
  <c r="HC49" i="34"/>
  <c r="HD49" i="34"/>
  <c r="HE49" i="34"/>
  <c r="HF49" i="34"/>
  <c r="HG49" i="34"/>
  <c r="HH49" i="34"/>
  <c r="HI49" i="34"/>
  <c r="HJ49" i="34"/>
  <c r="HK49" i="34"/>
  <c r="HL49" i="34"/>
  <c r="HM49" i="34"/>
  <c r="HN49" i="34"/>
  <c r="HO49" i="34"/>
  <c r="HP49" i="34"/>
  <c r="HQ49" i="34"/>
  <c r="HR49" i="34"/>
  <c r="HS49" i="34"/>
  <c r="HT49" i="34"/>
  <c r="HU49" i="34"/>
  <c r="HV49" i="34"/>
  <c r="HW49" i="34"/>
  <c r="HX49" i="34"/>
  <c r="HY49" i="34"/>
  <c r="FU50" i="34"/>
  <c r="FV50" i="34"/>
  <c r="FW50" i="34"/>
  <c r="FX50" i="34"/>
  <c r="FY50" i="34"/>
  <c r="FZ50" i="34"/>
  <c r="GA50" i="34"/>
  <c r="GB50" i="34"/>
  <c r="GC50" i="34"/>
  <c r="GD50" i="34"/>
  <c r="GE50" i="34"/>
  <c r="GF50" i="34"/>
  <c r="GG50" i="34"/>
  <c r="GH50" i="34"/>
  <c r="GI50" i="34"/>
  <c r="GJ50" i="34"/>
  <c r="GK50" i="34"/>
  <c r="GL50" i="34"/>
  <c r="GM50" i="34"/>
  <c r="GN50" i="34"/>
  <c r="GO50" i="34"/>
  <c r="GP50" i="34"/>
  <c r="GQ50" i="34"/>
  <c r="GR50" i="34"/>
  <c r="GS50" i="34"/>
  <c r="GT50" i="34"/>
  <c r="GU50" i="34"/>
  <c r="GV50" i="34"/>
  <c r="GW50" i="34"/>
  <c r="GX50" i="34"/>
  <c r="GY50" i="34"/>
  <c r="GZ50" i="34"/>
  <c r="HA50" i="34"/>
  <c r="HB50" i="34"/>
  <c r="HC50" i="34"/>
  <c r="HD50" i="34"/>
  <c r="HE50" i="34"/>
  <c r="HF50" i="34"/>
  <c r="HG50" i="34"/>
  <c r="HH50" i="34"/>
  <c r="HI50" i="34"/>
  <c r="HJ50" i="34"/>
  <c r="HK50" i="34"/>
  <c r="HL50" i="34"/>
  <c r="HM50" i="34"/>
  <c r="HN50" i="34"/>
  <c r="HO50" i="34"/>
  <c r="HP50" i="34"/>
  <c r="HQ50" i="34"/>
  <c r="HR50" i="34"/>
  <c r="HS50" i="34"/>
  <c r="HT50" i="34"/>
  <c r="HU50" i="34"/>
  <c r="HV50" i="34"/>
  <c r="HW50" i="34"/>
  <c r="HX50" i="34"/>
  <c r="HY50" i="34"/>
  <c r="FU51" i="34"/>
  <c r="FV51" i="34"/>
  <c r="FW51" i="34"/>
  <c r="FX51" i="34"/>
  <c r="FY51" i="34"/>
  <c r="FZ51" i="34"/>
  <c r="GA51" i="34"/>
  <c r="GB51" i="34"/>
  <c r="GC51" i="34"/>
  <c r="GD51" i="34"/>
  <c r="GE51" i="34"/>
  <c r="GF51" i="34"/>
  <c r="GG51" i="34"/>
  <c r="GH51" i="34"/>
  <c r="GI51" i="34"/>
  <c r="GJ51" i="34"/>
  <c r="GK51" i="34"/>
  <c r="GL51" i="34"/>
  <c r="GM51" i="34"/>
  <c r="GN51" i="34"/>
  <c r="GO51" i="34"/>
  <c r="GP51" i="34"/>
  <c r="GQ51" i="34"/>
  <c r="GR51" i="34"/>
  <c r="GS51" i="34"/>
  <c r="GT51" i="34"/>
  <c r="GU51" i="34"/>
  <c r="GV51" i="34"/>
  <c r="GW51" i="34"/>
  <c r="GX51" i="34"/>
  <c r="GY51" i="34"/>
  <c r="GZ51" i="34"/>
  <c r="HA51" i="34"/>
  <c r="HB51" i="34"/>
  <c r="HC51" i="34"/>
  <c r="HD51" i="34"/>
  <c r="HE51" i="34"/>
  <c r="HF51" i="34"/>
  <c r="HG51" i="34"/>
  <c r="HH51" i="34"/>
  <c r="HI51" i="34"/>
  <c r="HJ51" i="34"/>
  <c r="HK51" i="34"/>
  <c r="HL51" i="34"/>
  <c r="HM51" i="34"/>
  <c r="HN51" i="34"/>
  <c r="HO51" i="34"/>
  <c r="HP51" i="34"/>
  <c r="HQ51" i="34"/>
  <c r="HR51" i="34"/>
  <c r="HS51" i="34"/>
  <c r="HT51" i="34"/>
  <c r="HU51" i="34"/>
  <c r="HV51" i="34"/>
  <c r="HW51" i="34"/>
  <c r="HX51" i="34"/>
  <c r="HY51" i="34"/>
  <c r="FU54" i="34"/>
  <c r="FV54" i="34"/>
  <c r="FW54" i="34"/>
  <c r="FX54" i="34"/>
  <c r="FY54" i="34"/>
  <c r="FZ54" i="34"/>
  <c r="GA54" i="34"/>
  <c r="GB54" i="34"/>
  <c r="GC54" i="34"/>
  <c r="GD54" i="34"/>
  <c r="GE54" i="34"/>
  <c r="GF54" i="34"/>
  <c r="GG54" i="34"/>
  <c r="GH54" i="34"/>
  <c r="GI54" i="34"/>
  <c r="GJ54" i="34"/>
  <c r="GK54" i="34"/>
  <c r="GL54" i="34"/>
  <c r="GM54" i="34"/>
  <c r="GN54" i="34"/>
  <c r="GO54" i="34"/>
  <c r="GP54" i="34"/>
  <c r="GQ54" i="34"/>
  <c r="GR54" i="34"/>
  <c r="GS54" i="34"/>
  <c r="GT54" i="34"/>
  <c r="GU54" i="34"/>
  <c r="GV54" i="34"/>
  <c r="GW54" i="34"/>
  <c r="GX54" i="34"/>
  <c r="GY54" i="34"/>
  <c r="GZ54" i="34"/>
  <c r="HA54" i="34"/>
  <c r="HB54" i="34"/>
  <c r="HC54" i="34"/>
  <c r="HD54" i="34"/>
  <c r="HE54" i="34"/>
  <c r="HF54" i="34"/>
  <c r="HG54" i="34"/>
  <c r="HH54" i="34"/>
  <c r="HI54" i="34"/>
  <c r="HJ54" i="34"/>
  <c r="HK54" i="34"/>
  <c r="HL54" i="34"/>
  <c r="HM54" i="34"/>
  <c r="HN54" i="34"/>
  <c r="HO54" i="34"/>
  <c r="HP54" i="34"/>
  <c r="HQ54" i="34"/>
  <c r="HR54" i="34"/>
  <c r="HS54" i="34"/>
  <c r="HT54" i="34"/>
  <c r="HU54" i="34"/>
  <c r="HV54" i="34"/>
  <c r="HW54" i="34"/>
  <c r="HX54" i="34"/>
  <c r="HY54" i="34"/>
  <c r="FU55" i="34"/>
  <c r="FV55" i="34"/>
  <c r="FW55" i="34"/>
  <c r="FX55" i="34"/>
  <c r="FY55" i="34"/>
  <c r="FZ55" i="34"/>
  <c r="GA55" i="34"/>
  <c r="GB55" i="34"/>
  <c r="GC55" i="34"/>
  <c r="GD55" i="34"/>
  <c r="GE55" i="34"/>
  <c r="GF55" i="34"/>
  <c r="GG55" i="34"/>
  <c r="GH55" i="34"/>
  <c r="GI55" i="34"/>
  <c r="GJ55" i="34"/>
  <c r="GK55" i="34"/>
  <c r="GL55" i="34"/>
  <c r="GM55" i="34"/>
  <c r="GN55" i="34"/>
  <c r="GO55" i="34"/>
  <c r="GP55" i="34"/>
  <c r="GQ55" i="34"/>
  <c r="GR55" i="34"/>
  <c r="GS55" i="34"/>
  <c r="GT55" i="34"/>
  <c r="GU55" i="34"/>
  <c r="GV55" i="34"/>
  <c r="GW55" i="34"/>
  <c r="GX55" i="34"/>
  <c r="GY55" i="34"/>
  <c r="GZ55" i="34"/>
  <c r="HA55" i="34"/>
  <c r="HB55" i="34"/>
  <c r="HC55" i="34"/>
  <c r="HD55" i="34"/>
  <c r="HE55" i="34"/>
  <c r="HF55" i="34"/>
  <c r="HG55" i="34"/>
  <c r="HH55" i="34"/>
  <c r="HI55" i="34"/>
  <c r="HJ55" i="34"/>
  <c r="HK55" i="34"/>
  <c r="HL55" i="34"/>
  <c r="HM55" i="34"/>
  <c r="HN55" i="34"/>
  <c r="HO55" i="34"/>
  <c r="HP55" i="34"/>
  <c r="HQ55" i="34"/>
  <c r="HR55" i="34"/>
  <c r="HS55" i="34"/>
  <c r="HT55" i="34"/>
  <c r="HU55" i="34"/>
  <c r="HV55" i="34"/>
  <c r="HW55" i="34"/>
  <c r="HX55" i="34"/>
  <c r="HY55" i="34"/>
  <c r="FU56" i="34"/>
  <c r="FV56" i="34"/>
  <c r="FW56" i="34"/>
  <c r="FX56" i="34"/>
  <c r="FY56" i="34"/>
  <c r="FZ56" i="34"/>
  <c r="GA56" i="34"/>
  <c r="GB56" i="34"/>
  <c r="GC56" i="34"/>
  <c r="GD56" i="34"/>
  <c r="GE56" i="34"/>
  <c r="GF56" i="34"/>
  <c r="GG56" i="34"/>
  <c r="GH56" i="34"/>
  <c r="GI56" i="34"/>
  <c r="GJ56" i="34"/>
  <c r="GK56" i="34"/>
  <c r="GL56" i="34"/>
  <c r="GM56" i="34"/>
  <c r="GN56" i="34"/>
  <c r="GO56" i="34"/>
  <c r="GP56" i="34"/>
  <c r="GQ56" i="34"/>
  <c r="GR56" i="34"/>
  <c r="GS56" i="34"/>
  <c r="GT56" i="34"/>
  <c r="GU56" i="34"/>
  <c r="GV56" i="34"/>
  <c r="GW56" i="34"/>
  <c r="GX56" i="34"/>
  <c r="GY56" i="34"/>
  <c r="GZ56" i="34"/>
  <c r="HA56" i="34"/>
  <c r="HB56" i="34"/>
  <c r="HC56" i="34"/>
  <c r="HD56" i="34"/>
  <c r="HE56" i="34"/>
  <c r="HF56" i="34"/>
  <c r="HG56" i="34"/>
  <c r="HH56" i="34"/>
  <c r="HI56" i="34"/>
  <c r="HJ56" i="34"/>
  <c r="HK56" i="34"/>
  <c r="HL56" i="34"/>
  <c r="HM56" i="34"/>
  <c r="HN56" i="34"/>
  <c r="HO56" i="34"/>
  <c r="HP56" i="34"/>
  <c r="HQ56" i="34"/>
  <c r="HR56" i="34"/>
  <c r="HS56" i="34"/>
  <c r="HT56" i="34"/>
  <c r="HU56" i="34"/>
  <c r="HV56" i="34"/>
  <c r="HW56" i="34"/>
  <c r="HX56" i="34"/>
  <c r="HY56" i="34"/>
  <c r="FU57" i="34"/>
  <c r="FV57" i="34"/>
  <c r="FW57" i="34"/>
  <c r="FX57" i="34"/>
  <c r="FY57" i="34"/>
  <c r="FZ57" i="34"/>
  <c r="GA57" i="34"/>
  <c r="GB57" i="34"/>
  <c r="GC57" i="34"/>
  <c r="GD57" i="34"/>
  <c r="GE57" i="34"/>
  <c r="GF57" i="34"/>
  <c r="GG57" i="34"/>
  <c r="GH57" i="34"/>
  <c r="GI57" i="34"/>
  <c r="GJ57" i="34"/>
  <c r="GK57" i="34"/>
  <c r="GL57" i="34"/>
  <c r="GM57" i="34"/>
  <c r="GN57" i="34"/>
  <c r="GO57" i="34"/>
  <c r="GP57" i="34"/>
  <c r="GQ57" i="34"/>
  <c r="GR57" i="34"/>
  <c r="GS57" i="34"/>
  <c r="GT57" i="34"/>
  <c r="GU57" i="34"/>
  <c r="GV57" i="34"/>
  <c r="GW57" i="34"/>
  <c r="GX57" i="34"/>
  <c r="GY57" i="34"/>
  <c r="GZ57" i="34"/>
  <c r="HA57" i="34"/>
  <c r="HB57" i="34"/>
  <c r="HC57" i="34"/>
  <c r="HD57" i="34"/>
  <c r="HE57" i="34"/>
  <c r="HF57" i="34"/>
  <c r="HG57" i="34"/>
  <c r="HH57" i="34"/>
  <c r="HI57" i="34"/>
  <c r="HJ57" i="34"/>
  <c r="HK57" i="34"/>
  <c r="HL57" i="34"/>
  <c r="HM57" i="34"/>
  <c r="HN57" i="34"/>
  <c r="HO57" i="34"/>
  <c r="HP57" i="34"/>
  <c r="HQ57" i="34"/>
  <c r="HR57" i="34"/>
  <c r="HS57" i="34"/>
  <c r="HT57" i="34"/>
  <c r="HU57" i="34"/>
  <c r="HV57" i="34"/>
  <c r="HW57" i="34"/>
  <c r="HX57" i="34"/>
  <c r="HY57" i="34"/>
  <c r="FU58" i="34"/>
  <c r="FV58" i="34"/>
  <c r="FW58" i="34"/>
  <c r="FX58" i="34"/>
  <c r="FY58" i="34"/>
  <c r="FZ58" i="34"/>
  <c r="GA58" i="34"/>
  <c r="GB58" i="34"/>
  <c r="GC58" i="34"/>
  <c r="GD58" i="34"/>
  <c r="GE58" i="34"/>
  <c r="GF58" i="34"/>
  <c r="GG58" i="34"/>
  <c r="GH58" i="34"/>
  <c r="GI58" i="34"/>
  <c r="GJ58" i="34"/>
  <c r="GK58" i="34"/>
  <c r="GL58" i="34"/>
  <c r="GM58" i="34"/>
  <c r="GN58" i="34"/>
  <c r="GO58" i="34"/>
  <c r="GP58" i="34"/>
  <c r="GQ58" i="34"/>
  <c r="GR58" i="34"/>
  <c r="GS58" i="34"/>
  <c r="GT58" i="34"/>
  <c r="GU58" i="34"/>
  <c r="GV58" i="34"/>
  <c r="GW58" i="34"/>
  <c r="GX58" i="34"/>
  <c r="GY58" i="34"/>
  <c r="GZ58" i="34"/>
  <c r="HA58" i="34"/>
  <c r="HB58" i="34"/>
  <c r="HC58" i="34"/>
  <c r="HD58" i="34"/>
  <c r="HE58" i="34"/>
  <c r="HF58" i="34"/>
  <c r="HG58" i="34"/>
  <c r="HH58" i="34"/>
  <c r="HI58" i="34"/>
  <c r="HJ58" i="34"/>
  <c r="HK58" i="34"/>
  <c r="HL58" i="34"/>
  <c r="HM58" i="34"/>
  <c r="HN58" i="34"/>
  <c r="HO58" i="34"/>
  <c r="HP58" i="34"/>
  <c r="HQ58" i="34"/>
  <c r="HR58" i="34"/>
  <c r="HS58" i="34"/>
  <c r="HT58" i="34"/>
  <c r="HU58" i="34"/>
  <c r="HV58" i="34"/>
  <c r="HW58" i="34"/>
  <c r="HX58" i="34"/>
  <c r="HY58" i="34"/>
  <c r="BV61" i="13"/>
  <c r="AZ61" i="13"/>
  <c r="EU58" i="13"/>
  <c r="EU57" i="13"/>
  <c r="EU56" i="13"/>
  <c r="EU55" i="13"/>
  <c r="EU54" i="13"/>
  <c r="EU4" i="13"/>
  <c r="EU5" i="13"/>
  <c r="EU6" i="13"/>
  <c r="EU7" i="13"/>
  <c r="EU8" i="13"/>
  <c r="EU9" i="13"/>
  <c r="EU10" i="13"/>
  <c r="EU11" i="13"/>
  <c r="EU12" i="13"/>
  <c r="EU13" i="13"/>
  <c r="EU14" i="13"/>
  <c r="EU15" i="13"/>
  <c r="EU16" i="13"/>
  <c r="EU17" i="13"/>
  <c r="EU18" i="13"/>
  <c r="EU19" i="13"/>
  <c r="EU20" i="13"/>
  <c r="EU21" i="13"/>
  <c r="EU22" i="13"/>
  <c r="EU23" i="13"/>
  <c r="EU24" i="13"/>
  <c r="EU25" i="13"/>
  <c r="EU26" i="13"/>
  <c r="EU27" i="13"/>
  <c r="EU28" i="13"/>
  <c r="EU29" i="13"/>
  <c r="EU30" i="13"/>
  <c r="EU31" i="13"/>
  <c r="EU32" i="13"/>
  <c r="EU33" i="13"/>
  <c r="EU34" i="13"/>
  <c r="EU35" i="13"/>
  <c r="EU36" i="13"/>
  <c r="EU37" i="13"/>
  <c r="EU38" i="13"/>
  <c r="EU39" i="13"/>
  <c r="EU40" i="13"/>
  <c r="EU41" i="13"/>
  <c r="EU42" i="13"/>
  <c r="EU43" i="13"/>
  <c r="EU44" i="13"/>
  <c r="EU45" i="13"/>
  <c r="EU46" i="13"/>
  <c r="EU47" i="13"/>
  <c r="EU48" i="13"/>
  <c r="EU49" i="13"/>
  <c r="EU50" i="13"/>
  <c r="EU51" i="13"/>
  <c r="EU3" i="13"/>
  <c r="DF59" i="47"/>
  <c r="DE59" i="47"/>
  <c r="DD59" i="47"/>
  <c r="DC59" i="47"/>
  <c r="DB59" i="47"/>
  <c r="DA59" i="47"/>
  <c r="CZ59" i="47"/>
  <c r="CY59" i="47"/>
  <c r="CX59" i="47"/>
  <c r="CW59" i="47"/>
  <c r="CV59" i="47"/>
  <c r="CU59" i="47"/>
  <c r="CT59" i="47"/>
  <c r="CS59" i="47"/>
  <c r="CR59" i="47"/>
  <c r="DF58" i="47"/>
  <c r="DE58" i="47"/>
  <c r="DD58" i="47"/>
  <c r="DC58" i="47"/>
  <c r="DB58" i="47"/>
  <c r="DA58" i="47"/>
  <c r="CZ58" i="47"/>
  <c r="CY58" i="47"/>
  <c r="CX58" i="47"/>
  <c r="CW58" i="47"/>
  <c r="CV58" i="47"/>
  <c r="CU58" i="47"/>
  <c r="CT58" i="47"/>
  <c r="CS58" i="47"/>
  <c r="CR58" i="47"/>
  <c r="DF57" i="47"/>
  <c r="DE57" i="47"/>
  <c r="DD57" i="47"/>
  <c r="DC57" i="47"/>
  <c r="DB57" i="47"/>
  <c r="DA57" i="47"/>
  <c r="CZ57" i="47"/>
  <c r="CY57" i="47"/>
  <c r="CX57" i="47"/>
  <c r="CW57" i="47"/>
  <c r="CV57" i="47"/>
  <c r="CU57" i="47"/>
  <c r="CT57" i="47"/>
  <c r="CS57" i="47"/>
  <c r="CR57" i="47"/>
  <c r="DF56" i="47"/>
  <c r="DE56" i="47"/>
  <c r="DD56" i="47"/>
  <c r="DC56" i="47"/>
  <c r="DB56" i="47"/>
  <c r="DA56" i="47"/>
  <c r="CZ56" i="47"/>
  <c r="CY56" i="47"/>
  <c r="CX56" i="47"/>
  <c r="CW56" i="47"/>
  <c r="CV56" i="47"/>
  <c r="CU56" i="47"/>
  <c r="CT56" i="47"/>
  <c r="CS56" i="47"/>
  <c r="CR56" i="47"/>
  <c r="DF55" i="47"/>
  <c r="DE55" i="47"/>
  <c r="DD55" i="47"/>
  <c r="DC55" i="47"/>
  <c r="DB55" i="47"/>
  <c r="DA55" i="47"/>
  <c r="CZ55" i="47"/>
  <c r="CY55" i="47"/>
  <c r="CX55" i="47"/>
  <c r="CW55" i="47"/>
  <c r="CV55" i="47"/>
  <c r="CU55" i="47"/>
  <c r="CT55" i="47"/>
  <c r="CS55" i="47"/>
  <c r="CR55" i="47"/>
  <c r="DF54" i="47"/>
  <c r="DE54" i="47"/>
  <c r="DD54" i="47"/>
  <c r="DC54" i="47"/>
  <c r="DB54" i="47"/>
  <c r="DA54" i="47"/>
  <c r="CZ54" i="47"/>
  <c r="CY54" i="47"/>
  <c r="CX54" i="47"/>
  <c r="CW54" i="47"/>
  <c r="CV54" i="47"/>
  <c r="CU54" i="47"/>
  <c r="CT54" i="47"/>
  <c r="CS54" i="47"/>
  <c r="CR54" i="47"/>
  <c r="CR4" i="47"/>
  <c r="CS4" i="47"/>
  <c r="CT4" i="47"/>
  <c r="CU4" i="47"/>
  <c r="CV4" i="47"/>
  <c r="CW4" i="47"/>
  <c r="CX4" i="47"/>
  <c r="CY4" i="47"/>
  <c r="CZ4" i="47"/>
  <c r="DA4" i="47"/>
  <c r="DB4" i="47"/>
  <c r="DC4" i="47"/>
  <c r="DD4" i="47"/>
  <c r="DE4" i="47"/>
  <c r="DF4" i="47"/>
  <c r="CR5" i="47"/>
  <c r="CS5" i="47"/>
  <c r="CT5" i="47"/>
  <c r="CU5" i="47"/>
  <c r="CV5" i="47"/>
  <c r="CW5" i="47"/>
  <c r="CX5" i="47"/>
  <c r="CY5" i="47"/>
  <c r="CZ5" i="47"/>
  <c r="DA5" i="47"/>
  <c r="DB5" i="47"/>
  <c r="DC5" i="47"/>
  <c r="DD5" i="47"/>
  <c r="DE5" i="47"/>
  <c r="DF5" i="47"/>
  <c r="CR6" i="47"/>
  <c r="CS6" i="47"/>
  <c r="CT6" i="47"/>
  <c r="CU6" i="47"/>
  <c r="CV6" i="47"/>
  <c r="CW6" i="47"/>
  <c r="CX6" i="47"/>
  <c r="CY6" i="47"/>
  <c r="CZ6" i="47"/>
  <c r="DA6" i="47"/>
  <c r="DB6" i="47"/>
  <c r="DC6" i="47"/>
  <c r="DD6" i="47"/>
  <c r="DE6" i="47"/>
  <c r="DF6" i="47"/>
  <c r="CR7" i="47"/>
  <c r="CS7" i="47"/>
  <c r="CT7" i="47"/>
  <c r="CU7" i="47"/>
  <c r="CV7" i="47"/>
  <c r="CW7" i="47"/>
  <c r="CX7" i="47"/>
  <c r="CY7" i="47"/>
  <c r="CZ7" i="47"/>
  <c r="DA7" i="47"/>
  <c r="DB7" i="47"/>
  <c r="DC7" i="47"/>
  <c r="DD7" i="47"/>
  <c r="DE7" i="47"/>
  <c r="DF7" i="47"/>
  <c r="CR8" i="47"/>
  <c r="CS8" i="47"/>
  <c r="CT8" i="47"/>
  <c r="CU8" i="47"/>
  <c r="CV8" i="47"/>
  <c r="CW8" i="47"/>
  <c r="CX8" i="47"/>
  <c r="CY8" i="47"/>
  <c r="CZ8" i="47"/>
  <c r="DA8" i="47"/>
  <c r="DB8" i="47"/>
  <c r="DC8" i="47"/>
  <c r="DD8" i="47"/>
  <c r="DE8" i="47"/>
  <c r="DF8" i="47"/>
  <c r="CR9" i="47"/>
  <c r="CS9" i="47"/>
  <c r="CT9" i="47"/>
  <c r="CU9" i="47"/>
  <c r="CV9" i="47"/>
  <c r="CW9" i="47"/>
  <c r="CX9" i="47"/>
  <c r="CY9" i="47"/>
  <c r="CZ9" i="47"/>
  <c r="DA9" i="47"/>
  <c r="DB9" i="47"/>
  <c r="DC9" i="47"/>
  <c r="DD9" i="47"/>
  <c r="DE9" i="47"/>
  <c r="DF9" i="47"/>
  <c r="CR10" i="47"/>
  <c r="CS10" i="47"/>
  <c r="CT10" i="47"/>
  <c r="CU10" i="47"/>
  <c r="CV10" i="47"/>
  <c r="CW10" i="47"/>
  <c r="CX10" i="47"/>
  <c r="CY10" i="47"/>
  <c r="CZ10" i="47"/>
  <c r="DA10" i="47"/>
  <c r="DB10" i="47"/>
  <c r="DC10" i="47"/>
  <c r="DD10" i="47"/>
  <c r="DE10" i="47"/>
  <c r="DF10" i="47"/>
  <c r="CR11" i="47"/>
  <c r="CS11" i="47"/>
  <c r="CT11" i="47"/>
  <c r="CU11" i="47"/>
  <c r="CV11" i="47"/>
  <c r="CW11" i="47"/>
  <c r="CX11" i="47"/>
  <c r="CY11" i="47"/>
  <c r="CZ11" i="47"/>
  <c r="DA11" i="47"/>
  <c r="DB11" i="47"/>
  <c r="DC11" i="47"/>
  <c r="DD11" i="47"/>
  <c r="DE11" i="47"/>
  <c r="DF11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DD12" i="47"/>
  <c r="DE12" i="47"/>
  <c r="DF12" i="47"/>
  <c r="CR13" i="47"/>
  <c r="CS13" i="47"/>
  <c r="CT13" i="47"/>
  <c r="CU13" i="47"/>
  <c r="CV13" i="47"/>
  <c r="CW13" i="47"/>
  <c r="CX13" i="47"/>
  <c r="CY13" i="47"/>
  <c r="CZ13" i="47"/>
  <c r="DA13" i="47"/>
  <c r="DB13" i="47"/>
  <c r="DC13" i="47"/>
  <c r="DD13" i="47"/>
  <c r="DE13" i="47"/>
  <c r="DF13" i="47"/>
  <c r="CR14" i="47"/>
  <c r="CS14" i="47"/>
  <c r="CT14" i="47"/>
  <c r="CU14" i="47"/>
  <c r="CV14" i="47"/>
  <c r="CW14" i="47"/>
  <c r="CX14" i="47"/>
  <c r="CY14" i="47"/>
  <c r="CZ14" i="47"/>
  <c r="DA14" i="47"/>
  <c r="DB14" i="47"/>
  <c r="DC14" i="47"/>
  <c r="DD14" i="47"/>
  <c r="DE14" i="47"/>
  <c r="DF14" i="47"/>
  <c r="CR15" i="47"/>
  <c r="CS15" i="47"/>
  <c r="CT15" i="47"/>
  <c r="CU15" i="47"/>
  <c r="CV15" i="47"/>
  <c r="CW15" i="47"/>
  <c r="CX15" i="47"/>
  <c r="CY15" i="47"/>
  <c r="CZ15" i="47"/>
  <c r="DA15" i="47"/>
  <c r="DB15" i="47"/>
  <c r="DC15" i="47"/>
  <c r="DD15" i="47"/>
  <c r="DE15" i="47"/>
  <c r="DF15" i="47"/>
  <c r="CR16" i="47"/>
  <c r="CS16" i="47"/>
  <c r="CT16" i="47"/>
  <c r="CU16" i="47"/>
  <c r="CV16" i="47"/>
  <c r="CW16" i="47"/>
  <c r="CX16" i="47"/>
  <c r="CY16" i="47"/>
  <c r="CZ16" i="47"/>
  <c r="DA16" i="47"/>
  <c r="DB16" i="47"/>
  <c r="DC16" i="47"/>
  <c r="DD16" i="47"/>
  <c r="DE16" i="47"/>
  <c r="DF16" i="47"/>
  <c r="CR17" i="47"/>
  <c r="CS17" i="47"/>
  <c r="CT17" i="47"/>
  <c r="CU17" i="47"/>
  <c r="CV17" i="47"/>
  <c r="CW17" i="47"/>
  <c r="CX17" i="47"/>
  <c r="CY17" i="47"/>
  <c r="CZ17" i="47"/>
  <c r="DA17" i="47"/>
  <c r="DB17" i="47"/>
  <c r="DC17" i="47"/>
  <c r="DD17" i="47"/>
  <c r="DE17" i="47"/>
  <c r="DF17" i="47"/>
  <c r="CR18" i="47"/>
  <c r="CS18" i="47"/>
  <c r="CT18" i="47"/>
  <c r="CU18" i="47"/>
  <c r="CV18" i="47"/>
  <c r="CW18" i="47"/>
  <c r="CX18" i="47"/>
  <c r="CY18" i="47"/>
  <c r="CZ18" i="47"/>
  <c r="DA18" i="47"/>
  <c r="DB18" i="47"/>
  <c r="DC18" i="47"/>
  <c r="DD18" i="47"/>
  <c r="DE18" i="47"/>
  <c r="DF18" i="47"/>
  <c r="CR19" i="47"/>
  <c r="CS19" i="47"/>
  <c r="CT19" i="47"/>
  <c r="CU19" i="47"/>
  <c r="CV19" i="47"/>
  <c r="CW19" i="47"/>
  <c r="CX19" i="47"/>
  <c r="CY19" i="47"/>
  <c r="CZ19" i="47"/>
  <c r="DA19" i="47"/>
  <c r="DB19" i="47"/>
  <c r="DC19" i="47"/>
  <c r="DD19" i="47"/>
  <c r="DE19" i="47"/>
  <c r="DF19" i="47"/>
  <c r="CR20" i="47"/>
  <c r="CS20" i="47"/>
  <c r="CT20" i="47"/>
  <c r="CU20" i="47"/>
  <c r="CV20" i="47"/>
  <c r="CW20" i="47"/>
  <c r="CX20" i="47"/>
  <c r="CY20" i="47"/>
  <c r="CZ20" i="47"/>
  <c r="DA20" i="47"/>
  <c r="DB20" i="47"/>
  <c r="DC20" i="47"/>
  <c r="DD20" i="47"/>
  <c r="DE20" i="47"/>
  <c r="DF20" i="47"/>
  <c r="CR21" i="47"/>
  <c r="CS21" i="47"/>
  <c r="CT21" i="47"/>
  <c r="CU21" i="47"/>
  <c r="CV21" i="47"/>
  <c r="CW21" i="47"/>
  <c r="CX21" i="47"/>
  <c r="CY21" i="47"/>
  <c r="CZ21" i="47"/>
  <c r="DA21" i="47"/>
  <c r="DB21" i="47"/>
  <c r="DC21" i="47"/>
  <c r="DD21" i="47"/>
  <c r="DE21" i="47"/>
  <c r="DF21" i="47"/>
  <c r="CR22" i="47"/>
  <c r="CS22" i="47"/>
  <c r="CT22" i="47"/>
  <c r="CU22" i="47"/>
  <c r="CV22" i="47"/>
  <c r="CW22" i="47"/>
  <c r="CX22" i="47"/>
  <c r="CY22" i="47"/>
  <c r="CZ22" i="47"/>
  <c r="DA22" i="47"/>
  <c r="DB22" i="47"/>
  <c r="DC22" i="47"/>
  <c r="DD22" i="47"/>
  <c r="DE22" i="47"/>
  <c r="DF22" i="47"/>
  <c r="CR23" i="47"/>
  <c r="CS23" i="47"/>
  <c r="CT23" i="47"/>
  <c r="CU23" i="47"/>
  <c r="CV23" i="47"/>
  <c r="CW23" i="47"/>
  <c r="CX23" i="47"/>
  <c r="CY23" i="47"/>
  <c r="CZ23" i="47"/>
  <c r="DA23" i="47"/>
  <c r="DB23" i="47"/>
  <c r="DC23" i="47"/>
  <c r="DD23" i="47"/>
  <c r="DE23" i="47"/>
  <c r="DF23" i="47"/>
  <c r="CR24" i="47"/>
  <c r="CS24" i="47"/>
  <c r="CT24" i="47"/>
  <c r="CU24" i="47"/>
  <c r="CV24" i="47"/>
  <c r="CW24" i="47"/>
  <c r="CX24" i="47"/>
  <c r="CY24" i="47"/>
  <c r="CZ24" i="47"/>
  <c r="DA24" i="47"/>
  <c r="DB24" i="47"/>
  <c r="DC24" i="47"/>
  <c r="DD24" i="47"/>
  <c r="DE24" i="47"/>
  <c r="DF24" i="47"/>
  <c r="CR25" i="47"/>
  <c r="CS25" i="47"/>
  <c r="CT25" i="47"/>
  <c r="CU25" i="47"/>
  <c r="CV25" i="47"/>
  <c r="CW25" i="47"/>
  <c r="CX25" i="47"/>
  <c r="CY25" i="47"/>
  <c r="CZ25" i="47"/>
  <c r="DA25" i="47"/>
  <c r="DB25" i="47"/>
  <c r="DC25" i="47"/>
  <c r="DD25" i="47"/>
  <c r="DE25" i="47"/>
  <c r="DF25" i="47"/>
  <c r="CR26" i="47"/>
  <c r="CS26" i="47"/>
  <c r="CT26" i="47"/>
  <c r="CU26" i="47"/>
  <c r="CV26" i="47"/>
  <c r="CW26" i="47"/>
  <c r="CX26" i="47"/>
  <c r="CY26" i="47"/>
  <c r="CZ26" i="47"/>
  <c r="DA26" i="47"/>
  <c r="DB26" i="47"/>
  <c r="DC26" i="47"/>
  <c r="DD26" i="47"/>
  <c r="DE26" i="47"/>
  <c r="DF26" i="47"/>
  <c r="CR27" i="47"/>
  <c r="CS27" i="47"/>
  <c r="CT27" i="47"/>
  <c r="CU27" i="47"/>
  <c r="CV27" i="47"/>
  <c r="CW27" i="47"/>
  <c r="CX27" i="47"/>
  <c r="CY27" i="47"/>
  <c r="CZ27" i="47"/>
  <c r="DA27" i="47"/>
  <c r="DB27" i="47"/>
  <c r="DC27" i="47"/>
  <c r="DD27" i="47"/>
  <c r="DE27" i="47"/>
  <c r="DF27" i="47"/>
  <c r="CR28" i="47"/>
  <c r="CS28" i="47"/>
  <c r="CT28" i="47"/>
  <c r="CU28" i="47"/>
  <c r="CV28" i="47"/>
  <c r="CW28" i="47"/>
  <c r="CX28" i="47"/>
  <c r="CY28" i="47"/>
  <c r="CZ28" i="47"/>
  <c r="DA28" i="47"/>
  <c r="DB28" i="47"/>
  <c r="DC28" i="47"/>
  <c r="DD28" i="47"/>
  <c r="DE28" i="47"/>
  <c r="DF28" i="47"/>
  <c r="CR29" i="47"/>
  <c r="CS29" i="47"/>
  <c r="CT29" i="47"/>
  <c r="CU29" i="47"/>
  <c r="CV29" i="47"/>
  <c r="CW29" i="47"/>
  <c r="CX29" i="47"/>
  <c r="CY29" i="47"/>
  <c r="CZ29" i="47"/>
  <c r="DA29" i="47"/>
  <c r="DB29" i="47"/>
  <c r="DC29" i="47"/>
  <c r="DD29" i="47"/>
  <c r="DE29" i="47"/>
  <c r="DF29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DD30" i="47"/>
  <c r="DE30" i="47"/>
  <c r="DF30" i="47"/>
  <c r="CR31" i="47"/>
  <c r="CS31" i="47"/>
  <c r="CT31" i="47"/>
  <c r="CU31" i="47"/>
  <c r="CV31" i="47"/>
  <c r="CW31" i="47"/>
  <c r="CX31" i="47"/>
  <c r="CY31" i="47"/>
  <c r="CZ31" i="47"/>
  <c r="DA31" i="47"/>
  <c r="DB31" i="47"/>
  <c r="DC31" i="47"/>
  <c r="DD31" i="47"/>
  <c r="DE31" i="47"/>
  <c r="DF31" i="47"/>
  <c r="CR32" i="47"/>
  <c r="CS32" i="47"/>
  <c r="CT32" i="47"/>
  <c r="CU32" i="47"/>
  <c r="CV32" i="47"/>
  <c r="CW32" i="47"/>
  <c r="CX32" i="47"/>
  <c r="CY32" i="47"/>
  <c r="CZ32" i="47"/>
  <c r="DA32" i="47"/>
  <c r="DB32" i="47"/>
  <c r="DC32" i="47"/>
  <c r="DD32" i="47"/>
  <c r="DE32" i="47"/>
  <c r="DF32" i="47"/>
  <c r="CR33" i="47"/>
  <c r="CS33" i="47"/>
  <c r="CT33" i="47"/>
  <c r="CU33" i="47"/>
  <c r="CV33" i="47"/>
  <c r="CW33" i="47"/>
  <c r="CX33" i="47"/>
  <c r="CY33" i="47"/>
  <c r="CZ33" i="47"/>
  <c r="DA33" i="47"/>
  <c r="DB33" i="47"/>
  <c r="DC33" i="47"/>
  <c r="DD33" i="47"/>
  <c r="DE33" i="47"/>
  <c r="DF33" i="47"/>
  <c r="CR34" i="47"/>
  <c r="CS34" i="47"/>
  <c r="CT34" i="47"/>
  <c r="CU34" i="47"/>
  <c r="CV34" i="47"/>
  <c r="CW34" i="47"/>
  <c r="CX34" i="47"/>
  <c r="CY34" i="47"/>
  <c r="CZ34" i="47"/>
  <c r="DA34" i="47"/>
  <c r="DB34" i="47"/>
  <c r="DC34" i="47"/>
  <c r="DD34" i="47"/>
  <c r="DE34" i="47"/>
  <c r="DF34" i="47"/>
  <c r="CR35" i="47"/>
  <c r="CS35" i="47"/>
  <c r="CT35" i="47"/>
  <c r="CU35" i="47"/>
  <c r="CV35" i="47"/>
  <c r="CW35" i="47"/>
  <c r="CX35" i="47"/>
  <c r="CY35" i="47"/>
  <c r="CZ35" i="47"/>
  <c r="DA35" i="47"/>
  <c r="DB35" i="47"/>
  <c r="DC35" i="47"/>
  <c r="DD35" i="47"/>
  <c r="DE35" i="47"/>
  <c r="DF35" i="47"/>
  <c r="CR36" i="47"/>
  <c r="CS36" i="47"/>
  <c r="CT36" i="47"/>
  <c r="CU36" i="47"/>
  <c r="CV36" i="47"/>
  <c r="CW36" i="47"/>
  <c r="CX36" i="47"/>
  <c r="CY36" i="47"/>
  <c r="CZ36" i="47"/>
  <c r="DA36" i="47"/>
  <c r="DB36" i="47"/>
  <c r="DC36" i="47"/>
  <c r="DD36" i="47"/>
  <c r="DE36" i="47"/>
  <c r="DF36" i="47"/>
  <c r="CR37" i="47"/>
  <c r="CS37" i="47"/>
  <c r="CT37" i="47"/>
  <c r="CU37" i="47"/>
  <c r="CV37" i="47"/>
  <c r="CW37" i="47"/>
  <c r="CX37" i="47"/>
  <c r="CY37" i="47"/>
  <c r="CZ37" i="47"/>
  <c r="DA37" i="47"/>
  <c r="DB37" i="47"/>
  <c r="DC37" i="47"/>
  <c r="DD37" i="47"/>
  <c r="DE37" i="47"/>
  <c r="DF37" i="47"/>
  <c r="CR38" i="47"/>
  <c r="CS38" i="47"/>
  <c r="CT38" i="47"/>
  <c r="CU38" i="47"/>
  <c r="CV38" i="47"/>
  <c r="CW38" i="47"/>
  <c r="CX38" i="47"/>
  <c r="CY38" i="47"/>
  <c r="CZ38" i="47"/>
  <c r="DA38" i="47"/>
  <c r="DB38" i="47"/>
  <c r="DC38" i="47"/>
  <c r="DD38" i="47"/>
  <c r="DE38" i="47"/>
  <c r="DF38" i="47"/>
  <c r="CR39" i="47"/>
  <c r="CS39" i="47"/>
  <c r="CT39" i="47"/>
  <c r="CU39" i="47"/>
  <c r="CV39" i="47"/>
  <c r="CW39" i="47"/>
  <c r="CX39" i="47"/>
  <c r="CY39" i="47"/>
  <c r="CZ39" i="47"/>
  <c r="DA39" i="47"/>
  <c r="DB39" i="47"/>
  <c r="DC39" i="47"/>
  <c r="DD39" i="47"/>
  <c r="DE39" i="47"/>
  <c r="DF39" i="47"/>
  <c r="CR40" i="47"/>
  <c r="CS40" i="47"/>
  <c r="CT40" i="47"/>
  <c r="CU40" i="47"/>
  <c r="CV40" i="47"/>
  <c r="CW40" i="47"/>
  <c r="CX40" i="47"/>
  <c r="CY40" i="47"/>
  <c r="CZ40" i="47"/>
  <c r="DA40" i="47"/>
  <c r="DB40" i="47"/>
  <c r="DC40" i="47"/>
  <c r="DD40" i="47"/>
  <c r="DE40" i="47"/>
  <c r="DF40" i="47"/>
  <c r="CR41" i="47"/>
  <c r="CS41" i="47"/>
  <c r="CT41" i="47"/>
  <c r="CU41" i="47"/>
  <c r="CV41" i="47"/>
  <c r="CW41" i="47"/>
  <c r="CX41" i="47"/>
  <c r="CY41" i="47"/>
  <c r="CZ41" i="47"/>
  <c r="DA41" i="47"/>
  <c r="DB41" i="47"/>
  <c r="DC41" i="47"/>
  <c r="DD41" i="47"/>
  <c r="DE41" i="47"/>
  <c r="DF41" i="47"/>
  <c r="CR42" i="47"/>
  <c r="CS42" i="47"/>
  <c r="CT42" i="47"/>
  <c r="CU42" i="47"/>
  <c r="CV42" i="47"/>
  <c r="CW42" i="47"/>
  <c r="CX42" i="47"/>
  <c r="CY42" i="47"/>
  <c r="CZ42" i="47"/>
  <c r="DA42" i="47"/>
  <c r="DB42" i="47"/>
  <c r="DC42" i="47"/>
  <c r="DD42" i="47"/>
  <c r="DE42" i="47"/>
  <c r="DF42" i="47"/>
  <c r="CR43" i="47"/>
  <c r="CS43" i="47"/>
  <c r="CT43" i="47"/>
  <c r="CU43" i="47"/>
  <c r="CV43" i="47"/>
  <c r="CW43" i="47"/>
  <c r="CX43" i="47"/>
  <c r="CY43" i="47"/>
  <c r="CZ43" i="47"/>
  <c r="DA43" i="47"/>
  <c r="DB43" i="47"/>
  <c r="DC43" i="47"/>
  <c r="DD43" i="47"/>
  <c r="DE43" i="47"/>
  <c r="DF43" i="47"/>
  <c r="CR44" i="47"/>
  <c r="CS44" i="47"/>
  <c r="CT44" i="47"/>
  <c r="CU44" i="47"/>
  <c r="CV44" i="47"/>
  <c r="CW44" i="47"/>
  <c r="CX44" i="47"/>
  <c r="CY44" i="47"/>
  <c r="CZ44" i="47"/>
  <c r="DA44" i="47"/>
  <c r="DB44" i="47"/>
  <c r="DC44" i="47"/>
  <c r="DD44" i="47"/>
  <c r="DE44" i="47"/>
  <c r="DF44" i="47"/>
  <c r="CR45" i="47"/>
  <c r="CS45" i="47"/>
  <c r="CT45" i="47"/>
  <c r="CU45" i="47"/>
  <c r="CV45" i="47"/>
  <c r="CW45" i="47"/>
  <c r="CX45" i="47"/>
  <c r="CY45" i="47"/>
  <c r="CZ45" i="47"/>
  <c r="DA45" i="47"/>
  <c r="DB45" i="47"/>
  <c r="DC45" i="47"/>
  <c r="DD45" i="47"/>
  <c r="DE45" i="47"/>
  <c r="DF45" i="47"/>
  <c r="CR46" i="47"/>
  <c r="CS46" i="47"/>
  <c r="CT46" i="47"/>
  <c r="CU46" i="47"/>
  <c r="CV46" i="47"/>
  <c r="CW46" i="47"/>
  <c r="CX46" i="47"/>
  <c r="CY46" i="47"/>
  <c r="CZ46" i="47"/>
  <c r="DA46" i="47"/>
  <c r="DB46" i="47"/>
  <c r="DC46" i="47"/>
  <c r="DD46" i="47"/>
  <c r="DE46" i="47"/>
  <c r="DF46" i="47"/>
  <c r="CR47" i="47"/>
  <c r="CS47" i="47"/>
  <c r="CT47" i="47"/>
  <c r="CU47" i="47"/>
  <c r="CV47" i="47"/>
  <c r="CW47" i="47"/>
  <c r="CX47" i="47"/>
  <c r="CY47" i="47"/>
  <c r="CZ47" i="47"/>
  <c r="DA47" i="47"/>
  <c r="DB47" i="47"/>
  <c r="DC47" i="47"/>
  <c r="DD47" i="47"/>
  <c r="DE47" i="47"/>
  <c r="DF47" i="47"/>
  <c r="CR48" i="47"/>
  <c r="CS48" i="47"/>
  <c r="CT48" i="47"/>
  <c r="CU48" i="47"/>
  <c r="CV48" i="47"/>
  <c r="CW48" i="47"/>
  <c r="CX48" i="47"/>
  <c r="CY48" i="47"/>
  <c r="CZ48" i="47"/>
  <c r="DA48" i="47"/>
  <c r="DB48" i="47"/>
  <c r="DC48" i="47"/>
  <c r="DD48" i="47"/>
  <c r="DE48" i="47"/>
  <c r="DF48" i="47"/>
  <c r="CR49" i="47"/>
  <c r="CS49" i="47"/>
  <c r="CT49" i="47"/>
  <c r="CU49" i="47"/>
  <c r="CV49" i="47"/>
  <c r="CW49" i="47"/>
  <c r="CX49" i="47"/>
  <c r="CY49" i="47"/>
  <c r="CZ49" i="47"/>
  <c r="DA49" i="47"/>
  <c r="DB49" i="47"/>
  <c r="DC49" i="47"/>
  <c r="DD49" i="47"/>
  <c r="DE49" i="47"/>
  <c r="DF49" i="47"/>
  <c r="CR50" i="47"/>
  <c r="CS50" i="47"/>
  <c r="CT50" i="47"/>
  <c r="CU50" i="47"/>
  <c r="CV50" i="47"/>
  <c r="CW50" i="47"/>
  <c r="CX50" i="47"/>
  <c r="CY50" i="47"/>
  <c r="CZ50" i="47"/>
  <c r="DA50" i="47"/>
  <c r="DB50" i="47"/>
  <c r="DC50" i="47"/>
  <c r="DD50" i="47"/>
  <c r="DE50" i="47"/>
  <c r="DF50" i="47"/>
  <c r="CR51" i="47"/>
  <c r="CS51" i="47"/>
  <c r="CT51" i="47"/>
  <c r="CU51" i="47"/>
  <c r="CV51" i="47"/>
  <c r="CW51" i="47"/>
  <c r="CX51" i="47"/>
  <c r="CY51" i="47"/>
  <c r="CZ51" i="47"/>
  <c r="DA51" i="47"/>
  <c r="DB51" i="47"/>
  <c r="DC51" i="47"/>
  <c r="DD51" i="47"/>
  <c r="DE51" i="47"/>
  <c r="DF51" i="47"/>
  <c r="DF3" i="47"/>
  <c r="DE3" i="47"/>
  <c r="DD3" i="47"/>
  <c r="DC3" i="47"/>
  <c r="DB3" i="47"/>
  <c r="DA3" i="47"/>
  <c r="CZ3" i="47"/>
  <c r="CY3" i="47"/>
  <c r="CX3" i="47"/>
  <c r="CW3" i="47"/>
  <c r="CV3" i="47"/>
  <c r="CU3" i="47"/>
  <c r="CT3" i="47"/>
  <c r="CS3" i="47"/>
  <c r="CR3" i="47"/>
  <c r="Z61" i="47"/>
  <c r="AA61" i="47"/>
  <c r="AB61" i="47"/>
  <c r="AC61" i="47"/>
  <c r="B16" i="20"/>
  <c r="AD61" i="47"/>
  <c r="AE61" i="47"/>
  <c r="C24" i="42"/>
  <c r="AF61" i="47"/>
  <c r="AG61" i="47"/>
  <c r="AH61" i="47"/>
  <c r="AI61" i="47"/>
  <c r="AJ61" i="47"/>
  <c r="I16" i="20"/>
  <c r="AK61" i="47"/>
  <c r="AL61" i="47"/>
  <c r="AM61" i="47"/>
  <c r="AN61" i="47"/>
  <c r="AO61" i="47"/>
  <c r="AP61" i="47"/>
  <c r="AQ61" i="47"/>
  <c r="D24" i="42"/>
  <c r="AR61" i="47"/>
  <c r="M16" i="20"/>
  <c r="AS61" i="47"/>
  <c r="O16" i="20"/>
  <c r="AT61" i="47"/>
  <c r="AU61" i="47"/>
  <c r="AV61" i="47"/>
  <c r="AW61" i="47"/>
  <c r="AX61" i="47"/>
  <c r="E24" i="42"/>
  <c r="AY61" i="47"/>
  <c r="F24" i="42"/>
  <c r="AZ61" i="47"/>
  <c r="BA61" i="47"/>
  <c r="Q16" i="20"/>
  <c r="BB61" i="47"/>
  <c r="R16" i="20"/>
  <c r="BC61" i="47"/>
  <c r="BD61" i="47"/>
  <c r="BE61" i="47"/>
  <c r="BF61" i="47"/>
  <c r="S16" i="20"/>
  <c r="BG61" i="47"/>
  <c r="BH61" i="47"/>
  <c r="BI61" i="47"/>
  <c r="BJ61" i="47"/>
  <c r="T16" i="20"/>
  <c r="BK61" i="47"/>
  <c r="U16" i="20"/>
  <c r="BL61" i="47"/>
  <c r="BM61" i="47"/>
  <c r="BN61" i="47"/>
  <c r="BO61" i="47"/>
  <c r="BP61" i="47"/>
  <c r="BQ61" i="47"/>
  <c r="V16" i="20"/>
  <c r="BR61" i="47"/>
  <c r="BS61" i="47"/>
  <c r="BT61" i="47"/>
  <c r="BU61" i="47"/>
  <c r="BV61" i="47"/>
  <c r="BW61" i="47"/>
  <c r="W16" i="20"/>
  <c r="BX61" i="47"/>
  <c r="X16" i="20"/>
  <c r="BY61" i="47"/>
  <c r="Y16" i="20"/>
  <c r="BZ61" i="47"/>
  <c r="CA61" i="47"/>
  <c r="CB61" i="47"/>
  <c r="AA16" i="20"/>
  <c r="CC61" i="47"/>
  <c r="AB16" i="20"/>
  <c r="CD61" i="47"/>
  <c r="AC16" i="20"/>
  <c r="CE61" i="47"/>
  <c r="CF61" i="47"/>
  <c r="CG61" i="47"/>
  <c r="AD16" i="20"/>
  <c r="CH61" i="47"/>
  <c r="CI61" i="47"/>
  <c r="CJ61" i="47"/>
  <c r="AE16" i="20"/>
  <c r="CK61" i="47"/>
  <c r="CL61" i="47"/>
  <c r="CM61" i="47"/>
  <c r="CN61" i="47"/>
  <c r="CO61" i="47"/>
  <c r="AF16" i="20"/>
  <c r="CP61" i="47"/>
  <c r="Z62" i="47"/>
  <c r="AA62" i="47"/>
  <c r="B24" i="42"/>
  <c r="AB62" i="47"/>
  <c r="AC62" i="47"/>
  <c r="AD62" i="47"/>
  <c r="AE62" i="47"/>
  <c r="AF62" i="47"/>
  <c r="AG62" i="47"/>
  <c r="AH62" i="47"/>
  <c r="AI62" i="47"/>
  <c r="AJ62" i="47"/>
  <c r="AK62" i="47"/>
  <c r="AL62" i="47"/>
  <c r="AM62" i="47"/>
  <c r="AN62" i="47"/>
  <c r="AO62" i="47"/>
  <c r="AP62" i="47"/>
  <c r="AQ62" i="47"/>
  <c r="AR62" i="47"/>
  <c r="AS62" i="47"/>
  <c r="AT62" i="47"/>
  <c r="AU62" i="47"/>
  <c r="AV62" i="47"/>
  <c r="AW62" i="47"/>
  <c r="AX62" i="47"/>
  <c r="AY62" i="47"/>
  <c r="AZ62" i="47"/>
  <c r="BA62" i="47"/>
  <c r="BB62" i="47"/>
  <c r="BC62" i="47"/>
  <c r="BD62" i="47"/>
  <c r="BE62" i="47"/>
  <c r="BF62" i="47"/>
  <c r="BG62" i="47"/>
  <c r="BH62" i="47"/>
  <c r="BI62" i="47"/>
  <c r="BJ62" i="47"/>
  <c r="BK62" i="47"/>
  <c r="BL62" i="47"/>
  <c r="BM62" i="47"/>
  <c r="BN62" i="47"/>
  <c r="BO62" i="47"/>
  <c r="BP62" i="47"/>
  <c r="BQ62" i="47"/>
  <c r="BR62" i="47"/>
  <c r="BS62" i="47"/>
  <c r="BT62" i="47"/>
  <c r="BU62" i="47"/>
  <c r="BV62" i="47"/>
  <c r="BW62" i="47"/>
  <c r="BX62" i="47"/>
  <c r="BY62" i="47"/>
  <c r="BZ62" i="47"/>
  <c r="CA62" i="47"/>
  <c r="CB62" i="47"/>
  <c r="CC62" i="47"/>
  <c r="CD62" i="47"/>
  <c r="CE62" i="47"/>
  <c r="CF62" i="47"/>
  <c r="CG62" i="47"/>
  <c r="CH62" i="47"/>
  <c r="CI62" i="47"/>
  <c r="CJ62" i="47"/>
  <c r="CK62" i="47"/>
  <c r="CL62" i="47"/>
  <c r="CM62" i="47"/>
  <c r="CN62" i="47"/>
  <c r="CO62" i="47"/>
  <c r="CP62" i="47"/>
  <c r="Z63" i="47"/>
  <c r="AA63" i="47"/>
  <c r="AB63" i="47"/>
  <c r="AC63" i="47"/>
  <c r="AD63" i="47"/>
  <c r="AE63" i="47"/>
  <c r="AF63" i="47"/>
  <c r="AG63" i="47"/>
  <c r="AH63" i="47"/>
  <c r="AI63" i="47"/>
  <c r="AJ63" i="47"/>
  <c r="AK63" i="47"/>
  <c r="AL63" i="47"/>
  <c r="AM63" i="47"/>
  <c r="AN63" i="47"/>
  <c r="AO63" i="47"/>
  <c r="AP63" i="47"/>
  <c r="AQ63" i="47"/>
  <c r="AR63" i="47"/>
  <c r="AS63" i="47"/>
  <c r="AT63" i="47"/>
  <c r="AU63" i="47"/>
  <c r="AV63" i="47"/>
  <c r="AW63" i="47"/>
  <c r="AX63" i="47"/>
  <c r="AY63" i="47"/>
  <c r="AZ63" i="47"/>
  <c r="BA63" i="47"/>
  <c r="BB63" i="47"/>
  <c r="BC63" i="47"/>
  <c r="BD63" i="47"/>
  <c r="BE63" i="47"/>
  <c r="BF63" i="47"/>
  <c r="BG63" i="47"/>
  <c r="BH63" i="47"/>
  <c r="BI63" i="47"/>
  <c r="BJ63" i="47"/>
  <c r="BK63" i="47"/>
  <c r="BL63" i="47"/>
  <c r="BM63" i="47"/>
  <c r="BN63" i="47"/>
  <c r="BO63" i="47"/>
  <c r="BP63" i="47"/>
  <c r="BQ63" i="47"/>
  <c r="BR63" i="47"/>
  <c r="BS63" i="47"/>
  <c r="BT63" i="47"/>
  <c r="BU63" i="47"/>
  <c r="BV63" i="47"/>
  <c r="BW63" i="47"/>
  <c r="BX63" i="47"/>
  <c r="BY63" i="47"/>
  <c r="BZ63" i="47"/>
  <c r="CA63" i="47"/>
  <c r="CB63" i="47"/>
  <c r="CC63" i="47"/>
  <c r="CD63" i="47"/>
  <c r="CE63" i="47"/>
  <c r="CF63" i="47"/>
  <c r="CG63" i="47"/>
  <c r="CH63" i="47"/>
  <c r="CI63" i="47"/>
  <c r="CJ63" i="47"/>
  <c r="CK63" i="47"/>
  <c r="CL63" i="47"/>
  <c r="CM63" i="47"/>
  <c r="CN63" i="47"/>
  <c r="CO63" i="47"/>
  <c r="CP63" i="47"/>
  <c r="Y63" i="47"/>
  <c r="Y62" i="47"/>
  <c r="Y61" i="47"/>
  <c r="I61" i="47"/>
  <c r="J61" i="47"/>
  <c r="K61" i="47"/>
  <c r="L61" i="47"/>
  <c r="M61" i="47"/>
  <c r="N61" i="47"/>
  <c r="O61" i="47"/>
  <c r="P61" i="47"/>
  <c r="Q61" i="47"/>
  <c r="R61" i="47"/>
  <c r="S61" i="47"/>
  <c r="T61" i="47"/>
  <c r="U61" i="47"/>
  <c r="V61" i="47"/>
  <c r="I62" i="47"/>
  <c r="J62" i="47"/>
  <c r="K62" i="47"/>
  <c r="L62" i="47"/>
  <c r="M62" i="47"/>
  <c r="N62" i="47"/>
  <c r="O62" i="47"/>
  <c r="P62" i="47"/>
  <c r="Q62" i="47"/>
  <c r="R62" i="47"/>
  <c r="S62" i="47"/>
  <c r="T62" i="47"/>
  <c r="U62" i="47"/>
  <c r="V62" i="47"/>
  <c r="I63" i="47"/>
  <c r="J63" i="47"/>
  <c r="K63" i="47"/>
  <c r="L63" i="47"/>
  <c r="M63" i="47"/>
  <c r="N63" i="47"/>
  <c r="O63" i="47"/>
  <c r="P63" i="47"/>
  <c r="Q63" i="47"/>
  <c r="R63" i="47"/>
  <c r="S63" i="47"/>
  <c r="T63" i="47"/>
  <c r="U63" i="47"/>
  <c r="V63" i="47"/>
  <c r="H63" i="47"/>
  <c r="G63" i="47"/>
  <c r="F63" i="47"/>
  <c r="E63" i="47"/>
  <c r="D63" i="47"/>
  <c r="C63" i="47"/>
  <c r="B63" i="47"/>
  <c r="H62" i="47"/>
  <c r="H24" i="21"/>
  <c r="G62" i="47"/>
  <c r="F62" i="47"/>
  <c r="E62" i="47"/>
  <c r="D62" i="47"/>
  <c r="C62" i="47"/>
  <c r="B62" i="47"/>
  <c r="H61" i="47"/>
  <c r="G61" i="47"/>
  <c r="F61" i="47"/>
  <c r="E61" i="47"/>
  <c r="D61" i="47"/>
  <c r="C61" i="47"/>
  <c r="B61" i="47"/>
  <c r="C16" i="20"/>
  <c r="AO5" i="30"/>
  <c r="AO7" i="30"/>
  <c r="AO8" i="30"/>
  <c r="AO9" i="30"/>
  <c r="AO10" i="30"/>
  <c r="AO11" i="30"/>
  <c r="AO12" i="30"/>
  <c r="AO13" i="30"/>
  <c r="AO14" i="30"/>
  <c r="AO16" i="30"/>
  <c r="AO17" i="30"/>
  <c r="AO19" i="30"/>
  <c r="AO20" i="30"/>
  <c r="AO21" i="30"/>
  <c r="AO22" i="30"/>
  <c r="AO24" i="30"/>
  <c r="AO25" i="30"/>
  <c r="AO26" i="30"/>
  <c r="AO27" i="30"/>
  <c r="AO28" i="30"/>
  <c r="AO29" i="30"/>
  <c r="AO30" i="30"/>
  <c r="AO31" i="30"/>
  <c r="AO32" i="30"/>
  <c r="AO33" i="30"/>
  <c r="AO34" i="30"/>
  <c r="AO35" i="30"/>
  <c r="AO36" i="30"/>
  <c r="AO37" i="30"/>
  <c r="AO38" i="30"/>
  <c r="AO39" i="30"/>
  <c r="AO40" i="30"/>
  <c r="AO41" i="30"/>
  <c r="AO42" i="30"/>
  <c r="AO43" i="30"/>
  <c r="AO44" i="30"/>
  <c r="AO45" i="30"/>
  <c r="AO46" i="30"/>
  <c r="AO47" i="30"/>
  <c r="AO48" i="30"/>
  <c r="AO49" i="30"/>
  <c r="AO51" i="30"/>
  <c r="AO52" i="30"/>
  <c r="AN6" i="30"/>
  <c r="AN7" i="30"/>
  <c r="AN8" i="30"/>
  <c r="AN9" i="30"/>
  <c r="AN10" i="30"/>
  <c r="AN11" i="30"/>
  <c r="AN12" i="30"/>
  <c r="AN14" i="30"/>
  <c r="AN15" i="30"/>
  <c r="AN16" i="30"/>
  <c r="AN17" i="30"/>
  <c r="AN18" i="30"/>
  <c r="AN19" i="30"/>
  <c r="AN20" i="30"/>
  <c r="AN21" i="30"/>
  <c r="AN22" i="30"/>
  <c r="AN23" i="30"/>
  <c r="AN24" i="30"/>
  <c r="AN25" i="30"/>
  <c r="AN26" i="30"/>
  <c r="AN27" i="30"/>
  <c r="AN28" i="30"/>
  <c r="AN29" i="30"/>
  <c r="AN30" i="30"/>
  <c r="AN31" i="30"/>
  <c r="AN32" i="30"/>
  <c r="AN33" i="30"/>
  <c r="AN34" i="30"/>
  <c r="AN35" i="30"/>
  <c r="AN36" i="30"/>
  <c r="AN37" i="30"/>
  <c r="AN38" i="30"/>
  <c r="AN39" i="30"/>
  <c r="AN40" i="30"/>
  <c r="AN41" i="30"/>
  <c r="AN42" i="30"/>
  <c r="AN43" i="30"/>
  <c r="AN44" i="30"/>
  <c r="AN45" i="30"/>
  <c r="AN46" i="30"/>
  <c r="AN47" i="30"/>
  <c r="AN48" i="30"/>
  <c r="AN49" i="30"/>
  <c r="AN51" i="30"/>
  <c r="AN52" i="30"/>
  <c r="N53" i="30"/>
  <c r="P43" i="42"/>
  <c r="P47" i="42"/>
  <c r="BK53" i="30"/>
  <c r="AG5" i="30"/>
  <c r="AG9" i="30"/>
  <c r="AG10" i="30"/>
  <c r="AG11" i="30"/>
  <c r="AG12" i="30"/>
  <c r="AG13" i="30"/>
  <c r="AG14" i="30"/>
  <c r="AG15" i="30"/>
  <c r="AG16" i="30"/>
  <c r="AG17" i="30"/>
  <c r="AG18" i="30"/>
  <c r="AG19" i="30"/>
  <c r="AG20" i="30"/>
  <c r="AG21" i="30"/>
  <c r="AG22" i="30"/>
  <c r="AG23" i="30"/>
  <c r="AG24" i="30"/>
  <c r="AG25" i="30"/>
  <c r="AG26" i="30"/>
  <c r="AG27" i="30"/>
  <c r="AG28" i="30"/>
  <c r="AG29" i="30"/>
  <c r="AG30" i="30"/>
  <c r="AG31" i="30"/>
  <c r="AG32" i="30"/>
  <c r="AG33" i="30"/>
  <c r="AG34" i="30"/>
  <c r="AG35" i="30"/>
  <c r="AG36" i="30"/>
  <c r="AG37" i="30"/>
  <c r="AG38" i="30"/>
  <c r="AG39" i="30"/>
  <c r="AG40" i="30"/>
  <c r="AG41" i="30"/>
  <c r="AG42" i="30"/>
  <c r="AG43" i="30"/>
  <c r="AG44" i="30"/>
  <c r="AG45" i="30"/>
  <c r="AG46" i="30"/>
  <c r="AG47" i="30"/>
  <c r="AG48" i="30"/>
  <c r="AG49" i="30"/>
  <c r="AG51" i="30"/>
  <c r="AG52" i="30"/>
  <c r="AG8" i="30"/>
  <c r="G53" i="30"/>
  <c r="AN53" i="30"/>
  <c r="AG7" i="30"/>
  <c r="AN13" i="30"/>
  <c r="AO15" i="30"/>
  <c r="AO18" i="30"/>
  <c r="AO23" i="30"/>
  <c r="W53" i="30"/>
  <c r="V53" i="30"/>
  <c r="U53" i="30"/>
  <c r="T53" i="30"/>
  <c r="S53" i="30"/>
  <c r="R53" i="30"/>
  <c r="Q53" i="30"/>
  <c r="P53" i="30"/>
  <c r="O53" i="30"/>
  <c r="M53" i="30"/>
  <c r="L53" i="30"/>
  <c r="K53" i="30"/>
  <c r="J53" i="30"/>
  <c r="I53" i="30"/>
  <c r="H53" i="30"/>
  <c r="F53" i="30"/>
  <c r="D53" i="30"/>
  <c r="E53" i="30"/>
  <c r="C53" i="30"/>
  <c r="B53" i="30"/>
  <c r="AB5" i="30"/>
  <c r="AD5" i="30"/>
  <c r="AH5" i="30"/>
  <c r="AI5" i="30"/>
  <c r="AJ5" i="30"/>
  <c r="AK5" i="30"/>
  <c r="AL5" i="30"/>
  <c r="AM5" i="30"/>
  <c r="AP5" i="30"/>
  <c r="AQ5" i="30"/>
  <c r="AR5" i="30"/>
  <c r="AS5" i="30"/>
  <c r="AT5" i="30"/>
  <c r="AU5" i="30"/>
  <c r="AV5" i="30"/>
  <c r="AB6" i="30"/>
  <c r="AD6" i="30"/>
  <c r="AH6" i="30"/>
  <c r="AI6" i="30"/>
  <c r="AJ6" i="30"/>
  <c r="AK6" i="30"/>
  <c r="AM6" i="30"/>
  <c r="AP6" i="30"/>
  <c r="AQ6" i="30"/>
  <c r="AR6" i="30"/>
  <c r="AS6" i="30"/>
  <c r="AT6" i="30"/>
  <c r="AU6" i="30"/>
  <c r="AV6" i="30"/>
  <c r="AB7" i="30"/>
  <c r="AC7" i="30"/>
  <c r="AD7" i="30"/>
  <c r="AH7" i="30"/>
  <c r="AI7" i="30"/>
  <c r="AJ7" i="30"/>
  <c r="AK7" i="30"/>
  <c r="AL7" i="30"/>
  <c r="AM7" i="30"/>
  <c r="AP7" i="30"/>
  <c r="AQ7" i="30"/>
  <c r="AR7" i="30"/>
  <c r="AS7" i="30"/>
  <c r="AT7" i="30"/>
  <c r="AU7" i="30"/>
  <c r="AV7" i="30"/>
  <c r="AB8" i="30"/>
  <c r="AD8" i="30"/>
  <c r="AH8" i="30"/>
  <c r="AI8" i="30"/>
  <c r="AJ8" i="30"/>
  <c r="AK8" i="30"/>
  <c r="AL8" i="30"/>
  <c r="AM8" i="30"/>
  <c r="AP8" i="30"/>
  <c r="AQ8" i="30"/>
  <c r="AR8" i="30"/>
  <c r="AS8" i="30"/>
  <c r="AT8" i="30"/>
  <c r="AU8" i="30"/>
  <c r="AV8" i="30"/>
  <c r="AB9" i="30"/>
  <c r="AD9" i="30"/>
  <c r="AH9" i="30"/>
  <c r="AI9" i="30"/>
  <c r="AJ9" i="30"/>
  <c r="AK9" i="30"/>
  <c r="AL9" i="30"/>
  <c r="AM9" i="30"/>
  <c r="AP9" i="30"/>
  <c r="AQ9" i="30"/>
  <c r="AR9" i="30"/>
  <c r="AS9" i="30"/>
  <c r="AT9" i="30"/>
  <c r="AU9" i="30"/>
  <c r="AV9" i="30"/>
  <c r="AB10" i="30"/>
  <c r="AD10" i="30"/>
  <c r="AH10" i="30"/>
  <c r="AI10" i="30"/>
  <c r="AJ10" i="30"/>
  <c r="AK10" i="30"/>
  <c r="AL10" i="30"/>
  <c r="AM10" i="30"/>
  <c r="AP10" i="30"/>
  <c r="AQ10" i="30"/>
  <c r="AR10" i="30"/>
  <c r="AS10" i="30"/>
  <c r="AT10" i="30"/>
  <c r="AU10" i="30"/>
  <c r="AV10" i="30"/>
  <c r="AB11" i="30"/>
  <c r="AC11" i="30"/>
  <c r="AD11" i="30"/>
  <c r="AH11" i="30"/>
  <c r="AI11" i="30"/>
  <c r="AJ11" i="30"/>
  <c r="AK11" i="30"/>
  <c r="AL11" i="30"/>
  <c r="AM11" i="30"/>
  <c r="AP11" i="30"/>
  <c r="AQ11" i="30"/>
  <c r="AR11" i="30"/>
  <c r="AS11" i="30"/>
  <c r="AT11" i="30"/>
  <c r="AU11" i="30"/>
  <c r="AV11" i="30"/>
  <c r="AB12" i="30"/>
  <c r="AD12" i="30"/>
  <c r="AH12" i="30"/>
  <c r="AI12" i="30"/>
  <c r="AJ12" i="30"/>
  <c r="AK12" i="30"/>
  <c r="AL12" i="30"/>
  <c r="AM12" i="30"/>
  <c r="AP12" i="30"/>
  <c r="AQ12" i="30"/>
  <c r="AR12" i="30"/>
  <c r="AS12" i="30"/>
  <c r="AT12" i="30"/>
  <c r="AU12" i="30"/>
  <c r="AV12" i="30"/>
  <c r="AB13" i="30"/>
  <c r="AD13" i="30"/>
  <c r="AH13" i="30"/>
  <c r="AI13" i="30"/>
  <c r="AJ13" i="30"/>
  <c r="AK13" i="30"/>
  <c r="AL13" i="30"/>
  <c r="AM13" i="30"/>
  <c r="AP13" i="30"/>
  <c r="AQ13" i="30"/>
  <c r="AR13" i="30"/>
  <c r="AS13" i="30"/>
  <c r="AT13" i="30"/>
  <c r="AU13" i="30"/>
  <c r="AV13" i="30"/>
  <c r="AB14" i="30"/>
  <c r="AD14" i="30"/>
  <c r="AH14" i="30"/>
  <c r="AI14" i="30"/>
  <c r="AJ14" i="30"/>
  <c r="AK14" i="30"/>
  <c r="AL14" i="30"/>
  <c r="AM14" i="30"/>
  <c r="AP14" i="30"/>
  <c r="AQ14" i="30"/>
  <c r="AR14" i="30"/>
  <c r="AS14" i="30"/>
  <c r="AT14" i="30"/>
  <c r="AU14" i="30"/>
  <c r="AV14" i="30"/>
  <c r="AB15" i="30"/>
  <c r="AC15" i="30"/>
  <c r="AD15" i="30"/>
  <c r="AH15" i="30"/>
  <c r="AI15" i="30"/>
  <c r="AJ15" i="30"/>
  <c r="AK15" i="30"/>
  <c r="AL15" i="30"/>
  <c r="AM15" i="30"/>
  <c r="AP15" i="30"/>
  <c r="AQ15" i="30"/>
  <c r="AR15" i="30"/>
  <c r="AS15" i="30"/>
  <c r="AT15" i="30"/>
  <c r="AU15" i="30"/>
  <c r="AV15" i="30"/>
  <c r="AB16" i="30"/>
  <c r="AD16" i="30"/>
  <c r="AH16" i="30"/>
  <c r="AI16" i="30"/>
  <c r="AJ16" i="30"/>
  <c r="AK16" i="30"/>
  <c r="AL16" i="30"/>
  <c r="AM16" i="30"/>
  <c r="AP16" i="30"/>
  <c r="AQ16" i="30"/>
  <c r="AR16" i="30"/>
  <c r="AS16" i="30"/>
  <c r="AT16" i="30"/>
  <c r="AU16" i="30"/>
  <c r="AV16" i="30"/>
  <c r="AB17" i="30"/>
  <c r="AD17" i="30"/>
  <c r="AH17" i="30"/>
  <c r="AI17" i="30"/>
  <c r="AJ17" i="30"/>
  <c r="AK17" i="30"/>
  <c r="AL17" i="30"/>
  <c r="AM17" i="30"/>
  <c r="AP17" i="30"/>
  <c r="AQ17" i="30"/>
  <c r="AR17" i="30"/>
  <c r="AS17" i="30"/>
  <c r="AT17" i="30"/>
  <c r="AU17" i="30"/>
  <c r="AV17" i="30"/>
  <c r="AB18" i="30"/>
  <c r="AD18" i="30"/>
  <c r="AH18" i="30"/>
  <c r="AI18" i="30"/>
  <c r="AJ18" i="30"/>
  <c r="AK18" i="30"/>
  <c r="AL18" i="30"/>
  <c r="AM18" i="30"/>
  <c r="AP18" i="30"/>
  <c r="AQ18" i="30"/>
  <c r="AR18" i="30"/>
  <c r="AS18" i="30"/>
  <c r="AT18" i="30"/>
  <c r="AU18" i="30"/>
  <c r="AV18" i="30"/>
  <c r="AB19" i="30"/>
  <c r="AC19" i="30"/>
  <c r="AD19" i="30"/>
  <c r="AH19" i="30"/>
  <c r="AI19" i="30"/>
  <c r="AJ19" i="30"/>
  <c r="AK19" i="30"/>
  <c r="AL19" i="30"/>
  <c r="AM19" i="30"/>
  <c r="AP19" i="30"/>
  <c r="AQ19" i="30"/>
  <c r="AR19" i="30"/>
  <c r="AS19" i="30"/>
  <c r="AT19" i="30"/>
  <c r="AU19" i="30"/>
  <c r="AV19" i="30"/>
  <c r="AB20" i="30"/>
  <c r="AD20" i="30"/>
  <c r="AH20" i="30"/>
  <c r="AI20" i="30"/>
  <c r="AJ20" i="30"/>
  <c r="AK20" i="30"/>
  <c r="AL20" i="30"/>
  <c r="AM20" i="30"/>
  <c r="AP20" i="30"/>
  <c r="AQ20" i="30"/>
  <c r="AR20" i="30"/>
  <c r="AS20" i="30"/>
  <c r="AT20" i="30"/>
  <c r="AU20" i="30"/>
  <c r="AV20" i="30"/>
  <c r="AB21" i="30"/>
  <c r="AD21" i="30"/>
  <c r="AH21" i="30"/>
  <c r="AI21" i="30"/>
  <c r="AJ21" i="30"/>
  <c r="AK21" i="30"/>
  <c r="AL21" i="30"/>
  <c r="AM21" i="30"/>
  <c r="AP21" i="30"/>
  <c r="AQ21" i="30"/>
  <c r="AR21" i="30"/>
  <c r="AS21" i="30"/>
  <c r="AT21" i="30"/>
  <c r="AU21" i="30"/>
  <c r="AV21" i="30"/>
  <c r="AB22" i="30"/>
  <c r="AD22" i="30"/>
  <c r="AH22" i="30"/>
  <c r="AI22" i="30"/>
  <c r="AJ22" i="30"/>
  <c r="AK22" i="30"/>
  <c r="AL22" i="30"/>
  <c r="AM22" i="30"/>
  <c r="AP22" i="30"/>
  <c r="AQ22" i="30"/>
  <c r="AR22" i="30"/>
  <c r="AS22" i="30"/>
  <c r="AT22" i="30"/>
  <c r="AU22" i="30"/>
  <c r="AV22" i="30"/>
  <c r="AB23" i="30"/>
  <c r="AC23" i="30"/>
  <c r="AD23" i="30"/>
  <c r="AH23" i="30"/>
  <c r="AI23" i="30"/>
  <c r="AJ23" i="30"/>
  <c r="AK23" i="30"/>
  <c r="AL23" i="30"/>
  <c r="AM23" i="30"/>
  <c r="AP23" i="30"/>
  <c r="AQ23" i="30"/>
  <c r="AR23" i="30"/>
  <c r="AS23" i="30"/>
  <c r="AT23" i="30"/>
  <c r="AU23" i="30"/>
  <c r="AV23" i="30"/>
  <c r="AB24" i="30"/>
  <c r="AD24" i="30"/>
  <c r="AH24" i="30"/>
  <c r="AI24" i="30"/>
  <c r="AJ24" i="30"/>
  <c r="AK24" i="30"/>
  <c r="AL24" i="30"/>
  <c r="AM24" i="30"/>
  <c r="AP24" i="30"/>
  <c r="AQ24" i="30"/>
  <c r="AR24" i="30"/>
  <c r="AS24" i="30"/>
  <c r="AT24" i="30"/>
  <c r="AU24" i="30"/>
  <c r="AV24" i="30"/>
  <c r="AB25" i="30"/>
  <c r="AD25" i="30"/>
  <c r="AH25" i="30"/>
  <c r="AI25" i="30"/>
  <c r="AJ25" i="30"/>
  <c r="AK25" i="30"/>
  <c r="AL25" i="30"/>
  <c r="AM25" i="30"/>
  <c r="AP25" i="30"/>
  <c r="AQ25" i="30"/>
  <c r="AR25" i="30"/>
  <c r="AS25" i="30"/>
  <c r="AT25" i="30"/>
  <c r="AU25" i="30"/>
  <c r="AV25" i="30"/>
  <c r="AB26" i="30"/>
  <c r="AD26" i="30"/>
  <c r="AH26" i="30"/>
  <c r="AI26" i="30"/>
  <c r="AJ26" i="30"/>
  <c r="AK26" i="30"/>
  <c r="AL26" i="30"/>
  <c r="AM26" i="30"/>
  <c r="AP26" i="30"/>
  <c r="AQ26" i="30"/>
  <c r="AR26" i="30"/>
  <c r="AS26" i="30"/>
  <c r="AT26" i="30"/>
  <c r="AU26" i="30"/>
  <c r="AV26" i="30"/>
  <c r="AB27" i="30"/>
  <c r="AC27" i="30"/>
  <c r="AD27" i="30"/>
  <c r="AH27" i="30"/>
  <c r="AI27" i="30"/>
  <c r="AJ27" i="30"/>
  <c r="AK27" i="30"/>
  <c r="AL27" i="30"/>
  <c r="AM27" i="30"/>
  <c r="AP27" i="30"/>
  <c r="AQ27" i="30"/>
  <c r="AR27" i="30"/>
  <c r="AS27" i="30"/>
  <c r="AT27" i="30"/>
  <c r="AU27" i="30"/>
  <c r="AV27" i="30"/>
  <c r="AB28" i="30"/>
  <c r="AD28" i="30"/>
  <c r="AH28" i="30"/>
  <c r="AI28" i="30"/>
  <c r="AJ28" i="30"/>
  <c r="AK28" i="30"/>
  <c r="AL28" i="30"/>
  <c r="AM28" i="30"/>
  <c r="AP28" i="30"/>
  <c r="AQ28" i="30"/>
  <c r="AR28" i="30"/>
  <c r="AS28" i="30"/>
  <c r="AT28" i="30"/>
  <c r="AU28" i="30"/>
  <c r="AV28" i="30"/>
  <c r="AB29" i="30"/>
  <c r="AD29" i="30"/>
  <c r="AH29" i="30"/>
  <c r="AI29" i="30"/>
  <c r="AJ29" i="30"/>
  <c r="AK29" i="30"/>
  <c r="AL29" i="30"/>
  <c r="AM29" i="30"/>
  <c r="AP29" i="30"/>
  <c r="AQ29" i="30"/>
  <c r="AR29" i="30"/>
  <c r="AS29" i="30"/>
  <c r="AT29" i="30"/>
  <c r="AU29" i="30"/>
  <c r="AV29" i="30"/>
  <c r="AB30" i="30"/>
  <c r="AD30" i="30"/>
  <c r="AH30" i="30"/>
  <c r="AI30" i="30"/>
  <c r="AJ30" i="30"/>
  <c r="AK30" i="30"/>
  <c r="AL30" i="30"/>
  <c r="AM30" i="30"/>
  <c r="AP30" i="30"/>
  <c r="AQ30" i="30"/>
  <c r="AR30" i="30"/>
  <c r="AS30" i="30"/>
  <c r="AT30" i="30"/>
  <c r="AU30" i="30"/>
  <c r="AV30" i="30"/>
  <c r="AB31" i="30"/>
  <c r="AC31" i="30"/>
  <c r="AD31" i="30"/>
  <c r="AH31" i="30"/>
  <c r="AI31" i="30"/>
  <c r="AJ31" i="30"/>
  <c r="AK31" i="30"/>
  <c r="AL31" i="30"/>
  <c r="AM31" i="30"/>
  <c r="AP31" i="30"/>
  <c r="AQ31" i="30"/>
  <c r="AR31" i="30"/>
  <c r="AS31" i="30"/>
  <c r="AT31" i="30"/>
  <c r="AU31" i="30"/>
  <c r="AV31" i="30"/>
  <c r="AB32" i="30"/>
  <c r="AD32" i="30"/>
  <c r="AH32" i="30"/>
  <c r="AI32" i="30"/>
  <c r="AJ32" i="30"/>
  <c r="AK32" i="30"/>
  <c r="AL32" i="30"/>
  <c r="AM32" i="30"/>
  <c r="AP32" i="30"/>
  <c r="AQ32" i="30"/>
  <c r="AR32" i="30"/>
  <c r="AS32" i="30"/>
  <c r="AT32" i="30"/>
  <c r="AU32" i="30"/>
  <c r="AV32" i="30"/>
  <c r="AB33" i="30"/>
  <c r="AD33" i="30"/>
  <c r="AH33" i="30"/>
  <c r="AI33" i="30"/>
  <c r="AJ33" i="30"/>
  <c r="AK33" i="30"/>
  <c r="AL33" i="30"/>
  <c r="AM33" i="30"/>
  <c r="AP33" i="30"/>
  <c r="AQ33" i="30"/>
  <c r="AR33" i="30"/>
  <c r="AS33" i="30"/>
  <c r="AT33" i="30"/>
  <c r="AU33" i="30"/>
  <c r="AV33" i="30"/>
  <c r="AB34" i="30"/>
  <c r="AD34" i="30"/>
  <c r="AH34" i="30"/>
  <c r="AI34" i="30"/>
  <c r="AJ34" i="30"/>
  <c r="AK34" i="30"/>
  <c r="AL34" i="30"/>
  <c r="AM34" i="30"/>
  <c r="AP34" i="30"/>
  <c r="AQ34" i="30"/>
  <c r="AR34" i="30"/>
  <c r="AS34" i="30"/>
  <c r="AT34" i="30"/>
  <c r="AU34" i="30"/>
  <c r="AV34" i="30"/>
  <c r="AB35" i="30"/>
  <c r="AC35" i="30"/>
  <c r="AD35" i="30"/>
  <c r="AH35" i="30"/>
  <c r="AI35" i="30"/>
  <c r="AJ35" i="30"/>
  <c r="AK35" i="30"/>
  <c r="AL35" i="30"/>
  <c r="AM35" i="30"/>
  <c r="AP35" i="30"/>
  <c r="AQ35" i="30"/>
  <c r="AR35" i="30"/>
  <c r="AS35" i="30"/>
  <c r="AT35" i="30"/>
  <c r="AU35" i="30"/>
  <c r="AV35" i="30"/>
  <c r="AB36" i="30"/>
  <c r="AD36" i="30"/>
  <c r="AH36" i="30"/>
  <c r="AI36" i="30"/>
  <c r="AJ36" i="30"/>
  <c r="AK36" i="30"/>
  <c r="AL36" i="30"/>
  <c r="AM36" i="30"/>
  <c r="AP36" i="30"/>
  <c r="AQ36" i="30"/>
  <c r="AR36" i="30"/>
  <c r="AS36" i="30"/>
  <c r="AT36" i="30"/>
  <c r="AU36" i="30"/>
  <c r="AV36" i="30"/>
  <c r="AB37" i="30"/>
  <c r="AD37" i="30"/>
  <c r="AH37" i="30"/>
  <c r="AI37" i="30"/>
  <c r="AJ37" i="30"/>
  <c r="AK37" i="30"/>
  <c r="AL37" i="30"/>
  <c r="AM37" i="30"/>
  <c r="AP37" i="30"/>
  <c r="AQ37" i="30"/>
  <c r="AR37" i="30"/>
  <c r="AS37" i="30"/>
  <c r="AT37" i="30"/>
  <c r="AU37" i="30"/>
  <c r="AV37" i="30"/>
  <c r="AB38" i="30"/>
  <c r="AD38" i="30"/>
  <c r="AH38" i="30"/>
  <c r="AI38" i="30"/>
  <c r="AJ38" i="30"/>
  <c r="AK38" i="30"/>
  <c r="AL38" i="30"/>
  <c r="AM38" i="30"/>
  <c r="AP38" i="30"/>
  <c r="AQ38" i="30"/>
  <c r="AR38" i="30"/>
  <c r="AS38" i="30"/>
  <c r="AT38" i="30"/>
  <c r="AU38" i="30"/>
  <c r="AV38" i="30"/>
  <c r="AB39" i="30"/>
  <c r="AC39" i="30"/>
  <c r="AD39" i="30"/>
  <c r="AH39" i="30"/>
  <c r="AI39" i="30"/>
  <c r="AJ39" i="30"/>
  <c r="AK39" i="30"/>
  <c r="AL39" i="30"/>
  <c r="AM39" i="30"/>
  <c r="AP39" i="30"/>
  <c r="AQ39" i="30"/>
  <c r="AR39" i="30"/>
  <c r="AS39" i="30"/>
  <c r="AT39" i="30"/>
  <c r="AU39" i="30"/>
  <c r="AV39" i="30"/>
  <c r="AB40" i="30"/>
  <c r="AD40" i="30"/>
  <c r="AH40" i="30"/>
  <c r="AI40" i="30"/>
  <c r="AJ40" i="30"/>
  <c r="AK40" i="30"/>
  <c r="AL40" i="30"/>
  <c r="AM40" i="30"/>
  <c r="AP40" i="30"/>
  <c r="AQ40" i="30"/>
  <c r="AR40" i="30"/>
  <c r="AS40" i="30"/>
  <c r="AT40" i="30"/>
  <c r="AU40" i="30"/>
  <c r="AV40" i="30"/>
  <c r="AB41" i="30"/>
  <c r="AD41" i="30"/>
  <c r="AH41" i="30"/>
  <c r="AI41" i="30"/>
  <c r="AJ41" i="30"/>
  <c r="AK41" i="30"/>
  <c r="AL41" i="30"/>
  <c r="AM41" i="30"/>
  <c r="AP41" i="30"/>
  <c r="AQ41" i="30"/>
  <c r="AR41" i="30"/>
  <c r="AS41" i="30"/>
  <c r="AT41" i="30"/>
  <c r="AU41" i="30"/>
  <c r="AV41" i="30"/>
  <c r="AB42" i="30"/>
  <c r="AD42" i="30"/>
  <c r="AH42" i="30"/>
  <c r="AI42" i="30"/>
  <c r="AJ42" i="30"/>
  <c r="AK42" i="30"/>
  <c r="AL42" i="30"/>
  <c r="AM42" i="30"/>
  <c r="AP42" i="30"/>
  <c r="AQ42" i="30"/>
  <c r="AR42" i="30"/>
  <c r="AS42" i="30"/>
  <c r="AT42" i="30"/>
  <c r="AU42" i="30"/>
  <c r="AV42" i="30"/>
  <c r="AB43" i="30"/>
  <c r="AC43" i="30"/>
  <c r="AD43" i="30"/>
  <c r="AH43" i="30"/>
  <c r="AI43" i="30"/>
  <c r="AJ43" i="30"/>
  <c r="AK43" i="30"/>
  <c r="AL43" i="30"/>
  <c r="AM43" i="30"/>
  <c r="AP43" i="30"/>
  <c r="AQ43" i="30"/>
  <c r="AR43" i="30"/>
  <c r="AS43" i="30"/>
  <c r="AT43" i="30"/>
  <c r="AU43" i="30"/>
  <c r="AV43" i="30"/>
  <c r="AB44" i="30"/>
  <c r="AD44" i="30"/>
  <c r="AH44" i="30"/>
  <c r="AI44" i="30"/>
  <c r="AJ44" i="30"/>
  <c r="AK44" i="30"/>
  <c r="AL44" i="30"/>
  <c r="AM44" i="30"/>
  <c r="AP44" i="30"/>
  <c r="AQ44" i="30"/>
  <c r="AR44" i="30"/>
  <c r="AS44" i="30"/>
  <c r="AT44" i="30"/>
  <c r="AU44" i="30"/>
  <c r="AV44" i="30"/>
  <c r="AB45" i="30"/>
  <c r="AD45" i="30"/>
  <c r="AH45" i="30"/>
  <c r="AI45" i="30"/>
  <c r="AJ45" i="30"/>
  <c r="AK45" i="30"/>
  <c r="AL45" i="30"/>
  <c r="AM45" i="30"/>
  <c r="AP45" i="30"/>
  <c r="AQ45" i="30"/>
  <c r="AR45" i="30"/>
  <c r="AS45" i="30"/>
  <c r="AT45" i="30"/>
  <c r="AU45" i="30"/>
  <c r="AV45" i="30"/>
  <c r="AB46" i="30"/>
  <c r="AD46" i="30"/>
  <c r="AH46" i="30"/>
  <c r="AI46" i="30"/>
  <c r="AJ46" i="30"/>
  <c r="AK46" i="30"/>
  <c r="AL46" i="30"/>
  <c r="AM46" i="30"/>
  <c r="AP46" i="30"/>
  <c r="AQ46" i="30"/>
  <c r="AR46" i="30"/>
  <c r="AS46" i="30"/>
  <c r="AT46" i="30"/>
  <c r="AU46" i="30"/>
  <c r="AV46" i="30"/>
  <c r="AB47" i="30"/>
  <c r="AC47" i="30"/>
  <c r="AD47" i="30"/>
  <c r="AH47" i="30"/>
  <c r="AI47" i="30"/>
  <c r="AJ47" i="30"/>
  <c r="AK47" i="30"/>
  <c r="AL47" i="30"/>
  <c r="AM47" i="30"/>
  <c r="AP47" i="30"/>
  <c r="AQ47" i="30"/>
  <c r="AR47" i="30"/>
  <c r="AS47" i="30"/>
  <c r="AT47" i="30"/>
  <c r="AU47" i="30"/>
  <c r="AV47" i="30"/>
  <c r="AB48" i="30"/>
  <c r="AD48" i="30"/>
  <c r="AH48" i="30"/>
  <c r="AI48" i="30"/>
  <c r="AJ48" i="30"/>
  <c r="AK48" i="30"/>
  <c r="AL48" i="30"/>
  <c r="AM48" i="30"/>
  <c r="AP48" i="30"/>
  <c r="AQ48" i="30"/>
  <c r="AR48" i="30"/>
  <c r="AS48" i="30"/>
  <c r="AT48" i="30"/>
  <c r="AU48" i="30"/>
  <c r="AV48" i="30"/>
  <c r="AB49" i="30"/>
  <c r="AD49" i="30"/>
  <c r="AH49" i="30"/>
  <c r="AI49" i="30"/>
  <c r="AJ49" i="30"/>
  <c r="AK49" i="30"/>
  <c r="AL49" i="30"/>
  <c r="AM49" i="30"/>
  <c r="AP49" i="30"/>
  <c r="AQ49" i="30"/>
  <c r="AR49" i="30"/>
  <c r="AS49" i="30"/>
  <c r="AT49" i="30"/>
  <c r="AU49" i="30"/>
  <c r="AV49" i="30"/>
  <c r="AB50" i="30"/>
  <c r="AD50" i="30"/>
  <c r="AH50" i="30"/>
  <c r="AI50" i="30"/>
  <c r="AJ50" i="30"/>
  <c r="AK50" i="30"/>
  <c r="AL50" i="30"/>
  <c r="AM50" i="30"/>
  <c r="AP50" i="30"/>
  <c r="AQ50" i="30"/>
  <c r="AR50" i="30"/>
  <c r="AS50" i="30"/>
  <c r="AT50" i="30"/>
  <c r="AU50" i="30"/>
  <c r="AV50" i="30"/>
  <c r="AB51" i="30"/>
  <c r="AC51" i="30"/>
  <c r="AH51" i="30"/>
  <c r="AP51" i="30"/>
  <c r="AR51" i="30"/>
  <c r="AT51" i="30"/>
  <c r="AV51" i="30"/>
  <c r="AB52" i="30"/>
  <c r="AC52" i="30"/>
  <c r="AD52" i="30"/>
  <c r="AH52" i="30"/>
  <c r="AI52" i="30"/>
  <c r="AJ52" i="30"/>
  <c r="AK52" i="30"/>
  <c r="AL52" i="30"/>
  <c r="AM52" i="30"/>
  <c r="AP52" i="30"/>
  <c r="AQ52" i="30"/>
  <c r="AR52" i="30"/>
  <c r="AS52" i="30"/>
  <c r="AT52" i="30"/>
  <c r="AU52" i="30"/>
  <c r="AV52" i="30"/>
  <c r="W4" i="30"/>
  <c r="V4" i="30"/>
  <c r="U4" i="30"/>
  <c r="T4" i="30"/>
  <c r="S4" i="30"/>
  <c r="R4" i="30"/>
  <c r="Q4" i="30"/>
  <c r="P4" i="30"/>
  <c r="AL4" i="30"/>
  <c r="H45" i="21"/>
  <c r="G45" i="21"/>
  <c r="F45" i="21"/>
  <c r="E45" i="21"/>
  <c r="D45" i="21"/>
  <c r="C45" i="21"/>
  <c r="B45" i="21"/>
  <c r="X61" i="46"/>
  <c r="Y61" i="46"/>
  <c r="Z61" i="46"/>
  <c r="AA61" i="46"/>
  <c r="AB61" i="46"/>
  <c r="AC61" i="46"/>
  <c r="X62" i="46"/>
  <c r="Y62" i="46"/>
  <c r="Z62" i="46"/>
  <c r="AA62" i="46"/>
  <c r="AB62" i="46"/>
  <c r="AC62" i="46"/>
  <c r="X63" i="46"/>
  <c r="Y63" i="46"/>
  <c r="Z63" i="46"/>
  <c r="AA63" i="46"/>
  <c r="AB63" i="46"/>
  <c r="AC63" i="46"/>
  <c r="C61" i="46"/>
  <c r="D61" i="46"/>
  <c r="E61" i="46"/>
  <c r="F61" i="46"/>
  <c r="G61" i="46"/>
  <c r="H61" i="46"/>
  <c r="I61" i="46"/>
  <c r="J61" i="46"/>
  <c r="K61" i="46"/>
  <c r="L61" i="46"/>
  <c r="M61" i="46"/>
  <c r="N61" i="46"/>
  <c r="O61" i="46"/>
  <c r="P61" i="46"/>
  <c r="Q61" i="46"/>
  <c r="R61" i="46"/>
  <c r="S61" i="46"/>
  <c r="T61" i="46"/>
  <c r="U61" i="46"/>
  <c r="V61" i="46"/>
  <c r="W61" i="46"/>
  <c r="B61" i="46"/>
  <c r="N45" i="42"/>
  <c r="M45" i="42"/>
  <c r="L45" i="42"/>
  <c r="K45" i="42"/>
  <c r="J45" i="42"/>
  <c r="I45" i="42"/>
  <c r="H45" i="42"/>
  <c r="G45" i="42"/>
  <c r="F45" i="42"/>
  <c r="E45" i="42"/>
  <c r="D45" i="42"/>
  <c r="C45" i="42"/>
  <c r="B45" i="42"/>
  <c r="O44" i="42"/>
  <c r="N44" i="42"/>
  <c r="M44" i="42"/>
  <c r="L44" i="42"/>
  <c r="K44" i="42"/>
  <c r="J44" i="42"/>
  <c r="I44" i="42"/>
  <c r="H44" i="42"/>
  <c r="G44" i="42"/>
  <c r="F44" i="42"/>
  <c r="E44" i="42"/>
  <c r="D44" i="42"/>
  <c r="C44" i="42"/>
  <c r="B44" i="42"/>
  <c r="L63" i="43"/>
  <c r="M63" i="43"/>
  <c r="N63" i="43"/>
  <c r="O63" i="43"/>
  <c r="P63" i="43"/>
  <c r="Q63" i="43"/>
  <c r="R63" i="43"/>
  <c r="S63" i="43"/>
  <c r="T63" i="43"/>
  <c r="U63" i="43"/>
  <c r="V63" i="43"/>
  <c r="W63" i="43"/>
  <c r="X63" i="43"/>
  <c r="Y63" i="43"/>
  <c r="Z63" i="43"/>
  <c r="AA63" i="43"/>
  <c r="AB63" i="43"/>
  <c r="AC63" i="43"/>
  <c r="AD63" i="43"/>
  <c r="AE63" i="43"/>
  <c r="AF63" i="43"/>
  <c r="AG63" i="43"/>
  <c r="AH63" i="43"/>
  <c r="AI63" i="43"/>
  <c r="AJ63" i="43"/>
  <c r="AK63" i="43"/>
  <c r="AL63" i="43"/>
  <c r="AM63" i="43"/>
  <c r="AN63" i="43"/>
  <c r="AO63" i="43"/>
  <c r="AP63" i="43"/>
  <c r="AQ63" i="43"/>
  <c r="AR63" i="43"/>
  <c r="AS63" i="43"/>
  <c r="AT63" i="43"/>
  <c r="AU63" i="43"/>
  <c r="AV63" i="43"/>
  <c r="AW63" i="43"/>
  <c r="AX63" i="43"/>
  <c r="AY63" i="43"/>
  <c r="AZ63" i="43"/>
  <c r="BA63" i="43"/>
  <c r="BB63" i="43"/>
  <c r="BC63" i="43"/>
  <c r="BD63" i="43"/>
  <c r="BE63" i="43"/>
  <c r="BF63" i="43"/>
  <c r="BG63" i="43"/>
  <c r="BH63" i="43"/>
  <c r="BJ63" i="43"/>
  <c r="BK63" i="43"/>
  <c r="BL63" i="43"/>
  <c r="BM63" i="43"/>
  <c r="BN63" i="43"/>
  <c r="BO63" i="43"/>
  <c r="BP63" i="43"/>
  <c r="BQ63" i="43"/>
  <c r="BR63" i="43"/>
  <c r="BS63" i="43"/>
  <c r="BT63" i="43"/>
  <c r="BU63" i="43"/>
  <c r="BV63" i="43"/>
  <c r="BW63" i="43"/>
  <c r="BX63" i="43"/>
  <c r="BY63" i="43"/>
  <c r="BZ63" i="43"/>
  <c r="CA63" i="43"/>
  <c r="CB63" i="43"/>
  <c r="CC63" i="43"/>
  <c r="CD63" i="43"/>
  <c r="CE63" i="43"/>
  <c r="CF63" i="43"/>
  <c r="CG63" i="43"/>
  <c r="CH63" i="43"/>
  <c r="CI63" i="43"/>
  <c r="CJ63" i="43"/>
  <c r="CK63" i="43"/>
  <c r="CL63" i="43"/>
  <c r="CM63" i="43"/>
  <c r="CN63" i="43"/>
  <c r="CO63" i="43"/>
  <c r="CP63" i="43"/>
  <c r="CQ63" i="43"/>
  <c r="CR63" i="43"/>
  <c r="CS63" i="43"/>
  <c r="CT63" i="43"/>
  <c r="CU63" i="43"/>
  <c r="CV63" i="43"/>
  <c r="CW63" i="43"/>
  <c r="CX63" i="43"/>
  <c r="CY63" i="43"/>
  <c r="CZ63" i="43"/>
  <c r="DA63" i="43"/>
  <c r="DB63" i="43"/>
  <c r="K63" i="43"/>
  <c r="L61" i="43"/>
  <c r="M61" i="43"/>
  <c r="N61" i="43"/>
  <c r="O61" i="43"/>
  <c r="P61" i="43"/>
  <c r="Q61" i="43"/>
  <c r="R61" i="43"/>
  <c r="S61" i="43"/>
  <c r="T61" i="43"/>
  <c r="U61" i="43"/>
  <c r="V61" i="43"/>
  <c r="W61" i="43"/>
  <c r="X61" i="43"/>
  <c r="Y61" i="43"/>
  <c r="Z61" i="43"/>
  <c r="AA61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L62" i="43"/>
  <c r="M62" i="43"/>
  <c r="G11" i="42"/>
  <c r="N62" i="43"/>
  <c r="O62" i="43"/>
  <c r="P62" i="43"/>
  <c r="Q62" i="43"/>
  <c r="R62" i="43"/>
  <c r="S62" i="43"/>
  <c r="L11" i="42"/>
  <c r="T62" i="43"/>
  <c r="U62" i="43"/>
  <c r="V62" i="43"/>
  <c r="W62" i="43"/>
  <c r="X62" i="43"/>
  <c r="Y62" i="43"/>
  <c r="Z62" i="43"/>
  <c r="AA62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L64" i="43"/>
  <c r="M64" i="43"/>
  <c r="G37" i="42"/>
  <c r="N64" i="43"/>
  <c r="O64" i="43"/>
  <c r="B37" i="42"/>
  <c r="P64" i="43"/>
  <c r="Q64" i="43"/>
  <c r="R64" i="43"/>
  <c r="S64" i="43"/>
  <c r="T64" i="43"/>
  <c r="C37" i="42"/>
  <c r="U64" i="43"/>
  <c r="V64" i="43"/>
  <c r="H37" i="42"/>
  <c r="W64" i="43"/>
  <c r="M37" i="42"/>
  <c r="X64" i="43"/>
  <c r="Y64" i="43"/>
  <c r="Z64" i="43"/>
  <c r="AA64" i="43"/>
  <c r="AB64" i="43"/>
  <c r="B38" i="21"/>
  <c r="AC64" i="43"/>
  <c r="AD64" i="43"/>
  <c r="AE64" i="43"/>
  <c r="AF64" i="43"/>
  <c r="AG64" i="43"/>
  <c r="AH64" i="43"/>
  <c r="AI64" i="43"/>
  <c r="AJ64" i="43"/>
  <c r="AK64" i="43"/>
  <c r="AL64" i="43"/>
  <c r="AM64" i="43"/>
  <c r="AN64" i="43"/>
  <c r="AO64" i="43"/>
  <c r="AP64" i="43"/>
  <c r="D37" i="42"/>
  <c r="AQ64" i="43"/>
  <c r="AR64" i="43"/>
  <c r="AS64" i="43"/>
  <c r="AT64" i="43"/>
  <c r="AU64" i="43"/>
  <c r="AV64" i="43"/>
  <c r="AW64" i="43"/>
  <c r="AX64" i="43"/>
  <c r="AY64" i="43"/>
  <c r="AZ64" i="43"/>
  <c r="BA64" i="43"/>
  <c r="O37" i="42"/>
  <c r="BB64" i="43"/>
  <c r="BC64" i="43"/>
  <c r="E37" i="42"/>
  <c r="BD64" i="43"/>
  <c r="F37" i="42"/>
  <c r="BE64" i="43"/>
  <c r="C38" i="21"/>
  <c r="BF64" i="43"/>
  <c r="BG64" i="43"/>
  <c r="N37" i="42"/>
  <c r="BH64" i="43"/>
  <c r="BJ64" i="43"/>
  <c r="BK64" i="43"/>
  <c r="BL64" i="43"/>
  <c r="D38" i="21"/>
  <c r="BM64" i="43"/>
  <c r="BN64" i="43"/>
  <c r="BO64" i="43"/>
  <c r="BP64" i="43"/>
  <c r="BQ64" i="43"/>
  <c r="BR64" i="43"/>
  <c r="BS64" i="43"/>
  <c r="BT64" i="43"/>
  <c r="BU64" i="43"/>
  <c r="BV64" i="43"/>
  <c r="BW64" i="43"/>
  <c r="BX64" i="43"/>
  <c r="BY64" i="43"/>
  <c r="BZ64" i="43"/>
  <c r="CA64" i="43"/>
  <c r="CB64" i="43"/>
  <c r="CC64" i="43"/>
  <c r="E38" i="21"/>
  <c r="CD64" i="43"/>
  <c r="F38" i="21"/>
  <c r="CE64" i="43"/>
  <c r="CF64" i="43"/>
  <c r="CG64" i="43"/>
  <c r="CH64" i="43"/>
  <c r="CI64" i="43"/>
  <c r="CJ64" i="43"/>
  <c r="CK64" i="43"/>
  <c r="CL64" i="43"/>
  <c r="CM64" i="43"/>
  <c r="CN64" i="43"/>
  <c r="CO64" i="43"/>
  <c r="CP64" i="43"/>
  <c r="CQ64" i="43"/>
  <c r="CR64" i="43"/>
  <c r="G38" i="21"/>
  <c r="CS64" i="43"/>
  <c r="CT64" i="43"/>
  <c r="CU64" i="43"/>
  <c r="CV64" i="43"/>
  <c r="CW64" i="43"/>
  <c r="CX64" i="43"/>
  <c r="CY64" i="43"/>
  <c r="CZ64" i="43"/>
  <c r="H38" i="21"/>
  <c r="DA64" i="43"/>
  <c r="DB64" i="43"/>
  <c r="K64" i="43"/>
  <c r="C35" i="42"/>
  <c r="B35" i="42"/>
  <c r="B36" i="21"/>
  <c r="D35" i="42"/>
  <c r="E35" i="42"/>
  <c r="F35" i="42"/>
  <c r="C36" i="21"/>
  <c r="D36" i="21"/>
  <c r="E36" i="21"/>
  <c r="F36" i="21"/>
  <c r="G36" i="21"/>
  <c r="H36" i="21"/>
  <c r="B42" i="42"/>
  <c r="C42" i="42"/>
  <c r="D42" i="42"/>
  <c r="E42" i="42"/>
  <c r="F42" i="42"/>
  <c r="AG62" i="46"/>
  <c r="AH62" i="46"/>
  <c r="G9" i="42"/>
  <c r="AI62" i="46"/>
  <c r="AJ62" i="46"/>
  <c r="B9" i="42"/>
  <c r="AK62" i="46"/>
  <c r="AL62" i="46"/>
  <c r="AM62" i="46"/>
  <c r="C9" i="42"/>
  <c r="AN62" i="46"/>
  <c r="AO62" i="46"/>
  <c r="H9" i="42"/>
  <c r="AP62" i="46"/>
  <c r="AQ62" i="46"/>
  <c r="AR62" i="46"/>
  <c r="AS62" i="46"/>
  <c r="AT62" i="46"/>
  <c r="AU62" i="46"/>
  <c r="AV62" i="46"/>
  <c r="AW62" i="46"/>
  <c r="AX62" i="46"/>
  <c r="AY62" i="46"/>
  <c r="AZ62" i="46"/>
  <c r="BA62" i="46"/>
  <c r="BB62" i="46"/>
  <c r="BC62" i="46"/>
  <c r="BD62" i="46"/>
  <c r="BE62" i="46"/>
  <c r="D9" i="42"/>
  <c r="BF62" i="46"/>
  <c r="BG62" i="46"/>
  <c r="BH62" i="46"/>
  <c r="BI62" i="46"/>
  <c r="BJ62" i="46"/>
  <c r="BK62" i="46"/>
  <c r="BL62" i="46"/>
  <c r="BM62" i="46"/>
  <c r="BN62" i="46"/>
  <c r="E9" i="42"/>
  <c r="BO62" i="46"/>
  <c r="F9" i="42"/>
  <c r="BQ62" i="46"/>
  <c r="BR62" i="46"/>
  <c r="BS62" i="46"/>
  <c r="BT62" i="46"/>
  <c r="BU62" i="46"/>
  <c r="BV62" i="46"/>
  <c r="BW62" i="46"/>
  <c r="BX62" i="46"/>
  <c r="BY62" i="46"/>
  <c r="BZ62" i="46"/>
  <c r="CA62" i="46"/>
  <c r="CB62" i="46"/>
  <c r="CC62" i="46"/>
  <c r="CD62" i="46"/>
  <c r="CE62" i="46"/>
  <c r="CF62" i="46"/>
  <c r="CG62" i="46"/>
  <c r="CH62" i="46"/>
  <c r="CI62" i="46"/>
  <c r="CJ62" i="46"/>
  <c r="CK62" i="46"/>
  <c r="CL62" i="46"/>
  <c r="CM62" i="46"/>
  <c r="CN62" i="46"/>
  <c r="CO62" i="46"/>
  <c r="CP62" i="46"/>
  <c r="CQ62" i="46"/>
  <c r="CR62" i="46"/>
  <c r="CS62" i="46"/>
  <c r="CT62" i="46"/>
  <c r="CU62" i="46"/>
  <c r="CV62" i="46"/>
  <c r="CW62" i="46"/>
  <c r="CX62" i="46"/>
  <c r="CY62" i="46"/>
  <c r="CZ62" i="46"/>
  <c r="DA62" i="46"/>
  <c r="DB62" i="46"/>
  <c r="DC62" i="46"/>
  <c r="DD62" i="46"/>
  <c r="DE62" i="46"/>
  <c r="DF62" i="46"/>
  <c r="DG62" i="46"/>
  <c r="DH62" i="46"/>
  <c r="DI62" i="46"/>
  <c r="AF62" i="46"/>
  <c r="N11" i="42"/>
  <c r="H11" i="42"/>
  <c r="I11" i="42"/>
  <c r="I37" i="42"/>
  <c r="J37" i="42"/>
  <c r="K37" i="42"/>
  <c r="L37" i="42"/>
  <c r="O11" i="42"/>
  <c r="K11" i="42"/>
  <c r="M11" i="42"/>
  <c r="I9" i="42"/>
  <c r="P55" i="30"/>
  <c r="H55" i="30"/>
  <c r="R55" i="30"/>
  <c r="T55" i="30"/>
  <c r="V55" i="30"/>
  <c r="B55" i="30"/>
  <c r="D55" i="30"/>
  <c r="I55" i="30"/>
  <c r="Q55" i="30"/>
  <c r="S55" i="30"/>
  <c r="U55" i="30"/>
  <c r="J9" i="42"/>
  <c r="W55" i="30"/>
  <c r="U56" i="30"/>
  <c r="S56" i="30"/>
  <c r="Q56" i="30"/>
  <c r="AZ53" i="30"/>
  <c r="AC53" i="30"/>
  <c r="BE53" i="30"/>
  <c r="AH53" i="30"/>
  <c r="BN53" i="30"/>
  <c r="AQ53" i="30"/>
  <c r="BP53" i="30"/>
  <c r="AS53" i="30"/>
  <c r="BR53" i="30"/>
  <c r="AU53" i="30"/>
  <c r="AH4" i="30"/>
  <c r="J11" i="42"/>
  <c r="V56" i="30"/>
  <c r="T56" i="30"/>
  <c r="R56" i="30"/>
  <c r="P56" i="30"/>
  <c r="H56" i="30"/>
  <c r="AY53" i="30"/>
  <c r="AB53" i="30"/>
  <c r="BB53" i="30"/>
  <c r="AE53" i="30"/>
  <c r="BC53" i="30"/>
  <c r="AF53" i="30"/>
  <c r="BM53" i="30"/>
  <c r="AP53" i="30"/>
  <c r="BO53" i="30"/>
  <c r="AR53" i="30"/>
  <c r="BQ53" i="30"/>
  <c r="AT53" i="30"/>
  <c r="BS53" i="30"/>
  <c r="AV53" i="30"/>
  <c r="AB4" i="30"/>
  <c r="AU51" i="30"/>
  <c r="AS51" i="30"/>
  <c r="AQ51" i="30"/>
  <c r="K55" i="30"/>
  <c r="AK4" i="30"/>
  <c r="M56" i="30"/>
  <c r="I56" i="30"/>
  <c r="W56" i="30"/>
  <c r="K56" i="30"/>
  <c r="D56" i="30"/>
  <c r="AD51" i="30"/>
  <c r="AL6" i="30"/>
  <c r="L55" i="30"/>
  <c r="BA53" i="30"/>
  <c r="AD53" i="30"/>
  <c r="BG53" i="30"/>
  <c r="AJ53" i="30"/>
  <c r="BI53" i="30"/>
  <c r="AL53" i="30"/>
  <c r="BL53" i="30"/>
  <c r="AO53" i="30"/>
  <c r="AD4" i="30"/>
  <c r="AI4" i="30"/>
  <c r="AM51" i="30"/>
  <c r="AI51" i="30"/>
  <c r="J55" i="30"/>
  <c r="AK51" i="30"/>
  <c r="AO50" i="30"/>
  <c r="O56" i="30"/>
  <c r="O55" i="30"/>
  <c r="AO6" i="30"/>
  <c r="L56" i="30"/>
  <c r="J56" i="30"/>
  <c r="BF53" i="30"/>
  <c r="AI53" i="30"/>
  <c r="BH53" i="30"/>
  <c r="AK53" i="30"/>
  <c r="BJ53" i="30"/>
  <c r="AM53" i="30"/>
  <c r="AL51" i="30"/>
  <c r="AJ51" i="30"/>
  <c r="AN5" i="30"/>
  <c r="BD53" i="30"/>
  <c r="AG53" i="30"/>
  <c r="G56" i="30"/>
  <c r="G55" i="30"/>
  <c r="N56" i="30"/>
  <c r="AN50" i="30"/>
  <c r="AG50" i="30"/>
  <c r="AG6" i="30"/>
  <c r="G35" i="20"/>
  <c r="H35" i="20"/>
  <c r="L35" i="20"/>
  <c r="Z35" i="20"/>
  <c r="G36" i="20"/>
  <c r="H36" i="20"/>
  <c r="L36" i="20"/>
  <c r="Z36" i="20"/>
  <c r="J37" i="20"/>
  <c r="J39" i="20"/>
  <c r="D40" i="20"/>
  <c r="E40" i="20"/>
  <c r="F40" i="20"/>
  <c r="G40" i="20"/>
  <c r="H40" i="20"/>
  <c r="J40" i="20"/>
  <c r="L40" i="20"/>
  <c r="M40" i="20"/>
  <c r="N40" i="20"/>
  <c r="S40" i="20"/>
  <c r="Z40" i="20"/>
  <c r="AE40" i="20"/>
  <c r="AF40" i="20"/>
  <c r="D42" i="20"/>
  <c r="E42" i="20"/>
  <c r="F42" i="20"/>
  <c r="G42" i="20"/>
  <c r="H42" i="20"/>
  <c r="J42" i="20"/>
  <c r="L42" i="20"/>
  <c r="M42" i="20"/>
  <c r="N42" i="20"/>
  <c r="S42" i="20"/>
  <c r="Z42" i="20"/>
  <c r="AE42" i="20"/>
  <c r="AF42" i="20"/>
  <c r="D43" i="20"/>
  <c r="F43" i="20"/>
  <c r="G43" i="20"/>
  <c r="H43" i="20"/>
  <c r="J43" i="20"/>
  <c r="L43" i="20"/>
  <c r="N43" i="20"/>
  <c r="S43" i="20"/>
  <c r="Z43" i="20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BA15" i="35"/>
  <c r="BD15" i="35"/>
  <c r="BA14" i="35"/>
  <c r="BD14" i="35"/>
  <c r="BA13" i="35"/>
  <c r="BD13" i="35"/>
  <c r="BA12" i="35"/>
  <c r="BD12" i="35"/>
  <c r="BA11" i="35"/>
  <c r="BD11" i="35"/>
  <c r="BA10" i="35"/>
  <c r="BD10" i="35"/>
  <c r="BA9" i="35"/>
  <c r="BD9" i="35"/>
  <c r="BA8" i="35"/>
  <c r="BD8" i="35"/>
  <c r="BA7" i="35"/>
  <c r="BD7" i="35"/>
  <c r="BA6" i="35"/>
  <c r="BD6" i="35"/>
  <c r="BA5" i="35"/>
  <c r="BD5" i="35"/>
  <c r="BA4" i="35"/>
  <c r="BD4" i="35"/>
  <c r="BA3" i="35"/>
  <c r="B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C18" i="35"/>
  <c r="B18" i="35"/>
  <c r="AC15" i="35"/>
  <c r="AB15" i="35"/>
  <c r="AC14" i="35"/>
  <c r="AB14" i="35"/>
  <c r="AC13" i="35"/>
  <c r="AB13" i="35"/>
  <c r="AC12" i="35"/>
  <c r="AB12" i="35"/>
  <c r="AC11" i="35"/>
  <c r="AB11" i="35"/>
  <c r="AC10" i="35"/>
  <c r="AB10" i="35"/>
  <c r="AC9" i="35"/>
  <c r="AB9" i="35"/>
  <c r="AC8" i="35"/>
  <c r="AB8" i="35"/>
  <c r="AC7" i="35"/>
  <c r="AB7" i="35"/>
  <c r="AC6" i="35"/>
  <c r="AB6" i="35"/>
  <c r="AC5" i="35"/>
  <c r="AB5" i="35"/>
  <c r="AC4" i="35"/>
  <c r="AB4" i="35"/>
  <c r="AC3" i="35"/>
  <c r="AB3" i="35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Z53" i="41"/>
  <c r="H25" i="21"/>
  <c r="Y53" i="41"/>
  <c r="X53" i="41"/>
  <c r="W53" i="41"/>
  <c r="V53" i="41"/>
  <c r="U53" i="41"/>
  <c r="T53" i="41"/>
  <c r="D25" i="21"/>
  <c r="S53" i="41"/>
  <c r="R53" i="41"/>
  <c r="E25" i="42"/>
  <c r="Q53" i="41"/>
  <c r="P53" i="41"/>
  <c r="O53" i="41"/>
  <c r="N53" i="41"/>
  <c r="M53" i="41"/>
  <c r="D25" i="42"/>
  <c r="L53" i="41"/>
  <c r="K53" i="41"/>
  <c r="J53" i="41"/>
  <c r="I53" i="41"/>
  <c r="H53" i="41"/>
  <c r="B25" i="21"/>
  <c r="G53" i="41"/>
  <c r="F53" i="41"/>
  <c r="E53" i="41"/>
  <c r="B25" i="42"/>
  <c r="D53" i="41"/>
  <c r="C53" i="41"/>
  <c r="B53" i="41"/>
  <c r="AZ14" i="35"/>
  <c r="BC14" i="35"/>
  <c r="AZ15" i="35"/>
  <c r="BC15" i="35"/>
  <c r="AZ3" i="35"/>
  <c r="AZ4" i="35"/>
  <c r="BC4" i="35"/>
  <c r="AZ5" i="35"/>
  <c r="BC5" i="35"/>
  <c r="AZ6" i="35"/>
  <c r="BC6" i="35"/>
  <c r="AZ7" i="35"/>
  <c r="BC7" i="35"/>
  <c r="AZ8" i="35"/>
  <c r="BC8" i="35"/>
  <c r="AZ9" i="35"/>
  <c r="BC9" i="35"/>
  <c r="AZ10" i="35"/>
  <c r="BC10" i="35"/>
  <c r="AZ11" i="35"/>
  <c r="BC11" i="35"/>
  <c r="AZ12" i="35"/>
  <c r="BC12" i="35"/>
  <c r="AZ13" i="35"/>
  <c r="BC13" i="35"/>
  <c r="BC3" i="35"/>
  <c r="BD3" i="35"/>
  <c r="AZ18" i="35"/>
  <c r="AH61" i="13"/>
  <c r="AI61" i="13"/>
  <c r="AJ61" i="13"/>
  <c r="AK61" i="13"/>
  <c r="AL61" i="13"/>
  <c r="AM61" i="13"/>
  <c r="AN61" i="13"/>
  <c r="AO61" i="13"/>
  <c r="D15" i="20"/>
  <c r="AP61" i="13"/>
  <c r="AQ61" i="13"/>
  <c r="AR61" i="13"/>
  <c r="AS61" i="13"/>
  <c r="AT61" i="13"/>
  <c r="AU61" i="13"/>
  <c r="AV61" i="13"/>
  <c r="AW61" i="13"/>
  <c r="AX61" i="13"/>
  <c r="AY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W61" i="13"/>
  <c r="BX61" i="13"/>
  <c r="BY61" i="13"/>
  <c r="BZ61" i="13"/>
  <c r="CA61" i="13"/>
  <c r="CB61" i="13"/>
  <c r="CC61" i="13"/>
  <c r="CD61" i="13"/>
  <c r="CE61" i="13"/>
  <c r="CF61" i="13"/>
  <c r="CG61" i="13"/>
  <c r="CH61" i="13"/>
  <c r="CI61" i="13"/>
  <c r="CJ61" i="13"/>
  <c r="CK61" i="13"/>
  <c r="CL61" i="13"/>
  <c r="CM61" i="13"/>
  <c r="CN61" i="13"/>
  <c r="CO61" i="13"/>
  <c r="CP61" i="13"/>
  <c r="CQ61" i="13"/>
  <c r="CR61" i="13"/>
  <c r="CS61" i="13"/>
  <c r="CT61" i="13"/>
  <c r="CU61" i="13"/>
  <c r="CV61" i="13"/>
  <c r="CW61" i="13"/>
  <c r="CX61" i="13"/>
  <c r="CY61" i="13"/>
  <c r="CZ61" i="13"/>
  <c r="DA61" i="13"/>
  <c r="DB61" i="13"/>
  <c r="DC61" i="13"/>
  <c r="DD61" i="13"/>
  <c r="DE61" i="13"/>
  <c r="DF61" i="13"/>
  <c r="DG61" i="13"/>
  <c r="DH61" i="13"/>
  <c r="DI61" i="13"/>
  <c r="DJ61" i="13"/>
  <c r="DK61" i="13"/>
  <c r="DL61" i="13"/>
  <c r="DM61" i="13"/>
  <c r="DN61" i="13"/>
  <c r="DO61" i="13"/>
  <c r="DP61" i="13"/>
  <c r="AG61" i="13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CA61" i="27"/>
  <c r="CB61" i="27"/>
  <c r="CC61" i="27"/>
  <c r="CD61" i="27"/>
  <c r="CE61" i="27"/>
  <c r="CF61" i="27"/>
  <c r="CG61" i="27"/>
  <c r="CH61" i="27"/>
  <c r="CI61" i="27"/>
  <c r="CJ61" i="27"/>
  <c r="CK61" i="27"/>
  <c r="CL61" i="27"/>
  <c r="CM61" i="27"/>
  <c r="CN61" i="27"/>
  <c r="CO61" i="27"/>
  <c r="CQ61" i="27"/>
  <c r="CR61" i="27"/>
  <c r="CS61" i="27"/>
  <c r="CT61" i="27"/>
  <c r="CU61" i="27"/>
  <c r="CV61" i="27"/>
  <c r="CW61" i="27"/>
  <c r="CX61" i="27"/>
  <c r="CY61" i="27"/>
  <c r="CZ61" i="27"/>
  <c r="DA61" i="27"/>
  <c r="DB61" i="27"/>
  <c r="DC61" i="27"/>
  <c r="DD61" i="27"/>
  <c r="DE61" i="27"/>
  <c r="DF61" i="27"/>
  <c r="DG61" i="27"/>
  <c r="DH61" i="27"/>
  <c r="DI61" i="27"/>
  <c r="DJ61" i="27"/>
  <c r="DK61" i="27"/>
  <c r="DL61" i="27"/>
  <c r="DM61" i="27"/>
  <c r="DN61" i="27"/>
  <c r="DO61" i="27"/>
  <c r="DP61" i="27"/>
  <c r="DQ61" i="27"/>
  <c r="DR61" i="27"/>
  <c r="DS61" i="27"/>
  <c r="DT61" i="27"/>
  <c r="DU61" i="27"/>
  <c r="DV61" i="27"/>
  <c r="DW61" i="27"/>
  <c r="DX61" i="27"/>
  <c r="DY61" i="27"/>
  <c r="DZ61" i="27"/>
  <c r="EA61" i="27"/>
  <c r="EB61" i="27"/>
  <c r="EC61" i="27"/>
  <c r="ED61" i="27"/>
  <c r="EE61" i="27"/>
  <c r="EF61" i="27"/>
  <c r="EG61" i="27"/>
  <c r="EH61" i="27"/>
  <c r="EI61" i="27"/>
  <c r="EJ61" i="27"/>
  <c r="AR62" i="27"/>
  <c r="AS62" i="27"/>
  <c r="AT62" i="27"/>
  <c r="AU62" i="27"/>
  <c r="AV62" i="27"/>
  <c r="AW62" i="27"/>
  <c r="AX62" i="27"/>
  <c r="AY62" i="27"/>
  <c r="AZ62" i="27"/>
  <c r="BA62" i="27"/>
  <c r="BB62" i="27"/>
  <c r="BC62" i="27"/>
  <c r="BD62" i="27"/>
  <c r="BE62" i="27"/>
  <c r="BF62" i="27"/>
  <c r="BG62" i="27"/>
  <c r="BH62" i="27"/>
  <c r="BI62" i="27"/>
  <c r="BJ62" i="27"/>
  <c r="BK62" i="27"/>
  <c r="BL62" i="27"/>
  <c r="BM62" i="27"/>
  <c r="BN62" i="27"/>
  <c r="BO62" i="27"/>
  <c r="BP62" i="27"/>
  <c r="BQ62" i="27"/>
  <c r="BR62" i="27"/>
  <c r="BS62" i="27"/>
  <c r="BT62" i="27"/>
  <c r="BU62" i="27"/>
  <c r="BV62" i="27"/>
  <c r="BW62" i="27"/>
  <c r="BX62" i="27"/>
  <c r="BY62" i="27"/>
  <c r="BZ62" i="27"/>
  <c r="CA62" i="27"/>
  <c r="CB62" i="27"/>
  <c r="CC62" i="27"/>
  <c r="CD62" i="27"/>
  <c r="CE62" i="27"/>
  <c r="CF62" i="27"/>
  <c r="CG62" i="27"/>
  <c r="CH62" i="27"/>
  <c r="CI62" i="27"/>
  <c r="CJ62" i="27"/>
  <c r="CK62" i="27"/>
  <c r="CL62" i="27"/>
  <c r="CM62" i="27"/>
  <c r="CN62" i="27"/>
  <c r="CO62" i="27"/>
  <c r="CQ62" i="27"/>
  <c r="CR62" i="27"/>
  <c r="CS62" i="27"/>
  <c r="CT62" i="27"/>
  <c r="CU62" i="27"/>
  <c r="CV62" i="27"/>
  <c r="CW62" i="27"/>
  <c r="CX62" i="27"/>
  <c r="CY62" i="27"/>
  <c r="CZ62" i="27"/>
  <c r="DA62" i="27"/>
  <c r="DB62" i="27"/>
  <c r="DC62" i="27"/>
  <c r="DD62" i="27"/>
  <c r="DE62" i="27"/>
  <c r="DF62" i="27"/>
  <c r="DG62" i="27"/>
  <c r="DH62" i="27"/>
  <c r="DI62" i="27"/>
  <c r="DJ62" i="27"/>
  <c r="DK62" i="27"/>
  <c r="DL62" i="27"/>
  <c r="DM62" i="27"/>
  <c r="DN62" i="27"/>
  <c r="DO62" i="27"/>
  <c r="DP62" i="27"/>
  <c r="DQ62" i="27"/>
  <c r="DR62" i="27"/>
  <c r="DS62" i="27"/>
  <c r="DT62" i="27"/>
  <c r="DU62" i="27"/>
  <c r="DV62" i="27"/>
  <c r="DW62" i="27"/>
  <c r="DX62" i="27"/>
  <c r="DY62" i="27"/>
  <c r="DZ62" i="27"/>
  <c r="EA62" i="27"/>
  <c r="EB62" i="27"/>
  <c r="EC62" i="27"/>
  <c r="ED62" i="27"/>
  <c r="EE62" i="27"/>
  <c r="EF62" i="27"/>
  <c r="EG62" i="27"/>
  <c r="EH62" i="27"/>
  <c r="EI62" i="27"/>
  <c r="EJ62" i="27"/>
  <c r="AR63" i="27"/>
  <c r="AS63" i="27"/>
  <c r="AT63" i="27"/>
  <c r="AU63" i="27"/>
  <c r="AV63" i="27"/>
  <c r="AW63" i="27"/>
  <c r="AX63" i="27"/>
  <c r="AY63" i="27"/>
  <c r="AZ63" i="27"/>
  <c r="BA63" i="27"/>
  <c r="BB63" i="27"/>
  <c r="BC63" i="27"/>
  <c r="BD63" i="27"/>
  <c r="BE63" i="27"/>
  <c r="BF63" i="27"/>
  <c r="BG63" i="27"/>
  <c r="BH63" i="27"/>
  <c r="BI63" i="27"/>
  <c r="BJ63" i="27"/>
  <c r="BK63" i="27"/>
  <c r="BL63" i="27"/>
  <c r="BM63" i="27"/>
  <c r="BN63" i="27"/>
  <c r="BO63" i="27"/>
  <c r="BP63" i="27"/>
  <c r="BQ63" i="27"/>
  <c r="BR63" i="27"/>
  <c r="BS63" i="27"/>
  <c r="BT63" i="27"/>
  <c r="BU63" i="27"/>
  <c r="BV63" i="27"/>
  <c r="BW63" i="27"/>
  <c r="BX63" i="27"/>
  <c r="BY63" i="27"/>
  <c r="BZ63" i="27"/>
  <c r="CA63" i="27"/>
  <c r="CB63" i="27"/>
  <c r="CC63" i="27"/>
  <c r="CD63" i="27"/>
  <c r="CE63" i="27"/>
  <c r="CF63" i="27"/>
  <c r="CG63" i="27"/>
  <c r="CH63" i="27"/>
  <c r="CI63" i="27"/>
  <c r="CJ63" i="27"/>
  <c r="CK63" i="27"/>
  <c r="CL63" i="27"/>
  <c r="CM63" i="27"/>
  <c r="CN63" i="27"/>
  <c r="CO63" i="27"/>
  <c r="CQ63" i="27"/>
  <c r="CR63" i="27"/>
  <c r="CS63" i="27"/>
  <c r="CT63" i="27"/>
  <c r="CU63" i="27"/>
  <c r="CV63" i="27"/>
  <c r="CW63" i="27"/>
  <c r="CX63" i="27"/>
  <c r="CY63" i="27"/>
  <c r="CZ63" i="27"/>
  <c r="DA63" i="27"/>
  <c r="DB63" i="27"/>
  <c r="DC63" i="27"/>
  <c r="DD63" i="27"/>
  <c r="DE63" i="27"/>
  <c r="DF63" i="27"/>
  <c r="DG63" i="27"/>
  <c r="DH63" i="27"/>
  <c r="DI63" i="27"/>
  <c r="DJ63" i="27"/>
  <c r="DK63" i="27"/>
  <c r="DL63" i="27"/>
  <c r="DM63" i="27"/>
  <c r="DN63" i="27"/>
  <c r="DO63" i="27"/>
  <c r="DP63" i="27"/>
  <c r="DQ63" i="27"/>
  <c r="DR63" i="27"/>
  <c r="DS63" i="27"/>
  <c r="DT63" i="27"/>
  <c r="DU63" i="27"/>
  <c r="DV63" i="27"/>
  <c r="DW63" i="27"/>
  <c r="DX63" i="27"/>
  <c r="DY63" i="27"/>
  <c r="DZ63" i="27"/>
  <c r="EA63" i="27"/>
  <c r="EB63" i="27"/>
  <c r="EC63" i="27"/>
  <c r="ED63" i="27"/>
  <c r="EE63" i="27"/>
  <c r="EF63" i="27"/>
  <c r="EG63" i="27"/>
  <c r="EH63" i="27"/>
  <c r="EI63" i="27"/>
  <c r="EJ63" i="27"/>
  <c r="AQ63" i="27"/>
  <c r="AQ62" i="27"/>
  <c r="AQ61" i="27"/>
  <c r="D6" i="20"/>
  <c r="D39" i="20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CE61" i="33"/>
  <c r="D5" i="20"/>
  <c r="D38" i="20"/>
  <c r="CF61" i="33"/>
  <c r="CG61" i="33"/>
  <c r="CH61" i="33"/>
  <c r="CI61" i="33"/>
  <c r="CJ61" i="33"/>
  <c r="CK61" i="33"/>
  <c r="CL61" i="33"/>
  <c r="CM61" i="33"/>
  <c r="CN61" i="33"/>
  <c r="CO61" i="33"/>
  <c r="CP61" i="33"/>
  <c r="CQ61" i="33"/>
  <c r="CR61" i="33"/>
  <c r="CS61" i="33"/>
  <c r="CT61" i="33"/>
  <c r="CU61" i="33"/>
  <c r="CV61" i="33"/>
  <c r="CW61" i="33"/>
  <c r="CX61" i="33"/>
  <c r="CY61" i="33"/>
  <c r="CZ61" i="33"/>
  <c r="DA61" i="33"/>
  <c r="DB61" i="33"/>
  <c r="DC61" i="33"/>
  <c r="DD61" i="33"/>
  <c r="DE61" i="33"/>
  <c r="DF61" i="33"/>
  <c r="DG61" i="33"/>
  <c r="DH61" i="33"/>
  <c r="DI61" i="33"/>
  <c r="DJ61" i="33"/>
  <c r="DK61" i="33"/>
  <c r="DL61" i="33"/>
  <c r="DM61" i="33"/>
  <c r="DN61" i="33"/>
  <c r="DO61" i="33"/>
  <c r="DP61" i="33"/>
  <c r="DQ61" i="33"/>
  <c r="DR61" i="33"/>
  <c r="DS61" i="33"/>
  <c r="DT61" i="33"/>
  <c r="DU61" i="33"/>
  <c r="DV61" i="33"/>
  <c r="DW61" i="33"/>
  <c r="DX61" i="33"/>
  <c r="DY61" i="33"/>
  <c r="DZ61" i="33"/>
  <c r="EA61" i="33"/>
  <c r="EB61" i="33"/>
  <c r="EC61" i="33"/>
  <c r="ED61" i="33"/>
  <c r="EE61" i="33"/>
  <c r="EF61" i="33"/>
  <c r="EG61" i="33"/>
  <c r="EH61" i="33"/>
  <c r="EI61" i="33"/>
  <c r="EJ61" i="33"/>
  <c r="EK61" i="33"/>
  <c r="EL61" i="33"/>
  <c r="EM61" i="33"/>
  <c r="EN61" i="33"/>
  <c r="EP61" i="33"/>
  <c r="EQ61" i="33"/>
  <c r="ER61" i="33"/>
  <c r="ES61" i="33"/>
  <c r="ET61" i="33"/>
  <c r="EU61" i="33"/>
  <c r="EV61" i="33"/>
  <c r="EW61" i="33"/>
  <c r="EX61" i="33"/>
  <c r="EY61" i="33"/>
  <c r="EZ61" i="33"/>
  <c r="FA61" i="33"/>
  <c r="FB61" i="33"/>
  <c r="FC61" i="33"/>
  <c r="FD61" i="33"/>
  <c r="FE61" i="33"/>
  <c r="FF61" i="33"/>
  <c r="FG61" i="33"/>
  <c r="FH61" i="33"/>
  <c r="FI61" i="33"/>
  <c r="FJ61" i="33"/>
  <c r="FK61" i="33"/>
  <c r="FL61" i="33"/>
  <c r="FM61" i="33"/>
  <c r="FN61" i="33"/>
  <c r="FO61" i="33"/>
  <c r="FP61" i="33"/>
  <c r="FQ61" i="33"/>
  <c r="FR61" i="33"/>
  <c r="FS61" i="33"/>
  <c r="FT61" i="33"/>
  <c r="FU61" i="33"/>
  <c r="FV61" i="33"/>
  <c r="FW61" i="33"/>
  <c r="FX61" i="33"/>
  <c r="FY61" i="33"/>
  <c r="FZ61" i="33"/>
  <c r="GA61" i="33"/>
  <c r="GB61" i="33"/>
  <c r="GC61" i="33"/>
  <c r="GD61" i="33"/>
  <c r="GE61" i="33"/>
  <c r="GF61" i="33"/>
  <c r="GG61" i="33"/>
  <c r="GH61" i="33"/>
  <c r="GI61" i="33"/>
  <c r="GJ61" i="33"/>
  <c r="GK61" i="33"/>
  <c r="GL61" i="33"/>
  <c r="GM61" i="33"/>
  <c r="GN61" i="33"/>
  <c r="GO61" i="33"/>
  <c r="GP61" i="33"/>
  <c r="GQ61" i="33"/>
  <c r="BR61" i="33"/>
  <c r="BI61" i="11"/>
  <c r="BJ61" i="11"/>
  <c r="HV61" i="11"/>
  <c r="BK61" i="11"/>
  <c r="BL61" i="11"/>
  <c r="BM61" i="11"/>
  <c r="BN61" i="11"/>
  <c r="BO61" i="11"/>
  <c r="BP61" i="11"/>
  <c r="BQ61" i="11"/>
  <c r="BR61" i="11"/>
  <c r="GE61" i="11"/>
  <c r="BS61" i="11"/>
  <c r="BT61" i="11"/>
  <c r="BU61" i="11"/>
  <c r="BV61" i="11"/>
  <c r="BW61" i="11"/>
  <c r="BX61" i="11"/>
  <c r="BY61" i="11"/>
  <c r="BZ61" i="11"/>
  <c r="CA61" i="11"/>
  <c r="CB61" i="11"/>
  <c r="HW61" i="11"/>
  <c r="CC61" i="11"/>
  <c r="CD61" i="11"/>
  <c r="CE61" i="11"/>
  <c r="CF61" i="11"/>
  <c r="CG61" i="11"/>
  <c r="CH61" i="11"/>
  <c r="CI61" i="11"/>
  <c r="CJ61" i="11"/>
  <c r="CK61" i="11"/>
  <c r="CL61" i="11"/>
  <c r="CM61" i="11"/>
  <c r="CN61" i="11"/>
  <c r="CO61" i="11"/>
  <c r="CP61" i="11"/>
  <c r="CQ61" i="11"/>
  <c r="CR61" i="11"/>
  <c r="CS61" i="11"/>
  <c r="CT61" i="11"/>
  <c r="HQ61" i="11"/>
  <c r="CU61" i="11"/>
  <c r="CV61" i="11"/>
  <c r="HU61" i="11"/>
  <c r="CW61" i="11"/>
  <c r="CX61" i="11"/>
  <c r="CY61" i="11"/>
  <c r="CZ61" i="11"/>
  <c r="DA61" i="11"/>
  <c r="HR61" i="11"/>
  <c r="DB61" i="11"/>
  <c r="DC61" i="11"/>
  <c r="DD61" i="11"/>
  <c r="DE61" i="11"/>
  <c r="DF61" i="11"/>
  <c r="DG61" i="11"/>
  <c r="DH61" i="11"/>
  <c r="DI61" i="11"/>
  <c r="DJ61" i="11"/>
  <c r="DK61" i="11"/>
  <c r="DL61" i="11"/>
  <c r="DM61" i="11"/>
  <c r="DN61" i="11"/>
  <c r="HS61" i="11"/>
  <c r="DO61" i="11"/>
  <c r="DP61" i="11"/>
  <c r="DQ61" i="11"/>
  <c r="DR61" i="11"/>
  <c r="DS61" i="11"/>
  <c r="DU61" i="11"/>
  <c r="DV61" i="11"/>
  <c r="DW61" i="11"/>
  <c r="DX61" i="11"/>
  <c r="DY61" i="11"/>
  <c r="DZ61" i="11"/>
  <c r="EA61" i="11"/>
  <c r="EB61" i="11"/>
  <c r="EC61" i="11"/>
  <c r="ED61" i="11"/>
  <c r="EE61" i="11"/>
  <c r="EF61" i="11"/>
  <c r="EG61" i="11"/>
  <c r="EH61" i="11"/>
  <c r="EI61" i="11"/>
  <c r="EJ61" i="11"/>
  <c r="EK61" i="11"/>
  <c r="EL61" i="11"/>
  <c r="EM61" i="11"/>
  <c r="EN61" i="11"/>
  <c r="EO61" i="11"/>
  <c r="EP61" i="11"/>
  <c r="EQ61" i="11"/>
  <c r="ER61" i="11"/>
  <c r="ES61" i="11"/>
  <c r="ET61" i="11"/>
  <c r="EU61" i="11"/>
  <c r="EV61" i="11"/>
  <c r="EW61" i="11"/>
  <c r="EX61" i="11"/>
  <c r="EY61" i="11"/>
  <c r="EZ61" i="11"/>
  <c r="FA61" i="11"/>
  <c r="FB61" i="11"/>
  <c r="FC61" i="11"/>
  <c r="FD61" i="11"/>
  <c r="FE61" i="11"/>
  <c r="FF61" i="11"/>
  <c r="FG61" i="11"/>
  <c r="FH61" i="11"/>
  <c r="FI61" i="11"/>
  <c r="FJ61" i="11"/>
  <c r="HT61" i="11"/>
  <c r="FK61" i="11"/>
  <c r="FL61" i="11"/>
  <c r="FM61" i="11"/>
  <c r="FN61" i="11"/>
  <c r="FO61" i="11"/>
  <c r="FP61" i="11"/>
  <c r="FQ61" i="11"/>
  <c r="FR61" i="11"/>
  <c r="FS61" i="11"/>
  <c r="BH61" i="11"/>
  <c r="AD11" i="20"/>
  <c r="AD42" i="20"/>
  <c r="AB11" i="20"/>
  <c r="AB42" i="20"/>
  <c r="AC11" i="20"/>
  <c r="AC42" i="20"/>
  <c r="AA11" i="20"/>
  <c r="AA42" i="20"/>
  <c r="X11" i="20"/>
  <c r="X42" i="20"/>
  <c r="Y11" i="20"/>
  <c r="Y42" i="20"/>
  <c r="W11" i="20"/>
  <c r="W42" i="20"/>
  <c r="V11" i="20"/>
  <c r="V42" i="20"/>
  <c r="U11" i="20"/>
  <c r="U42" i="20"/>
  <c r="T11" i="20"/>
  <c r="T42" i="20"/>
  <c r="R11" i="20"/>
  <c r="R42" i="20"/>
  <c r="Q11" i="20"/>
  <c r="Q42" i="20"/>
  <c r="P11" i="20"/>
  <c r="P42" i="20"/>
  <c r="O11" i="20"/>
  <c r="O42" i="20"/>
  <c r="K11" i="20"/>
  <c r="K42" i="20"/>
  <c r="I11" i="20"/>
  <c r="I42" i="20"/>
  <c r="C11" i="20"/>
  <c r="C42" i="20"/>
  <c r="B11" i="20"/>
  <c r="D9" i="20"/>
  <c r="AG61" i="46"/>
  <c r="AH61" i="46"/>
  <c r="AI61" i="46"/>
  <c r="AJ61" i="46"/>
  <c r="AK61" i="46"/>
  <c r="B7" i="20"/>
  <c r="AL61" i="46"/>
  <c r="AM61" i="46"/>
  <c r="C7" i="20"/>
  <c r="AN61" i="46"/>
  <c r="D7" i="20"/>
  <c r="AO61" i="46"/>
  <c r="E7" i="20"/>
  <c r="AP61" i="46"/>
  <c r="AQ61" i="46"/>
  <c r="I7" i="20"/>
  <c r="AR61" i="46"/>
  <c r="AS61" i="46"/>
  <c r="J7" i="20"/>
  <c r="AT61" i="46"/>
  <c r="AU61" i="46"/>
  <c r="AV61" i="46"/>
  <c r="AW61" i="46"/>
  <c r="AX61" i="46"/>
  <c r="AY61" i="46"/>
  <c r="AZ61" i="46"/>
  <c r="BA61" i="46"/>
  <c r="BB61" i="46"/>
  <c r="BC61" i="46"/>
  <c r="BD61" i="46"/>
  <c r="BE61" i="46"/>
  <c r="K7" i="20"/>
  <c r="BF61" i="46"/>
  <c r="M7" i="20"/>
  <c r="BG61" i="46"/>
  <c r="O7" i="20"/>
  <c r="BH61" i="46"/>
  <c r="BI61" i="46"/>
  <c r="BJ61" i="46"/>
  <c r="BK61" i="46"/>
  <c r="BL61" i="46"/>
  <c r="BM61" i="46"/>
  <c r="BN61" i="46"/>
  <c r="BO61" i="46"/>
  <c r="BQ61" i="46"/>
  <c r="Q7" i="20"/>
  <c r="BR61" i="46"/>
  <c r="R7" i="20"/>
  <c r="BS61" i="46"/>
  <c r="BT61" i="46"/>
  <c r="BU61" i="46"/>
  <c r="BV61" i="46"/>
  <c r="BW61" i="46"/>
  <c r="BX61" i="46"/>
  <c r="BY61" i="46"/>
  <c r="BZ61" i="46"/>
  <c r="S7" i="20"/>
  <c r="CA61" i="46"/>
  <c r="CB61" i="46"/>
  <c r="CC61" i="46"/>
  <c r="CD61" i="46"/>
  <c r="T7" i="20"/>
  <c r="CE61" i="46"/>
  <c r="U7" i="20"/>
  <c r="CF61" i="46"/>
  <c r="CG61" i="46"/>
  <c r="CH61" i="46"/>
  <c r="CI61" i="46"/>
  <c r="CJ61" i="46"/>
  <c r="CK61" i="46"/>
  <c r="V7" i="20"/>
  <c r="CL61" i="46"/>
  <c r="CM61" i="46"/>
  <c r="CN61" i="46"/>
  <c r="CO61" i="46"/>
  <c r="CP61" i="46"/>
  <c r="CQ61" i="46"/>
  <c r="W7" i="20"/>
  <c r="CR61" i="46"/>
  <c r="X7" i="20"/>
  <c r="CS61" i="46"/>
  <c r="Y7" i="20"/>
  <c r="CT61" i="46"/>
  <c r="CU61" i="46"/>
  <c r="CV61" i="46"/>
  <c r="AA7" i="20"/>
  <c r="CW61" i="46"/>
  <c r="AB7" i="20"/>
  <c r="CX61" i="46"/>
  <c r="AC7" i="20"/>
  <c r="CY61" i="46"/>
  <c r="CZ61" i="46"/>
  <c r="DA61" i="46"/>
  <c r="AD7" i="20"/>
  <c r="DB61" i="46"/>
  <c r="DC61" i="46"/>
  <c r="DD61" i="46"/>
  <c r="AE7" i="20"/>
  <c r="DE61" i="46"/>
  <c r="DF61" i="46"/>
  <c r="DG61" i="46"/>
  <c r="DH61" i="46"/>
  <c r="AF7" i="20"/>
  <c r="DI61" i="46"/>
  <c r="C61" i="14"/>
  <c r="D61" i="14"/>
  <c r="E61" i="14"/>
  <c r="F61" i="14"/>
  <c r="G61" i="14"/>
  <c r="H61" i="14"/>
  <c r="I61" i="14"/>
  <c r="J61" i="14"/>
  <c r="K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S17" i="20"/>
  <c r="CQ61" i="14"/>
  <c r="CR61" i="14"/>
  <c r="CS61" i="14"/>
  <c r="CT61" i="14"/>
  <c r="T17" i="20"/>
  <c r="CU61" i="14"/>
  <c r="U17" i="20"/>
  <c r="CV61" i="14"/>
  <c r="CW61" i="14"/>
  <c r="CX61" i="14"/>
  <c r="CY61" i="14"/>
  <c r="CZ61" i="14"/>
  <c r="DA61" i="14"/>
  <c r="DB61" i="14"/>
  <c r="DC61" i="14"/>
  <c r="DD61" i="14"/>
  <c r="F15" i="21"/>
  <c r="DE61" i="14"/>
  <c r="DF61" i="14"/>
  <c r="DG61" i="14"/>
  <c r="DH61" i="14"/>
  <c r="DI61" i="14"/>
  <c r="DJ61" i="14"/>
  <c r="DK61" i="14"/>
  <c r="W17" i="20"/>
  <c r="DL61" i="14"/>
  <c r="X17" i="20"/>
  <c r="DM61" i="14"/>
  <c r="Y17" i="20"/>
  <c r="DN61" i="14"/>
  <c r="DO61" i="14"/>
  <c r="DP61" i="14"/>
  <c r="DQ61" i="14"/>
  <c r="AA17" i="20"/>
  <c r="DR61" i="14"/>
  <c r="AB17" i="20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EI61" i="14"/>
  <c r="EJ61" i="14"/>
  <c r="EK61" i="14"/>
  <c r="EL61" i="14"/>
  <c r="AF17" i="20"/>
  <c r="D17" i="20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18" i="20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A61" i="34"/>
  <c r="CB61" i="34"/>
  <c r="CC61" i="34"/>
  <c r="CD61" i="34"/>
  <c r="CE61" i="34"/>
  <c r="CF61" i="34"/>
  <c r="CG61" i="34"/>
  <c r="CH61" i="34"/>
  <c r="CI61" i="34"/>
  <c r="CJ61" i="34"/>
  <c r="CK61" i="34"/>
  <c r="CL61" i="34"/>
  <c r="CM61" i="34"/>
  <c r="CN61" i="34"/>
  <c r="CO61" i="34"/>
  <c r="CP61" i="34"/>
  <c r="CQ61" i="34"/>
  <c r="CR61" i="34"/>
  <c r="CS61" i="34"/>
  <c r="CT61" i="34"/>
  <c r="CU61" i="34"/>
  <c r="CV61" i="34"/>
  <c r="CW61" i="34"/>
  <c r="P12" i="42"/>
  <c r="CX61" i="34"/>
  <c r="CY61" i="34"/>
  <c r="CZ61" i="34"/>
  <c r="DA61" i="34"/>
  <c r="DB61" i="34"/>
  <c r="DC61" i="34"/>
  <c r="DD61" i="34"/>
  <c r="DE61" i="34"/>
  <c r="DF61" i="34"/>
  <c r="DG61" i="34"/>
  <c r="DH61" i="34"/>
  <c r="DI61" i="34"/>
  <c r="DJ61" i="34"/>
  <c r="DK61" i="34"/>
  <c r="DL61" i="34"/>
  <c r="DM61" i="34"/>
  <c r="DN61" i="34"/>
  <c r="DO61" i="34"/>
  <c r="DP61" i="34"/>
  <c r="DQ61" i="34"/>
  <c r="DR61" i="34"/>
  <c r="DS61" i="34"/>
  <c r="DT61" i="34"/>
  <c r="DU61" i="34"/>
  <c r="DW61" i="34"/>
  <c r="DX61" i="34"/>
  <c r="DY61" i="34"/>
  <c r="DZ61" i="34"/>
  <c r="EA61" i="34"/>
  <c r="EB61" i="34"/>
  <c r="EC61" i="34"/>
  <c r="ED61" i="34"/>
  <c r="EE61" i="34"/>
  <c r="EF61" i="34"/>
  <c r="EG61" i="34"/>
  <c r="EH61" i="34"/>
  <c r="EI61" i="34"/>
  <c r="EJ61" i="34"/>
  <c r="EK61" i="34"/>
  <c r="EL61" i="34"/>
  <c r="EM61" i="34"/>
  <c r="EN61" i="34"/>
  <c r="EO61" i="34"/>
  <c r="EP61" i="34"/>
  <c r="EQ61" i="34"/>
  <c r="ER61" i="34"/>
  <c r="ES61" i="34"/>
  <c r="ET61" i="34"/>
  <c r="EU61" i="34"/>
  <c r="EV61" i="34"/>
  <c r="EW61" i="34"/>
  <c r="EX61" i="34"/>
  <c r="EY61" i="34"/>
  <c r="EZ61" i="34"/>
  <c r="FA61" i="34"/>
  <c r="FB61" i="34"/>
  <c r="FC61" i="34"/>
  <c r="FD61" i="34"/>
  <c r="FE61" i="34"/>
  <c r="FF61" i="34"/>
  <c r="FG61" i="34"/>
  <c r="FH61" i="34"/>
  <c r="FI61" i="34"/>
  <c r="FJ61" i="34"/>
  <c r="FK61" i="34"/>
  <c r="FL61" i="34"/>
  <c r="FM61" i="34"/>
  <c r="FN61" i="34"/>
  <c r="FO61" i="34"/>
  <c r="FP61" i="34"/>
  <c r="FQ61" i="34"/>
  <c r="FR61" i="34"/>
  <c r="FS61" i="34"/>
  <c r="D12" i="20"/>
  <c r="EF61" i="3"/>
  <c r="EE61" i="3"/>
  <c r="ED61" i="3"/>
  <c r="EC61" i="3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N61" i="3"/>
  <c r="DM61" i="3"/>
  <c r="DL61" i="3"/>
  <c r="DK61" i="3"/>
  <c r="DJ61" i="3"/>
  <c r="DI61" i="3"/>
  <c r="DH61" i="3"/>
  <c r="DG61" i="3"/>
  <c r="DF61" i="3"/>
  <c r="DE61" i="3"/>
  <c r="DD61" i="3"/>
  <c r="DC61" i="3"/>
  <c r="DB61" i="3"/>
  <c r="DA61" i="3"/>
  <c r="CZ61" i="3"/>
  <c r="CY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L61" i="3"/>
  <c r="D25" i="20"/>
  <c r="E28" i="20"/>
  <c r="E36" i="20"/>
  <c r="D28" i="20"/>
  <c r="G15" i="21"/>
  <c r="AC17" i="20"/>
  <c r="E15" i="21"/>
  <c r="V17" i="20"/>
  <c r="D4" i="20"/>
  <c r="D37" i="20"/>
  <c r="HX61" i="11"/>
  <c r="D36" i="20"/>
  <c r="GT59" i="25"/>
  <c r="BW3" i="6"/>
  <c r="BX3" i="6"/>
  <c r="BY3" i="6"/>
  <c r="BZ3" i="6"/>
  <c r="CA3" i="6"/>
  <c r="CB3" i="6"/>
  <c r="CC3" i="6"/>
  <c r="CD3" i="6"/>
  <c r="BW4" i="6"/>
  <c r="BX4" i="6"/>
  <c r="BY4" i="6"/>
  <c r="BZ4" i="6"/>
  <c r="CA4" i="6"/>
  <c r="CB4" i="6"/>
  <c r="CC4" i="6"/>
  <c r="CD4" i="6"/>
  <c r="BW5" i="6"/>
  <c r="BX5" i="6"/>
  <c r="BY5" i="6"/>
  <c r="BZ5" i="6"/>
  <c r="CA5" i="6"/>
  <c r="CB5" i="6"/>
  <c r="CC5" i="6"/>
  <c r="CD5" i="6"/>
  <c r="BW6" i="6"/>
  <c r="BX6" i="6"/>
  <c r="BY6" i="6"/>
  <c r="BZ6" i="6"/>
  <c r="CA6" i="6"/>
  <c r="CB6" i="6"/>
  <c r="CC6" i="6"/>
  <c r="CD6" i="6"/>
  <c r="BW7" i="6"/>
  <c r="BX7" i="6"/>
  <c r="BY7" i="6"/>
  <c r="BZ7" i="6"/>
  <c r="CA7" i="6"/>
  <c r="CB7" i="6"/>
  <c r="CC7" i="6"/>
  <c r="CD7" i="6"/>
  <c r="BW8" i="6"/>
  <c r="BX8" i="6"/>
  <c r="BY8" i="6"/>
  <c r="BZ8" i="6"/>
  <c r="CA8" i="6"/>
  <c r="CB8" i="6"/>
  <c r="CC8" i="6"/>
  <c r="CD8" i="6"/>
  <c r="BW9" i="6"/>
  <c r="BX9" i="6"/>
  <c r="BY9" i="6"/>
  <c r="BZ9" i="6"/>
  <c r="CA9" i="6"/>
  <c r="CB9" i="6"/>
  <c r="CC9" i="6"/>
  <c r="CD9" i="6"/>
  <c r="BW10" i="6"/>
  <c r="BX10" i="6"/>
  <c r="BY10" i="6"/>
  <c r="BZ10" i="6"/>
  <c r="CA10" i="6"/>
  <c r="CB10" i="6"/>
  <c r="CC10" i="6"/>
  <c r="CD10" i="6"/>
  <c r="BW11" i="6"/>
  <c r="BX11" i="6"/>
  <c r="BY11" i="6"/>
  <c r="BZ11" i="6"/>
  <c r="CA11" i="6"/>
  <c r="CB11" i="6"/>
  <c r="CC11" i="6"/>
  <c r="CD11" i="6"/>
  <c r="BW12" i="6"/>
  <c r="BX12" i="6"/>
  <c r="BY12" i="6"/>
  <c r="BZ12" i="6"/>
  <c r="CA12" i="6"/>
  <c r="CB12" i="6"/>
  <c r="CC12" i="6"/>
  <c r="CD12" i="6"/>
  <c r="BW13" i="6"/>
  <c r="BX13" i="6"/>
  <c r="BY13" i="6"/>
  <c r="BZ13" i="6"/>
  <c r="CA13" i="6"/>
  <c r="CB13" i="6"/>
  <c r="CC13" i="6"/>
  <c r="CD13" i="6"/>
  <c r="BW14" i="6"/>
  <c r="BX14" i="6"/>
  <c r="BY14" i="6"/>
  <c r="BZ14" i="6"/>
  <c r="CA14" i="6"/>
  <c r="CB14" i="6"/>
  <c r="CC14" i="6"/>
  <c r="CD14" i="6"/>
  <c r="BW15" i="6"/>
  <c r="BX15" i="6"/>
  <c r="BY15" i="6"/>
  <c r="BZ15" i="6"/>
  <c r="CA15" i="6"/>
  <c r="CB15" i="6"/>
  <c r="CC15" i="6"/>
  <c r="CD15" i="6"/>
  <c r="BW16" i="6"/>
  <c r="BX16" i="6"/>
  <c r="BY16" i="6"/>
  <c r="BZ16" i="6"/>
  <c r="CA16" i="6"/>
  <c r="CB16" i="6"/>
  <c r="CC16" i="6"/>
  <c r="CD16" i="6"/>
  <c r="BW17" i="6"/>
  <c r="BX17" i="6"/>
  <c r="BY17" i="6"/>
  <c r="BZ17" i="6"/>
  <c r="CA17" i="6"/>
  <c r="CB17" i="6"/>
  <c r="CC17" i="6"/>
  <c r="CD17" i="6"/>
  <c r="BW18" i="6"/>
  <c r="BX18" i="6"/>
  <c r="BY18" i="6"/>
  <c r="BZ18" i="6"/>
  <c r="CA18" i="6"/>
  <c r="CB18" i="6"/>
  <c r="CC18" i="6"/>
  <c r="CD18" i="6"/>
  <c r="BW19" i="6"/>
  <c r="BX19" i="6"/>
  <c r="BY19" i="6"/>
  <c r="BZ19" i="6"/>
  <c r="CA19" i="6"/>
  <c r="CB19" i="6"/>
  <c r="CC19" i="6"/>
  <c r="CD19" i="6"/>
  <c r="BW20" i="6"/>
  <c r="BX20" i="6"/>
  <c r="BY20" i="6"/>
  <c r="BZ20" i="6"/>
  <c r="CA20" i="6"/>
  <c r="CB20" i="6"/>
  <c r="CC20" i="6"/>
  <c r="CD20" i="6"/>
  <c r="BW21" i="6"/>
  <c r="BX21" i="6"/>
  <c r="BY21" i="6"/>
  <c r="BZ21" i="6"/>
  <c r="CA21" i="6"/>
  <c r="CB21" i="6"/>
  <c r="CC21" i="6"/>
  <c r="CD21" i="6"/>
  <c r="BW22" i="6"/>
  <c r="BX22" i="6"/>
  <c r="BY22" i="6"/>
  <c r="BZ22" i="6"/>
  <c r="CA22" i="6"/>
  <c r="CB22" i="6"/>
  <c r="CC22" i="6"/>
  <c r="CD22" i="6"/>
  <c r="BW23" i="6"/>
  <c r="BX23" i="6"/>
  <c r="BY23" i="6"/>
  <c r="BZ23" i="6"/>
  <c r="CA23" i="6"/>
  <c r="CB23" i="6"/>
  <c r="CC23" i="6"/>
  <c r="CD23" i="6"/>
  <c r="BW24" i="6"/>
  <c r="BX24" i="6"/>
  <c r="BY24" i="6"/>
  <c r="BZ24" i="6"/>
  <c r="CA24" i="6"/>
  <c r="CB24" i="6"/>
  <c r="CC24" i="6"/>
  <c r="CD24" i="6"/>
  <c r="BW25" i="6"/>
  <c r="BX25" i="6"/>
  <c r="BY25" i="6"/>
  <c r="BZ25" i="6"/>
  <c r="CA25" i="6"/>
  <c r="CB25" i="6"/>
  <c r="CC25" i="6"/>
  <c r="CD25" i="6"/>
  <c r="BW26" i="6"/>
  <c r="BX26" i="6"/>
  <c r="BY26" i="6"/>
  <c r="BZ26" i="6"/>
  <c r="CA26" i="6"/>
  <c r="CB26" i="6"/>
  <c r="CC26" i="6"/>
  <c r="CD26" i="6"/>
  <c r="BW27" i="6"/>
  <c r="BX27" i="6"/>
  <c r="BY27" i="6"/>
  <c r="BZ27" i="6"/>
  <c r="CA27" i="6"/>
  <c r="CB27" i="6"/>
  <c r="CC27" i="6"/>
  <c r="CD27" i="6"/>
  <c r="BW28" i="6"/>
  <c r="BX28" i="6"/>
  <c r="BY28" i="6"/>
  <c r="BZ28" i="6"/>
  <c r="CA28" i="6"/>
  <c r="CB28" i="6"/>
  <c r="CC28" i="6"/>
  <c r="CD28" i="6"/>
  <c r="BW29" i="6"/>
  <c r="BX29" i="6"/>
  <c r="BY29" i="6"/>
  <c r="BZ29" i="6"/>
  <c r="CA29" i="6"/>
  <c r="CB29" i="6"/>
  <c r="CC29" i="6"/>
  <c r="CD29" i="6"/>
  <c r="BW30" i="6"/>
  <c r="BX30" i="6"/>
  <c r="BY30" i="6"/>
  <c r="BZ30" i="6"/>
  <c r="CA30" i="6"/>
  <c r="CB30" i="6"/>
  <c r="CC30" i="6"/>
  <c r="CD30" i="6"/>
  <c r="BW31" i="6"/>
  <c r="BX31" i="6"/>
  <c r="BY31" i="6"/>
  <c r="BZ31" i="6"/>
  <c r="CA31" i="6"/>
  <c r="CB31" i="6"/>
  <c r="CC31" i="6"/>
  <c r="CD31" i="6"/>
  <c r="BW32" i="6"/>
  <c r="BX32" i="6"/>
  <c r="BY32" i="6"/>
  <c r="BZ32" i="6"/>
  <c r="CA32" i="6"/>
  <c r="CB32" i="6"/>
  <c r="CC32" i="6"/>
  <c r="CD32" i="6"/>
  <c r="BW33" i="6"/>
  <c r="BX33" i="6"/>
  <c r="BY33" i="6"/>
  <c r="BZ33" i="6"/>
  <c r="CA33" i="6"/>
  <c r="CB33" i="6"/>
  <c r="CC33" i="6"/>
  <c r="CD33" i="6"/>
  <c r="BW34" i="6"/>
  <c r="BX34" i="6"/>
  <c r="BY34" i="6"/>
  <c r="BZ34" i="6"/>
  <c r="CA34" i="6"/>
  <c r="CB34" i="6"/>
  <c r="CC34" i="6"/>
  <c r="CD34" i="6"/>
  <c r="BW35" i="6"/>
  <c r="BX35" i="6"/>
  <c r="BY35" i="6"/>
  <c r="BZ35" i="6"/>
  <c r="CA35" i="6"/>
  <c r="CB35" i="6"/>
  <c r="CC35" i="6"/>
  <c r="CD35" i="6"/>
  <c r="BW36" i="6"/>
  <c r="BX36" i="6"/>
  <c r="BY36" i="6"/>
  <c r="BZ36" i="6"/>
  <c r="CA36" i="6"/>
  <c r="CB36" i="6"/>
  <c r="CC36" i="6"/>
  <c r="CD36" i="6"/>
  <c r="BW37" i="6"/>
  <c r="BX37" i="6"/>
  <c r="BY37" i="6"/>
  <c r="BZ37" i="6"/>
  <c r="CA37" i="6"/>
  <c r="CB37" i="6"/>
  <c r="CC37" i="6"/>
  <c r="CD37" i="6"/>
  <c r="BW38" i="6"/>
  <c r="BX38" i="6"/>
  <c r="BY38" i="6"/>
  <c r="BZ38" i="6"/>
  <c r="CA38" i="6"/>
  <c r="CB38" i="6"/>
  <c r="CC38" i="6"/>
  <c r="CD38" i="6"/>
  <c r="BW39" i="6"/>
  <c r="BX39" i="6"/>
  <c r="BY39" i="6"/>
  <c r="BZ39" i="6"/>
  <c r="CA39" i="6"/>
  <c r="CB39" i="6"/>
  <c r="CC39" i="6"/>
  <c r="CD39" i="6"/>
  <c r="BW40" i="6"/>
  <c r="BX40" i="6"/>
  <c r="BY40" i="6"/>
  <c r="BZ40" i="6"/>
  <c r="CA40" i="6"/>
  <c r="CB40" i="6"/>
  <c r="CC40" i="6"/>
  <c r="CD40" i="6"/>
  <c r="BW41" i="6"/>
  <c r="BX41" i="6"/>
  <c r="BY41" i="6"/>
  <c r="BZ41" i="6"/>
  <c r="CA41" i="6"/>
  <c r="CB41" i="6"/>
  <c r="CC41" i="6"/>
  <c r="CD41" i="6"/>
  <c r="BW42" i="6"/>
  <c r="BX42" i="6"/>
  <c r="BY42" i="6"/>
  <c r="BZ42" i="6"/>
  <c r="CA42" i="6"/>
  <c r="CB42" i="6"/>
  <c r="CC42" i="6"/>
  <c r="CD42" i="6"/>
  <c r="BW43" i="6"/>
  <c r="BX43" i="6"/>
  <c r="BY43" i="6"/>
  <c r="BZ43" i="6"/>
  <c r="CA43" i="6"/>
  <c r="CB43" i="6"/>
  <c r="CC43" i="6"/>
  <c r="CD43" i="6"/>
  <c r="BW44" i="6"/>
  <c r="BX44" i="6"/>
  <c r="BY44" i="6"/>
  <c r="BZ44" i="6"/>
  <c r="CA44" i="6"/>
  <c r="CB44" i="6"/>
  <c r="CC44" i="6"/>
  <c r="CD44" i="6"/>
  <c r="BW45" i="6"/>
  <c r="BX45" i="6"/>
  <c r="BY45" i="6"/>
  <c r="BZ45" i="6"/>
  <c r="CA45" i="6"/>
  <c r="CB45" i="6"/>
  <c r="CC45" i="6"/>
  <c r="CD45" i="6"/>
  <c r="BW46" i="6"/>
  <c r="BX46" i="6"/>
  <c r="BY46" i="6"/>
  <c r="BZ46" i="6"/>
  <c r="CA46" i="6"/>
  <c r="CB46" i="6"/>
  <c r="CC46" i="6"/>
  <c r="CD46" i="6"/>
  <c r="BW47" i="6"/>
  <c r="BX47" i="6"/>
  <c r="BY47" i="6"/>
  <c r="BZ47" i="6"/>
  <c r="CA47" i="6"/>
  <c r="CB47" i="6"/>
  <c r="CC47" i="6"/>
  <c r="CD47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H51" i="6"/>
  <c r="CD51" i="6"/>
  <c r="G51" i="6"/>
  <c r="CC51" i="6"/>
  <c r="F51" i="6"/>
  <c r="CB51" i="6"/>
  <c r="E51" i="6"/>
  <c r="CA51" i="6"/>
  <c r="D51" i="6"/>
  <c r="BZ51" i="6"/>
  <c r="C51" i="6"/>
  <c r="BY51" i="6"/>
  <c r="B51" i="6"/>
  <c r="BX51" i="6"/>
  <c r="H50" i="6"/>
  <c r="CD50" i="6"/>
  <c r="G50" i="6"/>
  <c r="CC50" i="6"/>
  <c r="F50" i="6"/>
  <c r="CB50" i="6"/>
  <c r="E50" i="6"/>
  <c r="CA50" i="6"/>
  <c r="D50" i="6"/>
  <c r="BZ50" i="6"/>
  <c r="C50" i="6"/>
  <c r="BY50" i="6"/>
  <c r="B50" i="6"/>
  <c r="BX50" i="6"/>
  <c r="H49" i="6"/>
  <c r="CD49" i="6"/>
  <c r="G49" i="6"/>
  <c r="CC49" i="6"/>
  <c r="F49" i="6"/>
  <c r="CB49" i="6"/>
  <c r="E49" i="6"/>
  <c r="CA49" i="6"/>
  <c r="D49" i="6"/>
  <c r="BZ49" i="6"/>
  <c r="C49" i="6"/>
  <c r="BY49" i="6"/>
  <c r="B49" i="6"/>
  <c r="BX49" i="6"/>
  <c r="H51" i="8"/>
  <c r="G51" i="8"/>
  <c r="F51" i="8"/>
  <c r="E51" i="8"/>
  <c r="D51" i="8"/>
  <c r="C51" i="8"/>
  <c r="B51" i="8"/>
  <c r="H50" i="8"/>
  <c r="G50" i="8"/>
  <c r="F50" i="8"/>
  <c r="E50" i="8"/>
  <c r="D50" i="8"/>
  <c r="C50" i="8"/>
  <c r="B50" i="8"/>
  <c r="H49" i="8"/>
  <c r="G49" i="8"/>
  <c r="F49" i="8"/>
  <c r="E49" i="8"/>
  <c r="D49" i="8"/>
  <c r="C49" i="8"/>
  <c r="B49" i="8"/>
  <c r="CF62" i="40"/>
  <c r="CE62" i="40"/>
  <c r="CD62" i="40"/>
  <c r="CC62" i="40"/>
  <c r="CB62" i="40"/>
  <c r="CA62" i="40"/>
  <c r="BZ62" i="40"/>
  <c r="CF61" i="40"/>
  <c r="CE61" i="40"/>
  <c r="CD61" i="40"/>
  <c r="CC61" i="40"/>
  <c r="CB61" i="40"/>
  <c r="CA61" i="40"/>
  <c r="BZ61" i="40"/>
  <c r="CF60" i="40"/>
  <c r="CE60" i="40"/>
  <c r="CD60" i="40"/>
  <c r="CC60" i="40"/>
  <c r="CB60" i="40"/>
  <c r="CA60" i="40"/>
  <c r="BZ60" i="40"/>
  <c r="CF59" i="40"/>
  <c r="CE59" i="40"/>
  <c r="CD59" i="40"/>
  <c r="CC59" i="40"/>
  <c r="CB59" i="40"/>
  <c r="CA59" i="40"/>
  <c r="BZ59" i="40"/>
  <c r="CF58" i="40"/>
  <c r="CE58" i="40"/>
  <c r="CD58" i="40"/>
  <c r="CC58" i="40"/>
  <c r="CB58" i="40"/>
  <c r="CA58" i="40"/>
  <c r="BZ58" i="40"/>
  <c r="CF57" i="40"/>
  <c r="CE57" i="40"/>
  <c r="CD57" i="40"/>
  <c r="CC57" i="40"/>
  <c r="CB57" i="40"/>
  <c r="CA57" i="40"/>
  <c r="BZ57" i="40"/>
  <c r="CF56" i="40"/>
  <c r="CE56" i="40"/>
  <c r="CD56" i="40"/>
  <c r="CC56" i="40"/>
  <c r="CB56" i="40"/>
  <c r="CA56" i="40"/>
  <c r="BZ56" i="40"/>
  <c r="CF55" i="40"/>
  <c r="CE55" i="40"/>
  <c r="CD55" i="40"/>
  <c r="CC55" i="40"/>
  <c r="CB55" i="40"/>
  <c r="CA55" i="40"/>
  <c r="BZ55" i="40"/>
  <c r="CF54" i="40"/>
  <c r="CE54" i="40"/>
  <c r="CD54" i="40"/>
  <c r="CC54" i="40"/>
  <c r="CB54" i="40"/>
  <c r="CA54" i="40"/>
  <c r="BZ54" i="40"/>
  <c r="CF53" i="40"/>
  <c r="CE53" i="40"/>
  <c r="CD53" i="40"/>
  <c r="CC53" i="40"/>
  <c r="CB53" i="40"/>
  <c r="CA53" i="40"/>
  <c r="BZ53" i="40"/>
  <c r="CF52" i="40"/>
  <c r="CE52" i="40"/>
  <c r="CD52" i="40"/>
  <c r="CC52" i="40"/>
  <c r="CB52" i="40"/>
  <c r="CA52" i="40"/>
  <c r="BZ52" i="40"/>
  <c r="CF51" i="40"/>
  <c r="CE51" i="40"/>
  <c r="CD51" i="40"/>
  <c r="CC51" i="40"/>
  <c r="CB51" i="40"/>
  <c r="CA51" i="40"/>
  <c r="BZ51" i="40"/>
  <c r="CF50" i="40"/>
  <c r="CE50" i="40"/>
  <c r="CD50" i="40"/>
  <c r="CC50" i="40"/>
  <c r="CB50" i="40"/>
  <c r="CA50" i="40"/>
  <c r="BZ50" i="40"/>
  <c r="CF49" i="40"/>
  <c r="CE49" i="40"/>
  <c r="CD49" i="40"/>
  <c r="CC49" i="40"/>
  <c r="CB49" i="40"/>
  <c r="CA49" i="40"/>
  <c r="BZ49" i="40"/>
  <c r="CF48" i="40"/>
  <c r="CE48" i="40"/>
  <c r="CD48" i="40"/>
  <c r="CC48" i="40"/>
  <c r="CB48" i="40"/>
  <c r="CA48" i="40"/>
  <c r="BZ48" i="40"/>
  <c r="CF47" i="40"/>
  <c r="CE47" i="40"/>
  <c r="CD47" i="40"/>
  <c r="CC47" i="40"/>
  <c r="CB47" i="40"/>
  <c r="CA47" i="40"/>
  <c r="BZ47" i="40"/>
  <c r="CF46" i="40"/>
  <c r="CE46" i="40"/>
  <c r="CD46" i="40"/>
  <c r="CC46" i="40"/>
  <c r="CB46" i="40"/>
  <c r="CA46" i="40"/>
  <c r="BZ46" i="40"/>
  <c r="CF45" i="40"/>
  <c r="CE45" i="40"/>
  <c r="CD45" i="40"/>
  <c r="CC45" i="40"/>
  <c r="CB45" i="40"/>
  <c r="CA45" i="40"/>
  <c r="BZ45" i="40"/>
  <c r="CF44" i="40"/>
  <c r="CE44" i="40"/>
  <c r="CD44" i="40"/>
  <c r="CC44" i="40"/>
  <c r="CB44" i="40"/>
  <c r="CA44" i="40"/>
  <c r="BZ44" i="40"/>
  <c r="CF43" i="40"/>
  <c r="CE43" i="40"/>
  <c r="CD43" i="40"/>
  <c r="CC43" i="40"/>
  <c r="CB43" i="40"/>
  <c r="CA43" i="40"/>
  <c r="BZ43" i="40"/>
  <c r="CF42" i="40"/>
  <c r="CE42" i="40"/>
  <c r="CD42" i="40"/>
  <c r="CC42" i="40"/>
  <c r="CB42" i="40"/>
  <c r="CA42" i="40"/>
  <c r="BZ42" i="40"/>
  <c r="CF41" i="40"/>
  <c r="CE41" i="40"/>
  <c r="CD41" i="40"/>
  <c r="CC41" i="40"/>
  <c r="CB41" i="40"/>
  <c r="CA41" i="40"/>
  <c r="BZ41" i="40"/>
  <c r="CF40" i="40"/>
  <c r="CE40" i="40"/>
  <c r="CD40" i="40"/>
  <c r="CC40" i="40"/>
  <c r="CB40" i="40"/>
  <c r="CA40" i="40"/>
  <c r="BZ40" i="40"/>
  <c r="CF39" i="40"/>
  <c r="CE39" i="40"/>
  <c r="CD39" i="40"/>
  <c r="CC39" i="40"/>
  <c r="CB39" i="40"/>
  <c r="CA39" i="40"/>
  <c r="BZ39" i="40"/>
  <c r="CF38" i="40"/>
  <c r="CE38" i="40"/>
  <c r="CD38" i="40"/>
  <c r="CC38" i="40"/>
  <c r="CB38" i="40"/>
  <c r="CA38" i="40"/>
  <c r="BZ38" i="40"/>
  <c r="CF37" i="40"/>
  <c r="CE37" i="40"/>
  <c r="CD37" i="40"/>
  <c r="CC37" i="40"/>
  <c r="CB37" i="40"/>
  <c r="CA37" i="40"/>
  <c r="BZ37" i="40"/>
  <c r="CF36" i="40"/>
  <c r="CE36" i="40"/>
  <c r="CD36" i="40"/>
  <c r="CC36" i="40"/>
  <c r="CB36" i="40"/>
  <c r="CA36" i="40"/>
  <c r="BZ36" i="40"/>
  <c r="CF35" i="40"/>
  <c r="CE35" i="40"/>
  <c r="CD35" i="40"/>
  <c r="CC35" i="40"/>
  <c r="CB35" i="40"/>
  <c r="CA35" i="40"/>
  <c r="BZ35" i="40"/>
  <c r="CF34" i="40"/>
  <c r="CE34" i="40"/>
  <c r="CD34" i="40"/>
  <c r="CC34" i="40"/>
  <c r="CB34" i="40"/>
  <c r="CA34" i="40"/>
  <c r="BZ34" i="40"/>
  <c r="CF33" i="40"/>
  <c r="CE33" i="40"/>
  <c r="CD33" i="40"/>
  <c r="CC33" i="40"/>
  <c r="CB33" i="40"/>
  <c r="CA33" i="40"/>
  <c r="BZ33" i="40"/>
  <c r="CF32" i="40"/>
  <c r="CE32" i="40"/>
  <c r="CD32" i="40"/>
  <c r="CC32" i="40"/>
  <c r="CB32" i="40"/>
  <c r="CA32" i="40"/>
  <c r="BZ32" i="40"/>
  <c r="CF31" i="40"/>
  <c r="CE31" i="40"/>
  <c r="CD31" i="40"/>
  <c r="CC31" i="40"/>
  <c r="CB31" i="40"/>
  <c r="CA31" i="40"/>
  <c r="BZ31" i="40"/>
  <c r="CF30" i="40"/>
  <c r="CE30" i="40"/>
  <c r="CD30" i="40"/>
  <c r="CC30" i="40"/>
  <c r="CB30" i="40"/>
  <c r="CA30" i="40"/>
  <c r="BZ30" i="40"/>
  <c r="CF29" i="40"/>
  <c r="CE29" i="40"/>
  <c r="CD29" i="40"/>
  <c r="CC29" i="40"/>
  <c r="CB29" i="40"/>
  <c r="CA29" i="40"/>
  <c r="BZ29" i="40"/>
  <c r="CF28" i="40"/>
  <c r="CE28" i="40"/>
  <c r="CD28" i="40"/>
  <c r="CC28" i="40"/>
  <c r="CB28" i="40"/>
  <c r="CA28" i="40"/>
  <c r="BZ28" i="40"/>
  <c r="CF27" i="40"/>
  <c r="CE27" i="40"/>
  <c r="CD27" i="40"/>
  <c r="CC27" i="40"/>
  <c r="CB27" i="40"/>
  <c r="CA27" i="40"/>
  <c r="BZ27" i="40"/>
  <c r="CF26" i="40"/>
  <c r="CE26" i="40"/>
  <c r="CD26" i="40"/>
  <c r="CC26" i="40"/>
  <c r="CB26" i="40"/>
  <c r="CA26" i="40"/>
  <c r="BZ26" i="40"/>
  <c r="CF25" i="40"/>
  <c r="CE25" i="40"/>
  <c r="CD25" i="40"/>
  <c r="CC25" i="40"/>
  <c r="CB25" i="40"/>
  <c r="CA25" i="40"/>
  <c r="BZ25" i="40"/>
  <c r="CF24" i="40"/>
  <c r="CE24" i="40"/>
  <c r="CD24" i="40"/>
  <c r="CC24" i="40"/>
  <c r="CB24" i="40"/>
  <c r="CA24" i="40"/>
  <c r="BZ24" i="40"/>
  <c r="CF23" i="40"/>
  <c r="CE23" i="40"/>
  <c r="CD23" i="40"/>
  <c r="CC23" i="40"/>
  <c r="CB23" i="40"/>
  <c r="CA23" i="40"/>
  <c r="BZ23" i="40"/>
  <c r="CF22" i="40"/>
  <c r="CE22" i="40"/>
  <c r="CD22" i="40"/>
  <c r="CC22" i="40"/>
  <c r="CB22" i="40"/>
  <c r="CA22" i="40"/>
  <c r="BZ22" i="40"/>
  <c r="CF21" i="40"/>
  <c r="CE21" i="40"/>
  <c r="CD21" i="40"/>
  <c r="CC21" i="40"/>
  <c r="CB21" i="40"/>
  <c r="CA21" i="40"/>
  <c r="BZ21" i="40"/>
  <c r="CF20" i="40"/>
  <c r="CE20" i="40"/>
  <c r="CD20" i="40"/>
  <c r="CC20" i="40"/>
  <c r="CB20" i="40"/>
  <c r="CA20" i="40"/>
  <c r="BZ20" i="40"/>
  <c r="CF19" i="40"/>
  <c r="CE19" i="40"/>
  <c r="CD19" i="40"/>
  <c r="CC19" i="40"/>
  <c r="CB19" i="40"/>
  <c r="CA19" i="40"/>
  <c r="BZ19" i="40"/>
  <c r="CF18" i="40"/>
  <c r="CE18" i="40"/>
  <c r="CD18" i="40"/>
  <c r="CC18" i="40"/>
  <c r="CB18" i="40"/>
  <c r="CA18" i="40"/>
  <c r="BZ18" i="40"/>
  <c r="CF17" i="40"/>
  <c r="CE17" i="40"/>
  <c r="CD17" i="40"/>
  <c r="CC17" i="40"/>
  <c r="CB17" i="40"/>
  <c r="CA17" i="40"/>
  <c r="BZ17" i="40"/>
  <c r="CF16" i="40"/>
  <c r="CE16" i="40"/>
  <c r="CD16" i="40"/>
  <c r="CC16" i="40"/>
  <c r="CB16" i="40"/>
  <c r="CA16" i="40"/>
  <c r="BZ16" i="40"/>
  <c r="CF15" i="40"/>
  <c r="CE15" i="40"/>
  <c r="CD15" i="40"/>
  <c r="CC15" i="40"/>
  <c r="CB15" i="40"/>
  <c r="CA15" i="40"/>
  <c r="BZ15" i="40"/>
  <c r="CF14" i="40"/>
  <c r="CE14" i="40"/>
  <c r="CD14" i="40"/>
  <c r="CC14" i="40"/>
  <c r="CB14" i="40"/>
  <c r="CA14" i="40"/>
  <c r="BZ14" i="40"/>
  <c r="CF13" i="40"/>
  <c r="CE13" i="40"/>
  <c r="CD13" i="40"/>
  <c r="CC13" i="40"/>
  <c r="CB13" i="40"/>
  <c r="CA13" i="40"/>
  <c r="BZ13" i="40"/>
  <c r="CF12" i="40"/>
  <c r="CE12" i="40"/>
  <c r="CD12" i="40"/>
  <c r="CC12" i="40"/>
  <c r="CB12" i="40"/>
  <c r="CA12" i="40"/>
  <c r="BZ12" i="40"/>
  <c r="CF11" i="40"/>
  <c r="CE11" i="40"/>
  <c r="CD11" i="40"/>
  <c r="CC11" i="40"/>
  <c r="CB11" i="40"/>
  <c r="CA11" i="40"/>
  <c r="BZ11" i="40"/>
  <c r="CF9" i="40"/>
  <c r="CE9" i="40"/>
  <c r="CD9" i="40"/>
  <c r="CC9" i="40"/>
  <c r="CB9" i="40"/>
  <c r="CA9" i="40"/>
  <c r="BZ9" i="40"/>
  <c r="CF8" i="40"/>
  <c r="CE8" i="40"/>
  <c r="CD8" i="40"/>
  <c r="CC8" i="40"/>
  <c r="CB8" i="40"/>
  <c r="CA8" i="40"/>
  <c r="BZ8" i="40"/>
  <c r="CF7" i="40"/>
  <c r="CE7" i="40"/>
  <c r="CD7" i="40"/>
  <c r="CC7" i="40"/>
  <c r="CB7" i="40"/>
  <c r="CA7" i="40"/>
  <c r="BZ7" i="40"/>
  <c r="B66" i="40"/>
  <c r="B65" i="40"/>
  <c r="FU3" i="11"/>
  <c r="FV3" i="11"/>
  <c r="FW3" i="11"/>
  <c r="FX3" i="11"/>
  <c r="FY3" i="11"/>
  <c r="FZ3" i="11"/>
  <c r="GA3" i="11"/>
  <c r="GB3" i="11"/>
  <c r="GC3" i="11"/>
  <c r="GD3" i="11"/>
  <c r="GE3" i="11"/>
  <c r="GF3" i="11"/>
  <c r="GG3" i="11"/>
  <c r="GH3" i="11"/>
  <c r="GI3" i="11"/>
  <c r="GJ3" i="11"/>
  <c r="GK3" i="11"/>
  <c r="GL3" i="11"/>
  <c r="GM3" i="11"/>
  <c r="GN3" i="11"/>
  <c r="GO3" i="11"/>
  <c r="GP3" i="11"/>
  <c r="GQ3" i="11"/>
  <c r="GR3" i="11"/>
  <c r="GS3" i="11"/>
  <c r="GT3" i="11"/>
  <c r="GU3" i="11"/>
  <c r="GV3" i="11"/>
  <c r="GW3" i="11"/>
  <c r="GX3" i="11"/>
  <c r="GY3" i="11"/>
  <c r="GZ3" i="11"/>
  <c r="HA3" i="11"/>
  <c r="HB3" i="11"/>
  <c r="HC3" i="11"/>
  <c r="HD3" i="11"/>
  <c r="HE3" i="11"/>
  <c r="HF3" i="11"/>
  <c r="HG3" i="11"/>
  <c r="HH3" i="11"/>
  <c r="HI3" i="11"/>
  <c r="HJ3" i="11"/>
  <c r="HK3" i="11"/>
  <c r="HL3" i="11"/>
  <c r="HM3" i="11"/>
  <c r="HN3" i="11"/>
  <c r="HO3" i="11"/>
  <c r="HP3" i="11"/>
  <c r="HQ3" i="11"/>
  <c r="HR3" i="11"/>
  <c r="HS3" i="11"/>
  <c r="HT3" i="11"/>
  <c r="HU3" i="11"/>
  <c r="HV3" i="11"/>
  <c r="HW3" i="11"/>
  <c r="HX3" i="11"/>
  <c r="FU4" i="11"/>
  <c r="FV4" i="11"/>
  <c r="FW4" i="11"/>
  <c r="FX4" i="11"/>
  <c r="FY4" i="11"/>
  <c r="FZ4" i="11"/>
  <c r="GA4" i="11"/>
  <c r="GB4" i="11"/>
  <c r="GC4" i="11"/>
  <c r="GD4" i="11"/>
  <c r="GE4" i="11"/>
  <c r="GF4" i="11"/>
  <c r="GG4" i="11"/>
  <c r="GH4" i="11"/>
  <c r="GI4" i="11"/>
  <c r="GJ4" i="11"/>
  <c r="GK4" i="11"/>
  <c r="GL4" i="11"/>
  <c r="GM4" i="11"/>
  <c r="GN4" i="11"/>
  <c r="GO4" i="11"/>
  <c r="GP4" i="11"/>
  <c r="GQ4" i="11"/>
  <c r="GR4" i="11"/>
  <c r="GS4" i="11"/>
  <c r="GT4" i="11"/>
  <c r="GU4" i="11"/>
  <c r="GV4" i="11"/>
  <c r="GW4" i="11"/>
  <c r="GX4" i="11"/>
  <c r="GY4" i="11"/>
  <c r="GZ4" i="11"/>
  <c r="HA4" i="11"/>
  <c r="HB4" i="11"/>
  <c r="HC4" i="11"/>
  <c r="HD4" i="11"/>
  <c r="HE4" i="11"/>
  <c r="HF4" i="11"/>
  <c r="HG4" i="11"/>
  <c r="HH4" i="11"/>
  <c r="HI4" i="11"/>
  <c r="HJ4" i="11"/>
  <c r="HK4" i="11"/>
  <c r="HL4" i="11"/>
  <c r="HM4" i="11"/>
  <c r="HN4" i="11"/>
  <c r="HO4" i="11"/>
  <c r="HP4" i="11"/>
  <c r="HQ4" i="11"/>
  <c r="HR4" i="11"/>
  <c r="HS4" i="11"/>
  <c r="HT4" i="11"/>
  <c r="HU4" i="11"/>
  <c r="HV4" i="11"/>
  <c r="HW4" i="11"/>
  <c r="HX4" i="11"/>
  <c r="FU5" i="11"/>
  <c r="FV5" i="11"/>
  <c r="FW5" i="11"/>
  <c r="FX5" i="11"/>
  <c r="FY5" i="11"/>
  <c r="FZ5" i="11"/>
  <c r="GA5" i="11"/>
  <c r="GB5" i="11"/>
  <c r="GC5" i="11"/>
  <c r="GD5" i="11"/>
  <c r="GE5" i="11"/>
  <c r="GF5" i="11"/>
  <c r="GG5" i="11"/>
  <c r="GH5" i="11"/>
  <c r="GI5" i="11"/>
  <c r="GJ5" i="11"/>
  <c r="GK5" i="11"/>
  <c r="GL5" i="11"/>
  <c r="GM5" i="11"/>
  <c r="GN5" i="11"/>
  <c r="GO5" i="11"/>
  <c r="GP5" i="11"/>
  <c r="GQ5" i="11"/>
  <c r="GR5" i="11"/>
  <c r="GS5" i="11"/>
  <c r="GT5" i="11"/>
  <c r="GU5" i="11"/>
  <c r="GV5" i="11"/>
  <c r="GW5" i="11"/>
  <c r="GX5" i="11"/>
  <c r="GY5" i="11"/>
  <c r="GZ5" i="11"/>
  <c r="HA5" i="11"/>
  <c r="HB5" i="11"/>
  <c r="HC5" i="11"/>
  <c r="HD5" i="11"/>
  <c r="HE5" i="11"/>
  <c r="HF5" i="11"/>
  <c r="HG5" i="11"/>
  <c r="HH5" i="11"/>
  <c r="HI5" i="11"/>
  <c r="HJ5" i="11"/>
  <c r="HK5" i="11"/>
  <c r="HL5" i="11"/>
  <c r="HM5" i="11"/>
  <c r="HN5" i="11"/>
  <c r="HO5" i="11"/>
  <c r="HP5" i="11"/>
  <c r="HQ5" i="11"/>
  <c r="HR5" i="11"/>
  <c r="HS5" i="11"/>
  <c r="HT5" i="11"/>
  <c r="HU5" i="11"/>
  <c r="HV5" i="11"/>
  <c r="HW5" i="11"/>
  <c r="HX5" i="11"/>
  <c r="FU6" i="11"/>
  <c r="FV6" i="11"/>
  <c r="FW6" i="11"/>
  <c r="FX6" i="11"/>
  <c r="FY6" i="11"/>
  <c r="FZ6" i="11"/>
  <c r="GA6" i="11"/>
  <c r="GB6" i="11"/>
  <c r="GC6" i="11"/>
  <c r="GD6" i="11"/>
  <c r="GE6" i="11"/>
  <c r="GF6" i="11"/>
  <c r="GG6" i="11"/>
  <c r="GH6" i="11"/>
  <c r="GI6" i="11"/>
  <c r="GJ6" i="11"/>
  <c r="GK6" i="11"/>
  <c r="GL6" i="11"/>
  <c r="GM6" i="11"/>
  <c r="GN6" i="11"/>
  <c r="GO6" i="11"/>
  <c r="GP6" i="11"/>
  <c r="GQ6" i="11"/>
  <c r="GR6" i="11"/>
  <c r="GS6" i="11"/>
  <c r="GT6" i="11"/>
  <c r="GU6" i="11"/>
  <c r="GV6" i="11"/>
  <c r="GW6" i="11"/>
  <c r="GX6" i="11"/>
  <c r="GY6" i="11"/>
  <c r="GZ6" i="11"/>
  <c r="HA6" i="11"/>
  <c r="HB6" i="11"/>
  <c r="HC6" i="11"/>
  <c r="HD6" i="11"/>
  <c r="HE6" i="11"/>
  <c r="HF6" i="11"/>
  <c r="HG6" i="11"/>
  <c r="HH6" i="11"/>
  <c r="HI6" i="11"/>
  <c r="HJ6" i="11"/>
  <c r="HK6" i="11"/>
  <c r="HL6" i="11"/>
  <c r="HM6" i="11"/>
  <c r="HN6" i="11"/>
  <c r="HO6" i="11"/>
  <c r="HP6" i="11"/>
  <c r="HQ6" i="11"/>
  <c r="HR6" i="11"/>
  <c r="HS6" i="11"/>
  <c r="HT6" i="11"/>
  <c r="HU6" i="11"/>
  <c r="HV6" i="11"/>
  <c r="HW6" i="11"/>
  <c r="HX6" i="11"/>
  <c r="FU7" i="11"/>
  <c r="FV7" i="11"/>
  <c r="FW7" i="11"/>
  <c r="FX7" i="11"/>
  <c r="FY7" i="11"/>
  <c r="FZ7" i="11"/>
  <c r="GA7" i="11"/>
  <c r="GB7" i="11"/>
  <c r="GC7" i="11"/>
  <c r="GD7" i="11"/>
  <c r="GE7" i="11"/>
  <c r="GF7" i="11"/>
  <c r="GG7" i="11"/>
  <c r="GH7" i="11"/>
  <c r="GI7" i="11"/>
  <c r="GJ7" i="11"/>
  <c r="GK7" i="11"/>
  <c r="GL7" i="11"/>
  <c r="GM7" i="11"/>
  <c r="GN7" i="11"/>
  <c r="GO7" i="11"/>
  <c r="GP7" i="11"/>
  <c r="GQ7" i="11"/>
  <c r="GR7" i="11"/>
  <c r="GS7" i="11"/>
  <c r="GT7" i="11"/>
  <c r="GU7" i="11"/>
  <c r="GV7" i="11"/>
  <c r="GW7" i="11"/>
  <c r="GX7" i="11"/>
  <c r="GY7" i="11"/>
  <c r="GZ7" i="11"/>
  <c r="HA7" i="11"/>
  <c r="HB7" i="11"/>
  <c r="HC7" i="11"/>
  <c r="HD7" i="11"/>
  <c r="HE7" i="11"/>
  <c r="HF7" i="11"/>
  <c r="HG7" i="11"/>
  <c r="HH7" i="11"/>
  <c r="HI7" i="11"/>
  <c r="HJ7" i="11"/>
  <c r="HK7" i="11"/>
  <c r="HL7" i="11"/>
  <c r="HM7" i="11"/>
  <c r="HN7" i="11"/>
  <c r="HO7" i="11"/>
  <c r="HP7" i="11"/>
  <c r="HQ7" i="11"/>
  <c r="HR7" i="11"/>
  <c r="HS7" i="11"/>
  <c r="HT7" i="11"/>
  <c r="HU7" i="11"/>
  <c r="HV7" i="11"/>
  <c r="HW7" i="11"/>
  <c r="HX7" i="11"/>
  <c r="FU8" i="11"/>
  <c r="FV8" i="11"/>
  <c r="FW8" i="11"/>
  <c r="FX8" i="11"/>
  <c r="FY8" i="11"/>
  <c r="FZ8" i="11"/>
  <c r="GA8" i="11"/>
  <c r="GB8" i="11"/>
  <c r="GC8" i="11"/>
  <c r="GD8" i="11"/>
  <c r="GE8" i="11"/>
  <c r="GF8" i="11"/>
  <c r="GG8" i="11"/>
  <c r="GH8" i="11"/>
  <c r="GI8" i="11"/>
  <c r="GJ8" i="11"/>
  <c r="GK8" i="11"/>
  <c r="GL8" i="11"/>
  <c r="GM8" i="11"/>
  <c r="GN8" i="11"/>
  <c r="GO8" i="11"/>
  <c r="GP8" i="11"/>
  <c r="GQ8" i="11"/>
  <c r="GR8" i="11"/>
  <c r="GS8" i="11"/>
  <c r="GT8" i="11"/>
  <c r="GU8" i="11"/>
  <c r="GV8" i="11"/>
  <c r="GW8" i="11"/>
  <c r="GX8" i="11"/>
  <c r="GY8" i="11"/>
  <c r="GZ8" i="11"/>
  <c r="HA8" i="11"/>
  <c r="HB8" i="11"/>
  <c r="HC8" i="11"/>
  <c r="HD8" i="11"/>
  <c r="HE8" i="11"/>
  <c r="HF8" i="11"/>
  <c r="HG8" i="11"/>
  <c r="HH8" i="11"/>
  <c r="HI8" i="11"/>
  <c r="HJ8" i="11"/>
  <c r="HK8" i="11"/>
  <c r="HL8" i="11"/>
  <c r="HM8" i="11"/>
  <c r="HN8" i="11"/>
  <c r="HO8" i="11"/>
  <c r="HP8" i="11"/>
  <c r="HQ8" i="11"/>
  <c r="HR8" i="11"/>
  <c r="HS8" i="11"/>
  <c r="HT8" i="11"/>
  <c r="HU8" i="11"/>
  <c r="HV8" i="11"/>
  <c r="HW8" i="11"/>
  <c r="HX8" i="11"/>
  <c r="FU9" i="11"/>
  <c r="FV9" i="11"/>
  <c r="FW9" i="11"/>
  <c r="FX9" i="11"/>
  <c r="FY9" i="11"/>
  <c r="FZ9" i="11"/>
  <c r="GA9" i="11"/>
  <c r="GB9" i="11"/>
  <c r="GC9" i="11"/>
  <c r="GD9" i="11"/>
  <c r="GE9" i="11"/>
  <c r="GF9" i="11"/>
  <c r="GG9" i="11"/>
  <c r="GH9" i="11"/>
  <c r="GI9" i="11"/>
  <c r="GJ9" i="11"/>
  <c r="GK9" i="11"/>
  <c r="GL9" i="11"/>
  <c r="GM9" i="11"/>
  <c r="GN9" i="11"/>
  <c r="GO9" i="11"/>
  <c r="GP9" i="11"/>
  <c r="GQ9" i="11"/>
  <c r="GR9" i="11"/>
  <c r="GS9" i="11"/>
  <c r="GT9" i="11"/>
  <c r="GU9" i="11"/>
  <c r="GV9" i="11"/>
  <c r="GW9" i="11"/>
  <c r="GX9" i="11"/>
  <c r="GY9" i="11"/>
  <c r="GZ9" i="11"/>
  <c r="HA9" i="11"/>
  <c r="HB9" i="11"/>
  <c r="HC9" i="11"/>
  <c r="HD9" i="11"/>
  <c r="HE9" i="11"/>
  <c r="HF9" i="11"/>
  <c r="HG9" i="11"/>
  <c r="HH9" i="11"/>
  <c r="HI9" i="11"/>
  <c r="HJ9" i="11"/>
  <c r="HK9" i="11"/>
  <c r="HL9" i="11"/>
  <c r="HM9" i="11"/>
  <c r="HN9" i="11"/>
  <c r="HO9" i="11"/>
  <c r="HP9" i="11"/>
  <c r="HQ9" i="11"/>
  <c r="HR9" i="11"/>
  <c r="HS9" i="11"/>
  <c r="HT9" i="11"/>
  <c r="HU9" i="11"/>
  <c r="HV9" i="11"/>
  <c r="HW9" i="11"/>
  <c r="HX9" i="11"/>
  <c r="FU10" i="11"/>
  <c r="FV10" i="11"/>
  <c r="FW10" i="11"/>
  <c r="FX10" i="11"/>
  <c r="FY10" i="11"/>
  <c r="FZ10" i="11"/>
  <c r="GA10" i="11"/>
  <c r="GB10" i="11"/>
  <c r="GC10" i="11"/>
  <c r="GD10" i="11"/>
  <c r="GE10" i="11"/>
  <c r="GF10" i="11"/>
  <c r="GG10" i="11"/>
  <c r="GH10" i="11"/>
  <c r="GI10" i="11"/>
  <c r="GJ10" i="11"/>
  <c r="GK10" i="11"/>
  <c r="GL10" i="11"/>
  <c r="GM10" i="11"/>
  <c r="GN10" i="11"/>
  <c r="GO10" i="11"/>
  <c r="GP10" i="11"/>
  <c r="GQ10" i="11"/>
  <c r="GR10" i="11"/>
  <c r="GS10" i="11"/>
  <c r="GT10" i="11"/>
  <c r="GU10" i="11"/>
  <c r="GV10" i="11"/>
  <c r="GW10" i="11"/>
  <c r="GX10" i="11"/>
  <c r="GY10" i="11"/>
  <c r="GZ10" i="11"/>
  <c r="HA10" i="11"/>
  <c r="HB10" i="11"/>
  <c r="HC10" i="11"/>
  <c r="HD10" i="11"/>
  <c r="HE10" i="11"/>
  <c r="HF10" i="11"/>
  <c r="HG10" i="11"/>
  <c r="HH10" i="11"/>
  <c r="HI10" i="11"/>
  <c r="HJ10" i="11"/>
  <c r="HK10" i="11"/>
  <c r="HL10" i="11"/>
  <c r="HM10" i="11"/>
  <c r="HN10" i="11"/>
  <c r="HO10" i="11"/>
  <c r="HP10" i="11"/>
  <c r="HQ10" i="11"/>
  <c r="HR10" i="11"/>
  <c r="HS10" i="11"/>
  <c r="HT10" i="11"/>
  <c r="HU10" i="11"/>
  <c r="HV10" i="11"/>
  <c r="HW10" i="11"/>
  <c r="HX10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FU12" i="11"/>
  <c r="FV12" i="11"/>
  <c r="FW12" i="11"/>
  <c r="FX12" i="11"/>
  <c r="FY12" i="11"/>
  <c r="FZ12" i="11"/>
  <c r="GA12" i="11"/>
  <c r="GB12" i="11"/>
  <c r="GC12" i="11"/>
  <c r="GD12" i="11"/>
  <c r="GE12" i="11"/>
  <c r="GF12" i="11"/>
  <c r="GG12" i="11"/>
  <c r="GH12" i="11"/>
  <c r="GI12" i="11"/>
  <c r="GJ12" i="11"/>
  <c r="GK12" i="11"/>
  <c r="GL12" i="11"/>
  <c r="GM12" i="11"/>
  <c r="GN12" i="11"/>
  <c r="GO12" i="11"/>
  <c r="GP12" i="11"/>
  <c r="GQ12" i="11"/>
  <c r="GR12" i="11"/>
  <c r="GS12" i="11"/>
  <c r="GT12" i="11"/>
  <c r="GU12" i="11"/>
  <c r="GV12" i="11"/>
  <c r="GW12" i="11"/>
  <c r="GX12" i="11"/>
  <c r="GY12" i="11"/>
  <c r="GZ12" i="11"/>
  <c r="HA12" i="11"/>
  <c r="HB12" i="11"/>
  <c r="HC12" i="11"/>
  <c r="HD12" i="11"/>
  <c r="HE12" i="11"/>
  <c r="HF12" i="11"/>
  <c r="HG12" i="11"/>
  <c r="HH12" i="11"/>
  <c r="HI12" i="11"/>
  <c r="HJ12" i="11"/>
  <c r="HK12" i="11"/>
  <c r="HL12" i="11"/>
  <c r="HM12" i="11"/>
  <c r="HN12" i="11"/>
  <c r="HO12" i="11"/>
  <c r="HP12" i="11"/>
  <c r="HQ12" i="11"/>
  <c r="HR12" i="11"/>
  <c r="HS12" i="11"/>
  <c r="HT12" i="11"/>
  <c r="HU12" i="11"/>
  <c r="HV12" i="11"/>
  <c r="HW12" i="11"/>
  <c r="HX12" i="11"/>
  <c r="FU13" i="11"/>
  <c r="FV13" i="11"/>
  <c r="FW13" i="11"/>
  <c r="FX13" i="11"/>
  <c r="FY13" i="11"/>
  <c r="FZ13" i="11"/>
  <c r="GA13" i="11"/>
  <c r="GB13" i="11"/>
  <c r="GC13" i="11"/>
  <c r="GD13" i="11"/>
  <c r="GE13" i="11"/>
  <c r="GF13" i="11"/>
  <c r="GG13" i="11"/>
  <c r="GH13" i="11"/>
  <c r="GI13" i="11"/>
  <c r="GJ13" i="11"/>
  <c r="GK13" i="11"/>
  <c r="GL13" i="11"/>
  <c r="GM13" i="11"/>
  <c r="GN13" i="11"/>
  <c r="GO13" i="11"/>
  <c r="GP13" i="11"/>
  <c r="GQ13" i="11"/>
  <c r="GR13" i="11"/>
  <c r="GS13" i="11"/>
  <c r="GT13" i="11"/>
  <c r="GU13" i="11"/>
  <c r="GV13" i="11"/>
  <c r="GW13" i="11"/>
  <c r="GX13" i="11"/>
  <c r="GY13" i="11"/>
  <c r="GZ13" i="11"/>
  <c r="HA13" i="11"/>
  <c r="HB13" i="11"/>
  <c r="HC13" i="11"/>
  <c r="HD13" i="11"/>
  <c r="HE13" i="11"/>
  <c r="HF13" i="11"/>
  <c r="HG13" i="11"/>
  <c r="HH13" i="11"/>
  <c r="HI13" i="11"/>
  <c r="HJ13" i="11"/>
  <c r="HK13" i="11"/>
  <c r="HL13" i="11"/>
  <c r="HM13" i="11"/>
  <c r="HN13" i="11"/>
  <c r="HO13" i="11"/>
  <c r="HP13" i="11"/>
  <c r="HQ13" i="11"/>
  <c r="HR13" i="11"/>
  <c r="HS13" i="11"/>
  <c r="HT13" i="11"/>
  <c r="HU13" i="11"/>
  <c r="HV13" i="11"/>
  <c r="HW13" i="11"/>
  <c r="HX13" i="11"/>
  <c r="FU14" i="11"/>
  <c r="FV14" i="11"/>
  <c r="FW14" i="11"/>
  <c r="FX14" i="11"/>
  <c r="FY14" i="11"/>
  <c r="FZ14" i="11"/>
  <c r="GA14" i="11"/>
  <c r="GB14" i="11"/>
  <c r="GC14" i="11"/>
  <c r="GD14" i="11"/>
  <c r="GE14" i="11"/>
  <c r="GF14" i="11"/>
  <c r="GG14" i="11"/>
  <c r="GH14" i="11"/>
  <c r="GI14" i="11"/>
  <c r="GJ14" i="11"/>
  <c r="GK14" i="11"/>
  <c r="GL14" i="11"/>
  <c r="GM14" i="11"/>
  <c r="GN14" i="11"/>
  <c r="GO14" i="11"/>
  <c r="GP14" i="11"/>
  <c r="GQ14" i="11"/>
  <c r="GR14" i="11"/>
  <c r="GS14" i="11"/>
  <c r="GT14" i="11"/>
  <c r="GU14" i="11"/>
  <c r="GV14" i="11"/>
  <c r="GW14" i="11"/>
  <c r="GX14" i="11"/>
  <c r="GY14" i="11"/>
  <c r="GZ14" i="11"/>
  <c r="HA14" i="11"/>
  <c r="HB14" i="11"/>
  <c r="HC14" i="11"/>
  <c r="HD14" i="11"/>
  <c r="HE14" i="11"/>
  <c r="HF14" i="11"/>
  <c r="HG14" i="11"/>
  <c r="HH14" i="11"/>
  <c r="HI14" i="11"/>
  <c r="HJ14" i="11"/>
  <c r="HK14" i="11"/>
  <c r="HL14" i="11"/>
  <c r="HM14" i="11"/>
  <c r="HN14" i="11"/>
  <c r="HO14" i="11"/>
  <c r="HP14" i="11"/>
  <c r="HQ14" i="11"/>
  <c r="HR14" i="11"/>
  <c r="HS14" i="11"/>
  <c r="HT14" i="11"/>
  <c r="HU14" i="11"/>
  <c r="HV14" i="11"/>
  <c r="HW14" i="11"/>
  <c r="HX14" i="11"/>
  <c r="FU15" i="11"/>
  <c r="FV15" i="11"/>
  <c r="FW15" i="11"/>
  <c r="FX15" i="11"/>
  <c r="FY15" i="11"/>
  <c r="FZ15" i="11"/>
  <c r="GA15" i="11"/>
  <c r="GB15" i="11"/>
  <c r="GC15" i="11"/>
  <c r="GD15" i="11"/>
  <c r="GE15" i="11"/>
  <c r="GF15" i="11"/>
  <c r="GG15" i="11"/>
  <c r="GH15" i="11"/>
  <c r="GI15" i="11"/>
  <c r="GJ15" i="11"/>
  <c r="GK15" i="11"/>
  <c r="GL15" i="11"/>
  <c r="GM15" i="11"/>
  <c r="GN15" i="11"/>
  <c r="GO15" i="11"/>
  <c r="GP15" i="11"/>
  <c r="GQ15" i="11"/>
  <c r="GR15" i="11"/>
  <c r="GS15" i="11"/>
  <c r="GT15" i="11"/>
  <c r="GU15" i="11"/>
  <c r="GV15" i="11"/>
  <c r="GW15" i="11"/>
  <c r="GX15" i="11"/>
  <c r="GY15" i="11"/>
  <c r="GZ15" i="11"/>
  <c r="HA15" i="11"/>
  <c r="HB15" i="11"/>
  <c r="HC15" i="11"/>
  <c r="HD15" i="11"/>
  <c r="HE15" i="11"/>
  <c r="HF15" i="11"/>
  <c r="HG15" i="11"/>
  <c r="HH15" i="11"/>
  <c r="HI15" i="11"/>
  <c r="HJ15" i="11"/>
  <c r="HK15" i="11"/>
  <c r="HL15" i="11"/>
  <c r="HM15" i="11"/>
  <c r="HN15" i="11"/>
  <c r="HO15" i="11"/>
  <c r="HP15" i="11"/>
  <c r="HQ15" i="11"/>
  <c r="HR15" i="11"/>
  <c r="HS15" i="11"/>
  <c r="HT15" i="11"/>
  <c r="HU15" i="11"/>
  <c r="HV15" i="11"/>
  <c r="HW15" i="11"/>
  <c r="HX15" i="11"/>
  <c r="FU16" i="11"/>
  <c r="FV16" i="11"/>
  <c r="FW16" i="11"/>
  <c r="FX16" i="11"/>
  <c r="FY16" i="11"/>
  <c r="FZ16" i="11"/>
  <c r="GA16" i="11"/>
  <c r="GB16" i="11"/>
  <c r="GC16" i="11"/>
  <c r="GD16" i="11"/>
  <c r="GE16" i="11"/>
  <c r="GF16" i="11"/>
  <c r="GG16" i="11"/>
  <c r="GH16" i="11"/>
  <c r="GI16" i="11"/>
  <c r="GJ16" i="11"/>
  <c r="GK16" i="11"/>
  <c r="GL16" i="11"/>
  <c r="GM16" i="11"/>
  <c r="GN16" i="11"/>
  <c r="GO16" i="11"/>
  <c r="GP16" i="11"/>
  <c r="GQ16" i="11"/>
  <c r="GR16" i="11"/>
  <c r="GS16" i="11"/>
  <c r="GT16" i="11"/>
  <c r="GU16" i="11"/>
  <c r="GV16" i="11"/>
  <c r="GW16" i="11"/>
  <c r="GX16" i="11"/>
  <c r="GY16" i="11"/>
  <c r="GZ16" i="11"/>
  <c r="HA16" i="11"/>
  <c r="HB16" i="11"/>
  <c r="HC16" i="11"/>
  <c r="HD16" i="11"/>
  <c r="HE16" i="11"/>
  <c r="HF16" i="11"/>
  <c r="HG16" i="11"/>
  <c r="HH16" i="11"/>
  <c r="HI16" i="11"/>
  <c r="HJ16" i="11"/>
  <c r="HK16" i="11"/>
  <c r="HL16" i="11"/>
  <c r="HM16" i="11"/>
  <c r="HN16" i="11"/>
  <c r="HO16" i="11"/>
  <c r="HP16" i="11"/>
  <c r="HQ16" i="11"/>
  <c r="HR16" i="11"/>
  <c r="HS16" i="11"/>
  <c r="HT16" i="11"/>
  <c r="HU16" i="11"/>
  <c r="HV16" i="11"/>
  <c r="HW16" i="11"/>
  <c r="HX16" i="11"/>
  <c r="FU17" i="11"/>
  <c r="FV17" i="11"/>
  <c r="FW17" i="11"/>
  <c r="FX17" i="11"/>
  <c r="FY17" i="11"/>
  <c r="FZ17" i="11"/>
  <c r="GA17" i="11"/>
  <c r="GB17" i="11"/>
  <c r="GC17" i="11"/>
  <c r="GD17" i="11"/>
  <c r="GE17" i="11"/>
  <c r="GF17" i="11"/>
  <c r="GG17" i="11"/>
  <c r="GH17" i="11"/>
  <c r="GI17" i="11"/>
  <c r="GJ17" i="11"/>
  <c r="GK17" i="11"/>
  <c r="GL17" i="11"/>
  <c r="GM17" i="11"/>
  <c r="GN17" i="11"/>
  <c r="GO17" i="11"/>
  <c r="GP17" i="11"/>
  <c r="GQ17" i="11"/>
  <c r="GR17" i="11"/>
  <c r="GS17" i="11"/>
  <c r="GT17" i="11"/>
  <c r="GU17" i="11"/>
  <c r="GV17" i="11"/>
  <c r="GW17" i="11"/>
  <c r="GX17" i="11"/>
  <c r="GY17" i="11"/>
  <c r="GZ17" i="11"/>
  <c r="HA17" i="11"/>
  <c r="HB17" i="11"/>
  <c r="HC17" i="11"/>
  <c r="HD17" i="11"/>
  <c r="HE17" i="11"/>
  <c r="HF17" i="11"/>
  <c r="HG17" i="11"/>
  <c r="HH17" i="11"/>
  <c r="HI17" i="11"/>
  <c r="HJ17" i="11"/>
  <c r="HK17" i="11"/>
  <c r="HL17" i="11"/>
  <c r="HM17" i="11"/>
  <c r="HN17" i="11"/>
  <c r="HO17" i="11"/>
  <c r="HP17" i="11"/>
  <c r="HQ17" i="11"/>
  <c r="HR17" i="11"/>
  <c r="HS17" i="11"/>
  <c r="HT17" i="11"/>
  <c r="HU17" i="11"/>
  <c r="HV17" i="11"/>
  <c r="HW17" i="11"/>
  <c r="HX17" i="11"/>
  <c r="FU18" i="11"/>
  <c r="FV18" i="11"/>
  <c r="FW18" i="11"/>
  <c r="FX18" i="11"/>
  <c r="FY18" i="11"/>
  <c r="FZ18" i="11"/>
  <c r="GA18" i="11"/>
  <c r="GB18" i="11"/>
  <c r="GC18" i="11"/>
  <c r="GD18" i="11"/>
  <c r="GE18" i="11"/>
  <c r="GF18" i="11"/>
  <c r="GG18" i="11"/>
  <c r="GH18" i="11"/>
  <c r="GI18" i="11"/>
  <c r="GJ18" i="11"/>
  <c r="GK18" i="11"/>
  <c r="GL18" i="11"/>
  <c r="GM18" i="11"/>
  <c r="GN18" i="11"/>
  <c r="GO18" i="11"/>
  <c r="GP18" i="11"/>
  <c r="GQ18" i="11"/>
  <c r="GR18" i="11"/>
  <c r="GS18" i="11"/>
  <c r="GT18" i="11"/>
  <c r="GU18" i="11"/>
  <c r="GV18" i="11"/>
  <c r="GW18" i="11"/>
  <c r="GX18" i="11"/>
  <c r="GY18" i="11"/>
  <c r="GZ18" i="11"/>
  <c r="HA18" i="11"/>
  <c r="HB18" i="11"/>
  <c r="HC18" i="11"/>
  <c r="HD18" i="11"/>
  <c r="HE18" i="11"/>
  <c r="HF18" i="11"/>
  <c r="HG18" i="11"/>
  <c r="HH18" i="11"/>
  <c r="HI18" i="11"/>
  <c r="HJ18" i="11"/>
  <c r="HK18" i="11"/>
  <c r="HL18" i="11"/>
  <c r="HM18" i="11"/>
  <c r="HN18" i="11"/>
  <c r="HO18" i="11"/>
  <c r="HP18" i="11"/>
  <c r="HQ18" i="11"/>
  <c r="HR18" i="11"/>
  <c r="HS18" i="11"/>
  <c r="HT18" i="11"/>
  <c r="HU18" i="11"/>
  <c r="HV18" i="11"/>
  <c r="HW18" i="11"/>
  <c r="HX18" i="11"/>
  <c r="FU19" i="11"/>
  <c r="FV19" i="11"/>
  <c r="FW19" i="11"/>
  <c r="FX19" i="11"/>
  <c r="FY19" i="11"/>
  <c r="FZ19" i="11"/>
  <c r="GA19" i="11"/>
  <c r="GB19" i="11"/>
  <c r="GC19" i="11"/>
  <c r="GD19" i="11"/>
  <c r="GE19" i="11"/>
  <c r="GF19" i="11"/>
  <c r="GG19" i="11"/>
  <c r="GH19" i="11"/>
  <c r="GI19" i="11"/>
  <c r="GJ19" i="11"/>
  <c r="GK19" i="11"/>
  <c r="GL19" i="11"/>
  <c r="GM19" i="11"/>
  <c r="GN19" i="11"/>
  <c r="GO19" i="11"/>
  <c r="GP19" i="11"/>
  <c r="GQ19" i="11"/>
  <c r="GR19" i="11"/>
  <c r="GS19" i="11"/>
  <c r="GT19" i="11"/>
  <c r="GU19" i="11"/>
  <c r="GV19" i="11"/>
  <c r="GW19" i="11"/>
  <c r="GX19" i="11"/>
  <c r="GY19" i="11"/>
  <c r="GZ19" i="11"/>
  <c r="HA19" i="11"/>
  <c r="HB19" i="11"/>
  <c r="HC19" i="11"/>
  <c r="HD19" i="11"/>
  <c r="HE19" i="11"/>
  <c r="HF19" i="11"/>
  <c r="HG19" i="11"/>
  <c r="HH19" i="11"/>
  <c r="HI19" i="11"/>
  <c r="HJ19" i="11"/>
  <c r="HK19" i="11"/>
  <c r="HL19" i="11"/>
  <c r="HM19" i="11"/>
  <c r="HN19" i="11"/>
  <c r="HO19" i="11"/>
  <c r="HP19" i="11"/>
  <c r="HQ19" i="11"/>
  <c r="HR19" i="11"/>
  <c r="HS19" i="11"/>
  <c r="HT19" i="11"/>
  <c r="HU19" i="11"/>
  <c r="HV19" i="11"/>
  <c r="HW19" i="11"/>
  <c r="HX19" i="11"/>
  <c r="FU20" i="11"/>
  <c r="FV20" i="11"/>
  <c r="FW20" i="11"/>
  <c r="FX20" i="11"/>
  <c r="FY20" i="11"/>
  <c r="FZ20" i="11"/>
  <c r="GA20" i="11"/>
  <c r="GB20" i="11"/>
  <c r="GC20" i="11"/>
  <c r="GD20" i="11"/>
  <c r="GE20" i="11"/>
  <c r="GF20" i="11"/>
  <c r="GG20" i="11"/>
  <c r="GH20" i="11"/>
  <c r="GI20" i="11"/>
  <c r="GJ20" i="11"/>
  <c r="GK20" i="11"/>
  <c r="GL20" i="11"/>
  <c r="GM20" i="11"/>
  <c r="GN20" i="11"/>
  <c r="GO20" i="11"/>
  <c r="GP20" i="11"/>
  <c r="GQ20" i="11"/>
  <c r="GR20" i="11"/>
  <c r="GS20" i="11"/>
  <c r="GT20" i="11"/>
  <c r="GU20" i="11"/>
  <c r="GV20" i="11"/>
  <c r="GW20" i="11"/>
  <c r="GX20" i="11"/>
  <c r="GY20" i="11"/>
  <c r="GZ20" i="11"/>
  <c r="HA20" i="11"/>
  <c r="HB20" i="11"/>
  <c r="HC20" i="11"/>
  <c r="HD20" i="11"/>
  <c r="HE20" i="11"/>
  <c r="HF20" i="11"/>
  <c r="HG20" i="11"/>
  <c r="HH20" i="11"/>
  <c r="HI20" i="11"/>
  <c r="HJ20" i="11"/>
  <c r="HK20" i="11"/>
  <c r="HL20" i="11"/>
  <c r="HM20" i="11"/>
  <c r="HN20" i="11"/>
  <c r="HO20" i="11"/>
  <c r="HP20" i="11"/>
  <c r="HQ20" i="11"/>
  <c r="HR20" i="11"/>
  <c r="HS20" i="11"/>
  <c r="HT20" i="11"/>
  <c r="HU20" i="11"/>
  <c r="HV20" i="11"/>
  <c r="HW20" i="11"/>
  <c r="HX20" i="11"/>
  <c r="FU21" i="11"/>
  <c r="FV21" i="11"/>
  <c r="FW21" i="11"/>
  <c r="FX21" i="11"/>
  <c r="FY21" i="11"/>
  <c r="FZ21" i="11"/>
  <c r="GA21" i="11"/>
  <c r="GB21" i="11"/>
  <c r="GC21" i="11"/>
  <c r="GD21" i="11"/>
  <c r="GE21" i="11"/>
  <c r="GF21" i="11"/>
  <c r="GG21" i="11"/>
  <c r="GH21" i="11"/>
  <c r="GI21" i="11"/>
  <c r="GJ21" i="11"/>
  <c r="GK21" i="11"/>
  <c r="GL21" i="11"/>
  <c r="GM21" i="11"/>
  <c r="GN21" i="11"/>
  <c r="GO21" i="11"/>
  <c r="GP21" i="11"/>
  <c r="GQ21" i="11"/>
  <c r="GR21" i="11"/>
  <c r="GS21" i="11"/>
  <c r="GT21" i="11"/>
  <c r="GU21" i="11"/>
  <c r="GV21" i="11"/>
  <c r="GW21" i="11"/>
  <c r="GX21" i="11"/>
  <c r="GY21" i="11"/>
  <c r="GZ21" i="11"/>
  <c r="HA21" i="11"/>
  <c r="HB21" i="11"/>
  <c r="HC21" i="11"/>
  <c r="HD21" i="11"/>
  <c r="HE21" i="11"/>
  <c r="HF21" i="11"/>
  <c r="HG21" i="11"/>
  <c r="HH21" i="11"/>
  <c r="HI21" i="11"/>
  <c r="HJ21" i="11"/>
  <c r="HK21" i="11"/>
  <c r="HL21" i="11"/>
  <c r="HM21" i="11"/>
  <c r="HN21" i="11"/>
  <c r="HO21" i="11"/>
  <c r="HP21" i="11"/>
  <c r="HQ21" i="11"/>
  <c r="HR21" i="11"/>
  <c r="HS21" i="11"/>
  <c r="HT21" i="11"/>
  <c r="HU21" i="11"/>
  <c r="HV21" i="11"/>
  <c r="HW21" i="11"/>
  <c r="HX21" i="11"/>
  <c r="FU22" i="11"/>
  <c r="FV22" i="11"/>
  <c r="FW22" i="11"/>
  <c r="FX22" i="11"/>
  <c r="FY22" i="11"/>
  <c r="FZ22" i="11"/>
  <c r="GA22" i="11"/>
  <c r="GB22" i="11"/>
  <c r="GC22" i="11"/>
  <c r="GD22" i="11"/>
  <c r="GE22" i="11"/>
  <c r="GF22" i="11"/>
  <c r="GG22" i="11"/>
  <c r="GH22" i="11"/>
  <c r="GI22" i="11"/>
  <c r="GJ22" i="11"/>
  <c r="GK22" i="11"/>
  <c r="GL22" i="11"/>
  <c r="GM22" i="11"/>
  <c r="GN22" i="11"/>
  <c r="GO22" i="11"/>
  <c r="GP22" i="11"/>
  <c r="GQ22" i="11"/>
  <c r="GR22" i="11"/>
  <c r="GS22" i="11"/>
  <c r="GT22" i="11"/>
  <c r="GU22" i="11"/>
  <c r="GV22" i="11"/>
  <c r="GW22" i="11"/>
  <c r="GX22" i="11"/>
  <c r="GY22" i="11"/>
  <c r="GZ22" i="11"/>
  <c r="HA22" i="11"/>
  <c r="HB22" i="11"/>
  <c r="HC22" i="11"/>
  <c r="HD22" i="11"/>
  <c r="HE22" i="11"/>
  <c r="HF22" i="11"/>
  <c r="HG22" i="11"/>
  <c r="HH22" i="11"/>
  <c r="HI22" i="11"/>
  <c r="HJ22" i="11"/>
  <c r="HK22" i="11"/>
  <c r="HL22" i="11"/>
  <c r="HM22" i="11"/>
  <c r="HN22" i="11"/>
  <c r="HO22" i="11"/>
  <c r="HP22" i="11"/>
  <c r="HQ22" i="11"/>
  <c r="HR22" i="11"/>
  <c r="HS22" i="11"/>
  <c r="HT22" i="11"/>
  <c r="HU22" i="11"/>
  <c r="HV22" i="11"/>
  <c r="HW22" i="11"/>
  <c r="HX22" i="11"/>
  <c r="FU23" i="11"/>
  <c r="FV23" i="11"/>
  <c r="FW23" i="11"/>
  <c r="FX23" i="11"/>
  <c r="FY23" i="11"/>
  <c r="FZ23" i="11"/>
  <c r="GA23" i="11"/>
  <c r="GB23" i="11"/>
  <c r="GC23" i="11"/>
  <c r="GD23" i="11"/>
  <c r="GE23" i="11"/>
  <c r="GF23" i="11"/>
  <c r="GG23" i="11"/>
  <c r="GH23" i="11"/>
  <c r="GI23" i="11"/>
  <c r="GJ23" i="11"/>
  <c r="GK23" i="11"/>
  <c r="GL23" i="11"/>
  <c r="GM23" i="11"/>
  <c r="GN23" i="11"/>
  <c r="GO23" i="11"/>
  <c r="GP23" i="11"/>
  <c r="GQ23" i="11"/>
  <c r="GR23" i="11"/>
  <c r="GS23" i="11"/>
  <c r="GT23" i="11"/>
  <c r="GU23" i="11"/>
  <c r="GV23" i="11"/>
  <c r="GW23" i="11"/>
  <c r="GX23" i="11"/>
  <c r="GY23" i="11"/>
  <c r="GZ23" i="11"/>
  <c r="HA23" i="11"/>
  <c r="HB23" i="11"/>
  <c r="HC23" i="11"/>
  <c r="HD23" i="11"/>
  <c r="HE23" i="11"/>
  <c r="HF23" i="11"/>
  <c r="HG23" i="11"/>
  <c r="HH23" i="11"/>
  <c r="HI23" i="11"/>
  <c r="HJ23" i="11"/>
  <c r="HK23" i="11"/>
  <c r="HL23" i="11"/>
  <c r="HM23" i="11"/>
  <c r="HN23" i="11"/>
  <c r="HO23" i="11"/>
  <c r="HP23" i="11"/>
  <c r="HQ23" i="11"/>
  <c r="HR23" i="11"/>
  <c r="HS23" i="11"/>
  <c r="HT23" i="11"/>
  <c r="HU23" i="11"/>
  <c r="HV23" i="11"/>
  <c r="HW23" i="11"/>
  <c r="HX23" i="11"/>
  <c r="FU24" i="11"/>
  <c r="FV24" i="11"/>
  <c r="FW24" i="11"/>
  <c r="FX24" i="11"/>
  <c r="FY24" i="11"/>
  <c r="FZ24" i="11"/>
  <c r="GA24" i="11"/>
  <c r="GB24" i="11"/>
  <c r="GC24" i="11"/>
  <c r="GD24" i="11"/>
  <c r="GE24" i="11"/>
  <c r="GF24" i="11"/>
  <c r="GG24" i="11"/>
  <c r="GH24" i="11"/>
  <c r="GI24" i="11"/>
  <c r="GJ24" i="11"/>
  <c r="GK24" i="11"/>
  <c r="GL24" i="11"/>
  <c r="GM24" i="11"/>
  <c r="GN24" i="11"/>
  <c r="GO24" i="11"/>
  <c r="GP24" i="11"/>
  <c r="GQ24" i="11"/>
  <c r="GR24" i="11"/>
  <c r="GS24" i="11"/>
  <c r="GT24" i="11"/>
  <c r="GU24" i="11"/>
  <c r="GV24" i="11"/>
  <c r="GW24" i="11"/>
  <c r="GX24" i="11"/>
  <c r="GY24" i="11"/>
  <c r="GZ24" i="11"/>
  <c r="HA24" i="11"/>
  <c r="HB24" i="11"/>
  <c r="HC24" i="11"/>
  <c r="HD24" i="11"/>
  <c r="HE24" i="11"/>
  <c r="HF24" i="11"/>
  <c r="HG24" i="11"/>
  <c r="HH24" i="11"/>
  <c r="HI24" i="11"/>
  <c r="HJ24" i="11"/>
  <c r="HK24" i="11"/>
  <c r="HL24" i="11"/>
  <c r="HM24" i="11"/>
  <c r="HN24" i="11"/>
  <c r="HO24" i="11"/>
  <c r="HP24" i="11"/>
  <c r="HQ24" i="11"/>
  <c r="HR24" i="11"/>
  <c r="HS24" i="11"/>
  <c r="HT24" i="11"/>
  <c r="HU24" i="11"/>
  <c r="HV24" i="11"/>
  <c r="HW24" i="11"/>
  <c r="HX24" i="11"/>
  <c r="FU25" i="11"/>
  <c r="FV25" i="11"/>
  <c r="FW25" i="11"/>
  <c r="FX25" i="11"/>
  <c r="FY25" i="11"/>
  <c r="FZ25" i="11"/>
  <c r="GA25" i="11"/>
  <c r="GB25" i="11"/>
  <c r="GC25" i="11"/>
  <c r="GD25" i="11"/>
  <c r="GE25" i="11"/>
  <c r="GF25" i="11"/>
  <c r="GG25" i="11"/>
  <c r="GH25" i="11"/>
  <c r="GI25" i="11"/>
  <c r="GJ25" i="11"/>
  <c r="GK25" i="11"/>
  <c r="GL25" i="11"/>
  <c r="GM25" i="11"/>
  <c r="GN25" i="11"/>
  <c r="GO25" i="11"/>
  <c r="GP25" i="11"/>
  <c r="GQ25" i="11"/>
  <c r="GR25" i="11"/>
  <c r="GS25" i="11"/>
  <c r="GT25" i="11"/>
  <c r="GU25" i="11"/>
  <c r="GV25" i="11"/>
  <c r="GW25" i="11"/>
  <c r="GX25" i="11"/>
  <c r="GY25" i="11"/>
  <c r="GZ25" i="11"/>
  <c r="HA25" i="11"/>
  <c r="HB25" i="11"/>
  <c r="HC25" i="11"/>
  <c r="HD25" i="11"/>
  <c r="HE25" i="11"/>
  <c r="HF25" i="11"/>
  <c r="HG25" i="11"/>
  <c r="HH25" i="11"/>
  <c r="HI25" i="11"/>
  <c r="HJ25" i="11"/>
  <c r="HK25" i="11"/>
  <c r="HL25" i="11"/>
  <c r="HM25" i="11"/>
  <c r="HN25" i="11"/>
  <c r="HO25" i="11"/>
  <c r="HP25" i="11"/>
  <c r="HQ25" i="11"/>
  <c r="HR25" i="11"/>
  <c r="HS25" i="11"/>
  <c r="HT25" i="11"/>
  <c r="HU25" i="11"/>
  <c r="HV25" i="11"/>
  <c r="HW25" i="11"/>
  <c r="HX25" i="11"/>
  <c r="FU26" i="11"/>
  <c r="FV26" i="11"/>
  <c r="FW26" i="11"/>
  <c r="FX26" i="11"/>
  <c r="FY26" i="11"/>
  <c r="FZ26" i="11"/>
  <c r="GA26" i="11"/>
  <c r="GB26" i="11"/>
  <c r="GC26" i="11"/>
  <c r="GD26" i="11"/>
  <c r="GE26" i="11"/>
  <c r="GF26" i="11"/>
  <c r="GG26" i="11"/>
  <c r="GH26" i="11"/>
  <c r="GI26" i="11"/>
  <c r="GJ26" i="11"/>
  <c r="GK26" i="11"/>
  <c r="GL26" i="11"/>
  <c r="GM26" i="11"/>
  <c r="GN26" i="11"/>
  <c r="GO26" i="11"/>
  <c r="GP26" i="11"/>
  <c r="GQ26" i="11"/>
  <c r="GR26" i="11"/>
  <c r="GS26" i="11"/>
  <c r="GT26" i="11"/>
  <c r="GU26" i="11"/>
  <c r="GV26" i="11"/>
  <c r="GW26" i="11"/>
  <c r="GX26" i="11"/>
  <c r="GY26" i="11"/>
  <c r="GZ26" i="11"/>
  <c r="HA26" i="11"/>
  <c r="HB26" i="11"/>
  <c r="HC26" i="11"/>
  <c r="HD26" i="11"/>
  <c r="HE26" i="11"/>
  <c r="HF26" i="11"/>
  <c r="HG26" i="11"/>
  <c r="HH26" i="11"/>
  <c r="HI26" i="11"/>
  <c r="HJ26" i="11"/>
  <c r="HK26" i="11"/>
  <c r="HL26" i="11"/>
  <c r="HM26" i="11"/>
  <c r="HN26" i="11"/>
  <c r="HO26" i="11"/>
  <c r="HP26" i="11"/>
  <c r="HQ26" i="11"/>
  <c r="HR26" i="11"/>
  <c r="HS26" i="11"/>
  <c r="HT26" i="11"/>
  <c r="HU26" i="11"/>
  <c r="HV26" i="11"/>
  <c r="HW26" i="11"/>
  <c r="HX26" i="11"/>
  <c r="FU27" i="11"/>
  <c r="FV27" i="11"/>
  <c r="FW27" i="11"/>
  <c r="FX27" i="11"/>
  <c r="FY27" i="11"/>
  <c r="FZ27" i="11"/>
  <c r="GA27" i="11"/>
  <c r="GB27" i="11"/>
  <c r="GC27" i="11"/>
  <c r="GD27" i="11"/>
  <c r="GE27" i="11"/>
  <c r="GF27" i="11"/>
  <c r="GG27" i="11"/>
  <c r="GH27" i="11"/>
  <c r="GI27" i="11"/>
  <c r="GJ27" i="11"/>
  <c r="GK27" i="11"/>
  <c r="GL27" i="11"/>
  <c r="GM27" i="11"/>
  <c r="GN27" i="11"/>
  <c r="GO27" i="11"/>
  <c r="GP27" i="11"/>
  <c r="GQ27" i="11"/>
  <c r="GR27" i="11"/>
  <c r="GS27" i="11"/>
  <c r="GT27" i="11"/>
  <c r="GU27" i="11"/>
  <c r="GV27" i="11"/>
  <c r="GW27" i="11"/>
  <c r="GX27" i="11"/>
  <c r="GY27" i="11"/>
  <c r="GZ27" i="11"/>
  <c r="HA27" i="11"/>
  <c r="HB27" i="11"/>
  <c r="HC27" i="11"/>
  <c r="HD27" i="11"/>
  <c r="HE27" i="11"/>
  <c r="HF27" i="11"/>
  <c r="HG27" i="11"/>
  <c r="HH27" i="11"/>
  <c r="HI27" i="11"/>
  <c r="HJ27" i="11"/>
  <c r="HK27" i="11"/>
  <c r="HL27" i="11"/>
  <c r="HM27" i="11"/>
  <c r="HN27" i="11"/>
  <c r="HO27" i="11"/>
  <c r="HP27" i="11"/>
  <c r="HQ27" i="11"/>
  <c r="HR27" i="11"/>
  <c r="HS27" i="11"/>
  <c r="HT27" i="11"/>
  <c r="HU27" i="11"/>
  <c r="HV27" i="11"/>
  <c r="HW27" i="11"/>
  <c r="HX27" i="11"/>
  <c r="FU28" i="11"/>
  <c r="FV28" i="11"/>
  <c r="FW28" i="11"/>
  <c r="FX28" i="11"/>
  <c r="FY28" i="11"/>
  <c r="FZ28" i="11"/>
  <c r="GA28" i="11"/>
  <c r="GB28" i="11"/>
  <c r="GC28" i="11"/>
  <c r="GD28" i="11"/>
  <c r="GE28" i="11"/>
  <c r="GF28" i="11"/>
  <c r="GG28" i="11"/>
  <c r="GH28" i="11"/>
  <c r="GI28" i="11"/>
  <c r="GJ28" i="11"/>
  <c r="GK28" i="11"/>
  <c r="GL28" i="11"/>
  <c r="GM28" i="11"/>
  <c r="GN28" i="11"/>
  <c r="GO28" i="11"/>
  <c r="GP28" i="11"/>
  <c r="GQ28" i="11"/>
  <c r="GR28" i="11"/>
  <c r="GS28" i="11"/>
  <c r="GT28" i="11"/>
  <c r="GU28" i="11"/>
  <c r="GV28" i="11"/>
  <c r="GW28" i="11"/>
  <c r="GX28" i="11"/>
  <c r="GY28" i="11"/>
  <c r="GZ28" i="11"/>
  <c r="HA28" i="11"/>
  <c r="HB28" i="11"/>
  <c r="HC28" i="11"/>
  <c r="HD28" i="11"/>
  <c r="HE28" i="11"/>
  <c r="HF28" i="11"/>
  <c r="HG28" i="11"/>
  <c r="HH28" i="11"/>
  <c r="HI28" i="11"/>
  <c r="HJ28" i="11"/>
  <c r="HK28" i="11"/>
  <c r="HL28" i="11"/>
  <c r="HM28" i="11"/>
  <c r="HN28" i="11"/>
  <c r="HO28" i="11"/>
  <c r="HP28" i="11"/>
  <c r="HQ28" i="11"/>
  <c r="HR28" i="11"/>
  <c r="HS28" i="11"/>
  <c r="HT28" i="11"/>
  <c r="HU28" i="11"/>
  <c r="HV28" i="11"/>
  <c r="HW28" i="11"/>
  <c r="HX28" i="11"/>
  <c r="FU29" i="11"/>
  <c r="FV29" i="11"/>
  <c r="FW29" i="11"/>
  <c r="FX29" i="11"/>
  <c r="FY29" i="11"/>
  <c r="FZ29" i="11"/>
  <c r="GA29" i="11"/>
  <c r="GB29" i="11"/>
  <c r="GC29" i="11"/>
  <c r="GD29" i="11"/>
  <c r="GE29" i="11"/>
  <c r="GF29" i="11"/>
  <c r="GG29" i="11"/>
  <c r="GH29" i="11"/>
  <c r="GI29" i="11"/>
  <c r="GJ29" i="11"/>
  <c r="GK29" i="11"/>
  <c r="GL29" i="11"/>
  <c r="GM29" i="11"/>
  <c r="GN29" i="11"/>
  <c r="GO29" i="11"/>
  <c r="GP29" i="11"/>
  <c r="GQ29" i="11"/>
  <c r="GR29" i="11"/>
  <c r="GS29" i="11"/>
  <c r="GT29" i="11"/>
  <c r="GU29" i="11"/>
  <c r="GV29" i="11"/>
  <c r="GW29" i="11"/>
  <c r="GX29" i="11"/>
  <c r="GY29" i="11"/>
  <c r="GZ29" i="11"/>
  <c r="HA29" i="11"/>
  <c r="HB29" i="11"/>
  <c r="HC29" i="11"/>
  <c r="HD29" i="11"/>
  <c r="HE29" i="11"/>
  <c r="HF29" i="11"/>
  <c r="HG29" i="11"/>
  <c r="HH29" i="11"/>
  <c r="HI29" i="11"/>
  <c r="HJ29" i="11"/>
  <c r="HK29" i="11"/>
  <c r="HL29" i="11"/>
  <c r="HM29" i="11"/>
  <c r="HN29" i="11"/>
  <c r="HO29" i="11"/>
  <c r="HP29" i="11"/>
  <c r="HQ29" i="11"/>
  <c r="HR29" i="11"/>
  <c r="HS29" i="11"/>
  <c r="HT29" i="11"/>
  <c r="HU29" i="11"/>
  <c r="HV29" i="11"/>
  <c r="HW29" i="11"/>
  <c r="HX29" i="11"/>
  <c r="FU30" i="11"/>
  <c r="FV30" i="11"/>
  <c r="FW30" i="11"/>
  <c r="FX30" i="11"/>
  <c r="FY30" i="11"/>
  <c r="FZ30" i="11"/>
  <c r="GA30" i="11"/>
  <c r="GB30" i="11"/>
  <c r="GC30" i="11"/>
  <c r="GD30" i="11"/>
  <c r="GE30" i="11"/>
  <c r="GF30" i="11"/>
  <c r="GG30" i="11"/>
  <c r="GH30" i="11"/>
  <c r="GI30" i="11"/>
  <c r="GJ30" i="11"/>
  <c r="GK30" i="11"/>
  <c r="GL30" i="11"/>
  <c r="GM30" i="11"/>
  <c r="GN30" i="11"/>
  <c r="GO30" i="11"/>
  <c r="GP30" i="11"/>
  <c r="GQ30" i="11"/>
  <c r="GR30" i="11"/>
  <c r="GS30" i="11"/>
  <c r="GT30" i="11"/>
  <c r="GU30" i="11"/>
  <c r="GV30" i="11"/>
  <c r="GW30" i="11"/>
  <c r="GX30" i="11"/>
  <c r="GY30" i="11"/>
  <c r="GZ30" i="11"/>
  <c r="HA30" i="11"/>
  <c r="HB30" i="11"/>
  <c r="HC30" i="11"/>
  <c r="HD30" i="11"/>
  <c r="HE30" i="11"/>
  <c r="HF30" i="11"/>
  <c r="HG30" i="11"/>
  <c r="HH30" i="11"/>
  <c r="HI30" i="11"/>
  <c r="HJ30" i="11"/>
  <c r="HK30" i="11"/>
  <c r="HL30" i="11"/>
  <c r="HM30" i="11"/>
  <c r="HN30" i="11"/>
  <c r="HO30" i="11"/>
  <c r="HP30" i="11"/>
  <c r="HQ30" i="11"/>
  <c r="HR30" i="11"/>
  <c r="HS30" i="11"/>
  <c r="HT30" i="11"/>
  <c r="HU30" i="11"/>
  <c r="HV30" i="11"/>
  <c r="HW30" i="11"/>
  <c r="HX30" i="11"/>
  <c r="FU31" i="11"/>
  <c r="FV31" i="11"/>
  <c r="FW31" i="11"/>
  <c r="FX31" i="11"/>
  <c r="FY31" i="11"/>
  <c r="FZ31" i="11"/>
  <c r="GA31" i="11"/>
  <c r="GB31" i="11"/>
  <c r="GC31" i="11"/>
  <c r="GD31" i="11"/>
  <c r="GE31" i="11"/>
  <c r="GF31" i="11"/>
  <c r="GG31" i="11"/>
  <c r="GH31" i="11"/>
  <c r="GI31" i="11"/>
  <c r="GJ31" i="11"/>
  <c r="GK31" i="11"/>
  <c r="GL31" i="11"/>
  <c r="GM31" i="11"/>
  <c r="GN31" i="11"/>
  <c r="GO31" i="11"/>
  <c r="GP31" i="11"/>
  <c r="GQ31" i="11"/>
  <c r="GR31" i="11"/>
  <c r="GS31" i="11"/>
  <c r="GT31" i="11"/>
  <c r="GU31" i="11"/>
  <c r="GV31" i="11"/>
  <c r="GW31" i="11"/>
  <c r="GX31" i="11"/>
  <c r="GY31" i="11"/>
  <c r="GZ31" i="11"/>
  <c r="HA31" i="11"/>
  <c r="HB31" i="11"/>
  <c r="HC31" i="11"/>
  <c r="HD31" i="11"/>
  <c r="HE31" i="11"/>
  <c r="HF31" i="11"/>
  <c r="HG31" i="11"/>
  <c r="HH31" i="11"/>
  <c r="HI31" i="11"/>
  <c r="HJ31" i="11"/>
  <c r="HK31" i="11"/>
  <c r="HL31" i="11"/>
  <c r="HM31" i="11"/>
  <c r="HN31" i="11"/>
  <c r="HO31" i="11"/>
  <c r="HP31" i="11"/>
  <c r="HQ31" i="11"/>
  <c r="HR31" i="11"/>
  <c r="HS31" i="11"/>
  <c r="HT31" i="11"/>
  <c r="HU31" i="11"/>
  <c r="HV31" i="11"/>
  <c r="HW31" i="11"/>
  <c r="HX31" i="11"/>
  <c r="FU32" i="11"/>
  <c r="FV32" i="11"/>
  <c r="FW32" i="11"/>
  <c r="FX32" i="11"/>
  <c r="FY32" i="11"/>
  <c r="FZ32" i="11"/>
  <c r="GA32" i="11"/>
  <c r="GB32" i="11"/>
  <c r="GC32" i="11"/>
  <c r="GD32" i="11"/>
  <c r="GE32" i="11"/>
  <c r="GF32" i="11"/>
  <c r="GG32" i="11"/>
  <c r="GH32" i="11"/>
  <c r="GI32" i="11"/>
  <c r="GJ32" i="11"/>
  <c r="GK32" i="11"/>
  <c r="GL32" i="11"/>
  <c r="GM32" i="11"/>
  <c r="GN32" i="11"/>
  <c r="GO32" i="11"/>
  <c r="GP32" i="11"/>
  <c r="GQ32" i="11"/>
  <c r="GR32" i="11"/>
  <c r="GS32" i="11"/>
  <c r="GT32" i="11"/>
  <c r="GU32" i="11"/>
  <c r="GV32" i="11"/>
  <c r="GW32" i="11"/>
  <c r="GX32" i="11"/>
  <c r="GY32" i="11"/>
  <c r="GZ32" i="11"/>
  <c r="HA32" i="11"/>
  <c r="HB32" i="11"/>
  <c r="HC32" i="11"/>
  <c r="HD32" i="11"/>
  <c r="HE32" i="11"/>
  <c r="HF32" i="11"/>
  <c r="HG32" i="11"/>
  <c r="HH32" i="11"/>
  <c r="HI32" i="11"/>
  <c r="HJ32" i="11"/>
  <c r="HK32" i="11"/>
  <c r="HL32" i="11"/>
  <c r="HM32" i="11"/>
  <c r="HN32" i="11"/>
  <c r="HO32" i="11"/>
  <c r="HP32" i="11"/>
  <c r="HQ32" i="11"/>
  <c r="HR32" i="11"/>
  <c r="HS32" i="11"/>
  <c r="HT32" i="11"/>
  <c r="HU32" i="11"/>
  <c r="HV32" i="11"/>
  <c r="HW32" i="11"/>
  <c r="HX32" i="11"/>
  <c r="FU33" i="11"/>
  <c r="FV33" i="11"/>
  <c r="FW33" i="11"/>
  <c r="FX33" i="11"/>
  <c r="FY33" i="11"/>
  <c r="FZ33" i="11"/>
  <c r="GA33" i="11"/>
  <c r="GB33" i="11"/>
  <c r="GC33" i="11"/>
  <c r="GD33" i="11"/>
  <c r="GE33" i="11"/>
  <c r="GF33" i="11"/>
  <c r="GG33" i="11"/>
  <c r="GH33" i="11"/>
  <c r="GI33" i="11"/>
  <c r="GJ33" i="11"/>
  <c r="GK33" i="11"/>
  <c r="GL33" i="11"/>
  <c r="GM33" i="11"/>
  <c r="GN33" i="11"/>
  <c r="GO33" i="11"/>
  <c r="GP33" i="11"/>
  <c r="GQ33" i="11"/>
  <c r="GR33" i="11"/>
  <c r="GS33" i="11"/>
  <c r="GT33" i="11"/>
  <c r="GU33" i="11"/>
  <c r="GV33" i="11"/>
  <c r="GW33" i="11"/>
  <c r="GX33" i="11"/>
  <c r="GY33" i="11"/>
  <c r="GZ33" i="11"/>
  <c r="HA33" i="11"/>
  <c r="HB33" i="11"/>
  <c r="HC33" i="11"/>
  <c r="HD33" i="11"/>
  <c r="HE33" i="11"/>
  <c r="HF33" i="11"/>
  <c r="HG33" i="11"/>
  <c r="HH33" i="11"/>
  <c r="HI33" i="11"/>
  <c r="HJ33" i="11"/>
  <c r="HK33" i="11"/>
  <c r="HL33" i="11"/>
  <c r="HM33" i="11"/>
  <c r="HN33" i="11"/>
  <c r="HO33" i="11"/>
  <c r="HP33" i="11"/>
  <c r="HQ33" i="11"/>
  <c r="HR33" i="11"/>
  <c r="HS33" i="11"/>
  <c r="HT33" i="11"/>
  <c r="HU33" i="11"/>
  <c r="HV33" i="11"/>
  <c r="HW33" i="11"/>
  <c r="HX33" i="11"/>
  <c r="FU34" i="11"/>
  <c r="FV34" i="11"/>
  <c r="FW34" i="11"/>
  <c r="FX34" i="11"/>
  <c r="FY34" i="11"/>
  <c r="FZ34" i="11"/>
  <c r="GA34" i="11"/>
  <c r="GB34" i="11"/>
  <c r="GC34" i="11"/>
  <c r="GD34" i="11"/>
  <c r="GE34" i="11"/>
  <c r="GF34" i="11"/>
  <c r="GG34" i="11"/>
  <c r="GH34" i="11"/>
  <c r="GI34" i="11"/>
  <c r="GJ34" i="11"/>
  <c r="GK34" i="11"/>
  <c r="GL34" i="11"/>
  <c r="GM34" i="11"/>
  <c r="GN34" i="11"/>
  <c r="GO34" i="11"/>
  <c r="GP34" i="11"/>
  <c r="GQ34" i="11"/>
  <c r="GR34" i="11"/>
  <c r="GS34" i="11"/>
  <c r="GT34" i="11"/>
  <c r="GU34" i="11"/>
  <c r="GV34" i="11"/>
  <c r="GW34" i="11"/>
  <c r="GX34" i="11"/>
  <c r="GY34" i="11"/>
  <c r="GZ34" i="11"/>
  <c r="HA34" i="11"/>
  <c r="HB34" i="11"/>
  <c r="HC34" i="11"/>
  <c r="HD34" i="11"/>
  <c r="HE34" i="11"/>
  <c r="HF34" i="11"/>
  <c r="HG34" i="11"/>
  <c r="HH34" i="11"/>
  <c r="HI34" i="11"/>
  <c r="HJ34" i="11"/>
  <c r="HK34" i="11"/>
  <c r="HL34" i="11"/>
  <c r="HM34" i="11"/>
  <c r="HN34" i="11"/>
  <c r="HO34" i="11"/>
  <c r="HP34" i="11"/>
  <c r="HQ34" i="11"/>
  <c r="HR34" i="11"/>
  <c r="HS34" i="11"/>
  <c r="HT34" i="11"/>
  <c r="HU34" i="11"/>
  <c r="HV34" i="11"/>
  <c r="HW34" i="11"/>
  <c r="HX34" i="11"/>
  <c r="FU35" i="11"/>
  <c r="FV35" i="11"/>
  <c r="FW35" i="11"/>
  <c r="FX35" i="11"/>
  <c r="FY35" i="11"/>
  <c r="FZ35" i="11"/>
  <c r="GA35" i="11"/>
  <c r="GB35" i="11"/>
  <c r="GC35" i="11"/>
  <c r="GD35" i="11"/>
  <c r="GE35" i="11"/>
  <c r="GF35" i="11"/>
  <c r="GG35" i="11"/>
  <c r="GH35" i="11"/>
  <c r="GI35" i="11"/>
  <c r="GJ35" i="11"/>
  <c r="GK35" i="11"/>
  <c r="GL35" i="11"/>
  <c r="GM35" i="11"/>
  <c r="GN35" i="11"/>
  <c r="GO35" i="11"/>
  <c r="GP35" i="11"/>
  <c r="GQ35" i="11"/>
  <c r="GR35" i="11"/>
  <c r="GS35" i="11"/>
  <c r="GT35" i="11"/>
  <c r="GU35" i="11"/>
  <c r="GV35" i="11"/>
  <c r="GW35" i="11"/>
  <c r="GX35" i="11"/>
  <c r="GY35" i="11"/>
  <c r="GZ35" i="11"/>
  <c r="HA35" i="11"/>
  <c r="HB35" i="11"/>
  <c r="HC35" i="11"/>
  <c r="HD35" i="11"/>
  <c r="HE35" i="11"/>
  <c r="HF35" i="11"/>
  <c r="HG35" i="11"/>
  <c r="HH35" i="11"/>
  <c r="HI35" i="11"/>
  <c r="HJ35" i="11"/>
  <c r="HK35" i="11"/>
  <c r="HL35" i="11"/>
  <c r="HM35" i="11"/>
  <c r="HN35" i="11"/>
  <c r="HO35" i="11"/>
  <c r="HP35" i="11"/>
  <c r="HQ35" i="11"/>
  <c r="HR35" i="11"/>
  <c r="HS35" i="11"/>
  <c r="HT35" i="11"/>
  <c r="HU35" i="11"/>
  <c r="HV35" i="11"/>
  <c r="HW35" i="11"/>
  <c r="HX35" i="11"/>
  <c r="FU36" i="11"/>
  <c r="FV36" i="11"/>
  <c r="FW36" i="11"/>
  <c r="FX36" i="11"/>
  <c r="FY36" i="11"/>
  <c r="FZ36" i="11"/>
  <c r="GA36" i="11"/>
  <c r="GB36" i="11"/>
  <c r="GC36" i="11"/>
  <c r="GD36" i="11"/>
  <c r="GE36" i="11"/>
  <c r="GF36" i="11"/>
  <c r="GG36" i="11"/>
  <c r="GH36" i="11"/>
  <c r="GI36" i="11"/>
  <c r="GJ36" i="11"/>
  <c r="GK36" i="11"/>
  <c r="GL36" i="11"/>
  <c r="GM36" i="11"/>
  <c r="GN36" i="11"/>
  <c r="GO36" i="11"/>
  <c r="GP36" i="11"/>
  <c r="GQ36" i="11"/>
  <c r="GR36" i="11"/>
  <c r="GS36" i="11"/>
  <c r="GT36" i="11"/>
  <c r="GU36" i="11"/>
  <c r="GV36" i="11"/>
  <c r="GW36" i="11"/>
  <c r="GX36" i="11"/>
  <c r="GY36" i="11"/>
  <c r="GZ36" i="11"/>
  <c r="HA36" i="11"/>
  <c r="HB36" i="11"/>
  <c r="HC36" i="11"/>
  <c r="HD36" i="11"/>
  <c r="HE36" i="11"/>
  <c r="HF36" i="11"/>
  <c r="HG36" i="11"/>
  <c r="HH36" i="11"/>
  <c r="HI36" i="11"/>
  <c r="HJ36" i="11"/>
  <c r="HK36" i="11"/>
  <c r="HL36" i="11"/>
  <c r="HM36" i="11"/>
  <c r="HN36" i="11"/>
  <c r="HO36" i="11"/>
  <c r="HP36" i="11"/>
  <c r="HQ36" i="11"/>
  <c r="HR36" i="11"/>
  <c r="HS36" i="11"/>
  <c r="HT36" i="11"/>
  <c r="HU36" i="11"/>
  <c r="HV36" i="11"/>
  <c r="HW36" i="11"/>
  <c r="HX36" i="11"/>
  <c r="FU37" i="11"/>
  <c r="FV37" i="11"/>
  <c r="FW37" i="11"/>
  <c r="FX37" i="11"/>
  <c r="FY37" i="11"/>
  <c r="FZ37" i="11"/>
  <c r="GA37" i="11"/>
  <c r="GB37" i="11"/>
  <c r="GC37" i="11"/>
  <c r="GD37" i="11"/>
  <c r="GE37" i="11"/>
  <c r="GF37" i="11"/>
  <c r="GG37" i="11"/>
  <c r="GH37" i="11"/>
  <c r="GI37" i="11"/>
  <c r="GJ37" i="11"/>
  <c r="GK37" i="11"/>
  <c r="GL37" i="11"/>
  <c r="GM37" i="11"/>
  <c r="GN37" i="11"/>
  <c r="GO37" i="11"/>
  <c r="GP37" i="11"/>
  <c r="GQ37" i="11"/>
  <c r="GR37" i="11"/>
  <c r="GS37" i="11"/>
  <c r="GT37" i="11"/>
  <c r="GU37" i="11"/>
  <c r="GV37" i="11"/>
  <c r="GW37" i="11"/>
  <c r="GX37" i="11"/>
  <c r="GY37" i="11"/>
  <c r="GZ37" i="11"/>
  <c r="HA37" i="11"/>
  <c r="HB37" i="11"/>
  <c r="HC37" i="11"/>
  <c r="HD37" i="11"/>
  <c r="HE37" i="11"/>
  <c r="HF37" i="11"/>
  <c r="HG37" i="11"/>
  <c r="HH37" i="11"/>
  <c r="HI37" i="11"/>
  <c r="HJ37" i="11"/>
  <c r="HK37" i="11"/>
  <c r="HL37" i="11"/>
  <c r="HM37" i="11"/>
  <c r="HN37" i="11"/>
  <c r="HO37" i="11"/>
  <c r="HP37" i="11"/>
  <c r="HQ37" i="11"/>
  <c r="HR37" i="11"/>
  <c r="HS37" i="11"/>
  <c r="HT37" i="11"/>
  <c r="HU37" i="11"/>
  <c r="HV37" i="11"/>
  <c r="HW37" i="11"/>
  <c r="HX37" i="11"/>
  <c r="FU38" i="11"/>
  <c r="FV38" i="11"/>
  <c r="FW38" i="11"/>
  <c r="FX38" i="11"/>
  <c r="FY38" i="11"/>
  <c r="FZ38" i="11"/>
  <c r="GA38" i="11"/>
  <c r="GB38" i="11"/>
  <c r="GC38" i="11"/>
  <c r="GD38" i="11"/>
  <c r="GE38" i="11"/>
  <c r="GF38" i="11"/>
  <c r="GG38" i="11"/>
  <c r="GH38" i="11"/>
  <c r="GI38" i="11"/>
  <c r="GJ38" i="11"/>
  <c r="GK38" i="11"/>
  <c r="GL38" i="11"/>
  <c r="GM38" i="11"/>
  <c r="GN38" i="11"/>
  <c r="GO38" i="11"/>
  <c r="GP38" i="11"/>
  <c r="GQ38" i="11"/>
  <c r="GR38" i="11"/>
  <c r="GS38" i="11"/>
  <c r="GT38" i="11"/>
  <c r="GU38" i="11"/>
  <c r="GV38" i="11"/>
  <c r="GW38" i="11"/>
  <c r="GX38" i="11"/>
  <c r="GY38" i="11"/>
  <c r="GZ38" i="11"/>
  <c r="HA38" i="11"/>
  <c r="HB38" i="11"/>
  <c r="HC38" i="11"/>
  <c r="HD38" i="11"/>
  <c r="HE38" i="11"/>
  <c r="HF38" i="11"/>
  <c r="HG38" i="11"/>
  <c r="HH38" i="11"/>
  <c r="HI38" i="11"/>
  <c r="HJ38" i="11"/>
  <c r="HK38" i="11"/>
  <c r="HL38" i="11"/>
  <c r="HM38" i="11"/>
  <c r="HN38" i="11"/>
  <c r="HO38" i="11"/>
  <c r="HP38" i="11"/>
  <c r="HQ38" i="11"/>
  <c r="HR38" i="11"/>
  <c r="HS38" i="11"/>
  <c r="HT38" i="11"/>
  <c r="HU38" i="11"/>
  <c r="HV38" i="11"/>
  <c r="HW38" i="11"/>
  <c r="HX38" i="11"/>
  <c r="FU39" i="11"/>
  <c r="FV39" i="11"/>
  <c r="FW39" i="11"/>
  <c r="FX39" i="11"/>
  <c r="FY39" i="11"/>
  <c r="FZ39" i="11"/>
  <c r="GA39" i="11"/>
  <c r="GB39" i="11"/>
  <c r="GC39" i="11"/>
  <c r="GD39" i="11"/>
  <c r="GE39" i="11"/>
  <c r="GF39" i="11"/>
  <c r="GG39" i="11"/>
  <c r="GH39" i="11"/>
  <c r="GI39" i="11"/>
  <c r="GJ39" i="11"/>
  <c r="GK39" i="11"/>
  <c r="GL39" i="11"/>
  <c r="GM39" i="11"/>
  <c r="GN39" i="11"/>
  <c r="GO39" i="11"/>
  <c r="GP39" i="11"/>
  <c r="GQ39" i="11"/>
  <c r="GR39" i="11"/>
  <c r="GS39" i="11"/>
  <c r="GT39" i="11"/>
  <c r="GU39" i="11"/>
  <c r="GV39" i="11"/>
  <c r="GW39" i="11"/>
  <c r="GX39" i="11"/>
  <c r="GY39" i="11"/>
  <c r="GZ39" i="11"/>
  <c r="HA39" i="11"/>
  <c r="HB39" i="11"/>
  <c r="HC39" i="11"/>
  <c r="HD39" i="11"/>
  <c r="HE39" i="11"/>
  <c r="HF39" i="11"/>
  <c r="HG39" i="11"/>
  <c r="HH39" i="11"/>
  <c r="HI39" i="11"/>
  <c r="HJ39" i="11"/>
  <c r="HK39" i="11"/>
  <c r="HL39" i="11"/>
  <c r="HM39" i="11"/>
  <c r="HN39" i="11"/>
  <c r="HO39" i="11"/>
  <c r="HP39" i="11"/>
  <c r="HQ39" i="11"/>
  <c r="HR39" i="11"/>
  <c r="HS39" i="11"/>
  <c r="HT39" i="11"/>
  <c r="HU39" i="11"/>
  <c r="HV39" i="11"/>
  <c r="HW39" i="11"/>
  <c r="HX39" i="11"/>
  <c r="FU40" i="11"/>
  <c r="FV40" i="11"/>
  <c r="FW40" i="11"/>
  <c r="FX40" i="11"/>
  <c r="FY40" i="11"/>
  <c r="FZ40" i="11"/>
  <c r="GA40" i="11"/>
  <c r="GB40" i="11"/>
  <c r="GC40" i="11"/>
  <c r="GD40" i="11"/>
  <c r="GE40" i="11"/>
  <c r="GF40" i="11"/>
  <c r="GG40" i="11"/>
  <c r="GH40" i="11"/>
  <c r="GI40" i="11"/>
  <c r="GJ40" i="11"/>
  <c r="GK40" i="11"/>
  <c r="GL40" i="11"/>
  <c r="GM40" i="11"/>
  <c r="GN40" i="11"/>
  <c r="GO40" i="11"/>
  <c r="GP40" i="11"/>
  <c r="GQ40" i="11"/>
  <c r="GR40" i="11"/>
  <c r="GS40" i="11"/>
  <c r="GT40" i="11"/>
  <c r="GU40" i="11"/>
  <c r="GV40" i="11"/>
  <c r="GW40" i="11"/>
  <c r="GX40" i="11"/>
  <c r="GY40" i="11"/>
  <c r="GZ40" i="11"/>
  <c r="HA40" i="11"/>
  <c r="HB40" i="11"/>
  <c r="HC40" i="11"/>
  <c r="HD40" i="11"/>
  <c r="HE40" i="11"/>
  <c r="HF40" i="11"/>
  <c r="HG40" i="11"/>
  <c r="HH40" i="11"/>
  <c r="HI40" i="11"/>
  <c r="HJ40" i="11"/>
  <c r="HK40" i="11"/>
  <c r="HL40" i="11"/>
  <c r="HM40" i="11"/>
  <c r="HN40" i="11"/>
  <c r="HO40" i="11"/>
  <c r="HP40" i="11"/>
  <c r="HQ40" i="11"/>
  <c r="HR40" i="11"/>
  <c r="HS40" i="11"/>
  <c r="HT40" i="11"/>
  <c r="HU40" i="11"/>
  <c r="HV40" i="11"/>
  <c r="HW40" i="11"/>
  <c r="HX40" i="11"/>
  <c r="FU41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FU42" i="11"/>
  <c r="FV42" i="11"/>
  <c r="FW42" i="11"/>
  <c r="FX42" i="11"/>
  <c r="FY42" i="11"/>
  <c r="FZ42" i="11"/>
  <c r="GA42" i="11"/>
  <c r="GB42" i="11"/>
  <c r="GC42" i="11"/>
  <c r="GD42" i="11"/>
  <c r="GE42" i="11"/>
  <c r="GF42" i="11"/>
  <c r="GG42" i="11"/>
  <c r="GH42" i="11"/>
  <c r="GI42" i="11"/>
  <c r="GJ42" i="11"/>
  <c r="GK42" i="11"/>
  <c r="GL42" i="11"/>
  <c r="GM42" i="11"/>
  <c r="GN42" i="11"/>
  <c r="GO42" i="11"/>
  <c r="GP42" i="11"/>
  <c r="GQ42" i="11"/>
  <c r="GR42" i="11"/>
  <c r="GS42" i="11"/>
  <c r="GT42" i="11"/>
  <c r="GU42" i="11"/>
  <c r="GV42" i="11"/>
  <c r="GW42" i="11"/>
  <c r="GX42" i="11"/>
  <c r="GY42" i="11"/>
  <c r="GZ42" i="11"/>
  <c r="HA42" i="11"/>
  <c r="HB42" i="11"/>
  <c r="HC42" i="11"/>
  <c r="HD42" i="11"/>
  <c r="HE42" i="11"/>
  <c r="HF42" i="11"/>
  <c r="HG42" i="11"/>
  <c r="HH42" i="11"/>
  <c r="HI42" i="11"/>
  <c r="HJ42" i="11"/>
  <c r="HK42" i="11"/>
  <c r="HL42" i="11"/>
  <c r="HM42" i="11"/>
  <c r="HN42" i="11"/>
  <c r="HO42" i="11"/>
  <c r="HP42" i="11"/>
  <c r="HQ42" i="11"/>
  <c r="HR42" i="11"/>
  <c r="HS42" i="11"/>
  <c r="HT42" i="11"/>
  <c r="HU42" i="11"/>
  <c r="HV42" i="11"/>
  <c r="HW42" i="11"/>
  <c r="HX42" i="11"/>
  <c r="FU43" i="11"/>
  <c r="FV43" i="11"/>
  <c r="FW43" i="11"/>
  <c r="FX43" i="11"/>
  <c r="FY43" i="11"/>
  <c r="FZ43" i="11"/>
  <c r="GA43" i="11"/>
  <c r="GB43" i="11"/>
  <c r="GC43" i="11"/>
  <c r="GD43" i="11"/>
  <c r="GE43" i="11"/>
  <c r="GF43" i="11"/>
  <c r="GG43" i="11"/>
  <c r="GH43" i="11"/>
  <c r="GI43" i="11"/>
  <c r="GJ43" i="11"/>
  <c r="GK43" i="11"/>
  <c r="GL43" i="11"/>
  <c r="GM43" i="11"/>
  <c r="GN43" i="11"/>
  <c r="GO43" i="11"/>
  <c r="GP43" i="11"/>
  <c r="GQ43" i="11"/>
  <c r="GR43" i="11"/>
  <c r="GS43" i="11"/>
  <c r="GT43" i="11"/>
  <c r="GU43" i="11"/>
  <c r="GV43" i="11"/>
  <c r="GW43" i="11"/>
  <c r="GX43" i="11"/>
  <c r="GY43" i="11"/>
  <c r="GZ43" i="11"/>
  <c r="HA43" i="11"/>
  <c r="HB43" i="11"/>
  <c r="HC43" i="11"/>
  <c r="HD43" i="11"/>
  <c r="HE43" i="11"/>
  <c r="HF43" i="11"/>
  <c r="HG43" i="11"/>
  <c r="HH43" i="11"/>
  <c r="HI43" i="11"/>
  <c r="HJ43" i="11"/>
  <c r="HK43" i="11"/>
  <c r="HL43" i="11"/>
  <c r="HM43" i="11"/>
  <c r="HN43" i="11"/>
  <c r="HO43" i="11"/>
  <c r="HP43" i="11"/>
  <c r="HQ43" i="11"/>
  <c r="HR43" i="11"/>
  <c r="HS43" i="11"/>
  <c r="HT43" i="11"/>
  <c r="HU43" i="11"/>
  <c r="HV43" i="11"/>
  <c r="HW43" i="11"/>
  <c r="HX43" i="11"/>
  <c r="FU44" i="11"/>
  <c r="FV44" i="11"/>
  <c r="FW44" i="11"/>
  <c r="FX44" i="11"/>
  <c r="FY44" i="11"/>
  <c r="FZ44" i="11"/>
  <c r="GA44" i="11"/>
  <c r="GB44" i="11"/>
  <c r="GC44" i="11"/>
  <c r="GD44" i="11"/>
  <c r="GE44" i="11"/>
  <c r="GF44" i="11"/>
  <c r="GG44" i="11"/>
  <c r="GH44" i="11"/>
  <c r="GI44" i="11"/>
  <c r="GJ44" i="11"/>
  <c r="GK44" i="11"/>
  <c r="GL44" i="11"/>
  <c r="GM44" i="11"/>
  <c r="GN44" i="11"/>
  <c r="GO44" i="11"/>
  <c r="GP44" i="11"/>
  <c r="GQ44" i="11"/>
  <c r="GR44" i="11"/>
  <c r="GS44" i="11"/>
  <c r="GT44" i="11"/>
  <c r="GU44" i="11"/>
  <c r="GV44" i="11"/>
  <c r="GW44" i="11"/>
  <c r="GX44" i="11"/>
  <c r="GY44" i="11"/>
  <c r="GZ44" i="11"/>
  <c r="HA44" i="11"/>
  <c r="HB44" i="11"/>
  <c r="HC44" i="11"/>
  <c r="HD44" i="11"/>
  <c r="HE44" i="11"/>
  <c r="HF44" i="11"/>
  <c r="HG44" i="11"/>
  <c r="HH44" i="11"/>
  <c r="HI44" i="11"/>
  <c r="HJ44" i="11"/>
  <c r="HK44" i="11"/>
  <c r="HL44" i="11"/>
  <c r="HM44" i="11"/>
  <c r="HN44" i="11"/>
  <c r="HO44" i="11"/>
  <c r="HP44" i="11"/>
  <c r="HQ44" i="11"/>
  <c r="HR44" i="11"/>
  <c r="HS44" i="11"/>
  <c r="HT44" i="11"/>
  <c r="HU44" i="11"/>
  <c r="HV44" i="11"/>
  <c r="HW44" i="11"/>
  <c r="HX44" i="11"/>
  <c r="FU45" i="11"/>
  <c r="FV45" i="11"/>
  <c r="FW45" i="11"/>
  <c r="FX45" i="11"/>
  <c r="FY45" i="11"/>
  <c r="FZ45" i="11"/>
  <c r="GA45" i="11"/>
  <c r="GB45" i="11"/>
  <c r="GC45" i="11"/>
  <c r="GD45" i="11"/>
  <c r="GE45" i="11"/>
  <c r="GF45" i="11"/>
  <c r="GG45" i="11"/>
  <c r="GH45" i="11"/>
  <c r="GI45" i="11"/>
  <c r="GJ45" i="11"/>
  <c r="GK45" i="11"/>
  <c r="GL45" i="11"/>
  <c r="GM45" i="11"/>
  <c r="GN45" i="11"/>
  <c r="GO45" i="11"/>
  <c r="GP45" i="11"/>
  <c r="GQ45" i="11"/>
  <c r="GR45" i="11"/>
  <c r="GS45" i="11"/>
  <c r="GT45" i="11"/>
  <c r="GU45" i="11"/>
  <c r="GV45" i="11"/>
  <c r="GW45" i="11"/>
  <c r="GX45" i="11"/>
  <c r="GY45" i="11"/>
  <c r="GZ45" i="11"/>
  <c r="HA45" i="11"/>
  <c r="HB45" i="11"/>
  <c r="HC45" i="11"/>
  <c r="HD45" i="11"/>
  <c r="HE45" i="11"/>
  <c r="HF45" i="11"/>
  <c r="HG45" i="11"/>
  <c r="HH45" i="11"/>
  <c r="HI45" i="11"/>
  <c r="HJ45" i="11"/>
  <c r="HK45" i="11"/>
  <c r="HL45" i="11"/>
  <c r="HM45" i="11"/>
  <c r="HN45" i="11"/>
  <c r="HO45" i="11"/>
  <c r="HP45" i="11"/>
  <c r="HQ45" i="11"/>
  <c r="HR45" i="11"/>
  <c r="HS45" i="11"/>
  <c r="HT45" i="11"/>
  <c r="HU45" i="11"/>
  <c r="HV45" i="11"/>
  <c r="HW45" i="11"/>
  <c r="HX45" i="11"/>
  <c r="FU46" i="11"/>
  <c r="FV46" i="11"/>
  <c r="FW46" i="11"/>
  <c r="FX46" i="11"/>
  <c r="FY46" i="11"/>
  <c r="FZ46" i="11"/>
  <c r="GA46" i="11"/>
  <c r="GB46" i="11"/>
  <c r="GC46" i="11"/>
  <c r="GD46" i="11"/>
  <c r="GE46" i="11"/>
  <c r="GF46" i="11"/>
  <c r="GG46" i="11"/>
  <c r="GH46" i="11"/>
  <c r="GI46" i="11"/>
  <c r="GJ46" i="11"/>
  <c r="GK46" i="11"/>
  <c r="GL46" i="11"/>
  <c r="GM46" i="11"/>
  <c r="GN46" i="11"/>
  <c r="GO46" i="11"/>
  <c r="GP46" i="11"/>
  <c r="GQ46" i="11"/>
  <c r="GR46" i="11"/>
  <c r="GS46" i="11"/>
  <c r="GT46" i="11"/>
  <c r="GU46" i="11"/>
  <c r="GV46" i="11"/>
  <c r="GW46" i="11"/>
  <c r="GX46" i="11"/>
  <c r="GY46" i="11"/>
  <c r="GZ46" i="11"/>
  <c r="HA46" i="11"/>
  <c r="HB46" i="11"/>
  <c r="HC46" i="11"/>
  <c r="HD46" i="11"/>
  <c r="HE46" i="11"/>
  <c r="HF46" i="11"/>
  <c r="HG46" i="11"/>
  <c r="HH46" i="11"/>
  <c r="HI46" i="11"/>
  <c r="HJ46" i="11"/>
  <c r="HK46" i="11"/>
  <c r="HL46" i="11"/>
  <c r="HM46" i="11"/>
  <c r="HN46" i="11"/>
  <c r="HO46" i="11"/>
  <c r="HP46" i="11"/>
  <c r="HQ46" i="11"/>
  <c r="HR46" i="11"/>
  <c r="HS46" i="11"/>
  <c r="HT46" i="11"/>
  <c r="HU46" i="11"/>
  <c r="HV46" i="11"/>
  <c r="HW46" i="11"/>
  <c r="HX46" i="11"/>
  <c r="FU47" i="11"/>
  <c r="FV47" i="11"/>
  <c r="FW47" i="11"/>
  <c r="FX47" i="11"/>
  <c r="FY47" i="11"/>
  <c r="FZ47" i="11"/>
  <c r="GA47" i="11"/>
  <c r="GB47" i="11"/>
  <c r="GC47" i="11"/>
  <c r="GD47" i="11"/>
  <c r="GE47" i="11"/>
  <c r="GF47" i="11"/>
  <c r="GG47" i="11"/>
  <c r="GH47" i="11"/>
  <c r="GI47" i="11"/>
  <c r="GJ47" i="11"/>
  <c r="GK47" i="11"/>
  <c r="GL47" i="11"/>
  <c r="GM47" i="11"/>
  <c r="GN47" i="11"/>
  <c r="GO47" i="11"/>
  <c r="GP47" i="11"/>
  <c r="GQ47" i="11"/>
  <c r="GR47" i="11"/>
  <c r="GS47" i="11"/>
  <c r="GT47" i="11"/>
  <c r="GU47" i="11"/>
  <c r="GV47" i="11"/>
  <c r="GW47" i="11"/>
  <c r="GX47" i="11"/>
  <c r="GY47" i="11"/>
  <c r="GZ47" i="11"/>
  <c r="HA47" i="11"/>
  <c r="HB47" i="11"/>
  <c r="HC47" i="11"/>
  <c r="HD47" i="11"/>
  <c r="HE47" i="11"/>
  <c r="HF47" i="11"/>
  <c r="HG47" i="11"/>
  <c r="HH47" i="11"/>
  <c r="HI47" i="11"/>
  <c r="HJ47" i="11"/>
  <c r="HK47" i="11"/>
  <c r="HL47" i="11"/>
  <c r="HM47" i="11"/>
  <c r="HN47" i="11"/>
  <c r="HO47" i="11"/>
  <c r="HP47" i="11"/>
  <c r="HQ47" i="11"/>
  <c r="HR47" i="11"/>
  <c r="HS47" i="11"/>
  <c r="HT47" i="11"/>
  <c r="HU47" i="11"/>
  <c r="HV47" i="11"/>
  <c r="HW47" i="11"/>
  <c r="HX47" i="11"/>
  <c r="FU48" i="11"/>
  <c r="FV48" i="11"/>
  <c r="FW48" i="11"/>
  <c r="FX48" i="11"/>
  <c r="FY48" i="11"/>
  <c r="FZ48" i="11"/>
  <c r="GA48" i="11"/>
  <c r="GB48" i="11"/>
  <c r="GC48" i="11"/>
  <c r="GD48" i="11"/>
  <c r="GE48" i="11"/>
  <c r="GF48" i="11"/>
  <c r="GG48" i="11"/>
  <c r="GH48" i="11"/>
  <c r="GI48" i="11"/>
  <c r="GJ48" i="11"/>
  <c r="GK48" i="11"/>
  <c r="GL48" i="11"/>
  <c r="GM48" i="11"/>
  <c r="GN48" i="11"/>
  <c r="GO48" i="11"/>
  <c r="GP48" i="11"/>
  <c r="GQ48" i="11"/>
  <c r="GR48" i="11"/>
  <c r="GS48" i="11"/>
  <c r="GT48" i="11"/>
  <c r="GU48" i="11"/>
  <c r="GV48" i="11"/>
  <c r="GW48" i="11"/>
  <c r="GX48" i="11"/>
  <c r="GY48" i="11"/>
  <c r="GZ48" i="11"/>
  <c r="HA48" i="11"/>
  <c r="HB48" i="11"/>
  <c r="HC48" i="11"/>
  <c r="HD48" i="11"/>
  <c r="HE48" i="11"/>
  <c r="HF48" i="11"/>
  <c r="HG48" i="11"/>
  <c r="HH48" i="11"/>
  <c r="HI48" i="11"/>
  <c r="HJ48" i="11"/>
  <c r="HK48" i="11"/>
  <c r="HL48" i="11"/>
  <c r="HM48" i="11"/>
  <c r="HN48" i="11"/>
  <c r="HO48" i="11"/>
  <c r="HP48" i="11"/>
  <c r="HQ48" i="11"/>
  <c r="HR48" i="11"/>
  <c r="HS48" i="11"/>
  <c r="HT48" i="11"/>
  <c r="HU48" i="11"/>
  <c r="HV48" i="11"/>
  <c r="HW48" i="11"/>
  <c r="HX48" i="11"/>
  <c r="FU49" i="11"/>
  <c r="FV49" i="11"/>
  <c r="FW49" i="11"/>
  <c r="FX49" i="11"/>
  <c r="FY49" i="11"/>
  <c r="FZ49" i="11"/>
  <c r="GA49" i="11"/>
  <c r="GB49" i="11"/>
  <c r="GC49" i="11"/>
  <c r="GD49" i="11"/>
  <c r="GE49" i="11"/>
  <c r="GF49" i="11"/>
  <c r="GG49" i="11"/>
  <c r="GH49" i="11"/>
  <c r="GI49" i="11"/>
  <c r="GJ49" i="11"/>
  <c r="GK49" i="11"/>
  <c r="GL49" i="11"/>
  <c r="GM49" i="11"/>
  <c r="GN49" i="11"/>
  <c r="GO49" i="11"/>
  <c r="GP49" i="11"/>
  <c r="GQ49" i="11"/>
  <c r="GR49" i="11"/>
  <c r="GS49" i="11"/>
  <c r="GT49" i="11"/>
  <c r="GU49" i="11"/>
  <c r="GV49" i="11"/>
  <c r="GW49" i="11"/>
  <c r="GX49" i="11"/>
  <c r="GY49" i="11"/>
  <c r="GZ49" i="11"/>
  <c r="HA49" i="11"/>
  <c r="HB49" i="11"/>
  <c r="HC49" i="11"/>
  <c r="HD49" i="11"/>
  <c r="HE49" i="11"/>
  <c r="HF49" i="11"/>
  <c r="HG49" i="11"/>
  <c r="HH49" i="11"/>
  <c r="HI49" i="11"/>
  <c r="HJ49" i="11"/>
  <c r="HK49" i="11"/>
  <c r="HL49" i="11"/>
  <c r="HM49" i="11"/>
  <c r="HN49" i="11"/>
  <c r="HO49" i="11"/>
  <c r="HP49" i="11"/>
  <c r="HQ49" i="11"/>
  <c r="HR49" i="11"/>
  <c r="HS49" i="11"/>
  <c r="HT49" i="11"/>
  <c r="HU49" i="11"/>
  <c r="HV49" i="11"/>
  <c r="HW49" i="11"/>
  <c r="HX49" i="11"/>
  <c r="FU50" i="11"/>
  <c r="FV50" i="11"/>
  <c r="FW50" i="11"/>
  <c r="FX50" i="11"/>
  <c r="FY50" i="11"/>
  <c r="FZ50" i="11"/>
  <c r="GA50" i="11"/>
  <c r="GB50" i="11"/>
  <c r="GC50" i="11"/>
  <c r="GD50" i="11"/>
  <c r="GE50" i="11"/>
  <c r="GF50" i="11"/>
  <c r="GG50" i="11"/>
  <c r="GH50" i="11"/>
  <c r="GI50" i="11"/>
  <c r="GJ50" i="11"/>
  <c r="GK50" i="11"/>
  <c r="GL50" i="11"/>
  <c r="GM50" i="11"/>
  <c r="GN50" i="11"/>
  <c r="GO50" i="11"/>
  <c r="GP50" i="11"/>
  <c r="GQ50" i="11"/>
  <c r="GR50" i="11"/>
  <c r="GS50" i="11"/>
  <c r="GT50" i="11"/>
  <c r="GU50" i="11"/>
  <c r="GV50" i="11"/>
  <c r="GW50" i="11"/>
  <c r="GX50" i="11"/>
  <c r="GY50" i="11"/>
  <c r="GZ50" i="11"/>
  <c r="HA50" i="11"/>
  <c r="HB50" i="11"/>
  <c r="HC50" i="11"/>
  <c r="HD50" i="11"/>
  <c r="HE50" i="11"/>
  <c r="HF50" i="11"/>
  <c r="HG50" i="11"/>
  <c r="HH50" i="11"/>
  <c r="HI50" i="11"/>
  <c r="HJ50" i="11"/>
  <c r="HK50" i="11"/>
  <c r="HL50" i="11"/>
  <c r="HM50" i="11"/>
  <c r="HN50" i="11"/>
  <c r="HO50" i="11"/>
  <c r="HP50" i="11"/>
  <c r="HQ50" i="11"/>
  <c r="HR50" i="11"/>
  <c r="HS50" i="11"/>
  <c r="HT50" i="11"/>
  <c r="HU50" i="11"/>
  <c r="HV50" i="11"/>
  <c r="HW50" i="11"/>
  <c r="HX50" i="11"/>
  <c r="FU51" i="11"/>
  <c r="FV51" i="11"/>
  <c r="FW51" i="11"/>
  <c r="FX51" i="11"/>
  <c r="FY51" i="11"/>
  <c r="FZ51" i="11"/>
  <c r="GA51" i="11"/>
  <c r="GB51" i="11"/>
  <c r="GC51" i="11"/>
  <c r="GD51" i="11"/>
  <c r="GE51" i="11"/>
  <c r="GF51" i="11"/>
  <c r="GG51" i="11"/>
  <c r="GH51" i="11"/>
  <c r="GI51" i="11"/>
  <c r="GJ51" i="11"/>
  <c r="GK51" i="11"/>
  <c r="GL51" i="11"/>
  <c r="GM51" i="11"/>
  <c r="GN51" i="11"/>
  <c r="GO51" i="11"/>
  <c r="GP51" i="11"/>
  <c r="GQ51" i="11"/>
  <c r="GR51" i="11"/>
  <c r="GS51" i="11"/>
  <c r="GT51" i="11"/>
  <c r="GU51" i="11"/>
  <c r="GV51" i="11"/>
  <c r="GW51" i="11"/>
  <c r="GX51" i="11"/>
  <c r="GY51" i="11"/>
  <c r="GZ51" i="11"/>
  <c r="HA51" i="11"/>
  <c r="HB51" i="11"/>
  <c r="HC51" i="11"/>
  <c r="HD51" i="11"/>
  <c r="HE51" i="11"/>
  <c r="HF51" i="11"/>
  <c r="HG51" i="11"/>
  <c r="HH51" i="11"/>
  <c r="HI51" i="11"/>
  <c r="HJ51" i="11"/>
  <c r="HK51" i="11"/>
  <c r="HL51" i="11"/>
  <c r="HM51" i="11"/>
  <c r="HN51" i="11"/>
  <c r="HO51" i="11"/>
  <c r="HP51" i="11"/>
  <c r="HQ51" i="11"/>
  <c r="HR51" i="11"/>
  <c r="HS51" i="11"/>
  <c r="HT51" i="11"/>
  <c r="HU51" i="11"/>
  <c r="HV51" i="11"/>
  <c r="HW51" i="11"/>
  <c r="HX51" i="11"/>
  <c r="FU54" i="11"/>
  <c r="FV54" i="11"/>
  <c r="FW54" i="11"/>
  <c r="FX54" i="11"/>
  <c r="FY54" i="11"/>
  <c r="FZ54" i="11"/>
  <c r="GA54" i="11"/>
  <c r="GB54" i="11"/>
  <c r="GC54" i="11"/>
  <c r="GD54" i="11"/>
  <c r="GE54" i="11"/>
  <c r="GF54" i="11"/>
  <c r="GG54" i="11"/>
  <c r="GH54" i="11"/>
  <c r="GI54" i="11"/>
  <c r="GJ54" i="11"/>
  <c r="GK54" i="11"/>
  <c r="GL54" i="11"/>
  <c r="GM54" i="11"/>
  <c r="GN54" i="11"/>
  <c r="GO54" i="11"/>
  <c r="GP54" i="11"/>
  <c r="GQ54" i="11"/>
  <c r="GR54" i="11"/>
  <c r="GS54" i="11"/>
  <c r="GT54" i="11"/>
  <c r="GU54" i="11"/>
  <c r="GV54" i="11"/>
  <c r="GW54" i="11"/>
  <c r="GX54" i="11"/>
  <c r="GY54" i="11"/>
  <c r="GZ54" i="11"/>
  <c r="HA54" i="11"/>
  <c r="HB54" i="11"/>
  <c r="HC54" i="11"/>
  <c r="HD54" i="11"/>
  <c r="HE54" i="11"/>
  <c r="HF54" i="11"/>
  <c r="HG54" i="11"/>
  <c r="HH54" i="11"/>
  <c r="HI54" i="11"/>
  <c r="HJ54" i="11"/>
  <c r="HK54" i="11"/>
  <c r="HL54" i="11"/>
  <c r="HM54" i="11"/>
  <c r="HN54" i="11"/>
  <c r="HO54" i="11"/>
  <c r="HP54" i="11"/>
  <c r="HQ54" i="11"/>
  <c r="HR54" i="11"/>
  <c r="HS54" i="11"/>
  <c r="HT54" i="11"/>
  <c r="HU54" i="11"/>
  <c r="HV54" i="11"/>
  <c r="HW54" i="11"/>
  <c r="HX54" i="11"/>
  <c r="ET58" i="13"/>
  <c r="ES58" i="13"/>
  <c r="ER58" i="13"/>
  <c r="EQ58" i="13"/>
  <c r="EP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ET57" i="13"/>
  <c r="ES57" i="13"/>
  <c r="ER57" i="13"/>
  <c r="EQ57" i="13"/>
  <c r="EP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V57" i="13"/>
  <c r="DU57" i="13"/>
  <c r="DT57" i="13"/>
  <c r="DS57" i="13"/>
  <c r="ET56" i="13"/>
  <c r="ES56" i="13"/>
  <c r="ER56" i="13"/>
  <c r="EQ56" i="13"/>
  <c r="EP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V56" i="13"/>
  <c r="DU56" i="13"/>
  <c r="DT56" i="13"/>
  <c r="DS56" i="13"/>
  <c r="ET55" i="13"/>
  <c r="ES55" i="13"/>
  <c r="ER55" i="13"/>
  <c r="EQ55" i="13"/>
  <c r="EP55" i="13"/>
  <c r="EO55" i="13"/>
  <c r="EN55" i="13"/>
  <c r="EM55" i="13"/>
  <c r="EL55" i="13"/>
  <c r="EK55" i="13"/>
  <c r="EJ55" i="13"/>
  <c r="EI55" i="13"/>
  <c r="EH55" i="13"/>
  <c r="EG55" i="13"/>
  <c r="EF55" i="13"/>
  <c r="EE55" i="13"/>
  <c r="ED55" i="13"/>
  <c r="EC55" i="13"/>
  <c r="EB55" i="13"/>
  <c r="EA55" i="13"/>
  <c r="DZ55" i="13"/>
  <c r="DY55" i="13"/>
  <c r="DX55" i="13"/>
  <c r="DW55" i="13"/>
  <c r="DV55" i="13"/>
  <c r="DU55" i="13"/>
  <c r="DT55" i="13"/>
  <c r="DS55" i="13"/>
  <c r="ET54" i="13"/>
  <c r="ES54" i="13"/>
  <c r="ER54" i="13"/>
  <c r="EQ54" i="13"/>
  <c r="EP54" i="13"/>
  <c r="EO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B54" i="13"/>
  <c r="EA54" i="13"/>
  <c r="DZ54" i="13"/>
  <c r="DY54" i="13"/>
  <c r="DX54" i="13"/>
  <c r="DW54" i="13"/>
  <c r="DV54" i="13"/>
  <c r="DU54" i="13"/>
  <c r="DT54" i="13"/>
  <c r="DS54" i="13"/>
  <c r="HY59" i="34"/>
  <c r="HX59" i="34"/>
  <c r="HW59" i="34"/>
  <c r="HV59" i="34"/>
  <c r="HU59" i="34"/>
  <c r="HT59" i="34"/>
  <c r="HS59" i="34"/>
  <c r="HR59" i="34"/>
  <c r="HQ59" i="34"/>
  <c r="HP59" i="34"/>
  <c r="HO59" i="34"/>
  <c r="HN59" i="34"/>
  <c r="HM59" i="34"/>
  <c r="HL59" i="34"/>
  <c r="HK59" i="34"/>
  <c r="HJ59" i="34"/>
  <c r="HI59" i="34"/>
  <c r="HH59" i="34"/>
  <c r="HG59" i="34"/>
  <c r="HF59" i="34"/>
  <c r="HE59" i="34"/>
  <c r="HD59" i="34"/>
  <c r="HC59" i="34"/>
  <c r="HB59" i="34"/>
  <c r="HA59" i="34"/>
  <c r="GZ59" i="34"/>
  <c r="GY59" i="34"/>
  <c r="GX59" i="34"/>
  <c r="GW59" i="34"/>
  <c r="GV59" i="34"/>
  <c r="GU59" i="34"/>
  <c r="GT59" i="34"/>
  <c r="GS59" i="34"/>
  <c r="GR59" i="34"/>
  <c r="GQ59" i="34"/>
  <c r="GP59" i="34"/>
  <c r="GO59" i="34"/>
  <c r="GN59" i="34"/>
  <c r="GM59" i="34"/>
  <c r="GL59" i="34"/>
  <c r="GK59" i="34"/>
  <c r="GJ59" i="34"/>
  <c r="GI59" i="34"/>
  <c r="GH59" i="34"/>
  <c r="GG59" i="34"/>
  <c r="GF59" i="34"/>
  <c r="GE59" i="34"/>
  <c r="GD59" i="34"/>
  <c r="GC59" i="34"/>
  <c r="GB59" i="34"/>
  <c r="GA59" i="34"/>
  <c r="FZ59" i="34"/>
  <c r="FY59" i="34"/>
  <c r="FX59" i="34"/>
  <c r="FW59" i="34"/>
  <c r="FV59" i="34"/>
  <c r="FU59" i="34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EI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FX55" i="27"/>
  <c r="FW55" i="27"/>
  <c r="FV55" i="27"/>
  <c r="FU55" i="27"/>
  <c r="FT55" i="27"/>
  <c r="FS55" i="27"/>
  <c r="FR55" i="27"/>
  <c r="FQ55" i="27"/>
  <c r="FP55" i="27"/>
  <c r="FO55" i="27"/>
  <c r="FN55" i="27"/>
  <c r="FM55" i="27"/>
  <c r="FL55" i="27"/>
  <c r="FK55" i="27"/>
  <c r="FJ55" i="27"/>
  <c r="FI55" i="27"/>
  <c r="FH55" i="27"/>
  <c r="FG55" i="27"/>
  <c r="FF55" i="27"/>
  <c r="FE55" i="27"/>
  <c r="FD55" i="27"/>
  <c r="FC55" i="27"/>
  <c r="FB55" i="27"/>
  <c r="FA55" i="27"/>
  <c r="EZ55" i="27"/>
  <c r="EY55" i="27"/>
  <c r="EX55" i="27"/>
  <c r="EW55" i="27"/>
  <c r="EV55" i="27"/>
  <c r="EU55" i="27"/>
  <c r="ET55" i="27"/>
  <c r="ES55" i="27"/>
  <c r="ER55" i="27"/>
  <c r="EQ55" i="27"/>
  <c r="EP55" i="27"/>
  <c r="EO55" i="27"/>
  <c r="EN55" i="27"/>
  <c r="EM55" i="27"/>
  <c r="EL55" i="27"/>
  <c r="JG54" i="33"/>
  <c r="JG4" i="33"/>
  <c r="JG5" i="33"/>
  <c r="JG6" i="33"/>
  <c r="JG7" i="33"/>
  <c r="JG8" i="33"/>
  <c r="JG9" i="33"/>
  <c r="JG10" i="33"/>
  <c r="JG11" i="33"/>
  <c r="JG12" i="33"/>
  <c r="JG13" i="33"/>
  <c r="JG14" i="33"/>
  <c r="JG15" i="33"/>
  <c r="JG16" i="33"/>
  <c r="JG17" i="33"/>
  <c r="JG18" i="33"/>
  <c r="JG19" i="33"/>
  <c r="JG20" i="33"/>
  <c r="JG21" i="33"/>
  <c r="JG22" i="33"/>
  <c r="JG23" i="33"/>
  <c r="JG24" i="33"/>
  <c r="JG25" i="33"/>
  <c r="JG26" i="33"/>
  <c r="JG27" i="33"/>
  <c r="JG28" i="33"/>
  <c r="JG29" i="33"/>
  <c r="JG30" i="33"/>
  <c r="JG31" i="33"/>
  <c r="JG32" i="33"/>
  <c r="JG33" i="33"/>
  <c r="JG34" i="33"/>
  <c r="JG35" i="33"/>
  <c r="JG36" i="33"/>
  <c r="JG37" i="33"/>
  <c r="JG38" i="33"/>
  <c r="JG39" i="33"/>
  <c r="JG40" i="33"/>
  <c r="JG41" i="33"/>
  <c r="JG42" i="33"/>
  <c r="JG43" i="33"/>
  <c r="JG44" i="33"/>
  <c r="JG45" i="33"/>
  <c r="JG46" i="33"/>
  <c r="JG47" i="33"/>
  <c r="JG48" i="33"/>
  <c r="JG49" i="33"/>
  <c r="JG50" i="33"/>
  <c r="JG51" i="33"/>
  <c r="JG3" i="33"/>
  <c r="HV54" i="25"/>
  <c r="HV4" i="25"/>
  <c r="HV5" i="25"/>
  <c r="HV6" i="25"/>
  <c r="HV7" i="25"/>
  <c r="HV8" i="25"/>
  <c r="HV9" i="25"/>
  <c r="HV10" i="25"/>
  <c r="HV11" i="25"/>
  <c r="HV12" i="25"/>
  <c r="HV13" i="25"/>
  <c r="HV14" i="25"/>
  <c r="HV15" i="25"/>
  <c r="HV16" i="25"/>
  <c r="HV17" i="25"/>
  <c r="HV18" i="25"/>
  <c r="HV19" i="25"/>
  <c r="HV20" i="25"/>
  <c r="HV21" i="25"/>
  <c r="HV22" i="25"/>
  <c r="HV23" i="25"/>
  <c r="HV24" i="25"/>
  <c r="HV25" i="25"/>
  <c r="HV26" i="25"/>
  <c r="HV27" i="25"/>
  <c r="HV28" i="25"/>
  <c r="HV29" i="25"/>
  <c r="HV30" i="25"/>
  <c r="HV31" i="25"/>
  <c r="HV32" i="25"/>
  <c r="HV33" i="25"/>
  <c r="HV34" i="25"/>
  <c r="HV35" i="25"/>
  <c r="HV36" i="25"/>
  <c r="HV37" i="25"/>
  <c r="HV38" i="25"/>
  <c r="HV39" i="25"/>
  <c r="HV40" i="25"/>
  <c r="HV41" i="25"/>
  <c r="HV42" i="25"/>
  <c r="HV43" i="25"/>
  <c r="HV44" i="25"/>
  <c r="HV45" i="25"/>
  <c r="HV46" i="25"/>
  <c r="HV47" i="25"/>
  <c r="HV48" i="25"/>
  <c r="HV49" i="25"/>
  <c r="HV50" i="25"/>
  <c r="HV51" i="25"/>
  <c r="HV3" i="25"/>
  <c r="HI54" i="25"/>
  <c r="HI4" i="25"/>
  <c r="HI5" i="25"/>
  <c r="HI6" i="25"/>
  <c r="HI7" i="25"/>
  <c r="HI8" i="25"/>
  <c r="HI9" i="25"/>
  <c r="HI10" i="25"/>
  <c r="HI11" i="25"/>
  <c r="HI12" i="25"/>
  <c r="HI13" i="25"/>
  <c r="HI14" i="25"/>
  <c r="HI15" i="25"/>
  <c r="HI16" i="25"/>
  <c r="HI17" i="25"/>
  <c r="HI18" i="25"/>
  <c r="HI19" i="25"/>
  <c r="HI20" i="25"/>
  <c r="HI21" i="25"/>
  <c r="HI22" i="25"/>
  <c r="HI23" i="25"/>
  <c r="HI24" i="25"/>
  <c r="HI25" i="25"/>
  <c r="HI26" i="25"/>
  <c r="HI27" i="25"/>
  <c r="HI28" i="25"/>
  <c r="HI29" i="25"/>
  <c r="HI30" i="25"/>
  <c r="HI31" i="25"/>
  <c r="HI32" i="25"/>
  <c r="HI33" i="25"/>
  <c r="HI34" i="25"/>
  <c r="HI35" i="25"/>
  <c r="HI36" i="25"/>
  <c r="HI37" i="25"/>
  <c r="HI38" i="25"/>
  <c r="HI39" i="25"/>
  <c r="HI40" i="25"/>
  <c r="HI41" i="25"/>
  <c r="HI42" i="25"/>
  <c r="HI43" i="25"/>
  <c r="HI44" i="25"/>
  <c r="HI45" i="25"/>
  <c r="HI46" i="25"/>
  <c r="HI47" i="25"/>
  <c r="HI48" i="25"/>
  <c r="HI49" i="25"/>
  <c r="HI50" i="25"/>
  <c r="HI51" i="25"/>
  <c r="HI3" i="25"/>
  <c r="EM54" i="46"/>
  <c r="EM4" i="46"/>
  <c r="EM5" i="46"/>
  <c r="EM6" i="46"/>
  <c r="EM7" i="46"/>
  <c r="EM8" i="46"/>
  <c r="EM9" i="46"/>
  <c r="EM10" i="46"/>
  <c r="EM11" i="46"/>
  <c r="EM12" i="46"/>
  <c r="EM13" i="46"/>
  <c r="EM14" i="46"/>
  <c r="EM15" i="46"/>
  <c r="EM16" i="46"/>
  <c r="EM17" i="46"/>
  <c r="EM18" i="46"/>
  <c r="EM19" i="46"/>
  <c r="EM20" i="46"/>
  <c r="EM21" i="46"/>
  <c r="EM22" i="46"/>
  <c r="EM23" i="46"/>
  <c r="EM24" i="46"/>
  <c r="EM25" i="46"/>
  <c r="EM26" i="46"/>
  <c r="EM27" i="46"/>
  <c r="EM28" i="46"/>
  <c r="EM29" i="46"/>
  <c r="EM30" i="46"/>
  <c r="EM31" i="46"/>
  <c r="EM32" i="46"/>
  <c r="EM33" i="46"/>
  <c r="EM34" i="46"/>
  <c r="EM35" i="46"/>
  <c r="EM36" i="46"/>
  <c r="EM37" i="46"/>
  <c r="EM38" i="46"/>
  <c r="EM39" i="46"/>
  <c r="EM40" i="46"/>
  <c r="EM41" i="46"/>
  <c r="EM42" i="46"/>
  <c r="EM43" i="46"/>
  <c r="EM44" i="46"/>
  <c r="EM45" i="46"/>
  <c r="EM46" i="46"/>
  <c r="EM47" i="46"/>
  <c r="EM48" i="46"/>
  <c r="EM49" i="46"/>
  <c r="EM50" i="46"/>
  <c r="EM51" i="46"/>
  <c r="EM3" i="46"/>
  <c r="AF61" i="46"/>
  <c r="W63" i="46"/>
  <c r="V63" i="46"/>
  <c r="U63" i="46"/>
  <c r="T63" i="46"/>
  <c r="S63" i="46"/>
  <c r="R63" i="46"/>
  <c r="Q63" i="46"/>
  <c r="P63" i="46"/>
  <c r="O63" i="46"/>
  <c r="N63" i="46"/>
  <c r="M63" i="46"/>
  <c r="L63" i="46"/>
  <c r="K63" i="46"/>
  <c r="J63" i="46"/>
  <c r="I63" i="46"/>
  <c r="H63" i="46"/>
  <c r="G63" i="46"/>
  <c r="F63" i="46"/>
  <c r="E63" i="46"/>
  <c r="D63" i="46"/>
  <c r="C63" i="46"/>
  <c r="B63" i="46"/>
  <c r="W62" i="46"/>
  <c r="V62" i="46"/>
  <c r="U62" i="46"/>
  <c r="T62" i="46"/>
  <c r="S62" i="46"/>
  <c r="R62" i="46"/>
  <c r="Q62" i="46"/>
  <c r="P62" i="46"/>
  <c r="O62" i="46"/>
  <c r="N62" i="46"/>
  <c r="M62" i="46"/>
  <c r="L62" i="46"/>
  <c r="K62" i="46"/>
  <c r="J62" i="46"/>
  <c r="I62" i="46"/>
  <c r="H62" i="46"/>
  <c r="H7" i="21"/>
  <c r="G62" i="46"/>
  <c r="G7" i="21"/>
  <c r="F62" i="46"/>
  <c r="F7" i="21"/>
  <c r="E62" i="46"/>
  <c r="E7" i="21"/>
  <c r="D62" i="46"/>
  <c r="D7" i="21"/>
  <c r="C62" i="46"/>
  <c r="C7" i="21"/>
  <c r="B62" i="46"/>
  <c r="B7" i="21"/>
  <c r="EL54" i="46"/>
  <c r="EK54" i="46"/>
  <c r="EJ54" i="46"/>
  <c r="EI54" i="46"/>
  <c r="EH54" i="46"/>
  <c r="EG54" i="46"/>
  <c r="EF54" i="46"/>
  <c r="EE54" i="46"/>
  <c r="ED54" i="46"/>
  <c r="EC54" i="46"/>
  <c r="EB54" i="46"/>
  <c r="EA54" i="46"/>
  <c r="DZ54" i="46"/>
  <c r="DY54" i="46"/>
  <c r="DX54" i="46"/>
  <c r="DW54" i="46"/>
  <c r="DV54" i="46"/>
  <c r="DU54" i="46"/>
  <c r="DT54" i="46"/>
  <c r="DS54" i="46"/>
  <c r="DR54" i="46"/>
  <c r="DQ54" i="46"/>
  <c r="DP54" i="46"/>
  <c r="DO54" i="46"/>
  <c r="DN54" i="46"/>
  <c r="DL54" i="46"/>
  <c r="DK54" i="46"/>
  <c r="EL51" i="46"/>
  <c r="EK51" i="46"/>
  <c r="EJ51" i="46"/>
  <c r="EI51" i="46"/>
  <c r="EH51" i="46"/>
  <c r="EG51" i="46"/>
  <c r="EF51" i="46"/>
  <c r="EE51" i="46"/>
  <c r="ED51" i="46"/>
  <c r="EC51" i="46"/>
  <c r="EB51" i="46"/>
  <c r="EA51" i="46"/>
  <c r="DZ51" i="46"/>
  <c r="DY51" i="46"/>
  <c r="DX51" i="46"/>
  <c r="DW51" i="46"/>
  <c r="DV51" i="46"/>
  <c r="DU51" i="46"/>
  <c r="DT51" i="46"/>
  <c r="DS51" i="46"/>
  <c r="DR51" i="46"/>
  <c r="DQ51" i="46"/>
  <c r="DP51" i="46"/>
  <c r="DO51" i="46"/>
  <c r="DN51" i="46"/>
  <c r="DL51" i="46"/>
  <c r="DK51" i="46"/>
  <c r="EL50" i="46"/>
  <c r="EK50" i="46"/>
  <c r="EJ50" i="46"/>
  <c r="EI50" i="46"/>
  <c r="EH50" i="46"/>
  <c r="EG50" i="46"/>
  <c r="EF50" i="46"/>
  <c r="EE50" i="46"/>
  <c r="ED50" i="46"/>
  <c r="EC50" i="46"/>
  <c r="EB50" i="46"/>
  <c r="EA50" i="46"/>
  <c r="DZ50" i="46"/>
  <c r="DY50" i="46"/>
  <c r="DX50" i="46"/>
  <c r="DW50" i="46"/>
  <c r="DV50" i="46"/>
  <c r="DU50" i="46"/>
  <c r="DT50" i="46"/>
  <c r="DS50" i="46"/>
  <c r="DR50" i="46"/>
  <c r="DQ50" i="46"/>
  <c r="DP50" i="46"/>
  <c r="DO50" i="46"/>
  <c r="DN50" i="46"/>
  <c r="DL50" i="46"/>
  <c r="DK50" i="46"/>
  <c r="EL49" i="46"/>
  <c r="EK49" i="46"/>
  <c r="EJ49" i="46"/>
  <c r="EI49" i="46"/>
  <c r="EH49" i="46"/>
  <c r="EG49" i="46"/>
  <c r="EF49" i="46"/>
  <c r="EE49" i="46"/>
  <c r="ED49" i="46"/>
  <c r="EC49" i="46"/>
  <c r="EB49" i="46"/>
  <c r="EA49" i="46"/>
  <c r="DZ49" i="46"/>
  <c r="DY49" i="46"/>
  <c r="DX49" i="46"/>
  <c r="DW49" i="46"/>
  <c r="DV49" i="46"/>
  <c r="DU49" i="46"/>
  <c r="DT49" i="46"/>
  <c r="DS49" i="46"/>
  <c r="DR49" i="46"/>
  <c r="DQ49" i="46"/>
  <c r="DP49" i="46"/>
  <c r="DO49" i="46"/>
  <c r="DN49" i="46"/>
  <c r="DL49" i="46"/>
  <c r="DK49" i="46"/>
  <c r="EL48" i="46"/>
  <c r="EK48" i="46"/>
  <c r="EJ48" i="46"/>
  <c r="EI48" i="46"/>
  <c r="EH48" i="46"/>
  <c r="EG48" i="46"/>
  <c r="EF48" i="46"/>
  <c r="EE48" i="46"/>
  <c r="ED48" i="46"/>
  <c r="EC48" i="46"/>
  <c r="EB48" i="46"/>
  <c r="EA48" i="46"/>
  <c r="DZ48" i="46"/>
  <c r="DY48" i="46"/>
  <c r="DX48" i="46"/>
  <c r="DW48" i="46"/>
  <c r="DV48" i="46"/>
  <c r="DU48" i="46"/>
  <c r="DT48" i="46"/>
  <c r="DS48" i="46"/>
  <c r="DR48" i="46"/>
  <c r="DQ48" i="46"/>
  <c r="DP48" i="46"/>
  <c r="DO48" i="46"/>
  <c r="DN48" i="46"/>
  <c r="DL48" i="46"/>
  <c r="DK48" i="46"/>
  <c r="EL47" i="46"/>
  <c r="EK47" i="46"/>
  <c r="EJ47" i="46"/>
  <c r="EI47" i="46"/>
  <c r="EH47" i="46"/>
  <c r="EG47" i="46"/>
  <c r="EF47" i="46"/>
  <c r="EE47" i="46"/>
  <c r="ED47" i="46"/>
  <c r="EC47" i="46"/>
  <c r="EB47" i="46"/>
  <c r="EA47" i="46"/>
  <c r="DZ47" i="46"/>
  <c r="DY47" i="46"/>
  <c r="DX47" i="46"/>
  <c r="DW47" i="46"/>
  <c r="DV47" i="46"/>
  <c r="DU47" i="46"/>
  <c r="DT47" i="46"/>
  <c r="DS47" i="46"/>
  <c r="DR47" i="46"/>
  <c r="DQ47" i="46"/>
  <c r="DP47" i="46"/>
  <c r="DO47" i="46"/>
  <c r="DN47" i="46"/>
  <c r="DL47" i="46"/>
  <c r="DK47" i="46"/>
  <c r="EL46" i="46"/>
  <c r="EK46" i="46"/>
  <c r="EJ46" i="46"/>
  <c r="EI46" i="46"/>
  <c r="EH46" i="46"/>
  <c r="EG46" i="46"/>
  <c r="EF46" i="46"/>
  <c r="EE46" i="46"/>
  <c r="ED46" i="46"/>
  <c r="EC46" i="46"/>
  <c r="EB46" i="46"/>
  <c r="EA46" i="46"/>
  <c r="DZ46" i="46"/>
  <c r="DY46" i="46"/>
  <c r="DX46" i="46"/>
  <c r="DW46" i="46"/>
  <c r="DV46" i="46"/>
  <c r="DU46" i="46"/>
  <c r="DT46" i="46"/>
  <c r="DS46" i="46"/>
  <c r="DR46" i="46"/>
  <c r="DQ46" i="46"/>
  <c r="DP46" i="46"/>
  <c r="DO46" i="46"/>
  <c r="DN46" i="46"/>
  <c r="DL46" i="46"/>
  <c r="DK46" i="46"/>
  <c r="EL45" i="46"/>
  <c r="EK45" i="46"/>
  <c r="EJ45" i="46"/>
  <c r="EI45" i="46"/>
  <c r="EH45" i="46"/>
  <c r="EG45" i="46"/>
  <c r="EF45" i="46"/>
  <c r="EE45" i="46"/>
  <c r="ED45" i="46"/>
  <c r="EC45" i="46"/>
  <c r="EB45" i="46"/>
  <c r="EA45" i="46"/>
  <c r="DZ45" i="46"/>
  <c r="DY45" i="46"/>
  <c r="DX45" i="46"/>
  <c r="DW45" i="46"/>
  <c r="DV45" i="46"/>
  <c r="DU45" i="46"/>
  <c r="DT45" i="46"/>
  <c r="DS45" i="46"/>
  <c r="DR45" i="46"/>
  <c r="DQ45" i="46"/>
  <c r="DP45" i="46"/>
  <c r="DO45" i="46"/>
  <c r="DN45" i="46"/>
  <c r="DL45" i="46"/>
  <c r="DK45" i="46"/>
  <c r="EL44" i="46"/>
  <c r="EK44" i="46"/>
  <c r="EJ44" i="46"/>
  <c r="EI44" i="46"/>
  <c r="EH44" i="46"/>
  <c r="EG44" i="46"/>
  <c r="EF44" i="46"/>
  <c r="EE44" i="46"/>
  <c r="ED44" i="46"/>
  <c r="EC44" i="46"/>
  <c r="EB44" i="46"/>
  <c r="EA44" i="46"/>
  <c r="DZ44" i="46"/>
  <c r="DY44" i="46"/>
  <c r="DX44" i="46"/>
  <c r="DW44" i="46"/>
  <c r="DV44" i="46"/>
  <c r="DU44" i="46"/>
  <c r="DT44" i="46"/>
  <c r="DS44" i="46"/>
  <c r="DR44" i="46"/>
  <c r="DQ44" i="46"/>
  <c r="DP44" i="46"/>
  <c r="DO44" i="46"/>
  <c r="DN44" i="46"/>
  <c r="DL44" i="46"/>
  <c r="DK44" i="46"/>
  <c r="EL43" i="46"/>
  <c r="EK43" i="46"/>
  <c r="EJ43" i="46"/>
  <c r="EI43" i="46"/>
  <c r="EH43" i="46"/>
  <c r="EG43" i="46"/>
  <c r="EF43" i="46"/>
  <c r="EE43" i="46"/>
  <c r="ED43" i="46"/>
  <c r="EC43" i="46"/>
  <c r="EB43" i="46"/>
  <c r="EA43" i="46"/>
  <c r="DZ43" i="46"/>
  <c r="DY43" i="46"/>
  <c r="DX43" i="46"/>
  <c r="DW43" i="46"/>
  <c r="DV43" i="46"/>
  <c r="DU43" i="46"/>
  <c r="DT43" i="46"/>
  <c r="DS43" i="46"/>
  <c r="DR43" i="46"/>
  <c r="DQ43" i="46"/>
  <c r="DP43" i="46"/>
  <c r="DO43" i="46"/>
  <c r="DN43" i="46"/>
  <c r="DL43" i="46"/>
  <c r="DK43" i="46"/>
  <c r="EL42" i="46"/>
  <c r="EK42" i="46"/>
  <c r="EJ42" i="46"/>
  <c r="EI42" i="46"/>
  <c r="EH42" i="46"/>
  <c r="EG42" i="46"/>
  <c r="EF42" i="46"/>
  <c r="EE42" i="46"/>
  <c r="ED42" i="46"/>
  <c r="EC42" i="46"/>
  <c r="EB42" i="46"/>
  <c r="EA42" i="46"/>
  <c r="DZ42" i="46"/>
  <c r="DY42" i="46"/>
  <c r="DX42" i="46"/>
  <c r="DW42" i="46"/>
  <c r="DV42" i="46"/>
  <c r="DU42" i="46"/>
  <c r="DT42" i="46"/>
  <c r="DS42" i="46"/>
  <c r="DR42" i="46"/>
  <c r="DQ42" i="46"/>
  <c r="DP42" i="46"/>
  <c r="DO42" i="46"/>
  <c r="DN42" i="46"/>
  <c r="DL42" i="46"/>
  <c r="DK42" i="46"/>
  <c r="EL41" i="46"/>
  <c r="EK41" i="46"/>
  <c r="EJ41" i="46"/>
  <c r="EI41" i="46"/>
  <c r="EH41" i="46"/>
  <c r="EG41" i="46"/>
  <c r="EF41" i="46"/>
  <c r="EE41" i="46"/>
  <c r="ED41" i="46"/>
  <c r="EC41" i="46"/>
  <c r="EB41" i="46"/>
  <c r="EA41" i="46"/>
  <c r="DZ41" i="46"/>
  <c r="DY41" i="46"/>
  <c r="DX41" i="46"/>
  <c r="DW41" i="46"/>
  <c r="DV41" i="46"/>
  <c r="DU41" i="46"/>
  <c r="DT41" i="46"/>
  <c r="DS41" i="46"/>
  <c r="DR41" i="46"/>
  <c r="DQ41" i="46"/>
  <c r="DP41" i="46"/>
  <c r="DO41" i="46"/>
  <c r="DN41" i="46"/>
  <c r="DL41" i="46"/>
  <c r="DK41" i="46"/>
  <c r="EL40" i="46"/>
  <c r="EK40" i="46"/>
  <c r="EJ40" i="46"/>
  <c r="EI40" i="46"/>
  <c r="EH40" i="46"/>
  <c r="EG40" i="46"/>
  <c r="EF40" i="46"/>
  <c r="EE40" i="46"/>
  <c r="ED40" i="46"/>
  <c r="EC40" i="46"/>
  <c r="EB40" i="46"/>
  <c r="EA40" i="46"/>
  <c r="DZ40" i="46"/>
  <c r="DY40" i="46"/>
  <c r="DX40" i="46"/>
  <c r="DW40" i="46"/>
  <c r="DV40" i="46"/>
  <c r="DU40" i="46"/>
  <c r="DT40" i="46"/>
  <c r="DS40" i="46"/>
  <c r="DR40" i="46"/>
  <c r="DQ40" i="46"/>
  <c r="DP40" i="46"/>
  <c r="DO40" i="46"/>
  <c r="DN40" i="46"/>
  <c r="DL40" i="46"/>
  <c r="DK40" i="46"/>
  <c r="EL39" i="46"/>
  <c r="EK39" i="46"/>
  <c r="EJ39" i="46"/>
  <c r="EI39" i="46"/>
  <c r="EH39" i="46"/>
  <c r="EG39" i="46"/>
  <c r="EF39" i="46"/>
  <c r="EE39" i="46"/>
  <c r="ED39" i="46"/>
  <c r="EC39" i="46"/>
  <c r="EB39" i="46"/>
  <c r="EA39" i="46"/>
  <c r="DZ39" i="46"/>
  <c r="DY39" i="46"/>
  <c r="DX39" i="46"/>
  <c r="DW39" i="46"/>
  <c r="DV39" i="46"/>
  <c r="DU39" i="46"/>
  <c r="DT39" i="46"/>
  <c r="DS39" i="46"/>
  <c r="DR39" i="46"/>
  <c r="DQ39" i="46"/>
  <c r="DP39" i="46"/>
  <c r="DO39" i="46"/>
  <c r="DN39" i="46"/>
  <c r="DL39" i="46"/>
  <c r="DK39" i="46"/>
  <c r="EL38" i="46"/>
  <c r="EK38" i="46"/>
  <c r="EJ38" i="46"/>
  <c r="EI38" i="46"/>
  <c r="EH38" i="46"/>
  <c r="EG38" i="46"/>
  <c r="EF38" i="46"/>
  <c r="EE38" i="46"/>
  <c r="ED38" i="46"/>
  <c r="EC38" i="46"/>
  <c r="EB38" i="46"/>
  <c r="EA38" i="46"/>
  <c r="DZ38" i="46"/>
  <c r="DY38" i="46"/>
  <c r="DX38" i="46"/>
  <c r="DW38" i="46"/>
  <c r="DV38" i="46"/>
  <c r="DU38" i="46"/>
  <c r="DT38" i="46"/>
  <c r="DS38" i="46"/>
  <c r="DR38" i="46"/>
  <c r="DQ38" i="46"/>
  <c r="DP38" i="46"/>
  <c r="DO38" i="46"/>
  <c r="DN38" i="46"/>
  <c r="DL38" i="46"/>
  <c r="DK38" i="46"/>
  <c r="EL37" i="46"/>
  <c r="EK37" i="46"/>
  <c r="EJ37" i="46"/>
  <c r="EI37" i="46"/>
  <c r="EH37" i="46"/>
  <c r="EG37" i="46"/>
  <c r="EF37" i="46"/>
  <c r="EE37" i="46"/>
  <c r="ED37" i="46"/>
  <c r="EC37" i="46"/>
  <c r="EB37" i="46"/>
  <c r="EA37" i="46"/>
  <c r="DZ37" i="46"/>
  <c r="DY37" i="46"/>
  <c r="DX37" i="46"/>
  <c r="DW37" i="46"/>
  <c r="DV37" i="46"/>
  <c r="DU37" i="46"/>
  <c r="DT37" i="46"/>
  <c r="DS37" i="46"/>
  <c r="DR37" i="46"/>
  <c r="DQ37" i="46"/>
  <c r="DP37" i="46"/>
  <c r="DO37" i="46"/>
  <c r="DN37" i="46"/>
  <c r="DL37" i="46"/>
  <c r="DK37" i="46"/>
  <c r="EL36" i="46"/>
  <c r="EK36" i="46"/>
  <c r="EJ36" i="46"/>
  <c r="EI36" i="46"/>
  <c r="EH36" i="46"/>
  <c r="EG36" i="46"/>
  <c r="EF36" i="46"/>
  <c r="EE36" i="46"/>
  <c r="ED36" i="46"/>
  <c r="EC36" i="46"/>
  <c r="EB36" i="46"/>
  <c r="EA36" i="46"/>
  <c r="DZ36" i="46"/>
  <c r="DY36" i="46"/>
  <c r="DX36" i="46"/>
  <c r="DW36" i="46"/>
  <c r="DV36" i="46"/>
  <c r="DU36" i="46"/>
  <c r="DT36" i="46"/>
  <c r="DS36" i="46"/>
  <c r="DR36" i="46"/>
  <c r="DQ36" i="46"/>
  <c r="DP36" i="46"/>
  <c r="DO36" i="46"/>
  <c r="DN36" i="46"/>
  <c r="DL36" i="46"/>
  <c r="DK36" i="46"/>
  <c r="EL35" i="46"/>
  <c r="EK35" i="46"/>
  <c r="EJ35" i="46"/>
  <c r="EI35" i="46"/>
  <c r="EH35" i="46"/>
  <c r="EG35" i="46"/>
  <c r="EF35" i="46"/>
  <c r="EE35" i="46"/>
  <c r="ED35" i="46"/>
  <c r="EC35" i="46"/>
  <c r="EB35" i="46"/>
  <c r="EA35" i="46"/>
  <c r="DZ35" i="46"/>
  <c r="DY35" i="46"/>
  <c r="DX35" i="46"/>
  <c r="DW35" i="46"/>
  <c r="DV35" i="46"/>
  <c r="DU35" i="46"/>
  <c r="DT35" i="46"/>
  <c r="DS35" i="46"/>
  <c r="DR35" i="46"/>
  <c r="DQ35" i="46"/>
  <c r="DP35" i="46"/>
  <c r="DO35" i="46"/>
  <c r="DN35" i="46"/>
  <c r="DL35" i="46"/>
  <c r="DK35" i="46"/>
  <c r="EL34" i="46"/>
  <c r="EK34" i="46"/>
  <c r="EJ34" i="46"/>
  <c r="EI34" i="46"/>
  <c r="EH34" i="46"/>
  <c r="EG34" i="46"/>
  <c r="EF34" i="46"/>
  <c r="EE34" i="46"/>
  <c r="ED34" i="46"/>
  <c r="EC34" i="46"/>
  <c r="EB34" i="46"/>
  <c r="EA34" i="46"/>
  <c r="DZ34" i="46"/>
  <c r="DY34" i="46"/>
  <c r="DX34" i="46"/>
  <c r="DW34" i="46"/>
  <c r="DV34" i="46"/>
  <c r="DU34" i="46"/>
  <c r="DT34" i="46"/>
  <c r="DS34" i="46"/>
  <c r="DR34" i="46"/>
  <c r="DQ34" i="46"/>
  <c r="DP34" i="46"/>
  <c r="DO34" i="46"/>
  <c r="DN34" i="46"/>
  <c r="DL34" i="46"/>
  <c r="DK34" i="46"/>
  <c r="EL33" i="46"/>
  <c r="EK33" i="46"/>
  <c r="EJ33" i="46"/>
  <c r="EI33" i="46"/>
  <c r="EH33" i="46"/>
  <c r="EG33" i="46"/>
  <c r="EF33" i="46"/>
  <c r="EE33" i="46"/>
  <c r="ED33" i="46"/>
  <c r="EC33" i="46"/>
  <c r="EB33" i="46"/>
  <c r="EA33" i="46"/>
  <c r="DZ33" i="46"/>
  <c r="DY33" i="46"/>
  <c r="DX33" i="46"/>
  <c r="DW33" i="46"/>
  <c r="DV33" i="46"/>
  <c r="DU33" i="46"/>
  <c r="DT33" i="46"/>
  <c r="DS33" i="46"/>
  <c r="DR33" i="46"/>
  <c r="DQ33" i="46"/>
  <c r="DP33" i="46"/>
  <c r="DO33" i="46"/>
  <c r="DN33" i="46"/>
  <c r="DL33" i="46"/>
  <c r="DK33" i="46"/>
  <c r="EL32" i="46"/>
  <c r="EK32" i="46"/>
  <c r="EJ32" i="46"/>
  <c r="EI32" i="46"/>
  <c r="EH32" i="46"/>
  <c r="EG32" i="46"/>
  <c r="EF32" i="46"/>
  <c r="EE32" i="46"/>
  <c r="ED32" i="46"/>
  <c r="EC32" i="46"/>
  <c r="EB32" i="46"/>
  <c r="EA32" i="46"/>
  <c r="DZ32" i="46"/>
  <c r="DY32" i="46"/>
  <c r="DX32" i="46"/>
  <c r="DW32" i="46"/>
  <c r="DV32" i="46"/>
  <c r="DU32" i="46"/>
  <c r="DT32" i="46"/>
  <c r="DS32" i="46"/>
  <c r="DR32" i="46"/>
  <c r="DQ32" i="46"/>
  <c r="DP32" i="46"/>
  <c r="DO32" i="46"/>
  <c r="DN32" i="46"/>
  <c r="DL32" i="46"/>
  <c r="DK32" i="46"/>
  <c r="EL31" i="46"/>
  <c r="EK31" i="46"/>
  <c r="EJ31" i="46"/>
  <c r="EI31" i="46"/>
  <c r="EH31" i="46"/>
  <c r="EG31" i="46"/>
  <c r="EF31" i="46"/>
  <c r="EE31" i="46"/>
  <c r="ED31" i="46"/>
  <c r="EC31" i="46"/>
  <c r="EB31" i="46"/>
  <c r="EA31" i="46"/>
  <c r="DZ31" i="46"/>
  <c r="DY31" i="46"/>
  <c r="DX31" i="46"/>
  <c r="DW31" i="46"/>
  <c r="DV31" i="46"/>
  <c r="DU31" i="46"/>
  <c r="DT31" i="46"/>
  <c r="DS31" i="46"/>
  <c r="DR31" i="46"/>
  <c r="DQ31" i="46"/>
  <c r="DP31" i="46"/>
  <c r="DO31" i="46"/>
  <c r="DN31" i="46"/>
  <c r="DL31" i="46"/>
  <c r="DK31" i="46"/>
  <c r="EL30" i="46"/>
  <c r="EK30" i="46"/>
  <c r="EJ30" i="46"/>
  <c r="EI30" i="46"/>
  <c r="EH30" i="46"/>
  <c r="EG30" i="46"/>
  <c r="EF30" i="46"/>
  <c r="EE30" i="46"/>
  <c r="ED30" i="46"/>
  <c r="EC30" i="46"/>
  <c r="EB30" i="46"/>
  <c r="EA30" i="46"/>
  <c r="DZ30" i="46"/>
  <c r="DY30" i="46"/>
  <c r="DX30" i="46"/>
  <c r="DW30" i="46"/>
  <c r="DV30" i="46"/>
  <c r="DU30" i="46"/>
  <c r="DT30" i="46"/>
  <c r="DS30" i="46"/>
  <c r="DR30" i="46"/>
  <c r="DQ30" i="46"/>
  <c r="DP30" i="46"/>
  <c r="DO30" i="46"/>
  <c r="DN30" i="46"/>
  <c r="DL30" i="46"/>
  <c r="DK30" i="46"/>
  <c r="EL29" i="46"/>
  <c r="EK29" i="46"/>
  <c r="EJ29" i="46"/>
  <c r="EI29" i="46"/>
  <c r="EH29" i="46"/>
  <c r="EG29" i="46"/>
  <c r="EF29" i="46"/>
  <c r="EE29" i="46"/>
  <c r="ED29" i="46"/>
  <c r="EC29" i="46"/>
  <c r="EB29" i="46"/>
  <c r="EA29" i="46"/>
  <c r="DZ29" i="46"/>
  <c r="DY29" i="46"/>
  <c r="DX29" i="46"/>
  <c r="DW29" i="46"/>
  <c r="DV29" i="46"/>
  <c r="DU29" i="46"/>
  <c r="DT29" i="46"/>
  <c r="DS29" i="46"/>
  <c r="DR29" i="46"/>
  <c r="DQ29" i="46"/>
  <c r="DP29" i="46"/>
  <c r="DO29" i="46"/>
  <c r="DN29" i="46"/>
  <c r="DL29" i="46"/>
  <c r="DK29" i="46"/>
  <c r="EL28" i="46"/>
  <c r="EK28" i="46"/>
  <c r="EJ28" i="46"/>
  <c r="EI28" i="46"/>
  <c r="EH28" i="46"/>
  <c r="EG28" i="46"/>
  <c r="EF28" i="46"/>
  <c r="EE28" i="46"/>
  <c r="ED28" i="46"/>
  <c r="EC28" i="46"/>
  <c r="EB28" i="46"/>
  <c r="EA28" i="46"/>
  <c r="DZ28" i="46"/>
  <c r="DY28" i="46"/>
  <c r="DX28" i="46"/>
  <c r="DW28" i="46"/>
  <c r="DV28" i="46"/>
  <c r="DU28" i="46"/>
  <c r="DT28" i="46"/>
  <c r="DS28" i="46"/>
  <c r="DR28" i="46"/>
  <c r="DQ28" i="46"/>
  <c r="DP28" i="46"/>
  <c r="DO28" i="46"/>
  <c r="DN28" i="46"/>
  <c r="DL28" i="46"/>
  <c r="DK28" i="46"/>
  <c r="EL27" i="46"/>
  <c r="EK27" i="46"/>
  <c r="EJ27" i="46"/>
  <c r="EI27" i="46"/>
  <c r="EH27" i="46"/>
  <c r="EG27" i="46"/>
  <c r="EF27" i="46"/>
  <c r="EE27" i="46"/>
  <c r="ED27" i="46"/>
  <c r="EC27" i="46"/>
  <c r="EB27" i="46"/>
  <c r="EA27" i="46"/>
  <c r="DZ27" i="46"/>
  <c r="DY27" i="46"/>
  <c r="DX27" i="46"/>
  <c r="DW27" i="46"/>
  <c r="DV27" i="46"/>
  <c r="DU27" i="46"/>
  <c r="DT27" i="46"/>
  <c r="DS27" i="46"/>
  <c r="DR27" i="46"/>
  <c r="DQ27" i="46"/>
  <c r="DP27" i="46"/>
  <c r="DO27" i="46"/>
  <c r="DN27" i="46"/>
  <c r="DL27" i="46"/>
  <c r="DK27" i="46"/>
  <c r="EL26" i="46"/>
  <c r="EK26" i="46"/>
  <c r="EJ26" i="46"/>
  <c r="EI26" i="46"/>
  <c r="EH26" i="46"/>
  <c r="EG26" i="46"/>
  <c r="EF26" i="46"/>
  <c r="EE26" i="46"/>
  <c r="ED26" i="46"/>
  <c r="EC26" i="46"/>
  <c r="EB26" i="46"/>
  <c r="EA26" i="46"/>
  <c r="DZ26" i="46"/>
  <c r="DY26" i="46"/>
  <c r="DX26" i="46"/>
  <c r="DW26" i="46"/>
  <c r="DV26" i="46"/>
  <c r="DU26" i="46"/>
  <c r="DT26" i="46"/>
  <c r="DS26" i="46"/>
  <c r="DR26" i="46"/>
  <c r="DQ26" i="46"/>
  <c r="DP26" i="46"/>
  <c r="DO26" i="46"/>
  <c r="DN26" i="46"/>
  <c r="DL26" i="46"/>
  <c r="DK26" i="46"/>
  <c r="EL25" i="46"/>
  <c r="EK25" i="46"/>
  <c r="EJ25" i="46"/>
  <c r="EI25" i="46"/>
  <c r="EH25" i="46"/>
  <c r="EG25" i="46"/>
  <c r="EF25" i="46"/>
  <c r="EE25" i="46"/>
  <c r="ED25" i="46"/>
  <c r="EC25" i="46"/>
  <c r="EB25" i="46"/>
  <c r="EA25" i="46"/>
  <c r="DZ25" i="46"/>
  <c r="DY25" i="46"/>
  <c r="DX25" i="46"/>
  <c r="DW25" i="46"/>
  <c r="DV25" i="46"/>
  <c r="DU25" i="46"/>
  <c r="DT25" i="46"/>
  <c r="DS25" i="46"/>
  <c r="DR25" i="46"/>
  <c r="DQ25" i="46"/>
  <c r="DP25" i="46"/>
  <c r="DO25" i="46"/>
  <c r="DN25" i="46"/>
  <c r="DL25" i="46"/>
  <c r="DK25" i="46"/>
  <c r="EL24" i="46"/>
  <c r="EK24" i="46"/>
  <c r="EJ24" i="46"/>
  <c r="EI24" i="46"/>
  <c r="EH24" i="46"/>
  <c r="EG24" i="46"/>
  <c r="EF24" i="46"/>
  <c r="EE24" i="46"/>
  <c r="ED24" i="46"/>
  <c r="EC24" i="46"/>
  <c r="EB24" i="46"/>
  <c r="EA24" i="46"/>
  <c r="DZ24" i="46"/>
  <c r="DY24" i="46"/>
  <c r="DX24" i="46"/>
  <c r="DW24" i="46"/>
  <c r="DV24" i="46"/>
  <c r="DU24" i="46"/>
  <c r="DT24" i="46"/>
  <c r="DS24" i="46"/>
  <c r="DR24" i="46"/>
  <c r="DQ24" i="46"/>
  <c r="DP24" i="46"/>
  <c r="DO24" i="46"/>
  <c r="DN24" i="46"/>
  <c r="DL24" i="46"/>
  <c r="DK24" i="46"/>
  <c r="EL23" i="46"/>
  <c r="EK23" i="46"/>
  <c r="EJ23" i="46"/>
  <c r="EI23" i="46"/>
  <c r="EH23" i="46"/>
  <c r="EG23" i="46"/>
  <c r="EF23" i="46"/>
  <c r="EE23" i="46"/>
  <c r="ED23" i="46"/>
  <c r="EC23" i="46"/>
  <c r="EB23" i="46"/>
  <c r="EA23" i="46"/>
  <c r="DZ23" i="46"/>
  <c r="DY23" i="46"/>
  <c r="DX23" i="46"/>
  <c r="DW23" i="46"/>
  <c r="DV23" i="46"/>
  <c r="DU23" i="46"/>
  <c r="DT23" i="46"/>
  <c r="DS23" i="46"/>
  <c r="DR23" i="46"/>
  <c r="DQ23" i="46"/>
  <c r="DP23" i="46"/>
  <c r="DO23" i="46"/>
  <c r="DN23" i="46"/>
  <c r="DL23" i="46"/>
  <c r="DK23" i="46"/>
  <c r="EL22" i="46"/>
  <c r="EK22" i="46"/>
  <c r="EJ22" i="46"/>
  <c r="EI22" i="46"/>
  <c r="EH22" i="46"/>
  <c r="EG22" i="46"/>
  <c r="EF22" i="46"/>
  <c r="EE22" i="46"/>
  <c r="ED22" i="46"/>
  <c r="EC22" i="46"/>
  <c r="EB22" i="46"/>
  <c r="EA22" i="46"/>
  <c r="DZ22" i="46"/>
  <c r="DY22" i="46"/>
  <c r="DX22" i="46"/>
  <c r="DW22" i="46"/>
  <c r="DV22" i="46"/>
  <c r="DU22" i="46"/>
  <c r="DT22" i="46"/>
  <c r="DS22" i="46"/>
  <c r="DR22" i="46"/>
  <c r="DQ22" i="46"/>
  <c r="DP22" i="46"/>
  <c r="DO22" i="46"/>
  <c r="DN22" i="46"/>
  <c r="DL22" i="46"/>
  <c r="DK22" i="46"/>
  <c r="EL21" i="46"/>
  <c r="EK21" i="46"/>
  <c r="EJ21" i="46"/>
  <c r="EI21" i="46"/>
  <c r="EH21" i="46"/>
  <c r="EG21" i="46"/>
  <c r="EF21" i="46"/>
  <c r="EE21" i="46"/>
  <c r="ED21" i="46"/>
  <c r="EC21" i="46"/>
  <c r="EB21" i="46"/>
  <c r="EA21" i="46"/>
  <c r="DZ21" i="46"/>
  <c r="DY21" i="46"/>
  <c r="DX21" i="46"/>
  <c r="DW21" i="46"/>
  <c r="DV21" i="46"/>
  <c r="DU21" i="46"/>
  <c r="DT21" i="46"/>
  <c r="DS21" i="46"/>
  <c r="DR21" i="46"/>
  <c r="DQ21" i="46"/>
  <c r="DP21" i="46"/>
  <c r="DO21" i="46"/>
  <c r="DN21" i="46"/>
  <c r="DL21" i="46"/>
  <c r="DK21" i="46"/>
  <c r="EL20" i="46"/>
  <c r="EK20" i="46"/>
  <c r="EJ20" i="46"/>
  <c r="EI20" i="46"/>
  <c r="EH20" i="46"/>
  <c r="EG20" i="46"/>
  <c r="EF20" i="46"/>
  <c r="EE20" i="46"/>
  <c r="ED20" i="46"/>
  <c r="EC20" i="46"/>
  <c r="EB20" i="46"/>
  <c r="EA20" i="46"/>
  <c r="DZ20" i="46"/>
  <c r="DY20" i="46"/>
  <c r="DX20" i="46"/>
  <c r="DW20" i="46"/>
  <c r="DV20" i="46"/>
  <c r="DU20" i="46"/>
  <c r="DT20" i="46"/>
  <c r="DS20" i="46"/>
  <c r="DR20" i="46"/>
  <c r="DQ20" i="46"/>
  <c r="DP20" i="46"/>
  <c r="DO20" i="46"/>
  <c r="DN20" i="46"/>
  <c r="DL20" i="46"/>
  <c r="DK20" i="46"/>
  <c r="EL19" i="46"/>
  <c r="EK19" i="46"/>
  <c r="EJ19" i="46"/>
  <c r="EI19" i="46"/>
  <c r="EH19" i="46"/>
  <c r="EG19" i="46"/>
  <c r="EF19" i="46"/>
  <c r="EE19" i="46"/>
  <c r="ED19" i="46"/>
  <c r="EC19" i="46"/>
  <c r="EB19" i="46"/>
  <c r="EA19" i="46"/>
  <c r="DZ19" i="46"/>
  <c r="DY19" i="46"/>
  <c r="DX19" i="46"/>
  <c r="DW19" i="46"/>
  <c r="DV19" i="46"/>
  <c r="DU19" i="46"/>
  <c r="DT19" i="46"/>
  <c r="DS19" i="46"/>
  <c r="DR19" i="46"/>
  <c r="DQ19" i="46"/>
  <c r="DP19" i="46"/>
  <c r="DO19" i="46"/>
  <c r="DN19" i="46"/>
  <c r="DL19" i="46"/>
  <c r="DK19" i="46"/>
  <c r="EL18" i="46"/>
  <c r="EK18" i="46"/>
  <c r="EJ18" i="46"/>
  <c r="EI18" i="46"/>
  <c r="EH18" i="46"/>
  <c r="EG18" i="46"/>
  <c r="EF18" i="46"/>
  <c r="EE18" i="46"/>
  <c r="ED18" i="46"/>
  <c r="EC18" i="46"/>
  <c r="EB18" i="46"/>
  <c r="EA18" i="46"/>
  <c r="DZ18" i="46"/>
  <c r="DY18" i="46"/>
  <c r="DX18" i="46"/>
  <c r="DW18" i="46"/>
  <c r="DV18" i="46"/>
  <c r="DU18" i="46"/>
  <c r="DT18" i="46"/>
  <c r="DS18" i="46"/>
  <c r="DR18" i="46"/>
  <c r="DQ18" i="46"/>
  <c r="DP18" i="46"/>
  <c r="DO18" i="46"/>
  <c r="DN18" i="46"/>
  <c r="DL18" i="46"/>
  <c r="DK18" i="46"/>
  <c r="EL17" i="46"/>
  <c r="EK17" i="46"/>
  <c r="EJ17" i="46"/>
  <c r="EI17" i="46"/>
  <c r="EH17" i="46"/>
  <c r="EG17" i="46"/>
  <c r="EF17" i="46"/>
  <c r="EE17" i="46"/>
  <c r="ED17" i="46"/>
  <c r="EC17" i="46"/>
  <c r="EB17" i="46"/>
  <c r="EA17" i="46"/>
  <c r="DZ17" i="46"/>
  <c r="DY17" i="46"/>
  <c r="DX17" i="46"/>
  <c r="DW17" i="46"/>
  <c r="DV17" i="46"/>
  <c r="DU17" i="46"/>
  <c r="DT17" i="46"/>
  <c r="DS17" i="46"/>
  <c r="DR17" i="46"/>
  <c r="DQ17" i="46"/>
  <c r="DP17" i="46"/>
  <c r="DO17" i="46"/>
  <c r="DN17" i="46"/>
  <c r="DL17" i="46"/>
  <c r="DK17" i="46"/>
  <c r="EL16" i="46"/>
  <c r="EK16" i="46"/>
  <c r="EJ16" i="46"/>
  <c r="EI16" i="46"/>
  <c r="EH16" i="46"/>
  <c r="EG16" i="46"/>
  <c r="EF16" i="46"/>
  <c r="EE16" i="46"/>
  <c r="ED16" i="46"/>
  <c r="EC16" i="46"/>
  <c r="EB16" i="46"/>
  <c r="EA16" i="46"/>
  <c r="DZ16" i="46"/>
  <c r="DY16" i="46"/>
  <c r="DX16" i="46"/>
  <c r="DW16" i="46"/>
  <c r="DV16" i="46"/>
  <c r="DU16" i="46"/>
  <c r="DT16" i="46"/>
  <c r="DS16" i="46"/>
  <c r="DR16" i="46"/>
  <c r="DQ16" i="46"/>
  <c r="DP16" i="46"/>
  <c r="DO16" i="46"/>
  <c r="DN16" i="46"/>
  <c r="DL16" i="46"/>
  <c r="DK16" i="46"/>
  <c r="EL15" i="46"/>
  <c r="EK15" i="46"/>
  <c r="EJ15" i="46"/>
  <c r="EI15" i="46"/>
  <c r="EH15" i="46"/>
  <c r="EG15" i="46"/>
  <c r="EF15" i="46"/>
  <c r="EE15" i="46"/>
  <c r="ED15" i="46"/>
  <c r="EC15" i="46"/>
  <c r="EB15" i="46"/>
  <c r="EA15" i="46"/>
  <c r="DZ15" i="46"/>
  <c r="DY15" i="46"/>
  <c r="DX15" i="46"/>
  <c r="DW15" i="46"/>
  <c r="DV15" i="46"/>
  <c r="DU15" i="46"/>
  <c r="DT15" i="46"/>
  <c r="DS15" i="46"/>
  <c r="DR15" i="46"/>
  <c r="DQ15" i="46"/>
  <c r="DP15" i="46"/>
  <c r="DO15" i="46"/>
  <c r="DN15" i="46"/>
  <c r="DL15" i="46"/>
  <c r="DK15" i="46"/>
  <c r="EL14" i="46"/>
  <c r="EK14" i="46"/>
  <c r="EJ14" i="46"/>
  <c r="EI14" i="46"/>
  <c r="EH14" i="46"/>
  <c r="EG14" i="46"/>
  <c r="EF14" i="46"/>
  <c r="EE14" i="46"/>
  <c r="ED14" i="46"/>
  <c r="EC14" i="46"/>
  <c r="EB14" i="46"/>
  <c r="EA14" i="46"/>
  <c r="DZ14" i="46"/>
  <c r="DY14" i="46"/>
  <c r="DX14" i="46"/>
  <c r="DW14" i="46"/>
  <c r="DV14" i="46"/>
  <c r="DU14" i="46"/>
  <c r="DT14" i="46"/>
  <c r="DS14" i="46"/>
  <c r="DR14" i="46"/>
  <c r="DQ14" i="46"/>
  <c r="DP14" i="46"/>
  <c r="DO14" i="46"/>
  <c r="DN14" i="46"/>
  <c r="DL14" i="46"/>
  <c r="DK14" i="46"/>
  <c r="EL13" i="46"/>
  <c r="EK13" i="46"/>
  <c r="EJ13" i="46"/>
  <c r="EI13" i="46"/>
  <c r="EH13" i="46"/>
  <c r="EG13" i="46"/>
  <c r="EF13" i="46"/>
  <c r="EE13" i="46"/>
  <c r="ED13" i="46"/>
  <c r="EC13" i="46"/>
  <c r="EB13" i="46"/>
  <c r="EA13" i="46"/>
  <c r="DZ13" i="46"/>
  <c r="DY13" i="46"/>
  <c r="DX13" i="46"/>
  <c r="DW13" i="46"/>
  <c r="DV13" i="46"/>
  <c r="DU13" i="46"/>
  <c r="DT13" i="46"/>
  <c r="DS13" i="46"/>
  <c r="DR13" i="46"/>
  <c r="DQ13" i="46"/>
  <c r="DP13" i="46"/>
  <c r="DO13" i="46"/>
  <c r="DN13" i="46"/>
  <c r="DL13" i="46"/>
  <c r="DK13" i="46"/>
  <c r="EL12" i="46"/>
  <c r="EK12" i="46"/>
  <c r="EJ12" i="46"/>
  <c r="EI12" i="46"/>
  <c r="EH12" i="46"/>
  <c r="EG12" i="46"/>
  <c r="EF12" i="46"/>
  <c r="EE12" i="46"/>
  <c r="ED12" i="46"/>
  <c r="EC12" i="46"/>
  <c r="EB12" i="46"/>
  <c r="EA12" i="46"/>
  <c r="DZ12" i="46"/>
  <c r="DY12" i="46"/>
  <c r="DX12" i="46"/>
  <c r="DW12" i="46"/>
  <c r="DV12" i="46"/>
  <c r="DU12" i="46"/>
  <c r="DT12" i="46"/>
  <c r="DS12" i="46"/>
  <c r="DR12" i="46"/>
  <c r="DQ12" i="46"/>
  <c r="DP12" i="46"/>
  <c r="DO12" i="46"/>
  <c r="DN12" i="46"/>
  <c r="DL12" i="46"/>
  <c r="DK12" i="46"/>
  <c r="EL11" i="46"/>
  <c r="EK11" i="46"/>
  <c r="EJ11" i="46"/>
  <c r="EI11" i="46"/>
  <c r="EH11" i="46"/>
  <c r="EG11" i="46"/>
  <c r="EF11" i="46"/>
  <c r="EE11" i="46"/>
  <c r="ED11" i="46"/>
  <c r="EC11" i="46"/>
  <c r="EB11" i="46"/>
  <c r="EA11" i="46"/>
  <c r="DZ11" i="46"/>
  <c r="DY11" i="46"/>
  <c r="DX11" i="46"/>
  <c r="DW11" i="46"/>
  <c r="DV11" i="46"/>
  <c r="DU11" i="46"/>
  <c r="DT11" i="46"/>
  <c r="DS11" i="46"/>
  <c r="DR11" i="46"/>
  <c r="DQ11" i="46"/>
  <c r="DP11" i="46"/>
  <c r="DO11" i="46"/>
  <c r="DN11" i="46"/>
  <c r="DL11" i="46"/>
  <c r="DK11" i="46"/>
  <c r="EL10" i="46"/>
  <c r="EK10" i="46"/>
  <c r="EJ10" i="46"/>
  <c r="EI10" i="46"/>
  <c r="EH10" i="46"/>
  <c r="EG10" i="46"/>
  <c r="EF10" i="46"/>
  <c r="EE10" i="46"/>
  <c r="ED10" i="46"/>
  <c r="EC10" i="46"/>
  <c r="EB10" i="46"/>
  <c r="EA10" i="46"/>
  <c r="DZ10" i="46"/>
  <c r="DY10" i="46"/>
  <c r="DX10" i="46"/>
  <c r="DW10" i="46"/>
  <c r="DV10" i="46"/>
  <c r="DU10" i="46"/>
  <c r="DT10" i="46"/>
  <c r="DS10" i="46"/>
  <c r="DR10" i="46"/>
  <c r="DQ10" i="46"/>
  <c r="DP10" i="46"/>
  <c r="DO10" i="46"/>
  <c r="DN10" i="46"/>
  <c r="DL10" i="46"/>
  <c r="DK10" i="46"/>
  <c r="EL9" i="46"/>
  <c r="EK9" i="46"/>
  <c r="EJ9" i="46"/>
  <c r="EI9" i="46"/>
  <c r="EH9" i="46"/>
  <c r="EG9" i="46"/>
  <c r="EF9" i="46"/>
  <c r="EE9" i="46"/>
  <c r="ED9" i="46"/>
  <c r="EC9" i="46"/>
  <c r="EB9" i="46"/>
  <c r="EA9" i="46"/>
  <c r="DZ9" i="46"/>
  <c r="DY9" i="46"/>
  <c r="DX9" i="46"/>
  <c r="DW9" i="46"/>
  <c r="DV9" i="46"/>
  <c r="DU9" i="46"/>
  <c r="DT9" i="46"/>
  <c r="DS9" i="46"/>
  <c r="DR9" i="46"/>
  <c r="DQ9" i="46"/>
  <c r="DP9" i="46"/>
  <c r="DO9" i="46"/>
  <c r="DN9" i="46"/>
  <c r="DL9" i="46"/>
  <c r="DK9" i="46"/>
  <c r="EL8" i="46"/>
  <c r="EK8" i="46"/>
  <c r="EJ8" i="46"/>
  <c r="EI8" i="46"/>
  <c r="EH8" i="46"/>
  <c r="EG8" i="46"/>
  <c r="EF8" i="46"/>
  <c r="EE8" i="46"/>
  <c r="ED8" i="46"/>
  <c r="EC8" i="46"/>
  <c r="EB8" i="46"/>
  <c r="EA8" i="46"/>
  <c r="DZ8" i="46"/>
  <c r="DY8" i="46"/>
  <c r="DX8" i="46"/>
  <c r="DW8" i="46"/>
  <c r="DV8" i="46"/>
  <c r="DU8" i="46"/>
  <c r="DT8" i="46"/>
  <c r="DS8" i="46"/>
  <c r="DR8" i="46"/>
  <c r="DQ8" i="46"/>
  <c r="DP8" i="46"/>
  <c r="DO8" i="46"/>
  <c r="DN8" i="46"/>
  <c r="DL8" i="46"/>
  <c r="DK8" i="46"/>
  <c r="EL7" i="46"/>
  <c r="EK7" i="46"/>
  <c r="EJ7" i="46"/>
  <c r="EI7" i="46"/>
  <c r="EH7" i="46"/>
  <c r="EG7" i="46"/>
  <c r="EF7" i="46"/>
  <c r="EE7" i="46"/>
  <c r="ED7" i="46"/>
  <c r="EC7" i="46"/>
  <c r="EB7" i="46"/>
  <c r="EA7" i="46"/>
  <c r="DZ7" i="46"/>
  <c r="DY7" i="46"/>
  <c r="DX7" i="46"/>
  <c r="DW7" i="46"/>
  <c r="DV7" i="46"/>
  <c r="DU7" i="46"/>
  <c r="DT7" i="46"/>
  <c r="DS7" i="46"/>
  <c r="DR7" i="46"/>
  <c r="DQ7" i="46"/>
  <c r="DP7" i="46"/>
  <c r="DO7" i="46"/>
  <c r="DN7" i="46"/>
  <c r="DL7" i="46"/>
  <c r="DK7" i="46"/>
  <c r="EL6" i="46"/>
  <c r="EK6" i="46"/>
  <c r="EJ6" i="46"/>
  <c r="EI6" i="46"/>
  <c r="EH6" i="46"/>
  <c r="EG6" i="46"/>
  <c r="EF6" i="46"/>
  <c r="EE6" i="46"/>
  <c r="ED6" i="46"/>
  <c r="EC6" i="46"/>
  <c r="EB6" i="46"/>
  <c r="EA6" i="46"/>
  <c r="DZ6" i="46"/>
  <c r="DY6" i="46"/>
  <c r="DX6" i="46"/>
  <c r="DW6" i="46"/>
  <c r="DV6" i="46"/>
  <c r="DU6" i="46"/>
  <c r="DT6" i="46"/>
  <c r="DS6" i="46"/>
  <c r="DR6" i="46"/>
  <c r="DQ6" i="46"/>
  <c r="DP6" i="46"/>
  <c r="DO6" i="46"/>
  <c r="DN6" i="46"/>
  <c r="DL6" i="46"/>
  <c r="DK6" i="46"/>
  <c r="EL5" i="46"/>
  <c r="EK5" i="46"/>
  <c r="EJ5" i="46"/>
  <c r="EI5" i="46"/>
  <c r="EH5" i="46"/>
  <c r="EG5" i="46"/>
  <c r="EF5" i="46"/>
  <c r="EE5" i="46"/>
  <c r="ED5" i="46"/>
  <c r="EC5" i="46"/>
  <c r="EB5" i="46"/>
  <c r="EA5" i="46"/>
  <c r="DZ5" i="46"/>
  <c r="DY5" i="46"/>
  <c r="DX5" i="46"/>
  <c r="DW5" i="46"/>
  <c r="DV5" i="46"/>
  <c r="DU5" i="46"/>
  <c r="DT5" i="46"/>
  <c r="DS5" i="46"/>
  <c r="DR5" i="46"/>
  <c r="DQ5" i="46"/>
  <c r="DP5" i="46"/>
  <c r="DO5" i="46"/>
  <c r="DN5" i="46"/>
  <c r="DL5" i="46"/>
  <c r="DK5" i="46"/>
  <c r="EL4" i="46"/>
  <c r="EK4" i="46"/>
  <c r="EJ4" i="46"/>
  <c r="EI4" i="46"/>
  <c r="EH4" i="46"/>
  <c r="EG4" i="46"/>
  <c r="EF4" i="46"/>
  <c r="EE4" i="46"/>
  <c r="ED4" i="46"/>
  <c r="EC4" i="46"/>
  <c r="EB4" i="46"/>
  <c r="EA4" i="46"/>
  <c r="DZ4" i="46"/>
  <c r="DY4" i="46"/>
  <c r="DX4" i="46"/>
  <c r="DW4" i="46"/>
  <c r="DV4" i="46"/>
  <c r="DU4" i="46"/>
  <c r="DT4" i="46"/>
  <c r="DS4" i="46"/>
  <c r="DR4" i="46"/>
  <c r="DQ4" i="46"/>
  <c r="DP4" i="46"/>
  <c r="DO4" i="46"/>
  <c r="DN4" i="46"/>
  <c r="DL4" i="46"/>
  <c r="DK4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L3" i="46"/>
  <c r="DK3" i="46"/>
  <c r="C61" i="44"/>
  <c r="D61" i="44"/>
  <c r="E61" i="44"/>
  <c r="F61" i="44"/>
  <c r="G61" i="44"/>
  <c r="H61" i="44"/>
  <c r="I61" i="44"/>
  <c r="J61" i="44"/>
  <c r="K61" i="44"/>
  <c r="L61" i="44"/>
  <c r="B61" i="44"/>
  <c r="C61" i="13"/>
  <c r="D61" i="13"/>
  <c r="E61" i="13"/>
  <c r="F61" i="13"/>
  <c r="G61" i="13"/>
  <c r="H61" i="13"/>
  <c r="I61" i="13"/>
  <c r="J61" i="13"/>
  <c r="K61" i="13"/>
  <c r="L61" i="13"/>
  <c r="B61" i="13"/>
  <c r="C61" i="27"/>
  <c r="D61" i="27"/>
  <c r="E61" i="27"/>
  <c r="F61" i="27"/>
  <c r="G61" i="27"/>
  <c r="H61" i="27"/>
  <c r="I61" i="27"/>
  <c r="J61" i="27"/>
  <c r="K61" i="27"/>
  <c r="L61" i="27"/>
  <c r="M61" i="27"/>
  <c r="N61" i="27"/>
  <c r="O61" i="27"/>
  <c r="P61" i="27"/>
  <c r="Q61" i="27"/>
  <c r="R61" i="27"/>
  <c r="S61" i="27"/>
  <c r="T61" i="27"/>
  <c r="U61" i="27"/>
  <c r="V61" i="27"/>
  <c r="W61" i="27"/>
  <c r="X61" i="27"/>
  <c r="Y61" i="27"/>
  <c r="Z61" i="27"/>
  <c r="AA61" i="27"/>
  <c r="AB61" i="27"/>
  <c r="AC61" i="27"/>
  <c r="AD61" i="27"/>
  <c r="AE61" i="27"/>
  <c r="AF61" i="27"/>
  <c r="AG61" i="27"/>
  <c r="AH61" i="27"/>
  <c r="AI61" i="27"/>
  <c r="AJ61" i="27"/>
  <c r="AK61" i="27"/>
  <c r="AL61" i="27"/>
  <c r="AM61" i="27"/>
  <c r="AN61" i="27"/>
  <c r="C62" i="27"/>
  <c r="D62" i="27"/>
  <c r="E62" i="27"/>
  <c r="F62" i="27"/>
  <c r="G62" i="27"/>
  <c r="H62" i="27"/>
  <c r="I62" i="27"/>
  <c r="J62" i="27"/>
  <c r="K62" i="27"/>
  <c r="L62" i="27"/>
  <c r="M62" i="27"/>
  <c r="N62" i="27"/>
  <c r="O62" i="27"/>
  <c r="P62" i="27"/>
  <c r="Q62" i="27"/>
  <c r="R62" i="27"/>
  <c r="S62" i="27"/>
  <c r="T62" i="27"/>
  <c r="U62" i="27"/>
  <c r="V62" i="27"/>
  <c r="W62" i="27"/>
  <c r="X62" i="27"/>
  <c r="Y62" i="27"/>
  <c r="Z62" i="27"/>
  <c r="AA62" i="27"/>
  <c r="AB62" i="27"/>
  <c r="AC62" i="27"/>
  <c r="AD62" i="27"/>
  <c r="AE62" i="27"/>
  <c r="AF62" i="27"/>
  <c r="AG62" i="27"/>
  <c r="AH62" i="27"/>
  <c r="AI62" i="27"/>
  <c r="AJ62" i="27"/>
  <c r="AK62" i="27"/>
  <c r="AL62" i="27"/>
  <c r="AM62" i="27"/>
  <c r="AN62" i="27"/>
  <c r="C63" i="27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Q63" i="27"/>
  <c r="R63" i="27"/>
  <c r="S63" i="27"/>
  <c r="T63" i="27"/>
  <c r="U63" i="27"/>
  <c r="V63" i="27"/>
  <c r="W63" i="27"/>
  <c r="X63" i="27"/>
  <c r="Y63" i="27"/>
  <c r="Z63" i="27"/>
  <c r="AA63" i="27"/>
  <c r="AB63" i="27"/>
  <c r="AC63" i="27"/>
  <c r="AD63" i="27"/>
  <c r="AE63" i="27"/>
  <c r="AF63" i="27"/>
  <c r="AG63" i="27"/>
  <c r="AH63" i="27"/>
  <c r="AI63" i="27"/>
  <c r="AJ63" i="27"/>
  <c r="AK63" i="27"/>
  <c r="AL63" i="27"/>
  <c r="AM63" i="27"/>
  <c r="AN63" i="27"/>
  <c r="B61" i="27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B62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B61" i="32"/>
  <c r="C61" i="34"/>
  <c r="D61" i="34"/>
  <c r="E61" i="34"/>
  <c r="F61" i="34"/>
  <c r="G61" i="34"/>
  <c r="H61" i="34"/>
  <c r="I61" i="34"/>
  <c r="J61" i="34"/>
  <c r="K61" i="34"/>
  <c r="L61" i="34"/>
  <c r="M61" i="34"/>
  <c r="N61" i="34"/>
  <c r="O61" i="34"/>
  <c r="P61" i="34"/>
  <c r="Q61" i="34"/>
  <c r="R61" i="34"/>
  <c r="S61" i="34"/>
  <c r="T61" i="34"/>
  <c r="U61" i="34"/>
  <c r="V61" i="34"/>
  <c r="W61" i="34"/>
  <c r="X61" i="34"/>
  <c r="Y61" i="34"/>
  <c r="Z61" i="34"/>
  <c r="AA61" i="34"/>
  <c r="AB61" i="34"/>
  <c r="AC61" i="34"/>
  <c r="AD61" i="34"/>
  <c r="AE61" i="34"/>
  <c r="AF61" i="34"/>
  <c r="AG61" i="34"/>
  <c r="AH61" i="34"/>
  <c r="AI61" i="34"/>
  <c r="AJ61" i="34"/>
  <c r="AK61" i="34"/>
  <c r="AL61" i="34"/>
  <c r="AM61" i="34"/>
  <c r="AN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C62" i="34"/>
  <c r="D62" i="34"/>
  <c r="E62" i="34"/>
  <c r="F62" i="34"/>
  <c r="G62" i="34"/>
  <c r="H62" i="34"/>
  <c r="I62" i="34"/>
  <c r="J62" i="34"/>
  <c r="K62" i="34"/>
  <c r="L62" i="34"/>
  <c r="M62" i="34"/>
  <c r="N62" i="34"/>
  <c r="O62" i="34"/>
  <c r="P62" i="34"/>
  <c r="Q62" i="34"/>
  <c r="R62" i="34"/>
  <c r="S62" i="34"/>
  <c r="T62" i="34"/>
  <c r="U62" i="34"/>
  <c r="V62" i="34"/>
  <c r="W62" i="34"/>
  <c r="X62" i="34"/>
  <c r="Y62" i="34"/>
  <c r="Z62" i="34"/>
  <c r="AA62" i="34"/>
  <c r="AB62" i="34"/>
  <c r="AC62" i="34"/>
  <c r="AD62" i="34"/>
  <c r="AE62" i="34"/>
  <c r="AF62" i="34"/>
  <c r="AG62" i="34"/>
  <c r="AH62" i="34"/>
  <c r="AI62" i="34"/>
  <c r="AJ62" i="34"/>
  <c r="AK62" i="34"/>
  <c r="AL62" i="34"/>
  <c r="AM62" i="34"/>
  <c r="AN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P63" i="34"/>
  <c r="Q63" i="34"/>
  <c r="R63" i="34"/>
  <c r="S63" i="34"/>
  <c r="T63" i="34"/>
  <c r="U63" i="34"/>
  <c r="V63" i="34"/>
  <c r="W63" i="34"/>
  <c r="X63" i="34"/>
  <c r="Y63" i="34"/>
  <c r="Z63" i="34"/>
  <c r="AA63" i="34"/>
  <c r="AB63" i="34"/>
  <c r="AC63" i="34"/>
  <c r="AD63" i="34"/>
  <c r="AE63" i="34"/>
  <c r="AF63" i="34"/>
  <c r="AG63" i="34"/>
  <c r="AH63" i="34"/>
  <c r="AI63" i="34"/>
  <c r="AJ63" i="34"/>
  <c r="AK63" i="34"/>
  <c r="AL63" i="34"/>
  <c r="AM63" i="34"/>
  <c r="AN63" i="34"/>
  <c r="AO63" i="34"/>
  <c r="AP63" i="34"/>
  <c r="AQ63" i="34"/>
  <c r="AR63" i="34"/>
  <c r="AS63" i="34"/>
  <c r="AT63" i="34"/>
  <c r="AU63" i="34"/>
  <c r="AV63" i="34"/>
  <c r="AW63" i="34"/>
  <c r="AX63" i="34"/>
  <c r="AY63" i="34"/>
  <c r="AZ63" i="34"/>
  <c r="BA63" i="34"/>
  <c r="BB63" i="34"/>
  <c r="BC63" i="34"/>
  <c r="BD63" i="34"/>
  <c r="BE63" i="34"/>
  <c r="B61" i="34"/>
  <c r="L61" i="4"/>
  <c r="M61" i="4"/>
  <c r="N61" i="4"/>
  <c r="O61" i="4"/>
  <c r="P61" i="4"/>
  <c r="Q61" i="4"/>
  <c r="R61" i="4"/>
  <c r="S61" i="4"/>
  <c r="T61" i="4"/>
  <c r="U61" i="4"/>
  <c r="D27" i="20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K61" i="4"/>
  <c r="H61" i="4"/>
  <c r="G61" i="4"/>
  <c r="F61" i="4"/>
  <c r="E61" i="4"/>
  <c r="D61" i="4"/>
  <c r="C61" i="4"/>
  <c r="B61" i="4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/>
  <c r="B62" i="1"/>
  <c r="B65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BB58" i="1"/>
  <c r="BH58" i="1"/>
  <c r="AD58" i="1"/>
  <c r="AC58" i="1"/>
  <c r="BB57" i="1"/>
  <c r="BH57" i="1"/>
  <c r="BA57" i="1"/>
  <c r="BD57" i="1"/>
  <c r="AD57" i="1"/>
  <c r="AC57" i="1"/>
  <c r="BB56" i="1"/>
  <c r="BH56" i="1"/>
  <c r="AD56" i="1"/>
  <c r="AC56" i="1"/>
  <c r="BB55" i="1"/>
  <c r="BA55" i="1"/>
  <c r="BD55" i="1"/>
  <c r="AD55" i="1"/>
  <c r="AC55" i="1"/>
  <c r="AD54" i="1"/>
  <c r="AC54" i="1"/>
  <c r="BB51" i="1"/>
  <c r="AD51" i="1"/>
  <c r="AC51" i="1"/>
  <c r="BB50" i="1"/>
  <c r="BA50" i="1"/>
  <c r="AD50" i="1"/>
  <c r="AC50" i="1"/>
  <c r="BB49" i="1"/>
  <c r="AD49" i="1"/>
  <c r="AC49" i="1"/>
  <c r="BB48" i="1"/>
  <c r="BA48" i="1"/>
  <c r="AD48" i="1"/>
  <c r="AC48" i="1"/>
  <c r="BB47" i="1"/>
  <c r="AD47" i="1"/>
  <c r="AC47" i="1"/>
  <c r="BB46" i="1"/>
  <c r="BA46" i="1"/>
  <c r="AD46" i="1"/>
  <c r="AC46" i="1"/>
  <c r="BB45" i="1"/>
  <c r="AD45" i="1"/>
  <c r="AC45" i="1"/>
  <c r="BB44" i="1"/>
  <c r="BA44" i="1"/>
  <c r="AD44" i="1"/>
  <c r="AC44" i="1"/>
  <c r="BB43" i="1"/>
  <c r="AD43" i="1"/>
  <c r="AC43" i="1"/>
  <c r="BB42" i="1"/>
  <c r="BA42" i="1"/>
  <c r="AD42" i="1"/>
  <c r="AC42" i="1"/>
  <c r="BB41" i="1"/>
  <c r="AD41" i="1"/>
  <c r="AC41" i="1"/>
  <c r="BB40" i="1"/>
  <c r="BA40" i="1"/>
  <c r="AD40" i="1"/>
  <c r="AC40" i="1"/>
  <c r="BB39" i="1"/>
  <c r="AD39" i="1"/>
  <c r="AC39" i="1"/>
  <c r="BB38" i="1"/>
  <c r="BA38" i="1"/>
  <c r="AD38" i="1"/>
  <c r="AC38" i="1"/>
  <c r="BB37" i="1"/>
  <c r="AD37" i="1"/>
  <c r="AC37" i="1"/>
  <c r="BB36" i="1"/>
  <c r="BA36" i="1"/>
  <c r="AD36" i="1"/>
  <c r="AC36" i="1"/>
  <c r="BB35" i="1"/>
  <c r="AD35" i="1"/>
  <c r="AC35" i="1"/>
  <c r="BB34" i="1"/>
  <c r="BA34" i="1"/>
  <c r="AD34" i="1"/>
  <c r="AC34" i="1"/>
  <c r="BB33" i="1"/>
  <c r="AD33" i="1"/>
  <c r="AC33" i="1"/>
  <c r="BB32" i="1"/>
  <c r="BA32" i="1"/>
  <c r="AD32" i="1"/>
  <c r="AC32" i="1"/>
  <c r="BB31" i="1"/>
  <c r="AD31" i="1"/>
  <c r="AC31" i="1"/>
  <c r="BB30" i="1"/>
  <c r="BA30" i="1"/>
  <c r="AD30" i="1"/>
  <c r="AC30" i="1"/>
  <c r="BB29" i="1"/>
  <c r="AD29" i="1"/>
  <c r="AC29" i="1"/>
  <c r="BB28" i="1"/>
  <c r="BA28" i="1"/>
  <c r="AD28" i="1"/>
  <c r="AC28" i="1"/>
  <c r="BB27" i="1"/>
  <c r="AD27" i="1"/>
  <c r="AC27" i="1"/>
  <c r="BB26" i="1"/>
  <c r="BA26" i="1"/>
  <c r="AD26" i="1"/>
  <c r="AC26" i="1"/>
  <c r="BB25" i="1"/>
  <c r="AD25" i="1"/>
  <c r="AC25" i="1"/>
  <c r="BB24" i="1"/>
  <c r="BA24" i="1"/>
  <c r="AD24" i="1"/>
  <c r="AC24" i="1"/>
  <c r="BB23" i="1"/>
  <c r="AD23" i="1"/>
  <c r="AC23" i="1"/>
  <c r="BB22" i="1"/>
  <c r="BA22" i="1"/>
  <c r="AD22" i="1"/>
  <c r="AC22" i="1"/>
  <c r="BB21" i="1"/>
  <c r="AD21" i="1"/>
  <c r="AC21" i="1"/>
  <c r="BB20" i="1"/>
  <c r="BA20" i="1"/>
  <c r="AD20" i="1"/>
  <c r="AC20" i="1"/>
  <c r="BB19" i="1"/>
  <c r="AD19" i="1"/>
  <c r="AC19" i="1"/>
  <c r="BB18" i="1"/>
  <c r="BA18" i="1"/>
  <c r="AD18" i="1"/>
  <c r="AC18" i="1"/>
  <c r="BB17" i="1"/>
  <c r="AF18" i="30"/>
  <c r="AD17" i="1"/>
  <c r="AC17" i="1"/>
  <c r="BB16" i="1"/>
  <c r="AD16" i="1"/>
  <c r="AC16" i="1"/>
  <c r="BB15" i="1"/>
  <c r="AD15" i="1"/>
  <c r="AC15" i="1"/>
  <c r="BB14" i="1"/>
  <c r="AD14" i="1"/>
  <c r="AC14" i="1"/>
  <c r="BB13" i="1"/>
  <c r="AD13" i="1"/>
  <c r="AC13" i="1"/>
  <c r="BB12" i="1"/>
  <c r="AD12" i="1"/>
  <c r="AC12" i="1"/>
  <c r="BB11" i="1"/>
  <c r="AD11" i="1"/>
  <c r="AC11" i="1"/>
  <c r="BB10" i="1"/>
  <c r="AD10" i="1"/>
  <c r="AC10" i="1"/>
  <c r="BB9" i="1"/>
  <c r="AD9" i="1"/>
  <c r="AC9" i="1"/>
  <c r="BB8" i="1"/>
  <c r="AD8" i="1"/>
  <c r="AC8" i="1"/>
  <c r="BB7" i="1"/>
  <c r="AD7" i="1"/>
  <c r="AC7" i="1"/>
  <c r="BB6" i="1"/>
  <c r="AD6" i="1"/>
  <c r="AC6" i="1"/>
  <c r="BB5" i="1"/>
  <c r="AD5" i="1"/>
  <c r="AC5" i="1"/>
  <c r="BB4" i="1"/>
  <c r="AD4" i="1"/>
  <c r="AC4" i="1"/>
  <c r="BB3" i="1"/>
  <c r="AD3" i="1"/>
  <c r="AC3" i="1"/>
  <c r="BA4" i="1"/>
  <c r="AE5" i="30"/>
  <c r="AF5" i="30"/>
  <c r="BA6" i="1"/>
  <c r="AE7" i="30"/>
  <c r="AF7" i="30"/>
  <c r="BA8" i="1"/>
  <c r="AE9" i="30"/>
  <c r="AF9" i="30"/>
  <c r="BA10" i="1"/>
  <c r="AE11" i="30"/>
  <c r="AF11" i="30"/>
  <c r="BA12" i="1"/>
  <c r="AE13" i="30"/>
  <c r="AF13" i="30"/>
  <c r="BA14" i="1"/>
  <c r="AE15" i="30"/>
  <c r="AF15" i="30"/>
  <c r="BA16" i="1"/>
  <c r="AE17" i="30"/>
  <c r="AF17" i="30"/>
  <c r="BD18" i="1"/>
  <c r="AE19" i="30"/>
  <c r="BG18" i="1"/>
  <c r="BH19" i="1"/>
  <c r="AF20" i="30"/>
  <c r="BD20" i="1"/>
  <c r="AE21" i="30"/>
  <c r="BG20" i="1"/>
  <c r="BH21" i="1"/>
  <c r="AF22" i="30"/>
  <c r="BD22" i="1"/>
  <c r="AE23" i="30"/>
  <c r="BG22" i="1"/>
  <c r="BH23" i="1"/>
  <c r="AF24" i="30"/>
  <c r="BD24" i="1"/>
  <c r="AE25" i="30"/>
  <c r="BG24" i="1"/>
  <c r="BH25" i="1"/>
  <c r="AF26" i="30"/>
  <c r="BD26" i="1"/>
  <c r="AE27" i="30"/>
  <c r="BG26" i="1"/>
  <c r="BH27" i="1"/>
  <c r="AF28" i="30"/>
  <c r="BD28" i="1"/>
  <c r="AE29" i="30"/>
  <c r="BG28" i="1"/>
  <c r="BH29" i="1"/>
  <c r="AF30" i="30"/>
  <c r="BD30" i="1"/>
  <c r="AE31" i="30"/>
  <c r="BG30" i="1"/>
  <c r="BH31" i="1"/>
  <c r="AF32" i="30"/>
  <c r="BD32" i="1"/>
  <c r="AE33" i="30"/>
  <c r="BG32" i="1"/>
  <c r="BH33" i="1"/>
  <c r="AF34" i="30"/>
  <c r="BD34" i="1"/>
  <c r="AE35" i="30"/>
  <c r="BG34" i="1"/>
  <c r="BH35" i="1"/>
  <c r="AF36" i="30"/>
  <c r="BD36" i="1"/>
  <c r="AE37" i="30"/>
  <c r="BG36" i="1"/>
  <c r="BH37" i="1"/>
  <c r="AF38" i="30"/>
  <c r="BD38" i="1"/>
  <c r="AE39" i="30"/>
  <c r="BG38" i="1"/>
  <c r="BH39" i="1"/>
  <c r="AF40" i="30"/>
  <c r="BD40" i="1"/>
  <c r="AE41" i="30"/>
  <c r="BG40" i="1"/>
  <c r="BH41" i="1"/>
  <c r="AF42" i="30"/>
  <c r="BD42" i="1"/>
  <c r="AE43" i="30"/>
  <c r="BG42" i="1"/>
  <c r="BH43" i="1"/>
  <c r="AF44" i="30"/>
  <c r="BD44" i="1"/>
  <c r="AE45" i="30"/>
  <c r="BG44" i="1"/>
  <c r="BH45" i="1"/>
  <c r="AF46" i="30"/>
  <c r="BD46" i="1"/>
  <c r="AE47" i="30"/>
  <c r="BG46" i="1"/>
  <c r="BH47" i="1"/>
  <c r="AF48" i="30"/>
  <c r="BD48" i="1"/>
  <c r="AE49" i="30"/>
  <c r="BG48" i="1"/>
  <c r="BH49" i="1"/>
  <c r="AF50" i="30"/>
  <c r="BD50" i="1"/>
  <c r="BG50" i="1"/>
  <c r="BH51" i="1"/>
  <c r="AF52" i="30"/>
  <c r="BG55" i="1"/>
  <c r="BG57" i="1"/>
  <c r="BD62" i="1"/>
  <c r="BG62" i="1"/>
  <c r="D35" i="20"/>
  <c r="D45" i="20"/>
  <c r="D33" i="20"/>
  <c r="BA5" i="1"/>
  <c r="AE6" i="30"/>
  <c r="AF6" i="30"/>
  <c r="BA7" i="1"/>
  <c r="AE8" i="30"/>
  <c r="AF8" i="30"/>
  <c r="BA9" i="1"/>
  <c r="AE10" i="30"/>
  <c r="AF10" i="30"/>
  <c r="BA11" i="1"/>
  <c r="AE12" i="30"/>
  <c r="AF12" i="30"/>
  <c r="BA13" i="1"/>
  <c r="AE14" i="30"/>
  <c r="AF14" i="30"/>
  <c r="BA15" i="1"/>
  <c r="AE16" i="30"/>
  <c r="AF16" i="30"/>
  <c r="BH18" i="1"/>
  <c r="AF19" i="30"/>
  <c r="BA19" i="1"/>
  <c r="BH20" i="1"/>
  <c r="AF21" i="30"/>
  <c r="BA21" i="1"/>
  <c r="BH22" i="1"/>
  <c r="AF23" i="30"/>
  <c r="BA23" i="1"/>
  <c r="BH24" i="1"/>
  <c r="AF25" i="30"/>
  <c r="BA25" i="1"/>
  <c r="BH26" i="1"/>
  <c r="AF27" i="30"/>
  <c r="BA27" i="1"/>
  <c r="BH28" i="1"/>
  <c r="AF29" i="30"/>
  <c r="BA29" i="1"/>
  <c r="BH30" i="1"/>
  <c r="AF31" i="30"/>
  <c r="BA31" i="1"/>
  <c r="BH32" i="1"/>
  <c r="AF33" i="30"/>
  <c r="BA33" i="1"/>
  <c r="BH34" i="1"/>
  <c r="AF35" i="30"/>
  <c r="BA35" i="1"/>
  <c r="BH36" i="1"/>
  <c r="AF37" i="30"/>
  <c r="BA37" i="1"/>
  <c r="BH38" i="1"/>
  <c r="AF39" i="30"/>
  <c r="BA39" i="1"/>
  <c r="BH40" i="1"/>
  <c r="AF41" i="30"/>
  <c r="BA41" i="1"/>
  <c r="BH42" i="1"/>
  <c r="AF43" i="30"/>
  <c r="BA43" i="1"/>
  <c r="BH44" i="1"/>
  <c r="AF45" i="30"/>
  <c r="BA45" i="1"/>
  <c r="BH46" i="1"/>
  <c r="AF47" i="30"/>
  <c r="BA47" i="1"/>
  <c r="BH48" i="1"/>
  <c r="AF49" i="30"/>
  <c r="BA49" i="1"/>
  <c r="BH50" i="1"/>
  <c r="BA51" i="1"/>
  <c r="BA56" i="1"/>
  <c r="BA58" i="1"/>
  <c r="BG4" i="1"/>
  <c r="BD4" i="1"/>
  <c r="BG6" i="1"/>
  <c r="BD6" i="1"/>
  <c r="BG8" i="1"/>
  <c r="BD8" i="1"/>
  <c r="BG10" i="1"/>
  <c r="BD10" i="1"/>
  <c r="BG12" i="1"/>
  <c r="BD12" i="1"/>
  <c r="BG14" i="1"/>
  <c r="BD14" i="1"/>
  <c r="BG16" i="1"/>
  <c r="BD16" i="1"/>
  <c r="BD5" i="1"/>
  <c r="BD7" i="1"/>
  <c r="BD9" i="1"/>
  <c r="BD11" i="1"/>
  <c r="BD13" i="1"/>
  <c r="BD15" i="1"/>
  <c r="BB64" i="1"/>
  <c r="BB63" i="1"/>
  <c r="BB61" i="1"/>
  <c r="BE3" i="1"/>
  <c r="BH3" i="1"/>
  <c r="BE4" i="1"/>
  <c r="BH4" i="1"/>
  <c r="BE5" i="1"/>
  <c r="BH5" i="1"/>
  <c r="BE6" i="1"/>
  <c r="BH6" i="1"/>
  <c r="BE7" i="1"/>
  <c r="BH7" i="1"/>
  <c r="BE8" i="1"/>
  <c r="BH8" i="1"/>
  <c r="BE9" i="1"/>
  <c r="BH9" i="1"/>
  <c r="BE10" i="1"/>
  <c r="BH10" i="1"/>
  <c r="BE11" i="1"/>
  <c r="BH11" i="1"/>
  <c r="BE12" i="1"/>
  <c r="BH12" i="1"/>
  <c r="BE13" i="1"/>
  <c r="BH13" i="1"/>
  <c r="BE14" i="1"/>
  <c r="BH14" i="1"/>
  <c r="BE15" i="1"/>
  <c r="BH15" i="1"/>
  <c r="BE16" i="1"/>
  <c r="BH16" i="1"/>
  <c r="BH17" i="1"/>
  <c r="BE17" i="1"/>
  <c r="BB62" i="1"/>
  <c r="BA3" i="1"/>
  <c r="BA17" i="1"/>
  <c r="AE18" i="30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5" i="1"/>
  <c r="BH55" i="1"/>
  <c r="BE56" i="1"/>
  <c r="BE57" i="1"/>
  <c r="BE58" i="1"/>
  <c r="BE62" i="1"/>
  <c r="BH62" i="1"/>
  <c r="BG15" i="1"/>
  <c r="BG13" i="1"/>
  <c r="BG11" i="1"/>
  <c r="BG9" i="1"/>
  <c r="BG7" i="1"/>
  <c r="BG5" i="1"/>
  <c r="BD58" i="1"/>
  <c r="BG58" i="1"/>
  <c r="BD51" i="1"/>
  <c r="AE52" i="30"/>
  <c r="BG51" i="1"/>
  <c r="BD47" i="1"/>
  <c r="AE48" i="30"/>
  <c r="BG47" i="1"/>
  <c r="BD43" i="1"/>
  <c r="AE44" i="30"/>
  <c r="BG43" i="1"/>
  <c r="BD39" i="1"/>
  <c r="AE40" i="30"/>
  <c r="BG39" i="1"/>
  <c r="BD35" i="1"/>
  <c r="AE36" i="30"/>
  <c r="BG35" i="1"/>
  <c r="BD31" i="1"/>
  <c r="AE32" i="30"/>
  <c r="BG31" i="1"/>
  <c r="BD27" i="1"/>
  <c r="AE28" i="30"/>
  <c r="BG27" i="1"/>
  <c r="BD23" i="1"/>
  <c r="AE24" i="30"/>
  <c r="BG23" i="1"/>
  <c r="BD19" i="1"/>
  <c r="AE20" i="30"/>
  <c r="BG19" i="1"/>
  <c r="AE51" i="30"/>
  <c r="BD56" i="1"/>
  <c r="BG56" i="1"/>
  <c r="F56" i="30"/>
  <c r="AF51" i="30"/>
  <c r="BD49" i="1"/>
  <c r="AE50" i="30"/>
  <c r="BG49" i="1"/>
  <c r="BD45" i="1"/>
  <c r="AE46" i="30"/>
  <c r="BG45" i="1"/>
  <c r="BD41" i="1"/>
  <c r="AE42" i="30"/>
  <c r="BG41" i="1"/>
  <c r="BD37" i="1"/>
  <c r="AE38" i="30"/>
  <c r="BG37" i="1"/>
  <c r="BD33" i="1"/>
  <c r="AE34" i="30"/>
  <c r="BG33" i="1"/>
  <c r="BD29" i="1"/>
  <c r="AE30" i="30"/>
  <c r="BG29" i="1"/>
  <c r="BD25" i="1"/>
  <c r="AE26" i="30"/>
  <c r="BG25" i="1"/>
  <c r="BD21" i="1"/>
  <c r="AE22" i="30"/>
  <c r="BG21" i="1"/>
  <c r="F55" i="30"/>
  <c r="D47" i="20"/>
  <c r="D49" i="20"/>
  <c r="BD17" i="1"/>
  <c r="BG17" i="1"/>
  <c r="BA63" i="1"/>
  <c r="BA61" i="1"/>
  <c r="BG3" i="1"/>
  <c r="BD3" i="1"/>
  <c r="BA64" i="1"/>
  <c r="BA62" i="1"/>
  <c r="E55" i="30"/>
  <c r="E56" i="30"/>
  <c r="DG60" i="43"/>
  <c r="DD78" i="43"/>
  <c r="DE78" i="43"/>
  <c r="DF78" i="43"/>
  <c r="DD79" i="43"/>
  <c r="DE79" i="43"/>
  <c r="DF79" i="43"/>
  <c r="DD80" i="43"/>
  <c r="DE80" i="43"/>
  <c r="DF80" i="43"/>
  <c r="DD81" i="43"/>
  <c r="DE81" i="43"/>
  <c r="DF81" i="43"/>
  <c r="DD82" i="43"/>
  <c r="DE82" i="43"/>
  <c r="DF82" i="43"/>
  <c r="DD83" i="43"/>
  <c r="DE83" i="43"/>
  <c r="DF83" i="43"/>
  <c r="DD84" i="43"/>
  <c r="DE84" i="43"/>
  <c r="DF84" i="43"/>
  <c r="DD85" i="43"/>
  <c r="DE85" i="43"/>
  <c r="DF85" i="43"/>
  <c r="DD86" i="43"/>
  <c r="DE86" i="43"/>
  <c r="DF86" i="43"/>
  <c r="DH78" i="43"/>
  <c r="DI78" i="43"/>
  <c r="DJ78" i="43"/>
  <c r="DK78" i="43"/>
  <c r="DL78" i="43"/>
  <c r="DM78" i="43"/>
  <c r="DN78" i="43"/>
  <c r="DO78" i="43"/>
  <c r="DP78" i="43"/>
  <c r="DQ78" i="43"/>
  <c r="DR78" i="43"/>
  <c r="DS78" i="43"/>
  <c r="DT78" i="43"/>
  <c r="DU78" i="43"/>
  <c r="DV78" i="43"/>
  <c r="DW78" i="43"/>
  <c r="DX78" i="43"/>
  <c r="DY78" i="43"/>
  <c r="DZ78" i="43"/>
  <c r="EA78" i="43"/>
  <c r="EB78" i="43"/>
  <c r="EC78" i="43"/>
  <c r="ED78" i="43"/>
  <c r="EE78" i="43"/>
  <c r="EF78" i="43"/>
  <c r="EG78" i="43"/>
  <c r="EH78" i="43"/>
  <c r="EI78" i="43"/>
  <c r="EJ78" i="43"/>
  <c r="EK78" i="43"/>
  <c r="DH79" i="43"/>
  <c r="DI79" i="43"/>
  <c r="DJ79" i="43"/>
  <c r="DK79" i="43"/>
  <c r="DL79" i="43"/>
  <c r="DM79" i="43"/>
  <c r="DN79" i="43"/>
  <c r="DO79" i="43"/>
  <c r="DP79" i="43"/>
  <c r="DQ79" i="43"/>
  <c r="DR79" i="43"/>
  <c r="DS79" i="43"/>
  <c r="DT79" i="43"/>
  <c r="DU79" i="43"/>
  <c r="DV79" i="43"/>
  <c r="DW79" i="43"/>
  <c r="DX79" i="43"/>
  <c r="DY79" i="43"/>
  <c r="DZ79" i="43"/>
  <c r="EA79" i="43"/>
  <c r="EB79" i="43"/>
  <c r="EC79" i="43"/>
  <c r="ED79" i="43"/>
  <c r="EE79" i="43"/>
  <c r="EF79" i="43"/>
  <c r="EG79" i="43"/>
  <c r="EH79" i="43"/>
  <c r="EI79" i="43"/>
  <c r="EJ79" i="43"/>
  <c r="EK79" i="43"/>
  <c r="DH80" i="43"/>
  <c r="DI80" i="43"/>
  <c r="DJ80" i="43"/>
  <c r="DK80" i="43"/>
  <c r="DL80" i="43"/>
  <c r="DM80" i="43"/>
  <c r="DN80" i="43"/>
  <c r="DO80" i="43"/>
  <c r="DP80" i="43"/>
  <c r="DQ80" i="43"/>
  <c r="DR80" i="43"/>
  <c r="DS80" i="43"/>
  <c r="DT80" i="43"/>
  <c r="DU80" i="43"/>
  <c r="DV80" i="43"/>
  <c r="DW80" i="43"/>
  <c r="DX80" i="43"/>
  <c r="DY80" i="43"/>
  <c r="DZ80" i="43"/>
  <c r="EA80" i="43"/>
  <c r="EB80" i="43"/>
  <c r="EC80" i="43"/>
  <c r="ED80" i="43"/>
  <c r="EE80" i="43"/>
  <c r="EF80" i="43"/>
  <c r="EG80" i="43"/>
  <c r="EH80" i="43"/>
  <c r="EI80" i="43"/>
  <c r="EJ80" i="43"/>
  <c r="EK80" i="43"/>
  <c r="DH81" i="43"/>
  <c r="DI81" i="43"/>
  <c r="DJ81" i="43"/>
  <c r="DK81" i="43"/>
  <c r="DL81" i="43"/>
  <c r="DM81" i="43"/>
  <c r="DN81" i="43"/>
  <c r="DO81" i="43"/>
  <c r="DP81" i="43"/>
  <c r="DQ81" i="43"/>
  <c r="DR81" i="43"/>
  <c r="DS81" i="43"/>
  <c r="DT81" i="43"/>
  <c r="DU81" i="43"/>
  <c r="DV81" i="43"/>
  <c r="DW81" i="43"/>
  <c r="DX81" i="43"/>
  <c r="DY81" i="43"/>
  <c r="DZ81" i="43"/>
  <c r="EA81" i="43"/>
  <c r="EB81" i="43"/>
  <c r="EC81" i="43"/>
  <c r="ED81" i="43"/>
  <c r="EE81" i="43"/>
  <c r="EF81" i="43"/>
  <c r="EG81" i="43"/>
  <c r="EH81" i="43"/>
  <c r="EI81" i="43"/>
  <c r="EJ81" i="43"/>
  <c r="EK81" i="43"/>
  <c r="DH82" i="43"/>
  <c r="DI82" i="43"/>
  <c r="DJ82" i="43"/>
  <c r="DK82" i="43"/>
  <c r="DL82" i="43"/>
  <c r="DM82" i="43"/>
  <c r="DN82" i="43"/>
  <c r="DO82" i="43"/>
  <c r="DP82" i="43"/>
  <c r="DQ82" i="43"/>
  <c r="DR82" i="43"/>
  <c r="DS82" i="43"/>
  <c r="DT82" i="43"/>
  <c r="DU82" i="43"/>
  <c r="DV82" i="43"/>
  <c r="DW82" i="43"/>
  <c r="DX82" i="43"/>
  <c r="DY82" i="43"/>
  <c r="DZ82" i="43"/>
  <c r="EA82" i="43"/>
  <c r="EB82" i="43"/>
  <c r="EC82" i="43"/>
  <c r="ED82" i="43"/>
  <c r="EE82" i="43"/>
  <c r="EF82" i="43"/>
  <c r="EG82" i="43"/>
  <c r="EH82" i="43"/>
  <c r="EI82" i="43"/>
  <c r="EJ82" i="43"/>
  <c r="EK82" i="43"/>
  <c r="DH83" i="43"/>
  <c r="DI83" i="43"/>
  <c r="DJ83" i="43"/>
  <c r="DK83" i="43"/>
  <c r="DL83" i="43"/>
  <c r="DM83" i="43"/>
  <c r="DN83" i="43"/>
  <c r="DO83" i="43"/>
  <c r="DP83" i="43"/>
  <c r="DQ83" i="43"/>
  <c r="DR83" i="43"/>
  <c r="DS83" i="43"/>
  <c r="DT83" i="43"/>
  <c r="DU83" i="43"/>
  <c r="DV83" i="43"/>
  <c r="DW83" i="43"/>
  <c r="DX83" i="43"/>
  <c r="DY83" i="43"/>
  <c r="DZ83" i="43"/>
  <c r="EA83" i="43"/>
  <c r="EB83" i="43"/>
  <c r="EC83" i="43"/>
  <c r="ED83" i="43"/>
  <c r="EE83" i="43"/>
  <c r="EF83" i="43"/>
  <c r="EG83" i="43"/>
  <c r="EH83" i="43"/>
  <c r="EI83" i="43"/>
  <c r="EJ83" i="43"/>
  <c r="EK83" i="43"/>
  <c r="DH84" i="43"/>
  <c r="DI84" i="43"/>
  <c r="DJ84" i="43"/>
  <c r="DK84" i="43"/>
  <c r="DL84" i="43"/>
  <c r="DM84" i="43"/>
  <c r="DN84" i="43"/>
  <c r="DO84" i="43"/>
  <c r="DP84" i="43"/>
  <c r="DQ84" i="43"/>
  <c r="DR84" i="43"/>
  <c r="DS84" i="43"/>
  <c r="DT84" i="43"/>
  <c r="DU84" i="43"/>
  <c r="DV84" i="43"/>
  <c r="DW84" i="43"/>
  <c r="DX84" i="43"/>
  <c r="DY84" i="43"/>
  <c r="DZ84" i="43"/>
  <c r="EA84" i="43"/>
  <c r="EB84" i="43"/>
  <c r="EC84" i="43"/>
  <c r="ED84" i="43"/>
  <c r="EE84" i="43"/>
  <c r="EF84" i="43"/>
  <c r="EG84" i="43"/>
  <c r="EH84" i="43"/>
  <c r="EI84" i="43"/>
  <c r="EJ84" i="43"/>
  <c r="EK84" i="43"/>
  <c r="DH85" i="43"/>
  <c r="DI85" i="43"/>
  <c r="DJ85" i="43"/>
  <c r="DK85" i="43"/>
  <c r="DL85" i="43"/>
  <c r="DM85" i="43"/>
  <c r="DN85" i="43"/>
  <c r="DO85" i="43"/>
  <c r="DP85" i="43"/>
  <c r="DQ85" i="43"/>
  <c r="DR85" i="43"/>
  <c r="DS85" i="43"/>
  <c r="DT85" i="43"/>
  <c r="DU85" i="43"/>
  <c r="DV85" i="43"/>
  <c r="DW85" i="43"/>
  <c r="DX85" i="43"/>
  <c r="DY85" i="43"/>
  <c r="DZ85" i="43"/>
  <c r="EA85" i="43"/>
  <c r="EB85" i="43"/>
  <c r="EC85" i="43"/>
  <c r="ED85" i="43"/>
  <c r="EE85" i="43"/>
  <c r="EF85" i="43"/>
  <c r="EG85" i="43"/>
  <c r="EH85" i="43"/>
  <c r="EI85" i="43"/>
  <c r="EJ85" i="43"/>
  <c r="EK85" i="43"/>
  <c r="DH86" i="43"/>
  <c r="DI86" i="43"/>
  <c r="DJ86" i="43"/>
  <c r="DK86" i="43"/>
  <c r="DL86" i="43"/>
  <c r="DM86" i="43"/>
  <c r="DN86" i="43"/>
  <c r="DO86" i="43"/>
  <c r="DP86" i="43"/>
  <c r="DQ86" i="43"/>
  <c r="DR86" i="43"/>
  <c r="DS86" i="43"/>
  <c r="DT86" i="43"/>
  <c r="DU86" i="43"/>
  <c r="DV86" i="43"/>
  <c r="DW86" i="43"/>
  <c r="DX86" i="43"/>
  <c r="DY86" i="43"/>
  <c r="DZ86" i="43"/>
  <c r="EA86" i="43"/>
  <c r="EB86" i="43"/>
  <c r="EC86" i="43"/>
  <c r="ED86" i="43"/>
  <c r="EE86" i="43"/>
  <c r="EF86" i="43"/>
  <c r="EG86" i="43"/>
  <c r="EH86" i="43"/>
  <c r="EI86" i="43"/>
  <c r="EJ86" i="43"/>
  <c r="EK86" i="43"/>
  <c r="H65" i="43"/>
  <c r="G65" i="43"/>
  <c r="F65" i="43"/>
  <c r="E65" i="43"/>
  <c r="D65" i="43"/>
  <c r="C65" i="43"/>
  <c r="B65" i="43"/>
  <c r="H64" i="43"/>
  <c r="G64" i="43"/>
  <c r="F64" i="43"/>
  <c r="E64" i="43"/>
  <c r="D64" i="43"/>
  <c r="C64" i="43"/>
  <c r="B64" i="43"/>
  <c r="H63" i="43"/>
  <c r="G63" i="43"/>
  <c r="F63" i="43"/>
  <c r="E63" i="43"/>
  <c r="D63" i="43"/>
  <c r="C63" i="43"/>
  <c r="B63" i="43"/>
  <c r="H62" i="43"/>
  <c r="G62" i="43"/>
  <c r="F62" i="43"/>
  <c r="E62" i="43"/>
  <c r="D62" i="43"/>
  <c r="C62" i="43"/>
  <c r="B62" i="43"/>
  <c r="H61" i="43"/>
  <c r="G61" i="43"/>
  <c r="F61" i="43"/>
  <c r="E61" i="43"/>
  <c r="D61" i="43"/>
  <c r="C61" i="43"/>
  <c r="B61" i="43"/>
  <c r="EK77" i="43"/>
  <c r="EJ77" i="43"/>
  <c r="EI77" i="43"/>
  <c r="EH77" i="43"/>
  <c r="EG77" i="43"/>
  <c r="EF77" i="43"/>
  <c r="EE77" i="43"/>
  <c r="ED77" i="43"/>
  <c r="EC77" i="43"/>
  <c r="EB77" i="43"/>
  <c r="EA77" i="43"/>
  <c r="DZ77" i="43"/>
  <c r="DY77" i="43"/>
  <c r="DX77" i="43"/>
  <c r="DW77" i="43"/>
  <c r="DV77" i="43"/>
  <c r="DU77" i="43"/>
  <c r="DT77" i="43"/>
  <c r="DS77" i="43"/>
  <c r="DR77" i="43"/>
  <c r="DQ77" i="43"/>
  <c r="DP77" i="43"/>
  <c r="DO77" i="43"/>
  <c r="DN77" i="43"/>
  <c r="DM77" i="43"/>
  <c r="DL77" i="43"/>
  <c r="DK77" i="43"/>
  <c r="DJ77" i="43"/>
  <c r="DI77" i="43"/>
  <c r="DH77" i="43"/>
  <c r="DF77" i="43"/>
  <c r="DE77" i="43"/>
  <c r="DD77" i="43"/>
  <c r="EK76" i="43"/>
  <c r="EJ76" i="43"/>
  <c r="EI76" i="43"/>
  <c r="EH76" i="43"/>
  <c r="EG76" i="43"/>
  <c r="EF76" i="43"/>
  <c r="EE76" i="43"/>
  <c r="ED76" i="43"/>
  <c r="EC76" i="43"/>
  <c r="EB76" i="43"/>
  <c r="EA76" i="43"/>
  <c r="DZ76" i="43"/>
  <c r="DY76" i="43"/>
  <c r="DX76" i="43"/>
  <c r="DW76" i="43"/>
  <c r="DV76" i="43"/>
  <c r="DU76" i="43"/>
  <c r="DT76" i="43"/>
  <c r="DS76" i="43"/>
  <c r="DR76" i="43"/>
  <c r="DQ76" i="43"/>
  <c r="DP76" i="43"/>
  <c r="DO76" i="43"/>
  <c r="DN76" i="43"/>
  <c r="DM76" i="43"/>
  <c r="DL76" i="43"/>
  <c r="DK76" i="43"/>
  <c r="DJ76" i="43"/>
  <c r="DI76" i="43"/>
  <c r="DH76" i="43"/>
  <c r="DF76" i="43"/>
  <c r="DE76" i="43"/>
  <c r="DD76" i="43"/>
  <c r="EK75" i="43"/>
  <c r="EJ75" i="43"/>
  <c r="EI75" i="43"/>
  <c r="EH75" i="43"/>
  <c r="EG75" i="43"/>
  <c r="EF75" i="43"/>
  <c r="EE75" i="43"/>
  <c r="ED75" i="43"/>
  <c r="EC75" i="43"/>
  <c r="EB75" i="43"/>
  <c r="EA75" i="43"/>
  <c r="DZ75" i="43"/>
  <c r="DY75" i="43"/>
  <c r="DX75" i="43"/>
  <c r="DW75" i="43"/>
  <c r="DV75" i="43"/>
  <c r="DU75" i="43"/>
  <c r="DT75" i="43"/>
  <c r="DS75" i="43"/>
  <c r="DR75" i="43"/>
  <c r="DQ75" i="43"/>
  <c r="DP75" i="43"/>
  <c r="DO75" i="43"/>
  <c r="DN75" i="43"/>
  <c r="DM75" i="43"/>
  <c r="DL75" i="43"/>
  <c r="DK75" i="43"/>
  <c r="DJ75" i="43"/>
  <c r="DI75" i="43"/>
  <c r="DH75" i="43"/>
  <c r="DF75" i="43"/>
  <c r="DE75" i="43"/>
  <c r="DD75" i="43"/>
  <c r="EK74" i="43"/>
  <c r="EJ74" i="43"/>
  <c r="EI74" i="43"/>
  <c r="EH74" i="43"/>
  <c r="EG74" i="43"/>
  <c r="EF74" i="43"/>
  <c r="EE74" i="43"/>
  <c r="ED74" i="43"/>
  <c r="EC74" i="43"/>
  <c r="EB74" i="43"/>
  <c r="EA74" i="43"/>
  <c r="DZ74" i="43"/>
  <c r="DY74" i="43"/>
  <c r="DX74" i="43"/>
  <c r="DW74" i="43"/>
  <c r="DV74" i="43"/>
  <c r="DU74" i="43"/>
  <c r="DT74" i="43"/>
  <c r="DS74" i="43"/>
  <c r="DR74" i="43"/>
  <c r="DQ74" i="43"/>
  <c r="DP74" i="43"/>
  <c r="DO74" i="43"/>
  <c r="DN74" i="43"/>
  <c r="DM74" i="43"/>
  <c r="DL74" i="43"/>
  <c r="DK74" i="43"/>
  <c r="DJ74" i="43"/>
  <c r="DI74" i="43"/>
  <c r="DH74" i="43"/>
  <c r="DF74" i="43"/>
  <c r="DE74" i="43"/>
  <c r="DD74" i="43"/>
  <c r="EK73" i="43"/>
  <c r="EJ73" i="43"/>
  <c r="EI73" i="43"/>
  <c r="EH73" i="43"/>
  <c r="EG73" i="43"/>
  <c r="EF73" i="43"/>
  <c r="EE73" i="43"/>
  <c r="ED73" i="43"/>
  <c r="EC73" i="43"/>
  <c r="EB73" i="43"/>
  <c r="EA73" i="43"/>
  <c r="DZ73" i="43"/>
  <c r="DY73" i="43"/>
  <c r="DX73" i="43"/>
  <c r="DW73" i="43"/>
  <c r="DV73" i="43"/>
  <c r="DU73" i="43"/>
  <c r="DT73" i="43"/>
  <c r="DS73" i="43"/>
  <c r="DR73" i="43"/>
  <c r="DQ73" i="43"/>
  <c r="DP73" i="43"/>
  <c r="DO73" i="43"/>
  <c r="DN73" i="43"/>
  <c r="DM73" i="43"/>
  <c r="DL73" i="43"/>
  <c r="DK73" i="43"/>
  <c r="DJ73" i="43"/>
  <c r="DI73" i="43"/>
  <c r="DH73" i="43"/>
  <c r="DF73" i="43"/>
  <c r="DE73" i="43"/>
  <c r="DD73" i="43"/>
  <c r="EK72" i="43"/>
  <c r="EJ72" i="43"/>
  <c r="EI72" i="43"/>
  <c r="EH72" i="43"/>
  <c r="EG72" i="43"/>
  <c r="EF72" i="43"/>
  <c r="EE72" i="43"/>
  <c r="ED72" i="43"/>
  <c r="EC72" i="43"/>
  <c r="EB72" i="43"/>
  <c r="EA72" i="43"/>
  <c r="DZ72" i="43"/>
  <c r="DY72" i="43"/>
  <c r="DX72" i="43"/>
  <c r="DW72" i="43"/>
  <c r="DV72" i="43"/>
  <c r="DU72" i="43"/>
  <c r="DT72" i="43"/>
  <c r="DS72" i="43"/>
  <c r="DR72" i="43"/>
  <c r="DQ72" i="43"/>
  <c r="DP72" i="43"/>
  <c r="DO72" i="43"/>
  <c r="DN72" i="43"/>
  <c r="DM72" i="43"/>
  <c r="DL72" i="43"/>
  <c r="DK72" i="43"/>
  <c r="DJ72" i="43"/>
  <c r="DI72" i="43"/>
  <c r="DH72" i="43"/>
  <c r="DF72" i="43"/>
  <c r="DE72" i="43"/>
  <c r="DD72" i="43"/>
  <c r="EK71" i="43"/>
  <c r="EJ71" i="43"/>
  <c r="EI71" i="43"/>
  <c r="EH71" i="43"/>
  <c r="EG71" i="43"/>
  <c r="EF71" i="43"/>
  <c r="EE71" i="43"/>
  <c r="ED71" i="43"/>
  <c r="EC71" i="43"/>
  <c r="EB71" i="43"/>
  <c r="EA71" i="43"/>
  <c r="DZ71" i="43"/>
  <c r="DY71" i="43"/>
  <c r="DX71" i="43"/>
  <c r="DW71" i="43"/>
  <c r="DV71" i="43"/>
  <c r="DU71" i="43"/>
  <c r="DT71" i="43"/>
  <c r="DS71" i="43"/>
  <c r="DR71" i="43"/>
  <c r="DQ71" i="43"/>
  <c r="DP71" i="43"/>
  <c r="DO71" i="43"/>
  <c r="DN71" i="43"/>
  <c r="DM71" i="43"/>
  <c r="DL71" i="43"/>
  <c r="DK71" i="43"/>
  <c r="DJ71" i="43"/>
  <c r="DI71" i="43"/>
  <c r="DH71" i="43"/>
  <c r="DF71" i="43"/>
  <c r="DE71" i="43"/>
  <c r="DD71" i="43"/>
  <c r="EK70" i="43"/>
  <c r="EJ70" i="43"/>
  <c r="EI70" i="43"/>
  <c r="EH70" i="43"/>
  <c r="EG70" i="43"/>
  <c r="EF70" i="43"/>
  <c r="EE70" i="43"/>
  <c r="ED70" i="43"/>
  <c r="EC70" i="43"/>
  <c r="EB70" i="43"/>
  <c r="EA70" i="43"/>
  <c r="DZ70" i="43"/>
  <c r="DY70" i="43"/>
  <c r="DX70" i="43"/>
  <c r="DW70" i="43"/>
  <c r="DV70" i="43"/>
  <c r="DU70" i="43"/>
  <c r="DT70" i="43"/>
  <c r="DS70" i="43"/>
  <c r="DR70" i="43"/>
  <c r="DQ70" i="43"/>
  <c r="DP70" i="43"/>
  <c r="DO70" i="43"/>
  <c r="DN70" i="43"/>
  <c r="DM70" i="43"/>
  <c r="DL70" i="43"/>
  <c r="DK70" i="43"/>
  <c r="DJ70" i="43"/>
  <c r="DI70" i="43"/>
  <c r="DH70" i="43"/>
  <c r="DF70" i="43"/>
  <c r="DE70" i="43"/>
  <c r="DD70" i="43"/>
  <c r="EK69" i="43"/>
  <c r="EJ69" i="43"/>
  <c r="EI69" i="43"/>
  <c r="EH69" i="43"/>
  <c r="EG69" i="43"/>
  <c r="EF69" i="43"/>
  <c r="EE69" i="43"/>
  <c r="ED69" i="43"/>
  <c r="EC69" i="43"/>
  <c r="EB69" i="43"/>
  <c r="EA69" i="43"/>
  <c r="DZ69" i="43"/>
  <c r="DY69" i="43"/>
  <c r="DX69" i="43"/>
  <c r="DW69" i="43"/>
  <c r="DV69" i="43"/>
  <c r="DU69" i="43"/>
  <c r="DT69" i="43"/>
  <c r="DS69" i="43"/>
  <c r="DR69" i="43"/>
  <c r="DQ69" i="43"/>
  <c r="DP69" i="43"/>
  <c r="DO69" i="43"/>
  <c r="DN69" i="43"/>
  <c r="DM69" i="43"/>
  <c r="DL69" i="43"/>
  <c r="DK69" i="43"/>
  <c r="DJ69" i="43"/>
  <c r="DI69" i="43"/>
  <c r="DH69" i="43"/>
  <c r="DF69" i="43"/>
  <c r="DE69" i="43"/>
  <c r="DD69" i="43"/>
  <c r="EK68" i="43"/>
  <c r="EJ68" i="43"/>
  <c r="EI68" i="43"/>
  <c r="EH68" i="43"/>
  <c r="EG68" i="43"/>
  <c r="EF68" i="43"/>
  <c r="EE68" i="43"/>
  <c r="ED68" i="43"/>
  <c r="EC68" i="43"/>
  <c r="EB68" i="43"/>
  <c r="EA68" i="43"/>
  <c r="DZ68" i="43"/>
  <c r="DY68" i="43"/>
  <c r="DX68" i="43"/>
  <c r="DW68" i="43"/>
  <c r="DV68" i="43"/>
  <c r="DU68" i="43"/>
  <c r="DT68" i="43"/>
  <c r="DS68" i="43"/>
  <c r="DR68" i="43"/>
  <c r="DQ68" i="43"/>
  <c r="DP68" i="43"/>
  <c r="DO68" i="43"/>
  <c r="DN68" i="43"/>
  <c r="DM68" i="43"/>
  <c r="DL68" i="43"/>
  <c r="DK68" i="43"/>
  <c r="DJ68" i="43"/>
  <c r="DI68" i="43"/>
  <c r="DH68" i="43"/>
  <c r="DF68" i="43"/>
  <c r="DE68" i="43"/>
  <c r="DD68" i="43"/>
  <c r="EK67" i="43"/>
  <c r="EJ67" i="43"/>
  <c r="EI67" i="43"/>
  <c r="EH67" i="43"/>
  <c r="EG67" i="43"/>
  <c r="EF67" i="43"/>
  <c r="EE67" i="43"/>
  <c r="ED67" i="43"/>
  <c r="EC67" i="43"/>
  <c r="EB67" i="43"/>
  <c r="EA67" i="43"/>
  <c r="DZ67" i="43"/>
  <c r="DY67" i="43"/>
  <c r="DX67" i="43"/>
  <c r="DW67" i="43"/>
  <c r="DV67" i="43"/>
  <c r="DU67" i="43"/>
  <c r="DT67" i="43"/>
  <c r="DS67" i="43"/>
  <c r="DR67" i="43"/>
  <c r="DQ67" i="43"/>
  <c r="DP67" i="43"/>
  <c r="DO67" i="43"/>
  <c r="DN67" i="43"/>
  <c r="DM67" i="43"/>
  <c r="DL67" i="43"/>
  <c r="DK67" i="43"/>
  <c r="DJ67" i="43"/>
  <c r="DI67" i="43"/>
  <c r="DH67" i="43"/>
  <c r="DF67" i="43"/>
  <c r="DE67" i="43"/>
  <c r="DD67" i="43"/>
  <c r="K62" i="43"/>
  <c r="K61" i="43"/>
  <c r="EK60" i="43"/>
  <c r="EJ60" i="43"/>
  <c r="EI60" i="43"/>
  <c r="EH60" i="43"/>
  <c r="EG60" i="43"/>
  <c r="EF60" i="43"/>
  <c r="EE60" i="43"/>
  <c r="ED60" i="43"/>
  <c r="EC60" i="43"/>
  <c r="EB60" i="43"/>
  <c r="EA60" i="43"/>
  <c r="DZ60" i="43"/>
  <c r="DY60" i="43"/>
  <c r="DX60" i="43"/>
  <c r="DW60" i="43"/>
  <c r="DV60" i="43"/>
  <c r="DU60" i="43"/>
  <c r="DT60" i="43"/>
  <c r="DS60" i="43"/>
  <c r="DR60" i="43"/>
  <c r="DQ60" i="43"/>
  <c r="DP60" i="43"/>
  <c r="DO60" i="43"/>
  <c r="DN60" i="43"/>
  <c r="DM60" i="43"/>
  <c r="DL60" i="43"/>
  <c r="DK60" i="43"/>
  <c r="DJ60" i="43"/>
  <c r="DI60" i="43"/>
  <c r="DH60" i="43"/>
  <c r="DF60" i="43"/>
  <c r="DE60" i="43"/>
  <c r="DD60" i="43"/>
  <c r="EK59" i="43"/>
  <c r="EJ59" i="43"/>
  <c r="EI59" i="43"/>
  <c r="EH59" i="43"/>
  <c r="EG59" i="43"/>
  <c r="EF59" i="43"/>
  <c r="EE59" i="43"/>
  <c r="ED59" i="43"/>
  <c r="EC59" i="43"/>
  <c r="EB59" i="43"/>
  <c r="EA59" i="43"/>
  <c r="DZ59" i="43"/>
  <c r="DY59" i="43"/>
  <c r="DX59" i="43"/>
  <c r="DW59" i="43"/>
  <c r="DV59" i="43"/>
  <c r="DU59" i="43"/>
  <c r="DT59" i="43"/>
  <c r="DS59" i="43"/>
  <c r="DR59" i="43"/>
  <c r="DQ59" i="43"/>
  <c r="DP59" i="43"/>
  <c r="DO59" i="43"/>
  <c r="DN59" i="43"/>
  <c r="DM59" i="43"/>
  <c r="DL59" i="43"/>
  <c r="DK59" i="43"/>
  <c r="DJ59" i="43"/>
  <c r="DI59" i="43"/>
  <c r="DH59" i="43"/>
  <c r="DG59" i="43"/>
  <c r="DF59" i="43"/>
  <c r="DE59" i="43"/>
  <c r="DD59" i="43"/>
  <c r="DL51" i="43"/>
  <c r="DK51" i="43"/>
  <c r="DJ51" i="43"/>
  <c r="DI51" i="43"/>
  <c r="DH51" i="43"/>
  <c r="DF51" i="43"/>
  <c r="DE51" i="43"/>
  <c r="DD51" i="43"/>
  <c r="EK50" i="43"/>
  <c r="EJ50" i="43"/>
  <c r="EI50" i="43"/>
  <c r="EH50" i="43"/>
  <c r="EG50" i="43"/>
  <c r="EF50" i="43"/>
  <c r="EE50" i="43"/>
  <c r="ED50" i="43"/>
  <c r="EC50" i="43"/>
  <c r="EB50" i="43"/>
  <c r="EA50" i="43"/>
  <c r="DZ50" i="43"/>
  <c r="DY50" i="43"/>
  <c r="DX50" i="43"/>
  <c r="DW50" i="43"/>
  <c r="DV50" i="43"/>
  <c r="DU50" i="43"/>
  <c r="DT50" i="43"/>
  <c r="DS50" i="43"/>
  <c r="DR50" i="43"/>
  <c r="DQ50" i="43"/>
  <c r="DP50" i="43"/>
  <c r="DO50" i="43"/>
  <c r="DN50" i="43"/>
  <c r="DM50" i="43"/>
  <c r="DL50" i="43"/>
  <c r="DK50" i="43"/>
  <c r="DJ50" i="43"/>
  <c r="DI50" i="43"/>
  <c r="DH50" i="43"/>
  <c r="DF50" i="43"/>
  <c r="DE50" i="43"/>
  <c r="DD50" i="43"/>
  <c r="DL49" i="43"/>
  <c r="DK49" i="43"/>
  <c r="DJ49" i="43"/>
  <c r="DI49" i="43"/>
  <c r="DH49" i="43"/>
  <c r="DF49" i="43"/>
  <c r="DE49" i="43"/>
  <c r="DD49" i="43"/>
  <c r="EK48" i="43"/>
  <c r="EJ48" i="43"/>
  <c r="EI48" i="43"/>
  <c r="EH48" i="43"/>
  <c r="EG48" i="43"/>
  <c r="EF48" i="43"/>
  <c r="EE48" i="43"/>
  <c r="ED48" i="43"/>
  <c r="EC48" i="43"/>
  <c r="EB48" i="43"/>
  <c r="EA48" i="43"/>
  <c r="DZ48" i="43"/>
  <c r="DY48" i="43"/>
  <c r="DX48" i="43"/>
  <c r="DW48" i="43"/>
  <c r="DV48" i="43"/>
  <c r="DU48" i="43"/>
  <c r="DT48" i="43"/>
  <c r="DS48" i="43"/>
  <c r="DR48" i="43"/>
  <c r="DQ48" i="43"/>
  <c r="DP48" i="43"/>
  <c r="DO48" i="43"/>
  <c r="DN48" i="43"/>
  <c r="DM48" i="43"/>
  <c r="DL48" i="43"/>
  <c r="DK48" i="43"/>
  <c r="DJ48" i="43"/>
  <c r="DI48" i="43"/>
  <c r="DH48" i="43"/>
  <c r="DF48" i="43"/>
  <c r="DE48" i="43"/>
  <c r="DD48" i="43"/>
  <c r="EK47" i="43"/>
  <c r="EJ47" i="43"/>
  <c r="EI47" i="43"/>
  <c r="EH47" i="43"/>
  <c r="EG47" i="43"/>
  <c r="EF47" i="43"/>
  <c r="EE47" i="43"/>
  <c r="ED47" i="43"/>
  <c r="EC47" i="43"/>
  <c r="EB47" i="43"/>
  <c r="EA47" i="43"/>
  <c r="DZ47" i="43"/>
  <c r="DY47" i="43"/>
  <c r="DX47" i="43"/>
  <c r="DW47" i="43"/>
  <c r="DV47" i="43"/>
  <c r="DU47" i="43"/>
  <c r="DT47" i="43"/>
  <c r="DS47" i="43"/>
  <c r="DR47" i="43"/>
  <c r="DQ47" i="43"/>
  <c r="DP47" i="43"/>
  <c r="DO47" i="43"/>
  <c r="DN47" i="43"/>
  <c r="DM47" i="43"/>
  <c r="DL47" i="43"/>
  <c r="DK47" i="43"/>
  <c r="DJ47" i="43"/>
  <c r="DI47" i="43"/>
  <c r="DH47" i="43"/>
  <c r="DF47" i="43"/>
  <c r="DE47" i="43"/>
  <c r="DD47" i="43"/>
  <c r="DL46" i="43"/>
  <c r="DK46" i="43"/>
  <c r="DJ46" i="43"/>
  <c r="DI46" i="43"/>
  <c r="DH46" i="43"/>
  <c r="DF46" i="43"/>
  <c r="DE46" i="43"/>
  <c r="DD46" i="43"/>
  <c r="DL45" i="43"/>
  <c r="DK45" i="43"/>
  <c r="DJ45" i="43"/>
  <c r="DI45" i="43"/>
  <c r="DH45" i="43"/>
  <c r="DF45" i="43"/>
  <c r="DE45" i="43"/>
  <c r="DD45" i="43"/>
  <c r="EK44" i="43"/>
  <c r="EJ44" i="43"/>
  <c r="EI44" i="43"/>
  <c r="EH44" i="43"/>
  <c r="EG44" i="43"/>
  <c r="EF44" i="43"/>
  <c r="EE44" i="43"/>
  <c r="ED44" i="43"/>
  <c r="EC44" i="43"/>
  <c r="EB44" i="43"/>
  <c r="EA44" i="43"/>
  <c r="DZ44" i="43"/>
  <c r="DY44" i="43"/>
  <c r="DX44" i="43"/>
  <c r="DW44" i="43"/>
  <c r="DV44" i="43"/>
  <c r="DU44" i="43"/>
  <c r="DT44" i="43"/>
  <c r="DS44" i="43"/>
  <c r="DR44" i="43"/>
  <c r="DQ44" i="43"/>
  <c r="DP44" i="43"/>
  <c r="DO44" i="43"/>
  <c r="DN44" i="43"/>
  <c r="DM44" i="43"/>
  <c r="DL44" i="43"/>
  <c r="DK44" i="43"/>
  <c r="DJ44" i="43"/>
  <c r="DI44" i="43"/>
  <c r="DH44" i="43"/>
  <c r="DF44" i="43"/>
  <c r="DE44" i="43"/>
  <c r="DD44" i="43"/>
  <c r="DL43" i="43"/>
  <c r="DK43" i="43"/>
  <c r="DJ43" i="43"/>
  <c r="DI43" i="43"/>
  <c r="DH43" i="43"/>
  <c r="DF43" i="43"/>
  <c r="DE43" i="43"/>
  <c r="DD43" i="43"/>
  <c r="DL42" i="43"/>
  <c r="DK42" i="43"/>
  <c r="DJ42" i="43"/>
  <c r="DI42" i="43"/>
  <c r="DH42" i="43"/>
  <c r="DF42" i="43"/>
  <c r="DE42" i="43"/>
  <c r="DD42" i="43"/>
  <c r="EK41" i="43"/>
  <c r="EJ41" i="43"/>
  <c r="EI41" i="43"/>
  <c r="EH41" i="43"/>
  <c r="EG41" i="43"/>
  <c r="EF41" i="43"/>
  <c r="EE41" i="43"/>
  <c r="ED41" i="43"/>
  <c r="EC41" i="43"/>
  <c r="EB41" i="43"/>
  <c r="EA41" i="43"/>
  <c r="DZ41" i="43"/>
  <c r="DY41" i="43"/>
  <c r="DX41" i="43"/>
  <c r="DW41" i="43"/>
  <c r="DV41" i="43"/>
  <c r="DU41" i="43"/>
  <c r="DT41" i="43"/>
  <c r="DS41" i="43"/>
  <c r="DR41" i="43"/>
  <c r="DQ41" i="43"/>
  <c r="DP41" i="43"/>
  <c r="DO41" i="43"/>
  <c r="DN41" i="43"/>
  <c r="DM41" i="43"/>
  <c r="DL41" i="43"/>
  <c r="DK41" i="43"/>
  <c r="DJ41" i="43"/>
  <c r="DI41" i="43"/>
  <c r="DH41" i="43"/>
  <c r="DF41" i="43"/>
  <c r="DE41" i="43"/>
  <c r="DD41" i="43"/>
  <c r="EK40" i="43"/>
  <c r="EJ40" i="43"/>
  <c r="EI40" i="43"/>
  <c r="EH40" i="43"/>
  <c r="EG40" i="43"/>
  <c r="EF40" i="43"/>
  <c r="EE40" i="43"/>
  <c r="ED40" i="43"/>
  <c r="EC40" i="43"/>
  <c r="EB40" i="43"/>
  <c r="EA40" i="43"/>
  <c r="DZ40" i="43"/>
  <c r="DY40" i="43"/>
  <c r="DX40" i="43"/>
  <c r="DW40" i="43"/>
  <c r="DV40" i="43"/>
  <c r="DU40" i="43"/>
  <c r="DT40" i="43"/>
  <c r="DS40" i="43"/>
  <c r="DR40" i="43"/>
  <c r="DQ40" i="43"/>
  <c r="DP40" i="43"/>
  <c r="DO40" i="43"/>
  <c r="DN40" i="43"/>
  <c r="DM40" i="43"/>
  <c r="DL40" i="43"/>
  <c r="DK40" i="43"/>
  <c r="DJ40" i="43"/>
  <c r="DI40" i="43"/>
  <c r="DH40" i="43"/>
  <c r="DF40" i="43"/>
  <c r="DE40" i="43"/>
  <c r="DD40" i="43"/>
  <c r="EK39" i="43"/>
  <c r="EJ39" i="43"/>
  <c r="EI39" i="43"/>
  <c r="EH39" i="43"/>
  <c r="EG39" i="43"/>
  <c r="EF39" i="43"/>
  <c r="EE39" i="43"/>
  <c r="ED39" i="43"/>
  <c r="EC39" i="43"/>
  <c r="EB39" i="43"/>
  <c r="EA39" i="43"/>
  <c r="DZ39" i="43"/>
  <c r="DY39" i="43"/>
  <c r="DX39" i="43"/>
  <c r="DW39" i="43"/>
  <c r="DV39" i="43"/>
  <c r="DU39" i="43"/>
  <c r="DT39" i="43"/>
  <c r="DS39" i="43"/>
  <c r="DR39" i="43"/>
  <c r="DQ39" i="43"/>
  <c r="DP39" i="43"/>
  <c r="DO39" i="43"/>
  <c r="DN39" i="43"/>
  <c r="DM39" i="43"/>
  <c r="DL39" i="43"/>
  <c r="DK39" i="43"/>
  <c r="DJ39" i="43"/>
  <c r="DI39" i="43"/>
  <c r="DH39" i="43"/>
  <c r="DF39" i="43"/>
  <c r="DE39" i="43"/>
  <c r="DD39" i="43"/>
  <c r="EK38" i="43"/>
  <c r="EJ38" i="43"/>
  <c r="EI38" i="43"/>
  <c r="EH38" i="43"/>
  <c r="EG38" i="43"/>
  <c r="EF38" i="43"/>
  <c r="EE38" i="43"/>
  <c r="ED38" i="43"/>
  <c r="EC38" i="43"/>
  <c r="EB38" i="43"/>
  <c r="EA38" i="43"/>
  <c r="DZ38" i="43"/>
  <c r="DY38" i="43"/>
  <c r="DX38" i="43"/>
  <c r="DW38" i="43"/>
  <c r="DV38" i="43"/>
  <c r="DU38" i="43"/>
  <c r="DT38" i="43"/>
  <c r="DS38" i="43"/>
  <c r="DR38" i="43"/>
  <c r="DQ38" i="43"/>
  <c r="DP38" i="43"/>
  <c r="DO38" i="43"/>
  <c r="DN38" i="43"/>
  <c r="DM38" i="43"/>
  <c r="DL38" i="43"/>
  <c r="DK38" i="43"/>
  <c r="DJ38" i="43"/>
  <c r="DI38" i="43"/>
  <c r="DH38" i="43"/>
  <c r="DF38" i="43"/>
  <c r="DE38" i="43"/>
  <c r="DD38" i="43"/>
  <c r="DL37" i="43"/>
  <c r="DK37" i="43"/>
  <c r="DJ37" i="43"/>
  <c r="DI37" i="43"/>
  <c r="DH37" i="43"/>
  <c r="DF37" i="43"/>
  <c r="DE37" i="43"/>
  <c r="DD37" i="43"/>
  <c r="EK36" i="43"/>
  <c r="EJ36" i="43"/>
  <c r="EI36" i="43"/>
  <c r="EH36" i="43"/>
  <c r="EG36" i="43"/>
  <c r="EF36" i="43"/>
  <c r="EE36" i="43"/>
  <c r="ED36" i="43"/>
  <c r="EC36" i="43"/>
  <c r="EB36" i="43"/>
  <c r="EA36" i="43"/>
  <c r="DZ36" i="43"/>
  <c r="DY36" i="43"/>
  <c r="DX36" i="43"/>
  <c r="DW36" i="43"/>
  <c r="DV36" i="43"/>
  <c r="DU36" i="43"/>
  <c r="DT36" i="43"/>
  <c r="DS36" i="43"/>
  <c r="DR36" i="43"/>
  <c r="DQ36" i="43"/>
  <c r="DP36" i="43"/>
  <c r="DO36" i="43"/>
  <c r="DN36" i="43"/>
  <c r="DM36" i="43"/>
  <c r="DL36" i="43"/>
  <c r="DK36" i="43"/>
  <c r="DJ36" i="43"/>
  <c r="DI36" i="43"/>
  <c r="DH36" i="43"/>
  <c r="DF36" i="43"/>
  <c r="DE36" i="43"/>
  <c r="DD36" i="43"/>
  <c r="DL35" i="43"/>
  <c r="DK35" i="43"/>
  <c r="DJ35" i="43"/>
  <c r="DI35" i="43"/>
  <c r="DH35" i="43"/>
  <c r="DF35" i="43"/>
  <c r="DE35" i="43"/>
  <c r="DD35" i="43"/>
  <c r="EK34" i="43"/>
  <c r="EJ34" i="43"/>
  <c r="EI34" i="43"/>
  <c r="EH34" i="43"/>
  <c r="EG34" i="43"/>
  <c r="EF34" i="43"/>
  <c r="EE34" i="43"/>
  <c r="ED34" i="43"/>
  <c r="EC34" i="43"/>
  <c r="EB34" i="43"/>
  <c r="EA34" i="43"/>
  <c r="DZ34" i="43"/>
  <c r="DY34" i="43"/>
  <c r="DX34" i="43"/>
  <c r="DW34" i="43"/>
  <c r="DV34" i="43"/>
  <c r="DU34" i="43"/>
  <c r="DT34" i="43"/>
  <c r="DS34" i="43"/>
  <c r="DR34" i="43"/>
  <c r="DQ34" i="43"/>
  <c r="DP34" i="43"/>
  <c r="DO34" i="43"/>
  <c r="DN34" i="43"/>
  <c r="DM34" i="43"/>
  <c r="DL34" i="43"/>
  <c r="DK34" i="43"/>
  <c r="DJ34" i="43"/>
  <c r="DI34" i="43"/>
  <c r="DH34" i="43"/>
  <c r="DF34" i="43"/>
  <c r="DE34" i="43"/>
  <c r="DD34" i="43"/>
  <c r="EK33" i="43"/>
  <c r="EJ33" i="43"/>
  <c r="EI33" i="43"/>
  <c r="EH33" i="43"/>
  <c r="EG33" i="43"/>
  <c r="EF33" i="43"/>
  <c r="EE33" i="43"/>
  <c r="ED33" i="43"/>
  <c r="EC33" i="43"/>
  <c r="EB33" i="43"/>
  <c r="EA33" i="43"/>
  <c r="DZ33" i="43"/>
  <c r="DY33" i="43"/>
  <c r="DX33" i="43"/>
  <c r="DW33" i="43"/>
  <c r="DV33" i="43"/>
  <c r="DU33" i="43"/>
  <c r="DT33" i="43"/>
  <c r="DS33" i="43"/>
  <c r="DR33" i="43"/>
  <c r="DQ33" i="43"/>
  <c r="DP33" i="43"/>
  <c r="DO33" i="43"/>
  <c r="DN33" i="43"/>
  <c r="DM33" i="43"/>
  <c r="DL33" i="43"/>
  <c r="DK33" i="43"/>
  <c r="DJ33" i="43"/>
  <c r="DI33" i="43"/>
  <c r="DH33" i="43"/>
  <c r="DF33" i="43"/>
  <c r="DE33" i="43"/>
  <c r="DD33" i="43"/>
  <c r="DL32" i="43"/>
  <c r="DK32" i="43"/>
  <c r="DJ32" i="43"/>
  <c r="DI32" i="43"/>
  <c r="DH32" i="43"/>
  <c r="DF32" i="43"/>
  <c r="DE32" i="43"/>
  <c r="DD32" i="43"/>
  <c r="EK31" i="43"/>
  <c r="EJ31" i="43"/>
  <c r="EI31" i="43"/>
  <c r="EH31" i="43"/>
  <c r="EG31" i="43"/>
  <c r="EF31" i="43"/>
  <c r="EE31" i="43"/>
  <c r="ED31" i="43"/>
  <c r="EC31" i="43"/>
  <c r="EB31" i="43"/>
  <c r="EA31" i="43"/>
  <c r="DZ31" i="43"/>
  <c r="DY31" i="43"/>
  <c r="DX31" i="43"/>
  <c r="DW31" i="43"/>
  <c r="DV31" i="43"/>
  <c r="DU31" i="43"/>
  <c r="DT31" i="43"/>
  <c r="DS31" i="43"/>
  <c r="DR31" i="43"/>
  <c r="DQ31" i="43"/>
  <c r="DP31" i="43"/>
  <c r="DO31" i="43"/>
  <c r="DN31" i="43"/>
  <c r="DM31" i="43"/>
  <c r="DL31" i="43"/>
  <c r="DK31" i="43"/>
  <c r="DJ31" i="43"/>
  <c r="DI31" i="43"/>
  <c r="DH31" i="43"/>
  <c r="DF31" i="43"/>
  <c r="DE31" i="43"/>
  <c r="DD31" i="43"/>
  <c r="EK30" i="43"/>
  <c r="EJ30" i="43"/>
  <c r="EI30" i="43"/>
  <c r="EH30" i="43"/>
  <c r="EG30" i="43"/>
  <c r="EF30" i="43"/>
  <c r="EE30" i="43"/>
  <c r="ED30" i="43"/>
  <c r="EC30" i="43"/>
  <c r="EB30" i="43"/>
  <c r="EA30" i="43"/>
  <c r="DZ30" i="43"/>
  <c r="DY30" i="43"/>
  <c r="DX30" i="43"/>
  <c r="DW30" i="43"/>
  <c r="DV30" i="43"/>
  <c r="DU30" i="43"/>
  <c r="DT30" i="43"/>
  <c r="DS30" i="43"/>
  <c r="DR30" i="43"/>
  <c r="DQ30" i="43"/>
  <c r="DP30" i="43"/>
  <c r="DO30" i="43"/>
  <c r="DN30" i="43"/>
  <c r="DM30" i="43"/>
  <c r="DL30" i="43"/>
  <c r="DK30" i="43"/>
  <c r="DJ30" i="43"/>
  <c r="DI30" i="43"/>
  <c r="DH30" i="43"/>
  <c r="DF30" i="43"/>
  <c r="DE30" i="43"/>
  <c r="DD30" i="43"/>
  <c r="DL29" i="43"/>
  <c r="DK29" i="43"/>
  <c r="DJ29" i="43"/>
  <c r="DI29" i="43"/>
  <c r="DH29" i="43"/>
  <c r="DF29" i="43"/>
  <c r="DE29" i="43"/>
  <c r="DD29" i="43"/>
  <c r="DL28" i="43"/>
  <c r="DK28" i="43"/>
  <c r="DJ28" i="43"/>
  <c r="DI28" i="43"/>
  <c r="DH28" i="43"/>
  <c r="DF28" i="43"/>
  <c r="DE28" i="43"/>
  <c r="DD28" i="43"/>
  <c r="DL27" i="43"/>
  <c r="DK27" i="43"/>
  <c r="DJ27" i="43"/>
  <c r="DI27" i="43"/>
  <c r="DH27" i="43"/>
  <c r="DF27" i="43"/>
  <c r="DE27" i="43"/>
  <c r="DD27" i="43"/>
  <c r="DL26" i="43"/>
  <c r="DK26" i="43"/>
  <c r="DJ26" i="43"/>
  <c r="DI26" i="43"/>
  <c r="DH26" i="43"/>
  <c r="DF26" i="43"/>
  <c r="DE26" i="43"/>
  <c r="DD26" i="43"/>
  <c r="EK25" i="43"/>
  <c r="EJ25" i="43"/>
  <c r="EI25" i="43"/>
  <c r="EH25" i="43"/>
  <c r="EG25" i="43"/>
  <c r="EF25" i="43"/>
  <c r="EE25" i="43"/>
  <c r="ED25" i="43"/>
  <c r="EC25" i="43"/>
  <c r="EB25" i="43"/>
  <c r="EA25" i="43"/>
  <c r="DZ25" i="43"/>
  <c r="DY25" i="43"/>
  <c r="DX25" i="43"/>
  <c r="DW25" i="43"/>
  <c r="DV25" i="43"/>
  <c r="DU25" i="43"/>
  <c r="DT25" i="43"/>
  <c r="DS25" i="43"/>
  <c r="DR25" i="43"/>
  <c r="DQ25" i="43"/>
  <c r="DP25" i="43"/>
  <c r="DO25" i="43"/>
  <c r="DN25" i="43"/>
  <c r="DM25" i="43"/>
  <c r="DL25" i="43"/>
  <c r="DK25" i="43"/>
  <c r="DJ25" i="43"/>
  <c r="DI25" i="43"/>
  <c r="DH25" i="43"/>
  <c r="DF25" i="43"/>
  <c r="DE25" i="43"/>
  <c r="DD25" i="43"/>
  <c r="EK24" i="43"/>
  <c r="EJ24" i="43"/>
  <c r="EI24" i="43"/>
  <c r="EH24" i="43"/>
  <c r="EG24" i="43"/>
  <c r="EF24" i="43"/>
  <c r="EE24" i="43"/>
  <c r="ED24" i="43"/>
  <c r="EC24" i="43"/>
  <c r="EB24" i="43"/>
  <c r="EA24" i="43"/>
  <c r="DZ24" i="43"/>
  <c r="DY24" i="43"/>
  <c r="DX24" i="43"/>
  <c r="DW24" i="43"/>
  <c r="DV24" i="43"/>
  <c r="DU24" i="43"/>
  <c r="DT24" i="43"/>
  <c r="DS24" i="43"/>
  <c r="DR24" i="43"/>
  <c r="DQ24" i="43"/>
  <c r="DP24" i="43"/>
  <c r="DO24" i="43"/>
  <c r="DN24" i="43"/>
  <c r="DM24" i="43"/>
  <c r="DL24" i="43"/>
  <c r="DK24" i="43"/>
  <c r="DJ24" i="43"/>
  <c r="DI24" i="43"/>
  <c r="DH24" i="43"/>
  <c r="DF24" i="43"/>
  <c r="DE24" i="43"/>
  <c r="DD24" i="43"/>
  <c r="EK23" i="43"/>
  <c r="EJ23" i="43"/>
  <c r="EI23" i="43"/>
  <c r="EH23" i="43"/>
  <c r="EG23" i="43"/>
  <c r="EF23" i="43"/>
  <c r="EE23" i="43"/>
  <c r="ED23" i="43"/>
  <c r="EC23" i="43"/>
  <c r="EB23" i="43"/>
  <c r="EA23" i="43"/>
  <c r="DZ23" i="43"/>
  <c r="DY23" i="43"/>
  <c r="DX23" i="43"/>
  <c r="DW23" i="43"/>
  <c r="DV23" i="43"/>
  <c r="DU23" i="43"/>
  <c r="DT23" i="43"/>
  <c r="DS23" i="43"/>
  <c r="DR23" i="43"/>
  <c r="DQ23" i="43"/>
  <c r="DP23" i="43"/>
  <c r="DO23" i="43"/>
  <c r="DN23" i="43"/>
  <c r="DM23" i="43"/>
  <c r="DL23" i="43"/>
  <c r="DK23" i="43"/>
  <c r="DJ23" i="43"/>
  <c r="DI23" i="43"/>
  <c r="DH23" i="43"/>
  <c r="DF23" i="43"/>
  <c r="DE23" i="43"/>
  <c r="DD23" i="43"/>
  <c r="EK22" i="43"/>
  <c r="EJ22" i="43"/>
  <c r="EI22" i="43"/>
  <c r="EH22" i="43"/>
  <c r="EG22" i="43"/>
  <c r="EF22" i="43"/>
  <c r="EE22" i="43"/>
  <c r="ED22" i="43"/>
  <c r="EC22" i="43"/>
  <c r="EB22" i="43"/>
  <c r="EA22" i="43"/>
  <c r="DZ22" i="43"/>
  <c r="DY22" i="43"/>
  <c r="DX22" i="43"/>
  <c r="DW22" i="43"/>
  <c r="DV22" i="43"/>
  <c r="DU22" i="43"/>
  <c r="DT22" i="43"/>
  <c r="DS22" i="43"/>
  <c r="DR22" i="43"/>
  <c r="DQ22" i="43"/>
  <c r="DP22" i="43"/>
  <c r="DO22" i="43"/>
  <c r="DN22" i="43"/>
  <c r="DM22" i="43"/>
  <c r="DL22" i="43"/>
  <c r="DK22" i="43"/>
  <c r="DJ22" i="43"/>
  <c r="DI22" i="43"/>
  <c r="DH22" i="43"/>
  <c r="DF22" i="43"/>
  <c r="DE22" i="43"/>
  <c r="DD22" i="43"/>
  <c r="EK21" i="43"/>
  <c r="EJ21" i="43"/>
  <c r="EI21" i="43"/>
  <c r="EH21" i="43"/>
  <c r="EG21" i="43"/>
  <c r="EF21" i="43"/>
  <c r="EE21" i="43"/>
  <c r="ED21" i="43"/>
  <c r="EC21" i="43"/>
  <c r="EB21" i="43"/>
  <c r="EA21" i="43"/>
  <c r="DZ21" i="43"/>
  <c r="DY21" i="43"/>
  <c r="DX21" i="43"/>
  <c r="DW21" i="43"/>
  <c r="DV21" i="43"/>
  <c r="DU21" i="43"/>
  <c r="DT21" i="43"/>
  <c r="DS21" i="43"/>
  <c r="DR21" i="43"/>
  <c r="DQ21" i="43"/>
  <c r="DP21" i="43"/>
  <c r="DO21" i="43"/>
  <c r="DN21" i="43"/>
  <c r="DM21" i="43"/>
  <c r="DL21" i="43"/>
  <c r="DK21" i="43"/>
  <c r="DJ21" i="43"/>
  <c r="DI21" i="43"/>
  <c r="DH21" i="43"/>
  <c r="DF21" i="43"/>
  <c r="DE21" i="43"/>
  <c r="DD21" i="43"/>
  <c r="EK20" i="43"/>
  <c r="EJ20" i="43"/>
  <c r="EI20" i="43"/>
  <c r="EH20" i="43"/>
  <c r="EG20" i="43"/>
  <c r="EF20" i="43"/>
  <c r="EE20" i="43"/>
  <c r="ED20" i="43"/>
  <c r="EC20" i="43"/>
  <c r="EB20" i="43"/>
  <c r="EA20" i="43"/>
  <c r="DZ20" i="43"/>
  <c r="DY20" i="43"/>
  <c r="DX20" i="43"/>
  <c r="DW20" i="43"/>
  <c r="DV20" i="43"/>
  <c r="DU20" i="43"/>
  <c r="DT20" i="43"/>
  <c r="DS20" i="43"/>
  <c r="DR20" i="43"/>
  <c r="DQ20" i="43"/>
  <c r="DP20" i="43"/>
  <c r="DO20" i="43"/>
  <c r="DN20" i="43"/>
  <c r="DM20" i="43"/>
  <c r="DL20" i="43"/>
  <c r="DK20" i="43"/>
  <c r="DJ20" i="43"/>
  <c r="DI20" i="43"/>
  <c r="DH20" i="43"/>
  <c r="DF20" i="43"/>
  <c r="DE20" i="43"/>
  <c r="DD20" i="43"/>
  <c r="EK19" i="43"/>
  <c r="EJ19" i="43"/>
  <c r="EI19" i="43"/>
  <c r="EH19" i="43"/>
  <c r="EG19" i="43"/>
  <c r="EF19" i="43"/>
  <c r="EE19" i="43"/>
  <c r="ED19" i="43"/>
  <c r="EC19" i="43"/>
  <c r="EB19" i="43"/>
  <c r="EA19" i="43"/>
  <c r="DZ19" i="43"/>
  <c r="DY19" i="43"/>
  <c r="DX19" i="43"/>
  <c r="DW19" i="43"/>
  <c r="DV19" i="43"/>
  <c r="DU19" i="43"/>
  <c r="DT19" i="43"/>
  <c r="DS19" i="43"/>
  <c r="DR19" i="43"/>
  <c r="DQ19" i="43"/>
  <c r="DP19" i="43"/>
  <c r="DO19" i="43"/>
  <c r="DN19" i="43"/>
  <c r="DM19" i="43"/>
  <c r="DL19" i="43"/>
  <c r="DK19" i="43"/>
  <c r="DJ19" i="43"/>
  <c r="DI19" i="43"/>
  <c r="DH19" i="43"/>
  <c r="DF19" i="43"/>
  <c r="DE19" i="43"/>
  <c r="DD19" i="43"/>
  <c r="DL18" i="43"/>
  <c r="DK18" i="43"/>
  <c r="DJ18" i="43"/>
  <c r="DI18" i="43"/>
  <c r="DH18" i="43"/>
  <c r="DF18" i="43"/>
  <c r="DE18" i="43"/>
  <c r="DD18" i="43"/>
  <c r="DL17" i="43"/>
  <c r="DK17" i="43"/>
  <c r="DJ17" i="43"/>
  <c r="DI17" i="43"/>
  <c r="DH17" i="43"/>
  <c r="DF17" i="43"/>
  <c r="DE17" i="43"/>
  <c r="DD17" i="43"/>
  <c r="DL16" i="43"/>
  <c r="DK16" i="43"/>
  <c r="DJ16" i="43"/>
  <c r="DI16" i="43"/>
  <c r="DH16" i="43"/>
  <c r="DF16" i="43"/>
  <c r="DE16" i="43"/>
  <c r="DD16" i="43"/>
  <c r="EK15" i="43"/>
  <c r="EJ15" i="43"/>
  <c r="EI15" i="43"/>
  <c r="EH15" i="43"/>
  <c r="EG15" i="43"/>
  <c r="EF15" i="43"/>
  <c r="EE15" i="43"/>
  <c r="ED15" i="43"/>
  <c r="EC15" i="43"/>
  <c r="EB15" i="43"/>
  <c r="EA15" i="43"/>
  <c r="DZ15" i="43"/>
  <c r="DY15" i="43"/>
  <c r="DX15" i="43"/>
  <c r="DW15" i="43"/>
  <c r="DV15" i="43"/>
  <c r="DU15" i="43"/>
  <c r="DT15" i="43"/>
  <c r="DS15" i="43"/>
  <c r="DR15" i="43"/>
  <c r="DQ15" i="43"/>
  <c r="DP15" i="43"/>
  <c r="DO15" i="43"/>
  <c r="DN15" i="43"/>
  <c r="DM15" i="43"/>
  <c r="DL15" i="43"/>
  <c r="DK15" i="43"/>
  <c r="DJ15" i="43"/>
  <c r="DI15" i="43"/>
  <c r="DH15" i="43"/>
  <c r="DF15" i="43"/>
  <c r="DE15" i="43"/>
  <c r="DD15" i="43"/>
  <c r="EK14" i="43"/>
  <c r="EJ14" i="43"/>
  <c r="EI14" i="43"/>
  <c r="EH14" i="43"/>
  <c r="EG14" i="43"/>
  <c r="EF14" i="43"/>
  <c r="EE14" i="43"/>
  <c r="ED14" i="43"/>
  <c r="EC14" i="43"/>
  <c r="EB14" i="43"/>
  <c r="EA14" i="43"/>
  <c r="DZ14" i="43"/>
  <c r="DY14" i="43"/>
  <c r="DX14" i="43"/>
  <c r="DW14" i="43"/>
  <c r="DV14" i="43"/>
  <c r="DU14" i="43"/>
  <c r="DT14" i="43"/>
  <c r="DS14" i="43"/>
  <c r="DR14" i="43"/>
  <c r="DQ14" i="43"/>
  <c r="DP14" i="43"/>
  <c r="DO14" i="43"/>
  <c r="DN14" i="43"/>
  <c r="DM14" i="43"/>
  <c r="DL14" i="43"/>
  <c r="DK14" i="43"/>
  <c r="DJ14" i="43"/>
  <c r="DI14" i="43"/>
  <c r="DH14" i="43"/>
  <c r="DF14" i="43"/>
  <c r="DE14" i="43"/>
  <c r="DD14" i="43"/>
  <c r="DL13" i="43"/>
  <c r="DK13" i="43"/>
  <c r="DJ13" i="43"/>
  <c r="DI13" i="43"/>
  <c r="DH13" i="43"/>
  <c r="DF13" i="43"/>
  <c r="DE13" i="43"/>
  <c r="DD13" i="43"/>
  <c r="EK12" i="43"/>
  <c r="EJ12" i="43"/>
  <c r="EI12" i="43"/>
  <c r="EH12" i="43"/>
  <c r="EG12" i="43"/>
  <c r="EF12" i="43"/>
  <c r="EE12" i="43"/>
  <c r="ED12" i="43"/>
  <c r="EC12" i="43"/>
  <c r="EB12" i="43"/>
  <c r="EA12" i="43"/>
  <c r="DZ12" i="43"/>
  <c r="DY12" i="43"/>
  <c r="DX12" i="43"/>
  <c r="DW12" i="43"/>
  <c r="DV12" i="43"/>
  <c r="DU12" i="43"/>
  <c r="DT12" i="43"/>
  <c r="DS12" i="43"/>
  <c r="DR12" i="43"/>
  <c r="DQ12" i="43"/>
  <c r="DP12" i="43"/>
  <c r="DO12" i="43"/>
  <c r="DN12" i="43"/>
  <c r="DM12" i="43"/>
  <c r="DL12" i="43"/>
  <c r="DK12" i="43"/>
  <c r="DJ12" i="43"/>
  <c r="DI12" i="43"/>
  <c r="DH12" i="43"/>
  <c r="DF12" i="43"/>
  <c r="DE12" i="43"/>
  <c r="DD12" i="43"/>
  <c r="EK11" i="43"/>
  <c r="EJ11" i="43"/>
  <c r="EI11" i="43"/>
  <c r="EH11" i="43"/>
  <c r="EG11" i="43"/>
  <c r="EF11" i="43"/>
  <c r="EE11" i="43"/>
  <c r="ED11" i="43"/>
  <c r="EC11" i="43"/>
  <c r="EB11" i="43"/>
  <c r="EA11" i="43"/>
  <c r="DZ11" i="43"/>
  <c r="DY11" i="43"/>
  <c r="DX11" i="43"/>
  <c r="DW11" i="43"/>
  <c r="DV11" i="43"/>
  <c r="DU11" i="43"/>
  <c r="DT11" i="43"/>
  <c r="DS11" i="43"/>
  <c r="DR11" i="43"/>
  <c r="DQ11" i="43"/>
  <c r="DP11" i="43"/>
  <c r="DO11" i="43"/>
  <c r="DN11" i="43"/>
  <c r="DM11" i="43"/>
  <c r="DL11" i="43"/>
  <c r="DK11" i="43"/>
  <c r="DJ11" i="43"/>
  <c r="DI11" i="43"/>
  <c r="DH11" i="43"/>
  <c r="DF11" i="43"/>
  <c r="DE11" i="43"/>
  <c r="DD11" i="43"/>
  <c r="DL10" i="43"/>
  <c r="DK10" i="43"/>
  <c r="DJ10" i="43"/>
  <c r="DI10" i="43"/>
  <c r="DH10" i="43"/>
  <c r="DF10" i="43"/>
  <c r="DE10" i="43"/>
  <c r="DD10" i="43"/>
  <c r="EK9" i="43"/>
  <c r="EJ9" i="43"/>
  <c r="EI9" i="43"/>
  <c r="EH9" i="43"/>
  <c r="EG9" i="43"/>
  <c r="EF9" i="43"/>
  <c r="EE9" i="43"/>
  <c r="ED9" i="43"/>
  <c r="EC9" i="43"/>
  <c r="EB9" i="43"/>
  <c r="EA9" i="43"/>
  <c r="DZ9" i="43"/>
  <c r="DY9" i="43"/>
  <c r="DX9" i="43"/>
  <c r="DW9" i="43"/>
  <c r="DV9" i="43"/>
  <c r="DU9" i="43"/>
  <c r="DT9" i="43"/>
  <c r="DS9" i="43"/>
  <c r="DR9" i="43"/>
  <c r="DQ9" i="43"/>
  <c r="DP9" i="43"/>
  <c r="DO9" i="43"/>
  <c r="DN9" i="43"/>
  <c r="DM9" i="43"/>
  <c r="DL9" i="43"/>
  <c r="DK9" i="43"/>
  <c r="DJ9" i="43"/>
  <c r="DI9" i="43"/>
  <c r="DH9" i="43"/>
  <c r="DF9" i="43"/>
  <c r="DE9" i="43"/>
  <c r="DD9" i="43"/>
  <c r="EK8" i="43"/>
  <c r="EJ8" i="43"/>
  <c r="EI8" i="43"/>
  <c r="EH8" i="43"/>
  <c r="EG8" i="43"/>
  <c r="EF8" i="43"/>
  <c r="EE8" i="43"/>
  <c r="ED8" i="43"/>
  <c r="EC8" i="43"/>
  <c r="EB8" i="43"/>
  <c r="EA8" i="43"/>
  <c r="DZ8" i="43"/>
  <c r="DY8" i="43"/>
  <c r="DX8" i="43"/>
  <c r="DW8" i="43"/>
  <c r="DV8" i="43"/>
  <c r="DU8" i="43"/>
  <c r="DT8" i="43"/>
  <c r="DS8" i="43"/>
  <c r="DR8" i="43"/>
  <c r="DQ8" i="43"/>
  <c r="DP8" i="43"/>
  <c r="DO8" i="43"/>
  <c r="DN8" i="43"/>
  <c r="DM8" i="43"/>
  <c r="DL8" i="43"/>
  <c r="DK8" i="43"/>
  <c r="DJ8" i="43"/>
  <c r="DI8" i="43"/>
  <c r="DH8" i="43"/>
  <c r="DF8" i="43"/>
  <c r="DE8" i="43"/>
  <c r="DD8" i="43"/>
  <c r="DL7" i="43"/>
  <c r="DK7" i="43"/>
  <c r="DJ7" i="43"/>
  <c r="DI7" i="43"/>
  <c r="DH7" i="43"/>
  <c r="DF7" i="43"/>
  <c r="DE7" i="43"/>
  <c r="DD7" i="43"/>
  <c r="EK6" i="43"/>
  <c r="EJ6" i="43"/>
  <c r="EI6" i="43"/>
  <c r="EH6" i="43"/>
  <c r="EG6" i="43"/>
  <c r="EF6" i="43"/>
  <c r="EE6" i="43"/>
  <c r="ED6" i="43"/>
  <c r="EC6" i="43"/>
  <c r="EB6" i="43"/>
  <c r="EA6" i="43"/>
  <c r="DZ6" i="43"/>
  <c r="DY6" i="43"/>
  <c r="DX6" i="43"/>
  <c r="DW6" i="43"/>
  <c r="DV6" i="43"/>
  <c r="DU6" i="43"/>
  <c r="DT6" i="43"/>
  <c r="DS6" i="43"/>
  <c r="DR6" i="43"/>
  <c r="DQ6" i="43"/>
  <c r="DP6" i="43"/>
  <c r="DO6" i="43"/>
  <c r="DN6" i="43"/>
  <c r="DM6" i="43"/>
  <c r="DL6" i="43"/>
  <c r="DK6" i="43"/>
  <c r="DJ6" i="43"/>
  <c r="DI6" i="43"/>
  <c r="DH6" i="43"/>
  <c r="DF6" i="43"/>
  <c r="DE6" i="43"/>
  <c r="DD6" i="43"/>
  <c r="DL5" i="43"/>
  <c r="DK5" i="43"/>
  <c r="DJ5" i="43"/>
  <c r="DI5" i="43"/>
  <c r="DH5" i="43"/>
  <c r="DF5" i="43"/>
  <c r="DE5" i="43"/>
  <c r="DD5" i="43"/>
  <c r="DL4" i="43"/>
  <c r="DK4" i="43"/>
  <c r="DJ4" i="43"/>
  <c r="DI4" i="43"/>
  <c r="DH4" i="43"/>
  <c r="DF4" i="43"/>
  <c r="DE4" i="43"/>
  <c r="DD4" i="43"/>
  <c r="EK3" i="43"/>
  <c r="EJ3" i="43"/>
  <c r="EI3" i="43"/>
  <c r="EH3" i="43"/>
  <c r="EG3" i="43"/>
  <c r="EF3" i="43"/>
  <c r="EE3" i="43"/>
  <c r="ED3" i="43"/>
  <c r="EC3" i="43"/>
  <c r="EB3" i="43"/>
  <c r="EA3" i="43"/>
  <c r="DZ3" i="43"/>
  <c r="DY3" i="43"/>
  <c r="DX3" i="43"/>
  <c r="DW3" i="43"/>
  <c r="DV3" i="43"/>
  <c r="DU3" i="43"/>
  <c r="DT3" i="43"/>
  <c r="DS3" i="43"/>
  <c r="DR3" i="43"/>
  <c r="DQ3" i="43"/>
  <c r="DP3" i="43"/>
  <c r="DO3" i="43"/>
  <c r="DN3" i="43"/>
  <c r="DM3" i="43"/>
  <c r="DL3" i="43"/>
  <c r="DK3" i="43"/>
  <c r="DJ3" i="43"/>
  <c r="DI3" i="43"/>
  <c r="DH3" i="43"/>
  <c r="DF3" i="43"/>
  <c r="DE3" i="43"/>
  <c r="DD3" i="43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DX77" i="4"/>
  <c r="DW77" i="4"/>
  <c r="DV77" i="4"/>
  <c r="DU77" i="4"/>
  <c r="DT77" i="4"/>
  <c r="DS77" i="4"/>
  <c r="DR77" i="4"/>
  <c r="DQ77" i="4"/>
  <c r="DP77" i="4"/>
  <c r="DO77" i="4"/>
  <c r="DN77" i="4"/>
  <c r="DM77" i="4"/>
  <c r="EK76" i="4"/>
  <c r="EJ76" i="4"/>
  <c r="EI76" i="4"/>
  <c r="EH76" i="4"/>
  <c r="EG76" i="4"/>
  <c r="EF76" i="4"/>
  <c r="EE76" i="4"/>
  <c r="ED76" i="4"/>
  <c r="EC76" i="4"/>
  <c r="EB76" i="4"/>
  <c r="EA76" i="4"/>
  <c r="DZ76" i="4"/>
  <c r="DY76" i="4"/>
  <c r="DX76" i="4"/>
  <c r="DW76" i="4"/>
  <c r="DV76" i="4"/>
  <c r="DU76" i="4"/>
  <c r="DT76" i="4"/>
  <c r="DS76" i="4"/>
  <c r="DR76" i="4"/>
  <c r="DQ76" i="4"/>
  <c r="DP76" i="4"/>
  <c r="DO76" i="4"/>
  <c r="DN76" i="4"/>
  <c r="DM76" i="4"/>
  <c r="EK75" i="4"/>
  <c r="EJ75" i="4"/>
  <c r="EI75" i="4"/>
  <c r="EH75" i="4"/>
  <c r="EG75" i="4"/>
  <c r="EF75" i="4"/>
  <c r="EE75" i="4"/>
  <c r="ED75" i="4"/>
  <c r="EC75" i="4"/>
  <c r="EB75" i="4"/>
  <c r="EA75" i="4"/>
  <c r="DZ75" i="4"/>
  <c r="DY75" i="4"/>
  <c r="DX75" i="4"/>
  <c r="DW75" i="4"/>
  <c r="DV75" i="4"/>
  <c r="DU75" i="4"/>
  <c r="DT75" i="4"/>
  <c r="DS75" i="4"/>
  <c r="DR75" i="4"/>
  <c r="DQ75" i="4"/>
  <c r="DP75" i="4"/>
  <c r="DO75" i="4"/>
  <c r="DN75" i="4"/>
  <c r="DM75" i="4"/>
  <c r="EK74" i="4"/>
  <c r="EJ74" i="4"/>
  <c r="EI74" i="4"/>
  <c r="EH74" i="4"/>
  <c r="EG74" i="4"/>
  <c r="EF74" i="4"/>
  <c r="EE74" i="4"/>
  <c r="ED74" i="4"/>
  <c r="EC74" i="4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EK73" i="4"/>
  <c r="EJ73" i="4"/>
  <c r="EI73" i="4"/>
  <c r="EH73" i="4"/>
  <c r="EG73" i="4"/>
  <c r="EF73" i="4"/>
  <c r="EE73" i="4"/>
  <c r="ED73" i="4"/>
  <c r="EC73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EK72" i="4"/>
  <c r="EJ72" i="4"/>
  <c r="EI72" i="4"/>
  <c r="EH72" i="4"/>
  <c r="EG72" i="4"/>
  <c r="EF72" i="4"/>
  <c r="EE72" i="4"/>
  <c r="ED72" i="4"/>
  <c r="EC72" i="4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DX71" i="4"/>
  <c r="DW71" i="4"/>
  <c r="DV71" i="4"/>
  <c r="DU71" i="4"/>
  <c r="DT71" i="4"/>
  <c r="DS71" i="4"/>
  <c r="DR71" i="4"/>
  <c r="DQ71" i="4"/>
  <c r="DP71" i="4"/>
  <c r="DO71" i="4"/>
  <c r="DN71" i="4"/>
  <c r="DM71" i="4"/>
  <c r="EK70" i="4"/>
  <c r="EJ70" i="4"/>
  <c r="EI70" i="4"/>
  <c r="EH70" i="4"/>
  <c r="EG70" i="4"/>
  <c r="EF70" i="4"/>
  <c r="EE70" i="4"/>
  <c r="ED70" i="4"/>
  <c r="EC70" i="4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DO70" i="4"/>
  <c r="DN70" i="4"/>
  <c r="DM70" i="4"/>
  <c r="EK69" i="4"/>
  <c r="EJ69" i="4"/>
  <c r="EI69" i="4"/>
  <c r="EH69" i="4"/>
  <c r="EG69" i="4"/>
  <c r="EF69" i="4"/>
  <c r="EE69" i="4"/>
  <c r="ED69" i="4"/>
  <c r="EC69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EK68" i="4"/>
  <c r="EJ68" i="4"/>
  <c r="EI68" i="4"/>
  <c r="EH68" i="4"/>
  <c r="EG68" i="4"/>
  <c r="EF68" i="4"/>
  <c r="EE68" i="4"/>
  <c r="ED68" i="4"/>
  <c r="EC68" i="4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N68" i="4"/>
  <c r="DM68" i="4"/>
  <c r="EK67" i="4"/>
  <c r="EJ67" i="4"/>
  <c r="EI67" i="4"/>
  <c r="EH67" i="4"/>
  <c r="EG67" i="4"/>
  <c r="EF67" i="4"/>
  <c r="EE67" i="4"/>
  <c r="ED67" i="4"/>
  <c r="EC67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O67" i="4"/>
  <c r="DN67" i="4"/>
  <c r="DM67" i="4"/>
  <c r="EK66" i="4"/>
  <c r="EJ66" i="4"/>
  <c r="EI66" i="4"/>
  <c r="EH66" i="4"/>
  <c r="EG66" i="4"/>
  <c r="EF66" i="4"/>
  <c r="EE66" i="4"/>
  <c r="ED66" i="4"/>
  <c r="EC66" i="4"/>
  <c r="EB66" i="4"/>
  <c r="EA66" i="4"/>
  <c r="DZ66" i="4"/>
  <c r="DY66" i="4"/>
  <c r="DX66" i="4"/>
  <c r="DW66" i="4"/>
  <c r="DV66" i="4"/>
  <c r="DU66" i="4"/>
  <c r="DT66" i="4"/>
  <c r="DS66" i="4"/>
  <c r="DR66" i="4"/>
  <c r="DQ66" i="4"/>
  <c r="DP66" i="4"/>
  <c r="DO66" i="4"/>
  <c r="DN66" i="4"/>
  <c r="DM66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DM5" i="4"/>
  <c r="DN5" i="4"/>
  <c r="DO5" i="4"/>
  <c r="DP5" i="4"/>
  <c r="DQ5" i="4"/>
  <c r="DR5" i="4"/>
  <c r="DS5" i="4"/>
  <c r="DT5" i="4"/>
  <c r="DU5" i="4"/>
  <c r="DV5" i="4"/>
  <c r="DW5" i="4"/>
  <c r="DX5" i="4"/>
  <c r="DY5" i="4"/>
  <c r="DZ5" i="4"/>
  <c r="EA5" i="4"/>
  <c r="EB5" i="4"/>
  <c r="EC5" i="4"/>
  <c r="ED5" i="4"/>
  <c r="EE5" i="4"/>
  <c r="EF5" i="4"/>
  <c r="EG5" i="4"/>
  <c r="EH5" i="4"/>
  <c r="EI5" i="4"/>
  <c r="EJ5" i="4"/>
  <c r="EK5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DM15" i="4"/>
  <c r="DN15" i="4"/>
  <c r="DO15" i="4"/>
  <c r="DP15" i="4"/>
  <c r="DQ15" i="4"/>
  <c r="DR15" i="4"/>
  <c r="DS15" i="4"/>
  <c r="DT15" i="4"/>
  <c r="DU15" i="4"/>
  <c r="DV15" i="4"/>
  <c r="DW15" i="4"/>
  <c r="DX15" i="4"/>
  <c r="DY15" i="4"/>
  <c r="DZ15" i="4"/>
  <c r="EA15" i="4"/>
  <c r="EB15" i="4"/>
  <c r="EC15" i="4"/>
  <c r="ED15" i="4"/>
  <c r="EE15" i="4"/>
  <c r="EF15" i="4"/>
  <c r="EG15" i="4"/>
  <c r="EH15" i="4"/>
  <c r="EI15" i="4"/>
  <c r="EJ15" i="4"/>
  <c r="EK15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DM40" i="4"/>
  <c r="DN40" i="4"/>
  <c r="DO40" i="4"/>
  <c r="DP40" i="4"/>
  <c r="DQ40" i="4"/>
  <c r="DR40" i="4"/>
  <c r="DS40" i="4"/>
  <c r="DT40" i="4"/>
  <c r="DU40" i="4"/>
  <c r="DV40" i="4"/>
  <c r="DW40" i="4"/>
  <c r="DX40" i="4"/>
  <c r="DY40" i="4"/>
  <c r="DZ40" i="4"/>
  <c r="EA40" i="4"/>
  <c r="EB40" i="4"/>
  <c r="EC40" i="4"/>
  <c r="ED40" i="4"/>
  <c r="EE40" i="4"/>
  <c r="EF40" i="4"/>
  <c r="EG40" i="4"/>
  <c r="EH40" i="4"/>
  <c r="EI40" i="4"/>
  <c r="EJ40" i="4"/>
  <c r="EK40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DM47" i="4"/>
  <c r="DN47" i="4"/>
  <c r="DO47" i="4"/>
  <c r="DP47" i="4"/>
  <c r="DQ47" i="4"/>
  <c r="DR47" i="4"/>
  <c r="DS47" i="4"/>
  <c r="DT47" i="4"/>
  <c r="DU47" i="4"/>
  <c r="DV47" i="4"/>
  <c r="DW47" i="4"/>
  <c r="DX47" i="4"/>
  <c r="DY47" i="4"/>
  <c r="DZ47" i="4"/>
  <c r="EA47" i="4"/>
  <c r="EB47" i="4"/>
  <c r="EC47" i="4"/>
  <c r="ED47" i="4"/>
  <c r="EE47" i="4"/>
  <c r="EF47" i="4"/>
  <c r="EG47" i="4"/>
  <c r="EH47" i="4"/>
  <c r="EI47" i="4"/>
  <c r="EJ47" i="4"/>
  <c r="EK47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DM50" i="4"/>
  <c r="DN50" i="4"/>
  <c r="DO50" i="4"/>
  <c r="DP50" i="4"/>
  <c r="DQ50" i="4"/>
  <c r="DR50" i="4"/>
  <c r="DS50" i="4"/>
  <c r="DT50" i="4"/>
  <c r="DU50" i="4"/>
  <c r="DV50" i="4"/>
  <c r="DW50" i="4"/>
  <c r="DX50" i="4"/>
  <c r="DY50" i="4"/>
  <c r="DZ50" i="4"/>
  <c r="EA50" i="4"/>
  <c r="EB50" i="4"/>
  <c r="EC50" i="4"/>
  <c r="ED50" i="4"/>
  <c r="EE50" i="4"/>
  <c r="EF50" i="4"/>
  <c r="EG50" i="4"/>
  <c r="EH50" i="4"/>
  <c r="EI50" i="4"/>
  <c r="EJ50" i="4"/>
  <c r="EK50" i="4"/>
  <c r="EA3" i="4"/>
  <c r="DX3" i="4"/>
  <c r="K63" i="4"/>
  <c r="K62" i="4"/>
  <c r="DD3" i="4"/>
  <c r="DE3" i="4"/>
  <c r="DF3" i="4"/>
  <c r="DD77" i="4"/>
  <c r="DD76" i="4"/>
  <c r="DD75" i="4"/>
  <c r="DD74" i="4"/>
  <c r="DD73" i="4"/>
  <c r="DD72" i="4"/>
  <c r="DD71" i="4"/>
  <c r="DD70" i="4"/>
  <c r="DD69" i="4"/>
  <c r="DD68" i="4"/>
  <c r="DD67" i="4"/>
  <c r="DD66" i="4"/>
  <c r="DD60" i="4"/>
  <c r="DE77" i="4"/>
  <c r="DE76" i="4"/>
  <c r="DE75" i="4"/>
  <c r="DE74" i="4"/>
  <c r="DE73" i="4"/>
  <c r="DE72" i="4"/>
  <c r="DE71" i="4"/>
  <c r="DE70" i="4"/>
  <c r="DE69" i="4"/>
  <c r="DE68" i="4"/>
  <c r="DE67" i="4"/>
  <c r="DE66" i="4"/>
  <c r="DE60" i="4"/>
  <c r="DE59" i="4"/>
  <c r="DL77" i="4"/>
  <c r="DK77" i="4"/>
  <c r="DJ77" i="4"/>
  <c r="DI77" i="4"/>
  <c r="DH77" i="4"/>
  <c r="DF77" i="4"/>
  <c r="DL76" i="4"/>
  <c r="DK76" i="4"/>
  <c r="DJ76" i="4"/>
  <c r="DI76" i="4"/>
  <c r="DH76" i="4"/>
  <c r="DF76" i="4"/>
  <c r="DL75" i="4"/>
  <c r="DK75" i="4"/>
  <c r="DJ75" i="4"/>
  <c r="DI75" i="4"/>
  <c r="DH75" i="4"/>
  <c r="DF75" i="4"/>
  <c r="DL74" i="4"/>
  <c r="DK74" i="4"/>
  <c r="DJ74" i="4"/>
  <c r="DI74" i="4"/>
  <c r="DH74" i="4"/>
  <c r="DF74" i="4"/>
  <c r="DL73" i="4"/>
  <c r="DK73" i="4"/>
  <c r="DJ73" i="4"/>
  <c r="DI73" i="4"/>
  <c r="DH73" i="4"/>
  <c r="DF73" i="4"/>
  <c r="DL72" i="4"/>
  <c r="DK72" i="4"/>
  <c r="DJ72" i="4"/>
  <c r="DI72" i="4"/>
  <c r="DH72" i="4"/>
  <c r="DF72" i="4"/>
  <c r="DL71" i="4"/>
  <c r="DK71" i="4"/>
  <c r="DJ71" i="4"/>
  <c r="DI71" i="4"/>
  <c r="DH71" i="4"/>
  <c r="DF71" i="4"/>
  <c r="DL70" i="4"/>
  <c r="DK70" i="4"/>
  <c r="DJ70" i="4"/>
  <c r="DI70" i="4"/>
  <c r="DH70" i="4"/>
  <c r="DF70" i="4"/>
  <c r="DL69" i="4"/>
  <c r="DK69" i="4"/>
  <c r="DJ69" i="4"/>
  <c r="DI69" i="4"/>
  <c r="DH69" i="4"/>
  <c r="DF69" i="4"/>
  <c r="DL68" i="4"/>
  <c r="DK68" i="4"/>
  <c r="DJ68" i="4"/>
  <c r="DI68" i="4"/>
  <c r="DH68" i="4"/>
  <c r="DF68" i="4"/>
  <c r="DL67" i="4"/>
  <c r="DK67" i="4"/>
  <c r="DJ67" i="4"/>
  <c r="DI67" i="4"/>
  <c r="DH67" i="4"/>
  <c r="DF67" i="4"/>
  <c r="DL66" i="4"/>
  <c r="DK66" i="4"/>
  <c r="DJ66" i="4"/>
  <c r="DI66" i="4"/>
  <c r="DH66" i="4"/>
  <c r="DF66" i="4"/>
  <c r="DL60" i="4"/>
  <c r="DK60" i="4"/>
  <c r="DJ60" i="4"/>
  <c r="DI60" i="4"/>
  <c r="DH60" i="4"/>
  <c r="DF60" i="4"/>
  <c r="M62" i="4"/>
  <c r="N62" i="4"/>
  <c r="O62" i="4"/>
  <c r="B10" i="42"/>
  <c r="P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O62" i="4"/>
  <c r="AP62" i="4"/>
  <c r="AQ62" i="4"/>
  <c r="AR62" i="4"/>
  <c r="AS62" i="4"/>
  <c r="AT62" i="4"/>
  <c r="AU62" i="4"/>
  <c r="AV62" i="4"/>
  <c r="AX62" i="4"/>
  <c r="AY62" i="4"/>
  <c r="AZ62" i="4"/>
  <c r="BA62" i="4"/>
  <c r="O10" i="42"/>
  <c r="BB62" i="4"/>
  <c r="BC62" i="4"/>
  <c r="BD62" i="4"/>
  <c r="BE62" i="4"/>
  <c r="BF62" i="4"/>
  <c r="BG62" i="4"/>
  <c r="N10" i="42"/>
  <c r="BH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CB62" i="4"/>
  <c r="CC62" i="4"/>
  <c r="CD62" i="4"/>
  <c r="CE62" i="4"/>
  <c r="CF62" i="4"/>
  <c r="CG62" i="4"/>
  <c r="CH62" i="4"/>
  <c r="CI62" i="4"/>
  <c r="CJ62" i="4"/>
  <c r="CK62" i="4"/>
  <c r="CL62" i="4"/>
  <c r="CM62" i="4"/>
  <c r="CN62" i="4"/>
  <c r="CO62" i="4"/>
  <c r="CP62" i="4"/>
  <c r="CQ62" i="4"/>
  <c r="CR62" i="4"/>
  <c r="CS62" i="4"/>
  <c r="CT62" i="4"/>
  <c r="CU62" i="4"/>
  <c r="CV62" i="4"/>
  <c r="CW62" i="4"/>
  <c r="CY62" i="4"/>
  <c r="CZ62" i="4"/>
  <c r="DA62" i="4"/>
  <c r="DB62" i="4"/>
  <c r="M63" i="4"/>
  <c r="G36" i="42"/>
  <c r="N63" i="4"/>
  <c r="O63" i="4"/>
  <c r="B36" i="42"/>
  <c r="P63" i="4"/>
  <c r="R63" i="4"/>
  <c r="S63" i="4"/>
  <c r="T63" i="4"/>
  <c r="C36" i="42"/>
  <c r="U63" i="4"/>
  <c r="V63" i="4"/>
  <c r="H36" i="42"/>
  <c r="W63" i="4"/>
  <c r="X63" i="4"/>
  <c r="Y63" i="4"/>
  <c r="Z63" i="4"/>
  <c r="AA63" i="4"/>
  <c r="AB63" i="4"/>
  <c r="B37" i="21"/>
  <c r="AC63" i="4"/>
  <c r="AD63" i="4"/>
  <c r="AE63" i="4"/>
  <c r="AF63" i="4"/>
  <c r="AG63" i="4"/>
  <c r="AH63" i="4"/>
  <c r="AI63" i="4"/>
  <c r="AJ63" i="4"/>
  <c r="AK63" i="4"/>
  <c r="AL63" i="4"/>
  <c r="AM63" i="4"/>
  <c r="AO63" i="4"/>
  <c r="D36" i="42"/>
  <c r="AP63" i="4"/>
  <c r="AQ63" i="4"/>
  <c r="AR63" i="4"/>
  <c r="AS63" i="4"/>
  <c r="AT63" i="4"/>
  <c r="AU63" i="4"/>
  <c r="AV63" i="4"/>
  <c r="AX63" i="4"/>
  <c r="AY63" i="4"/>
  <c r="AZ63" i="4"/>
  <c r="BA63" i="4"/>
  <c r="BB63" i="4"/>
  <c r="BC63" i="4"/>
  <c r="E36" i="42"/>
  <c r="BD63" i="4"/>
  <c r="F36" i="42"/>
  <c r="BE63" i="4"/>
  <c r="C37" i="21"/>
  <c r="BF63" i="4"/>
  <c r="BG63" i="4"/>
  <c r="BH63" i="4"/>
  <c r="BJ63" i="4"/>
  <c r="BK63" i="4"/>
  <c r="BL63" i="4"/>
  <c r="D37" i="21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E37" i="21"/>
  <c r="CD63" i="4"/>
  <c r="F37" i="21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G37" i="21"/>
  <c r="CS63" i="4"/>
  <c r="CT63" i="4"/>
  <c r="CU63" i="4"/>
  <c r="CV63" i="4"/>
  <c r="CW63" i="4"/>
  <c r="CY63" i="4"/>
  <c r="CZ63" i="4"/>
  <c r="H37" i="21"/>
  <c r="DA63" i="4"/>
  <c r="DB63" i="4"/>
  <c r="L63" i="4"/>
  <c r="C63" i="4"/>
  <c r="D63" i="4"/>
  <c r="E63" i="4"/>
  <c r="F63" i="4"/>
  <c r="G63" i="4"/>
  <c r="H63" i="4"/>
  <c r="B63" i="4"/>
  <c r="EI3" i="4"/>
  <c r="EE3" i="4"/>
  <c r="ED3" i="4"/>
  <c r="EH3" i="4"/>
  <c r="EG3" i="4"/>
  <c r="EF3" i="4"/>
  <c r="EB3" i="4"/>
  <c r="DZ3" i="4"/>
  <c r="DY3" i="4"/>
  <c r="DT3" i="4"/>
  <c r="DS3" i="4"/>
  <c r="DQ3" i="4"/>
  <c r="DO3" i="4"/>
  <c r="EJ3" i="4"/>
  <c r="EK3" i="4"/>
  <c r="EC3" i="4"/>
  <c r="DW3" i="4"/>
  <c r="DV3" i="4"/>
  <c r="DU3" i="4"/>
  <c r="DR3" i="4"/>
  <c r="DP3" i="4"/>
  <c r="DN3" i="4"/>
  <c r="DM3" i="4"/>
  <c r="DE4" i="4"/>
  <c r="DE5" i="4"/>
  <c r="DE6" i="4"/>
  <c r="DE7" i="4"/>
  <c r="DE8" i="4"/>
  <c r="DE9" i="4"/>
  <c r="DE10" i="4"/>
  <c r="DE11" i="4"/>
  <c r="DE12" i="4"/>
  <c r="DE13" i="4"/>
  <c r="DE14" i="4"/>
  <c r="DE15" i="4"/>
  <c r="DE16" i="4"/>
  <c r="DE17" i="4"/>
  <c r="DE18" i="4"/>
  <c r="DE19" i="4"/>
  <c r="DE20" i="4"/>
  <c r="DE21" i="4"/>
  <c r="DE22" i="4"/>
  <c r="DE23" i="4"/>
  <c r="DE24" i="4"/>
  <c r="DE25" i="4"/>
  <c r="DE26" i="4"/>
  <c r="DE27" i="4"/>
  <c r="DE28" i="4"/>
  <c r="DE29" i="4"/>
  <c r="DE30" i="4"/>
  <c r="DE31" i="4"/>
  <c r="DE32" i="4"/>
  <c r="DE33" i="4"/>
  <c r="DE34" i="4"/>
  <c r="DE35" i="4"/>
  <c r="DE36" i="4"/>
  <c r="DE37" i="4"/>
  <c r="DE38" i="4"/>
  <c r="DE39" i="4"/>
  <c r="DE40" i="4"/>
  <c r="DE41" i="4"/>
  <c r="DE42" i="4"/>
  <c r="DE43" i="4"/>
  <c r="DE44" i="4"/>
  <c r="DE45" i="4"/>
  <c r="DE46" i="4"/>
  <c r="DE47" i="4"/>
  <c r="DE48" i="4"/>
  <c r="DE49" i="4"/>
  <c r="DE50" i="4"/>
  <c r="DE51" i="4"/>
  <c r="K36" i="42"/>
  <c r="L36" i="42"/>
  <c r="M10" i="42"/>
  <c r="N36" i="42"/>
  <c r="O36" i="42"/>
  <c r="I36" i="42"/>
  <c r="M36" i="42"/>
  <c r="J10" i="42"/>
  <c r="K10" i="42"/>
  <c r="L10" i="42"/>
  <c r="J36" i="42"/>
  <c r="I10" i="42"/>
  <c r="AY18" i="45"/>
  <c r="AB23" i="20"/>
  <c r="AX18" i="45"/>
  <c r="AA23" i="20"/>
  <c r="AW18" i="45"/>
  <c r="AV18" i="45"/>
  <c r="Y23" i="20"/>
  <c r="AU18" i="45"/>
  <c r="X23" i="20"/>
  <c r="AT18" i="45"/>
  <c r="W23" i="20"/>
  <c r="AS18" i="45"/>
  <c r="AR18" i="45"/>
  <c r="AQ18" i="45"/>
  <c r="AP18" i="45"/>
  <c r="AO18" i="45"/>
  <c r="AN18" i="45"/>
  <c r="V23" i="20"/>
  <c r="AM18" i="45"/>
  <c r="AL18" i="45"/>
  <c r="AK18" i="45"/>
  <c r="AJ18" i="45"/>
  <c r="U23" i="20"/>
  <c r="AI18" i="45"/>
  <c r="T23" i="20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C18" i="45"/>
  <c r="B18" i="45"/>
  <c r="BD15" i="45"/>
  <c r="BC15" i="45"/>
  <c r="AC15" i="45"/>
  <c r="AB15" i="45"/>
  <c r="BA14" i="45"/>
  <c r="BD14" i="45"/>
  <c r="AC14" i="45"/>
  <c r="AB14" i="45"/>
  <c r="BA13" i="45"/>
  <c r="BD13" i="45"/>
  <c r="AC13" i="45"/>
  <c r="AB13" i="45"/>
  <c r="BA12" i="45"/>
  <c r="BD12" i="45"/>
  <c r="AC12" i="45"/>
  <c r="AB12" i="45"/>
  <c r="BA11" i="45"/>
  <c r="BD11" i="45"/>
  <c r="AC11" i="45"/>
  <c r="AB11" i="45"/>
  <c r="BA10" i="45"/>
  <c r="BD10" i="45"/>
  <c r="AC10" i="45"/>
  <c r="AB10" i="45"/>
  <c r="BA9" i="45"/>
  <c r="BD9" i="45"/>
  <c r="AC9" i="45"/>
  <c r="AB9" i="45"/>
  <c r="BA8" i="45"/>
  <c r="BD8" i="45"/>
  <c r="AC8" i="45"/>
  <c r="AB8" i="45"/>
  <c r="BA7" i="45"/>
  <c r="BD7" i="45"/>
  <c r="AC7" i="45"/>
  <c r="AB7" i="45"/>
  <c r="BA6" i="45"/>
  <c r="BD6" i="45"/>
  <c r="AC6" i="45"/>
  <c r="AB6" i="45"/>
  <c r="BA5" i="45"/>
  <c r="BD5" i="45"/>
  <c r="AC5" i="45"/>
  <c r="AB5" i="45"/>
  <c r="BA4" i="45"/>
  <c r="BD4" i="45"/>
  <c r="AC4" i="45"/>
  <c r="AB4" i="45"/>
  <c r="BA3" i="45"/>
  <c r="AC3" i="45"/>
  <c r="AB3" i="45"/>
  <c r="BA18" i="45"/>
  <c r="AZ3" i="45"/>
  <c r="AZ4" i="45"/>
  <c r="BC4" i="45"/>
  <c r="AZ5" i="45"/>
  <c r="BC5" i="45"/>
  <c r="AZ6" i="45"/>
  <c r="BC6" i="45"/>
  <c r="AZ7" i="45"/>
  <c r="BC7" i="45"/>
  <c r="AZ8" i="45"/>
  <c r="BC8" i="45"/>
  <c r="AZ9" i="45"/>
  <c r="BC9" i="45"/>
  <c r="AZ10" i="45"/>
  <c r="BC10" i="45"/>
  <c r="AZ11" i="45"/>
  <c r="BC11" i="45"/>
  <c r="AZ12" i="45"/>
  <c r="BC12" i="45"/>
  <c r="AZ13" i="45"/>
  <c r="BC13" i="45"/>
  <c r="AZ14" i="45"/>
  <c r="BC14" i="45"/>
  <c r="BC3" i="45"/>
  <c r="BD3" i="45"/>
  <c r="AZ18" i="45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ET4" i="13"/>
  <c r="ET5" i="13"/>
  <c r="ET6" i="13"/>
  <c r="ET7" i="13"/>
  <c r="ET8" i="13"/>
  <c r="ET9" i="13"/>
  <c r="ET10" i="13"/>
  <c r="ET11" i="13"/>
  <c r="ET12" i="13"/>
  <c r="ET13" i="13"/>
  <c r="ET14" i="13"/>
  <c r="ET15" i="13"/>
  <c r="ET16" i="13"/>
  <c r="ET17" i="13"/>
  <c r="ET18" i="13"/>
  <c r="ET19" i="13"/>
  <c r="ET20" i="13"/>
  <c r="ET21" i="13"/>
  <c r="ET22" i="13"/>
  <c r="ET23" i="13"/>
  <c r="ET24" i="13"/>
  <c r="ET25" i="13"/>
  <c r="ET26" i="13"/>
  <c r="ET27" i="13"/>
  <c r="ET28" i="13"/>
  <c r="ET29" i="13"/>
  <c r="ET30" i="13"/>
  <c r="ET31" i="13"/>
  <c r="ET32" i="13"/>
  <c r="ET33" i="13"/>
  <c r="ET34" i="13"/>
  <c r="ET35" i="13"/>
  <c r="ET36" i="13"/>
  <c r="ET37" i="13"/>
  <c r="ET38" i="13"/>
  <c r="ET39" i="13"/>
  <c r="ET40" i="13"/>
  <c r="ET41" i="13"/>
  <c r="ET42" i="13"/>
  <c r="ET43" i="13"/>
  <c r="ET44" i="13"/>
  <c r="ET45" i="13"/>
  <c r="ET46" i="13"/>
  <c r="ET47" i="13"/>
  <c r="ET48" i="13"/>
  <c r="ET49" i="13"/>
  <c r="ET50" i="13"/>
  <c r="ET51" i="13"/>
  <c r="ET3" i="13"/>
  <c r="FQ4" i="3"/>
  <c r="FQ5" i="3"/>
  <c r="FQ6" i="3"/>
  <c r="FQ7" i="3"/>
  <c r="FQ8" i="3"/>
  <c r="FQ9" i="3"/>
  <c r="FQ10" i="3"/>
  <c r="FQ11" i="3"/>
  <c r="FQ12" i="3"/>
  <c r="FQ13" i="3"/>
  <c r="FQ14" i="3"/>
  <c r="FQ15" i="3"/>
  <c r="FQ16" i="3"/>
  <c r="FQ17" i="3"/>
  <c r="FQ18" i="3"/>
  <c r="FQ19" i="3"/>
  <c r="FQ20" i="3"/>
  <c r="FQ21" i="3"/>
  <c r="FQ22" i="3"/>
  <c r="FQ23" i="3"/>
  <c r="FQ24" i="3"/>
  <c r="FQ25" i="3"/>
  <c r="FQ26" i="3"/>
  <c r="FQ27" i="3"/>
  <c r="FQ28" i="3"/>
  <c r="FQ29" i="3"/>
  <c r="FQ30" i="3"/>
  <c r="FQ31" i="3"/>
  <c r="FQ32" i="3"/>
  <c r="FQ33" i="3"/>
  <c r="FQ34" i="3"/>
  <c r="FQ35" i="3"/>
  <c r="FQ36" i="3"/>
  <c r="FQ37" i="3"/>
  <c r="FQ38" i="3"/>
  <c r="FQ39" i="3"/>
  <c r="FQ40" i="3"/>
  <c r="FQ41" i="3"/>
  <c r="FQ42" i="3"/>
  <c r="FQ43" i="3"/>
  <c r="FQ44" i="3"/>
  <c r="FQ45" i="3"/>
  <c r="FQ46" i="3"/>
  <c r="FQ47" i="3"/>
  <c r="FQ48" i="3"/>
  <c r="FQ49" i="3"/>
  <c r="FQ50" i="3"/>
  <c r="FQ51" i="3"/>
  <c r="FQ3" i="3"/>
  <c r="BH61" i="34"/>
  <c r="Q61" i="44"/>
  <c r="EN4" i="10"/>
  <c r="EN5" i="10"/>
  <c r="EN6" i="10"/>
  <c r="EN7" i="10"/>
  <c r="EN8" i="10"/>
  <c r="EN9" i="10"/>
  <c r="EN10" i="10"/>
  <c r="EN11" i="10"/>
  <c r="EN12" i="10"/>
  <c r="EN13" i="10"/>
  <c r="EN14" i="10"/>
  <c r="EN15" i="10"/>
  <c r="EN16" i="10"/>
  <c r="EN17" i="10"/>
  <c r="EN18" i="10"/>
  <c r="EN19" i="10"/>
  <c r="EN20" i="10"/>
  <c r="EN21" i="10"/>
  <c r="EN22" i="10"/>
  <c r="EN23" i="10"/>
  <c r="EN24" i="10"/>
  <c r="EN25" i="10"/>
  <c r="EN26" i="10"/>
  <c r="EN27" i="10"/>
  <c r="EN28" i="10"/>
  <c r="EN29" i="10"/>
  <c r="EN30" i="10"/>
  <c r="EN31" i="10"/>
  <c r="EN32" i="10"/>
  <c r="EN33" i="10"/>
  <c r="EN34" i="10"/>
  <c r="EN35" i="10"/>
  <c r="EN36" i="10"/>
  <c r="EN37" i="10"/>
  <c r="EN38" i="10"/>
  <c r="EN39" i="10"/>
  <c r="EN40" i="10"/>
  <c r="EN41" i="10"/>
  <c r="EN42" i="10"/>
  <c r="EN43" i="10"/>
  <c r="EN44" i="10"/>
  <c r="EN45" i="10"/>
  <c r="EN46" i="10"/>
  <c r="EN47" i="10"/>
  <c r="EN48" i="10"/>
  <c r="EN49" i="10"/>
  <c r="EN50" i="10"/>
  <c r="EN51" i="10"/>
  <c r="EN3" i="10"/>
  <c r="EU4" i="5"/>
  <c r="EU5" i="5"/>
  <c r="EU6" i="5"/>
  <c r="EU7" i="5"/>
  <c r="EU8" i="5"/>
  <c r="EU9" i="5"/>
  <c r="EU10" i="5"/>
  <c r="EU11" i="5"/>
  <c r="EU12" i="5"/>
  <c r="EU13" i="5"/>
  <c r="EU14" i="5"/>
  <c r="EU15" i="5"/>
  <c r="EU16" i="5"/>
  <c r="EU17" i="5"/>
  <c r="EU18" i="5"/>
  <c r="EU19" i="5"/>
  <c r="EU20" i="5"/>
  <c r="EU21" i="5"/>
  <c r="EU22" i="5"/>
  <c r="EU23" i="5"/>
  <c r="EU24" i="5"/>
  <c r="EU25" i="5"/>
  <c r="EU26" i="5"/>
  <c r="EU27" i="5"/>
  <c r="EU28" i="5"/>
  <c r="EU29" i="5"/>
  <c r="EU30" i="5"/>
  <c r="EU31" i="5"/>
  <c r="EU32" i="5"/>
  <c r="EU33" i="5"/>
  <c r="EU34" i="5"/>
  <c r="EU35" i="5"/>
  <c r="EU36" i="5"/>
  <c r="EU37" i="5"/>
  <c r="EU38" i="5"/>
  <c r="EU39" i="5"/>
  <c r="EU40" i="5"/>
  <c r="EU41" i="5"/>
  <c r="EU42" i="5"/>
  <c r="EU43" i="5"/>
  <c r="EU44" i="5"/>
  <c r="EU45" i="5"/>
  <c r="EU46" i="5"/>
  <c r="EU47" i="5"/>
  <c r="EU48" i="5"/>
  <c r="EU49" i="5"/>
  <c r="EU50" i="5"/>
  <c r="EU51" i="5"/>
  <c r="EU3" i="5"/>
  <c r="G64" i="20"/>
  <c r="G66" i="20"/>
  <c r="H64" i="20"/>
  <c r="H66" i="20"/>
  <c r="L64" i="20"/>
  <c r="L66" i="20"/>
  <c r="Z64" i="20"/>
  <c r="Z66" i="20"/>
  <c r="AD64" i="20"/>
  <c r="AD66" i="20"/>
  <c r="BD5" i="30"/>
  <c r="BD8" i="30"/>
  <c r="BD10" i="30"/>
  <c r="BD11" i="30"/>
  <c r="BD12" i="30"/>
  <c r="BD14" i="30"/>
  <c r="BD16" i="30"/>
  <c r="BD17" i="30"/>
  <c r="BD18" i="30"/>
  <c r="BD19" i="30"/>
  <c r="BD21" i="30"/>
  <c r="BD22" i="30"/>
  <c r="BD24" i="30"/>
  <c r="BD25" i="30"/>
  <c r="BD26" i="30"/>
  <c r="BD27" i="30"/>
  <c r="BD29" i="30"/>
  <c r="BD30" i="30"/>
  <c r="BD32" i="30"/>
  <c r="BD34" i="30"/>
  <c r="BD36" i="30"/>
  <c r="BD40" i="30"/>
  <c r="BD43" i="30"/>
  <c r="BD44" i="30"/>
  <c r="BD46" i="30"/>
  <c r="BD49" i="30"/>
  <c r="BD50" i="30"/>
  <c r="BD51" i="30"/>
  <c r="BD4" i="30"/>
  <c r="BA6" i="30"/>
  <c r="BA7" i="30"/>
  <c r="BA8" i="30"/>
  <c r="BA9" i="30"/>
  <c r="BA11" i="30"/>
  <c r="BA12" i="30"/>
  <c r="BA13" i="30"/>
  <c r="BA14" i="30"/>
  <c r="BA17" i="30"/>
  <c r="BA18" i="30"/>
  <c r="BA19" i="30"/>
  <c r="BA20" i="30"/>
  <c r="BA25" i="30"/>
  <c r="BA26" i="30"/>
  <c r="BA27" i="30"/>
  <c r="BA29" i="30"/>
  <c r="BA30" i="30"/>
  <c r="BA33" i="30"/>
  <c r="BA34" i="30"/>
  <c r="BA39" i="30"/>
  <c r="BA41" i="30"/>
  <c r="BA42" i="30"/>
  <c r="BA43" i="30"/>
  <c r="BA44" i="30"/>
  <c r="BA45" i="30"/>
  <c r="BA46" i="30"/>
  <c r="BA48" i="30"/>
  <c r="BA51" i="30"/>
  <c r="BD41" i="30"/>
  <c r="BE5" i="30"/>
  <c r="BE8" i="30"/>
  <c r="BE12" i="30"/>
  <c r="BE13" i="30"/>
  <c r="BE14" i="30"/>
  <c r="BE16" i="30"/>
  <c r="BE17" i="30"/>
  <c r="BE18" i="30"/>
  <c r="BE19" i="30"/>
  <c r="BE23" i="30"/>
  <c r="BE24" i="30"/>
  <c r="BE25" i="30"/>
  <c r="BE26" i="30"/>
  <c r="BE27" i="30"/>
  <c r="BE28" i="30"/>
  <c r="BE30" i="30"/>
  <c r="BE32" i="30"/>
  <c r="BE34" i="30"/>
  <c r="BE35" i="30"/>
  <c r="BE36" i="30"/>
  <c r="BE37" i="30"/>
  <c r="BE39" i="30"/>
  <c r="BE40" i="30"/>
  <c r="BE43" i="30"/>
  <c r="BE44" i="30"/>
  <c r="BE45" i="30"/>
  <c r="BE46" i="30"/>
  <c r="BE47" i="30"/>
  <c r="BE49" i="30"/>
  <c r="BE50" i="30"/>
  <c r="BE51" i="30"/>
  <c r="BE4" i="30"/>
  <c r="BA10" i="30"/>
  <c r="BD9" i="30"/>
  <c r="AY5" i="30"/>
  <c r="AZ5" i="30"/>
  <c r="BF5" i="30"/>
  <c r="BG5" i="30"/>
  <c r="BH5" i="30"/>
  <c r="BI5" i="30"/>
  <c r="BJ5" i="30"/>
  <c r="BK5" i="30"/>
  <c r="BL5" i="30"/>
  <c r="BM5" i="30"/>
  <c r="BN5" i="30"/>
  <c r="BO5" i="30"/>
  <c r="BP5" i="30"/>
  <c r="BQ5" i="30"/>
  <c r="BR5" i="30"/>
  <c r="BS5" i="30"/>
  <c r="AY6" i="30"/>
  <c r="BF6" i="30"/>
  <c r="BH6" i="30"/>
  <c r="BI6" i="30"/>
  <c r="BJ6" i="30"/>
  <c r="BK6" i="30"/>
  <c r="BL6" i="30"/>
  <c r="BM6" i="30"/>
  <c r="BN6" i="30"/>
  <c r="BP6" i="30"/>
  <c r="BQ6" i="30"/>
  <c r="BR6" i="30"/>
  <c r="BS6" i="30"/>
  <c r="AY7" i="30"/>
  <c r="AZ7" i="30"/>
  <c r="BF10" i="30"/>
  <c r="BG10" i="30"/>
  <c r="BH10" i="30"/>
  <c r="BI10" i="30"/>
  <c r="BJ10" i="30"/>
  <c r="BK10" i="30"/>
  <c r="BL10" i="30"/>
  <c r="BM10" i="30"/>
  <c r="BN10" i="30"/>
  <c r="BO10" i="30"/>
  <c r="BP10" i="30"/>
  <c r="BQ10" i="30"/>
  <c r="BR10" i="30"/>
  <c r="BS10" i="30"/>
  <c r="AY11" i="30"/>
  <c r="AZ11" i="30"/>
  <c r="BF14" i="30"/>
  <c r="BG14" i="30"/>
  <c r="BH14" i="30"/>
  <c r="BI14" i="30"/>
  <c r="BJ14" i="30"/>
  <c r="BK14" i="30"/>
  <c r="BL14" i="30"/>
  <c r="BN14" i="30"/>
  <c r="BO14" i="30"/>
  <c r="BP14" i="30"/>
  <c r="BQ14" i="30"/>
  <c r="BR14" i="30"/>
  <c r="BS14" i="30"/>
  <c r="AY15" i="30"/>
  <c r="BF22" i="30"/>
  <c r="BG22" i="30"/>
  <c r="BH22" i="30"/>
  <c r="BI22" i="30"/>
  <c r="BJ22" i="30"/>
  <c r="BK22" i="30"/>
  <c r="BL22" i="30"/>
  <c r="BM22" i="30"/>
  <c r="BN22" i="30"/>
  <c r="BO22" i="30"/>
  <c r="BP22" i="30"/>
  <c r="BQ22" i="30"/>
  <c r="BR22" i="30"/>
  <c r="BS22" i="30"/>
  <c r="AY23" i="30"/>
  <c r="AZ23" i="30"/>
  <c r="BF23" i="30"/>
  <c r="BG23" i="30"/>
  <c r="BH23" i="30"/>
  <c r="BJ23" i="30"/>
  <c r="BK23" i="30"/>
  <c r="BL23" i="30"/>
  <c r="BN23" i="30"/>
  <c r="BO23" i="30"/>
  <c r="BP23" i="30"/>
  <c r="BR23" i="30"/>
  <c r="BS23" i="30"/>
  <c r="AY24" i="30"/>
  <c r="BF24" i="30"/>
  <c r="BG24" i="30"/>
  <c r="BH24" i="30"/>
  <c r="BJ24" i="30"/>
  <c r="BK24" i="30"/>
  <c r="BL24" i="30"/>
  <c r="BN24" i="30"/>
  <c r="BO24" i="30"/>
  <c r="BP24" i="30"/>
  <c r="BR24" i="30"/>
  <c r="BS24" i="30"/>
  <c r="AY25" i="30"/>
  <c r="BF25" i="30"/>
  <c r="BH25" i="30"/>
  <c r="BI25" i="30"/>
  <c r="BJ25" i="30"/>
  <c r="BL25" i="30"/>
  <c r="BM25" i="30"/>
  <c r="BN25" i="30"/>
  <c r="BP25" i="30"/>
  <c r="BQ25" i="30"/>
  <c r="BR25" i="30"/>
  <c r="AY26" i="30"/>
  <c r="AZ26" i="30"/>
  <c r="BF26" i="30"/>
  <c r="BG26" i="30"/>
  <c r="BH26" i="30"/>
  <c r="BI26" i="30"/>
  <c r="BK26" i="30"/>
  <c r="BL26" i="30"/>
  <c r="BM26" i="30"/>
  <c r="BN26" i="30"/>
  <c r="BO26" i="30"/>
  <c r="BP26" i="30"/>
  <c r="BQ26" i="30"/>
  <c r="BS26" i="30"/>
  <c r="AY27" i="30"/>
  <c r="AZ27" i="30"/>
  <c r="BF29" i="30"/>
  <c r="BH29" i="30"/>
  <c r="BI29" i="30"/>
  <c r="BJ29" i="30"/>
  <c r="BL29" i="30"/>
  <c r="BM29" i="30"/>
  <c r="BN29" i="30"/>
  <c r="BP29" i="30"/>
  <c r="BQ29" i="30"/>
  <c r="BR29" i="30"/>
  <c r="AY30" i="30"/>
  <c r="AZ30" i="30"/>
  <c r="BF33" i="30"/>
  <c r="BH33" i="30"/>
  <c r="BI33" i="30"/>
  <c r="BJ33" i="30"/>
  <c r="BL33" i="30"/>
  <c r="BM33" i="30"/>
  <c r="BN33" i="30"/>
  <c r="BP33" i="30"/>
  <c r="BQ33" i="30"/>
  <c r="BR33" i="30"/>
  <c r="AY34" i="30"/>
  <c r="AZ34" i="30"/>
  <c r="AZ35" i="30"/>
  <c r="BG35" i="30"/>
  <c r="BK35" i="30"/>
  <c r="BO35" i="30"/>
  <c r="BS35" i="30"/>
  <c r="BF36" i="30"/>
  <c r="BG36" i="30"/>
  <c r="BH36" i="30"/>
  <c r="BJ36" i="30"/>
  <c r="BK36" i="30"/>
  <c r="BL36" i="30"/>
  <c r="BN36" i="30"/>
  <c r="BO36" i="30"/>
  <c r="BP36" i="30"/>
  <c r="BR36" i="30"/>
  <c r="BS36" i="30"/>
  <c r="AY37" i="30"/>
  <c r="BG37" i="30"/>
  <c r="BK37" i="30"/>
  <c r="BO37" i="30"/>
  <c r="BS37" i="30"/>
  <c r="BG38" i="30"/>
  <c r="BK38" i="30"/>
  <c r="BO38" i="30"/>
  <c r="BS38" i="30"/>
  <c r="BF39" i="30"/>
  <c r="BH39" i="30"/>
  <c r="BI39" i="30"/>
  <c r="BJ39" i="30"/>
  <c r="BL39" i="30"/>
  <c r="BM39" i="30"/>
  <c r="BN39" i="30"/>
  <c r="BP39" i="30"/>
  <c r="BQ39" i="30"/>
  <c r="BR39" i="30"/>
  <c r="AY40" i="30"/>
  <c r="AZ40" i="30"/>
  <c r="BF40" i="30"/>
  <c r="BH40" i="30"/>
  <c r="BI40" i="30"/>
  <c r="BJ40" i="30"/>
  <c r="BL40" i="30"/>
  <c r="BM40" i="30"/>
  <c r="BN40" i="30"/>
  <c r="BP40" i="30"/>
  <c r="BQ40" i="30"/>
  <c r="BR40" i="30"/>
  <c r="AY41" i="30"/>
  <c r="AZ41" i="30"/>
  <c r="BF41" i="30"/>
  <c r="BG41" i="30"/>
  <c r="BH41" i="30"/>
  <c r="BI41" i="30"/>
  <c r="BK41" i="30"/>
  <c r="BL41" i="30"/>
  <c r="BM41" i="30"/>
  <c r="BN41" i="30"/>
  <c r="BO41" i="30"/>
  <c r="BP41" i="30"/>
  <c r="BQ41" i="30"/>
  <c r="BS41" i="30"/>
  <c r="AY42" i="30"/>
  <c r="AZ42" i="30"/>
  <c r="BG42" i="30"/>
  <c r="BK42" i="30"/>
  <c r="BO42" i="30"/>
  <c r="BS42" i="30"/>
  <c r="BF43" i="30"/>
  <c r="BG43" i="30"/>
  <c r="BH43" i="30"/>
  <c r="BI43" i="30"/>
  <c r="BK43" i="30"/>
  <c r="BL43" i="30"/>
  <c r="BM43" i="30"/>
  <c r="BN43" i="30"/>
  <c r="BO43" i="30"/>
  <c r="BP43" i="30"/>
  <c r="BQ43" i="30"/>
  <c r="BS43" i="30"/>
  <c r="AY44" i="30"/>
  <c r="AZ44" i="30"/>
  <c r="BG44" i="30"/>
  <c r="BK44" i="30"/>
  <c r="BO44" i="30"/>
  <c r="BS44" i="30"/>
  <c r="BI45" i="30"/>
  <c r="BM45" i="30"/>
  <c r="BQ45" i="30"/>
  <c r="AZ46" i="30"/>
  <c r="BG46" i="30"/>
  <c r="BK46" i="30"/>
  <c r="BO46" i="30"/>
  <c r="BS46" i="30"/>
  <c r="BI47" i="30"/>
  <c r="BM47" i="30"/>
  <c r="BQ47" i="30"/>
  <c r="AZ48" i="30"/>
  <c r="BI48" i="30"/>
  <c r="BM48" i="30"/>
  <c r="BQ48" i="30"/>
  <c r="AZ49" i="30"/>
  <c r="BG49" i="30"/>
  <c r="BK49" i="30"/>
  <c r="BO49" i="30"/>
  <c r="BS49" i="30"/>
  <c r="BG50" i="30"/>
  <c r="BK50" i="30"/>
  <c r="BO50" i="30"/>
  <c r="BS50" i="30"/>
  <c r="BG51" i="30"/>
  <c r="BK51" i="30"/>
  <c r="BO51" i="30"/>
  <c r="BS51" i="30"/>
  <c r="BG52" i="30"/>
  <c r="BK52" i="30"/>
  <c r="BO52" i="30"/>
  <c r="BS52" i="30"/>
  <c r="BR4" i="30"/>
  <c r="BN4" i="30"/>
  <c r="AJ4" i="30"/>
  <c r="BF4" i="30"/>
  <c r="BL4" i="30"/>
  <c r="AZ4" i="30"/>
  <c r="H47" i="21"/>
  <c r="G47" i="21"/>
  <c r="F47" i="21"/>
  <c r="E47" i="21"/>
  <c r="D47" i="21"/>
  <c r="C47" i="21"/>
  <c r="B47" i="21"/>
  <c r="H46" i="21"/>
  <c r="G46" i="21"/>
  <c r="F46" i="21"/>
  <c r="E46" i="21"/>
  <c r="D46" i="21"/>
  <c r="C46" i="21"/>
  <c r="B46" i="21"/>
  <c r="D11" i="42"/>
  <c r="F11" i="42"/>
  <c r="D9" i="21"/>
  <c r="E9" i="21"/>
  <c r="F9" i="21"/>
  <c r="G9" i="21"/>
  <c r="H9" i="21"/>
  <c r="B9" i="21"/>
  <c r="I43" i="42"/>
  <c r="J43" i="42"/>
  <c r="K43" i="42"/>
  <c r="L43" i="42"/>
  <c r="M43" i="42"/>
  <c r="N43" i="42"/>
  <c r="O43" i="42"/>
  <c r="O46" i="42"/>
  <c r="N46" i="42"/>
  <c r="L46" i="42"/>
  <c r="F46" i="42"/>
  <c r="E46" i="42"/>
  <c r="D46" i="42"/>
  <c r="K46" i="42"/>
  <c r="M46" i="42"/>
  <c r="H46" i="42"/>
  <c r="G46" i="42"/>
  <c r="C46" i="42"/>
  <c r="B46" i="42"/>
  <c r="O45" i="42"/>
  <c r="E11" i="42"/>
  <c r="C11" i="42"/>
  <c r="B11" i="42"/>
  <c r="BA32" i="30"/>
  <c r="BD39" i="30"/>
  <c r="BA36" i="30"/>
  <c r="BA16" i="30"/>
  <c r="BA22" i="30"/>
  <c r="BD33" i="30"/>
  <c r="BE22" i="30"/>
  <c r="BA40" i="30"/>
  <c r="BA50" i="30"/>
  <c r="BD47" i="30"/>
  <c r="BE33" i="30"/>
  <c r="BE31" i="30"/>
  <c r="BA52" i="30"/>
  <c r="BE42" i="30"/>
  <c r="BD35" i="30"/>
  <c r="BE10" i="30"/>
  <c r="BD7" i="30"/>
  <c r="BA24" i="30"/>
  <c r="BD23" i="30"/>
  <c r="BE38" i="30"/>
  <c r="BE6" i="30"/>
  <c r="BA4" i="30"/>
  <c r="BD42" i="30"/>
  <c r="BE15" i="30"/>
  <c r="BE9" i="30"/>
  <c r="BE7" i="30"/>
  <c r="AY4" i="30"/>
  <c r="BJ4" i="30"/>
  <c r="AM4" i="30"/>
  <c r="BQ52" i="30"/>
  <c r="BM52" i="30"/>
  <c r="BI52" i="30"/>
  <c r="AZ52" i="30"/>
  <c r="AZ51" i="30"/>
  <c r="BI50" i="30"/>
  <c r="AZ50" i="30"/>
  <c r="BM49" i="30"/>
  <c r="BI49" i="30"/>
  <c r="BO48" i="30"/>
  <c r="BK48" i="30"/>
  <c r="BQ46" i="30"/>
  <c r="BO45" i="30"/>
  <c r="AZ45" i="30"/>
  <c r="BI44" i="30"/>
  <c r="BM42" i="30"/>
  <c r="BI42" i="30"/>
  <c r="BS40" i="30"/>
  <c r="BO40" i="30"/>
  <c r="BK40" i="30"/>
  <c r="BG40" i="30"/>
  <c r="BS39" i="30"/>
  <c r="BO39" i="30"/>
  <c r="BK39" i="30"/>
  <c r="BG39" i="30"/>
  <c r="AZ39" i="30"/>
  <c r="BQ38" i="30"/>
  <c r="BM38" i="30"/>
  <c r="BI38" i="30"/>
  <c r="AZ38" i="30"/>
  <c r="BQ37" i="30"/>
  <c r="BM37" i="30"/>
  <c r="BI37" i="30"/>
  <c r="AZ37" i="30"/>
  <c r="BQ36" i="30"/>
  <c r="BM36" i="30"/>
  <c r="BI36" i="30"/>
  <c r="AZ36" i="30"/>
  <c r="BQ35" i="30"/>
  <c r="BM35" i="30"/>
  <c r="BI35" i="30"/>
  <c r="BS34" i="30"/>
  <c r="BQ34" i="30"/>
  <c r="BO34" i="30"/>
  <c r="BM34" i="30"/>
  <c r="BK34" i="30"/>
  <c r="BI34" i="30"/>
  <c r="BG34" i="30"/>
  <c r="BS33" i="30"/>
  <c r="BO33" i="30"/>
  <c r="BK33" i="30"/>
  <c r="BG33" i="30"/>
  <c r="AZ33" i="30"/>
  <c r="BS32" i="30"/>
  <c r="BQ32" i="30"/>
  <c r="BO32" i="30"/>
  <c r="BM32" i="30"/>
  <c r="BK32" i="30"/>
  <c r="BI32" i="30"/>
  <c r="BG32" i="30"/>
  <c r="AZ32" i="30"/>
  <c r="BS31" i="30"/>
  <c r="BQ31" i="30"/>
  <c r="BO31" i="30"/>
  <c r="BM31" i="30"/>
  <c r="BK31" i="30"/>
  <c r="BI31" i="30"/>
  <c r="BG31" i="30"/>
  <c r="AZ31" i="30"/>
  <c r="BS30" i="30"/>
  <c r="BQ30" i="30"/>
  <c r="BO30" i="30"/>
  <c r="BM30" i="30"/>
  <c r="BK30" i="30"/>
  <c r="BI30" i="30"/>
  <c r="BG30" i="30"/>
  <c r="BS29" i="30"/>
  <c r="BO29" i="30"/>
  <c r="BK29" i="30"/>
  <c r="BG29" i="30"/>
  <c r="AZ29" i="30"/>
  <c r="BS28" i="30"/>
  <c r="BQ28" i="30"/>
  <c r="BO28" i="30"/>
  <c r="BM28" i="30"/>
  <c r="BK28" i="30"/>
  <c r="BI28" i="30"/>
  <c r="BG28" i="30"/>
  <c r="AZ28" i="30"/>
  <c r="BS27" i="30"/>
  <c r="BQ27" i="30"/>
  <c r="BO27" i="30"/>
  <c r="BM27" i="30"/>
  <c r="BK27" i="30"/>
  <c r="BI27" i="30"/>
  <c r="BG27" i="30"/>
  <c r="BS25" i="30"/>
  <c r="BO25" i="30"/>
  <c r="BK25" i="30"/>
  <c r="BG25" i="30"/>
  <c r="AZ25" i="30"/>
  <c r="BQ24" i="30"/>
  <c r="BM24" i="30"/>
  <c r="BI24" i="30"/>
  <c r="AZ24" i="30"/>
  <c r="BQ23" i="30"/>
  <c r="BM23" i="30"/>
  <c r="BI23" i="30"/>
  <c r="AZ22" i="30"/>
  <c r="BS21" i="30"/>
  <c r="BQ21" i="30"/>
  <c r="BO21" i="30"/>
  <c r="BM21" i="30"/>
  <c r="BK21" i="30"/>
  <c r="BI21" i="30"/>
  <c r="BG21" i="30"/>
  <c r="AZ21" i="30"/>
  <c r="BS20" i="30"/>
  <c r="BQ20" i="30"/>
  <c r="BO20" i="30"/>
  <c r="BM20" i="30"/>
  <c r="BK20" i="30"/>
  <c r="BI20" i="30"/>
  <c r="BG20" i="30"/>
  <c r="AZ20" i="30"/>
  <c r="BS19" i="30"/>
  <c r="BQ19" i="30"/>
  <c r="BO19" i="30"/>
  <c r="BM19" i="30"/>
  <c r="BK19" i="30"/>
  <c r="BI19" i="30"/>
  <c r="BG19" i="30"/>
  <c r="AZ19" i="30"/>
  <c r="BS18" i="30"/>
  <c r="BQ18" i="30"/>
  <c r="BO18" i="30"/>
  <c r="BM18" i="30"/>
  <c r="BK18" i="30"/>
  <c r="BI18" i="30"/>
  <c r="BG18" i="30"/>
  <c r="AZ18" i="30"/>
  <c r="BS17" i="30"/>
  <c r="BQ17" i="30"/>
  <c r="BO17" i="30"/>
  <c r="BM17" i="30"/>
  <c r="BK17" i="30"/>
  <c r="BI17" i="30"/>
  <c r="BG17" i="30"/>
  <c r="AZ17" i="30"/>
  <c r="BS16" i="30"/>
  <c r="BQ16" i="30"/>
  <c r="BO16" i="30"/>
  <c r="BM16" i="30"/>
  <c r="BK16" i="30"/>
  <c r="BI16" i="30"/>
  <c r="BG16" i="30"/>
  <c r="AZ16" i="30"/>
  <c r="BS15" i="30"/>
  <c r="BQ15" i="30"/>
  <c r="BO15" i="30"/>
  <c r="BM15" i="30"/>
  <c r="BK15" i="30"/>
  <c r="BI15" i="30"/>
  <c r="BG15" i="30"/>
  <c r="AZ15" i="30"/>
  <c r="BM14" i="30"/>
  <c r="AZ14" i="30"/>
  <c r="BS13" i="30"/>
  <c r="BQ13" i="30"/>
  <c r="BO13" i="30"/>
  <c r="BM13" i="30"/>
  <c r="BK13" i="30"/>
  <c r="BI13" i="30"/>
  <c r="BG13" i="30"/>
  <c r="AZ13" i="30"/>
  <c r="BS12" i="30"/>
  <c r="BQ12" i="30"/>
  <c r="BO12" i="30"/>
  <c r="BM12" i="30"/>
  <c r="BK12" i="30"/>
  <c r="BI12" i="30"/>
  <c r="BG12" i="30"/>
  <c r="AZ12" i="30"/>
  <c r="BS11" i="30"/>
  <c r="BQ11" i="30"/>
  <c r="BO11" i="30"/>
  <c r="BM11" i="30"/>
  <c r="BK11" i="30"/>
  <c r="BI11" i="30"/>
  <c r="BG11" i="30"/>
  <c r="AZ10" i="30"/>
  <c r="BS9" i="30"/>
  <c r="BQ9" i="30"/>
  <c r="BO9" i="30"/>
  <c r="BM9" i="30"/>
  <c r="BK9" i="30"/>
  <c r="BI9" i="30"/>
  <c r="BG9" i="30"/>
  <c r="AZ9" i="30"/>
  <c r="BS8" i="30"/>
  <c r="BQ8" i="30"/>
  <c r="BO8" i="30"/>
  <c r="BM8" i="30"/>
  <c r="BK8" i="30"/>
  <c r="BI8" i="30"/>
  <c r="BG8" i="30"/>
  <c r="AZ8" i="30"/>
  <c r="BS7" i="30"/>
  <c r="BQ7" i="30"/>
  <c r="BO7" i="30"/>
  <c r="BM7" i="30"/>
  <c r="BK7" i="30"/>
  <c r="BI7" i="30"/>
  <c r="BG7" i="30"/>
  <c r="BO6" i="30"/>
  <c r="BG6" i="30"/>
  <c r="AZ6" i="30"/>
  <c r="AU4" i="30"/>
  <c r="AN4" i="30"/>
  <c r="BK4" i="30"/>
  <c r="BH4" i="30"/>
  <c r="BP4" i="30"/>
  <c r="AS4" i="30"/>
  <c r="BQ51" i="30"/>
  <c r="BM51" i="30"/>
  <c r="BI51" i="30"/>
  <c r="BQ50" i="30"/>
  <c r="BM50" i="30"/>
  <c r="BQ49" i="30"/>
  <c r="BS48" i="30"/>
  <c r="BG48" i="30"/>
  <c r="BS47" i="30"/>
  <c r="BO47" i="30"/>
  <c r="BK47" i="30"/>
  <c r="BG47" i="30"/>
  <c r="AZ47" i="30"/>
  <c r="BM46" i="30"/>
  <c r="BI46" i="30"/>
  <c r="BS45" i="30"/>
  <c r="BK45" i="30"/>
  <c r="BG45" i="30"/>
  <c r="BQ44" i="30"/>
  <c r="BM44" i="30"/>
  <c r="AZ43" i="30"/>
  <c r="BQ42" i="30"/>
  <c r="AQ4" i="30"/>
  <c r="BE41" i="30"/>
  <c r="BE29" i="30"/>
  <c r="BE21" i="30"/>
  <c r="BE11" i="30"/>
  <c r="BM4" i="30"/>
  <c r="AP4" i="30"/>
  <c r="BO4" i="30"/>
  <c r="AR4" i="30"/>
  <c r="BQ4" i="30"/>
  <c r="AT4" i="30"/>
  <c r="BS4" i="30"/>
  <c r="AV4" i="30"/>
  <c r="BR52" i="30"/>
  <c r="BP52" i="30"/>
  <c r="BN52" i="30"/>
  <c r="BL52" i="30"/>
  <c r="BJ52" i="30"/>
  <c r="BH52" i="30"/>
  <c r="BF52" i="30"/>
  <c r="AY51" i="30"/>
  <c r="BP50" i="30"/>
  <c r="BL50" i="30"/>
  <c r="BH50" i="30"/>
  <c r="AY50" i="30"/>
  <c r="BR49" i="30"/>
  <c r="BP49" i="30"/>
  <c r="BN49" i="30"/>
  <c r="BL49" i="30"/>
  <c r="BJ49" i="30"/>
  <c r="BH49" i="30"/>
  <c r="BF49" i="30"/>
  <c r="BR48" i="30"/>
  <c r="BN48" i="30"/>
  <c r="BJ48" i="30"/>
  <c r="BF48" i="30"/>
  <c r="AY48" i="30"/>
  <c r="BR47" i="30"/>
  <c r="BP47" i="30"/>
  <c r="BN47" i="30"/>
  <c r="BL47" i="30"/>
  <c r="BJ47" i="30"/>
  <c r="BH47" i="30"/>
  <c r="BF47" i="30"/>
  <c r="BR46" i="30"/>
  <c r="BN46" i="30"/>
  <c r="BJ46" i="30"/>
  <c r="BF46" i="30"/>
  <c r="AY46" i="30"/>
  <c r="BP45" i="30"/>
  <c r="BL45" i="30"/>
  <c r="BH45" i="30"/>
  <c r="AY45" i="30"/>
  <c r="BP44" i="30"/>
  <c r="BL44" i="30"/>
  <c r="BH44" i="30"/>
  <c r="AY43" i="30"/>
  <c r="BP42" i="30"/>
  <c r="BL42" i="30"/>
  <c r="BH42" i="30"/>
  <c r="AY39" i="30"/>
  <c r="BR38" i="30"/>
  <c r="BP38" i="30"/>
  <c r="BN38" i="30"/>
  <c r="BL38" i="30"/>
  <c r="BJ38" i="30"/>
  <c r="BH38" i="30"/>
  <c r="BF38" i="30"/>
  <c r="BR37" i="30"/>
  <c r="BN37" i="30"/>
  <c r="BJ37" i="30"/>
  <c r="BF37" i="30"/>
  <c r="AY36" i="30"/>
  <c r="BP35" i="30"/>
  <c r="BL35" i="30"/>
  <c r="BH35" i="30"/>
  <c r="BR34" i="30"/>
  <c r="BN34" i="30"/>
  <c r="BJ34" i="30"/>
  <c r="BF34" i="30"/>
  <c r="AY33" i="30"/>
  <c r="BR32" i="30"/>
  <c r="BP32" i="30"/>
  <c r="BN32" i="30"/>
  <c r="BL32" i="30"/>
  <c r="BJ32" i="30"/>
  <c r="BH32" i="30"/>
  <c r="BF32" i="30"/>
  <c r="AY32" i="30"/>
  <c r="BP31" i="30"/>
  <c r="BL31" i="30"/>
  <c r="BH31" i="30"/>
  <c r="AY31" i="30"/>
  <c r="BR30" i="30"/>
  <c r="BP30" i="30"/>
  <c r="BN30" i="30"/>
  <c r="BL30" i="30"/>
  <c r="BJ30" i="30"/>
  <c r="BH30" i="30"/>
  <c r="BF30" i="30"/>
  <c r="AY29" i="30"/>
  <c r="BR28" i="30"/>
  <c r="BP28" i="30"/>
  <c r="BN28" i="30"/>
  <c r="BL28" i="30"/>
  <c r="BJ28" i="30"/>
  <c r="BH28" i="30"/>
  <c r="BF28" i="30"/>
  <c r="AY28" i="30"/>
  <c r="BR27" i="30"/>
  <c r="BP27" i="30"/>
  <c r="BN27" i="30"/>
  <c r="BL27" i="30"/>
  <c r="BJ27" i="30"/>
  <c r="BH27" i="30"/>
  <c r="BF27" i="30"/>
  <c r="AY22" i="30"/>
  <c r="BR21" i="30"/>
  <c r="BP21" i="30"/>
  <c r="BN21" i="30"/>
  <c r="BL21" i="30"/>
  <c r="BJ21" i="30"/>
  <c r="BH21" i="30"/>
  <c r="BF21" i="30"/>
  <c r="AY21" i="30"/>
  <c r="BR20" i="30"/>
  <c r="BP20" i="30"/>
  <c r="BN20" i="30"/>
  <c r="BL20" i="30"/>
  <c r="BJ20" i="30"/>
  <c r="BH20" i="30"/>
  <c r="BF20" i="30"/>
  <c r="AY20" i="30"/>
  <c r="BR19" i="30"/>
  <c r="BP19" i="30"/>
  <c r="BN19" i="30"/>
  <c r="BL19" i="30"/>
  <c r="BJ19" i="30"/>
  <c r="BH19" i="30"/>
  <c r="BF19" i="30"/>
  <c r="AY19" i="30"/>
  <c r="BR18" i="30"/>
  <c r="BP18" i="30"/>
  <c r="BN18" i="30"/>
  <c r="BL18" i="30"/>
  <c r="BJ18" i="30"/>
  <c r="BH18" i="30"/>
  <c r="BF18" i="30"/>
  <c r="AY18" i="30"/>
  <c r="BR17" i="30"/>
  <c r="BP17" i="30"/>
  <c r="BN17" i="30"/>
  <c r="BL17" i="30"/>
  <c r="BJ17" i="30"/>
  <c r="BH17" i="30"/>
  <c r="BF17" i="30"/>
  <c r="AY17" i="30"/>
  <c r="BR16" i="30"/>
  <c r="BP16" i="30"/>
  <c r="BN16" i="30"/>
  <c r="BL16" i="30"/>
  <c r="BJ16" i="30"/>
  <c r="BH16" i="30"/>
  <c r="BF16" i="30"/>
  <c r="AY16" i="30"/>
  <c r="BR15" i="30"/>
  <c r="BP15" i="30"/>
  <c r="BN15" i="30"/>
  <c r="BL15" i="30"/>
  <c r="BJ15" i="30"/>
  <c r="BH15" i="30"/>
  <c r="BF15" i="30"/>
  <c r="AY14" i="30"/>
  <c r="BR13" i="30"/>
  <c r="BP13" i="30"/>
  <c r="BN13" i="30"/>
  <c r="BL13" i="30"/>
  <c r="BJ13" i="30"/>
  <c r="BH13" i="30"/>
  <c r="BF13" i="30"/>
  <c r="AY13" i="30"/>
  <c r="BR12" i="30"/>
  <c r="BP12" i="30"/>
  <c r="BN12" i="30"/>
  <c r="BL12" i="30"/>
  <c r="BJ12" i="30"/>
  <c r="BH12" i="30"/>
  <c r="BF12" i="30"/>
  <c r="AY12" i="30"/>
  <c r="BR11" i="30"/>
  <c r="BP11" i="30"/>
  <c r="BN11" i="30"/>
  <c r="BL11" i="30"/>
  <c r="BJ11" i="30"/>
  <c r="BH11" i="30"/>
  <c r="BF11" i="30"/>
  <c r="AY10" i="30"/>
  <c r="BR9" i="30"/>
  <c r="BP9" i="30"/>
  <c r="BN9" i="30"/>
  <c r="BL9" i="30"/>
  <c r="BJ9" i="30"/>
  <c r="BH9" i="30"/>
  <c r="BF9" i="30"/>
  <c r="AY9" i="30"/>
  <c r="BR8" i="30"/>
  <c r="BP8" i="30"/>
  <c r="BN8" i="30"/>
  <c r="BL8" i="30"/>
  <c r="BJ8" i="30"/>
  <c r="BH8" i="30"/>
  <c r="BF8" i="30"/>
  <c r="AY8" i="30"/>
  <c r="BR7" i="30"/>
  <c r="BP7" i="30"/>
  <c r="BN7" i="30"/>
  <c r="BL7" i="30"/>
  <c r="BJ7" i="30"/>
  <c r="BH7" i="30"/>
  <c r="BF7" i="30"/>
  <c r="AO4" i="30"/>
  <c r="BI4" i="30"/>
  <c r="AY52" i="30"/>
  <c r="BP51" i="30"/>
  <c r="BL51" i="30"/>
  <c r="BH51" i="30"/>
  <c r="BN50" i="30"/>
  <c r="BF50" i="30"/>
  <c r="AY49" i="30"/>
  <c r="BL48" i="30"/>
  <c r="BP46" i="30"/>
  <c r="BH46" i="30"/>
  <c r="BR45" i="30"/>
  <c r="BJ45" i="30"/>
  <c r="BR44" i="30"/>
  <c r="BJ44" i="30"/>
  <c r="BR43" i="30"/>
  <c r="BJ43" i="30"/>
  <c r="BR42" i="30"/>
  <c r="BJ42" i="30"/>
  <c r="BR41" i="30"/>
  <c r="BJ41" i="30"/>
  <c r="AY38" i="30"/>
  <c r="BL37" i="30"/>
  <c r="BN35" i="30"/>
  <c r="BF35" i="30"/>
  <c r="BP34" i="30"/>
  <c r="BH34" i="30"/>
  <c r="BR31" i="30"/>
  <c r="BJ31" i="30"/>
  <c r="BR26" i="30"/>
  <c r="BJ26" i="30"/>
  <c r="AC4" i="30"/>
  <c r="BG4" i="30"/>
  <c r="BR51" i="30"/>
  <c r="BN51" i="30"/>
  <c r="BJ51" i="30"/>
  <c r="BF51" i="30"/>
  <c r="BR50" i="30"/>
  <c r="BJ50" i="30"/>
  <c r="BP48" i="30"/>
  <c r="BH48" i="30"/>
  <c r="AY47" i="30"/>
  <c r="BL46" i="30"/>
  <c r="BN45" i="30"/>
  <c r="BF45" i="30"/>
  <c r="BN44" i="30"/>
  <c r="BF44" i="30"/>
  <c r="BN42" i="30"/>
  <c r="BF42" i="30"/>
  <c r="BP37" i="30"/>
  <c r="BH37" i="30"/>
  <c r="BR35" i="30"/>
  <c r="BJ35" i="30"/>
  <c r="AY35" i="30"/>
  <c r="BL34" i="30"/>
  <c r="BN31" i="30"/>
  <c r="BF31" i="30"/>
  <c r="BA49" i="30"/>
  <c r="BA31" i="30"/>
  <c r="BA15" i="30"/>
  <c r="BD38" i="30"/>
  <c r="BD28" i="30"/>
  <c r="BD6" i="30"/>
  <c r="BA47" i="30"/>
  <c r="BA35" i="30"/>
  <c r="BA23" i="30"/>
  <c r="N47" i="42"/>
  <c r="M47" i="42"/>
  <c r="L47" i="42"/>
  <c r="J47" i="42"/>
  <c r="K47" i="42"/>
  <c r="O47" i="42"/>
  <c r="I47" i="42"/>
  <c r="BD48" i="30"/>
  <c r="BD31" i="30"/>
  <c r="BD15" i="30"/>
  <c r="BA28" i="30"/>
  <c r="BD45" i="30"/>
  <c r="BD37" i="30"/>
  <c r="BD13" i="30"/>
  <c r="BE52" i="30"/>
  <c r="BE20" i="30"/>
  <c r="BD52" i="30"/>
  <c r="BE48" i="30"/>
  <c r="BD20" i="30"/>
  <c r="AG4" i="30"/>
  <c r="BA38" i="30"/>
  <c r="BA37" i="30"/>
  <c r="BA21" i="30"/>
  <c r="BA5" i="30"/>
  <c r="AF28" i="20"/>
  <c r="AF36" i="20"/>
  <c r="AE28" i="20"/>
  <c r="AE36" i="20"/>
  <c r="AD28" i="20"/>
  <c r="AD36" i="20"/>
  <c r="AB28" i="20"/>
  <c r="AB36" i="20"/>
  <c r="AC28" i="20"/>
  <c r="AC36" i="20"/>
  <c r="AA28" i="20"/>
  <c r="AA36" i="20"/>
  <c r="Y28" i="20"/>
  <c r="Y36" i="20"/>
  <c r="X28" i="20"/>
  <c r="X36" i="20"/>
  <c r="W28" i="20"/>
  <c r="W36" i="20"/>
  <c r="V28" i="20"/>
  <c r="V36" i="20"/>
  <c r="U28" i="20"/>
  <c r="U36" i="20"/>
  <c r="T28" i="20"/>
  <c r="T36" i="20"/>
  <c r="S28" i="20"/>
  <c r="S36" i="20"/>
  <c r="R28" i="20"/>
  <c r="R36" i="20"/>
  <c r="Q28" i="20"/>
  <c r="Q36" i="20"/>
  <c r="P28" i="20"/>
  <c r="P36" i="20"/>
  <c r="O28" i="20"/>
  <c r="O36" i="20"/>
  <c r="N28" i="20"/>
  <c r="N36" i="20"/>
  <c r="M28" i="20"/>
  <c r="M36" i="20"/>
  <c r="K28" i="20"/>
  <c r="K36" i="20"/>
  <c r="J28" i="20"/>
  <c r="J36" i="20"/>
  <c r="I28" i="20"/>
  <c r="I36" i="20"/>
  <c r="F28" i="20"/>
  <c r="F36" i="20"/>
  <c r="C28" i="20"/>
  <c r="C36" i="20"/>
  <c r="B28" i="20"/>
  <c r="B36" i="20"/>
  <c r="DA61" i="32"/>
  <c r="DB61" i="32"/>
  <c r="DC61" i="32"/>
  <c r="L63" i="44"/>
  <c r="K63" i="44"/>
  <c r="J63" i="44"/>
  <c r="I63" i="44"/>
  <c r="H63" i="44"/>
  <c r="G63" i="44"/>
  <c r="F63" i="44"/>
  <c r="E63" i="44"/>
  <c r="D63" i="44"/>
  <c r="C63" i="44"/>
  <c r="B63" i="44"/>
  <c r="N62" i="44"/>
  <c r="M62" i="44"/>
  <c r="L62" i="44"/>
  <c r="K62" i="44"/>
  <c r="J62" i="44"/>
  <c r="I62" i="44"/>
  <c r="H62" i="44"/>
  <c r="G62" i="44"/>
  <c r="F62" i="44"/>
  <c r="E62" i="44"/>
  <c r="D62" i="44"/>
  <c r="C62" i="44"/>
  <c r="H11" i="21"/>
  <c r="B62" i="44"/>
  <c r="C11" i="21"/>
  <c r="AF24" i="20"/>
  <c r="AE24" i="20"/>
  <c r="S24" i="20"/>
  <c r="P24" i="20"/>
  <c r="E8" i="42"/>
  <c r="M24" i="20"/>
  <c r="AD61" i="44"/>
  <c r="AC61" i="44"/>
  <c r="AB61" i="44"/>
  <c r="AA61" i="44"/>
  <c r="Z61" i="44"/>
  <c r="Y61" i="44"/>
  <c r="X61" i="44"/>
  <c r="V61" i="44"/>
  <c r="B24" i="20"/>
  <c r="U61" i="44"/>
  <c r="B8" i="42"/>
  <c r="T61" i="44"/>
  <c r="S61" i="44"/>
  <c r="R61" i="44"/>
  <c r="BT51" i="44"/>
  <c r="BS51" i="44"/>
  <c r="BR51" i="44"/>
  <c r="BQ51" i="44"/>
  <c r="BP51" i="44"/>
  <c r="BO51" i="44"/>
  <c r="BN51" i="44"/>
  <c r="BM51" i="44"/>
  <c r="BL51" i="44"/>
  <c r="BK51" i="44"/>
  <c r="BJ51" i="44"/>
  <c r="BI51" i="44"/>
  <c r="BH51" i="44"/>
  <c r="BT50" i="44"/>
  <c r="BS50" i="44"/>
  <c r="BR50" i="44"/>
  <c r="BQ50" i="44"/>
  <c r="BP50" i="44"/>
  <c r="BO50" i="44"/>
  <c r="BN50" i="44"/>
  <c r="BM50" i="44"/>
  <c r="BL50" i="44"/>
  <c r="BK50" i="44"/>
  <c r="BJ50" i="44"/>
  <c r="BI50" i="44"/>
  <c r="BH50" i="44"/>
  <c r="BT49" i="44"/>
  <c r="BS49" i="44"/>
  <c r="BR49" i="44"/>
  <c r="BQ49" i="44"/>
  <c r="BP49" i="44"/>
  <c r="BO49" i="44"/>
  <c r="BN49" i="44"/>
  <c r="BM49" i="44"/>
  <c r="BL49" i="44"/>
  <c r="BK49" i="44"/>
  <c r="BJ49" i="44"/>
  <c r="BI49" i="44"/>
  <c r="BH49" i="44"/>
  <c r="BT48" i="44"/>
  <c r="BS48" i="44"/>
  <c r="BR48" i="44"/>
  <c r="BQ48" i="44"/>
  <c r="BP48" i="44"/>
  <c r="BO48" i="44"/>
  <c r="BN48" i="44"/>
  <c r="BM48" i="44"/>
  <c r="BL48" i="44"/>
  <c r="BK48" i="44"/>
  <c r="BJ48" i="44"/>
  <c r="BI48" i="44"/>
  <c r="BH48" i="44"/>
  <c r="BT47" i="44"/>
  <c r="BS47" i="44"/>
  <c r="BR47" i="44"/>
  <c r="BQ47" i="44"/>
  <c r="BP47" i="44"/>
  <c r="BO47" i="44"/>
  <c r="BN47" i="44"/>
  <c r="BM47" i="44"/>
  <c r="BL47" i="44"/>
  <c r="BK47" i="44"/>
  <c r="BJ47" i="44"/>
  <c r="BI47" i="44"/>
  <c r="BH47" i="44"/>
  <c r="BT46" i="44"/>
  <c r="BS46" i="44"/>
  <c r="BR46" i="44"/>
  <c r="BQ46" i="44"/>
  <c r="BP46" i="44"/>
  <c r="BO46" i="44"/>
  <c r="BN46" i="44"/>
  <c r="BM46" i="44"/>
  <c r="BL46" i="44"/>
  <c r="BK46" i="44"/>
  <c r="BJ46" i="44"/>
  <c r="BI46" i="44"/>
  <c r="BH46" i="44"/>
  <c r="BT45" i="44"/>
  <c r="BS45" i="44"/>
  <c r="BR45" i="44"/>
  <c r="BQ45" i="44"/>
  <c r="BP45" i="44"/>
  <c r="BO45" i="44"/>
  <c r="BN45" i="44"/>
  <c r="BM45" i="44"/>
  <c r="BL45" i="44"/>
  <c r="BK45" i="44"/>
  <c r="BJ45" i="44"/>
  <c r="BI45" i="44"/>
  <c r="BH45" i="44"/>
  <c r="BT44" i="44"/>
  <c r="BS44" i="44"/>
  <c r="BR44" i="44"/>
  <c r="BQ44" i="44"/>
  <c r="BP44" i="44"/>
  <c r="BO44" i="44"/>
  <c r="BN44" i="44"/>
  <c r="BM44" i="44"/>
  <c r="BL44" i="44"/>
  <c r="BK44" i="44"/>
  <c r="BJ44" i="44"/>
  <c r="BI44" i="44"/>
  <c r="BH44" i="44"/>
  <c r="BT43" i="44"/>
  <c r="BS43" i="44"/>
  <c r="BR43" i="44"/>
  <c r="BQ43" i="44"/>
  <c r="BP43" i="44"/>
  <c r="BO43" i="44"/>
  <c r="BN43" i="44"/>
  <c r="BM43" i="44"/>
  <c r="BL43" i="44"/>
  <c r="BK43" i="44"/>
  <c r="BJ43" i="44"/>
  <c r="BI43" i="44"/>
  <c r="BH43" i="44"/>
  <c r="BT42" i="44"/>
  <c r="BS42" i="44"/>
  <c r="BR42" i="44"/>
  <c r="BQ42" i="44"/>
  <c r="BP42" i="44"/>
  <c r="BO42" i="44"/>
  <c r="BN42" i="44"/>
  <c r="BM42" i="44"/>
  <c r="BL42" i="44"/>
  <c r="BK42" i="44"/>
  <c r="BJ42" i="44"/>
  <c r="BI42" i="44"/>
  <c r="BH42" i="44"/>
  <c r="BT41" i="44"/>
  <c r="BS41" i="44"/>
  <c r="BR41" i="44"/>
  <c r="BQ41" i="44"/>
  <c r="BP41" i="44"/>
  <c r="BO41" i="44"/>
  <c r="BN41" i="44"/>
  <c r="BM41" i="44"/>
  <c r="BL41" i="44"/>
  <c r="BK41" i="44"/>
  <c r="BJ41" i="44"/>
  <c r="BI41" i="44"/>
  <c r="BH41" i="44"/>
  <c r="BT40" i="44"/>
  <c r="BS40" i="44"/>
  <c r="BR40" i="44"/>
  <c r="BQ40" i="44"/>
  <c r="BP40" i="44"/>
  <c r="BO40" i="44"/>
  <c r="BN40" i="44"/>
  <c r="BM40" i="44"/>
  <c r="BL40" i="44"/>
  <c r="BK40" i="44"/>
  <c r="BJ40" i="44"/>
  <c r="BI40" i="44"/>
  <c r="BH40" i="44"/>
  <c r="BT39" i="44"/>
  <c r="BS39" i="44"/>
  <c r="BR39" i="44"/>
  <c r="BQ39" i="44"/>
  <c r="BP39" i="44"/>
  <c r="BO39" i="44"/>
  <c r="BN39" i="44"/>
  <c r="BM39" i="44"/>
  <c r="BL39" i="44"/>
  <c r="BK39" i="44"/>
  <c r="BJ39" i="44"/>
  <c r="BI39" i="44"/>
  <c r="BH39" i="44"/>
  <c r="BT38" i="44"/>
  <c r="BS38" i="44"/>
  <c r="BR38" i="44"/>
  <c r="BQ38" i="44"/>
  <c r="BP38" i="44"/>
  <c r="BO38" i="44"/>
  <c r="BN38" i="44"/>
  <c r="BM38" i="44"/>
  <c r="BL38" i="44"/>
  <c r="BK38" i="44"/>
  <c r="BJ38" i="44"/>
  <c r="BI38" i="44"/>
  <c r="BH38" i="44"/>
  <c r="BT37" i="44"/>
  <c r="BS37" i="44"/>
  <c r="BR37" i="44"/>
  <c r="BQ37" i="44"/>
  <c r="BP37" i="44"/>
  <c r="BO37" i="44"/>
  <c r="BN37" i="44"/>
  <c r="BM37" i="44"/>
  <c r="BL37" i="44"/>
  <c r="BK37" i="44"/>
  <c r="BJ37" i="44"/>
  <c r="BI37" i="44"/>
  <c r="BH37" i="44"/>
  <c r="BT36" i="44"/>
  <c r="BS36" i="44"/>
  <c r="BR36" i="44"/>
  <c r="BQ36" i="44"/>
  <c r="BP36" i="44"/>
  <c r="BO36" i="44"/>
  <c r="BN36" i="44"/>
  <c r="BM36" i="44"/>
  <c r="BL36" i="44"/>
  <c r="BK36" i="44"/>
  <c r="BJ36" i="44"/>
  <c r="BI36" i="44"/>
  <c r="BH36" i="44"/>
  <c r="BT35" i="44"/>
  <c r="BS35" i="44"/>
  <c r="BR35" i="44"/>
  <c r="BQ35" i="44"/>
  <c r="BP35" i="44"/>
  <c r="BO35" i="44"/>
  <c r="BN35" i="44"/>
  <c r="BM35" i="44"/>
  <c r="BL35" i="44"/>
  <c r="BK35" i="44"/>
  <c r="BJ35" i="44"/>
  <c r="BI35" i="44"/>
  <c r="BH35" i="44"/>
  <c r="BT34" i="44"/>
  <c r="BS34" i="44"/>
  <c r="BR34" i="44"/>
  <c r="BQ34" i="44"/>
  <c r="BP34" i="44"/>
  <c r="BO34" i="44"/>
  <c r="BN34" i="44"/>
  <c r="BM34" i="44"/>
  <c r="BL34" i="44"/>
  <c r="BK34" i="44"/>
  <c r="BJ34" i="44"/>
  <c r="BI34" i="44"/>
  <c r="BH34" i="44"/>
  <c r="BT33" i="44"/>
  <c r="BS33" i="44"/>
  <c r="BR33" i="44"/>
  <c r="BQ33" i="44"/>
  <c r="BP33" i="44"/>
  <c r="BO33" i="44"/>
  <c r="BN33" i="44"/>
  <c r="BM33" i="44"/>
  <c r="BL33" i="44"/>
  <c r="BK33" i="44"/>
  <c r="BJ33" i="44"/>
  <c r="BI33" i="44"/>
  <c r="BH33" i="44"/>
  <c r="BT32" i="44"/>
  <c r="BS32" i="44"/>
  <c r="BR32" i="44"/>
  <c r="BQ32" i="44"/>
  <c r="BP32" i="44"/>
  <c r="BO32" i="44"/>
  <c r="BN32" i="44"/>
  <c r="BM32" i="44"/>
  <c r="BL32" i="44"/>
  <c r="BK32" i="44"/>
  <c r="BJ32" i="44"/>
  <c r="BI32" i="44"/>
  <c r="BH32" i="44"/>
  <c r="BT31" i="44"/>
  <c r="BS31" i="44"/>
  <c r="BR31" i="44"/>
  <c r="BQ31" i="44"/>
  <c r="BP31" i="44"/>
  <c r="BO31" i="44"/>
  <c r="BN31" i="44"/>
  <c r="BM31" i="44"/>
  <c r="BL31" i="44"/>
  <c r="BK31" i="44"/>
  <c r="BJ31" i="44"/>
  <c r="BI31" i="44"/>
  <c r="BH31" i="44"/>
  <c r="BT30" i="44"/>
  <c r="BS30" i="44"/>
  <c r="BR30" i="44"/>
  <c r="BQ30" i="44"/>
  <c r="BP30" i="44"/>
  <c r="BO30" i="44"/>
  <c r="BN30" i="44"/>
  <c r="BM30" i="44"/>
  <c r="BL30" i="44"/>
  <c r="BK30" i="44"/>
  <c r="BJ30" i="44"/>
  <c r="BI30" i="44"/>
  <c r="BH30" i="44"/>
  <c r="BT29" i="44"/>
  <c r="BS29" i="44"/>
  <c r="BR29" i="44"/>
  <c r="BQ29" i="44"/>
  <c r="BP29" i="44"/>
  <c r="BO29" i="44"/>
  <c r="BN29" i="44"/>
  <c r="BM29" i="44"/>
  <c r="BL29" i="44"/>
  <c r="BK29" i="44"/>
  <c r="BJ29" i="44"/>
  <c r="BI29" i="44"/>
  <c r="BH29" i="44"/>
  <c r="BT28" i="44"/>
  <c r="BS28" i="44"/>
  <c r="BR28" i="44"/>
  <c r="BQ28" i="44"/>
  <c r="BP28" i="44"/>
  <c r="BO28" i="44"/>
  <c r="BN28" i="44"/>
  <c r="BM28" i="44"/>
  <c r="BL28" i="44"/>
  <c r="BK28" i="44"/>
  <c r="BJ28" i="44"/>
  <c r="BI28" i="44"/>
  <c r="BH28" i="44"/>
  <c r="BT27" i="44"/>
  <c r="BS27" i="44"/>
  <c r="BR27" i="44"/>
  <c r="BQ27" i="44"/>
  <c r="BP27" i="44"/>
  <c r="BO27" i="44"/>
  <c r="BN27" i="44"/>
  <c r="BM27" i="44"/>
  <c r="BL27" i="44"/>
  <c r="BK27" i="44"/>
  <c r="BJ27" i="44"/>
  <c r="BI27" i="44"/>
  <c r="BH27" i="44"/>
  <c r="BT26" i="44"/>
  <c r="BS26" i="44"/>
  <c r="BR26" i="44"/>
  <c r="BQ26" i="44"/>
  <c r="BP26" i="44"/>
  <c r="BO26" i="44"/>
  <c r="BN26" i="44"/>
  <c r="BM26" i="44"/>
  <c r="BL26" i="44"/>
  <c r="BK26" i="44"/>
  <c r="BJ26" i="44"/>
  <c r="BI26" i="44"/>
  <c r="BH26" i="44"/>
  <c r="BT25" i="44"/>
  <c r="BS25" i="44"/>
  <c r="BR25" i="44"/>
  <c r="BQ25" i="44"/>
  <c r="BP25" i="44"/>
  <c r="BO25" i="44"/>
  <c r="BN25" i="44"/>
  <c r="BM25" i="44"/>
  <c r="BL25" i="44"/>
  <c r="BK25" i="44"/>
  <c r="BJ25" i="44"/>
  <c r="BI25" i="44"/>
  <c r="BH25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T23" i="44"/>
  <c r="BS23" i="44"/>
  <c r="BR23" i="44"/>
  <c r="BQ23" i="44"/>
  <c r="BP23" i="44"/>
  <c r="BO23" i="44"/>
  <c r="BN23" i="44"/>
  <c r="BM23" i="44"/>
  <c r="BL23" i="44"/>
  <c r="BK23" i="44"/>
  <c r="BJ23" i="44"/>
  <c r="BI23" i="44"/>
  <c r="BH23" i="44"/>
  <c r="BT22" i="44"/>
  <c r="BS22" i="44"/>
  <c r="BR22" i="44"/>
  <c r="BQ22" i="44"/>
  <c r="BP22" i="44"/>
  <c r="BO22" i="44"/>
  <c r="BN22" i="44"/>
  <c r="BM22" i="44"/>
  <c r="BL22" i="44"/>
  <c r="BK22" i="44"/>
  <c r="BJ22" i="44"/>
  <c r="BI22" i="44"/>
  <c r="BH22" i="44"/>
  <c r="BT21" i="44"/>
  <c r="BS21" i="44"/>
  <c r="BR21" i="44"/>
  <c r="BQ21" i="44"/>
  <c r="BP21" i="44"/>
  <c r="BO21" i="44"/>
  <c r="BN21" i="44"/>
  <c r="BM21" i="44"/>
  <c r="BL21" i="44"/>
  <c r="BK21" i="44"/>
  <c r="BJ21" i="44"/>
  <c r="BI21" i="44"/>
  <c r="BH21" i="44"/>
  <c r="BT20" i="44"/>
  <c r="BS20" i="44"/>
  <c r="BR20" i="44"/>
  <c r="BQ20" i="44"/>
  <c r="BP20" i="44"/>
  <c r="BO20" i="44"/>
  <c r="BN20" i="44"/>
  <c r="BM20" i="44"/>
  <c r="BL20" i="44"/>
  <c r="BK20" i="44"/>
  <c r="BJ20" i="44"/>
  <c r="BI20" i="44"/>
  <c r="BH20" i="44"/>
  <c r="BT19" i="44"/>
  <c r="BS19" i="44"/>
  <c r="BR19" i="44"/>
  <c r="BQ19" i="44"/>
  <c r="BP19" i="44"/>
  <c r="BO19" i="44"/>
  <c r="BN19" i="44"/>
  <c r="BM19" i="44"/>
  <c r="BL19" i="44"/>
  <c r="BK19" i="44"/>
  <c r="BJ19" i="44"/>
  <c r="BI19" i="44"/>
  <c r="BH19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T17" i="44"/>
  <c r="BS17" i="44"/>
  <c r="BR17" i="44"/>
  <c r="BQ17" i="44"/>
  <c r="BP17" i="44"/>
  <c r="BO17" i="44"/>
  <c r="BN17" i="44"/>
  <c r="BM17" i="44"/>
  <c r="BL17" i="44"/>
  <c r="BK17" i="44"/>
  <c r="BJ17" i="44"/>
  <c r="BI17" i="44"/>
  <c r="BH17" i="44"/>
  <c r="BT16" i="44"/>
  <c r="BS16" i="44"/>
  <c r="BR16" i="44"/>
  <c r="BQ16" i="44"/>
  <c r="BP16" i="44"/>
  <c r="BO16" i="44"/>
  <c r="BN16" i="44"/>
  <c r="BM16" i="44"/>
  <c r="BL16" i="44"/>
  <c r="BK16" i="44"/>
  <c r="BJ16" i="44"/>
  <c r="BI16" i="44"/>
  <c r="BH16" i="44"/>
  <c r="BT15" i="44"/>
  <c r="BS15" i="44"/>
  <c r="BR15" i="44"/>
  <c r="BQ15" i="44"/>
  <c r="BP15" i="44"/>
  <c r="BO15" i="44"/>
  <c r="BN15" i="44"/>
  <c r="BM15" i="44"/>
  <c r="BL15" i="44"/>
  <c r="BK15" i="44"/>
  <c r="BJ15" i="44"/>
  <c r="BI15" i="44"/>
  <c r="BH15" i="44"/>
  <c r="BT14" i="44"/>
  <c r="BS14" i="44"/>
  <c r="BR14" i="44"/>
  <c r="BQ14" i="44"/>
  <c r="BP14" i="44"/>
  <c r="BO14" i="44"/>
  <c r="BN14" i="44"/>
  <c r="BM14" i="44"/>
  <c r="BL14" i="44"/>
  <c r="BK14" i="44"/>
  <c r="BJ14" i="44"/>
  <c r="BI14" i="44"/>
  <c r="BH14" i="44"/>
  <c r="BT13" i="44"/>
  <c r="BS13" i="44"/>
  <c r="BR13" i="44"/>
  <c r="BQ13" i="44"/>
  <c r="BP13" i="44"/>
  <c r="BO13" i="44"/>
  <c r="BN13" i="44"/>
  <c r="BM13" i="44"/>
  <c r="BL13" i="44"/>
  <c r="BK13" i="44"/>
  <c r="BJ13" i="44"/>
  <c r="BI13" i="44"/>
  <c r="BH13" i="44"/>
  <c r="BT12" i="44"/>
  <c r="BS12" i="44"/>
  <c r="BR12" i="44"/>
  <c r="BQ12" i="44"/>
  <c r="BP12" i="44"/>
  <c r="BO12" i="44"/>
  <c r="BN12" i="44"/>
  <c r="BM12" i="44"/>
  <c r="BL12" i="44"/>
  <c r="BK12" i="44"/>
  <c r="BJ12" i="44"/>
  <c r="BI12" i="44"/>
  <c r="BH12" i="44"/>
  <c r="BT11" i="44"/>
  <c r="BS11" i="44"/>
  <c r="BR11" i="44"/>
  <c r="BQ11" i="44"/>
  <c r="BP11" i="44"/>
  <c r="BO11" i="44"/>
  <c r="BN11" i="44"/>
  <c r="BM11" i="44"/>
  <c r="BL11" i="44"/>
  <c r="BK11" i="44"/>
  <c r="BJ11" i="44"/>
  <c r="BI11" i="44"/>
  <c r="BH11" i="44"/>
  <c r="BT10" i="44"/>
  <c r="BS10" i="44"/>
  <c r="BR10" i="44"/>
  <c r="BQ10" i="44"/>
  <c r="BP10" i="44"/>
  <c r="BO10" i="44"/>
  <c r="BN10" i="44"/>
  <c r="BM10" i="44"/>
  <c r="BL10" i="44"/>
  <c r="BK10" i="44"/>
  <c r="BJ10" i="44"/>
  <c r="BI10" i="44"/>
  <c r="BH10" i="44"/>
  <c r="BT9" i="44"/>
  <c r="BS9" i="44"/>
  <c r="BR9" i="44"/>
  <c r="BQ9" i="44"/>
  <c r="BP9" i="44"/>
  <c r="BO9" i="44"/>
  <c r="BN9" i="44"/>
  <c r="BM9" i="44"/>
  <c r="BL9" i="44"/>
  <c r="BK9" i="44"/>
  <c r="BJ9" i="44"/>
  <c r="BI9" i="44"/>
  <c r="BH9" i="44"/>
  <c r="BT8" i="44"/>
  <c r="BS8" i="44"/>
  <c r="BR8" i="44"/>
  <c r="BQ8" i="44"/>
  <c r="BP8" i="44"/>
  <c r="BO8" i="44"/>
  <c r="BN8" i="44"/>
  <c r="BM8" i="44"/>
  <c r="BL8" i="44"/>
  <c r="BK8" i="44"/>
  <c r="BJ8" i="44"/>
  <c r="BI8" i="44"/>
  <c r="BH8" i="44"/>
  <c r="BT7" i="44"/>
  <c r="BS7" i="44"/>
  <c r="BR7" i="44"/>
  <c r="BQ7" i="44"/>
  <c r="BP7" i="44"/>
  <c r="BO7" i="44"/>
  <c r="BN7" i="44"/>
  <c r="BM7" i="44"/>
  <c r="BL7" i="44"/>
  <c r="BK7" i="44"/>
  <c r="BJ7" i="44"/>
  <c r="BI7" i="44"/>
  <c r="BH7" i="44"/>
  <c r="BT6" i="44"/>
  <c r="BS6" i="44"/>
  <c r="BR6" i="44"/>
  <c r="BQ6" i="44"/>
  <c r="BP6" i="44"/>
  <c r="BO6" i="44"/>
  <c r="BN6" i="44"/>
  <c r="BM6" i="44"/>
  <c r="BL6" i="44"/>
  <c r="BK6" i="44"/>
  <c r="BJ6" i="44"/>
  <c r="BI6" i="44"/>
  <c r="BH6" i="44"/>
  <c r="BT5" i="44"/>
  <c r="BS5" i="44"/>
  <c r="BR5" i="44"/>
  <c r="BQ5" i="44"/>
  <c r="BP5" i="44"/>
  <c r="BO5" i="44"/>
  <c r="BN5" i="44"/>
  <c r="BM5" i="44"/>
  <c r="BL5" i="44"/>
  <c r="BK5" i="44"/>
  <c r="BJ5" i="44"/>
  <c r="BI5" i="44"/>
  <c r="BH5" i="44"/>
  <c r="BT4" i="44"/>
  <c r="BS4" i="44"/>
  <c r="BR4" i="44"/>
  <c r="BQ4" i="44"/>
  <c r="BP4" i="44"/>
  <c r="BO4" i="44"/>
  <c r="BN4" i="44"/>
  <c r="BM4" i="44"/>
  <c r="BL4" i="44"/>
  <c r="BK4" i="44"/>
  <c r="BJ4" i="44"/>
  <c r="BI4" i="44"/>
  <c r="BH4" i="44"/>
  <c r="BT3" i="44"/>
  <c r="BS3" i="44"/>
  <c r="BR3" i="44"/>
  <c r="BQ3" i="44"/>
  <c r="BP3" i="44"/>
  <c r="BO3" i="44"/>
  <c r="BN3" i="44"/>
  <c r="BM3" i="44"/>
  <c r="BL3" i="44"/>
  <c r="BK3" i="44"/>
  <c r="BJ3" i="44"/>
  <c r="BI3" i="44"/>
  <c r="BH3" i="44"/>
  <c r="C8" i="42"/>
  <c r="C24" i="20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DT47" i="32"/>
  <c r="DS47" i="32"/>
  <c r="DR47" i="32"/>
  <c r="DQ47" i="32"/>
  <c r="DP47" i="32"/>
  <c r="DO47" i="32"/>
  <c r="DN47" i="32"/>
  <c r="DM47" i="32"/>
  <c r="DL47" i="32"/>
  <c r="DK47" i="32"/>
  <c r="DJ47" i="32"/>
  <c r="DI47" i="32"/>
  <c r="DH47" i="32"/>
  <c r="DG47" i="32"/>
  <c r="DF47" i="32"/>
  <c r="DE47" i="32"/>
  <c r="DT46" i="32"/>
  <c r="DS46" i="32"/>
  <c r="DR46" i="32"/>
  <c r="DQ46" i="32"/>
  <c r="DP46" i="32"/>
  <c r="DO46" i="32"/>
  <c r="DN46" i="32"/>
  <c r="DM46" i="32"/>
  <c r="DL46" i="32"/>
  <c r="DK46" i="32"/>
  <c r="DJ46" i="32"/>
  <c r="DI46" i="32"/>
  <c r="DH46" i="32"/>
  <c r="DG46" i="32"/>
  <c r="DF46" i="32"/>
  <c r="DE46" i="32"/>
  <c r="DT45" i="32"/>
  <c r="DS45" i="32"/>
  <c r="DR45" i="32"/>
  <c r="DQ45" i="32"/>
  <c r="DP45" i="32"/>
  <c r="DO45" i="32"/>
  <c r="DN45" i="32"/>
  <c r="DM45" i="32"/>
  <c r="DL45" i="32"/>
  <c r="DK45" i="32"/>
  <c r="DJ45" i="32"/>
  <c r="DI45" i="32"/>
  <c r="DH45" i="32"/>
  <c r="DG45" i="32"/>
  <c r="DF45" i="32"/>
  <c r="DE45" i="32"/>
  <c r="DT44" i="32"/>
  <c r="DS44" i="32"/>
  <c r="DR44" i="32"/>
  <c r="DQ44" i="32"/>
  <c r="DP44" i="32"/>
  <c r="DO44" i="32"/>
  <c r="DN44" i="32"/>
  <c r="DM44" i="32"/>
  <c r="DL44" i="32"/>
  <c r="DK44" i="32"/>
  <c r="DJ44" i="32"/>
  <c r="DI44" i="32"/>
  <c r="DH44" i="32"/>
  <c r="DG44" i="32"/>
  <c r="DF44" i="32"/>
  <c r="DE44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DT42" i="32"/>
  <c r="DS42" i="32"/>
  <c r="DR42" i="32"/>
  <c r="DQ42" i="32"/>
  <c r="DP42" i="32"/>
  <c r="DO42" i="32"/>
  <c r="DN42" i="32"/>
  <c r="DM42" i="32"/>
  <c r="DL42" i="32"/>
  <c r="DK42" i="32"/>
  <c r="DJ42" i="32"/>
  <c r="DI42" i="32"/>
  <c r="DH42" i="32"/>
  <c r="DG42" i="32"/>
  <c r="DF42" i="32"/>
  <c r="DE42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T40" i="32"/>
  <c r="DS40" i="32"/>
  <c r="DR40" i="32"/>
  <c r="DQ40" i="32"/>
  <c r="DP40" i="32"/>
  <c r="DO40" i="32"/>
  <c r="DN40" i="32"/>
  <c r="DM40" i="32"/>
  <c r="DL40" i="32"/>
  <c r="DK40" i="32"/>
  <c r="DJ40" i="32"/>
  <c r="DI40" i="32"/>
  <c r="DH40" i="32"/>
  <c r="DG40" i="32"/>
  <c r="DF40" i="32"/>
  <c r="DE40" i="32"/>
  <c r="DT39" i="32"/>
  <c r="DS39" i="32"/>
  <c r="DR39" i="32"/>
  <c r="DQ39" i="32"/>
  <c r="DP39" i="32"/>
  <c r="DO39" i="32"/>
  <c r="DN39" i="32"/>
  <c r="DM39" i="32"/>
  <c r="DL39" i="32"/>
  <c r="DK39" i="32"/>
  <c r="DJ39" i="32"/>
  <c r="DI39" i="32"/>
  <c r="DH39" i="32"/>
  <c r="DG39" i="32"/>
  <c r="DF39" i="32"/>
  <c r="DE39" i="32"/>
  <c r="DT38" i="32"/>
  <c r="DS38" i="32"/>
  <c r="DR38" i="32"/>
  <c r="DQ38" i="32"/>
  <c r="DP38" i="32"/>
  <c r="DO38" i="32"/>
  <c r="DN38" i="32"/>
  <c r="DM38" i="32"/>
  <c r="DL38" i="32"/>
  <c r="DK38" i="32"/>
  <c r="DJ38" i="32"/>
  <c r="DI38" i="32"/>
  <c r="DH38" i="32"/>
  <c r="DG38" i="32"/>
  <c r="DF38" i="32"/>
  <c r="DE38" i="32"/>
  <c r="DT37" i="32"/>
  <c r="DS37" i="32"/>
  <c r="DR37" i="32"/>
  <c r="DQ37" i="32"/>
  <c r="DP37" i="32"/>
  <c r="DO37" i="32"/>
  <c r="DN37" i="32"/>
  <c r="DM37" i="32"/>
  <c r="DL37" i="32"/>
  <c r="DK37" i="32"/>
  <c r="DJ37" i="32"/>
  <c r="DI37" i="32"/>
  <c r="DH37" i="32"/>
  <c r="DG37" i="32"/>
  <c r="DF37" i="32"/>
  <c r="DE37" i="32"/>
  <c r="DT36" i="32"/>
  <c r="DS36" i="32"/>
  <c r="DR36" i="32"/>
  <c r="DQ36" i="32"/>
  <c r="DP36" i="32"/>
  <c r="DO36" i="32"/>
  <c r="DN36" i="32"/>
  <c r="DM36" i="32"/>
  <c r="DL36" i="32"/>
  <c r="DK36" i="32"/>
  <c r="DJ36" i="32"/>
  <c r="DI36" i="32"/>
  <c r="DH36" i="32"/>
  <c r="DG36" i="32"/>
  <c r="DF36" i="32"/>
  <c r="DE36" i="32"/>
  <c r="DT35" i="32"/>
  <c r="DS35" i="32"/>
  <c r="DR35" i="32"/>
  <c r="DQ35" i="32"/>
  <c r="DP35" i="32"/>
  <c r="DO35" i="32"/>
  <c r="DN35" i="32"/>
  <c r="DM35" i="32"/>
  <c r="DL35" i="32"/>
  <c r="DK35" i="32"/>
  <c r="DJ35" i="32"/>
  <c r="DI35" i="32"/>
  <c r="DH35" i="32"/>
  <c r="DG35" i="32"/>
  <c r="DF35" i="32"/>
  <c r="DE35" i="32"/>
  <c r="DT34" i="32"/>
  <c r="DS34" i="32"/>
  <c r="DR34" i="32"/>
  <c r="DQ34" i="32"/>
  <c r="DP34" i="32"/>
  <c r="DO34" i="32"/>
  <c r="DN34" i="32"/>
  <c r="DM34" i="32"/>
  <c r="DL34" i="32"/>
  <c r="DK34" i="32"/>
  <c r="DJ34" i="32"/>
  <c r="DI34" i="32"/>
  <c r="DH34" i="32"/>
  <c r="DG34" i="32"/>
  <c r="DF34" i="32"/>
  <c r="DE34" i="32"/>
  <c r="DT33" i="32"/>
  <c r="DS33" i="32"/>
  <c r="DR33" i="32"/>
  <c r="DQ33" i="32"/>
  <c r="DP33" i="32"/>
  <c r="DO33" i="32"/>
  <c r="DN33" i="32"/>
  <c r="DM33" i="32"/>
  <c r="DL33" i="32"/>
  <c r="DK33" i="32"/>
  <c r="DJ33" i="32"/>
  <c r="DI33" i="32"/>
  <c r="DH33" i="32"/>
  <c r="DG33" i="32"/>
  <c r="DF33" i="32"/>
  <c r="DE33" i="32"/>
  <c r="DT32" i="32"/>
  <c r="DS32" i="32"/>
  <c r="DR32" i="32"/>
  <c r="DQ32" i="32"/>
  <c r="DP32" i="32"/>
  <c r="DO32" i="32"/>
  <c r="DN32" i="32"/>
  <c r="DM32" i="32"/>
  <c r="DL32" i="32"/>
  <c r="DK32" i="32"/>
  <c r="DJ32" i="32"/>
  <c r="DI32" i="32"/>
  <c r="DH32" i="32"/>
  <c r="DG32" i="32"/>
  <c r="DF32" i="32"/>
  <c r="DE32" i="32"/>
  <c r="DT31" i="32"/>
  <c r="DS31" i="32"/>
  <c r="DR31" i="32"/>
  <c r="DQ31" i="32"/>
  <c r="DP31" i="32"/>
  <c r="DO31" i="32"/>
  <c r="DN31" i="32"/>
  <c r="DM31" i="32"/>
  <c r="DL31" i="32"/>
  <c r="DK31" i="32"/>
  <c r="DJ31" i="32"/>
  <c r="DI31" i="32"/>
  <c r="DH31" i="32"/>
  <c r="DG31" i="32"/>
  <c r="DF31" i="32"/>
  <c r="DE31" i="32"/>
  <c r="DT30" i="32"/>
  <c r="DS30" i="32"/>
  <c r="DR30" i="32"/>
  <c r="DQ30" i="32"/>
  <c r="DP30" i="32"/>
  <c r="DO30" i="32"/>
  <c r="DN30" i="32"/>
  <c r="DM30" i="32"/>
  <c r="DL30" i="32"/>
  <c r="DK30" i="32"/>
  <c r="DJ30" i="32"/>
  <c r="DI30" i="32"/>
  <c r="DH30" i="32"/>
  <c r="DG30" i="32"/>
  <c r="DF30" i="32"/>
  <c r="DE30" i="32"/>
  <c r="DT29" i="32"/>
  <c r="DS29" i="32"/>
  <c r="DR29" i="32"/>
  <c r="DQ29" i="32"/>
  <c r="DP29" i="32"/>
  <c r="DO29" i="32"/>
  <c r="DN29" i="32"/>
  <c r="DM29" i="32"/>
  <c r="DL29" i="32"/>
  <c r="DK29" i="32"/>
  <c r="DJ29" i="32"/>
  <c r="DI29" i="32"/>
  <c r="DH29" i="32"/>
  <c r="DG29" i="32"/>
  <c r="DF29" i="32"/>
  <c r="DE29" i="32"/>
  <c r="DT28" i="32"/>
  <c r="DS28" i="32"/>
  <c r="DR28" i="32"/>
  <c r="DQ28" i="32"/>
  <c r="DP28" i="32"/>
  <c r="DO28" i="32"/>
  <c r="DN28" i="32"/>
  <c r="DM28" i="32"/>
  <c r="DL28" i="32"/>
  <c r="DK28" i="32"/>
  <c r="DJ28" i="32"/>
  <c r="DI28" i="32"/>
  <c r="DH28" i="32"/>
  <c r="DG28" i="32"/>
  <c r="DF28" i="32"/>
  <c r="DE28" i="32"/>
  <c r="DT27" i="32"/>
  <c r="DS27" i="32"/>
  <c r="DR27" i="32"/>
  <c r="DQ27" i="32"/>
  <c r="DP27" i="32"/>
  <c r="DO27" i="32"/>
  <c r="DN27" i="32"/>
  <c r="DM27" i="32"/>
  <c r="DL27" i="32"/>
  <c r="DK27" i="32"/>
  <c r="DJ27" i="32"/>
  <c r="DI27" i="32"/>
  <c r="DH27" i="32"/>
  <c r="DG27" i="32"/>
  <c r="DF27" i="32"/>
  <c r="DE27" i="32"/>
  <c r="DT26" i="32"/>
  <c r="DS26" i="32"/>
  <c r="DR26" i="32"/>
  <c r="DQ26" i="32"/>
  <c r="DP26" i="32"/>
  <c r="DO26" i="32"/>
  <c r="DN26" i="32"/>
  <c r="DM26" i="32"/>
  <c r="DL26" i="32"/>
  <c r="DK26" i="32"/>
  <c r="DJ26" i="32"/>
  <c r="DI26" i="32"/>
  <c r="DH26" i="32"/>
  <c r="DG26" i="32"/>
  <c r="DF26" i="32"/>
  <c r="DE26" i="32"/>
  <c r="DT25" i="32"/>
  <c r="DS25" i="32"/>
  <c r="DR25" i="32"/>
  <c r="DQ25" i="32"/>
  <c r="DP25" i="32"/>
  <c r="DO25" i="32"/>
  <c r="DN25" i="32"/>
  <c r="DM25" i="32"/>
  <c r="DL25" i="32"/>
  <c r="DK25" i="32"/>
  <c r="DJ25" i="32"/>
  <c r="DI25" i="32"/>
  <c r="DH25" i="32"/>
  <c r="DG25" i="32"/>
  <c r="DF25" i="32"/>
  <c r="DE25" i="32"/>
  <c r="DT24" i="32"/>
  <c r="DS24" i="32"/>
  <c r="DR24" i="32"/>
  <c r="DQ24" i="32"/>
  <c r="DP24" i="32"/>
  <c r="DO24" i="32"/>
  <c r="DN24" i="32"/>
  <c r="DM24" i="32"/>
  <c r="DL24" i="32"/>
  <c r="DK24" i="32"/>
  <c r="DJ24" i="32"/>
  <c r="DI24" i="32"/>
  <c r="DH24" i="32"/>
  <c r="DG24" i="32"/>
  <c r="DF24" i="32"/>
  <c r="DE24" i="32"/>
  <c r="DT23" i="32"/>
  <c r="DS23" i="32"/>
  <c r="DR23" i="32"/>
  <c r="DQ23" i="32"/>
  <c r="DP23" i="32"/>
  <c r="DO23" i="32"/>
  <c r="DN23" i="32"/>
  <c r="DM23" i="32"/>
  <c r="DL23" i="32"/>
  <c r="DK23" i="32"/>
  <c r="DJ23" i="32"/>
  <c r="DI23" i="32"/>
  <c r="DH23" i="32"/>
  <c r="DG23" i="32"/>
  <c r="DF23" i="32"/>
  <c r="DE23" i="32"/>
  <c r="DT22" i="32"/>
  <c r="DS22" i="32"/>
  <c r="DR22" i="32"/>
  <c r="DQ22" i="32"/>
  <c r="DP22" i="32"/>
  <c r="DO22" i="32"/>
  <c r="DN22" i="32"/>
  <c r="DM22" i="32"/>
  <c r="DL22" i="32"/>
  <c r="DK22" i="32"/>
  <c r="DJ22" i="32"/>
  <c r="DI22" i="32"/>
  <c r="DH22" i="32"/>
  <c r="DG22" i="32"/>
  <c r="DF22" i="32"/>
  <c r="DE22" i="32"/>
  <c r="DT21" i="32"/>
  <c r="DS21" i="32"/>
  <c r="DR21" i="32"/>
  <c r="DQ21" i="32"/>
  <c r="DP21" i="32"/>
  <c r="DO21" i="32"/>
  <c r="DN21" i="32"/>
  <c r="DM21" i="32"/>
  <c r="DL21" i="32"/>
  <c r="DK21" i="32"/>
  <c r="DJ21" i="32"/>
  <c r="DI21" i="32"/>
  <c r="DH21" i="32"/>
  <c r="DG21" i="32"/>
  <c r="DF21" i="32"/>
  <c r="DE21" i="32"/>
  <c r="DT20" i="32"/>
  <c r="DS20" i="32"/>
  <c r="DR20" i="32"/>
  <c r="DQ20" i="32"/>
  <c r="DP20" i="32"/>
  <c r="DO20" i="32"/>
  <c r="DN20" i="32"/>
  <c r="DM20" i="32"/>
  <c r="DL20" i="32"/>
  <c r="DK20" i="32"/>
  <c r="DJ20" i="32"/>
  <c r="DI20" i="32"/>
  <c r="DH20" i="32"/>
  <c r="DG20" i="32"/>
  <c r="DF20" i="32"/>
  <c r="DE20" i="32"/>
  <c r="DT19" i="32"/>
  <c r="DS19" i="32"/>
  <c r="DR19" i="32"/>
  <c r="DQ19" i="32"/>
  <c r="DP19" i="32"/>
  <c r="DO19" i="32"/>
  <c r="DN19" i="32"/>
  <c r="DM19" i="32"/>
  <c r="DL19" i="32"/>
  <c r="DK19" i="32"/>
  <c r="DJ19" i="32"/>
  <c r="DI19" i="32"/>
  <c r="DH19" i="32"/>
  <c r="DG19" i="32"/>
  <c r="DF19" i="32"/>
  <c r="DE19" i="32"/>
  <c r="DT18" i="32"/>
  <c r="DS18" i="32"/>
  <c r="DR18" i="32"/>
  <c r="DQ18" i="32"/>
  <c r="DP18" i="32"/>
  <c r="DO18" i="32"/>
  <c r="DN18" i="32"/>
  <c r="DM18" i="32"/>
  <c r="DL18" i="32"/>
  <c r="DK18" i="32"/>
  <c r="DJ18" i="32"/>
  <c r="DI18" i="32"/>
  <c r="DH18" i="32"/>
  <c r="DG18" i="32"/>
  <c r="DF18" i="32"/>
  <c r="DE18" i="32"/>
  <c r="DT17" i="32"/>
  <c r="DS17" i="32"/>
  <c r="DR17" i="32"/>
  <c r="DQ17" i="32"/>
  <c r="DP17" i="32"/>
  <c r="DO17" i="32"/>
  <c r="DN17" i="32"/>
  <c r="DM17" i="32"/>
  <c r="DL17" i="32"/>
  <c r="DK17" i="32"/>
  <c r="DJ17" i="32"/>
  <c r="DI17" i="32"/>
  <c r="DH17" i="32"/>
  <c r="DG17" i="32"/>
  <c r="DF17" i="32"/>
  <c r="DE17" i="32"/>
  <c r="DT16" i="32"/>
  <c r="DS16" i="32"/>
  <c r="DR16" i="32"/>
  <c r="DQ16" i="32"/>
  <c r="DP16" i="32"/>
  <c r="DO16" i="32"/>
  <c r="DN16" i="32"/>
  <c r="DM16" i="32"/>
  <c r="DL16" i="32"/>
  <c r="DK16" i="32"/>
  <c r="DJ16" i="32"/>
  <c r="DI16" i="32"/>
  <c r="DH16" i="32"/>
  <c r="DG16" i="32"/>
  <c r="DF16" i="32"/>
  <c r="DE16" i="32"/>
  <c r="DT15" i="32"/>
  <c r="DS15" i="32"/>
  <c r="DR15" i="32"/>
  <c r="DQ15" i="32"/>
  <c r="DP15" i="32"/>
  <c r="DO15" i="32"/>
  <c r="DN15" i="32"/>
  <c r="DM15" i="32"/>
  <c r="DL15" i="32"/>
  <c r="DK15" i="32"/>
  <c r="DJ15" i="32"/>
  <c r="DI15" i="32"/>
  <c r="DH15" i="32"/>
  <c r="DG15" i="32"/>
  <c r="DF15" i="32"/>
  <c r="DE15" i="32"/>
  <c r="DT14" i="32"/>
  <c r="DS14" i="32"/>
  <c r="DR14" i="32"/>
  <c r="DQ14" i="32"/>
  <c r="DP14" i="32"/>
  <c r="DO14" i="32"/>
  <c r="DN14" i="32"/>
  <c r="DM14" i="32"/>
  <c r="DL14" i="32"/>
  <c r="DK14" i="32"/>
  <c r="DJ14" i="32"/>
  <c r="DI14" i="32"/>
  <c r="DH14" i="32"/>
  <c r="DG14" i="32"/>
  <c r="DF14" i="32"/>
  <c r="DE14" i="32"/>
  <c r="DT13" i="32"/>
  <c r="DS13" i="32"/>
  <c r="DR13" i="32"/>
  <c r="DQ13" i="32"/>
  <c r="DP13" i="32"/>
  <c r="DO13" i="32"/>
  <c r="DN13" i="32"/>
  <c r="DM13" i="32"/>
  <c r="DL13" i="32"/>
  <c r="DK13" i="32"/>
  <c r="DJ13" i="32"/>
  <c r="DI13" i="32"/>
  <c r="DH13" i="32"/>
  <c r="DG13" i="32"/>
  <c r="DF13" i="32"/>
  <c r="DE13" i="32"/>
  <c r="DT12" i="32"/>
  <c r="DS12" i="32"/>
  <c r="DR12" i="32"/>
  <c r="DQ12" i="32"/>
  <c r="DP12" i="32"/>
  <c r="DO12" i="32"/>
  <c r="DN12" i="32"/>
  <c r="DM12" i="32"/>
  <c r="DL12" i="32"/>
  <c r="DK12" i="32"/>
  <c r="DJ12" i="32"/>
  <c r="DI12" i="32"/>
  <c r="DH12" i="32"/>
  <c r="DG12" i="32"/>
  <c r="DF12" i="32"/>
  <c r="DE12" i="32"/>
  <c r="DT11" i="32"/>
  <c r="DS11" i="32"/>
  <c r="DR11" i="32"/>
  <c r="DQ11" i="32"/>
  <c r="DP11" i="32"/>
  <c r="DO11" i="32"/>
  <c r="DN11" i="32"/>
  <c r="DM11" i="32"/>
  <c r="DL11" i="32"/>
  <c r="DK11" i="32"/>
  <c r="DJ11" i="32"/>
  <c r="DI11" i="32"/>
  <c r="DH11" i="32"/>
  <c r="DG11" i="32"/>
  <c r="DF11" i="32"/>
  <c r="DE11" i="32"/>
  <c r="DT10" i="32"/>
  <c r="DS10" i="32"/>
  <c r="DR10" i="32"/>
  <c r="DQ10" i="32"/>
  <c r="DP10" i="32"/>
  <c r="DO10" i="32"/>
  <c r="DN10" i="32"/>
  <c r="DM10" i="32"/>
  <c r="DL10" i="32"/>
  <c r="DK10" i="32"/>
  <c r="DJ10" i="32"/>
  <c r="DI10" i="32"/>
  <c r="DH10" i="32"/>
  <c r="DG10" i="32"/>
  <c r="DF10" i="32"/>
  <c r="DE10" i="32"/>
  <c r="DT9" i="32"/>
  <c r="DS9" i="32"/>
  <c r="DR9" i="32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T8" i="32"/>
  <c r="DS8" i="32"/>
  <c r="DR8" i="32"/>
  <c r="DQ8" i="32"/>
  <c r="DP8" i="32"/>
  <c r="DO8" i="32"/>
  <c r="DN8" i="32"/>
  <c r="DM8" i="32"/>
  <c r="DL8" i="32"/>
  <c r="DK8" i="32"/>
  <c r="DJ8" i="32"/>
  <c r="DI8" i="32"/>
  <c r="DH8" i="32"/>
  <c r="DG8" i="32"/>
  <c r="DF8" i="32"/>
  <c r="DE8" i="32"/>
  <c r="DT7" i="32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E5" i="32"/>
  <c r="DT3" i="32"/>
  <c r="DS3" i="32"/>
  <c r="DR3" i="32"/>
  <c r="DQ3" i="32"/>
  <c r="DP3" i="32"/>
  <c r="DO3" i="32"/>
  <c r="DN3" i="32"/>
  <c r="DM3" i="32"/>
  <c r="DL3" i="32"/>
  <c r="DK3" i="32"/>
  <c r="DJ3" i="32"/>
  <c r="DI3" i="32"/>
  <c r="DH3" i="32"/>
  <c r="DG3" i="32"/>
  <c r="DF3" i="32"/>
  <c r="DE3" i="32"/>
  <c r="FZ59" i="25"/>
  <c r="FY59" i="25"/>
  <c r="FX59" i="25"/>
  <c r="FW59" i="25"/>
  <c r="FV59" i="25"/>
  <c r="FU59" i="25"/>
  <c r="FT59" i="25"/>
  <c r="HS4" i="25"/>
  <c r="HT4" i="25"/>
  <c r="HU4" i="25"/>
  <c r="HS5" i="25"/>
  <c r="HT5" i="25"/>
  <c r="HU5" i="25"/>
  <c r="HS6" i="25"/>
  <c r="HT6" i="25"/>
  <c r="HU6" i="25"/>
  <c r="HS7" i="25"/>
  <c r="HT7" i="25"/>
  <c r="HU7" i="25"/>
  <c r="HS8" i="25"/>
  <c r="HT8" i="25"/>
  <c r="HU8" i="25"/>
  <c r="HS9" i="25"/>
  <c r="HT9" i="25"/>
  <c r="HU9" i="25"/>
  <c r="HS10" i="25"/>
  <c r="HT10" i="25"/>
  <c r="HU10" i="25"/>
  <c r="HS11" i="25"/>
  <c r="HT11" i="25"/>
  <c r="HU11" i="25"/>
  <c r="HS12" i="25"/>
  <c r="HT12" i="25"/>
  <c r="HU12" i="25"/>
  <c r="HS13" i="25"/>
  <c r="HT13" i="25"/>
  <c r="HU13" i="25"/>
  <c r="HS14" i="25"/>
  <c r="HT14" i="25"/>
  <c r="HU14" i="25"/>
  <c r="HS15" i="25"/>
  <c r="HT15" i="25"/>
  <c r="HU15" i="25"/>
  <c r="HS16" i="25"/>
  <c r="HT16" i="25"/>
  <c r="HU16" i="25"/>
  <c r="HS17" i="25"/>
  <c r="HT17" i="25"/>
  <c r="HU17" i="25"/>
  <c r="HS18" i="25"/>
  <c r="HT18" i="25"/>
  <c r="HU18" i="25"/>
  <c r="HS19" i="25"/>
  <c r="HT19" i="25"/>
  <c r="HU19" i="25"/>
  <c r="HS20" i="25"/>
  <c r="HT20" i="25"/>
  <c r="HU20" i="25"/>
  <c r="HS21" i="25"/>
  <c r="HT21" i="25"/>
  <c r="HU21" i="25"/>
  <c r="HS22" i="25"/>
  <c r="HT22" i="25"/>
  <c r="HU22" i="25"/>
  <c r="HS23" i="25"/>
  <c r="HT23" i="25"/>
  <c r="HU23" i="25"/>
  <c r="HS24" i="25"/>
  <c r="HT24" i="25"/>
  <c r="HU24" i="25"/>
  <c r="HS25" i="25"/>
  <c r="HT25" i="25"/>
  <c r="HU25" i="25"/>
  <c r="HS26" i="25"/>
  <c r="HT26" i="25"/>
  <c r="HU26" i="25"/>
  <c r="HS27" i="25"/>
  <c r="HT27" i="25"/>
  <c r="HU27" i="25"/>
  <c r="HS28" i="25"/>
  <c r="HT28" i="25"/>
  <c r="HU28" i="25"/>
  <c r="HS29" i="25"/>
  <c r="HT29" i="25"/>
  <c r="HU29" i="25"/>
  <c r="HS30" i="25"/>
  <c r="HT30" i="25"/>
  <c r="HU30" i="25"/>
  <c r="HS31" i="25"/>
  <c r="HT31" i="25"/>
  <c r="HU31" i="25"/>
  <c r="HS32" i="25"/>
  <c r="HT32" i="25"/>
  <c r="HU32" i="25"/>
  <c r="HS33" i="25"/>
  <c r="HT33" i="25"/>
  <c r="HU33" i="25"/>
  <c r="HS34" i="25"/>
  <c r="HT34" i="25"/>
  <c r="HU34" i="25"/>
  <c r="HS35" i="25"/>
  <c r="HT35" i="25"/>
  <c r="HU35" i="25"/>
  <c r="HS36" i="25"/>
  <c r="HT36" i="25"/>
  <c r="HU36" i="25"/>
  <c r="HS37" i="25"/>
  <c r="HT37" i="25"/>
  <c r="HU37" i="25"/>
  <c r="HS38" i="25"/>
  <c r="HT38" i="25"/>
  <c r="HU38" i="25"/>
  <c r="HS39" i="25"/>
  <c r="HT39" i="25"/>
  <c r="HU39" i="25"/>
  <c r="HS40" i="25"/>
  <c r="HT40" i="25"/>
  <c r="HU40" i="25"/>
  <c r="HS41" i="25"/>
  <c r="HT41" i="25"/>
  <c r="HU41" i="25"/>
  <c r="HS42" i="25"/>
  <c r="HT42" i="25"/>
  <c r="HU42" i="25"/>
  <c r="HS43" i="25"/>
  <c r="HT43" i="25"/>
  <c r="HU43" i="25"/>
  <c r="HS44" i="25"/>
  <c r="HT44" i="25"/>
  <c r="HU44" i="25"/>
  <c r="HS45" i="25"/>
  <c r="HT45" i="25"/>
  <c r="HU45" i="25"/>
  <c r="HS46" i="25"/>
  <c r="HT46" i="25"/>
  <c r="HU46" i="25"/>
  <c r="HS47" i="25"/>
  <c r="HT47" i="25"/>
  <c r="HU47" i="25"/>
  <c r="HS48" i="25"/>
  <c r="HT48" i="25"/>
  <c r="HU48" i="25"/>
  <c r="HS49" i="25"/>
  <c r="HT49" i="25"/>
  <c r="HU49" i="25"/>
  <c r="HS50" i="25"/>
  <c r="HT50" i="25"/>
  <c r="HU50" i="25"/>
  <c r="HS51" i="25"/>
  <c r="HT51" i="25"/>
  <c r="HU51" i="25"/>
  <c r="HS54" i="25"/>
  <c r="HT54" i="25"/>
  <c r="HU54" i="25"/>
  <c r="HU3" i="25"/>
  <c r="HT3" i="25"/>
  <c r="HS3" i="25"/>
  <c r="CH15" i="8"/>
  <c r="CH14" i="8"/>
  <c r="CH13" i="8"/>
  <c r="CH12" i="8"/>
  <c r="CH11" i="8"/>
  <c r="CH10" i="8"/>
  <c r="CH9" i="8"/>
  <c r="CH8" i="8"/>
  <c r="CH7" i="8"/>
  <c r="CH6" i="8"/>
  <c r="CH5" i="8"/>
  <c r="CH4" i="8"/>
  <c r="CH3" i="8"/>
  <c r="BF55" i="30"/>
  <c r="BG55" i="30"/>
  <c r="BG56" i="30"/>
  <c r="BJ56" i="30"/>
  <c r="BF56" i="30"/>
  <c r="BJ55" i="30"/>
  <c r="B56" i="30"/>
  <c r="BK56" i="30"/>
  <c r="BH55" i="30"/>
  <c r="AL55" i="30"/>
  <c r="BI55" i="30"/>
  <c r="BH56" i="30"/>
  <c r="BQ56" i="30"/>
  <c r="AK56" i="30"/>
  <c r="BL56" i="30"/>
  <c r="AN56" i="30"/>
  <c r="AO56" i="30"/>
  <c r="AO55" i="30"/>
  <c r="BI56" i="30"/>
  <c r="BL55" i="30"/>
  <c r="BQ55" i="30"/>
  <c r="AN55" i="30"/>
  <c r="AJ56" i="30"/>
  <c r="AK55" i="30"/>
  <c r="AL56" i="30"/>
  <c r="AI55" i="30"/>
  <c r="AT56" i="30"/>
  <c r="AI56" i="30"/>
  <c r="AJ55" i="30"/>
  <c r="AM56" i="30"/>
  <c r="AT55" i="30"/>
  <c r="BK55" i="30"/>
  <c r="AM55" i="30"/>
  <c r="BS55" i="30"/>
  <c r="BP56" i="30"/>
  <c r="BN55" i="30"/>
  <c r="AB56" i="30"/>
  <c r="AD56" i="30"/>
  <c r="BR56" i="30"/>
  <c r="BO55" i="30"/>
  <c r="BM55" i="30"/>
  <c r="AQ55" i="30"/>
  <c r="AH56" i="30"/>
  <c r="AS56" i="30"/>
  <c r="BM56" i="30"/>
  <c r="BS56" i="30"/>
  <c r="BP55" i="30"/>
  <c r="AQ56" i="30"/>
  <c r="AS55" i="30"/>
  <c r="AP56" i="30"/>
  <c r="AP55" i="30"/>
  <c r="AV56" i="30"/>
  <c r="AR55" i="30"/>
  <c r="AU56" i="30"/>
  <c r="AR56" i="30"/>
  <c r="BR55" i="30"/>
  <c r="BN56" i="30"/>
  <c r="AV55" i="30"/>
  <c r="BO56" i="30"/>
  <c r="AU55" i="30"/>
  <c r="AY55" i="30"/>
  <c r="AG55" i="30"/>
  <c r="BE56" i="30"/>
  <c r="AH55" i="30"/>
  <c r="AD55" i="30"/>
  <c r="AY56" i="30"/>
  <c r="AB55" i="30"/>
  <c r="BA56" i="30"/>
  <c r="BD55" i="30"/>
  <c r="BA55" i="30"/>
  <c r="AG56" i="30"/>
  <c r="BE55" i="30"/>
  <c r="BD56" i="30"/>
  <c r="L62" i="4"/>
  <c r="C10" i="42"/>
  <c r="H10" i="42"/>
  <c r="D10" i="42"/>
  <c r="E10" i="42"/>
  <c r="F10" i="42"/>
  <c r="G10" i="42"/>
  <c r="K62" i="13"/>
  <c r="L62" i="13"/>
  <c r="M62" i="13"/>
  <c r="M23" i="42"/>
  <c r="N62" i="13"/>
  <c r="K23" i="42"/>
  <c r="O62" i="13"/>
  <c r="P62" i="13"/>
  <c r="Q62" i="13"/>
  <c r="R62" i="13"/>
  <c r="O23" i="42"/>
  <c r="S62" i="13"/>
  <c r="T62" i="13"/>
  <c r="N23" i="42"/>
  <c r="U62" i="13"/>
  <c r="V62" i="13"/>
  <c r="W62" i="13"/>
  <c r="X62" i="13"/>
  <c r="Y62" i="13"/>
  <c r="Z62" i="13"/>
  <c r="AA62" i="13"/>
  <c r="AB62" i="13"/>
  <c r="L14" i="42"/>
  <c r="M14" i="42"/>
  <c r="K14" i="42"/>
  <c r="O14" i="42"/>
  <c r="N14" i="42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L12" i="42"/>
  <c r="M12" i="42"/>
  <c r="K12" i="42"/>
  <c r="O12" i="42"/>
  <c r="N12" i="42"/>
  <c r="D17" i="21"/>
  <c r="E17" i="21"/>
  <c r="F17" i="21"/>
  <c r="G17" i="21"/>
  <c r="H17" i="21"/>
  <c r="J62" i="3"/>
  <c r="L22" i="42"/>
  <c r="M22" i="42"/>
  <c r="K22" i="42"/>
  <c r="O22" i="42"/>
  <c r="N22" i="42"/>
  <c r="I22" i="42"/>
  <c r="J22" i="42"/>
  <c r="C21" i="21"/>
  <c r="D21" i="21"/>
  <c r="E21" i="21"/>
  <c r="F21" i="21"/>
  <c r="G21" i="21"/>
  <c r="H21" i="21"/>
  <c r="L21" i="42"/>
  <c r="M21" i="42"/>
  <c r="K21" i="42"/>
  <c r="O21" i="42"/>
  <c r="N21" i="42"/>
  <c r="B62" i="25"/>
  <c r="B21" i="21"/>
  <c r="C62" i="33"/>
  <c r="C20" i="21"/>
  <c r="D62" i="33"/>
  <c r="D20" i="21"/>
  <c r="E62" i="33"/>
  <c r="E20" i="21"/>
  <c r="F62" i="33"/>
  <c r="F20" i="21"/>
  <c r="G62" i="33"/>
  <c r="G20" i="21"/>
  <c r="H62" i="33"/>
  <c r="H20" i="21"/>
  <c r="I62" i="33"/>
  <c r="J62" i="33"/>
  <c r="K62" i="33"/>
  <c r="L62" i="33"/>
  <c r="L20" i="42"/>
  <c r="M62" i="33"/>
  <c r="N62" i="33"/>
  <c r="O62" i="33"/>
  <c r="P62" i="33"/>
  <c r="M20" i="42"/>
  <c r="Q62" i="33"/>
  <c r="R62" i="33"/>
  <c r="S62" i="33"/>
  <c r="T62" i="33"/>
  <c r="K20" i="42"/>
  <c r="U62" i="33"/>
  <c r="V62" i="33"/>
  <c r="W62" i="33"/>
  <c r="X62" i="33"/>
  <c r="Y62" i="33"/>
  <c r="Z62" i="33"/>
  <c r="P20" i="42"/>
  <c r="AA62" i="33"/>
  <c r="AB62" i="33"/>
  <c r="AC62" i="33"/>
  <c r="AD62" i="33"/>
  <c r="AE62" i="33"/>
  <c r="AF62" i="33"/>
  <c r="AG62" i="33"/>
  <c r="AH62" i="33"/>
  <c r="O20" i="42"/>
  <c r="AI62" i="33"/>
  <c r="AJ62" i="33"/>
  <c r="AK62" i="33"/>
  <c r="AL62" i="33"/>
  <c r="N20" i="42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I20" i="42"/>
  <c r="BJ62" i="33"/>
  <c r="J20" i="42"/>
  <c r="BK62" i="33"/>
  <c r="BL62" i="33"/>
  <c r="BM62" i="33"/>
  <c r="BN62" i="33"/>
  <c r="B62" i="33"/>
  <c r="B20" i="21"/>
  <c r="C62" i="11"/>
  <c r="C16" i="21"/>
  <c r="D62" i="11"/>
  <c r="E62" i="11"/>
  <c r="E16" i="21"/>
  <c r="F62" i="11"/>
  <c r="F16" i="21"/>
  <c r="G62" i="11"/>
  <c r="H62" i="11"/>
  <c r="H16" i="21"/>
  <c r="I62" i="11"/>
  <c r="J62" i="11"/>
  <c r="K62" i="11"/>
  <c r="L62" i="11"/>
  <c r="L16" i="42"/>
  <c r="M62" i="11"/>
  <c r="N62" i="11"/>
  <c r="O62" i="11"/>
  <c r="P62" i="11"/>
  <c r="M16" i="42"/>
  <c r="Q62" i="11"/>
  <c r="R62" i="11"/>
  <c r="S62" i="11"/>
  <c r="T62" i="11"/>
  <c r="K16" i="42"/>
  <c r="U62" i="11"/>
  <c r="V62" i="11"/>
  <c r="W62" i="11"/>
  <c r="X62" i="11"/>
  <c r="Y62" i="11"/>
  <c r="Z62" i="11"/>
  <c r="AA62" i="11"/>
  <c r="AB62" i="11"/>
  <c r="AC62" i="11"/>
  <c r="AD62" i="11"/>
  <c r="O16" i="42"/>
  <c r="AE62" i="11"/>
  <c r="AF62" i="11"/>
  <c r="AG62" i="11"/>
  <c r="AH62" i="11"/>
  <c r="N16" i="42"/>
  <c r="AI62" i="11"/>
  <c r="AJ62" i="11"/>
  <c r="AK62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BB62" i="11"/>
  <c r="P16" i="42"/>
  <c r="BC62" i="11"/>
  <c r="BD62" i="11"/>
  <c r="B62" i="11"/>
  <c r="B16" i="21"/>
  <c r="C17" i="21"/>
  <c r="P26" i="42"/>
  <c r="P27" i="42"/>
  <c r="M26" i="42"/>
  <c r="F34" i="42"/>
  <c r="F38" i="42"/>
  <c r="F41" i="42"/>
  <c r="AG49" i="7"/>
  <c r="AG50" i="7"/>
  <c r="F33" i="42"/>
  <c r="AG51" i="7"/>
  <c r="H43" i="21"/>
  <c r="G43" i="21"/>
  <c r="F43" i="21"/>
  <c r="E43" i="21"/>
  <c r="D43" i="21"/>
  <c r="C43" i="21"/>
  <c r="B43" i="21"/>
  <c r="B42" i="20"/>
  <c r="BY51" i="40"/>
  <c r="BY50" i="40"/>
  <c r="BY49" i="40"/>
  <c r="BY48" i="40"/>
  <c r="BY47" i="40"/>
  <c r="BY46" i="40"/>
  <c r="BY45" i="40"/>
  <c r="BY44" i="40"/>
  <c r="BY43" i="40"/>
  <c r="BY42" i="40"/>
  <c r="BY41" i="40"/>
  <c r="BY40" i="40"/>
  <c r="BY39" i="40"/>
  <c r="BY38" i="40"/>
  <c r="BY37" i="40"/>
  <c r="BY36" i="40"/>
  <c r="BY35" i="40"/>
  <c r="BY34" i="40"/>
  <c r="BY33" i="40"/>
  <c r="BY32" i="40"/>
  <c r="BY31" i="40"/>
  <c r="BY30" i="40"/>
  <c r="BY29" i="40"/>
  <c r="BY28" i="40"/>
  <c r="BY27" i="40"/>
  <c r="BY26" i="40"/>
  <c r="BY25" i="40"/>
  <c r="BY24" i="40"/>
  <c r="BY23" i="40"/>
  <c r="BY20" i="40"/>
  <c r="BY19" i="40"/>
  <c r="BY18" i="40"/>
  <c r="BY17" i="40"/>
  <c r="BY16" i="40"/>
  <c r="BY15" i="40"/>
  <c r="BY14" i="40"/>
  <c r="BY13" i="40"/>
  <c r="BY12" i="40"/>
  <c r="BY11" i="40"/>
  <c r="CF10" i="40"/>
  <c r="CE10" i="40"/>
  <c r="CD10" i="40"/>
  <c r="CC10" i="40"/>
  <c r="CB10" i="40"/>
  <c r="CA10" i="40"/>
  <c r="BZ10" i="40"/>
  <c r="BY10" i="40"/>
  <c r="BY9" i="40"/>
  <c r="BY7" i="40"/>
  <c r="AF4" i="20"/>
  <c r="AF37" i="20"/>
  <c r="G16" i="21"/>
  <c r="W4" i="20"/>
  <c r="W37" i="20"/>
  <c r="D16" i="21"/>
  <c r="F16" i="42"/>
  <c r="E16" i="42"/>
  <c r="M4" i="20"/>
  <c r="M37" i="20"/>
  <c r="D16" i="42"/>
  <c r="H16" i="42"/>
  <c r="C16" i="42"/>
  <c r="B16" i="42"/>
  <c r="EL4" i="27"/>
  <c r="EM4" i="27"/>
  <c r="EN4" i="27"/>
  <c r="EO4" i="27"/>
  <c r="EP4" i="27"/>
  <c r="EQ4" i="27"/>
  <c r="ER4" i="27"/>
  <c r="ES4" i="27"/>
  <c r="ET4" i="27"/>
  <c r="EU4" i="27"/>
  <c r="EV4" i="27"/>
  <c r="EW4" i="27"/>
  <c r="EX4" i="27"/>
  <c r="EY4" i="27"/>
  <c r="EZ4" i="27"/>
  <c r="FA4" i="27"/>
  <c r="FB4" i="27"/>
  <c r="FC4" i="27"/>
  <c r="FD4" i="27"/>
  <c r="FE4" i="27"/>
  <c r="FF4" i="27"/>
  <c r="FG4" i="27"/>
  <c r="FH4" i="27"/>
  <c r="FI4" i="27"/>
  <c r="FJ4" i="27"/>
  <c r="FK4" i="27"/>
  <c r="FL4" i="27"/>
  <c r="FM4" i="27"/>
  <c r="FN4" i="27"/>
  <c r="FO4" i="27"/>
  <c r="FP4" i="27"/>
  <c r="FQ4" i="27"/>
  <c r="FR4" i="27"/>
  <c r="FS4" i="27"/>
  <c r="FT4" i="27"/>
  <c r="FU4" i="27"/>
  <c r="FV4" i="27"/>
  <c r="FW4" i="27"/>
  <c r="FX4" i="27"/>
  <c r="EL5" i="27"/>
  <c r="EM5" i="27"/>
  <c r="EN5" i="27"/>
  <c r="EO5" i="27"/>
  <c r="EP5" i="27"/>
  <c r="EQ5" i="27"/>
  <c r="ER5" i="27"/>
  <c r="ES5" i="27"/>
  <c r="ET5" i="27"/>
  <c r="EU5" i="27"/>
  <c r="EV5" i="27"/>
  <c r="EW5" i="27"/>
  <c r="EX5" i="27"/>
  <c r="EY5" i="27"/>
  <c r="EZ5" i="27"/>
  <c r="FA5" i="27"/>
  <c r="FB5" i="27"/>
  <c r="FC5" i="27"/>
  <c r="FD5" i="27"/>
  <c r="FE5" i="27"/>
  <c r="FF5" i="27"/>
  <c r="FG5" i="27"/>
  <c r="FH5" i="27"/>
  <c r="FI5" i="27"/>
  <c r="FJ5" i="27"/>
  <c r="FK5" i="27"/>
  <c r="FL5" i="27"/>
  <c r="FM5" i="27"/>
  <c r="FN5" i="27"/>
  <c r="FO5" i="27"/>
  <c r="FP5" i="27"/>
  <c r="FQ5" i="27"/>
  <c r="FR5" i="27"/>
  <c r="FS5" i="27"/>
  <c r="FT5" i="27"/>
  <c r="FU5" i="27"/>
  <c r="FV5" i="27"/>
  <c r="FW5" i="27"/>
  <c r="FX5" i="27"/>
  <c r="EL6" i="27"/>
  <c r="EM6" i="27"/>
  <c r="EN6" i="27"/>
  <c r="EO6" i="27"/>
  <c r="EP6" i="27"/>
  <c r="EQ6" i="27"/>
  <c r="ER6" i="27"/>
  <c r="ES6" i="27"/>
  <c r="ET6" i="27"/>
  <c r="EU6" i="27"/>
  <c r="EV6" i="27"/>
  <c r="EW6" i="27"/>
  <c r="EX6" i="27"/>
  <c r="EY6" i="27"/>
  <c r="EZ6" i="27"/>
  <c r="FA6" i="27"/>
  <c r="FB6" i="27"/>
  <c r="FC6" i="27"/>
  <c r="FD6" i="27"/>
  <c r="FE6" i="27"/>
  <c r="FF6" i="27"/>
  <c r="FG6" i="27"/>
  <c r="FH6" i="27"/>
  <c r="FI6" i="27"/>
  <c r="FJ6" i="27"/>
  <c r="FK6" i="27"/>
  <c r="FL6" i="27"/>
  <c r="FM6" i="27"/>
  <c r="FN6" i="27"/>
  <c r="FO6" i="27"/>
  <c r="FP6" i="27"/>
  <c r="FQ6" i="27"/>
  <c r="FR6" i="27"/>
  <c r="FS6" i="27"/>
  <c r="FT6" i="27"/>
  <c r="FU6" i="27"/>
  <c r="FV6" i="27"/>
  <c r="FW6" i="27"/>
  <c r="FX6" i="27"/>
  <c r="EL7" i="27"/>
  <c r="EM7" i="27"/>
  <c r="EN7" i="27"/>
  <c r="EO7" i="27"/>
  <c r="EP7" i="27"/>
  <c r="EQ7" i="27"/>
  <c r="ER7" i="27"/>
  <c r="ES7" i="27"/>
  <c r="ET7" i="27"/>
  <c r="EU7" i="27"/>
  <c r="EV7" i="27"/>
  <c r="EW7" i="27"/>
  <c r="EX7" i="27"/>
  <c r="EY7" i="27"/>
  <c r="EZ7" i="27"/>
  <c r="FA7" i="27"/>
  <c r="FB7" i="27"/>
  <c r="FC7" i="27"/>
  <c r="FD7" i="27"/>
  <c r="FE7" i="27"/>
  <c r="FF7" i="27"/>
  <c r="FG7" i="27"/>
  <c r="FH7" i="27"/>
  <c r="FI7" i="27"/>
  <c r="FJ7" i="27"/>
  <c r="FK7" i="27"/>
  <c r="FL7" i="27"/>
  <c r="FM7" i="27"/>
  <c r="FN7" i="27"/>
  <c r="FO7" i="27"/>
  <c r="FP7" i="27"/>
  <c r="FQ7" i="27"/>
  <c r="FR7" i="27"/>
  <c r="FS7" i="27"/>
  <c r="FT7" i="27"/>
  <c r="FU7" i="27"/>
  <c r="FV7" i="27"/>
  <c r="FW7" i="27"/>
  <c r="FX7" i="27"/>
  <c r="EL8" i="27"/>
  <c r="EM8" i="27"/>
  <c r="EN8" i="27"/>
  <c r="EO8" i="27"/>
  <c r="EP8" i="27"/>
  <c r="EQ8" i="27"/>
  <c r="ER8" i="27"/>
  <c r="ES8" i="27"/>
  <c r="ET8" i="27"/>
  <c r="EU8" i="27"/>
  <c r="EV8" i="27"/>
  <c r="EW8" i="27"/>
  <c r="EX8" i="27"/>
  <c r="EY8" i="27"/>
  <c r="EZ8" i="27"/>
  <c r="FA8" i="27"/>
  <c r="FB8" i="27"/>
  <c r="FC8" i="27"/>
  <c r="FD8" i="27"/>
  <c r="FE8" i="27"/>
  <c r="FF8" i="27"/>
  <c r="FG8" i="27"/>
  <c r="FH8" i="27"/>
  <c r="FI8" i="27"/>
  <c r="FJ8" i="27"/>
  <c r="FK8" i="27"/>
  <c r="FL8" i="27"/>
  <c r="FM8" i="27"/>
  <c r="FN8" i="27"/>
  <c r="FO8" i="27"/>
  <c r="FP8" i="27"/>
  <c r="FQ8" i="27"/>
  <c r="FR8" i="27"/>
  <c r="FS8" i="27"/>
  <c r="FT8" i="27"/>
  <c r="FU8" i="27"/>
  <c r="FV8" i="27"/>
  <c r="FW8" i="27"/>
  <c r="FX8" i="27"/>
  <c r="EL9" i="27"/>
  <c r="EM9" i="27"/>
  <c r="EN9" i="27"/>
  <c r="EO9" i="27"/>
  <c r="EP9" i="27"/>
  <c r="EQ9" i="27"/>
  <c r="ER9" i="27"/>
  <c r="ES9" i="27"/>
  <c r="ET9" i="27"/>
  <c r="EU9" i="27"/>
  <c r="EV9" i="27"/>
  <c r="EW9" i="27"/>
  <c r="EX9" i="27"/>
  <c r="EY9" i="27"/>
  <c r="EZ9" i="27"/>
  <c r="FA9" i="27"/>
  <c r="FB9" i="27"/>
  <c r="FC9" i="27"/>
  <c r="FD9" i="27"/>
  <c r="FE9" i="27"/>
  <c r="FF9" i="27"/>
  <c r="FG9" i="27"/>
  <c r="FH9" i="27"/>
  <c r="FI9" i="27"/>
  <c r="FJ9" i="27"/>
  <c r="FK9" i="27"/>
  <c r="FL9" i="27"/>
  <c r="FM9" i="27"/>
  <c r="FN9" i="27"/>
  <c r="FO9" i="27"/>
  <c r="FP9" i="27"/>
  <c r="FQ9" i="27"/>
  <c r="FR9" i="27"/>
  <c r="FS9" i="27"/>
  <c r="FT9" i="27"/>
  <c r="FU9" i="27"/>
  <c r="FV9" i="27"/>
  <c r="FW9" i="27"/>
  <c r="FX9" i="27"/>
  <c r="EL10" i="27"/>
  <c r="EM10" i="27"/>
  <c r="EN10" i="27"/>
  <c r="EO10" i="27"/>
  <c r="EP10" i="27"/>
  <c r="EQ10" i="27"/>
  <c r="ER10" i="27"/>
  <c r="ES10" i="27"/>
  <c r="ET10" i="27"/>
  <c r="EU10" i="27"/>
  <c r="EV10" i="27"/>
  <c r="EW10" i="27"/>
  <c r="EX10" i="27"/>
  <c r="EY10" i="27"/>
  <c r="EZ10" i="27"/>
  <c r="FA10" i="27"/>
  <c r="FB10" i="27"/>
  <c r="FC10" i="27"/>
  <c r="FD10" i="27"/>
  <c r="FE10" i="27"/>
  <c r="FF10" i="27"/>
  <c r="FG10" i="27"/>
  <c r="FH10" i="27"/>
  <c r="FI10" i="27"/>
  <c r="FJ10" i="27"/>
  <c r="FK10" i="27"/>
  <c r="FL10" i="27"/>
  <c r="FM10" i="27"/>
  <c r="FN10" i="27"/>
  <c r="FO10" i="27"/>
  <c r="FP10" i="27"/>
  <c r="FQ10" i="27"/>
  <c r="FR10" i="27"/>
  <c r="FS10" i="27"/>
  <c r="FT10" i="27"/>
  <c r="FU10" i="27"/>
  <c r="FV10" i="27"/>
  <c r="FW10" i="27"/>
  <c r="FX10" i="27"/>
  <c r="EL11" i="27"/>
  <c r="EM11" i="27"/>
  <c r="EN11" i="27"/>
  <c r="EO11" i="27"/>
  <c r="EP11" i="27"/>
  <c r="EQ11" i="27"/>
  <c r="ER11" i="27"/>
  <c r="ES11" i="27"/>
  <c r="ET11" i="27"/>
  <c r="EU11" i="27"/>
  <c r="EV11" i="27"/>
  <c r="EW11" i="27"/>
  <c r="EX11" i="27"/>
  <c r="EY11" i="27"/>
  <c r="EZ11" i="27"/>
  <c r="FA11" i="27"/>
  <c r="FB11" i="27"/>
  <c r="FC11" i="27"/>
  <c r="FD11" i="27"/>
  <c r="FE11" i="27"/>
  <c r="FF11" i="27"/>
  <c r="FG11" i="27"/>
  <c r="FH11" i="27"/>
  <c r="FI11" i="27"/>
  <c r="FJ11" i="27"/>
  <c r="FK11" i="27"/>
  <c r="FL11" i="27"/>
  <c r="FM11" i="27"/>
  <c r="FN11" i="27"/>
  <c r="FO11" i="27"/>
  <c r="FP11" i="27"/>
  <c r="FQ11" i="27"/>
  <c r="FR11" i="27"/>
  <c r="FS11" i="27"/>
  <c r="FT11" i="27"/>
  <c r="FU11" i="27"/>
  <c r="FV11" i="27"/>
  <c r="FW11" i="27"/>
  <c r="FX11" i="27"/>
  <c r="EL12" i="27"/>
  <c r="EM12" i="27"/>
  <c r="EN12" i="27"/>
  <c r="EO12" i="27"/>
  <c r="EP12" i="27"/>
  <c r="EQ12" i="27"/>
  <c r="ER12" i="27"/>
  <c r="ES12" i="27"/>
  <c r="ET12" i="27"/>
  <c r="EU12" i="27"/>
  <c r="EV12" i="27"/>
  <c r="EW12" i="27"/>
  <c r="EX12" i="27"/>
  <c r="EY12" i="27"/>
  <c r="EZ12" i="27"/>
  <c r="FA12" i="27"/>
  <c r="FB12" i="27"/>
  <c r="FC12" i="27"/>
  <c r="FD12" i="27"/>
  <c r="FE12" i="27"/>
  <c r="FF12" i="27"/>
  <c r="FG12" i="27"/>
  <c r="FH12" i="27"/>
  <c r="FI12" i="27"/>
  <c r="FJ12" i="27"/>
  <c r="FK12" i="27"/>
  <c r="FL12" i="27"/>
  <c r="FM12" i="27"/>
  <c r="FN12" i="27"/>
  <c r="FO12" i="27"/>
  <c r="FP12" i="27"/>
  <c r="FQ12" i="27"/>
  <c r="FR12" i="27"/>
  <c r="FS12" i="27"/>
  <c r="FT12" i="27"/>
  <c r="FU12" i="27"/>
  <c r="FV12" i="27"/>
  <c r="FW12" i="27"/>
  <c r="FX12" i="27"/>
  <c r="EL13" i="27"/>
  <c r="EM13" i="27"/>
  <c r="EN13" i="27"/>
  <c r="EO13" i="27"/>
  <c r="EP13" i="27"/>
  <c r="EQ13" i="27"/>
  <c r="ER13" i="27"/>
  <c r="ES13" i="27"/>
  <c r="ET13" i="27"/>
  <c r="EU13" i="27"/>
  <c r="EV13" i="27"/>
  <c r="EW13" i="27"/>
  <c r="EX13" i="27"/>
  <c r="EY13" i="27"/>
  <c r="EZ13" i="27"/>
  <c r="FA13" i="27"/>
  <c r="FB13" i="27"/>
  <c r="FC13" i="27"/>
  <c r="FD13" i="27"/>
  <c r="FE13" i="27"/>
  <c r="FF13" i="27"/>
  <c r="FG13" i="27"/>
  <c r="FH13" i="27"/>
  <c r="FI13" i="27"/>
  <c r="FJ13" i="27"/>
  <c r="FK13" i="27"/>
  <c r="FL13" i="27"/>
  <c r="FM13" i="27"/>
  <c r="FN13" i="27"/>
  <c r="FO13" i="27"/>
  <c r="FP13" i="27"/>
  <c r="FQ13" i="27"/>
  <c r="FR13" i="27"/>
  <c r="FS13" i="27"/>
  <c r="FT13" i="27"/>
  <c r="FU13" i="27"/>
  <c r="FV13" i="27"/>
  <c r="FW13" i="27"/>
  <c r="FX13" i="27"/>
  <c r="EL14" i="27"/>
  <c r="EM14" i="27"/>
  <c r="EN14" i="27"/>
  <c r="EO14" i="27"/>
  <c r="EP14" i="27"/>
  <c r="EQ14" i="27"/>
  <c r="ER14" i="27"/>
  <c r="ES14" i="27"/>
  <c r="ET14" i="27"/>
  <c r="EU14" i="27"/>
  <c r="EV14" i="27"/>
  <c r="EW14" i="27"/>
  <c r="EX14" i="27"/>
  <c r="EY14" i="27"/>
  <c r="EZ14" i="27"/>
  <c r="FA14" i="27"/>
  <c r="FB14" i="27"/>
  <c r="FC14" i="27"/>
  <c r="FD14" i="27"/>
  <c r="FE14" i="27"/>
  <c r="FF14" i="27"/>
  <c r="FG14" i="27"/>
  <c r="FH14" i="27"/>
  <c r="FI14" i="27"/>
  <c r="FJ14" i="27"/>
  <c r="FK14" i="27"/>
  <c r="FL14" i="27"/>
  <c r="FM14" i="27"/>
  <c r="FN14" i="27"/>
  <c r="FO14" i="27"/>
  <c r="FP14" i="27"/>
  <c r="FQ14" i="27"/>
  <c r="FR14" i="27"/>
  <c r="FS14" i="27"/>
  <c r="FT14" i="27"/>
  <c r="FU14" i="27"/>
  <c r="FV14" i="27"/>
  <c r="FW14" i="27"/>
  <c r="FX14" i="27"/>
  <c r="EL15" i="27"/>
  <c r="EM15" i="27"/>
  <c r="EN15" i="27"/>
  <c r="EO15" i="27"/>
  <c r="EP15" i="27"/>
  <c r="EQ15" i="27"/>
  <c r="ER15" i="27"/>
  <c r="ES15" i="27"/>
  <c r="ET15" i="27"/>
  <c r="EU15" i="27"/>
  <c r="EV15" i="27"/>
  <c r="EW15" i="27"/>
  <c r="EX15" i="27"/>
  <c r="EY15" i="27"/>
  <c r="EZ15" i="27"/>
  <c r="FA15" i="27"/>
  <c r="FB15" i="27"/>
  <c r="FC15" i="27"/>
  <c r="FD15" i="27"/>
  <c r="FE15" i="27"/>
  <c r="FF15" i="27"/>
  <c r="FG15" i="27"/>
  <c r="FH15" i="27"/>
  <c r="FI15" i="27"/>
  <c r="FJ15" i="27"/>
  <c r="FK15" i="27"/>
  <c r="FL15" i="27"/>
  <c r="FM15" i="27"/>
  <c r="FN15" i="27"/>
  <c r="FO15" i="27"/>
  <c r="FP15" i="27"/>
  <c r="FQ15" i="27"/>
  <c r="FR15" i="27"/>
  <c r="FS15" i="27"/>
  <c r="FT15" i="27"/>
  <c r="FU15" i="27"/>
  <c r="FV15" i="27"/>
  <c r="FW15" i="27"/>
  <c r="FX15" i="27"/>
  <c r="EL16" i="27"/>
  <c r="EM16" i="27"/>
  <c r="EN16" i="27"/>
  <c r="EO16" i="27"/>
  <c r="EP16" i="27"/>
  <c r="EQ16" i="27"/>
  <c r="ER16" i="27"/>
  <c r="ES16" i="27"/>
  <c r="ET16" i="27"/>
  <c r="EU16" i="27"/>
  <c r="EV16" i="27"/>
  <c r="EW16" i="27"/>
  <c r="EX16" i="27"/>
  <c r="EY16" i="27"/>
  <c r="EZ16" i="27"/>
  <c r="FA16" i="27"/>
  <c r="FB16" i="27"/>
  <c r="FC16" i="27"/>
  <c r="FD16" i="27"/>
  <c r="FE16" i="27"/>
  <c r="FF16" i="27"/>
  <c r="FG16" i="27"/>
  <c r="FH16" i="27"/>
  <c r="FI16" i="27"/>
  <c r="FJ16" i="27"/>
  <c r="FK16" i="27"/>
  <c r="FL16" i="27"/>
  <c r="FM16" i="27"/>
  <c r="FN16" i="27"/>
  <c r="FO16" i="27"/>
  <c r="FP16" i="27"/>
  <c r="FQ16" i="27"/>
  <c r="FR16" i="27"/>
  <c r="FS16" i="27"/>
  <c r="FT16" i="27"/>
  <c r="FU16" i="27"/>
  <c r="FV16" i="27"/>
  <c r="FW16" i="27"/>
  <c r="FX16" i="27"/>
  <c r="EL17" i="27"/>
  <c r="EM17" i="27"/>
  <c r="EN17" i="27"/>
  <c r="EO17" i="27"/>
  <c r="EP17" i="27"/>
  <c r="EQ17" i="27"/>
  <c r="ER17" i="27"/>
  <c r="ES17" i="27"/>
  <c r="ET17" i="27"/>
  <c r="EU17" i="27"/>
  <c r="EV17" i="27"/>
  <c r="EW17" i="27"/>
  <c r="EX17" i="27"/>
  <c r="EY17" i="27"/>
  <c r="EZ17" i="27"/>
  <c r="FA17" i="27"/>
  <c r="FB17" i="27"/>
  <c r="FC17" i="27"/>
  <c r="FD17" i="27"/>
  <c r="FE17" i="27"/>
  <c r="FF17" i="27"/>
  <c r="FG17" i="27"/>
  <c r="FH17" i="27"/>
  <c r="FI17" i="27"/>
  <c r="FJ17" i="27"/>
  <c r="FK17" i="27"/>
  <c r="FL17" i="27"/>
  <c r="FM17" i="27"/>
  <c r="FN17" i="27"/>
  <c r="FO17" i="27"/>
  <c r="FP17" i="27"/>
  <c r="FQ17" i="27"/>
  <c r="FR17" i="27"/>
  <c r="FS17" i="27"/>
  <c r="FT17" i="27"/>
  <c r="FU17" i="27"/>
  <c r="FV17" i="27"/>
  <c r="FW17" i="27"/>
  <c r="FX17" i="27"/>
  <c r="EL18" i="27"/>
  <c r="EM18" i="27"/>
  <c r="EN18" i="27"/>
  <c r="EO18" i="27"/>
  <c r="EP18" i="27"/>
  <c r="EQ18" i="27"/>
  <c r="ER18" i="27"/>
  <c r="ES18" i="27"/>
  <c r="ET18" i="27"/>
  <c r="EU18" i="27"/>
  <c r="EV18" i="27"/>
  <c r="EW18" i="27"/>
  <c r="EX18" i="27"/>
  <c r="EY18" i="27"/>
  <c r="EZ18" i="27"/>
  <c r="FA18" i="27"/>
  <c r="FB18" i="27"/>
  <c r="FC18" i="27"/>
  <c r="FD18" i="27"/>
  <c r="FE18" i="27"/>
  <c r="FF18" i="27"/>
  <c r="FG18" i="27"/>
  <c r="FH18" i="27"/>
  <c r="FI18" i="27"/>
  <c r="FJ18" i="27"/>
  <c r="FK18" i="27"/>
  <c r="FL18" i="27"/>
  <c r="FM18" i="27"/>
  <c r="FN18" i="27"/>
  <c r="FO18" i="27"/>
  <c r="FP18" i="27"/>
  <c r="FQ18" i="27"/>
  <c r="FR18" i="27"/>
  <c r="FS18" i="27"/>
  <c r="FT18" i="27"/>
  <c r="FU18" i="27"/>
  <c r="FV18" i="27"/>
  <c r="FW18" i="27"/>
  <c r="FX18" i="27"/>
  <c r="EL19" i="27"/>
  <c r="EM19" i="27"/>
  <c r="EN19" i="27"/>
  <c r="EO19" i="27"/>
  <c r="EP19" i="27"/>
  <c r="EQ19" i="27"/>
  <c r="ER19" i="27"/>
  <c r="ES19" i="27"/>
  <c r="ET19" i="27"/>
  <c r="EU19" i="27"/>
  <c r="EV19" i="27"/>
  <c r="EW19" i="27"/>
  <c r="EX19" i="27"/>
  <c r="EY19" i="27"/>
  <c r="EZ19" i="27"/>
  <c r="FA19" i="27"/>
  <c r="FB19" i="27"/>
  <c r="FC19" i="27"/>
  <c r="FD19" i="27"/>
  <c r="FE19" i="27"/>
  <c r="FF19" i="27"/>
  <c r="FG19" i="27"/>
  <c r="FH19" i="27"/>
  <c r="FI19" i="27"/>
  <c r="FJ19" i="27"/>
  <c r="FK19" i="27"/>
  <c r="FL19" i="27"/>
  <c r="FM19" i="27"/>
  <c r="FN19" i="27"/>
  <c r="FO19" i="27"/>
  <c r="FP19" i="27"/>
  <c r="FQ19" i="27"/>
  <c r="FR19" i="27"/>
  <c r="FS19" i="27"/>
  <c r="FT19" i="27"/>
  <c r="FU19" i="27"/>
  <c r="FV19" i="27"/>
  <c r="FW19" i="27"/>
  <c r="FX19" i="27"/>
  <c r="EL20" i="27"/>
  <c r="EM20" i="27"/>
  <c r="EN20" i="27"/>
  <c r="EO20" i="27"/>
  <c r="EP20" i="27"/>
  <c r="EQ20" i="27"/>
  <c r="ER20" i="27"/>
  <c r="ES20" i="27"/>
  <c r="ET20" i="27"/>
  <c r="EU20" i="27"/>
  <c r="EV20" i="27"/>
  <c r="EW20" i="27"/>
  <c r="EX20" i="27"/>
  <c r="EY20" i="27"/>
  <c r="EZ20" i="27"/>
  <c r="FA20" i="27"/>
  <c r="FB20" i="27"/>
  <c r="FC20" i="27"/>
  <c r="FD20" i="27"/>
  <c r="FE20" i="27"/>
  <c r="FF20" i="27"/>
  <c r="FG20" i="27"/>
  <c r="FH20" i="27"/>
  <c r="FI20" i="27"/>
  <c r="FJ20" i="27"/>
  <c r="FK20" i="27"/>
  <c r="FL20" i="27"/>
  <c r="FM20" i="27"/>
  <c r="FN20" i="27"/>
  <c r="FO20" i="27"/>
  <c r="FP20" i="27"/>
  <c r="FQ20" i="27"/>
  <c r="FR20" i="27"/>
  <c r="FS20" i="27"/>
  <c r="FT20" i="27"/>
  <c r="FU20" i="27"/>
  <c r="FV20" i="27"/>
  <c r="FW20" i="27"/>
  <c r="FX20" i="27"/>
  <c r="EL21" i="27"/>
  <c r="EM21" i="27"/>
  <c r="EN21" i="27"/>
  <c r="EO21" i="27"/>
  <c r="EP21" i="27"/>
  <c r="EQ21" i="27"/>
  <c r="ER21" i="27"/>
  <c r="ES21" i="27"/>
  <c r="ET21" i="27"/>
  <c r="EU21" i="27"/>
  <c r="EV21" i="27"/>
  <c r="EW21" i="27"/>
  <c r="EX21" i="27"/>
  <c r="EY21" i="27"/>
  <c r="EZ21" i="27"/>
  <c r="FA21" i="27"/>
  <c r="FB21" i="27"/>
  <c r="FC21" i="27"/>
  <c r="FD21" i="27"/>
  <c r="FE21" i="27"/>
  <c r="FF21" i="27"/>
  <c r="FG21" i="27"/>
  <c r="FH21" i="27"/>
  <c r="FI21" i="27"/>
  <c r="FJ21" i="27"/>
  <c r="FK21" i="27"/>
  <c r="FL21" i="27"/>
  <c r="FM21" i="27"/>
  <c r="FN21" i="27"/>
  <c r="FO21" i="27"/>
  <c r="FP21" i="27"/>
  <c r="FQ21" i="27"/>
  <c r="FR21" i="27"/>
  <c r="FS21" i="27"/>
  <c r="FT21" i="27"/>
  <c r="FU21" i="27"/>
  <c r="FV21" i="27"/>
  <c r="FW21" i="27"/>
  <c r="FX21" i="27"/>
  <c r="EL22" i="27"/>
  <c r="EM22" i="27"/>
  <c r="EN22" i="27"/>
  <c r="EO22" i="27"/>
  <c r="EP22" i="27"/>
  <c r="EQ22" i="27"/>
  <c r="ER22" i="27"/>
  <c r="ES22" i="27"/>
  <c r="ET22" i="27"/>
  <c r="EU22" i="27"/>
  <c r="EV22" i="27"/>
  <c r="EW22" i="27"/>
  <c r="EX22" i="27"/>
  <c r="EY22" i="27"/>
  <c r="EZ22" i="27"/>
  <c r="FA22" i="27"/>
  <c r="FB22" i="27"/>
  <c r="FC22" i="27"/>
  <c r="FD22" i="27"/>
  <c r="FE22" i="27"/>
  <c r="FF22" i="27"/>
  <c r="FG22" i="27"/>
  <c r="FH22" i="27"/>
  <c r="FI22" i="27"/>
  <c r="FJ22" i="27"/>
  <c r="FK22" i="27"/>
  <c r="FL22" i="27"/>
  <c r="FM22" i="27"/>
  <c r="FN22" i="27"/>
  <c r="FO22" i="27"/>
  <c r="FP22" i="27"/>
  <c r="FQ22" i="27"/>
  <c r="FR22" i="27"/>
  <c r="FS22" i="27"/>
  <c r="FT22" i="27"/>
  <c r="FU22" i="27"/>
  <c r="FV22" i="27"/>
  <c r="FW22" i="27"/>
  <c r="FX22" i="27"/>
  <c r="EL23" i="27"/>
  <c r="EM23" i="27"/>
  <c r="EN23" i="27"/>
  <c r="EO23" i="27"/>
  <c r="EP23" i="27"/>
  <c r="EQ23" i="27"/>
  <c r="ER23" i="27"/>
  <c r="ES23" i="27"/>
  <c r="ET23" i="27"/>
  <c r="EU23" i="27"/>
  <c r="EV23" i="27"/>
  <c r="EW23" i="27"/>
  <c r="EX23" i="27"/>
  <c r="EY23" i="27"/>
  <c r="EZ23" i="27"/>
  <c r="FA23" i="27"/>
  <c r="FB23" i="27"/>
  <c r="FC23" i="27"/>
  <c r="FD23" i="27"/>
  <c r="FE23" i="27"/>
  <c r="FF23" i="27"/>
  <c r="FG23" i="27"/>
  <c r="FH23" i="27"/>
  <c r="FI23" i="27"/>
  <c r="FJ23" i="27"/>
  <c r="FK23" i="27"/>
  <c r="FL23" i="27"/>
  <c r="FM23" i="27"/>
  <c r="FN23" i="27"/>
  <c r="FO23" i="27"/>
  <c r="FP23" i="27"/>
  <c r="FQ23" i="27"/>
  <c r="FR23" i="27"/>
  <c r="FS23" i="27"/>
  <c r="FT23" i="27"/>
  <c r="FU23" i="27"/>
  <c r="FV23" i="27"/>
  <c r="FW23" i="27"/>
  <c r="FX23" i="27"/>
  <c r="EL24" i="27"/>
  <c r="EM24" i="27"/>
  <c r="EN24" i="27"/>
  <c r="EO24" i="27"/>
  <c r="EP24" i="27"/>
  <c r="EQ24" i="27"/>
  <c r="ER24" i="27"/>
  <c r="ES24" i="27"/>
  <c r="ET24" i="27"/>
  <c r="EU24" i="27"/>
  <c r="EV24" i="27"/>
  <c r="EW24" i="27"/>
  <c r="EX24" i="27"/>
  <c r="EY24" i="27"/>
  <c r="EZ24" i="27"/>
  <c r="FA24" i="27"/>
  <c r="FB24" i="27"/>
  <c r="FC24" i="27"/>
  <c r="FD24" i="27"/>
  <c r="FE24" i="27"/>
  <c r="FF24" i="27"/>
  <c r="FG24" i="27"/>
  <c r="FH24" i="27"/>
  <c r="FI24" i="27"/>
  <c r="FJ24" i="27"/>
  <c r="FK24" i="27"/>
  <c r="FL24" i="27"/>
  <c r="FM24" i="27"/>
  <c r="FN24" i="27"/>
  <c r="FO24" i="27"/>
  <c r="FP24" i="27"/>
  <c r="FQ24" i="27"/>
  <c r="FR24" i="27"/>
  <c r="FS24" i="27"/>
  <c r="FT24" i="27"/>
  <c r="FU24" i="27"/>
  <c r="FV24" i="27"/>
  <c r="FW24" i="27"/>
  <c r="FX24" i="27"/>
  <c r="EL25" i="27"/>
  <c r="EM25" i="27"/>
  <c r="EN25" i="27"/>
  <c r="EO25" i="27"/>
  <c r="EP25" i="27"/>
  <c r="EQ25" i="27"/>
  <c r="ER25" i="27"/>
  <c r="ES25" i="27"/>
  <c r="ET25" i="27"/>
  <c r="EU25" i="27"/>
  <c r="EV25" i="27"/>
  <c r="EW25" i="27"/>
  <c r="EX25" i="27"/>
  <c r="EY25" i="27"/>
  <c r="EZ25" i="27"/>
  <c r="FA25" i="27"/>
  <c r="FB25" i="27"/>
  <c r="FC25" i="27"/>
  <c r="FD25" i="27"/>
  <c r="FE25" i="27"/>
  <c r="FF25" i="27"/>
  <c r="FG25" i="27"/>
  <c r="FH25" i="27"/>
  <c r="FI25" i="27"/>
  <c r="FJ25" i="27"/>
  <c r="FK25" i="27"/>
  <c r="FL25" i="27"/>
  <c r="FM25" i="27"/>
  <c r="FN25" i="27"/>
  <c r="FO25" i="27"/>
  <c r="FP25" i="27"/>
  <c r="FQ25" i="27"/>
  <c r="FR25" i="27"/>
  <c r="FS25" i="27"/>
  <c r="FT25" i="27"/>
  <c r="FU25" i="27"/>
  <c r="FV25" i="27"/>
  <c r="FW25" i="27"/>
  <c r="FX25" i="27"/>
  <c r="EL26" i="27"/>
  <c r="EM26" i="27"/>
  <c r="EN26" i="27"/>
  <c r="EO26" i="27"/>
  <c r="EP26" i="27"/>
  <c r="EQ26" i="27"/>
  <c r="ER26" i="27"/>
  <c r="ES26" i="27"/>
  <c r="ET26" i="27"/>
  <c r="EU26" i="27"/>
  <c r="EV26" i="27"/>
  <c r="EW26" i="27"/>
  <c r="EX26" i="27"/>
  <c r="EY26" i="27"/>
  <c r="EZ26" i="27"/>
  <c r="FA26" i="27"/>
  <c r="FB26" i="27"/>
  <c r="FC26" i="27"/>
  <c r="FD26" i="27"/>
  <c r="FE26" i="27"/>
  <c r="FF26" i="27"/>
  <c r="FG26" i="27"/>
  <c r="FH26" i="27"/>
  <c r="FI26" i="27"/>
  <c r="FJ26" i="27"/>
  <c r="FK26" i="27"/>
  <c r="FL26" i="27"/>
  <c r="FM26" i="27"/>
  <c r="FN26" i="27"/>
  <c r="FO26" i="27"/>
  <c r="FP26" i="27"/>
  <c r="FQ26" i="27"/>
  <c r="FR26" i="27"/>
  <c r="FS26" i="27"/>
  <c r="FT26" i="27"/>
  <c r="FU26" i="27"/>
  <c r="FV26" i="27"/>
  <c r="FW26" i="27"/>
  <c r="FX26" i="27"/>
  <c r="EL27" i="27"/>
  <c r="EM27" i="27"/>
  <c r="EN27" i="27"/>
  <c r="EO27" i="27"/>
  <c r="EP27" i="27"/>
  <c r="EQ27" i="27"/>
  <c r="ER27" i="27"/>
  <c r="ES27" i="27"/>
  <c r="ET27" i="27"/>
  <c r="EU27" i="27"/>
  <c r="EV27" i="27"/>
  <c r="EW27" i="27"/>
  <c r="EX27" i="27"/>
  <c r="EY27" i="27"/>
  <c r="EZ27" i="27"/>
  <c r="FA27" i="27"/>
  <c r="FB27" i="27"/>
  <c r="FC27" i="27"/>
  <c r="FD27" i="27"/>
  <c r="FE27" i="27"/>
  <c r="FF27" i="27"/>
  <c r="FG27" i="27"/>
  <c r="FH27" i="27"/>
  <c r="FI27" i="27"/>
  <c r="FJ27" i="27"/>
  <c r="FK27" i="27"/>
  <c r="FL27" i="27"/>
  <c r="FM27" i="27"/>
  <c r="FN27" i="27"/>
  <c r="FO27" i="27"/>
  <c r="FP27" i="27"/>
  <c r="FQ27" i="27"/>
  <c r="FR27" i="27"/>
  <c r="FS27" i="27"/>
  <c r="FT27" i="27"/>
  <c r="FU27" i="27"/>
  <c r="FV27" i="27"/>
  <c r="FW27" i="27"/>
  <c r="FX27" i="27"/>
  <c r="EL28" i="27"/>
  <c r="EM28" i="27"/>
  <c r="EN28" i="27"/>
  <c r="EO28" i="27"/>
  <c r="EP28" i="27"/>
  <c r="EQ28" i="27"/>
  <c r="ER28" i="27"/>
  <c r="ES28" i="27"/>
  <c r="ET28" i="27"/>
  <c r="EU28" i="27"/>
  <c r="EV28" i="27"/>
  <c r="EW28" i="27"/>
  <c r="EX28" i="27"/>
  <c r="EY28" i="27"/>
  <c r="EZ28" i="27"/>
  <c r="FA28" i="27"/>
  <c r="FB28" i="27"/>
  <c r="FC28" i="27"/>
  <c r="FD28" i="27"/>
  <c r="FE28" i="27"/>
  <c r="FF28" i="27"/>
  <c r="FG28" i="27"/>
  <c r="FH28" i="27"/>
  <c r="FI28" i="27"/>
  <c r="FJ28" i="27"/>
  <c r="FK28" i="27"/>
  <c r="FL28" i="27"/>
  <c r="FM28" i="27"/>
  <c r="FN28" i="27"/>
  <c r="FO28" i="27"/>
  <c r="FP28" i="27"/>
  <c r="FQ28" i="27"/>
  <c r="FR28" i="27"/>
  <c r="FS28" i="27"/>
  <c r="FT28" i="27"/>
  <c r="FU28" i="27"/>
  <c r="FV28" i="27"/>
  <c r="FW28" i="27"/>
  <c r="FX28" i="27"/>
  <c r="EL29" i="27"/>
  <c r="EM29" i="27"/>
  <c r="EN29" i="27"/>
  <c r="EO29" i="27"/>
  <c r="EP29" i="27"/>
  <c r="EQ29" i="27"/>
  <c r="ER29" i="27"/>
  <c r="ES29" i="27"/>
  <c r="ET29" i="27"/>
  <c r="EU29" i="27"/>
  <c r="EV29" i="27"/>
  <c r="EW29" i="27"/>
  <c r="EX29" i="27"/>
  <c r="EY29" i="27"/>
  <c r="EZ29" i="27"/>
  <c r="FA29" i="27"/>
  <c r="FB29" i="27"/>
  <c r="FC29" i="27"/>
  <c r="FD29" i="27"/>
  <c r="FE29" i="27"/>
  <c r="FF29" i="27"/>
  <c r="FG29" i="27"/>
  <c r="FH29" i="27"/>
  <c r="FI29" i="27"/>
  <c r="FJ29" i="27"/>
  <c r="FK29" i="27"/>
  <c r="FL29" i="27"/>
  <c r="FM29" i="27"/>
  <c r="FN29" i="27"/>
  <c r="FO29" i="27"/>
  <c r="FP29" i="27"/>
  <c r="FQ29" i="27"/>
  <c r="FR29" i="27"/>
  <c r="FS29" i="27"/>
  <c r="FT29" i="27"/>
  <c r="FU29" i="27"/>
  <c r="FV29" i="27"/>
  <c r="FW29" i="27"/>
  <c r="FX29" i="27"/>
  <c r="EL30" i="27"/>
  <c r="EM30" i="27"/>
  <c r="EN30" i="27"/>
  <c r="EO30" i="27"/>
  <c r="EP30" i="27"/>
  <c r="EQ30" i="27"/>
  <c r="ER30" i="27"/>
  <c r="ES30" i="27"/>
  <c r="ET30" i="27"/>
  <c r="EU30" i="27"/>
  <c r="EV30" i="27"/>
  <c r="EW30" i="27"/>
  <c r="EX30" i="27"/>
  <c r="EY30" i="27"/>
  <c r="EZ30" i="27"/>
  <c r="FA30" i="27"/>
  <c r="FB30" i="27"/>
  <c r="FC30" i="27"/>
  <c r="FD30" i="27"/>
  <c r="FE30" i="27"/>
  <c r="FF30" i="27"/>
  <c r="FG30" i="27"/>
  <c r="FH30" i="27"/>
  <c r="FI30" i="27"/>
  <c r="FJ30" i="27"/>
  <c r="FK30" i="27"/>
  <c r="FL30" i="27"/>
  <c r="FM30" i="27"/>
  <c r="FN30" i="27"/>
  <c r="FO30" i="27"/>
  <c r="FP30" i="27"/>
  <c r="FQ30" i="27"/>
  <c r="FR30" i="27"/>
  <c r="FS30" i="27"/>
  <c r="FT30" i="27"/>
  <c r="FU30" i="27"/>
  <c r="FV30" i="27"/>
  <c r="FW30" i="27"/>
  <c r="FX30" i="27"/>
  <c r="EL31" i="27"/>
  <c r="EM31" i="27"/>
  <c r="EN31" i="27"/>
  <c r="EO31" i="27"/>
  <c r="EP31" i="27"/>
  <c r="EQ31" i="27"/>
  <c r="ER31" i="27"/>
  <c r="ES31" i="27"/>
  <c r="ET31" i="27"/>
  <c r="EU31" i="27"/>
  <c r="EV31" i="27"/>
  <c r="EW31" i="27"/>
  <c r="EX31" i="27"/>
  <c r="EY31" i="27"/>
  <c r="EZ31" i="27"/>
  <c r="FA31" i="27"/>
  <c r="FB31" i="27"/>
  <c r="FC31" i="27"/>
  <c r="FD31" i="27"/>
  <c r="FE31" i="27"/>
  <c r="FF31" i="27"/>
  <c r="FG31" i="27"/>
  <c r="FH31" i="27"/>
  <c r="FI31" i="27"/>
  <c r="FJ31" i="27"/>
  <c r="FK31" i="27"/>
  <c r="FL31" i="27"/>
  <c r="FM31" i="27"/>
  <c r="FN31" i="27"/>
  <c r="FO31" i="27"/>
  <c r="FP31" i="27"/>
  <c r="FQ31" i="27"/>
  <c r="FR31" i="27"/>
  <c r="FS31" i="27"/>
  <c r="FT31" i="27"/>
  <c r="FU31" i="27"/>
  <c r="FV31" i="27"/>
  <c r="FW31" i="27"/>
  <c r="FX31" i="27"/>
  <c r="EL32" i="27"/>
  <c r="EM32" i="27"/>
  <c r="EN32" i="27"/>
  <c r="EO32" i="27"/>
  <c r="EP32" i="27"/>
  <c r="EQ32" i="27"/>
  <c r="ER32" i="27"/>
  <c r="ES32" i="27"/>
  <c r="ET32" i="27"/>
  <c r="EU32" i="27"/>
  <c r="EV32" i="27"/>
  <c r="EW32" i="27"/>
  <c r="EX32" i="27"/>
  <c r="EY32" i="27"/>
  <c r="EZ32" i="27"/>
  <c r="FA32" i="27"/>
  <c r="FB32" i="27"/>
  <c r="FC32" i="27"/>
  <c r="FD32" i="27"/>
  <c r="FE32" i="27"/>
  <c r="FF32" i="27"/>
  <c r="FG32" i="27"/>
  <c r="FH32" i="27"/>
  <c r="FI32" i="27"/>
  <c r="FJ32" i="27"/>
  <c r="FK32" i="27"/>
  <c r="FL32" i="27"/>
  <c r="FM32" i="27"/>
  <c r="FN32" i="27"/>
  <c r="FO32" i="27"/>
  <c r="FP32" i="27"/>
  <c r="FQ32" i="27"/>
  <c r="FR32" i="27"/>
  <c r="FS32" i="27"/>
  <c r="FT32" i="27"/>
  <c r="FU32" i="27"/>
  <c r="FV32" i="27"/>
  <c r="FW32" i="27"/>
  <c r="FX32" i="27"/>
  <c r="EL33" i="27"/>
  <c r="EM33" i="27"/>
  <c r="EN33" i="27"/>
  <c r="EO33" i="27"/>
  <c r="EP33" i="27"/>
  <c r="EQ33" i="27"/>
  <c r="ER33" i="27"/>
  <c r="ES33" i="27"/>
  <c r="ET33" i="27"/>
  <c r="EU33" i="27"/>
  <c r="EV33" i="27"/>
  <c r="EW33" i="27"/>
  <c r="EX33" i="27"/>
  <c r="EY33" i="27"/>
  <c r="EZ33" i="27"/>
  <c r="FA33" i="27"/>
  <c r="FB33" i="27"/>
  <c r="FC33" i="27"/>
  <c r="FD33" i="27"/>
  <c r="FE33" i="27"/>
  <c r="FF33" i="27"/>
  <c r="FG33" i="27"/>
  <c r="FH33" i="27"/>
  <c r="FI33" i="27"/>
  <c r="FJ33" i="27"/>
  <c r="FK33" i="27"/>
  <c r="FL33" i="27"/>
  <c r="FM33" i="27"/>
  <c r="FN33" i="27"/>
  <c r="FO33" i="27"/>
  <c r="FP33" i="27"/>
  <c r="FQ33" i="27"/>
  <c r="FR33" i="27"/>
  <c r="FS33" i="27"/>
  <c r="FT33" i="27"/>
  <c r="FU33" i="27"/>
  <c r="FV33" i="27"/>
  <c r="FW33" i="27"/>
  <c r="FX33" i="27"/>
  <c r="EL34" i="27"/>
  <c r="EM34" i="27"/>
  <c r="EN34" i="27"/>
  <c r="EO34" i="27"/>
  <c r="EP34" i="27"/>
  <c r="EQ34" i="27"/>
  <c r="ER34" i="27"/>
  <c r="ES34" i="27"/>
  <c r="ET34" i="27"/>
  <c r="EU34" i="27"/>
  <c r="EV34" i="27"/>
  <c r="EW34" i="27"/>
  <c r="EX34" i="27"/>
  <c r="EY34" i="27"/>
  <c r="EZ34" i="27"/>
  <c r="FA34" i="27"/>
  <c r="FB34" i="27"/>
  <c r="FC34" i="27"/>
  <c r="FD34" i="27"/>
  <c r="FE34" i="27"/>
  <c r="FF34" i="27"/>
  <c r="FG34" i="27"/>
  <c r="FH34" i="27"/>
  <c r="FI34" i="27"/>
  <c r="FJ34" i="27"/>
  <c r="FK34" i="27"/>
  <c r="FL34" i="27"/>
  <c r="FM34" i="27"/>
  <c r="FN34" i="27"/>
  <c r="FO34" i="27"/>
  <c r="FP34" i="27"/>
  <c r="FQ34" i="27"/>
  <c r="FR34" i="27"/>
  <c r="FS34" i="27"/>
  <c r="FT34" i="27"/>
  <c r="FU34" i="27"/>
  <c r="FV34" i="27"/>
  <c r="FW34" i="27"/>
  <c r="FX34" i="27"/>
  <c r="EL35" i="27"/>
  <c r="EM35" i="27"/>
  <c r="EN35" i="27"/>
  <c r="EO35" i="27"/>
  <c r="EP35" i="27"/>
  <c r="EQ35" i="27"/>
  <c r="ER35" i="27"/>
  <c r="ES35" i="27"/>
  <c r="ET35" i="27"/>
  <c r="EU35" i="27"/>
  <c r="EV35" i="27"/>
  <c r="EW35" i="27"/>
  <c r="EX35" i="27"/>
  <c r="EY35" i="27"/>
  <c r="EZ35" i="27"/>
  <c r="FA35" i="27"/>
  <c r="FB35" i="27"/>
  <c r="FC35" i="27"/>
  <c r="FD35" i="27"/>
  <c r="FE35" i="27"/>
  <c r="FF35" i="27"/>
  <c r="FG35" i="27"/>
  <c r="FH35" i="27"/>
  <c r="FI35" i="27"/>
  <c r="FJ35" i="27"/>
  <c r="FK35" i="27"/>
  <c r="FL35" i="27"/>
  <c r="FM35" i="27"/>
  <c r="FN35" i="27"/>
  <c r="FO35" i="27"/>
  <c r="FP35" i="27"/>
  <c r="FQ35" i="27"/>
  <c r="FR35" i="27"/>
  <c r="FS35" i="27"/>
  <c r="FT35" i="27"/>
  <c r="FU35" i="27"/>
  <c r="FV35" i="27"/>
  <c r="FW35" i="27"/>
  <c r="FX35" i="27"/>
  <c r="EL36" i="27"/>
  <c r="EM36" i="27"/>
  <c r="EN36" i="27"/>
  <c r="EO36" i="27"/>
  <c r="EP36" i="27"/>
  <c r="EQ36" i="27"/>
  <c r="ER36" i="27"/>
  <c r="ES36" i="27"/>
  <c r="ET36" i="27"/>
  <c r="EU36" i="27"/>
  <c r="EV36" i="27"/>
  <c r="EW36" i="27"/>
  <c r="EX36" i="27"/>
  <c r="EY36" i="27"/>
  <c r="EZ36" i="27"/>
  <c r="FA36" i="27"/>
  <c r="FB36" i="27"/>
  <c r="FC36" i="27"/>
  <c r="FD36" i="27"/>
  <c r="FE36" i="27"/>
  <c r="FF36" i="27"/>
  <c r="FG36" i="27"/>
  <c r="FH36" i="27"/>
  <c r="FI36" i="27"/>
  <c r="FJ36" i="27"/>
  <c r="FK36" i="27"/>
  <c r="FL36" i="27"/>
  <c r="FM36" i="27"/>
  <c r="FN36" i="27"/>
  <c r="FO36" i="27"/>
  <c r="FP36" i="27"/>
  <c r="FQ36" i="27"/>
  <c r="FR36" i="27"/>
  <c r="FS36" i="27"/>
  <c r="FT36" i="27"/>
  <c r="FU36" i="27"/>
  <c r="FV36" i="27"/>
  <c r="FW36" i="27"/>
  <c r="FX36" i="27"/>
  <c r="EL37" i="27"/>
  <c r="EM37" i="27"/>
  <c r="EN37" i="27"/>
  <c r="EO37" i="27"/>
  <c r="EP37" i="27"/>
  <c r="EQ37" i="27"/>
  <c r="ER37" i="27"/>
  <c r="ES37" i="27"/>
  <c r="ET37" i="27"/>
  <c r="EU37" i="27"/>
  <c r="EV37" i="27"/>
  <c r="EW37" i="27"/>
  <c r="EX37" i="27"/>
  <c r="EY37" i="27"/>
  <c r="EZ37" i="27"/>
  <c r="FA37" i="27"/>
  <c r="FB37" i="27"/>
  <c r="FC37" i="27"/>
  <c r="FD37" i="27"/>
  <c r="FE37" i="27"/>
  <c r="FF37" i="27"/>
  <c r="FG37" i="27"/>
  <c r="FH37" i="27"/>
  <c r="FI37" i="27"/>
  <c r="FJ37" i="27"/>
  <c r="FK37" i="27"/>
  <c r="FL37" i="27"/>
  <c r="FM37" i="27"/>
  <c r="FN37" i="27"/>
  <c r="FO37" i="27"/>
  <c r="FP37" i="27"/>
  <c r="FQ37" i="27"/>
  <c r="FR37" i="27"/>
  <c r="FS37" i="27"/>
  <c r="FT37" i="27"/>
  <c r="FU37" i="27"/>
  <c r="FV37" i="27"/>
  <c r="FW37" i="27"/>
  <c r="FX37" i="27"/>
  <c r="EL38" i="27"/>
  <c r="EM38" i="27"/>
  <c r="EN38" i="27"/>
  <c r="EO38" i="27"/>
  <c r="EP38" i="27"/>
  <c r="EQ38" i="27"/>
  <c r="ER38" i="27"/>
  <c r="ES38" i="27"/>
  <c r="ET38" i="27"/>
  <c r="EU38" i="27"/>
  <c r="EV38" i="27"/>
  <c r="EW38" i="27"/>
  <c r="EX38" i="27"/>
  <c r="EY38" i="27"/>
  <c r="EZ38" i="27"/>
  <c r="FA38" i="27"/>
  <c r="FB38" i="27"/>
  <c r="FC38" i="27"/>
  <c r="FD38" i="27"/>
  <c r="FE38" i="27"/>
  <c r="FF38" i="27"/>
  <c r="FG38" i="27"/>
  <c r="FH38" i="27"/>
  <c r="FI38" i="27"/>
  <c r="FJ38" i="27"/>
  <c r="FK38" i="27"/>
  <c r="FL38" i="27"/>
  <c r="FM38" i="27"/>
  <c r="FN38" i="27"/>
  <c r="FO38" i="27"/>
  <c r="FP38" i="27"/>
  <c r="FQ38" i="27"/>
  <c r="FR38" i="27"/>
  <c r="FS38" i="27"/>
  <c r="FT38" i="27"/>
  <c r="FU38" i="27"/>
  <c r="FV38" i="27"/>
  <c r="FW38" i="27"/>
  <c r="FX38" i="27"/>
  <c r="EL39" i="27"/>
  <c r="EM39" i="27"/>
  <c r="EN39" i="27"/>
  <c r="EO39" i="27"/>
  <c r="EP39" i="27"/>
  <c r="EQ39" i="27"/>
  <c r="ER39" i="27"/>
  <c r="ES39" i="27"/>
  <c r="ET39" i="27"/>
  <c r="EU39" i="27"/>
  <c r="EV39" i="27"/>
  <c r="EW39" i="27"/>
  <c r="EX39" i="27"/>
  <c r="EY39" i="27"/>
  <c r="EZ39" i="27"/>
  <c r="FA39" i="27"/>
  <c r="FB39" i="27"/>
  <c r="FC39" i="27"/>
  <c r="FD39" i="27"/>
  <c r="FE39" i="27"/>
  <c r="FF39" i="27"/>
  <c r="FG39" i="27"/>
  <c r="FH39" i="27"/>
  <c r="FI39" i="27"/>
  <c r="FJ39" i="27"/>
  <c r="FK39" i="27"/>
  <c r="FL39" i="27"/>
  <c r="FM39" i="27"/>
  <c r="FN39" i="27"/>
  <c r="FO39" i="27"/>
  <c r="FP39" i="27"/>
  <c r="FQ39" i="27"/>
  <c r="FR39" i="27"/>
  <c r="FS39" i="27"/>
  <c r="FT39" i="27"/>
  <c r="FU39" i="27"/>
  <c r="FV39" i="27"/>
  <c r="FW39" i="27"/>
  <c r="FX39" i="27"/>
  <c r="EL40" i="27"/>
  <c r="EM40" i="27"/>
  <c r="EN40" i="27"/>
  <c r="EO40" i="27"/>
  <c r="EP40" i="27"/>
  <c r="EQ40" i="27"/>
  <c r="ER40" i="27"/>
  <c r="ES40" i="27"/>
  <c r="ET40" i="27"/>
  <c r="EU40" i="27"/>
  <c r="EV40" i="27"/>
  <c r="EW40" i="27"/>
  <c r="EX40" i="27"/>
  <c r="EY40" i="27"/>
  <c r="EZ40" i="27"/>
  <c r="FA40" i="27"/>
  <c r="FB40" i="27"/>
  <c r="FC40" i="27"/>
  <c r="FD40" i="27"/>
  <c r="FE40" i="27"/>
  <c r="FF40" i="27"/>
  <c r="FG40" i="27"/>
  <c r="FH40" i="27"/>
  <c r="FI40" i="27"/>
  <c r="FJ40" i="27"/>
  <c r="FK40" i="27"/>
  <c r="FL40" i="27"/>
  <c r="FM40" i="27"/>
  <c r="FN40" i="27"/>
  <c r="FO40" i="27"/>
  <c r="FP40" i="27"/>
  <c r="FQ40" i="27"/>
  <c r="FR40" i="27"/>
  <c r="FS40" i="27"/>
  <c r="FT40" i="27"/>
  <c r="FU40" i="27"/>
  <c r="FV40" i="27"/>
  <c r="FW40" i="27"/>
  <c r="FX40" i="27"/>
  <c r="EL41" i="27"/>
  <c r="EM41" i="27"/>
  <c r="EN41" i="27"/>
  <c r="EO41" i="27"/>
  <c r="EP41" i="27"/>
  <c r="EQ41" i="27"/>
  <c r="ER41" i="27"/>
  <c r="ES41" i="27"/>
  <c r="ET41" i="27"/>
  <c r="EU41" i="27"/>
  <c r="EV41" i="27"/>
  <c r="EW41" i="27"/>
  <c r="EX41" i="27"/>
  <c r="EY41" i="27"/>
  <c r="EZ41" i="27"/>
  <c r="FA41" i="27"/>
  <c r="FB41" i="27"/>
  <c r="FC41" i="27"/>
  <c r="FD41" i="27"/>
  <c r="FE41" i="27"/>
  <c r="FF41" i="27"/>
  <c r="FG41" i="27"/>
  <c r="FH41" i="27"/>
  <c r="FI41" i="27"/>
  <c r="FJ41" i="27"/>
  <c r="FK41" i="27"/>
  <c r="FL41" i="27"/>
  <c r="FM41" i="27"/>
  <c r="FN41" i="27"/>
  <c r="FO41" i="27"/>
  <c r="FP41" i="27"/>
  <c r="FQ41" i="27"/>
  <c r="FR41" i="27"/>
  <c r="FS41" i="27"/>
  <c r="FT41" i="27"/>
  <c r="FU41" i="27"/>
  <c r="FV41" i="27"/>
  <c r="FW41" i="27"/>
  <c r="FX41" i="27"/>
  <c r="EL42" i="27"/>
  <c r="EM42" i="27"/>
  <c r="EN42" i="27"/>
  <c r="EO42" i="27"/>
  <c r="EP42" i="27"/>
  <c r="EQ42" i="27"/>
  <c r="ER42" i="27"/>
  <c r="ES42" i="27"/>
  <c r="ET42" i="27"/>
  <c r="EU42" i="27"/>
  <c r="EV42" i="27"/>
  <c r="EW42" i="27"/>
  <c r="EX42" i="27"/>
  <c r="EY42" i="27"/>
  <c r="EZ42" i="27"/>
  <c r="FA42" i="27"/>
  <c r="FB42" i="27"/>
  <c r="FC42" i="27"/>
  <c r="FD42" i="27"/>
  <c r="FE42" i="27"/>
  <c r="FF42" i="27"/>
  <c r="FG42" i="27"/>
  <c r="FH42" i="27"/>
  <c r="FI42" i="27"/>
  <c r="FJ42" i="27"/>
  <c r="FK42" i="27"/>
  <c r="FL42" i="27"/>
  <c r="FM42" i="27"/>
  <c r="FN42" i="27"/>
  <c r="FO42" i="27"/>
  <c r="FP42" i="27"/>
  <c r="FQ42" i="27"/>
  <c r="FR42" i="27"/>
  <c r="FS42" i="27"/>
  <c r="FT42" i="27"/>
  <c r="FU42" i="27"/>
  <c r="FV42" i="27"/>
  <c r="FW42" i="27"/>
  <c r="FX42" i="27"/>
  <c r="EL43" i="27"/>
  <c r="EM43" i="27"/>
  <c r="EN43" i="27"/>
  <c r="EO43" i="27"/>
  <c r="EP43" i="27"/>
  <c r="EQ43" i="27"/>
  <c r="ER43" i="27"/>
  <c r="ES43" i="27"/>
  <c r="ET43" i="27"/>
  <c r="EU43" i="27"/>
  <c r="EV43" i="27"/>
  <c r="EW43" i="27"/>
  <c r="EX43" i="27"/>
  <c r="EY43" i="27"/>
  <c r="EZ43" i="27"/>
  <c r="FA43" i="27"/>
  <c r="FB43" i="27"/>
  <c r="FC43" i="27"/>
  <c r="FD43" i="27"/>
  <c r="FE43" i="27"/>
  <c r="FF43" i="27"/>
  <c r="FG43" i="27"/>
  <c r="FH43" i="27"/>
  <c r="FI43" i="27"/>
  <c r="FJ43" i="27"/>
  <c r="FK43" i="27"/>
  <c r="FL43" i="27"/>
  <c r="FM43" i="27"/>
  <c r="FN43" i="27"/>
  <c r="FO43" i="27"/>
  <c r="FP43" i="27"/>
  <c r="FQ43" i="27"/>
  <c r="FR43" i="27"/>
  <c r="FS43" i="27"/>
  <c r="FT43" i="27"/>
  <c r="FU43" i="27"/>
  <c r="FV43" i="27"/>
  <c r="FW43" i="27"/>
  <c r="FX43" i="27"/>
  <c r="EL44" i="27"/>
  <c r="EM44" i="27"/>
  <c r="EN44" i="27"/>
  <c r="EO44" i="27"/>
  <c r="EP44" i="27"/>
  <c r="EQ44" i="27"/>
  <c r="ER44" i="27"/>
  <c r="ES44" i="27"/>
  <c r="ET44" i="27"/>
  <c r="EU44" i="27"/>
  <c r="EV44" i="27"/>
  <c r="EW44" i="27"/>
  <c r="EX44" i="27"/>
  <c r="EY44" i="27"/>
  <c r="EZ44" i="27"/>
  <c r="FA44" i="27"/>
  <c r="FB44" i="27"/>
  <c r="FC44" i="27"/>
  <c r="FD44" i="27"/>
  <c r="FE44" i="27"/>
  <c r="FF44" i="27"/>
  <c r="FG44" i="27"/>
  <c r="FH44" i="27"/>
  <c r="FI44" i="27"/>
  <c r="FJ44" i="27"/>
  <c r="FK44" i="27"/>
  <c r="FL44" i="27"/>
  <c r="FM44" i="27"/>
  <c r="FN44" i="27"/>
  <c r="FO44" i="27"/>
  <c r="FP44" i="27"/>
  <c r="FQ44" i="27"/>
  <c r="FR44" i="27"/>
  <c r="FS44" i="27"/>
  <c r="FT44" i="27"/>
  <c r="FU44" i="27"/>
  <c r="FV44" i="27"/>
  <c r="FW44" i="27"/>
  <c r="FX44" i="27"/>
  <c r="EL45" i="27"/>
  <c r="EM45" i="27"/>
  <c r="EN45" i="27"/>
  <c r="EO45" i="27"/>
  <c r="EP45" i="27"/>
  <c r="EQ45" i="27"/>
  <c r="ER45" i="27"/>
  <c r="ES45" i="27"/>
  <c r="ET45" i="27"/>
  <c r="EU45" i="27"/>
  <c r="EV45" i="27"/>
  <c r="EW45" i="27"/>
  <c r="EX45" i="27"/>
  <c r="EY45" i="27"/>
  <c r="EZ45" i="27"/>
  <c r="FA45" i="27"/>
  <c r="FB45" i="27"/>
  <c r="FC45" i="27"/>
  <c r="FD45" i="27"/>
  <c r="FE45" i="27"/>
  <c r="FF45" i="27"/>
  <c r="FG45" i="27"/>
  <c r="FH45" i="27"/>
  <c r="FI45" i="27"/>
  <c r="FJ45" i="27"/>
  <c r="FK45" i="27"/>
  <c r="FL45" i="27"/>
  <c r="FM45" i="27"/>
  <c r="FN45" i="27"/>
  <c r="FO45" i="27"/>
  <c r="FP45" i="27"/>
  <c r="FQ45" i="27"/>
  <c r="FR45" i="27"/>
  <c r="FS45" i="27"/>
  <c r="FT45" i="27"/>
  <c r="FU45" i="27"/>
  <c r="FV45" i="27"/>
  <c r="FW45" i="27"/>
  <c r="FX45" i="27"/>
  <c r="EL46" i="27"/>
  <c r="EM46" i="27"/>
  <c r="EN46" i="27"/>
  <c r="EO46" i="27"/>
  <c r="EP46" i="27"/>
  <c r="EQ46" i="27"/>
  <c r="ER46" i="27"/>
  <c r="ES46" i="27"/>
  <c r="ET46" i="27"/>
  <c r="EU46" i="27"/>
  <c r="EV46" i="27"/>
  <c r="EW46" i="27"/>
  <c r="EX46" i="27"/>
  <c r="EY46" i="27"/>
  <c r="EZ46" i="27"/>
  <c r="FA46" i="27"/>
  <c r="FB46" i="27"/>
  <c r="FC46" i="27"/>
  <c r="FD46" i="27"/>
  <c r="FE46" i="27"/>
  <c r="FF46" i="27"/>
  <c r="FG46" i="27"/>
  <c r="FH46" i="27"/>
  <c r="FI46" i="27"/>
  <c r="FJ46" i="27"/>
  <c r="FK46" i="27"/>
  <c r="FL46" i="27"/>
  <c r="FM46" i="27"/>
  <c r="FN46" i="27"/>
  <c r="FO46" i="27"/>
  <c r="FP46" i="27"/>
  <c r="FQ46" i="27"/>
  <c r="FR46" i="27"/>
  <c r="FS46" i="27"/>
  <c r="FT46" i="27"/>
  <c r="FU46" i="27"/>
  <c r="FV46" i="27"/>
  <c r="FW46" i="27"/>
  <c r="FX46" i="27"/>
  <c r="EL47" i="27"/>
  <c r="EM47" i="27"/>
  <c r="EN47" i="27"/>
  <c r="EO47" i="27"/>
  <c r="EP47" i="27"/>
  <c r="EQ47" i="27"/>
  <c r="ER47" i="27"/>
  <c r="ES47" i="27"/>
  <c r="ET47" i="27"/>
  <c r="EU47" i="27"/>
  <c r="EV47" i="27"/>
  <c r="EW47" i="27"/>
  <c r="EX47" i="27"/>
  <c r="EY47" i="27"/>
  <c r="EZ47" i="27"/>
  <c r="FA47" i="27"/>
  <c r="FB47" i="27"/>
  <c r="FC47" i="27"/>
  <c r="FD47" i="27"/>
  <c r="FE47" i="27"/>
  <c r="FF47" i="27"/>
  <c r="FG47" i="27"/>
  <c r="FH47" i="27"/>
  <c r="FI47" i="27"/>
  <c r="FJ47" i="27"/>
  <c r="FK47" i="27"/>
  <c r="FL47" i="27"/>
  <c r="FM47" i="27"/>
  <c r="FN47" i="27"/>
  <c r="FO47" i="27"/>
  <c r="FP47" i="27"/>
  <c r="FQ47" i="27"/>
  <c r="FR47" i="27"/>
  <c r="FS47" i="27"/>
  <c r="FT47" i="27"/>
  <c r="FU47" i="27"/>
  <c r="FV47" i="27"/>
  <c r="FW47" i="27"/>
  <c r="FX47" i="27"/>
  <c r="EL48" i="27"/>
  <c r="EM48" i="27"/>
  <c r="EN48" i="27"/>
  <c r="EO48" i="27"/>
  <c r="EP48" i="27"/>
  <c r="EQ48" i="27"/>
  <c r="ER48" i="27"/>
  <c r="ES48" i="27"/>
  <c r="ET48" i="27"/>
  <c r="EU48" i="27"/>
  <c r="EV48" i="27"/>
  <c r="EW48" i="27"/>
  <c r="EX48" i="27"/>
  <c r="EY48" i="27"/>
  <c r="EZ48" i="27"/>
  <c r="FA48" i="27"/>
  <c r="FB48" i="27"/>
  <c r="FC48" i="27"/>
  <c r="FD48" i="27"/>
  <c r="FE48" i="27"/>
  <c r="FF48" i="27"/>
  <c r="FG48" i="27"/>
  <c r="FH48" i="27"/>
  <c r="FI48" i="27"/>
  <c r="FJ48" i="27"/>
  <c r="FK48" i="27"/>
  <c r="FL48" i="27"/>
  <c r="FM48" i="27"/>
  <c r="FN48" i="27"/>
  <c r="FO48" i="27"/>
  <c r="FP48" i="27"/>
  <c r="FQ48" i="27"/>
  <c r="FR48" i="27"/>
  <c r="FS48" i="27"/>
  <c r="FT48" i="27"/>
  <c r="FU48" i="27"/>
  <c r="FV48" i="27"/>
  <c r="FW48" i="27"/>
  <c r="FX48" i="27"/>
  <c r="EL49" i="27"/>
  <c r="EM49" i="27"/>
  <c r="EN49" i="27"/>
  <c r="EO49" i="27"/>
  <c r="EP49" i="27"/>
  <c r="EQ49" i="27"/>
  <c r="ER49" i="27"/>
  <c r="ES49" i="27"/>
  <c r="ET49" i="27"/>
  <c r="EU49" i="27"/>
  <c r="EV49" i="27"/>
  <c r="EW49" i="27"/>
  <c r="EX49" i="27"/>
  <c r="EY49" i="27"/>
  <c r="EZ49" i="27"/>
  <c r="FA49" i="27"/>
  <c r="FB49" i="27"/>
  <c r="FC49" i="27"/>
  <c r="FD49" i="27"/>
  <c r="FE49" i="27"/>
  <c r="FF49" i="27"/>
  <c r="FG49" i="27"/>
  <c r="FH49" i="27"/>
  <c r="FI49" i="27"/>
  <c r="FJ49" i="27"/>
  <c r="FK49" i="27"/>
  <c r="FL49" i="27"/>
  <c r="FM49" i="27"/>
  <c r="FN49" i="27"/>
  <c r="FO49" i="27"/>
  <c r="FP49" i="27"/>
  <c r="FQ49" i="27"/>
  <c r="FR49" i="27"/>
  <c r="FS49" i="27"/>
  <c r="FT49" i="27"/>
  <c r="FU49" i="27"/>
  <c r="FV49" i="27"/>
  <c r="FW49" i="27"/>
  <c r="FX49" i="27"/>
  <c r="EL50" i="27"/>
  <c r="EM50" i="27"/>
  <c r="EN50" i="27"/>
  <c r="EO50" i="27"/>
  <c r="EP50" i="27"/>
  <c r="EQ50" i="27"/>
  <c r="ER50" i="27"/>
  <c r="ES50" i="27"/>
  <c r="ET50" i="27"/>
  <c r="EU50" i="27"/>
  <c r="EV50" i="27"/>
  <c r="EW50" i="27"/>
  <c r="EX50" i="27"/>
  <c r="EY50" i="27"/>
  <c r="EZ50" i="27"/>
  <c r="FA50" i="27"/>
  <c r="FB50" i="27"/>
  <c r="FC50" i="27"/>
  <c r="FD50" i="27"/>
  <c r="FE50" i="27"/>
  <c r="FF50" i="27"/>
  <c r="FG50" i="27"/>
  <c r="FH50" i="27"/>
  <c r="FI50" i="27"/>
  <c r="FJ50" i="27"/>
  <c r="FK50" i="27"/>
  <c r="FL50" i="27"/>
  <c r="FM50" i="27"/>
  <c r="FN50" i="27"/>
  <c r="FO50" i="27"/>
  <c r="FP50" i="27"/>
  <c r="FQ50" i="27"/>
  <c r="FR50" i="27"/>
  <c r="FS50" i="27"/>
  <c r="FT50" i="27"/>
  <c r="FU50" i="27"/>
  <c r="FV50" i="27"/>
  <c r="FW50" i="27"/>
  <c r="FX50" i="27"/>
  <c r="EL51" i="27"/>
  <c r="EM51" i="27"/>
  <c r="EN51" i="27"/>
  <c r="EO51" i="27"/>
  <c r="EP51" i="27"/>
  <c r="EQ51" i="27"/>
  <c r="ER51" i="27"/>
  <c r="ES51" i="27"/>
  <c r="ET51" i="27"/>
  <c r="EU51" i="27"/>
  <c r="EV51" i="27"/>
  <c r="EW51" i="27"/>
  <c r="EX51" i="27"/>
  <c r="EY51" i="27"/>
  <c r="EZ51" i="27"/>
  <c r="FA51" i="27"/>
  <c r="FB51" i="27"/>
  <c r="FC51" i="27"/>
  <c r="FD51" i="27"/>
  <c r="FE51" i="27"/>
  <c r="FF51" i="27"/>
  <c r="FG51" i="27"/>
  <c r="FH51" i="27"/>
  <c r="FI51" i="27"/>
  <c r="FJ51" i="27"/>
  <c r="FK51" i="27"/>
  <c r="FL51" i="27"/>
  <c r="FM51" i="27"/>
  <c r="FN51" i="27"/>
  <c r="FO51" i="27"/>
  <c r="FP51" i="27"/>
  <c r="FQ51" i="27"/>
  <c r="FR51" i="27"/>
  <c r="FS51" i="27"/>
  <c r="FT51" i="27"/>
  <c r="FU51" i="27"/>
  <c r="FV51" i="27"/>
  <c r="FW51" i="27"/>
  <c r="FX51" i="27"/>
  <c r="FX3" i="27"/>
  <c r="FW3" i="27"/>
  <c r="FV3" i="27"/>
  <c r="FU3" i="27"/>
  <c r="FR3" i="27"/>
  <c r="FS3" i="27"/>
  <c r="FT3" i="27"/>
  <c r="FQ3" i="27"/>
  <c r="FB3" i="27"/>
  <c r="EM3" i="27"/>
  <c r="C14" i="42"/>
  <c r="H14" i="42"/>
  <c r="E14" i="42"/>
  <c r="D14" i="42"/>
  <c r="B14" i="42"/>
  <c r="F14" i="42"/>
  <c r="P14" i="20"/>
  <c r="W14" i="20"/>
  <c r="M14" i="20"/>
  <c r="F14" i="20"/>
  <c r="AF14" i="20"/>
  <c r="AF9" i="20"/>
  <c r="W9" i="20"/>
  <c r="F18" i="42"/>
  <c r="E18" i="42"/>
  <c r="D18" i="42"/>
  <c r="H18" i="42"/>
  <c r="C18" i="42"/>
  <c r="B18" i="42"/>
  <c r="AI61" i="10"/>
  <c r="M9" i="20"/>
  <c r="DM4" i="10"/>
  <c r="DN4" i="10"/>
  <c r="DO4" i="10"/>
  <c r="DP4" i="10"/>
  <c r="DQ4" i="10"/>
  <c r="DR4" i="10"/>
  <c r="DS4" i="10"/>
  <c r="DT4" i="10"/>
  <c r="DU4" i="10"/>
  <c r="DV4" i="10"/>
  <c r="DW4" i="10"/>
  <c r="DX4" i="10"/>
  <c r="DY4" i="10"/>
  <c r="DZ4" i="10"/>
  <c r="EA4" i="10"/>
  <c r="EB4" i="10"/>
  <c r="EC4" i="10"/>
  <c r="ED4" i="10"/>
  <c r="EE4" i="10"/>
  <c r="EF4" i="10"/>
  <c r="EG4" i="10"/>
  <c r="EH4" i="10"/>
  <c r="EI4" i="10"/>
  <c r="EJ4" i="10"/>
  <c r="EK4" i="10"/>
  <c r="EL4" i="10"/>
  <c r="EM4" i="10"/>
  <c r="DM5" i="10"/>
  <c r="DN5" i="10"/>
  <c r="DO5" i="10"/>
  <c r="DP5" i="10"/>
  <c r="DQ5" i="10"/>
  <c r="DR5" i="10"/>
  <c r="DS5" i="10"/>
  <c r="DT5" i="10"/>
  <c r="DU5" i="10"/>
  <c r="DV5" i="10"/>
  <c r="DW5" i="10"/>
  <c r="DX5" i="10"/>
  <c r="DY5" i="10"/>
  <c r="DZ5" i="10"/>
  <c r="EA5" i="10"/>
  <c r="EB5" i="10"/>
  <c r="EC5" i="10"/>
  <c r="ED5" i="10"/>
  <c r="EE5" i="10"/>
  <c r="EF5" i="10"/>
  <c r="EG5" i="10"/>
  <c r="EH5" i="10"/>
  <c r="EI5" i="10"/>
  <c r="EJ5" i="10"/>
  <c r="EK5" i="10"/>
  <c r="EL5" i="10"/>
  <c r="EM5" i="10"/>
  <c r="DM6" i="10"/>
  <c r="DN6" i="10"/>
  <c r="DO6" i="10"/>
  <c r="DP6" i="10"/>
  <c r="DQ6" i="10"/>
  <c r="DR6" i="10"/>
  <c r="DS6" i="10"/>
  <c r="DT6" i="10"/>
  <c r="DU6" i="10"/>
  <c r="DV6" i="10"/>
  <c r="DW6" i="10"/>
  <c r="DX6" i="10"/>
  <c r="DY6" i="10"/>
  <c r="DZ6" i="10"/>
  <c r="EA6" i="10"/>
  <c r="EB6" i="10"/>
  <c r="EC6" i="10"/>
  <c r="ED6" i="10"/>
  <c r="EE6" i="10"/>
  <c r="EF6" i="10"/>
  <c r="EG6" i="10"/>
  <c r="EH6" i="10"/>
  <c r="EI6" i="10"/>
  <c r="EJ6" i="10"/>
  <c r="EK6" i="10"/>
  <c r="EL6" i="10"/>
  <c r="EM6" i="10"/>
  <c r="DM7" i="10"/>
  <c r="DN7" i="10"/>
  <c r="DO7" i="10"/>
  <c r="DP7" i="10"/>
  <c r="DQ7" i="10"/>
  <c r="DR7" i="10"/>
  <c r="DS7" i="10"/>
  <c r="DT7" i="10"/>
  <c r="DU7" i="10"/>
  <c r="DV7" i="10"/>
  <c r="DW7" i="10"/>
  <c r="DX7" i="10"/>
  <c r="DY7" i="10"/>
  <c r="DZ7" i="10"/>
  <c r="EA7" i="10"/>
  <c r="EB7" i="10"/>
  <c r="EC7" i="10"/>
  <c r="ED7" i="10"/>
  <c r="EE7" i="10"/>
  <c r="EF7" i="10"/>
  <c r="EG7" i="10"/>
  <c r="EH7" i="10"/>
  <c r="EI7" i="10"/>
  <c r="EJ7" i="10"/>
  <c r="EK7" i="10"/>
  <c r="EL7" i="10"/>
  <c r="EM7" i="10"/>
  <c r="DM8" i="10"/>
  <c r="DN8" i="10"/>
  <c r="DO8" i="10"/>
  <c r="DP8" i="10"/>
  <c r="DQ8" i="10"/>
  <c r="DR8" i="10"/>
  <c r="DS8" i="10"/>
  <c r="DT8" i="10"/>
  <c r="DU8" i="10"/>
  <c r="DV8" i="10"/>
  <c r="DW8" i="10"/>
  <c r="DX8" i="10"/>
  <c r="DY8" i="10"/>
  <c r="DZ8" i="10"/>
  <c r="EA8" i="10"/>
  <c r="EB8" i="10"/>
  <c r="EC8" i="10"/>
  <c r="ED8" i="10"/>
  <c r="EE8" i="10"/>
  <c r="EF8" i="10"/>
  <c r="EG8" i="10"/>
  <c r="EH8" i="10"/>
  <c r="EI8" i="10"/>
  <c r="EJ8" i="10"/>
  <c r="EK8" i="10"/>
  <c r="EL8" i="10"/>
  <c r="EM8" i="10"/>
  <c r="DM9" i="10"/>
  <c r="DN9" i="10"/>
  <c r="DO9" i="10"/>
  <c r="DP9" i="10"/>
  <c r="DQ9" i="10"/>
  <c r="DR9" i="10"/>
  <c r="DS9" i="10"/>
  <c r="DT9" i="10"/>
  <c r="DU9" i="10"/>
  <c r="DV9" i="10"/>
  <c r="DW9" i="10"/>
  <c r="DX9" i="10"/>
  <c r="DY9" i="10"/>
  <c r="DZ9" i="10"/>
  <c r="EA9" i="10"/>
  <c r="EB9" i="10"/>
  <c r="EC9" i="10"/>
  <c r="ED9" i="10"/>
  <c r="EE9" i="10"/>
  <c r="EF9" i="10"/>
  <c r="EG9" i="10"/>
  <c r="EH9" i="10"/>
  <c r="EI9" i="10"/>
  <c r="EJ9" i="10"/>
  <c r="EK9" i="10"/>
  <c r="EL9" i="10"/>
  <c r="EM9" i="10"/>
  <c r="DM10" i="10"/>
  <c r="DN10" i="10"/>
  <c r="DO10" i="10"/>
  <c r="DP10" i="10"/>
  <c r="DQ10" i="10"/>
  <c r="DR10" i="10"/>
  <c r="DS10" i="10"/>
  <c r="DT10" i="10"/>
  <c r="DU10" i="10"/>
  <c r="DV10" i="10"/>
  <c r="DW10" i="10"/>
  <c r="DX10" i="10"/>
  <c r="DY10" i="10"/>
  <c r="DZ10" i="10"/>
  <c r="EA10" i="10"/>
  <c r="EB10" i="10"/>
  <c r="EC10" i="10"/>
  <c r="ED10" i="10"/>
  <c r="EE10" i="10"/>
  <c r="EF10" i="10"/>
  <c r="EG10" i="10"/>
  <c r="EH10" i="10"/>
  <c r="EI10" i="10"/>
  <c r="EJ10" i="10"/>
  <c r="EK10" i="10"/>
  <c r="EL10" i="10"/>
  <c r="EM10" i="10"/>
  <c r="DM11" i="10"/>
  <c r="DN11" i="10"/>
  <c r="DO11" i="10"/>
  <c r="DP11" i="10"/>
  <c r="DQ11" i="10"/>
  <c r="DR11" i="10"/>
  <c r="DS11" i="10"/>
  <c r="DT11" i="10"/>
  <c r="DU11" i="10"/>
  <c r="DV11" i="10"/>
  <c r="DW11" i="10"/>
  <c r="DX11" i="10"/>
  <c r="DY11" i="10"/>
  <c r="DZ11" i="10"/>
  <c r="EA11" i="10"/>
  <c r="EB11" i="10"/>
  <c r="EC11" i="10"/>
  <c r="ED11" i="10"/>
  <c r="EE11" i="10"/>
  <c r="EF11" i="10"/>
  <c r="EG11" i="10"/>
  <c r="EH11" i="10"/>
  <c r="EI11" i="10"/>
  <c r="EJ11" i="10"/>
  <c r="EK11" i="10"/>
  <c r="EL11" i="10"/>
  <c r="EM11" i="10"/>
  <c r="DM12" i="10"/>
  <c r="DN12" i="10"/>
  <c r="DO12" i="10"/>
  <c r="DP12" i="10"/>
  <c r="DQ12" i="10"/>
  <c r="DR12" i="10"/>
  <c r="DS12" i="10"/>
  <c r="DT12" i="10"/>
  <c r="DU12" i="10"/>
  <c r="DV12" i="10"/>
  <c r="DW12" i="10"/>
  <c r="DX12" i="10"/>
  <c r="DY12" i="10"/>
  <c r="DZ12" i="10"/>
  <c r="EA12" i="10"/>
  <c r="EB12" i="10"/>
  <c r="EC12" i="10"/>
  <c r="ED12" i="10"/>
  <c r="EE12" i="10"/>
  <c r="EF12" i="10"/>
  <c r="EG12" i="10"/>
  <c r="EH12" i="10"/>
  <c r="EI12" i="10"/>
  <c r="EJ12" i="10"/>
  <c r="EK12" i="10"/>
  <c r="EL12" i="10"/>
  <c r="EM12" i="10"/>
  <c r="DM13" i="10"/>
  <c r="DN13" i="10"/>
  <c r="DO13" i="10"/>
  <c r="DP13" i="10"/>
  <c r="DQ13" i="10"/>
  <c r="DR13" i="10"/>
  <c r="DS13" i="10"/>
  <c r="DT13" i="10"/>
  <c r="DU13" i="10"/>
  <c r="DV13" i="10"/>
  <c r="DW13" i="10"/>
  <c r="DX13" i="10"/>
  <c r="DY13" i="10"/>
  <c r="DZ13" i="10"/>
  <c r="EA13" i="10"/>
  <c r="EB13" i="10"/>
  <c r="EC13" i="10"/>
  <c r="ED13" i="10"/>
  <c r="EE13" i="10"/>
  <c r="EF13" i="10"/>
  <c r="EG13" i="10"/>
  <c r="EH13" i="10"/>
  <c r="EI13" i="10"/>
  <c r="EJ13" i="10"/>
  <c r="EK13" i="10"/>
  <c r="EL13" i="10"/>
  <c r="EM13" i="10"/>
  <c r="DM14" i="10"/>
  <c r="DN14" i="10"/>
  <c r="DO14" i="10"/>
  <c r="DP14" i="10"/>
  <c r="DQ14" i="10"/>
  <c r="DR14" i="10"/>
  <c r="DS14" i="10"/>
  <c r="DT14" i="10"/>
  <c r="DU14" i="10"/>
  <c r="DV14" i="10"/>
  <c r="DW14" i="10"/>
  <c r="DX14" i="10"/>
  <c r="DY14" i="10"/>
  <c r="DZ14" i="10"/>
  <c r="EA14" i="10"/>
  <c r="EB14" i="10"/>
  <c r="EC14" i="10"/>
  <c r="ED14" i="10"/>
  <c r="EE14" i="10"/>
  <c r="EF14" i="10"/>
  <c r="EG14" i="10"/>
  <c r="EH14" i="10"/>
  <c r="EI14" i="10"/>
  <c r="EJ14" i="10"/>
  <c r="EK14" i="10"/>
  <c r="EL14" i="10"/>
  <c r="EM14" i="10"/>
  <c r="DM15" i="10"/>
  <c r="DN15" i="10"/>
  <c r="DO15" i="10"/>
  <c r="DP15" i="10"/>
  <c r="DQ15" i="10"/>
  <c r="DR15" i="10"/>
  <c r="DS15" i="10"/>
  <c r="DT15" i="10"/>
  <c r="DU15" i="10"/>
  <c r="DV15" i="10"/>
  <c r="DW15" i="10"/>
  <c r="DX15" i="10"/>
  <c r="DY15" i="10"/>
  <c r="DZ15" i="10"/>
  <c r="EA15" i="10"/>
  <c r="EB15" i="10"/>
  <c r="EC15" i="10"/>
  <c r="ED15" i="10"/>
  <c r="EE15" i="10"/>
  <c r="EF15" i="10"/>
  <c r="EG15" i="10"/>
  <c r="EH15" i="10"/>
  <c r="EI15" i="10"/>
  <c r="EJ15" i="10"/>
  <c r="EK15" i="10"/>
  <c r="EL15" i="10"/>
  <c r="EM15" i="10"/>
  <c r="DM16" i="10"/>
  <c r="DN16" i="10"/>
  <c r="DO16" i="10"/>
  <c r="DP16" i="10"/>
  <c r="DQ16" i="10"/>
  <c r="DR16" i="10"/>
  <c r="DS16" i="10"/>
  <c r="DT16" i="10"/>
  <c r="DU16" i="10"/>
  <c r="DV16" i="10"/>
  <c r="DW16" i="10"/>
  <c r="DX16" i="10"/>
  <c r="DY16" i="10"/>
  <c r="DZ16" i="10"/>
  <c r="EA16" i="10"/>
  <c r="EB16" i="10"/>
  <c r="EC16" i="10"/>
  <c r="ED16" i="10"/>
  <c r="EE16" i="10"/>
  <c r="EF16" i="10"/>
  <c r="EG16" i="10"/>
  <c r="EH16" i="10"/>
  <c r="EI16" i="10"/>
  <c r="EJ16" i="10"/>
  <c r="EK16" i="10"/>
  <c r="EL16" i="10"/>
  <c r="EM16" i="10"/>
  <c r="DM17" i="10"/>
  <c r="DN17" i="10"/>
  <c r="DO17" i="10"/>
  <c r="DP17" i="10"/>
  <c r="DQ17" i="10"/>
  <c r="DR17" i="10"/>
  <c r="DS17" i="10"/>
  <c r="DT17" i="10"/>
  <c r="DU17" i="10"/>
  <c r="DV17" i="10"/>
  <c r="DW17" i="10"/>
  <c r="DX17" i="10"/>
  <c r="DY17" i="10"/>
  <c r="DZ17" i="10"/>
  <c r="EA17" i="10"/>
  <c r="EB17" i="10"/>
  <c r="EC17" i="10"/>
  <c r="ED17" i="10"/>
  <c r="EE17" i="10"/>
  <c r="EF17" i="10"/>
  <c r="EG17" i="10"/>
  <c r="EH17" i="10"/>
  <c r="EI17" i="10"/>
  <c r="EJ17" i="10"/>
  <c r="EK17" i="10"/>
  <c r="EL17" i="10"/>
  <c r="EM17" i="10"/>
  <c r="DM18" i="10"/>
  <c r="DN18" i="10"/>
  <c r="DO18" i="10"/>
  <c r="DP18" i="10"/>
  <c r="DQ18" i="10"/>
  <c r="DR18" i="10"/>
  <c r="DS18" i="10"/>
  <c r="DT18" i="10"/>
  <c r="DU18" i="10"/>
  <c r="DV18" i="10"/>
  <c r="DW18" i="10"/>
  <c r="DX18" i="10"/>
  <c r="DY18" i="10"/>
  <c r="DZ18" i="10"/>
  <c r="EA18" i="10"/>
  <c r="EB18" i="10"/>
  <c r="EC18" i="10"/>
  <c r="ED18" i="10"/>
  <c r="EE18" i="10"/>
  <c r="EF18" i="10"/>
  <c r="EG18" i="10"/>
  <c r="EH18" i="10"/>
  <c r="EI18" i="10"/>
  <c r="EJ18" i="10"/>
  <c r="EK18" i="10"/>
  <c r="EL18" i="10"/>
  <c r="EM18" i="10"/>
  <c r="DM19" i="10"/>
  <c r="DN19" i="10"/>
  <c r="DO19" i="10"/>
  <c r="DP19" i="10"/>
  <c r="DQ19" i="10"/>
  <c r="DR19" i="10"/>
  <c r="DS19" i="10"/>
  <c r="DT19" i="10"/>
  <c r="DU19" i="10"/>
  <c r="DV19" i="10"/>
  <c r="DW19" i="10"/>
  <c r="DX19" i="10"/>
  <c r="DY19" i="10"/>
  <c r="DZ19" i="10"/>
  <c r="EA19" i="10"/>
  <c r="EB19" i="10"/>
  <c r="EC19" i="10"/>
  <c r="ED19" i="10"/>
  <c r="EE19" i="10"/>
  <c r="EF19" i="10"/>
  <c r="EG19" i="10"/>
  <c r="EH19" i="10"/>
  <c r="EI19" i="10"/>
  <c r="EJ19" i="10"/>
  <c r="EK19" i="10"/>
  <c r="EL19" i="10"/>
  <c r="EM19" i="10"/>
  <c r="DM20" i="10"/>
  <c r="DN20" i="10"/>
  <c r="DO20" i="10"/>
  <c r="DP20" i="10"/>
  <c r="DQ20" i="10"/>
  <c r="DR20" i="10"/>
  <c r="DS20" i="10"/>
  <c r="DT20" i="10"/>
  <c r="DU20" i="10"/>
  <c r="DV20" i="10"/>
  <c r="DW20" i="10"/>
  <c r="DX20" i="10"/>
  <c r="DY20" i="10"/>
  <c r="DZ20" i="10"/>
  <c r="EA20" i="10"/>
  <c r="EB20" i="10"/>
  <c r="EC20" i="10"/>
  <c r="ED20" i="10"/>
  <c r="EE20" i="10"/>
  <c r="EF20" i="10"/>
  <c r="EG20" i="10"/>
  <c r="EH20" i="10"/>
  <c r="EI20" i="10"/>
  <c r="EJ20" i="10"/>
  <c r="EK20" i="10"/>
  <c r="EL20" i="10"/>
  <c r="EM20" i="10"/>
  <c r="DM21" i="10"/>
  <c r="DN21" i="10"/>
  <c r="DO21" i="10"/>
  <c r="DP21" i="10"/>
  <c r="DQ21" i="10"/>
  <c r="DR21" i="10"/>
  <c r="DS21" i="10"/>
  <c r="DT21" i="10"/>
  <c r="DU21" i="10"/>
  <c r="DV21" i="10"/>
  <c r="DW21" i="10"/>
  <c r="DX21" i="10"/>
  <c r="DY21" i="10"/>
  <c r="DZ21" i="10"/>
  <c r="EA21" i="10"/>
  <c r="EB21" i="10"/>
  <c r="EC21" i="10"/>
  <c r="ED21" i="10"/>
  <c r="EE21" i="10"/>
  <c r="EF21" i="10"/>
  <c r="EG21" i="10"/>
  <c r="EH21" i="10"/>
  <c r="EI21" i="10"/>
  <c r="EJ21" i="10"/>
  <c r="EK21" i="10"/>
  <c r="EL21" i="10"/>
  <c r="EM21" i="10"/>
  <c r="DM22" i="10"/>
  <c r="DN22" i="10"/>
  <c r="DO22" i="10"/>
  <c r="DP22" i="10"/>
  <c r="DQ22" i="10"/>
  <c r="DR22" i="10"/>
  <c r="DS22" i="10"/>
  <c r="DT22" i="10"/>
  <c r="DU22" i="10"/>
  <c r="DV22" i="10"/>
  <c r="DW22" i="10"/>
  <c r="DX22" i="10"/>
  <c r="DY22" i="10"/>
  <c r="DZ22" i="10"/>
  <c r="EA22" i="10"/>
  <c r="EB22" i="10"/>
  <c r="EC22" i="10"/>
  <c r="ED22" i="10"/>
  <c r="EE22" i="10"/>
  <c r="EF22" i="10"/>
  <c r="EG22" i="10"/>
  <c r="EH22" i="10"/>
  <c r="EI22" i="10"/>
  <c r="EJ22" i="10"/>
  <c r="EK22" i="10"/>
  <c r="EL22" i="10"/>
  <c r="EM22" i="10"/>
  <c r="DM23" i="10"/>
  <c r="DN23" i="10"/>
  <c r="DO23" i="10"/>
  <c r="DP23" i="10"/>
  <c r="DQ23" i="10"/>
  <c r="DR23" i="10"/>
  <c r="DS23" i="10"/>
  <c r="DT23" i="10"/>
  <c r="DU23" i="10"/>
  <c r="DV23" i="10"/>
  <c r="DW23" i="10"/>
  <c r="DX23" i="10"/>
  <c r="DY23" i="10"/>
  <c r="DZ23" i="10"/>
  <c r="EA23" i="10"/>
  <c r="EB23" i="10"/>
  <c r="EC23" i="10"/>
  <c r="ED23" i="10"/>
  <c r="EE23" i="10"/>
  <c r="EF23" i="10"/>
  <c r="EG23" i="10"/>
  <c r="EH23" i="10"/>
  <c r="EI23" i="10"/>
  <c r="EJ23" i="10"/>
  <c r="EK23" i="10"/>
  <c r="EL23" i="10"/>
  <c r="EM23" i="10"/>
  <c r="DM24" i="10"/>
  <c r="DN24" i="10"/>
  <c r="DO24" i="10"/>
  <c r="DP24" i="10"/>
  <c r="DQ24" i="10"/>
  <c r="DR24" i="10"/>
  <c r="DS24" i="10"/>
  <c r="DT24" i="10"/>
  <c r="DU24" i="10"/>
  <c r="DV24" i="10"/>
  <c r="DW24" i="10"/>
  <c r="DX24" i="10"/>
  <c r="DY24" i="10"/>
  <c r="DZ24" i="10"/>
  <c r="EA24" i="10"/>
  <c r="EB24" i="10"/>
  <c r="EC24" i="10"/>
  <c r="ED24" i="10"/>
  <c r="EE24" i="10"/>
  <c r="EF24" i="10"/>
  <c r="EG24" i="10"/>
  <c r="EH24" i="10"/>
  <c r="EI24" i="10"/>
  <c r="EJ24" i="10"/>
  <c r="EK24" i="10"/>
  <c r="EL24" i="10"/>
  <c r="EM24" i="10"/>
  <c r="DM25" i="10"/>
  <c r="DN25" i="10"/>
  <c r="DO25" i="10"/>
  <c r="DP25" i="10"/>
  <c r="DQ25" i="10"/>
  <c r="DR25" i="10"/>
  <c r="DS25" i="10"/>
  <c r="DT25" i="10"/>
  <c r="DU25" i="10"/>
  <c r="DV25" i="10"/>
  <c r="DW25" i="10"/>
  <c r="DX25" i="10"/>
  <c r="DY25" i="10"/>
  <c r="DZ25" i="10"/>
  <c r="EA25" i="10"/>
  <c r="EB25" i="10"/>
  <c r="EC25" i="10"/>
  <c r="ED25" i="10"/>
  <c r="EE25" i="10"/>
  <c r="EF25" i="10"/>
  <c r="EG25" i="10"/>
  <c r="EH25" i="10"/>
  <c r="EI25" i="10"/>
  <c r="EJ25" i="10"/>
  <c r="EK25" i="10"/>
  <c r="EL25" i="10"/>
  <c r="EM25" i="10"/>
  <c r="DM26" i="10"/>
  <c r="DN26" i="10"/>
  <c r="DO26" i="10"/>
  <c r="DP26" i="10"/>
  <c r="DQ26" i="10"/>
  <c r="DR26" i="10"/>
  <c r="DS26" i="10"/>
  <c r="DT26" i="10"/>
  <c r="DU26" i="10"/>
  <c r="DV26" i="10"/>
  <c r="DW26" i="10"/>
  <c r="DX26" i="10"/>
  <c r="DY26" i="10"/>
  <c r="DZ26" i="10"/>
  <c r="EA26" i="10"/>
  <c r="EB26" i="10"/>
  <c r="EC26" i="10"/>
  <c r="ED26" i="10"/>
  <c r="EE26" i="10"/>
  <c r="EF26" i="10"/>
  <c r="EG26" i="10"/>
  <c r="EH26" i="10"/>
  <c r="EI26" i="10"/>
  <c r="EJ26" i="10"/>
  <c r="EK26" i="10"/>
  <c r="EL26" i="10"/>
  <c r="EM26" i="10"/>
  <c r="DM27" i="10"/>
  <c r="DN27" i="10"/>
  <c r="DO27" i="10"/>
  <c r="DP27" i="10"/>
  <c r="DQ27" i="10"/>
  <c r="DR27" i="10"/>
  <c r="DS27" i="10"/>
  <c r="DT27" i="10"/>
  <c r="DU27" i="10"/>
  <c r="DV27" i="10"/>
  <c r="DW27" i="10"/>
  <c r="DX27" i="10"/>
  <c r="DY27" i="10"/>
  <c r="DZ27" i="10"/>
  <c r="EA27" i="10"/>
  <c r="EB27" i="10"/>
  <c r="EC27" i="10"/>
  <c r="ED27" i="10"/>
  <c r="EE27" i="10"/>
  <c r="EF27" i="10"/>
  <c r="EG27" i="10"/>
  <c r="EH27" i="10"/>
  <c r="EI27" i="10"/>
  <c r="EJ27" i="10"/>
  <c r="EK27" i="10"/>
  <c r="EL27" i="10"/>
  <c r="EM27" i="10"/>
  <c r="DM28" i="10"/>
  <c r="DN28" i="10"/>
  <c r="DO28" i="10"/>
  <c r="DP28" i="10"/>
  <c r="DQ28" i="10"/>
  <c r="DR28" i="10"/>
  <c r="DS28" i="10"/>
  <c r="DT28" i="10"/>
  <c r="DU28" i="10"/>
  <c r="DV28" i="10"/>
  <c r="DW28" i="10"/>
  <c r="DX28" i="10"/>
  <c r="DY28" i="10"/>
  <c r="DZ28" i="10"/>
  <c r="EA28" i="10"/>
  <c r="EB28" i="10"/>
  <c r="EC28" i="10"/>
  <c r="ED28" i="10"/>
  <c r="EE28" i="10"/>
  <c r="EF28" i="10"/>
  <c r="EG28" i="10"/>
  <c r="EH28" i="10"/>
  <c r="EI28" i="10"/>
  <c r="EJ28" i="10"/>
  <c r="EK28" i="10"/>
  <c r="EL28" i="10"/>
  <c r="EM28" i="10"/>
  <c r="DM29" i="10"/>
  <c r="DN29" i="10"/>
  <c r="DO29" i="10"/>
  <c r="DP29" i="10"/>
  <c r="DQ29" i="10"/>
  <c r="DR29" i="10"/>
  <c r="DS29" i="10"/>
  <c r="DT29" i="10"/>
  <c r="DU29" i="10"/>
  <c r="DV29" i="10"/>
  <c r="DW29" i="10"/>
  <c r="DX29" i="10"/>
  <c r="DY29" i="10"/>
  <c r="DZ29" i="10"/>
  <c r="EA29" i="10"/>
  <c r="EB29" i="10"/>
  <c r="EC29" i="10"/>
  <c r="ED29" i="10"/>
  <c r="EE29" i="10"/>
  <c r="EF29" i="10"/>
  <c r="EG29" i="10"/>
  <c r="EH29" i="10"/>
  <c r="EI29" i="10"/>
  <c r="EJ29" i="10"/>
  <c r="EK29" i="10"/>
  <c r="EL29" i="10"/>
  <c r="EM29" i="10"/>
  <c r="DM30" i="10"/>
  <c r="DN30" i="10"/>
  <c r="DO30" i="10"/>
  <c r="DP30" i="10"/>
  <c r="DQ30" i="10"/>
  <c r="DR30" i="10"/>
  <c r="DS30" i="10"/>
  <c r="DT30" i="10"/>
  <c r="DU30" i="10"/>
  <c r="DV30" i="10"/>
  <c r="DW30" i="10"/>
  <c r="DX30" i="10"/>
  <c r="DY30" i="10"/>
  <c r="DZ30" i="10"/>
  <c r="EA30" i="10"/>
  <c r="EB30" i="10"/>
  <c r="EC30" i="10"/>
  <c r="ED30" i="10"/>
  <c r="EE30" i="10"/>
  <c r="EF30" i="10"/>
  <c r="EG30" i="10"/>
  <c r="EH30" i="10"/>
  <c r="EI30" i="10"/>
  <c r="EJ30" i="10"/>
  <c r="EK30" i="10"/>
  <c r="EL30" i="10"/>
  <c r="EM30" i="10"/>
  <c r="DM31" i="10"/>
  <c r="DN31" i="10"/>
  <c r="DO31" i="10"/>
  <c r="DP31" i="10"/>
  <c r="DQ31" i="10"/>
  <c r="DR31" i="10"/>
  <c r="DS31" i="10"/>
  <c r="DT31" i="10"/>
  <c r="DU31" i="10"/>
  <c r="DV31" i="10"/>
  <c r="DW31" i="10"/>
  <c r="DX31" i="10"/>
  <c r="DY31" i="10"/>
  <c r="DZ31" i="10"/>
  <c r="EA31" i="10"/>
  <c r="EB31" i="10"/>
  <c r="EC31" i="10"/>
  <c r="ED31" i="10"/>
  <c r="EE31" i="10"/>
  <c r="EF31" i="10"/>
  <c r="EG31" i="10"/>
  <c r="EH31" i="10"/>
  <c r="EI31" i="10"/>
  <c r="EJ31" i="10"/>
  <c r="EK31" i="10"/>
  <c r="EL31" i="10"/>
  <c r="EM31" i="10"/>
  <c r="DM32" i="10"/>
  <c r="DN32" i="10"/>
  <c r="DO32" i="10"/>
  <c r="DP32" i="10"/>
  <c r="DQ32" i="10"/>
  <c r="DR32" i="10"/>
  <c r="DS32" i="10"/>
  <c r="DT32" i="10"/>
  <c r="DU32" i="10"/>
  <c r="DV32" i="10"/>
  <c r="DW32" i="10"/>
  <c r="DX32" i="10"/>
  <c r="DY32" i="10"/>
  <c r="DZ32" i="10"/>
  <c r="EA32" i="10"/>
  <c r="EB32" i="10"/>
  <c r="EC32" i="10"/>
  <c r="ED32" i="10"/>
  <c r="EE32" i="10"/>
  <c r="EF32" i="10"/>
  <c r="EG32" i="10"/>
  <c r="EH32" i="10"/>
  <c r="EI32" i="10"/>
  <c r="EJ32" i="10"/>
  <c r="EK32" i="10"/>
  <c r="EL32" i="10"/>
  <c r="EM32" i="10"/>
  <c r="DM33" i="10"/>
  <c r="DN33" i="10"/>
  <c r="DO33" i="10"/>
  <c r="DP33" i="10"/>
  <c r="DQ33" i="10"/>
  <c r="DR33" i="10"/>
  <c r="DS33" i="10"/>
  <c r="DT33" i="10"/>
  <c r="DU33" i="10"/>
  <c r="DV33" i="10"/>
  <c r="DW33" i="10"/>
  <c r="DX33" i="10"/>
  <c r="DY33" i="10"/>
  <c r="DZ33" i="10"/>
  <c r="EA33" i="10"/>
  <c r="EB33" i="10"/>
  <c r="EC33" i="10"/>
  <c r="ED33" i="10"/>
  <c r="EE33" i="10"/>
  <c r="EF33" i="10"/>
  <c r="EG33" i="10"/>
  <c r="EH33" i="10"/>
  <c r="EI33" i="10"/>
  <c r="EJ33" i="10"/>
  <c r="EK33" i="10"/>
  <c r="EL33" i="10"/>
  <c r="EM33" i="10"/>
  <c r="DM34" i="10"/>
  <c r="DN34" i="10"/>
  <c r="DO34" i="10"/>
  <c r="DP34" i="10"/>
  <c r="DQ34" i="10"/>
  <c r="DR34" i="10"/>
  <c r="DS34" i="10"/>
  <c r="DT34" i="10"/>
  <c r="DU34" i="10"/>
  <c r="DV34" i="10"/>
  <c r="DW34" i="10"/>
  <c r="DX34" i="10"/>
  <c r="DY34" i="10"/>
  <c r="DZ34" i="10"/>
  <c r="EA34" i="10"/>
  <c r="EB34" i="10"/>
  <c r="EC34" i="10"/>
  <c r="ED34" i="10"/>
  <c r="EE34" i="10"/>
  <c r="EF34" i="10"/>
  <c r="EG34" i="10"/>
  <c r="EH34" i="10"/>
  <c r="EI34" i="10"/>
  <c r="EJ34" i="10"/>
  <c r="EK34" i="10"/>
  <c r="EL34" i="10"/>
  <c r="EM34" i="10"/>
  <c r="DM35" i="10"/>
  <c r="DN35" i="10"/>
  <c r="DO35" i="10"/>
  <c r="DP35" i="10"/>
  <c r="DQ35" i="10"/>
  <c r="DR35" i="10"/>
  <c r="DS35" i="10"/>
  <c r="DT35" i="10"/>
  <c r="DU35" i="10"/>
  <c r="DV35" i="10"/>
  <c r="DW35" i="10"/>
  <c r="DX35" i="10"/>
  <c r="DY35" i="10"/>
  <c r="DZ35" i="10"/>
  <c r="EA35" i="10"/>
  <c r="EB35" i="10"/>
  <c r="EC35" i="10"/>
  <c r="ED35" i="10"/>
  <c r="EE35" i="10"/>
  <c r="EF35" i="10"/>
  <c r="EG35" i="10"/>
  <c r="EH35" i="10"/>
  <c r="EI35" i="10"/>
  <c r="EJ35" i="10"/>
  <c r="EK35" i="10"/>
  <c r="EL35" i="10"/>
  <c r="EM35" i="10"/>
  <c r="DM36" i="10"/>
  <c r="DN36" i="10"/>
  <c r="DO36" i="10"/>
  <c r="DP36" i="10"/>
  <c r="DQ36" i="10"/>
  <c r="DR36" i="10"/>
  <c r="DS36" i="10"/>
  <c r="DT36" i="10"/>
  <c r="DU36" i="10"/>
  <c r="DV36" i="10"/>
  <c r="DW36" i="10"/>
  <c r="DX36" i="10"/>
  <c r="DY36" i="10"/>
  <c r="DZ36" i="10"/>
  <c r="EA36" i="10"/>
  <c r="EB36" i="10"/>
  <c r="EC36" i="10"/>
  <c r="ED36" i="10"/>
  <c r="EE36" i="10"/>
  <c r="EF36" i="10"/>
  <c r="EG36" i="10"/>
  <c r="EH36" i="10"/>
  <c r="EI36" i="10"/>
  <c r="EJ36" i="10"/>
  <c r="EK36" i="10"/>
  <c r="EL36" i="10"/>
  <c r="EM36" i="10"/>
  <c r="DM37" i="10"/>
  <c r="DN37" i="10"/>
  <c r="DO37" i="10"/>
  <c r="DP37" i="10"/>
  <c r="DQ37" i="10"/>
  <c r="DR37" i="10"/>
  <c r="DS37" i="10"/>
  <c r="DT37" i="10"/>
  <c r="DU37" i="10"/>
  <c r="DV37" i="10"/>
  <c r="DW37" i="10"/>
  <c r="DX37" i="10"/>
  <c r="DY37" i="10"/>
  <c r="DZ37" i="10"/>
  <c r="EA37" i="10"/>
  <c r="EB37" i="10"/>
  <c r="EC37" i="10"/>
  <c r="ED37" i="10"/>
  <c r="EE37" i="10"/>
  <c r="EF37" i="10"/>
  <c r="EG37" i="10"/>
  <c r="EH37" i="10"/>
  <c r="EI37" i="10"/>
  <c r="EJ37" i="10"/>
  <c r="EK37" i="10"/>
  <c r="EL37" i="10"/>
  <c r="EM37" i="10"/>
  <c r="DM38" i="10"/>
  <c r="DN38" i="10"/>
  <c r="DO38" i="10"/>
  <c r="DP38" i="10"/>
  <c r="DQ38" i="10"/>
  <c r="DR38" i="10"/>
  <c r="DS38" i="10"/>
  <c r="DT38" i="10"/>
  <c r="DU38" i="10"/>
  <c r="DV38" i="10"/>
  <c r="DW38" i="10"/>
  <c r="DX38" i="10"/>
  <c r="DY38" i="10"/>
  <c r="DZ38" i="10"/>
  <c r="EA38" i="10"/>
  <c r="EB38" i="10"/>
  <c r="EC38" i="10"/>
  <c r="ED38" i="10"/>
  <c r="EE38" i="10"/>
  <c r="EF38" i="10"/>
  <c r="EG38" i="10"/>
  <c r="EH38" i="10"/>
  <c r="EI38" i="10"/>
  <c r="EJ38" i="10"/>
  <c r="EK38" i="10"/>
  <c r="EL38" i="10"/>
  <c r="EM38" i="10"/>
  <c r="DM39" i="10"/>
  <c r="DN39" i="10"/>
  <c r="DO39" i="10"/>
  <c r="DP39" i="10"/>
  <c r="DQ39" i="10"/>
  <c r="DR39" i="10"/>
  <c r="DS39" i="10"/>
  <c r="DT39" i="10"/>
  <c r="DU39" i="10"/>
  <c r="DV39" i="10"/>
  <c r="DW39" i="10"/>
  <c r="DX39" i="10"/>
  <c r="DY39" i="10"/>
  <c r="DZ39" i="10"/>
  <c r="EA39" i="10"/>
  <c r="EB39" i="10"/>
  <c r="EC39" i="10"/>
  <c r="ED39" i="10"/>
  <c r="EE39" i="10"/>
  <c r="EF39" i="10"/>
  <c r="EG39" i="10"/>
  <c r="EH39" i="10"/>
  <c r="EI39" i="10"/>
  <c r="EJ39" i="10"/>
  <c r="EK39" i="10"/>
  <c r="EL39" i="10"/>
  <c r="EM39" i="10"/>
  <c r="DM40" i="10"/>
  <c r="DN40" i="10"/>
  <c r="DO40" i="10"/>
  <c r="DP40" i="10"/>
  <c r="DQ40" i="10"/>
  <c r="DR40" i="10"/>
  <c r="DS40" i="10"/>
  <c r="DT40" i="10"/>
  <c r="DU40" i="10"/>
  <c r="DV40" i="10"/>
  <c r="DW40" i="10"/>
  <c r="DX40" i="10"/>
  <c r="DY40" i="10"/>
  <c r="DZ40" i="10"/>
  <c r="EA40" i="10"/>
  <c r="EB40" i="10"/>
  <c r="EC40" i="10"/>
  <c r="ED40" i="10"/>
  <c r="EE40" i="10"/>
  <c r="EF40" i="10"/>
  <c r="EG40" i="10"/>
  <c r="EH40" i="10"/>
  <c r="EI40" i="10"/>
  <c r="EJ40" i="10"/>
  <c r="EK40" i="10"/>
  <c r="EL40" i="10"/>
  <c r="EM40" i="10"/>
  <c r="DM41" i="10"/>
  <c r="DN41" i="10"/>
  <c r="DO41" i="10"/>
  <c r="DP41" i="10"/>
  <c r="DQ41" i="10"/>
  <c r="DR41" i="10"/>
  <c r="DS41" i="10"/>
  <c r="DT41" i="10"/>
  <c r="DU41" i="10"/>
  <c r="DV41" i="10"/>
  <c r="DW41" i="10"/>
  <c r="DX41" i="10"/>
  <c r="DY41" i="10"/>
  <c r="DZ41" i="10"/>
  <c r="EA41" i="10"/>
  <c r="EB41" i="10"/>
  <c r="EC41" i="10"/>
  <c r="ED41" i="10"/>
  <c r="EE41" i="10"/>
  <c r="EF41" i="10"/>
  <c r="EG41" i="10"/>
  <c r="EH41" i="10"/>
  <c r="EI41" i="10"/>
  <c r="EJ41" i="10"/>
  <c r="EK41" i="10"/>
  <c r="EL41" i="10"/>
  <c r="EM41" i="10"/>
  <c r="DM42" i="10"/>
  <c r="DN42" i="10"/>
  <c r="DO42" i="10"/>
  <c r="DP42" i="10"/>
  <c r="DQ42" i="10"/>
  <c r="DR42" i="10"/>
  <c r="DS42" i="10"/>
  <c r="DT42" i="10"/>
  <c r="DU42" i="10"/>
  <c r="DV42" i="10"/>
  <c r="DW42" i="10"/>
  <c r="DX42" i="10"/>
  <c r="DY42" i="10"/>
  <c r="DZ42" i="10"/>
  <c r="EA42" i="10"/>
  <c r="EB42" i="10"/>
  <c r="EC42" i="10"/>
  <c r="ED42" i="10"/>
  <c r="EE42" i="10"/>
  <c r="EF42" i="10"/>
  <c r="EG42" i="10"/>
  <c r="EH42" i="10"/>
  <c r="EI42" i="10"/>
  <c r="EJ42" i="10"/>
  <c r="EK42" i="10"/>
  <c r="EL42" i="10"/>
  <c r="EM42" i="10"/>
  <c r="DM43" i="10"/>
  <c r="DN43" i="10"/>
  <c r="DO43" i="10"/>
  <c r="DP43" i="10"/>
  <c r="DQ43" i="10"/>
  <c r="DR43" i="10"/>
  <c r="DS43" i="10"/>
  <c r="DT43" i="10"/>
  <c r="DU43" i="10"/>
  <c r="DV43" i="10"/>
  <c r="DW43" i="10"/>
  <c r="DX43" i="10"/>
  <c r="DY43" i="10"/>
  <c r="DZ43" i="10"/>
  <c r="EA43" i="10"/>
  <c r="EB43" i="10"/>
  <c r="EC43" i="10"/>
  <c r="ED43" i="10"/>
  <c r="EE43" i="10"/>
  <c r="EF43" i="10"/>
  <c r="EG43" i="10"/>
  <c r="EH43" i="10"/>
  <c r="EI43" i="10"/>
  <c r="EJ43" i="10"/>
  <c r="EK43" i="10"/>
  <c r="EL43" i="10"/>
  <c r="EM43" i="10"/>
  <c r="DM44" i="10"/>
  <c r="DN44" i="10"/>
  <c r="DO44" i="10"/>
  <c r="DP44" i="10"/>
  <c r="DQ44" i="10"/>
  <c r="DR44" i="10"/>
  <c r="DS44" i="10"/>
  <c r="DT44" i="10"/>
  <c r="DU44" i="10"/>
  <c r="DV44" i="10"/>
  <c r="DW44" i="10"/>
  <c r="DX44" i="10"/>
  <c r="DY44" i="10"/>
  <c r="DZ44" i="10"/>
  <c r="EA44" i="10"/>
  <c r="EB44" i="10"/>
  <c r="EC44" i="10"/>
  <c r="ED44" i="10"/>
  <c r="EE44" i="10"/>
  <c r="EF44" i="10"/>
  <c r="EG44" i="10"/>
  <c r="EH44" i="10"/>
  <c r="EI44" i="10"/>
  <c r="EJ44" i="10"/>
  <c r="EK44" i="10"/>
  <c r="EL44" i="10"/>
  <c r="EM44" i="10"/>
  <c r="DM45" i="10"/>
  <c r="DN45" i="10"/>
  <c r="DO45" i="10"/>
  <c r="DP45" i="10"/>
  <c r="DQ45" i="10"/>
  <c r="DR45" i="10"/>
  <c r="DS45" i="10"/>
  <c r="DT45" i="10"/>
  <c r="DU45" i="10"/>
  <c r="DV45" i="10"/>
  <c r="DW45" i="10"/>
  <c r="DX45" i="10"/>
  <c r="DY45" i="10"/>
  <c r="DZ45" i="10"/>
  <c r="EA45" i="10"/>
  <c r="EB45" i="10"/>
  <c r="EC45" i="10"/>
  <c r="ED45" i="10"/>
  <c r="EE45" i="10"/>
  <c r="EF45" i="10"/>
  <c r="EG45" i="10"/>
  <c r="EH45" i="10"/>
  <c r="EI45" i="10"/>
  <c r="EJ45" i="10"/>
  <c r="EK45" i="10"/>
  <c r="EL45" i="10"/>
  <c r="EM45" i="10"/>
  <c r="DM46" i="10"/>
  <c r="DN46" i="10"/>
  <c r="DO46" i="10"/>
  <c r="DP46" i="10"/>
  <c r="DQ46" i="10"/>
  <c r="DR46" i="10"/>
  <c r="DS46" i="10"/>
  <c r="DT46" i="10"/>
  <c r="DU46" i="10"/>
  <c r="DV46" i="10"/>
  <c r="DW46" i="10"/>
  <c r="DX46" i="10"/>
  <c r="DY46" i="10"/>
  <c r="DZ46" i="10"/>
  <c r="EA46" i="10"/>
  <c r="EB46" i="10"/>
  <c r="EC46" i="10"/>
  <c r="ED46" i="10"/>
  <c r="EE46" i="10"/>
  <c r="EF46" i="10"/>
  <c r="EG46" i="10"/>
  <c r="EH46" i="10"/>
  <c r="EI46" i="10"/>
  <c r="EJ46" i="10"/>
  <c r="EK46" i="10"/>
  <c r="EL46" i="10"/>
  <c r="EM46" i="10"/>
  <c r="DM47" i="10"/>
  <c r="DN47" i="10"/>
  <c r="DO47" i="10"/>
  <c r="DP47" i="10"/>
  <c r="DQ47" i="10"/>
  <c r="DR47" i="10"/>
  <c r="DS47" i="10"/>
  <c r="DT47" i="10"/>
  <c r="DU47" i="10"/>
  <c r="DV47" i="10"/>
  <c r="DW47" i="10"/>
  <c r="DX47" i="10"/>
  <c r="DY47" i="10"/>
  <c r="DZ47" i="10"/>
  <c r="EA47" i="10"/>
  <c r="EB47" i="10"/>
  <c r="EC47" i="10"/>
  <c r="ED47" i="10"/>
  <c r="EE47" i="10"/>
  <c r="EF47" i="10"/>
  <c r="EG47" i="10"/>
  <c r="EH47" i="10"/>
  <c r="EI47" i="10"/>
  <c r="EJ47" i="10"/>
  <c r="EK47" i="10"/>
  <c r="EL47" i="10"/>
  <c r="EM47" i="10"/>
  <c r="DM48" i="10"/>
  <c r="DN48" i="10"/>
  <c r="DO48" i="10"/>
  <c r="DP48" i="10"/>
  <c r="DQ48" i="10"/>
  <c r="DR48" i="10"/>
  <c r="DS48" i="10"/>
  <c r="DT48" i="10"/>
  <c r="DU48" i="10"/>
  <c r="DV48" i="10"/>
  <c r="DW48" i="10"/>
  <c r="DX48" i="10"/>
  <c r="DY48" i="10"/>
  <c r="DZ48" i="10"/>
  <c r="EA48" i="10"/>
  <c r="EB48" i="10"/>
  <c r="EC48" i="10"/>
  <c r="ED48" i="10"/>
  <c r="EE48" i="10"/>
  <c r="EF48" i="10"/>
  <c r="EG48" i="10"/>
  <c r="EH48" i="10"/>
  <c r="EI48" i="10"/>
  <c r="EJ48" i="10"/>
  <c r="EK48" i="10"/>
  <c r="EL48" i="10"/>
  <c r="EM48" i="10"/>
  <c r="DM49" i="10"/>
  <c r="DN49" i="10"/>
  <c r="DO49" i="10"/>
  <c r="DP49" i="10"/>
  <c r="DQ49" i="10"/>
  <c r="DR49" i="10"/>
  <c r="DS49" i="10"/>
  <c r="DT49" i="10"/>
  <c r="DU49" i="10"/>
  <c r="DV49" i="10"/>
  <c r="DW49" i="10"/>
  <c r="DX49" i="10"/>
  <c r="DY49" i="10"/>
  <c r="DZ49" i="10"/>
  <c r="EA49" i="10"/>
  <c r="EB49" i="10"/>
  <c r="EC49" i="10"/>
  <c r="ED49" i="10"/>
  <c r="EE49" i="10"/>
  <c r="EF49" i="10"/>
  <c r="EG49" i="10"/>
  <c r="EH49" i="10"/>
  <c r="EI49" i="10"/>
  <c r="EJ49" i="10"/>
  <c r="EK49" i="10"/>
  <c r="EL49" i="10"/>
  <c r="EM49" i="10"/>
  <c r="DM50" i="10"/>
  <c r="DN50" i="10"/>
  <c r="DO50" i="10"/>
  <c r="DP50" i="10"/>
  <c r="DQ50" i="10"/>
  <c r="DR50" i="10"/>
  <c r="DS50" i="10"/>
  <c r="DT50" i="10"/>
  <c r="DU50" i="10"/>
  <c r="DV50" i="10"/>
  <c r="DW50" i="10"/>
  <c r="DX50" i="10"/>
  <c r="DY50" i="10"/>
  <c r="DZ50" i="10"/>
  <c r="EA50" i="10"/>
  <c r="EB50" i="10"/>
  <c r="EC50" i="10"/>
  <c r="ED50" i="10"/>
  <c r="EE50" i="10"/>
  <c r="EF50" i="10"/>
  <c r="EG50" i="10"/>
  <c r="EH50" i="10"/>
  <c r="EI50" i="10"/>
  <c r="EJ50" i="10"/>
  <c r="EK50" i="10"/>
  <c r="EL50" i="10"/>
  <c r="EM50" i="10"/>
  <c r="DM51" i="10"/>
  <c r="DN51" i="10"/>
  <c r="DO51" i="10"/>
  <c r="DP51" i="10"/>
  <c r="DQ51" i="10"/>
  <c r="DR51" i="10"/>
  <c r="DS51" i="10"/>
  <c r="DT51" i="10"/>
  <c r="DU51" i="10"/>
  <c r="DV51" i="10"/>
  <c r="DW51" i="10"/>
  <c r="DX51" i="10"/>
  <c r="DY51" i="10"/>
  <c r="DZ51" i="10"/>
  <c r="EA51" i="10"/>
  <c r="EB51" i="10"/>
  <c r="EC51" i="10"/>
  <c r="ED51" i="10"/>
  <c r="EE51" i="10"/>
  <c r="EF51" i="10"/>
  <c r="EG51" i="10"/>
  <c r="EH51" i="10"/>
  <c r="EI51" i="10"/>
  <c r="EJ51" i="10"/>
  <c r="EK51" i="10"/>
  <c r="EL51" i="10"/>
  <c r="EM51" i="10"/>
  <c r="EM3" i="10"/>
  <c r="EL3" i="10"/>
  <c r="EK3" i="10"/>
  <c r="EJ3" i="10"/>
  <c r="EI3" i="10"/>
  <c r="EH3" i="10"/>
  <c r="EG3" i="10"/>
  <c r="EF3" i="10"/>
  <c r="DZ3" i="10"/>
  <c r="DS3" i="10"/>
  <c r="AF5" i="20"/>
  <c r="W5" i="20"/>
  <c r="W38" i="20"/>
  <c r="F20" i="42"/>
  <c r="E20" i="42"/>
  <c r="M5" i="20"/>
  <c r="D20" i="42"/>
  <c r="H20" i="42"/>
  <c r="C20" i="42"/>
  <c r="B20" i="42"/>
  <c r="GS4" i="33"/>
  <c r="GT4" i="33"/>
  <c r="GU4" i="33"/>
  <c r="GV4" i="33"/>
  <c r="GW4" i="33"/>
  <c r="GX4" i="33"/>
  <c r="GY4" i="33"/>
  <c r="GZ4" i="33"/>
  <c r="HA4" i="33"/>
  <c r="HB4" i="33"/>
  <c r="HC4" i="33"/>
  <c r="HD4" i="33"/>
  <c r="HE4" i="33"/>
  <c r="HF4" i="33"/>
  <c r="HG4" i="33"/>
  <c r="HH4" i="33"/>
  <c r="HI4" i="33"/>
  <c r="HJ4" i="33"/>
  <c r="HK4" i="33"/>
  <c r="HL4" i="33"/>
  <c r="HM4" i="33"/>
  <c r="HN4" i="33"/>
  <c r="HO4" i="33"/>
  <c r="HP4" i="33"/>
  <c r="HQ4" i="33"/>
  <c r="HR4" i="33"/>
  <c r="HS4" i="33"/>
  <c r="HT4" i="33"/>
  <c r="HU4" i="33"/>
  <c r="HV4" i="33"/>
  <c r="HW4" i="33"/>
  <c r="HX4" i="33"/>
  <c r="HY4" i="33"/>
  <c r="HZ4" i="33"/>
  <c r="IA4" i="33"/>
  <c r="IB4" i="33"/>
  <c r="IC4" i="33"/>
  <c r="ID4" i="33"/>
  <c r="IE4" i="33"/>
  <c r="IF4" i="33"/>
  <c r="IG4" i="33"/>
  <c r="IH4" i="33"/>
  <c r="II4" i="33"/>
  <c r="IJ4" i="33"/>
  <c r="IK4" i="33"/>
  <c r="IL4" i="33"/>
  <c r="IM4" i="33"/>
  <c r="IN4" i="33"/>
  <c r="IO4" i="33"/>
  <c r="IP4" i="33"/>
  <c r="IQ4" i="33"/>
  <c r="IR4" i="33"/>
  <c r="IS4" i="33"/>
  <c r="IT4" i="33"/>
  <c r="IU4" i="33"/>
  <c r="IV4" i="33"/>
  <c r="IW4" i="33"/>
  <c r="IX4" i="33"/>
  <c r="IY4" i="33"/>
  <c r="IZ4" i="33"/>
  <c r="JA4" i="33"/>
  <c r="JB4" i="33"/>
  <c r="JC4" i="33"/>
  <c r="JD4" i="33"/>
  <c r="JE4" i="33"/>
  <c r="JF4" i="33"/>
  <c r="GS5" i="33"/>
  <c r="GT5" i="33"/>
  <c r="GU5" i="33"/>
  <c r="GV5" i="33"/>
  <c r="GW5" i="33"/>
  <c r="GX5" i="33"/>
  <c r="GY5" i="33"/>
  <c r="GZ5" i="33"/>
  <c r="HA5" i="33"/>
  <c r="HB5" i="33"/>
  <c r="HC5" i="33"/>
  <c r="HD5" i="33"/>
  <c r="HE5" i="33"/>
  <c r="HF5" i="33"/>
  <c r="HG5" i="33"/>
  <c r="HH5" i="33"/>
  <c r="HI5" i="33"/>
  <c r="HJ5" i="33"/>
  <c r="HK5" i="33"/>
  <c r="HL5" i="33"/>
  <c r="HM5" i="33"/>
  <c r="HN5" i="33"/>
  <c r="HO5" i="33"/>
  <c r="HP5" i="33"/>
  <c r="HQ5" i="33"/>
  <c r="HR5" i="33"/>
  <c r="HS5" i="33"/>
  <c r="HT5" i="33"/>
  <c r="HU5" i="33"/>
  <c r="HV5" i="33"/>
  <c r="HW5" i="33"/>
  <c r="HX5" i="33"/>
  <c r="HY5" i="33"/>
  <c r="HZ5" i="33"/>
  <c r="IA5" i="33"/>
  <c r="IB5" i="33"/>
  <c r="IC5" i="33"/>
  <c r="ID5" i="33"/>
  <c r="IE5" i="33"/>
  <c r="IF5" i="33"/>
  <c r="IG5" i="33"/>
  <c r="IH5" i="33"/>
  <c r="II5" i="33"/>
  <c r="IJ5" i="33"/>
  <c r="IK5" i="33"/>
  <c r="IL5" i="33"/>
  <c r="IM5" i="33"/>
  <c r="IN5" i="33"/>
  <c r="IO5" i="33"/>
  <c r="IP5" i="33"/>
  <c r="IQ5" i="33"/>
  <c r="IR5" i="33"/>
  <c r="IS5" i="33"/>
  <c r="IT5" i="33"/>
  <c r="IU5" i="33"/>
  <c r="IV5" i="33"/>
  <c r="IW5" i="33"/>
  <c r="IX5" i="33"/>
  <c r="IY5" i="33"/>
  <c r="IZ5" i="33"/>
  <c r="JA5" i="33"/>
  <c r="JB5" i="33"/>
  <c r="JC5" i="33"/>
  <c r="JD5" i="33"/>
  <c r="JE5" i="33"/>
  <c r="JF5" i="33"/>
  <c r="GS6" i="33"/>
  <c r="GT6" i="33"/>
  <c r="GU6" i="33"/>
  <c r="GV6" i="33"/>
  <c r="GW6" i="33"/>
  <c r="GX6" i="33"/>
  <c r="GY6" i="33"/>
  <c r="GZ6" i="33"/>
  <c r="HA6" i="33"/>
  <c r="HB6" i="33"/>
  <c r="HC6" i="33"/>
  <c r="HD6" i="33"/>
  <c r="HE6" i="33"/>
  <c r="HF6" i="33"/>
  <c r="HG6" i="33"/>
  <c r="HH6" i="33"/>
  <c r="HI6" i="33"/>
  <c r="HJ6" i="33"/>
  <c r="HK6" i="33"/>
  <c r="HL6" i="33"/>
  <c r="HM6" i="33"/>
  <c r="HN6" i="33"/>
  <c r="HO6" i="33"/>
  <c r="HP6" i="33"/>
  <c r="HQ6" i="33"/>
  <c r="HR6" i="33"/>
  <c r="HS6" i="33"/>
  <c r="HT6" i="33"/>
  <c r="HU6" i="33"/>
  <c r="HV6" i="33"/>
  <c r="HW6" i="33"/>
  <c r="HX6" i="33"/>
  <c r="HY6" i="33"/>
  <c r="HZ6" i="33"/>
  <c r="IA6" i="33"/>
  <c r="IB6" i="33"/>
  <c r="IC6" i="33"/>
  <c r="ID6" i="33"/>
  <c r="IE6" i="33"/>
  <c r="IF6" i="33"/>
  <c r="IG6" i="33"/>
  <c r="IH6" i="33"/>
  <c r="II6" i="33"/>
  <c r="IJ6" i="33"/>
  <c r="IK6" i="33"/>
  <c r="IL6" i="33"/>
  <c r="IM6" i="33"/>
  <c r="IN6" i="33"/>
  <c r="IO6" i="33"/>
  <c r="IP6" i="33"/>
  <c r="IQ6" i="33"/>
  <c r="IR6" i="33"/>
  <c r="IS6" i="33"/>
  <c r="IT6" i="33"/>
  <c r="IU6" i="33"/>
  <c r="IV6" i="33"/>
  <c r="IW6" i="33"/>
  <c r="IX6" i="33"/>
  <c r="IY6" i="33"/>
  <c r="IZ6" i="33"/>
  <c r="JA6" i="33"/>
  <c r="JB6" i="33"/>
  <c r="JC6" i="33"/>
  <c r="JD6" i="33"/>
  <c r="JE6" i="33"/>
  <c r="JF6" i="33"/>
  <c r="GS7" i="33"/>
  <c r="GT7" i="33"/>
  <c r="GU7" i="33"/>
  <c r="GV7" i="33"/>
  <c r="GW7" i="33"/>
  <c r="GX7" i="33"/>
  <c r="GY7" i="33"/>
  <c r="GZ7" i="33"/>
  <c r="HA7" i="33"/>
  <c r="HB7" i="33"/>
  <c r="HC7" i="33"/>
  <c r="HD7" i="33"/>
  <c r="HE7" i="33"/>
  <c r="HF7" i="33"/>
  <c r="HG7" i="33"/>
  <c r="HH7" i="33"/>
  <c r="HI7" i="33"/>
  <c r="HJ7" i="33"/>
  <c r="HK7" i="33"/>
  <c r="HL7" i="33"/>
  <c r="HM7" i="33"/>
  <c r="HN7" i="33"/>
  <c r="HO7" i="33"/>
  <c r="HP7" i="33"/>
  <c r="HQ7" i="33"/>
  <c r="HR7" i="33"/>
  <c r="HS7" i="33"/>
  <c r="HT7" i="33"/>
  <c r="HU7" i="33"/>
  <c r="HV7" i="33"/>
  <c r="HW7" i="33"/>
  <c r="HX7" i="33"/>
  <c r="HY7" i="33"/>
  <c r="HZ7" i="33"/>
  <c r="IA7" i="33"/>
  <c r="IB7" i="33"/>
  <c r="IC7" i="33"/>
  <c r="ID7" i="33"/>
  <c r="IE7" i="33"/>
  <c r="IF7" i="33"/>
  <c r="IG7" i="33"/>
  <c r="IH7" i="33"/>
  <c r="II7" i="33"/>
  <c r="IJ7" i="33"/>
  <c r="IK7" i="33"/>
  <c r="IL7" i="33"/>
  <c r="IM7" i="33"/>
  <c r="IN7" i="33"/>
  <c r="IO7" i="33"/>
  <c r="IP7" i="33"/>
  <c r="IQ7" i="33"/>
  <c r="IR7" i="33"/>
  <c r="IS7" i="33"/>
  <c r="IT7" i="33"/>
  <c r="IU7" i="33"/>
  <c r="IV7" i="33"/>
  <c r="IW7" i="33"/>
  <c r="IX7" i="33"/>
  <c r="IY7" i="33"/>
  <c r="IZ7" i="33"/>
  <c r="JA7" i="33"/>
  <c r="JB7" i="33"/>
  <c r="JC7" i="33"/>
  <c r="JD7" i="33"/>
  <c r="JE7" i="33"/>
  <c r="JF7" i="33"/>
  <c r="GS8" i="33"/>
  <c r="GT8" i="33"/>
  <c r="GU8" i="33"/>
  <c r="GV8" i="33"/>
  <c r="GW8" i="33"/>
  <c r="GX8" i="33"/>
  <c r="GY8" i="33"/>
  <c r="GZ8" i="33"/>
  <c r="HA8" i="33"/>
  <c r="HB8" i="33"/>
  <c r="HC8" i="33"/>
  <c r="HD8" i="33"/>
  <c r="HE8" i="33"/>
  <c r="HF8" i="33"/>
  <c r="HG8" i="33"/>
  <c r="HH8" i="33"/>
  <c r="HI8" i="33"/>
  <c r="HJ8" i="33"/>
  <c r="HK8" i="33"/>
  <c r="HL8" i="33"/>
  <c r="HM8" i="33"/>
  <c r="HN8" i="33"/>
  <c r="HO8" i="33"/>
  <c r="HP8" i="33"/>
  <c r="HQ8" i="33"/>
  <c r="HR8" i="33"/>
  <c r="HS8" i="33"/>
  <c r="HT8" i="33"/>
  <c r="HU8" i="33"/>
  <c r="HV8" i="33"/>
  <c r="HW8" i="33"/>
  <c r="HX8" i="33"/>
  <c r="HY8" i="33"/>
  <c r="HZ8" i="33"/>
  <c r="IA8" i="33"/>
  <c r="IB8" i="33"/>
  <c r="IC8" i="33"/>
  <c r="ID8" i="33"/>
  <c r="IE8" i="33"/>
  <c r="IF8" i="33"/>
  <c r="IG8" i="33"/>
  <c r="IH8" i="33"/>
  <c r="II8" i="33"/>
  <c r="IJ8" i="33"/>
  <c r="IK8" i="33"/>
  <c r="IL8" i="33"/>
  <c r="IM8" i="33"/>
  <c r="IN8" i="33"/>
  <c r="IO8" i="33"/>
  <c r="IP8" i="33"/>
  <c r="IQ8" i="33"/>
  <c r="IR8" i="33"/>
  <c r="IS8" i="33"/>
  <c r="IT8" i="33"/>
  <c r="IU8" i="33"/>
  <c r="IV8" i="33"/>
  <c r="IW8" i="33"/>
  <c r="IX8" i="33"/>
  <c r="IY8" i="33"/>
  <c r="IZ8" i="33"/>
  <c r="JA8" i="33"/>
  <c r="JB8" i="33"/>
  <c r="JC8" i="33"/>
  <c r="JD8" i="33"/>
  <c r="JE8" i="33"/>
  <c r="JF8" i="33"/>
  <c r="GS9" i="33"/>
  <c r="GT9" i="33"/>
  <c r="GU9" i="33"/>
  <c r="GV9" i="33"/>
  <c r="GW9" i="33"/>
  <c r="GX9" i="33"/>
  <c r="GY9" i="33"/>
  <c r="GZ9" i="33"/>
  <c r="HA9" i="33"/>
  <c r="HB9" i="33"/>
  <c r="HC9" i="33"/>
  <c r="HD9" i="33"/>
  <c r="HE9" i="33"/>
  <c r="HF9" i="33"/>
  <c r="HG9" i="33"/>
  <c r="HH9" i="33"/>
  <c r="HI9" i="33"/>
  <c r="HJ9" i="33"/>
  <c r="HK9" i="33"/>
  <c r="HL9" i="33"/>
  <c r="HM9" i="33"/>
  <c r="HN9" i="33"/>
  <c r="HO9" i="33"/>
  <c r="HP9" i="33"/>
  <c r="HQ9" i="33"/>
  <c r="HR9" i="33"/>
  <c r="HS9" i="33"/>
  <c r="HT9" i="33"/>
  <c r="HU9" i="33"/>
  <c r="HV9" i="33"/>
  <c r="HW9" i="33"/>
  <c r="HX9" i="33"/>
  <c r="HY9" i="33"/>
  <c r="HZ9" i="33"/>
  <c r="IA9" i="33"/>
  <c r="IB9" i="33"/>
  <c r="IC9" i="33"/>
  <c r="ID9" i="33"/>
  <c r="IE9" i="33"/>
  <c r="IF9" i="33"/>
  <c r="IG9" i="33"/>
  <c r="IH9" i="33"/>
  <c r="II9" i="33"/>
  <c r="IJ9" i="33"/>
  <c r="IK9" i="33"/>
  <c r="IL9" i="33"/>
  <c r="IM9" i="33"/>
  <c r="IN9" i="33"/>
  <c r="IO9" i="33"/>
  <c r="IP9" i="33"/>
  <c r="IQ9" i="33"/>
  <c r="IR9" i="33"/>
  <c r="IS9" i="33"/>
  <c r="IT9" i="33"/>
  <c r="IU9" i="33"/>
  <c r="IV9" i="33"/>
  <c r="IW9" i="33"/>
  <c r="IX9" i="33"/>
  <c r="IY9" i="33"/>
  <c r="IZ9" i="33"/>
  <c r="JA9" i="33"/>
  <c r="JB9" i="33"/>
  <c r="JC9" i="33"/>
  <c r="JD9" i="33"/>
  <c r="JE9" i="33"/>
  <c r="JF9" i="33"/>
  <c r="GS10" i="33"/>
  <c r="GT10" i="33"/>
  <c r="GU10" i="33"/>
  <c r="GV10" i="33"/>
  <c r="GW10" i="33"/>
  <c r="GX10" i="33"/>
  <c r="GY10" i="33"/>
  <c r="GZ10" i="33"/>
  <c r="HA10" i="33"/>
  <c r="HB10" i="33"/>
  <c r="HC10" i="33"/>
  <c r="HD10" i="33"/>
  <c r="HE10" i="33"/>
  <c r="HF10" i="33"/>
  <c r="HG10" i="33"/>
  <c r="HH10" i="33"/>
  <c r="HI10" i="33"/>
  <c r="HJ10" i="33"/>
  <c r="HK10" i="33"/>
  <c r="HL10" i="33"/>
  <c r="HM10" i="33"/>
  <c r="HN10" i="33"/>
  <c r="HO10" i="33"/>
  <c r="HP10" i="33"/>
  <c r="HQ10" i="33"/>
  <c r="HR10" i="33"/>
  <c r="HS10" i="33"/>
  <c r="HT10" i="33"/>
  <c r="HU10" i="33"/>
  <c r="HV10" i="33"/>
  <c r="HW10" i="33"/>
  <c r="HX10" i="33"/>
  <c r="HY10" i="33"/>
  <c r="HZ10" i="33"/>
  <c r="IA10" i="33"/>
  <c r="IB10" i="33"/>
  <c r="IC10" i="33"/>
  <c r="ID10" i="33"/>
  <c r="IE10" i="33"/>
  <c r="IF10" i="33"/>
  <c r="IG10" i="33"/>
  <c r="IH10" i="33"/>
  <c r="II10" i="33"/>
  <c r="IJ10" i="33"/>
  <c r="IK10" i="33"/>
  <c r="IL10" i="33"/>
  <c r="IM10" i="33"/>
  <c r="IN10" i="33"/>
  <c r="IO10" i="33"/>
  <c r="IP10" i="33"/>
  <c r="IQ10" i="33"/>
  <c r="IR10" i="33"/>
  <c r="IS10" i="33"/>
  <c r="IT10" i="33"/>
  <c r="IU10" i="33"/>
  <c r="IV10" i="33"/>
  <c r="IW10" i="33"/>
  <c r="IX10" i="33"/>
  <c r="IY10" i="33"/>
  <c r="IZ10" i="33"/>
  <c r="JA10" i="33"/>
  <c r="JB10" i="33"/>
  <c r="JC10" i="33"/>
  <c r="JD10" i="33"/>
  <c r="JE10" i="33"/>
  <c r="JF10" i="33"/>
  <c r="GS11" i="33"/>
  <c r="GT11" i="33"/>
  <c r="GU11" i="33"/>
  <c r="GV11" i="33"/>
  <c r="GW11" i="33"/>
  <c r="GX11" i="33"/>
  <c r="GY11" i="33"/>
  <c r="GZ11" i="33"/>
  <c r="HA11" i="33"/>
  <c r="HB11" i="33"/>
  <c r="HC11" i="33"/>
  <c r="HD11" i="33"/>
  <c r="HE11" i="33"/>
  <c r="HF11" i="33"/>
  <c r="HG11" i="33"/>
  <c r="HH11" i="33"/>
  <c r="HI11" i="33"/>
  <c r="HJ11" i="33"/>
  <c r="HK11" i="33"/>
  <c r="HL11" i="33"/>
  <c r="HM11" i="33"/>
  <c r="HN11" i="33"/>
  <c r="HO11" i="33"/>
  <c r="HP11" i="33"/>
  <c r="HQ11" i="33"/>
  <c r="HR11" i="33"/>
  <c r="HS11" i="33"/>
  <c r="HT11" i="33"/>
  <c r="HU11" i="33"/>
  <c r="HV11" i="33"/>
  <c r="HW11" i="33"/>
  <c r="HX11" i="33"/>
  <c r="HY11" i="33"/>
  <c r="HZ11" i="33"/>
  <c r="IA11" i="33"/>
  <c r="IB11" i="33"/>
  <c r="IC11" i="33"/>
  <c r="ID11" i="33"/>
  <c r="IE11" i="33"/>
  <c r="IF11" i="33"/>
  <c r="IG11" i="33"/>
  <c r="IH11" i="33"/>
  <c r="II11" i="33"/>
  <c r="IJ11" i="33"/>
  <c r="IK11" i="33"/>
  <c r="IL11" i="33"/>
  <c r="IM11" i="33"/>
  <c r="IN11" i="33"/>
  <c r="IO11" i="33"/>
  <c r="IP11" i="33"/>
  <c r="IQ11" i="33"/>
  <c r="IR11" i="33"/>
  <c r="IS11" i="33"/>
  <c r="IT11" i="33"/>
  <c r="IU11" i="33"/>
  <c r="IV11" i="33"/>
  <c r="IW11" i="33"/>
  <c r="IX11" i="33"/>
  <c r="IY11" i="33"/>
  <c r="IZ11" i="33"/>
  <c r="JA11" i="33"/>
  <c r="JB11" i="33"/>
  <c r="JC11" i="33"/>
  <c r="JD11" i="33"/>
  <c r="JE11" i="33"/>
  <c r="JF11" i="33"/>
  <c r="GS12" i="33"/>
  <c r="GT12" i="33"/>
  <c r="GU12" i="33"/>
  <c r="GV12" i="33"/>
  <c r="GW12" i="33"/>
  <c r="GX12" i="33"/>
  <c r="GY12" i="33"/>
  <c r="GZ12" i="33"/>
  <c r="HA12" i="33"/>
  <c r="HB12" i="33"/>
  <c r="HC12" i="33"/>
  <c r="HD12" i="33"/>
  <c r="HE12" i="33"/>
  <c r="HF12" i="33"/>
  <c r="HG12" i="33"/>
  <c r="HH12" i="33"/>
  <c r="HI12" i="33"/>
  <c r="HJ12" i="33"/>
  <c r="HK12" i="33"/>
  <c r="HL12" i="33"/>
  <c r="HM12" i="33"/>
  <c r="HN12" i="33"/>
  <c r="HO12" i="33"/>
  <c r="HP12" i="33"/>
  <c r="HQ12" i="33"/>
  <c r="HR12" i="33"/>
  <c r="HS12" i="33"/>
  <c r="HT12" i="33"/>
  <c r="HU12" i="33"/>
  <c r="HV12" i="33"/>
  <c r="HW12" i="33"/>
  <c r="HX12" i="33"/>
  <c r="HY12" i="33"/>
  <c r="HZ12" i="33"/>
  <c r="IA12" i="33"/>
  <c r="IB12" i="33"/>
  <c r="IC12" i="33"/>
  <c r="ID12" i="33"/>
  <c r="IE12" i="33"/>
  <c r="IF12" i="33"/>
  <c r="IG12" i="33"/>
  <c r="IH12" i="33"/>
  <c r="II12" i="33"/>
  <c r="IJ12" i="33"/>
  <c r="IK12" i="33"/>
  <c r="IL12" i="33"/>
  <c r="IM12" i="33"/>
  <c r="IN12" i="33"/>
  <c r="IO12" i="33"/>
  <c r="IP12" i="33"/>
  <c r="IQ12" i="33"/>
  <c r="IR12" i="33"/>
  <c r="IS12" i="33"/>
  <c r="IT12" i="33"/>
  <c r="IU12" i="33"/>
  <c r="IV12" i="33"/>
  <c r="IW12" i="33"/>
  <c r="IX12" i="33"/>
  <c r="IY12" i="33"/>
  <c r="IZ12" i="33"/>
  <c r="JA12" i="33"/>
  <c r="JB12" i="33"/>
  <c r="JC12" i="33"/>
  <c r="JD12" i="33"/>
  <c r="JE12" i="33"/>
  <c r="JF12" i="33"/>
  <c r="GS13" i="33"/>
  <c r="GT13" i="33"/>
  <c r="GU13" i="33"/>
  <c r="GV13" i="33"/>
  <c r="GW13" i="33"/>
  <c r="GX13" i="33"/>
  <c r="GY13" i="33"/>
  <c r="GZ13" i="33"/>
  <c r="HA13" i="33"/>
  <c r="HB13" i="33"/>
  <c r="HC13" i="33"/>
  <c r="HD13" i="33"/>
  <c r="HE13" i="33"/>
  <c r="HF13" i="33"/>
  <c r="HG13" i="33"/>
  <c r="HH13" i="33"/>
  <c r="HI13" i="33"/>
  <c r="HJ13" i="33"/>
  <c r="HK13" i="33"/>
  <c r="HL13" i="33"/>
  <c r="HM13" i="33"/>
  <c r="HN13" i="33"/>
  <c r="HO13" i="33"/>
  <c r="HP13" i="33"/>
  <c r="HQ13" i="33"/>
  <c r="HR13" i="33"/>
  <c r="HS13" i="33"/>
  <c r="HT13" i="33"/>
  <c r="HU13" i="33"/>
  <c r="HV13" i="33"/>
  <c r="HW13" i="33"/>
  <c r="HX13" i="33"/>
  <c r="HY13" i="33"/>
  <c r="HZ13" i="33"/>
  <c r="IA13" i="33"/>
  <c r="IB13" i="33"/>
  <c r="IC13" i="33"/>
  <c r="ID13" i="33"/>
  <c r="IE13" i="33"/>
  <c r="IF13" i="33"/>
  <c r="IG13" i="33"/>
  <c r="IH13" i="33"/>
  <c r="II13" i="33"/>
  <c r="IJ13" i="33"/>
  <c r="IK13" i="33"/>
  <c r="IL13" i="33"/>
  <c r="IM13" i="33"/>
  <c r="IN13" i="33"/>
  <c r="IO13" i="33"/>
  <c r="IP13" i="33"/>
  <c r="IQ13" i="33"/>
  <c r="IR13" i="33"/>
  <c r="IS13" i="33"/>
  <c r="IT13" i="33"/>
  <c r="IU13" i="33"/>
  <c r="IV13" i="33"/>
  <c r="IW13" i="33"/>
  <c r="IX13" i="33"/>
  <c r="IY13" i="33"/>
  <c r="IZ13" i="33"/>
  <c r="JA13" i="33"/>
  <c r="JB13" i="33"/>
  <c r="JC13" i="33"/>
  <c r="JD13" i="33"/>
  <c r="JE13" i="33"/>
  <c r="JF13" i="33"/>
  <c r="GS14" i="33"/>
  <c r="GT14" i="33"/>
  <c r="GU14" i="33"/>
  <c r="GV14" i="33"/>
  <c r="GW14" i="33"/>
  <c r="GX14" i="33"/>
  <c r="GY14" i="33"/>
  <c r="GZ14" i="33"/>
  <c r="HA14" i="33"/>
  <c r="HB14" i="33"/>
  <c r="HC14" i="33"/>
  <c r="HD14" i="33"/>
  <c r="HE14" i="33"/>
  <c r="HF14" i="33"/>
  <c r="HG14" i="33"/>
  <c r="HH14" i="33"/>
  <c r="HI14" i="33"/>
  <c r="HJ14" i="33"/>
  <c r="HK14" i="33"/>
  <c r="HL14" i="33"/>
  <c r="HM14" i="33"/>
  <c r="HN14" i="33"/>
  <c r="HO14" i="33"/>
  <c r="HP14" i="33"/>
  <c r="HQ14" i="33"/>
  <c r="HR14" i="33"/>
  <c r="HS14" i="33"/>
  <c r="HT14" i="33"/>
  <c r="HU14" i="33"/>
  <c r="HV14" i="33"/>
  <c r="HW14" i="33"/>
  <c r="HX14" i="33"/>
  <c r="HY14" i="33"/>
  <c r="HZ14" i="33"/>
  <c r="IA14" i="33"/>
  <c r="IB14" i="33"/>
  <c r="IC14" i="33"/>
  <c r="ID14" i="33"/>
  <c r="IE14" i="33"/>
  <c r="IF14" i="33"/>
  <c r="IG14" i="33"/>
  <c r="IH14" i="33"/>
  <c r="II14" i="33"/>
  <c r="IJ14" i="33"/>
  <c r="IK14" i="33"/>
  <c r="IL14" i="33"/>
  <c r="IM14" i="33"/>
  <c r="IN14" i="33"/>
  <c r="IO14" i="33"/>
  <c r="IP14" i="33"/>
  <c r="IQ14" i="33"/>
  <c r="IR14" i="33"/>
  <c r="IS14" i="33"/>
  <c r="IT14" i="33"/>
  <c r="IU14" i="33"/>
  <c r="IV14" i="33"/>
  <c r="IW14" i="33"/>
  <c r="IX14" i="33"/>
  <c r="IY14" i="33"/>
  <c r="IZ14" i="33"/>
  <c r="JA14" i="33"/>
  <c r="JB14" i="33"/>
  <c r="JC14" i="33"/>
  <c r="JD14" i="33"/>
  <c r="JE14" i="33"/>
  <c r="JF14" i="33"/>
  <c r="GS15" i="33"/>
  <c r="GT15" i="33"/>
  <c r="GU15" i="33"/>
  <c r="GV15" i="33"/>
  <c r="GW15" i="33"/>
  <c r="GX15" i="33"/>
  <c r="GY15" i="33"/>
  <c r="GZ15" i="33"/>
  <c r="HA15" i="33"/>
  <c r="HB15" i="33"/>
  <c r="HC15" i="33"/>
  <c r="HD15" i="33"/>
  <c r="HE15" i="33"/>
  <c r="HF15" i="33"/>
  <c r="HG15" i="33"/>
  <c r="HH15" i="33"/>
  <c r="HI15" i="33"/>
  <c r="HJ15" i="33"/>
  <c r="HK15" i="33"/>
  <c r="HL15" i="33"/>
  <c r="HM15" i="33"/>
  <c r="HN15" i="33"/>
  <c r="HO15" i="33"/>
  <c r="HP15" i="33"/>
  <c r="HQ15" i="33"/>
  <c r="HR15" i="33"/>
  <c r="HS15" i="33"/>
  <c r="HT15" i="33"/>
  <c r="HU15" i="33"/>
  <c r="HV15" i="33"/>
  <c r="HW15" i="33"/>
  <c r="HX15" i="33"/>
  <c r="HY15" i="33"/>
  <c r="HZ15" i="33"/>
  <c r="IA15" i="33"/>
  <c r="IB15" i="33"/>
  <c r="IC15" i="33"/>
  <c r="ID15" i="33"/>
  <c r="IE15" i="33"/>
  <c r="IF15" i="33"/>
  <c r="IG15" i="33"/>
  <c r="IH15" i="33"/>
  <c r="II15" i="33"/>
  <c r="IJ15" i="33"/>
  <c r="IK15" i="33"/>
  <c r="IL15" i="33"/>
  <c r="IM15" i="33"/>
  <c r="IN15" i="33"/>
  <c r="IO15" i="33"/>
  <c r="IP15" i="33"/>
  <c r="IQ15" i="33"/>
  <c r="IR15" i="33"/>
  <c r="IS15" i="33"/>
  <c r="IT15" i="33"/>
  <c r="IU15" i="33"/>
  <c r="IV15" i="33"/>
  <c r="IW15" i="33"/>
  <c r="IX15" i="33"/>
  <c r="IY15" i="33"/>
  <c r="IZ15" i="33"/>
  <c r="JA15" i="33"/>
  <c r="JB15" i="33"/>
  <c r="JC15" i="33"/>
  <c r="JD15" i="33"/>
  <c r="JE15" i="33"/>
  <c r="JF15" i="33"/>
  <c r="GS16" i="33"/>
  <c r="GT16" i="33"/>
  <c r="GU16" i="33"/>
  <c r="GV16" i="33"/>
  <c r="GW16" i="33"/>
  <c r="GX16" i="33"/>
  <c r="GY16" i="33"/>
  <c r="GZ16" i="33"/>
  <c r="HA16" i="33"/>
  <c r="HB16" i="33"/>
  <c r="HC16" i="33"/>
  <c r="HD16" i="33"/>
  <c r="HE16" i="33"/>
  <c r="HF16" i="33"/>
  <c r="HG16" i="33"/>
  <c r="HH16" i="33"/>
  <c r="HI16" i="33"/>
  <c r="HJ16" i="33"/>
  <c r="HK16" i="33"/>
  <c r="HL16" i="33"/>
  <c r="HM16" i="33"/>
  <c r="HN16" i="33"/>
  <c r="HO16" i="33"/>
  <c r="HP16" i="33"/>
  <c r="HQ16" i="33"/>
  <c r="HR16" i="33"/>
  <c r="HS16" i="33"/>
  <c r="HT16" i="33"/>
  <c r="HU16" i="33"/>
  <c r="HV16" i="33"/>
  <c r="HW16" i="33"/>
  <c r="HX16" i="33"/>
  <c r="HY16" i="33"/>
  <c r="HZ16" i="33"/>
  <c r="IA16" i="33"/>
  <c r="IB16" i="33"/>
  <c r="IC16" i="33"/>
  <c r="ID16" i="33"/>
  <c r="IE16" i="33"/>
  <c r="IF16" i="33"/>
  <c r="IG16" i="33"/>
  <c r="IH16" i="33"/>
  <c r="II16" i="33"/>
  <c r="IJ16" i="33"/>
  <c r="IK16" i="33"/>
  <c r="IL16" i="33"/>
  <c r="IM16" i="33"/>
  <c r="IN16" i="33"/>
  <c r="IO16" i="33"/>
  <c r="IP16" i="33"/>
  <c r="IQ16" i="33"/>
  <c r="IR16" i="33"/>
  <c r="IS16" i="33"/>
  <c r="IT16" i="33"/>
  <c r="IU16" i="33"/>
  <c r="IV16" i="33"/>
  <c r="IW16" i="33"/>
  <c r="IX16" i="33"/>
  <c r="IY16" i="33"/>
  <c r="IZ16" i="33"/>
  <c r="JA16" i="33"/>
  <c r="JB16" i="33"/>
  <c r="JC16" i="33"/>
  <c r="JD16" i="33"/>
  <c r="JE16" i="33"/>
  <c r="JF16" i="33"/>
  <c r="GS17" i="33"/>
  <c r="GT17" i="33"/>
  <c r="GU17" i="33"/>
  <c r="GV17" i="33"/>
  <c r="GW17" i="33"/>
  <c r="GX17" i="33"/>
  <c r="GY17" i="33"/>
  <c r="GZ17" i="33"/>
  <c r="HA17" i="33"/>
  <c r="HB17" i="33"/>
  <c r="HC17" i="33"/>
  <c r="HD17" i="33"/>
  <c r="HE17" i="33"/>
  <c r="HF17" i="33"/>
  <c r="HG17" i="33"/>
  <c r="HH17" i="33"/>
  <c r="HI17" i="33"/>
  <c r="HJ17" i="33"/>
  <c r="HK17" i="33"/>
  <c r="HL17" i="33"/>
  <c r="HM17" i="33"/>
  <c r="HN17" i="33"/>
  <c r="HO17" i="33"/>
  <c r="HP17" i="33"/>
  <c r="HQ17" i="33"/>
  <c r="HR17" i="33"/>
  <c r="HS17" i="33"/>
  <c r="HT17" i="33"/>
  <c r="HU17" i="33"/>
  <c r="HV17" i="33"/>
  <c r="HW17" i="33"/>
  <c r="HX17" i="33"/>
  <c r="HY17" i="33"/>
  <c r="HZ17" i="33"/>
  <c r="IA17" i="33"/>
  <c r="IB17" i="33"/>
  <c r="IC17" i="33"/>
  <c r="ID17" i="33"/>
  <c r="IE17" i="33"/>
  <c r="IF17" i="33"/>
  <c r="IG17" i="33"/>
  <c r="IH17" i="33"/>
  <c r="II17" i="33"/>
  <c r="IJ17" i="33"/>
  <c r="IK17" i="33"/>
  <c r="IL17" i="33"/>
  <c r="IM17" i="33"/>
  <c r="IN17" i="33"/>
  <c r="IO17" i="33"/>
  <c r="IP17" i="33"/>
  <c r="IQ17" i="33"/>
  <c r="IR17" i="33"/>
  <c r="IS17" i="33"/>
  <c r="IT17" i="33"/>
  <c r="IU17" i="33"/>
  <c r="IV17" i="33"/>
  <c r="IW17" i="33"/>
  <c r="IX17" i="33"/>
  <c r="IY17" i="33"/>
  <c r="IZ17" i="33"/>
  <c r="JA17" i="33"/>
  <c r="JB17" i="33"/>
  <c r="JC17" i="33"/>
  <c r="JD17" i="33"/>
  <c r="JE17" i="33"/>
  <c r="JF17" i="33"/>
  <c r="GS18" i="33"/>
  <c r="GT18" i="33"/>
  <c r="GU18" i="33"/>
  <c r="GV18" i="33"/>
  <c r="GW18" i="33"/>
  <c r="GX18" i="33"/>
  <c r="GY18" i="33"/>
  <c r="GZ18" i="33"/>
  <c r="HA18" i="33"/>
  <c r="HB18" i="33"/>
  <c r="HC18" i="33"/>
  <c r="HD18" i="33"/>
  <c r="HE18" i="33"/>
  <c r="HF18" i="33"/>
  <c r="HG18" i="33"/>
  <c r="HH18" i="33"/>
  <c r="HI18" i="33"/>
  <c r="HJ18" i="33"/>
  <c r="HK18" i="33"/>
  <c r="HL18" i="33"/>
  <c r="HM18" i="33"/>
  <c r="HN18" i="33"/>
  <c r="HO18" i="33"/>
  <c r="HP18" i="33"/>
  <c r="HQ18" i="33"/>
  <c r="HR18" i="33"/>
  <c r="HS18" i="33"/>
  <c r="HT18" i="33"/>
  <c r="HU18" i="33"/>
  <c r="HV18" i="33"/>
  <c r="HW18" i="33"/>
  <c r="HX18" i="33"/>
  <c r="HY18" i="33"/>
  <c r="HZ18" i="33"/>
  <c r="IA18" i="33"/>
  <c r="IB18" i="33"/>
  <c r="IC18" i="33"/>
  <c r="ID18" i="33"/>
  <c r="IE18" i="33"/>
  <c r="IF18" i="33"/>
  <c r="IG18" i="33"/>
  <c r="IH18" i="33"/>
  <c r="II18" i="33"/>
  <c r="IJ18" i="33"/>
  <c r="IK18" i="33"/>
  <c r="IL18" i="33"/>
  <c r="IM18" i="33"/>
  <c r="IN18" i="33"/>
  <c r="IO18" i="33"/>
  <c r="IP18" i="33"/>
  <c r="IQ18" i="33"/>
  <c r="IR18" i="33"/>
  <c r="IS18" i="33"/>
  <c r="IT18" i="33"/>
  <c r="IU18" i="33"/>
  <c r="IV18" i="33"/>
  <c r="IW18" i="33"/>
  <c r="IX18" i="33"/>
  <c r="IY18" i="33"/>
  <c r="IZ18" i="33"/>
  <c r="JA18" i="33"/>
  <c r="JB18" i="33"/>
  <c r="JC18" i="33"/>
  <c r="JD18" i="33"/>
  <c r="JE18" i="33"/>
  <c r="JF18" i="33"/>
  <c r="GS19" i="33"/>
  <c r="GT19" i="33"/>
  <c r="GU19" i="33"/>
  <c r="GV19" i="33"/>
  <c r="GW19" i="33"/>
  <c r="GX19" i="33"/>
  <c r="GY19" i="33"/>
  <c r="GZ19" i="33"/>
  <c r="HA19" i="33"/>
  <c r="HB19" i="33"/>
  <c r="HC19" i="33"/>
  <c r="HD19" i="33"/>
  <c r="HE19" i="33"/>
  <c r="HF19" i="33"/>
  <c r="HG19" i="33"/>
  <c r="HH19" i="33"/>
  <c r="HI19" i="33"/>
  <c r="HJ19" i="33"/>
  <c r="HK19" i="33"/>
  <c r="HL19" i="33"/>
  <c r="HM19" i="33"/>
  <c r="HN19" i="33"/>
  <c r="HO19" i="33"/>
  <c r="HP19" i="33"/>
  <c r="HQ19" i="33"/>
  <c r="HR19" i="33"/>
  <c r="HS19" i="33"/>
  <c r="HT19" i="33"/>
  <c r="HU19" i="33"/>
  <c r="HV19" i="33"/>
  <c r="HW19" i="33"/>
  <c r="HX19" i="33"/>
  <c r="HY19" i="33"/>
  <c r="HZ19" i="33"/>
  <c r="IA19" i="33"/>
  <c r="IB19" i="33"/>
  <c r="IC19" i="33"/>
  <c r="ID19" i="33"/>
  <c r="IE19" i="33"/>
  <c r="IF19" i="33"/>
  <c r="IG19" i="33"/>
  <c r="IH19" i="33"/>
  <c r="II19" i="33"/>
  <c r="IJ19" i="33"/>
  <c r="IK19" i="33"/>
  <c r="IL19" i="33"/>
  <c r="IM19" i="33"/>
  <c r="IN19" i="33"/>
  <c r="IO19" i="33"/>
  <c r="IP19" i="33"/>
  <c r="IQ19" i="33"/>
  <c r="IR19" i="33"/>
  <c r="IS19" i="33"/>
  <c r="IT19" i="33"/>
  <c r="IU19" i="33"/>
  <c r="IV19" i="33"/>
  <c r="IW19" i="33"/>
  <c r="IX19" i="33"/>
  <c r="IY19" i="33"/>
  <c r="IZ19" i="33"/>
  <c r="JA19" i="33"/>
  <c r="JB19" i="33"/>
  <c r="JC19" i="33"/>
  <c r="JD19" i="33"/>
  <c r="JE19" i="33"/>
  <c r="JF19" i="33"/>
  <c r="GS20" i="33"/>
  <c r="GT20" i="33"/>
  <c r="GU20" i="33"/>
  <c r="GV20" i="33"/>
  <c r="GW20" i="33"/>
  <c r="GX20" i="33"/>
  <c r="GY20" i="33"/>
  <c r="GZ20" i="33"/>
  <c r="HA20" i="33"/>
  <c r="HB20" i="33"/>
  <c r="HC20" i="33"/>
  <c r="HD20" i="33"/>
  <c r="HE20" i="33"/>
  <c r="HF20" i="33"/>
  <c r="HG20" i="33"/>
  <c r="HH20" i="33"/>
  <c r="HI20" i="33"/>
  <c r="HJ20" i="33"/>
  <c r="HK20" i="33"/>
  <c r="HL20" i="33"/>
  <c r="HM20" i="33"/>
  <c r="HN20" i="33"/>
  <c r="HO20" i="33"/>
  <c r="HP20" i="33"/>
  <c r="HQ20" i="33"/>
  <c r="HR20" i="33"/>
  <c r="HS20" i="33"/>
  <c r="HT20" i="33"/>
  <c r="HU20" i="33"/>
  <c r="HV20" i="33"/>
  <c r="HW20" i="33"/>
  <c r="HX20" i="33"/>
  <c r="HY20" i="33"/>
  <c r="HZ20" i="33"/>
  <c r="IA20" i="33"/>
  <c r="IB20" i="33"/>
  <c r="IC20" i="33"/>
  <c r="ID20" i="33"/>
  <c r="IE20" i="33"/>
  <c r="IF20" i="33"/>
  <c r="IG20" i="33"/>
  <c r="IH20" i="33"/>
  <c r="II20" i="33"/>
  <c r="IJ20" i="33"/>
  <c r="IK20" i="33"/>
  <c r="IL20" i="33"/>
  <c r="IM20" i="33"/>
  <c r="IN20" i="33"/>
  <c r="IO20" i="33"/>
  <c r="IP20" i="33"/>
  <c r="IQ20" i="33"/>
  <c r="IR20" i="33"/>
  <c r="IS20" i="33"/>
  <c r="IT20" i="33"/>
  <c r="IU20" i="33"/>
  <c r="IV20" i="33"/>
  <c r="IW20" i="33"/>
  <c r="IX20" i="33"/>
  <c r="IY20" i="33"/>
  <c r="IZ20" i="33"/>
  <c r="JA20" i="33"/>
  <c r="JB20" i="33"/>
  <c r="JC20" i="33"/>
  <c r="JD20" i="33"/>
  <c r="JE20" i="33"/>
  <c r="JF20" i="33"/>
  <c r="GS21" i="33"/>
  <c r="GT21" i="33"/>
  <c r="GU21" i="33"/>
  <c r="GV21" i="33"/>
  <c r="GW21" i="33"/>
  <c r="GX21" i="33"/>
  <c r="GY21" i="33"/>
  <c r="GZ21" i="33"/>
  <c r="HA21" i="33"/>
  <c r="HB21" i="33"/>
  <c r="HC21" i="33"/>
  <c r="HD21" i="33"/>
  <c r="HE21" i="33"/>
  <c r="HF21" i="33"/>
  <c r="HG21" i="33"/>
  <c r="HH21" i="33"/>
  <c r="HI21" i="33"/>
  <c r="HJ21" i="33"/>
  <c r="HK21" i="33"/>
  <c r="HL21" i="33"/>
  <c r="HM21" i="33"/>
  <c r="HN21" i="33"/>
  <c r="HO21" i="33"/>
  <c r="HP21" i="33"/>
  <c r="HQ21" i="33"/>
  <c r="HR21" i="33"/>
  <c r="HS21" i="33"/>
  <c r="HT21" i="33"/>
  <c r="HU21" i="33"/>
  <c r="HV21" i="33"/>
  <c r="HW21" i="33"/>
  <c r="HX21" i="33"/>
  <c r="HY21" i="33"/>
  <c r="HZ21" i="33"/>
  <c r="IA21" i="33"/>
  <c r="IB21" i="33"/>
  <c r="IC21" i="33"/>
  <c r="ID21" i="33"/>
  <c r="IE21" i="33"/>
  <c r="IF21" i="33"/>
  <c r="IG21" i="33"/>
  <c r="IH21" i="33"/>
  <c r="II21" i="33"/>
  <c r="IJ21" i="33"/>
  <c r="IK21" i="33"/>
  <c r="IL21" i="33"/>
  <c r="IM21" i="33"/>
  <c r="IN21" i="33"/>
  <c r="IO21" i="33"/>
  <c r="IP21" i="33"/>
  <c r="IQ21" i="33"/>
  <c r="IR21" i="33"/>
  <c r="IS21" i="33"/>
  <c r="IT21" i="33"/>
  <c r="IU21" i="33"/>
  <c r="IV21" i="33"/>
  <c r="IW21" i="33"/>
  <c r="IX21" i="33"/>
  <c r="IY21" i="33"/>
  <c r="IZ21" i="33"/>
  <c r="JA21" i="33"/>
  <c r="JB21" i="33"/>
  <c r="JC21" i="33"/>
  <c r="JD21" i="33"/>
  <c r="JE21" i="33"/>
  <c r="JF21" i="33"/>
  <c r="GS22" i="33"/>
  <c r="GT22" i="33"/>
  <c r="GU22" i="33"/>
  <c r="GV22" i="33"/>
  <c r="GW22" i="33"/>
  <c r="GX22" i="33"/>
  <c r="GY22" i="33"/>
  <c r="GZ22" i="33"/>
  <c r="HA22" i="33"/>
  <c r="HB22" i="33"/>
  <c r="HC22" i="33"/>
  <c r="HD22" i="33"/>
  <c r="HE22" i="33"/>
  <c r="HF22" i="33"/>
  <c r="HG22" i="33"/>
  <c r="HH22" i="33"/>
  <c r="HI22" i="33"/>
  <c r="HJ22" i="33"/>
  <c r="HK22" i="33"/>
  <c r="HL22" i="33"/>
  <c r="HM22" i="33"/>
  <c r="HN22" i="33"/>
  <c r="HO22" i="33"/>
  <c r="HP22" i="33"/>
  <c r="HQ22" i="33"/>
  <c r="HR22" i="33"/>
  <c r="HS22" i="33"/>
  <c r="HT22" i="33"/>
  <c r="HU22" i="33"/>
  <c r="HV22" i="33"/>
  <c r="HW22" i="33"/>
  <c r="HX22" i="33"/>
  <c r="HY22" i="33"/>
  <c r="HZ22" i="33"/>
  <c r="IA22" i="33"/>
  <c r="IB22" i="33"/>
  <c r="IC22" i="33"/>
  <c r="ID22" i="33"/>
  <c r="IE22" i="33"/>
  <c r="IF22" i="33"/>
  <c r="IG22" i="33"/>
  <c r="IH22" i="33"/>
  <c r="II22" i="33"/>
  <c r="IJ22" i="33"/>
  <c r="IK22" i="33"/>
  <c r="IL22" i="33"/>
  <c r="IM22" i="33"/>
  <c r="IN22" i="33"/>
  <c r="IO22" i="33"/>
  <c r="IP22" i="33"/>
  <c r="IQ22" i="33"/>
  <c r="IR22" i="33"/>
  <c r="IS22" i="33"/>
  <c r="IT22" i="33"/>
  <c r="IU22" i="33"/>
  <c r="IV22" i="33"/>
  <c r="IW22" i="33"/>
  <c r="IX22" i="33"/>
  <c r="IY22" i="33"/>
  <c r="IZ22" i="33"/>
  <c r="JA22" i="33"/>
  <c r="JB22" i="33"/>
  <c r="JC22" i="33"/>
  <c r="JD22" i="33"/>
  <c r="JE22" i="33"/>
  <c r="JF22" i="33"/>
  <c r="GS23" i="33"/>
  <c r="GT23" i="33"/>
  <c r="GU23" i="33"/>
  <c r="GV23" i="33"/>
  <c r="GW23" i="33"/>
  <c r="GX23" i="33"/>
  <c r="GY23" i="33"/>
  <c r="GZ23" i="33"/>
  <c r="HA23" i="33"/>
  <c r="HB23" i="33"/>
  <c r="HC23" i="33"/>
  <c r="HD23" i="33"/>
  <c r="HE23" i="33"/>
  <c r="HF23" i="33"/>
  <c r="HG23" i="33"/>
  <c r="HH23" i="33"/>
  <c r="HI23" i="33"/>
  <c r="HJ23" i="33"/>
  <c r="HK23" i="33"/>
  <c r="HL23" i="33"/>
  <c r="HM23" i="33"/>
  <c r="HN23" i="33"/>
  <c r="HO23" i="33"/>
  <c r="HP23" i="33"/>
  <c r="HQ23" i="33"/>
  <c r="HR23" i="33"/>
  <c r="HS23" i="33"/>
  <c r="HT23" i="33"/>
  <c r="HU23" i="33"/>
  <c r="HV23" i="33"/>
  <c r="HW23" i="33"/>
  <c r="HX23" i="33"/>
  <c r="HY23" i="33"/>
  <c r="HZ23" i="33"/>
  <c r="IA23" i="33"/>
  <c r="IB23" i="33"/>
  <c r="IC23" i="33"/>
  <c r="ID23" i="33"/>
  <c r="IE23" i="33"/>
  <c r="IF23" i="33"/>
  <c r="IG23" i="33"/>
  <c r="IH23" i="33"/>
  <c r="II23" i="33"/>
  <c r="IJ23" i="33"/>
  <c r="IK23" i="33"/>
  <c r="IL23" i="33"/>
  <c r="IM23" i="33"/>
  <c r="IN23" i="33"/>
  <c r="IO23" i="33"/>
  <c r="IP23" i="33"/>
  <c r="IQ23" i="33"/>
  <c r="IR23" i="33"/>
  <c r="IS23" i="33"/>
  <c r="IT23" i="33"/>
  <c r="IU23" i="33"/>
  <c r="IV23" i="33"/>
  <c r="IW23" i="33"/>
  <c r="IX23" i="33"/>
  <c r="IY23" i="33"/>
  <c r="IZ23" i="33"/>
  <c r="JA23" i="33"/>
  <c r="JB23" i="33"/>
  <c r="JC23" i="33"/>
  <c r="JD23" i="33"/>
  <c r="JE23" i="33"/>
  <c r="JF23" i="33"/>
  <c r="GS24" i="33"/>
  <c r="GT24" i="33"/>
  <c r="GU24" i="33"/>
  <c r="GV24" i="33"/>
  <c r="GW24" i="33"/>
  <c r="GX24" i="33"/>
  <c r="GY24" i="33"/>
  <c r="GZ24" i="33"/>
  <c r="HA24" i="33"/>
  <c r="HB24" i="33"/>
  <c r="HC24" i="33"/>
  <c r="HD24" i="33"/>
  <c r="HE24" i="33"/>
  <c r="HF24" i="33"/>
  <c r="HG24" i="33"/>
  <c r="HH24" i="33"/>
  <c r="HI24" i="33"/>
  <c r="HJ24" i="33"/>
  <c r="HK24" i="33"/>
  <c r="HL24" i="33"/>
  <c r="HM24" i="33"/>
  <c r="HN24" i="33"/>
  <c r="HO24" i="33"/>
  <c r="HP24" i="33"/>
  <c r="HQ24" i="33"/>
  <c r="HR24" i="33"/>
  <c r="HS24" i="33"/>
  <c r="HT24" i="33"/>
  <c r="HU24" i="33"/>
  <c r="HV24" i="33"/>
  <c r="HW24" i="33"/>
  <c r="HX24" i="33"/>
  <c r="HY24" i="33"/>
  <c r="HZ24" i="33"/>
  <c r="IA24" i="33"/>
  <c r="IB24" i="33"/>
  <c r="IC24" i="33"/>
  <c r="ID24" i="33"/>
  <c r="IE24" i="33"/>
  <c r="IF24" i="33"/>
  <c r="IG24" i="33"/>
  <c r="IH24" i="33"/>
  <c r="II24" i="33"/>
  <c r="IJ24" i="33"/>
  <c r="IK24" i="33"/>
  <c r="IL24" i="33"/>
  <c r="IM24" i="33"/>
  <c r="IN24" i="33"/>
  <c r="IO24" i="33"/>
  <c r="IP24" i="33"/>
  <c r="IQ24" i="33"/>
  <c r="IR24" i="33"/>
  <c r="IS24" i="33"/>
  <c r="IT24" i="33"/>
  <c r="IU24" i="33"/>
  <c r="IV24" i="33"/>
  <c r="IW24" i="33"/>
  <c r="IX24" i="33"/>
  <c r="IY24" i="33"/>
  <c r="IZ24" i="33"/>
  <c r="JA24" i="33"/>
  <c r="JB24" i="33"/>
  <c r="JC24" i="33"/>
  <c r="JD24" i="33"/>
  <c r="JE24" i="33"/>
  <c r="JF24" i="33"/>
  <c r="GS25" i="33"/>
  <c r="GT25" i="33"/>
  <c r="GU25" i="33"/>
  <c r="GV25" i="33"/>
  <c r="GW25" i="33"/>
  <c r="GX25" i="33"/>
  <c r="GY25" i="33"/>
  <c r="GZ25" i="33"/>
  <c r="HA25" i="33"/>
  <c r="HB25" i="33"/>
  <c r="HC25" i="33"/>
  <c r="HD25" i="33"/>
  <c r="HE25" i="33"/>
  <c r="HF25" i="33"/>
  <c r="HG25" i="33"/>
  <c r="HH25" i="33"/>
  <c r="HI25" i="33"/>
  <c r="HJ25" i="33"/>
  <c r="HK25" i="33"/>
  <c r="HL25" i="33"/>
  <c r="HM25" i="33"/>
  <c r="HN25" i="33"/>
  <c r="HO25" i="33"/>
  <c r="HP25" i="33"/>
  <c r="HQ25" i="33"/>
  <c r="HR25" i="33"/>
  <c r="HS25" i="33"/>
  <c r="HT25" i="33"/>
  <c r="HU25" i="33"/>
  <c r="HV25" i="33"/>
  <c r="HW25" i="33"/>
  <c r="HX25" i="33"/>
  <c r="HY25" i="33"/>
  <c r="HZ25" i="33"/>
  <c r="IA25" i="33"/>
  <c r="IB25" i="33"/>
  <c r="IC25" i="33"/>
  <c r="ID25" i="33"/>
  <c r="IE25" i="33"/>
  <c r="IF25" i="33"/>
  <c r="IG25" i="33"/>
  <c r="IH25" i="33"/>
  <c r="II25" i="33"/>
  <c r="IJ25" i="33"/>
  <c r="IK25" i="33"/>
  <c r="IL25" i="33"/>
  <c r="IM25" i="33"/>
  <c r="IN25" i="33"/>
  <c r="IO25" i="33"/>
  <c r="IP25" i="33"/>
  <c r="IQ25" i="33"/>
  <c r="IR25" i="33"/>
  <c r="IS25" i="33"/>
  <c r="IT25" i="33"/>
  <c r="IU25" i="33"/>
  <c r="IV25" i="33"/>
  <c r="IW25" i="33"/>
  <c r="IX25" i="33"/>
  <c r="IY25" i="33"/>
  <c r="IZ25" i="33"/>
  <c r="JA25" i="33"/>
  <c r="JB25" i="33"/>
  <c r="JC25" i="33"/>
  <c r="JD25" i="33"/>
  <c r="JE25" i="33"/>
  <c r="JF25" i="33"/>
  <c r="GS26" i="33"/>
  <c r="GT26" i="33"/>
  <c r="GU26" i="33"/>
  <c r="GV26" i="33"/>
  <c r="GW26" i="33"/>
  <c r="GX26" i="33"/>
  <c r="GY26" i="33"/>
  <c r="GZ26" i="33"/>
  <c r="HA26" i="33"/>
  <c r="HB26" i="33"/>
  <c r="HC26" i="33"/>
  <c r="HD26" i="33"/>
  <c r="HE26" i="33"/>
  <c r="HF26" i="33"/>
  <c r="HG26" i="33"/>
  <c r="HH26" i="33"/>
  <c r="HI26" i="33"/>
  <c r="HJ26" i="33"/>
  <c r="HK26" i="33"/>
  <c r="HL26" i="33"/>
  <c r="HM26" i="33"/>
  <c r="HN26" i="33"/>
  <c r="HO26" i="33"/>
  <c r="HP26" i="33"/>
  <c r="HQ26" i="33"/>
  <c r="HR26" i="33"/>
  <c r="HS26" i="33"/>
  <c r="HT26" i="33"/>
  <c r="HU26" i="33"/>
  <c r="HV26" i="33"/>
  <c r="HW26" i="33"/>
  <c r="HX26" i="33"/>
  <c r="HY26" i="33"/>
  <c r="HZ26" i="33"/>
  <c r="IA26" i="33"/>
  <c r="IB26" i="33"/>
  <c r="IC26" i="33"/>
  <c r="ID26" i="33"/>
  <c r="IE26" i="33"/>
  <c r="IF26" i="33"/>
  <c r="IG26" i="33"/>
  <c r="IH26" i="33"/>
  <c r="II26" i="33"/>
  <c r="IJ26" i="33"/>
  <c r="IK26" i="33"/>
  <c r="IL26" i="33"/>
  <c r="IM26" i="33"/>
  <c r="IN26" i="33"/>
  <c r="IO26" i="33"/>
  <c r="IP26" i="33"/>
  <c r="IQ26" i="33"/>
  <c r="IR26" i="33"/>
  <c r="IS26" i="33"/>
  <c r="IT26" i="33"/>
  <c r="IU26" i="33"/>
  <c r="IV26" i="33"/>
  <c r="IW26" i="33"/>
  <c r="IX26" i="33"/>
  <c r="IY26" i="33"/>
  <c r="IZ26" i="33"/>
  <c r="JA26" i="33"/>
  <c r="JB26" i="33"/>
  <c r="JC26" i="33"/>
  <c r="JD26" i="33"/>
  <c r="JE26" i="33"/>
  <c r="JF26" i="33"/>
  <c r="GS27" i="33"/>
  <c r="GT27" i="33"/>
  <c r="GU27" i="33"/>
  <c r="GV27" i="33"/>
  <c r="GW27" i="33"/>
  <c r="GX27" i="33"/>
  <c r="GY27" i="33"/>
  <c r="GZ27" i="33"/>
  <c r="HA27" i="33"/>
  <c r="HB27" i="33"/>
  <c r="HC27" i="33"/>
  <c r="HD27" i="33"/>
  <c r="HE27" i="33"/>
  <c r="HF27" i="33"/>
  <c r="HG27" i="33"/>
  <c r="HH27" i="33"/>
  <c r="HI27" i="33"/>
  <c r="HJ27" i="33"/>
  <c r="HK27" i="33"/>
  <c r="HL27" i="33"/>
  <c r="HM27" i="33"/>
  <c r="HN27" i="33"/>
  <c r="HO27" i="33"/>
  <c r="HP27" i="33"/>
  <c r="HQ27" i="33"/>
  <c r="HR27" i="33"/>
  <c r="HS27" i="33"/>
  <c r="HT27" i="33"/>
  <c r="HU27" i="33"/>
  <c r="HV27" i="33"/>
  <c r="HW27" i="33"/>
  <c r="HX27" i="33"/>
  <c r="HY27" i="33"/>
  <c r="HZ27" i="33"/>
  <c r="IA27" i="33"/>
  <c r="IB27" i="33"/>
  <c r="IC27" i="33"/>
  <c r="ID27" i="33"/>
  <c r="IE27" i="33"/>
  <c r="IF27" i="33"/>
  <c r="IG27" i="33"/>
  <c r="IH27" i="33"/>
  <c r="II27" i="33"/>
  <c r="IJ27" i="33"/>
  <c r="IK27" i="33"/>
  <c r="IL27" i="33"/>
  <c r="IM27" i="33"/>
  <c r="IN27" i="33"/>
  <c r="IO27" i="33"/>
  <c r="IP27" i="33"/>
  <c r="IQ27" i="33"/>
  <c r="IR27" i="33"/>
  <c r="IS27" i="33"/>
  <c r="IT27" i="33"/>
  <c r="IU27" i="33"/>
  <c r="IV27" i="33"/>
  <c r="IW27" i="33"/>
  <c r="IX27" i="33"/>
  <c r="IY27" i="33"/>
  <c r="IZ27" i="33"/>
  <c r="JA27" i="33"/>
  <c r="JB27" i="33"/>
  <c r="JC27" i="33"/>
  <c r="JD27" i="33"/>
  <c r="JE27" i="33"/>
  <c r="JF27" i="33"/>
  <c r="GS28" i="33"/>
  <c r="GT28" i="33"/>
  <c r="GU28" i="33"/>
  <c r="GV28" i="33"/>
  <c r="GW28" i="33"/>
  <c r="GX28" i="33"/>
  <c r="GY28" i="33"/>
  <c r="GZ28" i="33"/>
  <c r="HA28" i="33"/>
  <c r="HB28" i="33"/>
  <c r="HC28" i="33"/>
  <c r="HD28" i="33"/>
  <c r="HE28" i="33"/>
  <c r="HF28" i="33"/>
  <c r="HG28" i="33"/>
  <c r="HH28" i="33"/>
  <c r="HI28" i="33"/>
  <c r="HJ28" i="33"/>
  <c r="HK28" i="33"/>
  <c r="HL28" i="33"/>
  <c r="HM28" i="33"/>
  <c r="HN28" i="33"/>
  <c r="HO28" i="33"/>
  <c r="HP28" i="33"/>
  <c r="HQ28" i="33"/>
  <c r="HR28" i="33"/>
  <c r="HS28" i="33"/>
  <c r="HT28" i="33"/>
  <c r="HU28" i="33"/>
  <c r="HV28" i="33"/>
  <c r="HW28" i="33"/>
  <c r="HX28" i="33"/>
  <c r="HY28" i="33"/>
  <c r="HZ28" i="33"/>
  <c r="IA28" i="33"/>
  <c r="IB28" i="33"/>
  <c r="IC28" i="33"/>
  <c r="ID28" i="33"/>
  <c r="IE28" i="33"/>
  <c r="IF28" i="33"/>
  <c r="IG28" i="33"/>
  <c r="IH28" i="33"/>
  <c r="II28" i="33"/>
  <c r="IJ28" i="33"/>
  <c r="IK28" i="33"/>
  <c r="IL28" i="33"/>
  <c r="IM28" i="33"/>
  <c r="IN28" i="33"/>
  <c r="IO28" i="33"/>
  <c r="IP28" i="33"/>
  <c r="IQ28" i="33"/>
  <c r="IR28" i="33"/>
  <c r="IS28" i="33"/>
  <c r="IT28" i="33"/>
  <c r="IU28" i="33"/>
  <c r="IV28" i="33"/>
  <c r="IW28" i="33"/>
  <c r="IX28" i="33"/>
  <c r="IY28" i="33"/>
  <c r="IZ28" i="33"/>
  <c r="JA28" i="33"/>
  <c r="JB28" i="33"/>
  <c r="JC28" i="33"/>
  <c r="JD28" i="33"/>
  <c r="JE28" i="33"/>
  <c r="JF28" i="33"/>
  <c r="GS29" i="33"/>
  <c r="GT29" i="33"/>
  <c r="GU29" i="33"/>
  <c r="GV29" i="33"/>
  <c r="GW29" i="33"/>
  <c r="GX29" i="33"/>
  <c r="GY29" i="33"/>
  <c r="GZ29" i="33"/>
  <c r="HA29" i="33"/>
  <c r="HB29" i="33"/>
  <c r="HC29" i="33"/>
  <c r="HD29" i="33"/>
  <c r="HE29" i="33"/>
  <c r="HF29" i="33"/>
  <c r="HG29" i="33"/>
  <c r="HH29" i="33"/>
  <c r="HI29" i="33"/>
  <c r="HJ29" i="33"/>
  <c r="HK29" i="33"/>
  <c r="HL29" i="33"/>
  <c r="HM29" i="33"/>
  <c r="HN29" i="33"/>
  <c r="HO29" i="33"/>
  <c r="HP29" i="33"/>
  <c r="HQ29" i="33"/>
  <c r="HR29" i="33"/>
  <c r="HS29" i="33"/>
  <c r="HT29" i="33"/>
  <c r="HU29" i="33"/>
  <c r="HV29" i="33"/>
  <c r="HW29" i="33"/>
  <c r="HX29" i="33"/>
  <c r="HY29" i="33"/>
  <c r="HZ29" i="33"/>
  <c r="IA29" i="33"/>
  <c r="IB29" i="33"/>
  <c r="IC29" i="33"/>
  <c r="ID29" i="33"/>
  <c r="IE29" i="33"/>
  <c r="IF29" i="33"/>
  <c r="IG29" i="33"/>
  <c r="IH29" i="33"/>
  <c r="II29" i="33"/>
  <c r="IJ29" i="33"/>
  <c r="IK29" i="33"/>
  <c r="IL29" i="33"/>
  <c r="IM29" i="33"/>
  <c r="IN29" i="33"/>
  <c r="IO29" i="33"/>
  <c r="IP29" i="33"/>
  <c r="IQ29" i="33"/>
  <c r="IR29" i="33"/>
  <c r="IS29" i="33"/>
  <c r="IT29" i="33"/>
  <c r="IU29" i="33"/>
  <c r="IV29" i="33"/>
  <c r="IW29" i="33"/>
  <c r="IX29" i="33"/>
  <c r="IY29" i="33"/>
  <c r="IZ29" i="33"/>
  <c r="JA29" i="33"/>
  <c r="JB29" i="33"/>
  <c r="JC29" i="33"/>
  <c r="JD29" i="33"/>
  <c r="JE29" i="33"/>
  <c r="JF29" i="33"/>
  <c r="GS30" i="33"/>
  <c r="GT30" i="33"/>
  <c r="GU30" i="33"/>
  <c r="GV30" i="33"/>
  <c r="GW30" i="33"/>
  <c r="GX30" i="33"/>
  <c r="GY30" i="33"/>
  <c r="GZ30" i="33"/>
  <c r="HA30" i="33"/>
  <c r="HB30" i="33"/>
  <c r="HC30" i="33"/>
  <c r="HD30" i="33"/>
  <c r="HE30" i="33"/>
  <c r="HF30" i="33"/>
  <c r="HG30" i="33"/>
  <c r="HH30" i="33"/>
  <c r="HI30" i="33"/>
  <c r="HJ30" i="33"/>
  <c r="HK30" i="33"/>
  <c r="HL30" i="33"/>
  <c r="HM30" i="33"/>
  <c r="HN30" i="33"/>
  <c r="HO30" i="33"/>
  <c r="HP30" i="33"/>
  <c r="HQ30" i="33"/>
  <c r="HR30" i="33"/>
  <c r="HS30" i="33"/>
  <c r="HT30" i="33"/>
  <c r="HU30" i="33"/>
  <c r="HV30" i="33"/>
  <c r="HW30" i="33"/>
  <c r="HX30" i="33"/>
  <c r="HY30" i="33"/>
  <c r="HZ30" i="33"/>
  <c r="IA30" i="33"/>
  <c r="IB30" i="33"/>
  <c r="IC30" i="33"/>
  <c r="ID30" i="33"/>
  <c r="IE30" i="33"/>
  <c r="IF30" i="33"/>
  <c r="IG30" i="33"/>
  <c r="IH30" i="33"/>
  <c r="II30" i="33"/>
  <c r="IJ30" i="33"/>
  <c r="IK30" i="33"/>
  <c r="IL30" i="33"/>
  <c r="IM30" i="33"/>
  <c r="IN30" i="33"/>
  <c r="IO30" i="33"/>
  <c r="IP30" i="33"/>
  <c r="IQ30" i="33"/>
  <c r="IR30" i="33"/>
  <c r="IS30" i="33"/>
  <c r="IT30" i="33"/>
  <c r="IU30" i="33"/>
  <c r="IV30" i="33"/>
  <c r="IW30" i="33"/>
  <c r="IX30" i="33"/>
  <c r="IY30" i="33"/>
  <c r="IZ30" i="33"/>
  <c r="JA30" i="33"/>
  <c r="JB30" i="33"/>
  <c r="JC30" i="33"/>
  <c r="JD30" i="33"/>
  <c r="JE30" i="33"/>
  <c r="JF30" i="33"/>
  <c r="GS31" i="33"/>
  <c r="GT31" i="33"/>
  <c r="GU31" i="33"/>
  <c r="GV31" i="33"/>
  <c r="GW31" i="33"/>
  <c r="GX31" i="33"/>
  <c r="GY31" i="33"/>
  <c r="GZ31" i="33"/>
  <c r="HA31" i="33"/>
  <c r="HB31" i="33"/>
  <c r="HC31" i="33"/>
  <c r="HD31" i="33"/>
  <c r="HE31" i="33"/>
  <c r="HF31" i="33"/>
  <c r="HG31" i="33"/>
  <c r="HH31" i="33"/>
  <c r="HI31" i="33"/>
  <c r="HJ31" i="33"/>
  <c r="HK31" i="33"/>
  <c r="HL31" i="33"/>
  <c r="HM31" i="33"/>
  <c r="HN31" i="33"/>
  <c r="HO31" i="33"/>
  <c r="HP31" i="33"/>
  <c r="HQ31" i="33"/>
  <c r="HR31" i="33"/>
  <c r="HS31" i="33"/>
  <c r="HT31" i="33"/>
  <c r="HU31" i="33"/>
  <c r="HV31" i="33"/>
  <c r="HW31" i="33"/>
  <c r="HX31" i="33"/>
  <c r="HY31" i="33"/>
  <c r="HZ31" i="33"/>
  <c r="IA31" i="33"/>
  <c r="IB31" i="33"/>
  <c r="IC31" i="33"/>
  <c r="ID31" i="33"/>
  <c r="IE31" i="33"/>
  <c r="IF31" i="33"/>
  <c r="IG31" i="33"/>
  <c r="IH31" i="33"/>
  <c r="II31" i="33"/>
  <c r="IJ31" i="33"/>
  <c r="IK31" i="33"/>
  <c r="IL31" i="33"/>
  <c r="IM31" i="33"/>
  <c r="IN31" i="33"/>
  <c r="IO31" i="33"/>
  <c r="IP31" i="33"/>
  <c r="IQ31" i="33"/>
  <c r="IR31" i="33"/>
  <c r="IS31" i="33"/>
  <c r="IT31" i="33"/>
  <c r="IU31" i="33"/>
  <c r="IV31" i="33"/>
  <c r="IW31" i="33"/>
  <c r="IX31" i="33"/>
  <c r="IY31" i="33"/>
  <c r="IZ31" i="33"/>
  <c r="JA31" i="33"/>
  <c r="JB31" i="33"/>
  <c r="JC31" i="33"/>
  <c r="JD31" i="33"/>
  <c r="JE31" i="33"/>
  <c r="JF31" i="33"/>
  <c r="GS32" i="33"/>
  <c r="GT32" i="33"/>
  <c r="GU32" i="33"/>
  <c r="GV32" i="33"/>
  <c r="GW32" i="33"/>
  <c r="GX32" i="33"/>
  <c r="GY32" i="33"/>
  <c r="GZ32" i="33"/>
  <c r="HA32" i="33"/>
  <c r="HB32" i="33"/>
  <c r="HC32" i="33"/>
  <c r="HD32" i="33"/>
  <c r="HE32" i="33"/>
  <c r="HF32" i="33"/>
  <c r="HG32" i="33"/>
  <c r="HH32" i="33"/>
  <c r="HI32" i="33"/>
  <c r="HJ32" i="33"/>
  <c r="HK32" i="33"/>
  <c r="HL32" i="33"/>
  <c r="HM32" i="33"/>
  <c r="HN32" i="33"/>
  <c r="HO32" i="33"/>
  <c r="HP32" i="33"/>
  <c r="HQ32" i="33"/>
  <c r="HR32" i="33"/>
  <c r="HS32" i="33"/>
  <c r="HT32" i="33"/>
  <c r="HU32" i="33"/>
  <c r="HV32" i="33"/>
  <c r="HW32" i="33"/>
  <c r="HX32" i="33"/>
  <c r="HY32" i="33"/>
  <c r="HZ32" i="33"/>
  <c r="IA32" i="33"/>
  <c r="IB32" i="33"/>
  <c r="IC32" i="33"/>
  <c r="ID32" i="33"/>
  <c r="IE32" i="33"/>
  <c r="IF32" i="33"/>
  <c r="IG32" i="33"/>
  <c r="IH32" i="33"/>
  <c r="II32" i="33"/>
  <c r="IJ32" i="33"/>
  <c r="IK32" i="33"/>
  <c r="IL32" i="33"/>
  <c r="IM32" i="33"/>
  <c r="IN32" i="33"/>
  <c r="IO32" i="33"/>
  <c r="IP32" i="33"/>
  <c r="IQ32" i="33"/>
  <c r="IR32" i="33"/>
  <c r="IS32" i="33"/>
  <c r="IT32" i="33"/>
  <c r="IU32" i="33"/>
  <c r="IV32" i="33"/>
  <c r="IW32" i="33"/>
  <c r="IX32" i="33"/>
  <c r="IY32" i="33"/>
  <c r="IZ32" i="33"/>
  <c r="JA32" i="33"/>
  <c r="JB32" i="33"/>
  <c r="JC32" i="33"/>
  <c r="JD32" i="33"/>
  <c r="JE32" i="33"/>
  <c r="JF32" i="33"/>
  <c r="GS33" i="33"/>
  <c r="GT33" i="33"/>
  <c r="GU33" i="33"/>
  <c r="GV33" i="33"/>
  <c r="GW33" i="33"/>
  <c r="GX33" i="33"/>
  <c r="GY33" i="33"/>
  <c r="GZ33" i="33"/>
  <c r="HA33" i="33"/>
  <c r="HB33" i="33"/>
  <c r="HC33" i="33"/>
  <c r="HD33" i="33"/>
  <c r="HE33" i="33"/>
  <c r="HF33" i="33"/>
  <c r="HG33" i="33"/>
  <c r="HH33" i="33"/>
  <c r="HI33" i="33"/>
  <c r="HJ33" i="33"/>
  <c r="HK33" i="33"/>
  <c r="HL33" i="33"/>
  <c r="HM33" i="33"/>
  <c r="HN33" i="33"/>
  <c r="HO33" i="33"/>
  <c r="HP33" i="33"/>
  <c r="HQ33" i="33"/>
  <c r="HR33" i="33"/>
  <c r="HS33" i="33"/>
  <c r="HT33" i="33"/>
  <c r="HU33" i="33"/>
  <c r="HV33" i="33"/>
  <c r="HW33" i="33"/>
  <c r="HX33" i="33"/>
  <c r="HY33" i="33"/>
  <c r="HZ33" i="33"/>
  <c r="IA33" i="33"/>
  <c r="IB33" i="33"/>
  <c r="IC33" i="33"/>
  <c r="ID33" i="33"/>
  <c r="IE33" i="33"/>
  <c r="IF33" i="33"/>
  <c r="IG33" i="33"/>
  <c r="IH33" i="33"/>
  <c r="II33" i="33"/>
  <c r="IJ33" i="33"/>
  <c r="IK33" i="33"/>
  <c r="IL33" i="33"/>
  <c r="IM33" i="33"/>
  <c r="IN33" i="33"/>
  <c r="IO33" i="33"/>
  <c r="IP33" i="33"/>
  <c r="IQ33" i="33"/>
  <c r="IR33" i="33"/>
  <c r="IS33" i="33"/>
  <c r="IT33" i="33"/>
  <c r="IU33" i="33"/>
  <c r="IV33" i="33"/>
  <c r="IW33" i="33"/>
  <c r="IX33" i="33"/>
  <c r="IY33" i="33"/>
  <c r="IZ33" i="33"/>
  <c r="JA33" i="33"/>
  <c r="JB33" i="33"/>
  <c r="JC33" i="33"/>
  <c r="JD33" i="33"/>
  <c r="JE33" i="33"/>
  <c r="JF33" i="33"/>
  <c r="GS34" i="33"/>
  <c r="GT34" i="33"/>
  <c r="GU34" i="33"/>
  <c r="GV34" i="33"/>
  <c r="GW34" i="33"/>
  <c r="GX34" i="33"/>
  <c r="GY34" i="33"/>
  <c r="GZ34" i="33"/>
  <c r="HA34" i="33"/>
  <c r="HB34" i="33"/>
  <c r="HC34" i="33"/>
  <c r="HD34" i="33"/>
  <c r="HE34" i="33"/>
  <c r="HF34" i="33"/>
  <c r="HG34" i="33"/>
  <c r="HH34" i="33"/>
  <c r="HI34" i="33"/>
  <c r="HJ34" i="33"/>
  <c r="HK34" i="33"/>
  <c r="HL34" i="33"/>
  <c r="HM34" i="33"/>
  <c r="HN34" i="33"/>
  <c r="HO34" i="33"/>
  <c r="HP34" i="33"/>
  <c r="HQ34" i="33"/>
  <c r="HR34" i="33"/>
  <c r="HS34" i="33"/>
  <c r="HT34" i="33"/>
  <c r="HU34" i="33"/>
  <c r="HV34" i="33"/>
  <c r="HW34" i="33"/>
  <c r="HX34" i="33"/>
  <c r="HY34" i="33"/>
  <c r="HZ34" i="33"/>
  <c r="IA34" i="33"/>
  <c r="IB34" i="33"/>
  <c r="IC34" i="33"/>
  <c r="ID34" i="33"/>
  <c r="IE34" i="33"/>
  <c r="IF34" i="33"/>
  <c r="IG34" i="33"/>
  <c r="IH34" i="33"/>
  <c r="II34" i="33"/>
  <c r="IJ34" i="33"/>
  <c r="IK34" i="33"/>
  <c r="IL34" i="33"/>
  <c r="IM34" i="33"/>
  <c r="IN34" i="33"/>
  <c r="IO34" i="33"/>
  <c r="IP34" i="33"/>
  <c r="IQ34" i="33"/>
  <c r="IR34" i="33"/>
  <c r="IS34" i="33"/>
  <c r="IT34" i="33"/>
  <c r="IU34" i="33"/>
  <c r="IV34" i="33"/>
  <c r="IW34" i="33"/>
  <c r="IX34" i="33"/>
  <c r="IY34" i="33"/>
  <c r="IZ34" i="33"/>
  <c r="JA34" i="33"/>
  <c r="JB34" i="33"/>
  <c r="JC34" i="33"/>
  <c r="JD34" i="33"/>
  <c r="JE34" i="33"/>
  <c r="JF34" i="33"/>
  <c r="GS35" i="33"/>
  <c r="GT35" i="33"/>
  <c r="GU35" i="33"/>
  <c r="GV35" i="33"/>
  <c r="GW35" i="33"/>
  <c r="GX35" i="33"/>
  <c r="GY35" i="33"/>
  <c r="GZ35" i="33"/>
  <c r="HA35" i="33"/>
  <c r="HB35" i="33"/>
  <c r="HC35" i="33"/>
  <c r="HD35" i="33"/>
  <c r="HE35" i="33"/>
  <c r="HF35" i="33"/>
  <c r="HG35" i="33"/>
  <c r="HH35" i="33"/>
  <c r="HI35" i="33"/>
  <c r="HJ35" i="33"/>
  <c r="HK35" i="33"/>
  <c r="HL35" i="33"/>
  <c r="HM35" i="33"/>
  <c r="HN35" i="33"/>
  <c r="HO35" i="33"/>
  <c r="HP35" i="33"/>
  <c r="HQ35" i="33"/>
  <c r="HR35" i="33"/>
  <c r="HS35" i="33"/>
  <c r="HT35" i="33"/>
  <c r="HU35" i="33"/>
  <c r="HV35" i="33"/>
  <c r="HW35" i="33"/>
  <c r="HX35" i="33"/>
  <c r="HY35" i="33"/>
  <c r="HZ35" i="33"/>
  <c r="IA35" i="33"/>
  <c r="IB35" i="33"/>
  <c r="IC35" i="33"/>
  <c r="ID35" i="33"/>
  <c r="IE35" i="33"/>
  <c r="IF35" i="33"/>
  <c r="IG35" i="33"/>
  <c r="IH35" i="33"/>
  <c r="II35" i="33"/>
  <c r="IJ35" i="33"/>
  <c r="IK35" i="33"/>
  <c r="IL35" i="33"/>
  <c r="IM35" i="33"/>
  <c r="IN35" i="33"/>
  <c r="IO35" i="33"/>
  <c r="IP35" i="33"/>
  <c r="IQ35" i="33"/>
  <c r="IR35" i="33"/>
  <c r="IS35" i="33"/>
  <c r="IT35" i="33"/>
  <c r="IU35" i="33"/>
  <c r="IV35" i="33"/>
  <c r="IW35" i="33"/>
  <c r="IX35" i="33"/>
  <c r="IY35" i="33"/>
  <c r="IZ35" i="33"/>
  <c r="JA35" i="33"/>
  <c r="JB35" i="33"/>
  <c r="JC35" i="33"/>
  <c r="JD35" i="33"/>
  <c r="JE35" i="33"/>
  <c r="JF35" i="33"/>
  <c r="GS36" i="33"/>
  <c r="GT36" i="33"/>
  <c r="GU36" i="33"/>
  <c r="GV36" i="33"/>
  <c r="GW36" i="33"/>
  <c r="GX36" i="33"/>
  <c r="GY36" i="33"/>
  <c r="GZ36" i="33"/>
  <c r="HA36" i="33"/>
  <c r="HB36" i="33"/>
  <c r="HC36" i="33"/>
  <c r="HD36" i="33"/>
  <c r="HE36" i="33"/>
  <c r="HF36" i="33"/>
  <c r="HG36" i="33"/>
  <c r="HH36" i="33"/>
  <c r="HI36" i="33"/>
  <c r="HJ36" i="33"/>
  <c r="HK36" i="33"/>
  <c r="HL36" i="33"/>
  <c r="HM36" i="33"/>
  <c r="HN36" i="33"/>
  <c r="HO36" i="33"/>
  <c r="HP36" i="33"/>
  <c r="HQ36" i="33"/>
  <c r="HR36" i="33"/>
  <c r="HS36" i="33"/>
  <c r="HT36" i="33"/>
  <c r="HU36" i="33"/>
  <c r="HV36" i="33"/>
  <c r="HW36" i="33"/>
  <c r="HX36" i="33"/>
  <c r="HY36" i="33"/>
  <c r="HZ36" i="33"/>
  <c r="IA36" i="33"/>
  <c r="IB36" i="33"/>
  <c r="IC36" i="33"/>
  <c r="ID36" i="33"/>
  <c r="IE36" i="33"/>
  <c r="IF36" i="33"/>
  <c r="IG36" i="33"/>
  <c r="IH36" i="33"/>
  <c r="II36" i="33"/>
  <c r="IJ36" i="33"/>
  <c r="IK36" i="33"/>
  <c r="IL36" i="33"/>
  <c r="IM36" i="33"/>
  <c r="IN36" i="33"/>
  <c r="IO36" i="33"/>
  <c r="IP36" i="33"/>
  <c r="IQ36" i="33"/>
  <c r="IR36" i="33"/>
  <c r="IS36" i="33"/>
  <c r="IT36" i="33"/>
  <c r="IU36" i="33"/>
  <c r="IV36" i="33"/>
  <c r="IW36" i="33"/>
  <c r="IX36" i="33"/>
  <c r="IY36" i="33"/>
  <c r="IZ36" i="33"/>
  <c r="JA36" i="33"/>
  <c r="JB36" i="33"/>
  <c r="JC36" i="33"/>
  <c r="JD36" i="33"/>
  <c r="JE36" i="33"/>
  <c r="JF36" i="33"/>
  <c r="GS37" i="33"/>
  <c r="GT37" i="33"/>
  <c r="GU37" i="33"/>
  <c r="GV37" i="33"/>
  <c r="GW37" i="33"/>
  <c r="GX37" i="33"/>
  <c r="GY37" i="33"/>
  <c r="GZ37" i="33"/>
  <c r="HA37" i="33"/>
  <c r="HB37" i="33"/>
  <c r="HC37" i="33"/>
  <c r="HD37" i="33"/>
  <c r="HE37" i="33"/>
  <c r="HF37" i="33"/>
  <c r="HG37" i="33"/>
  <c r="HH37" i="33"/>
  <c r="HI37" i="33"/>
  <c r="HJ37" i="33"/>
  <c r="HK37" i="33"/>
  <c r="HL37" i="33"/>
  <c r="HM37" i="33"/>
  <c r="HN37" i="33"/>
  <c r="HO37" i="33"/>
  <c r="HP37" i="33"/>
  <c r="HQ37" i="33"/>
  <c r="HR37" i="33"/>
  <c r="HS37" i="33"/>
  <c r="HT37" i="33"/>
  <c r="HU37" i="33"/>
  <c r="HV37" i="33"/>
  <c r="HW37" i="33"/>
  <c r="HX37" i="33"/>
  <c r="HY37" i="33"/>
  <c r="HZ37" i="33"/>
  <c r="IA37" i="33"/>
  <c r="IB37" i="33"/>
  <c r="IC37" i="33"/>
  <c r="ID37" i="33"/>
  <c r="IE37" i="33"/>
  <c r="IF37" i="33"/>
  <c r="IG37" i="33"/>
  <c r="IH37" i="33"/>
  <c r="II37" i="33"/>
  <c r="IJ37" i="33"/>
  <c r="IK37" i="33"/>
  <c r="IL37" i="33"/>
  <c r="IM37" i="33"/>
  <c r="IN37" i="33"/>
  <c r="IO37" i="33"/>
  <c r="IP37" i="33"/>
  <c r="IQ37" i="33"/>
  <c r="IR37" i="33"/>
  <c r="IS37" i="33"/>
  <c r="IT37" i="33"/>
  <c r="IU37" i="33"/>
  <c r="IV37" i="33"/>
  <c r="IW37" i="33"/>
  <c r="IX37" i="33"/>
  <c r="IY37" i="33"/>
  <c r="IZ37" i="33"/>
  <c r="JA37" i="33"/>
  <c r="JB37" i="33"/>
  <c r="JC37" i="33"/>
  <c r="JD37" i="33"/>
  <c r="JE37" i="33"/>
  <c r="JF37" i="33"/>
  <c r="GS38" i="33"/>
  <c r="GT38" i="33"/>
  <c r="GU38" i="33"/>
  <c r="GV38" i="33"/>
  <c r="GW38" i="33"/>
  <c r="GX38" i="33"/>
  <c r="GY38" i="33"/>
  <c r="GZ38" i="33"/>
  <c r="HA38" i="33"/>
  <c r="HB38" i="33"/>
  <c r="HC38" i="33"/>
  <c r="HD38" i="33"/>
  <c r="HE38" i="33"/>
  <c r="HF38" i="33"/>
  <c r="HG38" i="33"/>
  <c r="HH38" i="33"/>
  <c r="HI38" i="33"/>
  <c r="HJ38" i="33"/>
  <c r="HK38" i="33"/>
  <c r="HL38" i="33"/>
  <c r="HM38" i="33"/>
  <c r="HN38" i="33"/>
  <c r="HO38" i="33"/>
  <c r="HP38" i="33"/>
  <c r="HQ38" i="33"/>
  <c r="HR38" i="33"/>
  <c r="HS38" i="33"/>
  <c r="HT38" i="33"/>
  <c r="HU38" i="33"/>
  <c r="HV38" i="33"/>
  <c r="HW38" i="33"/>
  <c r="HX38" i="33"/>
  <c r="HY38" i="33"/>
  <c r="HZ38" i="33"/>
  <c r="IA38" i="33"/>
  <c r="IB38" i="33"/>
  <c r="IC38" i="33"/>
  <c r="ID38" i="33"/>
  <c r="IE38" i="33"/>
  <c r="IF38" i="33"/>
  <c r="IG38" i="33"/>
  <c r="IH38" i="33"/>
  <c r="II38" i="33"/>
  <c r="IJ38" i="33"/>
  <c r="IK38" i="33"/>
  <c r="IL38" i="33"/>
  <c r="IM38" i="33"/>
  <c r="IN38" i="33"/>
  <c r="IO38" i="33"/>
  <c r="IP38" i="33"/>
  <c r="IQ38" i="33"/>
  <c r="IR38" i="33"/>
  <c r="IS38" i="33"/>
  <c r="IT38" i="33"/>
  <c r="IU38" i="33"/>
  <c r="IV38" i="33"/>
  <c r="IW38" i="33"/>
  <c r="IX38" i="33"/>
  <c r="IY38" i="33"/>
  <c r="IZ38" i="33"/>
  <c r="JA38" i="33"/>
  <c r="JB38" i="33"/>
  <c r="JC38" i="33"/>
  <c r="JD38" i="33"/>
  <c r="JE38" i="33"/>
  <c r="JF38" i="33"/>
  <c r="GS39" i="33"/>
  <c r="GT39" i="33"/>
  <c r="GU39" i="33"/>
  <c r="GV39" i="33"/>
  <c r="GW39" i="33"/>
  <c r="GX39" i="33"/>
  <c r="GY39" i="33"/>
  <c r="GZ39" i="33"/>
  <c r="HA39" i="33"/>
  <c r="HB39" i="33"/>
  <c r="HC39" i="33"/>
  <c r="HD39" i="33"/>
  <c r="HE39" i="33"/>
  <c r="HF39" i="33"/>
  <c r="HG39" i="33"/>
  <c r="HH39" i="33"/>
  <c r="HI39" i="33"/>
  <c r="HJ39" i="33"/>
  <c r="HK39" i="33"/>
  <c r="HL39" i="33"/>
  <c r="HM39" i="33"/>
  <c r="HN39" i="33"/>
  <c r="HO39" i="33"/>
  <c r="HP39" i="33"/>
  <c r="HQ39" i="33"/>
  <c r="HR39" i="33"/>
  <c r="HS39" i="33"/>
  <c r="HT39" i="33"/>
  <c r="HU39" i="33"/>
  <c r="HV39" i="33"/>
  <c r="HW39" i="33"/>
  <c r="HX39" i="33"/>
  <c r="HY39" i="33"/>
  <c r="HZ39" i="33"/>
  <c r="IA39" i="33"/>
  <c r="IB39" i="33"/>
  <c r="IC39" i="33"/>
  <c r="ID39" i="33"/>
  <c r="IE39" i="33"/>
  <c r="IF39" i="33"/>
  <c r="IG39" i="33"/>
  <c r="IH39" i="33"/>
  <c r="II39" i="33"/>
  <c r="IJ39" i="33"/>
  <c r="IK39" i="33"/>
  <c r="IL39" i="33"/>
  <c r="IM39" i="33"/>
  <c r="IN39" i="33"/>
  <c r="IO39" i="33"/>
  <c r="IP39" i="33"/>
  <c r="IQ39" i="33"/>
  <c r="IR39" i="33"/>
  <c r="IS39" i="33"/>
  <c r="IT39" i="33"/>
  <c r="IU39" i="33"/>
  <c r="IV39" i="33"/>
  <c r="IW39" i="33"/>
  <c r="IX39" i="33"/>
  <c r="IY39" i="33"/>
  <c r="IZ39" i="33"/>
  <c r="JA39" i="33"/>
  <c r="JB39" i="33"/>
  <c r="JC39" i="33"/>
  <c r="JD39" i="33"/>
  <c r="JE39" i="33"/>
  <c r="JF39" i="33"/>
  <c r="GS40" i="33"/>
  <c r="GT40" i="33"/>
  <c r="GU40" i="33"/>
  <c r="GV40" i="33"/>
  <c r="GW40" i="33"/>
  <c r="GX40" i="33"/>
  <c r="GY40" i="33"/>
  <c r="GZ40" i="33"/>
  <c r="HA40" i="33"/>
  <c r="HB40" i="33"/>
  <c r="HC40" i="33"/>
  <c r="HD40" i="33"/>
  <c r="HE40" i="33"/>
  <c r="HF40" i="33"/>
  <c r="HG40" i="33"/>
  <c r="HH40" i="33"/>
  <c r="HI40" i="33"/>
  <c r="HJ40" i="33"/>
  <c r="HK40" i="33"/>
  <c r="HL40" i="33"/>
  <c r="HM40" i="33"/>
  <c r="HN40" i="33"/>
  <c r="HO40" i="33"/>
  <c r="HP40" i="33"/>
  <c r="HQ40" i="33"/>
  <c r="HR40" i="33"/>
  <c r="HS40" i="33"/>
  <c r="HT40" i="33"/>
  <c r="HU40" i="33"/>
  <c r="HV40" i="33"/>
  <c r="HW40" i="33"/>
  <c r="HX40" i="33"/>
  <c r="HY40" i="33"/>
  <c r="HZ40" i="33"/>
  <c r="IA40" i="33"/>
  <c r="IB40" i="33"/>
  <c r="IC40" i="33"/>
  <c r="ID40" i="33"/>
  <c r="IE40" i="33"/>
  <c r="IF40" i="33"/>
  <c r="IG40" i="33"/>
  <c r="IH40" i="33"/>
  <c r="II40" i="33"/>
  <c r="IJ40" i="33"/>
  <c r="IK40" i="33"/>
  <c r="IL40" i="33"/>
  <c r="IM40" i="33"/>
  <c r="IN40" i="33"/>
  <c r="IO40" i="33"/>
  <c r="IP40" i="33"/>
  <c r="IQ40" i="33"/>
  <c r="IR40" i="33"/>
  <c r="IS40" i="33"/>
  <c r="IT40" i="33"/>
  <c r="IU40" i="33"/>
  <c r="IV40" i="33"/>
  <c r="IW40" i="33"/>
  <c r="IX40" i="33"/>
  <c r="IY40" i="33"/>
  <c r="IZ40" i="33"/>
  <c r="JA40" i="33"/>
  <c r="JB40" i="33"/>
  <c r="JC40" i="33"/>
  <c r="JD40" i="33"/>
  <c r="JE40" i="33"/>
  <c r="JF40" i="33"/>
  <c r="GS41" i="33"/>
  <c r="GT41" i="33"/>
  <c r="GU41" i="33"/>
  <c r="GV41" i="33"/>
  <c r="GW41" i="33"/>
  <c r="GX41" i="33"/>
  <c r="GY41" i="33"/>
  <c r="GZ41" i="33"/>
  <c r="HA41" i="33"/>
  <c r="HB41" i="33"/>
  <c r="HC41" i="33"/>
  <c r="HD41" i="33"/>
  <c r="HE41" i="33"/>
  <c r="HF41" i="33"/>
  <c r="HG41" i="33"/>
  <c r="HH41" i="33"/>
  <c r="HI41" i="33"/>
  <c r="HJ41" i="33"/>
  <c r="HK41" i="33"/>
  <c r="HL41" i="33"/>
  <c r="HM41" i="33"/>
  <c r="HN41" i="33"/>
  <c r="HO41" i="33"/>
  <c r="HP41" i="33"/>
  <c r="HQ41" i="33"/>
  <c r="HR41" i="33"/>
  <c r="HS41" i="33"/>
  <c r="HT41" i="33"/>
  <c r="HU41" i="33"/>
  <c r="HV41" i="33"/>
  <c r="HW41" i="33"/>
  <c r="HX41" i="33"/>
  <c r="HY41" i="33"/>
  <c r="HZ41" i="33"/>
  <c r="IA41" i="33"/>
  <c r="IB41" i="33"/>
  <c r="IC41" i="33"/>
  <c r="ID41" i="33"/>
  <c r="IE41" i="33"/>
  <c r="IF41" i="33"/>
  <c r="IG41" i="33"/>
  <c r="IH41" i="33"/>
  <c r="II41" i="33"/>
  <c r="IJ41" i="33"/>
  <c r="IK41" i="33"/>
  <c r="IL41" i="33"/>
  <c r="IM41" i="33"/>
  <c r="IN41" i="33"/>
  <c r="IO41" i="33"/>
  <c r="IP41" i="33"/>
  <c r="IQ41" i="33"/>
  <c r="IR41" i="33"/>
  <c r="IS41" i="33"/>
  <c r="IT41" i="33"/>
  <c r="IU41" i="33"/>
  <c r="IV41" i="33"/>
  <c r="IW41" i="33"/>
  <c r="IX41" i="33"/>
  <c r="IY41" i="33"/>
  <c r="IZ41" i="33"/>
  <c r="JA41" i="33"/>
  <c r="JB41" i="33"/>
  <c r="JC41" i="33"/>
  <c r="JD41" i="33"/>
  <c r="JE41" i="33"/>
  <c r="JF41" i="33"/>
  <c r="GS42" i="33"/>
  <c r="GT42" i="33"/>
  <c r="GU42" i="33"/>
  <c r="GV42" i="33"/>
  <c r="GW42" i="33"/>
  <c r="GX42" i="33"/>
  <c r="GY42" i="33"/>
  <c r="GZ42" i="33"/>
  <c r="HA42" i="33"/>
  <c r="HB42" i="33"/>
  <c r="HC42" i="33"/>
  <c r="HD42" i="33"/>
  <c r="HE42" i="33"/>
  <c r="HF42" i="33"/>
  <c r="HG42" i="33"/>
  <c r="HH42" i="33"/>
  <c r="HI42" i="33"/>
  <c r="HJ42" i="33"/>
  <c r="HK42" i="33"/>
  <c r="HL42" i="33"/>
  <c r="HM42" i="33"/>
  <c r="HN42" i="33"/>
  <c r="HO42" i="33"/>
  <c r="HP42" i="33"/>
  <c r="HQ42" i="33"/>
  <c r="HR42" i="33"/>
  <c r="HS42" i="33"/>
  <c r="HT42" i="33"/>
  <c r="HU42" i="33"/>
  <c r="HV42" i="33"/>
  <c r="HW42" i="33"/>
  <c r="HX42" i="33"/>
  <c r="HY42" i="33"/>
  <c r="HZ42" i="33"/>
  <c r="IA42" i="33"/>
  <c r="IB42" i="33"/>
  <c r="IC42" i="33"/>
  <c r="ID42" i="33"/>
  <c r="IE42" i="33"/>
  <c r="IF42" i="33"/>
  <c r="IG42" i="33"/>
  <c r="IH42" i="33"/>
  <c r="II42" i="33"/>
  <c r="IJ42" i="33"/>
  <c r="IK42" i="33"/>
  <c r="IL42" i="33"/>
  <c r="IM42" i="33"/>
  <c r="IN42" i="33"/>
  <c r="IO42" i="33"/>
  <c r="IP42" i="33"/>
  <c r="IQ42" i="33"/>
  <c r="IR42" i="33"/>
  <c r="IS42" i="33"/>
  <c r="IT42" i="33"/>
  <c r="IU42" i="33"/>
  <c r="IV42" i="33"/>
  <c r="IW42" i="33"/>
  <c r="IX42" i="33"/>
  <c r="IY42" i="33"/>
  <c r="IZ42" i="33"/>
  <c r="JA42" i="33"/>
  <c r="JB42" i="33"/>
  <c r="JC42" i="33"/>
  <c r="JD42" i="33"/>
  <c r="JE42" i="33"/>
  <c r="JF42" i="33"/>
  <c r="GS43" i="33"/>
  <c r="GT43" i="33"/>
  <c r="GU43" i="33"/>
  <c r="GV43" i="33"/>
  <c r="GW43" i="33"/>
  <c r="GX43" i="33"/>
  <c r="GY43" i="33"/>
  <c r="GZ43" i="33"/>
  <c r="HA43" i="33"/>
  <c r="HB43" i="33"/>
  <c r="HC43" i="33"/>
  <c r="HD43" i="33"/>
  <c r="HE43" i="33"/>
  <c r="HF43" i="33"/>
  <c r="HG43" i="33"/>
  <c r="HH43" i="33"/>
  <c r="HI43" i="33"/>
  <c r="HJ43" i="33"/>
  <c r="HK43" i="33"/>
  <c r="HL43" i="33"/>
  <c r="HM43" i="33"/>
  <c r="HN43" i="33"/>
  <c r="HO43" i="33"/>
  <c r="HP43" i="33"/>
  <c r="HQ43" i="33"/>
  <c r="HR43" i="33"/>
  <c r="HS43" i="33"/>
  <c r="HT43" i="33"/>
  <c r="HU43" i="33"/>
  <c r="HV43" i="33"/>
  <c r="HW43" i="33"/>
  <c r="HX43" i="33"/>
  <c r="HY43" i="33"/>
  <c r="HZ43" i="33"/>
  <c r="IA43" i="33"/>
  <c r="IB43" i="33"/>
  <c r="IC43" i="33"/>
  <c r="ID43" i="33"/>
  <c r="IE43" i="33"/>
  <c r="IF43" i="33"/>
  <c r="IG43" i="33"/>
  <c r="IH43" i="33"/>
  <c r="II43" i="33"/>
  <c r="IJ43" i="33"/>
  <c r="IK43" i="33"/>
  <c r="IL43" i="33"/>
  <c r="IM43" i="33"/>
  <c r="IN43" i="33"/>
  <c r="IO43" i="33"/>
  <c r="IP43" i="33"/>
  <c r="IQ43" i="33"/>
  <c r="IR43" i="33"/>
  <c r="IS43" i="33"/>
  <c r="IT43" i="33"/>
  <c r="IU43" i="33"/>
  <c r="IV43" i="33"/>
  <c r="IW43" i="33"/>
  <c r="IX43" i="33"/>
  <c r="IY43" i="33"/>
  <c r="IZ43" i="33"/>
  <c r="JA43" i="33"/>
  <c r="JB43" i="33"/>
  <c r="JC43" i="33"/>
  <c r="JD43" i="33"/>
  <c r="JE43" i="33"/>
  <c r="JF43" i="33"/>
  <c r="GS44" i="33"/>
  <c r="GT44" i="33"/>
  <c r="GU44" i="33"/>
  <c r="GV44" i="33"/>
  <c r="GW44" i="33"/>
  <c r="GX44" i="33"/>
  <c r="GY44" i="33"/>
  <c r="GZ44" i="33"/>
  <c r="HA44" i="33"/>
  <c r="HB44" i="33"/>
  <c r="HC44" i="33"/>
  <c r="HD44" i="33"/>
  <c r="HE44" i="33"/>
  <c r="HF44" i="33"/>
  <c r="HG44" i="33"/>
  <c r="HH44" i="33"/>
  <c r="HI44" i="33"/>
  <c r="HJ44" i="33"/>
  <c r="HK44" i="33"/>
  <c r="HL44" i="33"/>
  <c r="HM44" i="33"/>
  <c r="HN44" i="33"/>
  <c r="HO44" i="33"/>
  <c r="HP44" i="33"/>
  <c r="HQ44" i="33"/>
  <c r="HR44" i="33"/>
  <c r="HS44" i="33"/>
  <c r="HT44" i="33"/>
  <c r="HU44" i="33"/>
  <c r="HV44" i="33"/>
  <c r="HW44" i="33"/>
  <c r="HX44" i="33"/>
  <c r="HY44" i="33"/>
  <c r="HZ44" i="33"/>
  <c r="IA44" i="33"/>
  <c r="IB44" i="33"/>
  <c r="IC44" i="33"/>
  <c r="ID44" i="33"/>
  <c r="IE44" i="33"/>
  <c r="IF44" i="33"/>
  <c r="IG44" i="33"/>
  <c r="IH44" i="33"/>
  <c r="II44" i="33"/>
  <c r="IJ44" i="33"/>
  <c r="IK44" i="33"/>
  <c r="IL44" i="33"/>
  <c r="IM44" i="33"/>
  <c r="IN44" i="33"/>
  <c r="IO44" i="33"/>
  <c r="IP44" i="33"/>
  <c r="IQ44" i="33"/>
  <c r="IR44" i="33"/>
  <c r="IS44" i="33"/>
  <c r="IT44" i="33"/>
  <c r="IU44" i="33"/>
  <c r="IV44" i="33"/>
  <c r="IW44" i="33"/>
  <c r="IX44" i="33"/>
  <c r="IY44" i="33"/>
  <c r="IZ44" i="33"/>
  <c r="JA44" i="33"/>
  <c r="JB44" i="33"/>
  <c r="JC44" i="33"/>
  <c r="JD44" i="33"/>
  <c r="JE44" i="33"/>
  <c r="JF44" i="33"/>
  <c r="GS45" i="33"/>
  <c r="GT45" i="33"/>
  <c r="GU45" i="33"/>
  <c r="GV45" i="33"/>
  <c r="GW45" i="33"/>
  <c r="GX45" i="33"/>
  <c r="GY45" i="33"/>
  <c r="GZ45" i="33"/>
  <c r="HA45" i="33"/>
  <c r="HB45" i="33"/>
  <c r="HC45" i="33"/>
  <c r="HD45" i="33"/>
  <c r="HE45" i="33"/>
  <c r="HF45" i="33"/>
  <c r="HG45" i="33"/>
  <c r="HH45" i="33"/>
  <c r="HI45" i="33"/>
  <c r="HJ45" i="33"/>
  <c r="HK45" i="33"/>
  <c r="HL45" i="33"/>
  <c r="HM45" i="33"/>
  <c r="HN45" i="33"/>
  <c r="HO45" i="33"/>
  <c r="HP45" i="33"/>
  <c r="HQ45" i="33"/>
  <c r="HR45" i="33"/>
  <c r="HS45" i="33"/>
  <c r="HT45" i="33"/>
  <c r="HU45" i="33"/>
  <c r="HV45" i="33"/>
  <c r="HW45" i="33"/>
  <c r="HX45" i="33"/>
  <c r="HY45" i="33"/>
  <c r="HZ45" i="33"/>
  <c r="IA45" i="33"/>
  <c r="IB45" i="33"/>
  <c r="IC45" i="33"/>
  <c r="ID45" i="33"/>
  <c r="IE45" i="33"/>
  <c r="IF45" i="33"/>
  <c r="IG45" i="33"/>
  <c r="IH45" i="33"/>
  <c r="II45" i="33"/>
  <c r="IJ45" i="33"/>
  <c r="IK45" i="33"/>
  <c r="IL45" i="33"/>
  <c r="IM45" i="33"/>
  <c r="IN45" i="33"/>
  <c r="IO45" i="33"/>
  <c r="IP45" i="33"/>
  <c r="IQ45" i="33"/>
  <c r="IR45" i="33"/>
  <c r="IS45" i="33"/>
  <c r="IT45" i="33"/>
  <c r="IU45" i="33"/>
  <c r="IV45" i="33"/>
  <c r="IW45" i="33"/>
  <c r="IX45" i="33"/>
  <c r="IY45" i="33"/>
  <c r="IZ45" i="33"/>
  <c r="JA45" i="33"/>
  <c r="JB45" i="33"/>
  <c r="JC45" i="33"/>
  <c r="JD45" i="33"/>
  <c r="JE45" i="33"/>
  <c r="JF45" i="33"/>
  <c r="GS46" i="33"/>
  <c r="GT46" i="33"/>
  <c r="GU46" i="33"/>
  <c r="GV46" i="33"/>
  <c r="GW46" i="33"/>
  <c r="GX46" i="33"/>
  <c r="GY46" i="33"/>
  <c r="GZ46" i="33"/>
  <c r="HA46" i="33"/>
  <c r="HB46" i="33"/>
  <c r="HC46" i="33"/>
  <c r="HD46" i="33"/>
  <c r="HE46" i="33"/>
  <c r="HF46" i="33"/>
  <c r="HG46" i="33"/>
  <c r="HH46" i="33"/>
  <c r="HI46" i="33"/>
  <c r="HJ46" i="33"/>
  <c r="HK46" i="33"/>
  <c r="HL46" i="33"/>
  <c r="HM46" i="33"/>
  <c r="HN46" i="33"/>
  <c r="HO46" i="33"/>
  <c r="HP46" i="33"/>
  <c r="HQ46" i="33"/>
  <c r="HR46" i="33"/>
  <c r="HS46" i="33"/>
  <c r="HT46" i="33"/>
  <c r="HU46" i="33"/>
  <c r="HV46" i="33"/>
  <c r="HW46" i="33"/>
  <c r="HX46" i="33"/>
  <c r="HY46" i="33"/>
  <c r="HZ46" i="33"/>
  <c r="IA46" i="33"/>
  <c r="IB46" i="33"/>
  <c r="IC46" i="33"/>
  <c r="ID46" i="33"/>
  <c r="IE46" i="33"/>
  <c r="IF46" i="33"/>
  <c r="IG46" i="33"/>
  <c r="IH46" i="33"/>
  <c r="II46" i="33"/>
  <c r="IJ46" i="33"/>
  <c r="IK46" i="33"/>
  <c r="IL46" i="33"/>
  <c r="IM46" i="33"/>
  <c r="IN46" i="33"/>
  <c r="IO46" i="33"/>
  <c r="IP46" i="33"/>
  <c r="IQ46" i="33"/>
  <c r="IR46" i="33"/>
  <c r="IS46" i="33"/>
  <c r="IT46" i="33"/>
  <c r="IU46" i="33"/>
  <c r="IV46" i="33"/>
  <c r="IW46" i="33"/>
  <c r="IX46" i="33"/>
  <c r="IY46" i="33"/>
  <c r="IZ46" i="33"/>
  <c r="JA46" i="33"/>
  <c r="JB46" i="33"/>
  <c r="JC46" i="33"/>
  <c r="JD46" i="33"/>
  <c r="JE46" i="33"/>
  <c r="JF46" i="33"/>
  <c r="GS47" i="33"/>
  <c r="GT47" i="33"/>
  <c r="GU47" i="33"/>
  <c r="GV47" i="33"/>
  <c r="GW47" i="33"/>
  <c r="GX47" i="33"/>
  <c r="GY47" i="33"/>
  <c r="GZ47" i="33"/>
  <c r="HA47" i="33"/>
  <c r="HB47" i="33"/>
  <c r="HC47" i="33"/>
  <c r="HD47" i="33"/>
  <c r="HE47" i="33"/>
  <c r="HF47" i="33"/>
  <c r="HG47" i="33"/>
  <c r="HH47" i="33"/>
  <c r="HI47" i="33"/>
  <c r="HJ47" i="33"/>
  <c r="HK47" i="33"/>
  <c r="HL47" i="33"/>
  <c r="HM47" i="33"/>
  <c r="HN47" i="33"/>
  <c r="HO47" i="33"/>
  <c r="HP47" i="33"/>
  <c r="HQ47" i="33"/>
  <c r="HR47" i="33"/>
  <c r="HS47" i="33"/>
  <c r="HT47" i="33"/>
  <c r="HU47" i="33"/>
  <c r="HV47" i="33"/>
  <c r="HW47" i="33"/>
  <c r="HX47" i="33"/>
  <c r="HY47" i="33"/>
  <c r="HZ47" i="33"/>
  <c r="IA47" i="33"/>
  <c r="IB47" i="33"/>
  <c r="IC47" i="33"/>
  <c r="ID47" i="33"/>
  <c r="IE47" i="33"/>
  <c r="IF47" i="33"/>
  <c r="IG47" i="33"/>
  <c r="IH47" i="33"/>
  <c r="II47" i="33"/>
  <c r="IJ47" i="33"/>
  <c r="IK47" i="33"/>
  <c r="IL47" i="33"/>
  <c r="IM47" i="33"/>
  <c r="IN47" i="33"/>
  <c r="IO47" i="33"/>
  <c r="IP47" i="33"/>
  <c r="IQ47" i="33"/>
  <c r="IR47" i="33"/>
  <c r="IS47" i="33"/>
  <c r="IT47" i="33"/>
  <c r="IU47" i="33"/>
  <c r="IV47" i="33"/>
  <c r="IW47" i="33"/>
  <c r="IX47" i="33"/>
  <c r="IY47" i="33"/>
  <c r="IZ47" i="33"/>
  <c r="JA47" i="33"/>
  <c r="JB47" i="33"/>
  <c r="JC47" i="33"/>
  <c r="JD47" i="33"/>
  <c r="JE47" i="33"/>
  <c r="JF47" i="33"/>
  <c r="GS48" i="33"/>
  <c r="GT48" i="33"/>
  <c r="GU48" i="33"/>
  <c r="GV48" i="33"/>
  <c r="GW48" i="33"/>
  <c r="GX48" i="33"/>
  <c r="GY48" i="33"/>
  <c r="GZ48" i="33"/>
  <c r="HA48" i="33"/>
  <c r="HB48" i="33"/>
  <c r="HC48" i="33"/>
  <c r="HD48" i="33"/>
  <c r="HE48" i="33"/>
  <c r="HF48" i="33"/>
  <c r="HG48" i="33"/>
  <c r="HH48" i="33"/>
  <c r="HI48" i="33"/>
  <c r="HJ48" i="33"/>
  <c r="HK48" i="33"/>
  <c r="HL48" i="33"/>
  <c r="HM48" i="33"/>
  <c r="HN48" i="33"/>
  <c r="HO48" i="33"/>
  <c r="HP48" i="33"/>
  <c r="HQ48" i="33"/>
  <c r="HR48" i="33"/>
  <c r="HS48" i="33"/>
  <c r="HT48" i="33"/>
  <c r="HU48" i="33"/>
  <c r="HV48" i="33"/>
  <c r="HW48" i="33"/>
  <c r="HX48" i="33"/>
  <c r="HY48" i="33"/>
  <c r="HZ48" i="33"/>
  <c r="IA48" i="33"/>
  <c r="IB48" i="33"/>
  <c r="IC48" i="33"/>
  <c r="ID48" i="33"/>
  <c r="IE48" i="33"/>
  <c r="IF48" i="33"/>
  <c r="IG48" i="33"/>
  <c r="IH48" i="33"/>
  <c r="II48" i="33"/>
  <c r="IJ48" i="33"/>
  <c r="IK48" i="33"/>
  <c r="IL48" i="33"/>
  <c r="IM48" i="33"/>
  <c r="IN48" i="33"/>
  <c r="IO48" i="33"/>
  <c r="IP48" i="33"/>
  <c r="IQ48" i="33"/>
  <c r="IR48" i="33"/>
  <c r="IS48" i="33"/>
  <c r="IT48" i="33"/>
  <c r="IU48" i="33"/>
  <c r="IV48" i="33"/>
  <c r="IW48" i="33"/>
  <c r="IX48" i="33"/>
  <c r="IY48" i="33"/>
  <c r="IZ48" i="33"/>
  <c r="JA48" i="33"/>
  <c r="JB48" i="33"/>
  <c r="JC48" i="33"/>
  <c r="JD48" i="33"/>
  <c r="JE48" i="33"/>
  <c r="JF48" i="33"/>
  <c r="GS49" i="33"/>
  <c r="GT49" i="33"/>
  <c r="GU49" i="33"/>
  <c r="GV49" i="33"/>
  <c r="GW49" i="33"/>
  <c r="GX49" i="33"/>
  <c r="GY49" i="33"/>
  <c r="GZ49" i="33"/>
  <c r="HA49" i="33"/>
  <c r="HB49" i="33"/>
  <c r="HC49" i="33"/>
  <c r="HD49" i="33"/>
  <c r="HE49" i="33"/>
  <c r="HF49" i="33"/>
  <c r="HG49" i="33"/>
  <c r="HH49" i="33"/>
  <c r="HI49" i="33"/>
  <c r="HJ49" i="33"/>
  <c r="HK49" i="33"/>
  <c r="HL49" i="33"/>
  <c r="HM49" i="33"/>
  <c r="HN49" i="33"/>
  <c r="HO49" i="33"/>
  <c r="HP49" i="33"/>
  <c r="HQ49" i="33"/>
  <c r="HR49" i="33"/>
  <c r="HS49" i="33"/>
  <c r="HT49" i="33"/>
  <c r="HU49" i="33"/>
  <c r="HV49" i="33"/>
  <c r="HW49" i="33"/>
  <c r="HX49" i="33"/>
  <c r="HY49" i="33"/>
  <c r="HZ49" i="33"/>
  <c r="IA49" i="33"/>
  <c r="IB49" i="33"/>
  <c r="IC49" i="33"/>
  <c r="ID49" i="33"/>
  <c r="IE49" i="33"/>
  <c r="IF49" i="33"/>
  <c r="IG49" i="33"/>
  <c r="IH49" i="33"/>
  <c r="II49" i="33"/>
  <c r="IJ49" i="33"/>
  <c r="IK49" i="33"/>
  <c r="IL49" i="33"/>
  <c r="IM49" i="33"/>
  <c r="IN49" i="33"/>
  <c r="IO49" i="33"/>
  <c r="IP49" i="33"/>
  <c r="IQ49" i="33"/>
  <c r="IR49" i="33"/>
  <c r="IS49" i="33"/>
  <c r="IT49" i="33"/>
  <c r="IU49" i="33"/>
  <c r="IV49" i="33"/>
  <c r="IW49" i="33"/>
  <c r="IX49" i="33"/>
  <c r="IY49" i="33"/>
  <c r="IZ49" i="33"/>
  <c r="JA49" i="33"/>
  <c r="JB49" i="33"/>
  <c r="JC49" i="33"/>
  <c r="JD49" i="33"/>
  <c r="JE49" i="33"/>
  <c r="JF49" i="33"/>
  <c r="GS50" i="33"/>
  <c r="GT50" i="33"/>
  <c r="GU50" i="33"/>
  <c r="GV50" i="33"/>
  <c r="GW50" i="33"/>
  <c r="GX50" i="33"/>
  <c r="GY50" i="33"/>
  <c r="GZ50" i="33"/>
  <c r="HA50" i="33"/>
  <c r="HB50" i="33"/>
  <c r="HC50" i="33"/>
  <c r="HD50" i="33"/>
  <c r="HE50" i="33"/>
  <c r="HF50" i="33"/>
  <c r="HG50" i="33"/>
  <c r="HH50" i="33"/>
  <c r="HI50" i="33"/>
  <c r="HJ50" i="33"/>
  <c r="HK50" i="33"/>
  <c r="HL50" i="33"/>
  <c r="HM50" i="33"/>
  <c r="HN50" i="33"/>
  <c r="HO50" i="33"/>
  <c r="HP50" i="33"/>
  <c r="HQ50" i="33"/>
  <c r="HR50" i="33"/>
  <c r="HS50" i="33"/>
  <c r="HT50" i="33"/>
  <c r="HU50" i="33"/>
  <c r="HV50" i="33"/>
  <c r="HW50" i="33"/>
  <c r="HX50" i="33"/>
  <c r="HY50" i="33"/>
  <c r="HZ50" i="33"/>
  <c r="IA50" i="33"/>
  <c r="IB50" i="33"/>
  <c r="IC50" i="33"/>
  <c r="ID50" i="33"/>
  <c r="IE50" i="33"/>
  <c r="IF50" i="33"/>
  <c r="IG50" i="33"/>
  <c r="IH50" i="33"/>
  <c r="II50" i="33"/>
  <c r="IJ50" i="33"/>
  <c r="IK50" i="33"/>
  <c r="IL50" i="33"/>
  <c r="IM50" i="33"/>
  <c r="IN50" i="33"/>
  <c r="IO50" i="33"/>
  <c r="IP50" i="33"/>
  <c r="IQ50" i="33"/>
  <c r="IR50" i="33"/>
  <c r="IS50" i="33"/>
  <c r="IT50" i="33"/>
  <c r="IU50" i="33"/>
  <c r="IV50" i="33"/>
  <c r="IW50" i="33"/>
  <c r="IX50" i="33"/>
  <c r="IY50" i="33"/>
  <c r="IZ50" i="33"/>
  <c r="JA50" i="33"/>
  <c r="JB50" i="33"/>
  <c r="JC50" i="33"/>
  <c r="JD50" i="33"/>
  <c r="JE50" i="33"/>
  <c r="JF50" i="33"/>
  <c r="GS51" i="33"/>
  <c r="GT51" i="33"/>
  <c r="GU51" i="33"/>
  <c r="GV51" i="33"/>
  <c r="GW51" i="33"/>
  <c r="GX51" i="33"/>
  <c r="GY51" i="33"/>
  <c r="GZ51" i="33"/>
  <c r="HA51" i="33"/>
  <c r="HB51" i="33"/>
  <c r="HC51" i="33"/>
  <c r="HD51" i="33"/>
  <c r="HE51" i="33"/>
  <c r="HF51" i="33"/>
  <c r="HG51" i="33"/>
  <c r="HH51" i="33"/>
  <c r="HI51" i="33"/>
  <c r="HJ51" i="33"/>
  <c r="HK51" i="33"/>
  <c r="HL51" i="33"/>
  <c r="HM51" i="33"/>
  <c r="HN51" i="33"/>
  <c r="HO51" i="33"/>
  <c r="HP51" i="33"/>
  <c r="HQ51" i="33"/>
  <c r="HR51" i="33"/>
  <c r="HS51" i="33"/>
  <c r="HT51" i="33"/>
  <c r="HU51" i="33"/>
  <c r="HV51" i="33"/>
  <c r="HW51" i="33"/>
  <c r="HX51" i="33"/>
  <c r="HY51" i="33"/>
  <c r="HZ51" i="33"/>
  <c r="IA51" i="33"/>
  <c r="IB51" i="33"/>
  <c r="IC51" i="33"/>
  <c r="ID51" i="33"/>
  <c r="IE51" i="33"/>
  <c r="IF51" i="33"/>
  <c r="IG51" i="33"/>
  <c r="IH51" i="33"/>
  <c r="II51" i="33"/>
  <c r="IJ51" i="33"/>
  <c r="IK51" i="33"/>
  <c r="IL51" i="33"/>
  <c r="IM51" i="33"/>
  <c r="IN51" i="33"/>
  <c r="IO51" i="33"/>
  <c r="IP51" i="33"/>
  <c r="IQ51" i="33"/>
  <c r="IR51" i="33"/>
  <c r="IS51" i="33"/>
  <c r="IT51" i="33"/>
  <c r="IU51" i="33"/>
  <c r="IV51" i="33"/>
  <c r="IW51" i="33"/>
  <c r="IX51" i="33"/>
  <c r="IY51" i="33"/>
  <c r="IZ51" i="33"/>
  <c r="JA51" i="33"/>
  <c r="JB51" i="33"/>
  <c r="JC51" i="33"/>
  <c r="JD51" i="33"/>
  <c r="JE51" i="33"/>
  <c r="JF51" i="33"/>
  <c r="GS54" i="33"/>
  <c r="GT54" i="33"/>
  <c r="GU54" i="33"/>
  <c r="GV54" i="33"/>
  <c r="GW54" i="33"/>
  <c r="GX54" i="33"/>
  <c r="GY54" i="33"/>
  <c r="GZ54" i="33"/>
  <c r="HA54" i="33"/>
  <c r="HB54" i="33"/>
  <c r="HC54" i="33"/>
  <c r="HD54" i="33"/>
  <c r="HE54" i="33"/>
  <c r="HF54" i="33"/>
  <c r="HG54" i="33"/>
  <c r="HH54" i="33"/>
  <c r="HI54" i="33"/>
  <c r="HJ54" i="33"/>
  <c r="HK54" i="33"/>
  <c r="HL54" i="33"/>
  <c r="HM54" i="33"/>
  <c r="HN54" i="33"/>
  <c r="HO54" i="33"/>
  <c r="HP54" i="33"/>
  <c r="HQ54" i="33"/>
  <c r="HR54" i="33"/>
  <c r="HS54" i="33"/>
  <c r="HT54" i="33"/>
  <c r="HU54" i="33"/>
  <c r="HV54" i="33"/>
  <c r="HW54" i="33"/>
  <c r="HX54" i="33"/>
  <c r="HY54" i="33"/>
  <c r="HZ54" i="33"/>
  <c r="IA54" i="33"/>
  <c r="IB54" i="33"/>
  <c r="IC54" i="33"/>
  <c r="ID54" i="33"/>
  <c r="IE54" i="33"/>
  <c r="IF54" i="33"/>
  <c r="IG54" i="33"/>
  <c r="IH54" i="33"/>
  <c r="II54" i="33"/>
  <c r="IJ54" i="33"/>
  <c r="IK54" i="33"/>
  <c r="IL54" i="33"/>
  <c r="IM54" i="33"/>
  <c r="IN54" i="33"/>
  <c r="IO54" i="33"/>
  <c r="IP54" i="33"/>
  <c r="IQ54" i="33"/>
  <c r="IR54" i="33"/>
  <c r="IS54" i="33"/>
  <c r="IT54" i="33"/>
  <c r="IU54" i="33"/>
  <c r="IV54" i="33"/>
  <c r="IW54" i="33"/>
  <c r="IX54" i="33"/>
  <c r="IY54" i="33"/>
  <c r="IZ54" i="33"/>
  <c r="JA54" i="33"/>
  <c r="JB54" i="33"/>
  <c r="JC54" i="33"/>
  <c r="JD54" i="33"/>
  <c r="JE54" i="33"/>
  <c r="JF54" i="33"/>
  <c r="JF3" i="33"/>
  <c r="JE3" i="33"/>
  <c r="JD3" i="33"/>
  <c r="JC3" i="33"/>
  <c r="JB3" i="33"/>
  <c r="JA3" i="33"/>
  <c r="IZ3" i="33"/>
  <c r="IY3" i="33"/>
  <c r="IX3" i="33"/>
  <c r="IW3" i="33"/>
  <c r="IM3" i="33"/>
  <c r="GS3" i="33"/>
  <c r="M38" i="20"/>
  <c r="M51" i="20"/>
  <c r="AF38" i="20"/>
  <c r="AF51" i="20"/>
  <c r="C58" i="20"/>
  <c r="E58" i="20"/>
  <c r="F58" i="20"/>
  <c r="G58" i="20"/>
  <c r="H58" i="20"/>
  <c r="I58" i="20"/>
  <c r="J58" i="20"/>
  <c r="K58" i="20"/>
  <c r="L58" i="20"/>
  <c r="M58" i="20"/>
  <c r="N58" i="20"/>
  <c r="O58" i="20"/>
  <c r="P58" i="20"/>
  <c r="Q58" i="20"/>
  <c r="R58" i="20"/>
  <c r="S58" i="20"/>
  <c r="T58" i="20"/>
  <c r="U58" i="20"/>
  <c r="V58" i="20"/>
  <c r="W58" i="20"/>
  <c r="X58" i="20"/>
  <c r="Y58" i="20"/>
  <c r="Z58" i="20"/>
  <c r="AA58" i="20"/>
  <c r="AB58" i="20"/>
  <c r="AC58" i="20"/>
  <c r="AD58" i="20"/>
  <c r="AE58" i="20"/>
  <c r="AF58" i="20"/>
  <c r="B58" i="20"/>
  <c r="J53" i="20"/>
  <c r="G21" i="42"/>
  <c r="B21" i="42"/>
  <c r="C21" i="42"/>
  <c r="H21" i="42"/>
  <c r="D21" i="42"/>
  <c r="E21" i="42"/>
  <c r="F21" i="42"/>
  <c r="W6" i="20"/>
  <c r="AF6" i="20"/>
  <c r="HR54" i="25"/>
  <c r="HQ54" i="25"/>
  <c r="HP54" i="25"/>
  <c r="HO54" i="25"/>
  <c r="HN54" i="25"/>
  <c r="HM54" i="25"/>
  <c r="HL54" i="25"/>
  <c r="HK54" i="25"/>
  <c r="HJ54" i="25"/>
  <c r="HH54" i="25"/>
  <c r="HG54" i="25"/>
  <c r="HF54" i="25"/>
  <c r="HE54" i="25"/>
  <c r="HD54" i="25"/>
  <c r="HC54" i="25"/>
  <c r="HB54" i="25"/>
  <c r="HA54" i="25"/>
  <c r="GZ54" i="25"/>
  <c r="GY54" i="25"/>
  <c r="GX54" i="25"/>
  <c r="GW54" i="25"/>
  <c r="GV54" i="25"/>
  <c r="GU54" i="25"/>
  <c r="GT54" i="25"/>
  <c r="GS54" i="25"/>
  <c r="GR54" i="25"/>
  <c r="GQ54" i="25"/>
  <c r="GP54" i="25"/>
  <c r="GO54" i="25"/>
  <c r="GN54" i="25"/>
  <c r="GM54" i="25"/>
  <c r="GL54" i="25"/>
  <c r="GK54" i="25"/>
  <c r="GJ54" i="25"/>
  <c r="GI54" i="25"/>
  <c r="GH54" i="25"/>
  <c r="GG54" i="25"/>
  <c r="GF54" i="25"/>
  <c r="GE54" i="25"/>
  <c r="GD54" i="25"/>
  <c r="GC54" i="25"/>
  <c r="GB54" i="25"/>
  <c r="GA54" i="25"/>
  <c r="FZ54" i="25"/>
  <c r="FY54" i="25"/>
  <c r="FX54" i="25"/>
  <c r="FW54" i="25"/>
  <c r="FV54" i="25"/>
  <c r="FU54" i="25"/>
  <c r="FT54" i="25"/>
  <c r="FT4" i="25"/>
  <c r="FU4" i="25"/>
  <c r="FV4" i="25"/>
  <c r="FW4" i="25"/>
  <c r="FX4" i="25"/>
  <c r="FY4" i="25"/>
  <c r="FZ4" i="25"/>
  <c r="GA4" i="25"/>
  <c r="GB4" i="25"/>
  <c r="GC4" i="25"/>
  <c r="GD4" i="25"/>
  <c r="GE4" i="25"/>
  <c r="GF4" i="25"/>
  <c r="GG4" i="25"/>
  <c r="GH4" i="25"/>
  <c r="GI4" i="25"/>
  <c r="GJ4" i="25"/>
  <c r="GK4" i="25"/>
  <c r="GL4" i="25"/>
  <c r="GM4" i="25"/>
  <c r="GN4" i="25"/>
  <c r="GO4" i="25"/>
  <c r="GP4" i="25"/>
  <c r="GQ4" i="25"/>
  <c r="GR4" i="25"/>
  <c r="GS4" i="25"/>
  <c r="GT4" i="25"/>
  <c r="GU4" i="25"/>
  <c r="GV4" i="25"/>
  <c r="GW4" i="25"/>
  <c r="GX4" i="25"/>
  <c r="GY4" i="25"/>
  <c r="GZ4" i="25"/>
  <c r="HA4" i="25"/>
  <c r="HB4" i="25"/>
  <c r="HC4" i="25"/>
  <c r="HD4" i="25"/>
  <c r="HE4" i="25"/>
  <c r="HF4" i="25"/>
  <c r="HG4" i="25"/>
  <c r="HH4" i="25"/>
  <c r="HJ4" i="25"/>
  <c r="HK4" i="25"/>
  <c r="HL4" i="25"/>
  <c r="HM4" i="25"/>
  <c r="HN4" i="25"/>
  <c r="HO4" i="25"/>
  <c r="HP4" i="25"/>
  <c r="HQ4" i="25"/>
  <c r="HR4" i="25"/>
  <c r="FT5" i="25"/>
  <c r="FU5" i="25"/>
  <c r="FV5" i="25"/>
  <c r="FW5" i="25"/>
  <c r="FX5" i="25"/>
  <c r="FY5" i="25"/>
  <c r="FZ5" i="25"/>
  <c r="GA5" i="25"/>
  <c r="GB5" i="25"/>
  <c r="GC5" i="25"/>
  <c r="GD5" i="25"/>
  <c r="GE5" i="25"/>
  <c r="GF5" i="25"/>
  <c r="GG5" i="25"/>
  <c r="GH5" i="25"/>
  <c r="GI5" i="25"/>
  <c r="GJ5" i="25"/>
  <c r="GK5" i="25"/>
  <c r="GL5" i="25"/>
  <c r="GM5" i="25"/>
  <c r="GN5" i="25"/>
  <c r="GO5" i="25"/>
  <c r="GP5" i="25"/>
  <c r="GQ5" i="25"/>
  <c r="GR5" i="25"/>
  <c r="GS5" i="25"/>
  <c r="GT5" i="25"/>
  <c r="GU5" i="25"/>
  <c r="GV5" i="25"/>
  <c r="GW5" i="25"/>
  <c r="GX5" i="25"/>
  <c r="GY5" i="25"/>
  <c r="GZ5" i="25"/>
  <c r="HA5" i="25"/>
  <c r="HB5" i="25"/>
  <c r="HC5" i="25"/>
  <c r="HD5" i="25"/>
  <c r="HE5" i="25"/>
  <c r="HF5" i="25"/>
  <c r="HG5" i="25"/>
  <c r="HH5" i="25"/>
  <c r="HJ5" i="25"/>
  <c r="HK5" i="25"/>
  <c r="HL5" i="25"/>
  <c r="HM5" i="25"/>
  <c r="HN5" i="25"/>
  <c r="HO5" i="25"/>
  <c r="HP5" i="25"/>
  <c r="HQ5" i="25"/>
  <c r="HR5" i="25"/>
  <c r="FT6" i="25"/>
  <c r="FU6" i="25"/>
  <c r="FV6" i="25"/>
  <c r="FW6" i="25"/>
  <c r="FX6" i="25"/>
  <c r="FY6" i="25"/>
  <c r="FZ6" i="25"/>
  <c r="GA6" i="25"/>
  <c r="GB6" i="25"/>
  <c r="GC6" i="25"/>
  <c r="GD6" i="25"/>
  <c r="GE6" i="25"/>
  <c r="GF6" i="25"/>
  <c r="GG6" i="25"/>
  <c r="GH6" i="25"/>
  <c r="GI6" i="25"/>
  <c r="GJ6" i="25"/>
  <c r="GK6" i="25"/>
  <c r="GL6" i="25"/>
  <c r="GM6" i="25"/>
  <c r="GN6" i="25"/>
  <c r="GO6" i="25"/>
  <c r="GP6" i="25"/>
  <c r="GQ6" i="25"/>
  <c r="GR6" i="25"/>
  <c r="GS6" i="25"/>
  <c r="GT6" i="25"/>
  <c r="GU6" i="25"/>
  <c r="GV6" i="25"/>
  <c r="GW6" i="25"/>
  <c r="GX6" i="25"/>
  <c r="GY6" i="25"/>
  <c r="GZ6" i="25"/>
  <c r="HA6" i="25"/>
  <c r="HB6" i="25"/>
  <c r="HC6" i="25"/>
  <c r="HD6" i="25"/>
  <c r="HE6" i="25"/>
  <c r="HF6" i="25"/>
  <c r="HG6" i="25"/>
  <c r="HH6" i="25"/>
  <c r="HJ6" i="25"/>
  <c r="HK6" i="25"/>
  <c r="HL6" i="25"/>
  <c r="HM6" i="25"/>
  <c r="HN6" i="25"/>
  <c r="HO6" i="25"/>
  <c r="HP6" i="25"/>
  <c r="HQ6" i="25"/>
  <c r="HR6" i="25"/>
  <c r="FT7" i="25"/>
  <c r="FU7" i="25"/>
  <c r="FV7" i="25"/>
  <c r="FW7" i="25"/>
  <c r="FX7" i="25"/>
  <c r="FY7" i="25"/>
  <c r="FZ7" i="25"/>
  <c r="GA7" i="25"/>
  <c r="GB7" i="25"/>
  <c r="GC7" i="25"/>
  <c r="GD7" i="25"/>
  <c r="GE7" i="25"/>
  <c r="GF7" i="25"/>
  <c r="GG7" i="25"/>
  <c r="GH7" i="25"/>
  <c r="GI7" i="25"/>
  <c r="GJ7" i="25"/>
  <c r="GK7" i="25"/>
  <c r="GL7" i="25"/>
  <c r="GM7" i="25"/>
  <c r="GN7" i="25"/>
  <c r="GO7" i="25"/>
  <c r="GP7" i="25"/>
  <c r="GQ7" i="25"/>
  <c r="GR7" i="25"/>
  <c r="GS7" i="25"/>
  <c r="GT7" i="25"/>
  <c r="GU7" i="25"/>
  <c r="GV7" i="25"/>
  <c r="GW7" i="25"/>
  <c r="GX7" i="25"/>
  <c r="GY7" i="25"/>
  <c r="GZ7" i="25"/>
  <c r="HA7" i="25"/>
  <c r="HB7" i="25"/>
  <c r="HC7" i="25"/>
  <c r="HD7" i="25"/>
  <c r="HE7" i="25"/>
  <c r="HF7" i="25"/>
  <c r="HG7" i="25"/>
  <c r="HH7" i="25"/>
  <c r="HJ7" i="25"/>
  <c r="HK7" i="25"/>
  <c r="HL7" i="25"/>
  <c r="HM7" i="25"/>
  <c r="HN7" i="25"/>
  <c r="HO7" i="25"/>
  <c r="HP7" i="25"/>
  <c r="HQ7" i="25"/>
  <c r="HR7" i="25"/>
  <c r="FT8" i="25"/>
  <c r="FU8" i="25"/>
  <c r="FV8" i="25"/>
  <c r="FW8" i="25"/>
  <c r="FX8" i="25"/>
  <c r="FY8" i="25"/>
  <c r="FZ8" i="25"/>
  <c r="GA8" i="25"/>
  <c r="GB8" i="25"/>
  <c r="GC8" i="25"/>
  <c r="GD8" i="25"/>
  <c r="GE8" i="25"/>
  <c r="GF8" i="25"/>
  <c r="GG8" i="25"/>
  <c r="GH8" i="25"/>
  <c r="GI8" i="25"/>
  <c r="GJ8" i="25"/>
  <c r="GK8" i="25"/>
  <c r="GL8" i="25"/>
  <c r="GM8" i="25"/>
  <c r="GN8" i="25"/>
  <c r="GO8" i="25"/>
  <c r="GP8" i="25"/>
  <c r="GQ8" i="25"/>
  <c r="GR8" i="25"/>
  <c r="GS8" i="25"/>
  <c r="GT8" i="25"/>
  <c r="GU8" i="25"/>
  <c r="GV8" i="25"/>
  <c r="GW8" i="25"/>
  <c r="GX8" i="25"/>
  <c r="GY8" i="25"/>
  <c r="GZ8" i="25"/>
  <c r="HA8" i="25"/>
  <c r="HB8" i="25"/>
  <c r="HC8" i="25"/>
  <c r="HD8" i="25"/>
  <c r="HE8" i="25"/>
  <c r="HF8" i="25"/>
  <c r="HG8" i="25"/>
  <c r="HH8" i="25"/>
  <c r="HJ8" i="25"/>
  <c r="HK8" i="25"/>
  <c r="HL8" i="25"/>
  <c r="HM8" i="25"/>
  <c r="HN8" i="25"/>
  <c r="HO8" i="25"/>
  <c r="HP8" i="25"/>
  <c r="HQ8" i="25"/>
  <c r="HR8" i="25"/>
  <c r="FT9" i="25"/>
  <c r="FU9" i="25"/>
  <c r="FV9" i="25"/>
  <c r="FW9" i="25"/>
  <c r="FX9" i="25"/>
  <c r="FY9" i="25"/>
  <c r="FZ9" i="25"/>
  <c r="GA9" i="25"/>
  <c r="GB9" i="25"/>
  <c r="GC9" i="25"/>
  <c r="GD9" i="25"/>
  <c r="GE9" i="25"/>
  <c r="GF9" i="25"/>
  <c r="GG9" i="25"/>
  <c r="GH9" i="25"/>
  <c r="GI9" i="25"/>
  <c r="GJ9" i="25"/>
  <c r="GK9" i="25"/>
  <c r="GL9" i="25"/>
  <c r="GM9" i="25"/>
  <c r="GN9" i="25"/>
  <c r="GO9" i="25"/>
  <c r="GP9" i="25"/>
  <c r="GQ9" i="25"/>
  <c r="GR9" i="25"/>
  <c r="GS9" i="25"/>
  <c r="GT9" i="25"/>
  <c r="GU9" i="25"/>
  <c r="GV9" i="25"/>
  <c r="GW9" i="25"/>
  <c r="GX9" i="25"/>
  <c r="GY9" i="25"/>
  <c r="GZ9" i="25"/>
  <c r="HA9" i="25"/>
  <c r="HB9" i="25"/>
  <c r="HC9" i="25"/>
  <c r="HD9" i="25"/>
  <c r="HE9" i="25"/>
  <c r="HF9" i="25"/>
  <c r="HG9" i="25"/>
  <c r="HH9" i="25"/>
  <c r="HJ9" i="25"/>
  <c r="HK9" i="25"/>
  <c r="HL9" i="25"/>
  <c r="HM9" i="25"/>
  <c r="HN9" i="25"/>
  <c r="HO9" i="25"/>
  <c r="HP9" i="25"/>
  <c r="HQ9" i="25"/>
  <c r="HR9" i="25"/>
  <c r="FT10" i="25"/>
  <c r="FU10" i="25"/>
  <c r="FV10" i="25"/>
  <c r="FW10" i="25"/>
  <c r="FX10" i="25"/>
  <c r="FY10" i="25"/>
  <c r="FZ10" i="25"/>
  <c r="GA10" i="25"/>
  <c r="GB10" i="25"/>
  <c r="GC10" i="25"/>
  <c r="GD10" i="25"/>
  <c r="GE10" i="25"/>
  <c r="GF10" i="25"/>
  <c r="GG10" i="25"/>
  <c r="GH10" i="25"/>
  <c r="GI10" i="25"/>
  <c r="GJ10" i="25"/>
  <c r="GK10" i="25"/>
  <c r="GL10" i="25"/>
  <c r="GM10" i="25"/>
  <c r="GN10" i="25"/>
  <c r="GO10" i="25"/>
  <c r="GP10" i="25"/>
  <c r="GQ10" i="25"/>
  <c r="GR10" i="25"/>
  <c r="GS10" i="25"/>
  <c r="GT10" i="25"/>
  <c r="GU10" i="25"/>
  <c r="GV10" i="25"/>
  <c r="GW10" i="25"/>
  <c r="GX10" i="25"/>
  <c r="GY10" i="25"/>
  <c r="GZ10" i="25"/>
  <c r="HA10" i="25"/>
  <c r="HB10" i="25"/>
  <c r="HC10" i="25"/>
  <c r="HD10" i="25"/>
  <c r="HE10" i="25"/>
  <c r="HF10" i="25"/>
  <c r="HG10" i="25"/>
  <c r="HH10" i="25"/>
  <c r="HJ10" i="25"/>
  <c r="HK10" i="25"/>
  <c r="HL10" i="25"/>
  <c r="HM10" i="25"/>
  <c r="HN10" i="25"/>
  <c r="HO10" i="25"/>
  <c r="HP10" i="25"/>
  <c r="HQ10" i="25"/>
  <c r="HR10" i="25"/>
  <c r="FT11" i="25"/>
  <c r="FU11" i="25"/>
  <c r="FV11" i="25"/>
  <c r="FW11" i="25"/>
  <c r="FX11" i="25"/>
  <c r="FY11" i="25"/>
  <c r="FZ11" i="25"/>
  <c r="GA11" i="25"/>
  <c r="GB11" i="25"/>
  <c r="GC11" i="25"/>
  <c r="GD11" i="25"/>
  <c r="GE11" i="25"/>
  <c r="GF11" i="25"/>
  <c r="GG11" i="25"/>
  <c r="GH11" i="25"/>
  <c r="GI11" i="25"/>
  <c r="GJ11" i="25"/>
  <c r="GK11" i="25"/>
  <c r="GL11" i="25"/>
  <c r="GM11" i="25"/>
  <c r="GN11" i="25"/>
  <c r="GO11" i="25"/>
  <c r="GP11" i="25"/>
  <c r="GQ11" i="25"/>
  <c r="GR11" i="25"/>
  <c r="GS11" i="25"/>
  <c r="GT11" i="25"/>
  <c r="GU11" i="25"/>
  <c r="GV11" i="25"/>
  <c r="GW11" i="25"/>
  <c r="GX11" i="25"/>
  <c r="GY11" i="25"/>
  <c r="GZ11" i="25"/>
  <c r="HA11" i="25"/>
  <c r="HB11" i="25"/>
  <c r="HC11" i="25"/>
  <c r="HD11" i="25"/>
  <c r="HE11" i="25"/>
  <c r="HF11" i="25"/>
  <c r="HG11" i="25"/>
  <c r="HH11" i="25"/>
  <c r="HJ11" i="25"/>
  <c r="HK11" i="25"/>
  <c r="HL11" i="25"/>
  <c r="HM11" i="25"/>
  <c r="HN11" i="25"/>
  <c r="HO11" i="25"/>
  <c r="HP11" i="25"/>
  <c r="HQ11" i="25"/>
  <c r="HR11" i="25"/>
  <c r="FT12" i="25"/>
  <c r="FU12" i="25"/>
  <c r="FV12" i="25"/>
  <c r="FW12" i="25"/>
  <c r="FX12" i="25"/>
  <c r="FY12" i="25"/>
  <c r="FZ12" i="25"/>
  <c r="GA12" i="25"/>
  <c r="GB12" i="25"/>
  <c r="GC12" i="25"/>
  <c r="GD12" i="25"/>
  <c r="GE12" i="25"/>
  <c r="GF12" i="25"/>
  <c r="GG12" i="25"/>
  <c r="GH12" i="25"/>
  <c r="GI12" i="25"/>
  <c r="GJ12" i="25"/>
  <c r="GK12" i="25"/>
  <c r="GL12" i="25"/>
  <c r="GM12" i="25"/>
  <c r="GN12" i="25"/>
  <c r="GO12" i="25"/>
  <c r="GP12" i="25"/>
  <c r="GQ12" i="25"/>
  <c r="GR12" i="25"/>
  <c r="GS12" i="25"/>
  <c r="GT12" i="25"/>
  <c r="GU12" i="25"/>
  <c r="GV12" i="25"/>
  <c r="GW12" i="25"/>
  <c r="GX12" i="25"/>
  <c r="GY12" i="25"/>
  <c r="GZ12" i="25"/>
  <c r="HA12" i="25"/>
  <c r="HB12" i="25"/>
  <c r="HC12" i="25"/>
  <c r="HD12" i="25"/>
  <c r="HE12" i="25"/>
  <c r="HF12" i="25"/>
  <c r="HG12" i="25"/>
  <c r="HH12" i="25"/>
  <c r="HJ12" i="25"/>
  <c r="HK12" i="25"/>
  <c r="HL12" i="25"/>
  <c r="HM12" i="25"/>
  <c r="HN12" i="25"/>
  <c r="HO12" i="25"/>
  <c r="HP12" i="25"/>
  <c r="HQ12" i="25"/>
  <c r="HR12" i="25"/>
  <c r="FT13" i="25"/>
  <c r="FU13" i="25"/>
  <c r="FV13" i="25"/>
  <c r="FW13" i="25"/>
  <c r="FX13" i="25"/>
  <c r="FY13" i="25"/>
  <c r="FZ13" i="25"/>
  <c r="GA13" i="25"/>
  <c r="GB13" i="25"/>
  <c r="GC13" i="25"/>
  <c r="GD13" i="25"/>
  <c r="GE13" i="25"/>
  <c r="GF13" i="25"/>
  <c r="GG13" i="25"/>
  <c r="GH13" i="25"/>
  <c r="GI13" i="25"/>
  <c r="GJ13" i="25"/>
  <c r="GK13" i="25"/>
  <c r="GL13" i="25"/>
  <c r="GM13" i="25"/>
  <c r="GN13" i="25"/>
  <c r="GO13" i="25"/>
  <c r="GP13" i="25"/>
  <c r="GQ13" i="25"/>
  <c r="GR13" i="25"/>
  <c r="GS13" i="25"/>
  <c r="GT13" i="25"/>
  <c r="GU13" i="25"/>
  <c r="GV13" i="25"/>
  <c r="GW13" i="25"/>
  <c r="GX13" i="25"/>
  <c r="GY13" i="25"/>
  <c r="GZ13" i="25"/>
  <c r="HA13" i="25"/>
  <c r="HB13" i="25"/>
  <c r="HC13" i="25"/>
  <c r="HD13" i="25"/>
  <c r="HE13" i="25"/>
  <c r="HF13" i="25"/>
  <c r="HG13" i="25"/>
  <c r="HH13" i="25"/>
  <c r="HJ13" i="25"/>
  <c r="HK13" i="25"/>
  <c r="HL13" i="25"/>
  <c r="HM13" i="25"/>
  <c r="HN13" i="25"/>
  <c r="HO13" i="25"/>
  <c r="HP13" i="25"/>
  <c r="HQ13" i="25"/>
  <c r="HR13" i="25"/>
  <c r="FT14" i="25"/>
  <c r="FU14" i="25"/>
  <c r="FV14" i="25"/>
  <c r="FW14" i="25"/>
  <c r="FX14" i="25"/>
  <c r="FY14" i="25"/>
  <c r="FZ14" i="25"/>
  <c r="GA14" i="25"/>
  <c r="GB14" i="25"/>
  <c r="GC14" i="25"/>
  <c r="GD14" i="25"/>
  <c r="GE14" i="25"/>
  <c r="GF14" i="25"/>
  <c r="GG14" i="25"/>
  <c r="GH14" i="25"/>
  <c r="GI14" i="25"/>
  <c r="GJ14" i="25"/>
  <c r="GK14" i="25"/>
  <c r="GL14" i="25"/>
  <c r="GM14" i="25"/>
  <c r="GN14" i="25"/>
  <c r="GO14" i="25"/>
  <c r="GP14" i="25"/>
  <c r="GQ14" i="25"/>
  <c r="GR14" i="25"/>
  <c r="GS14" i="25"/>
  <c r="GT14" i="25"/>
  <c r="GU14" i="25"/>
  <c r="GV14" i="25"/>
  <c r="GW14" i="25"/>
  <c r="GX14" i="25"/>
  <c r="GY14" i="25"/>
  <c r="GZ14" i="25"/>
  <c r="HA14" i="25"/>
  <c r="HB14" i="25"/>
  <c r="HC14" i="25"/>
  <c r="HD14" i="25"/>
  <c r="HE14" i="25"/>
  <c r="HF14" i="25"/>
  <c r="HG14" i="25"/>
  <c r="HH14" i="25"/>
  <c r="HJ14" i="25"/>
  <c r="HK14" i="25"/>
  <c r="HL14" i="25"/>
  <c r="HM14" i="25"/>
  <c r="HN14" i="25"/>
  <c r="HO14" i="25"/>
  <c r="HP14" i="25"/>
  <c r="HQ14" i="25"/>
  <c r="HR14" i="25"/>
  <c r="FT15" i="25"/>
  <c r="FU15" i="25"/>
  <c r="FV15" i="25"/>
  <c r="FW15" i="25"/>
  <c r="FX15" i="25"/>
  <c r="FY15" i="25"/>
  <c r="FZ15" i="25"/>
  <c r="GA15" i="25"/>
  <c r="GB15" i="25"/>
  <c r="GC15" i="25"/>
  <c r="GD15" i="25"/>
  <c r="GE15" i="25"/>
  <c r="GF15" i="25"/>
  <c r="GG15" i="25"/>
  <c r="GH15" i="25"/>
  <c r="GI15" i="25"/>
  <c r="GJ15" i="25"/>
  <c r="GK15" i="25"/>
  <c r="GL15" i="25"/>
  <c r="GM15" i="25"/>
  <c r="GN15" i="25"/>
  <c r="GO15" i="25"/>
  <c r="GP15" i="25"/>
  <c r="GQ15" i="25"/>
  <c r="GR15" i="25"/>
  <c r="GS15" i="25"/>
  <c r="GT15" i="25"/>
  <c r="GU15" i="25"/>
  <c r="GV15" i="25"/>
  <c r="GW15" i="25"/>
  <c r="GX15" i="25"/>
  <c r="GY15" i="25"/>
  <c r="GZ15" i="25"/>
  <c r="HA15" i="25"/>
  <c r="HB15" i="25"/>
  <c r="HC15" i="25"/>
  <c r="HD15" i="25"/>
  <c r="HE15" i="25"/>
  <c r="HF15" i="25"/>
  <c r="HG15" i="25"/>
  <c r="HH15" i="25"/>
  <c r="HJ15" i="25"/>
  <c r="HK15" i="25"/>
  <c r="HL15" i="25"/>
  <c r="HM15" i="25"/>
  <c r="HN15" i="25"/>
  <c r="HO15" i="25"/>
  <c r="HP15" i="25"/>
  <c r="HQ15" i="25"/>
  <c r="HR15" i="25"/>
  <c r="FT16" i="25"/>
  <c r="FU16" i="25"/>
  <c r="FV16" i="25"/>
  <c r="FW16" i="25"/>
  <c r="FX16" i="25"/>
  <c r="FY16" i="25"/>
  <c r="FZ16" i="25"/>
  <c r="GA16" i="25"/>
  <c r="GB16" i="25"/>
  <c r="GC16" i="25"/>
  <c r="GD16" i="25"/>
  <c r="GE16" i="25"/>
  <c r="GF16" i="25"/>
  <c r="GG16" i="25"/>
  <c r="GH16" i="25"/>
  <c r="GI16" i="25"/>
  <c r="GJ16" i="25"/>
  <c r="GK16" i="25"/>
  <c r="GL16" i="25"/>
  <c r="GM16" i="25"/>
  <c r="GN16" i="25"/>
  <c r="GO16" i="25"/>
  <c r="GP16" i="25"/>
  <c r="GQ16" i="25"/>
  <c r="GR16" i="25"/>
  <c r="GS16" i="25"/>
  <c r="GT16" i="25"/>
  <c r="GU16" i="25"/>
  <c r="GV16" i="25"/>
  <c r="GW16" i="25"/>
  <c r="GX16" i="25"/>
  <c r="GY16" i="25"/>
  <c r="GZ16" i="25"/>
  <c r="HA16" i="25"/>
  <c r="HB16" i="25"/>
  <c r="HC16" i="25"/>
  <c r="HD16" i="25"/>
  <c r="HE16" i="25"/>
  <c r="HF16" i="25"/>
  <c r="HG16" i="25"/>
  <c r="HH16" i="25"/>
  <c r="HJ16" i="25"/>
  <c r="HK16" i="25"/>
  <c r="HL16" i="25"/>
  <c r="HM16" i="25"/>
  <c r="HN16" i="25"/>
  <c r="HO16" i="25"/>
  <c r="HP16" i="25"/>
  <c r="HQ16" i="25"/>
  <c r="HR16" i="25"/>
  <c r="FT17" i="25"/>
  <c r="FU17" i="25"/>
  <c r="FV17" i="25"/>
  <c r="FW17" i="25"/>
  <c r="FX17" i="25"/>
  <c r="FY17" i="25"/>
  <c r="FZ17" i="25"/>
  <c r="GA17" i="25"/>
  <c r="GB17" i="25"/>
  <c r="GC17" i="25"/>
  <c r="GD17" i="25"/>
  <c r="GE17" i="25"/>
  <c r="GF17" i="25"/>
  <c r="GG17" i="25"/>
  <c r="GH17" i="25"/>
  <c r="GI17" i="25"/>
  <c r="GJ17" i="25"/>
  <c r="GK17" i="25"/>
  <c r="GL17" i="25"/>
  <c r="GM17" i="25"/>
  <c r="GN17" i="25"/>
  <c r="GO17" i="25"/>
  <c r="GP17" i="25"/>
  <c r="GQ17" i="25"/>
  <c r="GR17" i="25"/>
  <c r="GS17" i="25"/>
  <c r="GT17" i="25"/>
  <c r="GU17" i="25"/>
  <c r="GV17" i="25"/>
  <c r="GW17" i="25"/>
  <c r="GX17" i="25"/>
  <c r="GY17" i="25"/>
  <c r="GZ17" i="25"/>
  <c r="HA17" i="25"/>
  <c r="HB17" i="25"/>
  <c r="HC17" i="25"/>
  <c r="HD17" i="25"/>
  <c r="HE17" i="25"/>
  <c r="HF17" i="25"/>
  <c r="HG17" i="25"/>
  <c r="HH17" i="25"/>
  <c r="HJ17" i="25"/>
  <c r="HK17" i="25"/>
  <c r="HL17" i="25"/>
  <c r="HM17" i="25"/>
  <c r="HN17" i="25"/>
  <c r="HO17" i="25"/>
  <c r="HP17" i="25"/>
  <c r="HQ17" i="25"/>
  <c r="HR17" i="25"/>
  <c r="FT18" i="25"/>
  <c r="FU18" i="25"/>
  <c r="FV18" i="25"/>
  <c r="FW18" i="25"/>
  <c r="FX18" i="25"/>
  <c r="FY18" i="25"/>
  <c r="FZ18" i="25"/>
  <c r="GA18" i="25"/>
  <c r="GB18" i="25"/>
  <c r="GC18" i="25"/>
  <c r="GD18" i="25"/>
  <c r="GE18" i="25"/>
  <c r="GF18" i="25"/>
  <c r="GG18" i="25"/>
  <c r="GH18" i="25"/>
  <c r="GI18" i="25"/>
  <c r="GJ18" i="25"/>
  <c r="GK18" i="25"/>
  <c r="GL18" i="25"/>
  <c r="GM18" i="25"/>
  <c r="GN18" i="25"/>
  <c r="GO18" i="25"/>
  <c r="GP18" i="25"/>
  <c r="GQ18" i="25"/>
  <c r="GR18" i="25"/>
  <c r="GS18" i="25"/>
  <c r="GT18" i="25"/>
  <c r="GU18" i="25"/>
  <c r="GV18" i="25"/>
  <c r="GW18" i="25"/>
  <c r="GX18" i="25"/>
  <c r="GY18" i="25"/>
  <c r="GZ18" i="25"/>
  <c r="HA18" i="25"/>
  <c r="HB18" i="25"/>
  <c r="HC18" i="25"/>
  <c r="HD18" i="25"/>
  <c r="HE18" i="25"/>
  <c r="HF18" i="25"/>
  <c r="HG18" i="25"/>
  <c r="HH18" i="25"/>
  <c r="HJ18" i="25"/>
  <c r="HK18" i="25"/>
  <c r="HL18" i="25"/>
  <c r="HM18" i="25"/>
  <c r="HN18" i="25"/>
  <c r="HO18" i="25"/>
  <c r="HP18" i="25"/>
  <c r="HQ18" i="25"/>
  <c r="HR18" i="25"/>
  <c r="FT19" i="25"/>
  <c r="FU19" i="25"/>
  <c r="FV19" i="25"/>
  <c r="FW19" i="25"/>
  <c r="FX19" i="25"/>
  <c r="FY19" i="25"/>
  <c r="FZ19" i="25"/>
  <c r="GA19" i="25"/>
  <c r="GB19" i="25"/>
  <c r="GC19" i="25"/>
  <c r="GD19" i="25"/>
  <c r="GE19" i="25"/>
  <c r="GF19" i="25"/>
  <c r="GG19" i="25"/>
  <c r="GH19" i="25"/>
  <c r="GI19" i="25"/>
  <c r="GJ19" i="25"/>
  <c r="GK19" i="25"/>
  <c r="GL19" i="25"/>
  <c r="GM19" i="25"/>
  <c r="GN19" i="25"/>
  <c r="GO19" i="25"/>
  <c r="GP19" i="25"/>
  <c r="GQ19" i="25"/>
  <c r="GR19" i="25"/>
  <c r="GS19" i="25"/>
  <c r="GT19" i="25"/>
  <c r="GU19" i="25"/>
  <c r="GV19" i="25"/>
  <c r="GW19" i="25"/>
  <c r="GX19" i="25"/>
  <c r="GY19" i="25"/>
  <c r="GZ19" i="25"/>
  <c r="HA19" i="25"/>
  <c r="HB19" i="25"/>
  <c r="HC19" i="25"/>
  <c r="HD19" i="25"/>
  <c r="HE19" i="25"/>
  <c r="HF19" i="25"/>
  <c r="HG19" i="25"/>
  <c r="HH19" i="25"/>
  <c r="HJ19" i="25"/>
  <c r="HK19" i="25"/>
  <c r="HL19" i="25"/>
  <c r="HM19" i="25"/>
  <c r="HN19" i="25"/>
  <c r="HO19" i="25"/>
  <c r="HP19" i="25"/>
  <c r="HQ19" i="25"/>
  <c r="HR19" i="25"/>
  <c r="FT20" i="25"/>
  <c r="FU20" i="25"/>
  <c r="FV20" i="25"/>
  <c r="FW20" i="25"/>
  <c r="FX20" i="25"/>
  <c r="FY20" i="25"/>
  <c r="FZ20" i="25"/>
  <c r="GA20" i="25"/>
  <c r="GB20" i="25"/>
  <c r="GC20" i="25"/>
  <c r="GD20" i="25"/>
  <c r="GE20" i="25"/>
  <c r="GF20" i="25"/>
  <c r="GG20" i="25"/>
  <c r="GH20" i="25"/>
  <c r="GI20" i="25"/>
  <c r="GJ20" i="25"/>
  <c r="GK20" i="25"/>
  <c r="GL20" i="25"/>
  <c r="GM20" i="25"/>
  <c r="GN20" i="25"/>
  <c r="GO20" i="25"/>
  <c r="GP20" i="25"/>
  <c r="GQ20" i="25"/>
  <c r="GR20" i="25"/>
  <c r="GS20" i="25"/>
  <c r="GT20" i="25"/>
  <c r="GU20" i="25"/>
  <c r="GV20" i="25"/>
  <c r="GW20" i="25"/>
  <c r="GX20" i="25"/>
  <c r="GY20" i="25"/>
  <c r="GZ20" i="25"/>
  <c r="HA20" i="25"/>
  <c r="HB20" i="25"/>
  <c r="HC20" i="25"/>
  <c r="HD20" i="25"/>
  <c r="HE20" i="25"/>
  <c r="HF20" i="25"/>
  <c r="HG20" i="25"/>
  <c r="HH20" i="25"/>
  <c r="HJ20" i="25"/>
  <c r="HK20" i="25"/>
  <c r="HL20" i="25"/>
  <c r="HM20" i="25"/>
  <c r="HN20" i="25"/>
  <c r="HO20" i="25"/>
  <c r="HP20" i="25"/>
  <c r="HQ20" i="25"/>
  <c r="HR20" i="25"/>
  <c r="FT21" i="25"/>
  <c r="FU21" i="25"/>
  <c r="FV21" i="25"/>
  <c r="FW21" i="25"/>
  <c r="FX21" i="25"/>
  <c r="FY21" i="25"/>
  <c r="FZ21" i="25"/>
  <c r="GA21" i="25"/>
  <c r="GB21" i="25"/>
  <c r="GC21" i="25"/>
  <c r="GD21" i="25"/>
  <c r="GE21" i="25"/>
  <c r="GF21" i="25"/>
  <c r="GG21" i="25"/>
  <c r="GH21" i="25"/>
  <c r="GI21" i="25"/>
  <c r="GJ21" i="25"/>
  <c r="GK21" i="25"/>
  <c r="GL21" i="25"/>
  <c r="GM21" i="25"/>
  <c r="GN21" i="25"/>
  <c r="GO21" i="25"/>
  <c r="GP21" i="25"/>
  <c r="GQ21" i="25"/>
  <c r="GR21" i="25"/>
  <c r="GS21" i="25"/>
  <c r="GT21" i="25"/>
  <c r="GU21" i="25"/>
  <c r="GV21" i="25"/>
  <c r="GW21" i="25"/>
  <c r="GX21" i="25"/>
  <c r="GY21" i="25"/>
  <c r="GZ21" i="25"/>
  <c r="HA21" i="25"/>
  <c r="HB21" i="25"/>
  <c r="HC21" i="25"/>
  <c r="HD21" i="25"/>
  <c r="HE21" i="25"/>
  <c r="HF21" i="25"/>
  <c r="HG21" i="25"/>
  <c r="HH21" i="25"/>
  <c r="HJ21" i="25"/>
  <c r="HK21" i="25"/>
  <c r="HL21" i="25"/>
  <c r="HM21" i="25"/>
  <c r="HN21" i="25"/>
  <c r="HO21" i="25"/>
  <c r="HP21" i="25"/>
  <c r="HQ21" i="25"/>
  <c r="HR21" i="25"/>
  <c r="FT22" i="25"/>
  <c r="FU22" i="25"/>
  <c r="FV22" i="25"/>
  <c r="FW22" i="25"/>
  <c r="FX22" i="25"/>
  <c r="FY22" i="25"/>
  <c r="FZ22" i="25"/>
  <c r="GA22" i="25"/>
  <c r="GB22" i="25"/>
  <c r="GC22" i="25"/>
  <c r="GD22" i="25"/>
  <c r="GE22" i="25"/>
  <c r="GF22" i="25"/>
  <c r="GG22" i="25"/>
  <c r="GH22" i="25"/>
  <c r="GI22" i="25"/>
  <c r="GJ22" i="25"/>
  <c r="GK22" i="25"/>
  <c r="GL22" i="25"/>
  <c r="GM22" i="25"/>
  <c r="GN22" i="25"/>
  <c r="GO22" i="25"/>
  <c r="GP22" i="25"/>
  <c r="GQ22" i="25"/>
  <c r="GR22" i="25"/>
  <c r="GS22" i="25"/>
  <c r="GT22" i="25"/>
  <c r="GU22" i="25"/>
  <c r="GV22" i="25"/>
  <c r="GW22" i="25"/>
  <c r="GX22" i="25"/>
  <c r="GY22" i="25"/>
  <c r="GZ22" i="25"/>
  <c r="HA22" i="25"/>
  <c r="HB22" i="25"/>
  <c r="HC22" i="25"/>
  <c r="HD22" i="25"/>
  <c r="HE22" i="25"/>
  <c r="HF22" i="25"/>
  <c r="HG22" i="25"/>
  <c r="HH22" i="25"/>
  <c r="HJ22" i="25"/>
  <c r="HK22" i="25"/>
  <c r="HL22" i="25"/>
  <c r="HM22" i="25"/>
  <c r="HN22" i="25"/>
  <c r="HO22" i="25"/>
  <c r="HP22" i="25"/>
  <c r="HQ22" i="25"/>
  <c r="HR22" i="25"/>
  <c r="FT23" i="25"/>
  <c r="FU23" i="25"/>
  <c r="FV23" i="25"/>
  <c r="FW23" i="25"/>
  <c r="FX23" i="25"/>
  <c r="FY23" i="25"/>
  <c r="FZ23" i="25"/>
  <c r="GA23" i="25"/>
  <c r="GB23" i="25"/>
  <c r="GC23" i="25"/>
  <c r="GD23" i="25"/>
  <c r="GE23" i="25"/>
  <c r="GF23" i="25"/>
  <c r="GG23" i="25"/>
  <c r="GH23" i="25"/>
  <c r="GI23" i="25"/>
  <c r="GJ23" i="25"/>
  <c r="GK23" i="25"/>
  <c r="GL23" i="25"/>
  <c r="GM23" i="25"/>
  <c r="GN23" i="25"/>
  <c r="GO23" i="25"/>
  <c r="GP23" i="25"/>
  <c r="GQ23" i="25"/>
  <c r="GR23" i="25"/>
  <c r="GS23" i="25"/>
  <c r="GT23" i="25"/>
  <c r="GU23" i="25"/>
  <c r="GV23" i="25"/>
  <c r="GW23" i="25"/>
  <c r="GX23" i="25"/>
  <c r="GY23" i="25"/>
  <c r="GZ23" i="25"/>
  <c r="HA23" i="25"/>
  <c r="HB23" i="25"/>
  <c r="HC23" i="25"/>
  <c r="HD23" i="25"/>
  <c r="HE23" i="25"/>
  <c r="HF23" i="25"/>
  <c r="HG23" i="25"/>
  <c r="HH23" i="25"/>
  <c r="HJ23" i="25"/>
  <c r="HK23" i="25"/>
  <c r="HL23" i="25"/>
  <c r="HM23" i="25"/>
  <c r="HN23" i="25"/>
  <c r="HO23" i="25"/>
  <c r="HP23" i="25"/>
  <c r="HQ23" i="25"/>
  <c r="HR23" i="25"/>
  <c r="FT24" i="25"/>
  <c r="FU24" i="25"/>
  <c r="FV24" i="25"/>
  <c r="FW24" i="25"/>
  <c r="FX24" i="25"/>
  <c r="FY24" i="25"/>
  <c r="FZ24" i="25"/>
  <c r="GA24" i="25"/>
  <c r="GB24" i="25"/>
  <c r="GC24" i="25"/>
  <c r="GD24" i="25"/>
  <c r="GE24" i="25"/>
  <c r="GF24" i="25"/>
  <c r="GG24" i="25"/>
  <c r="GH24" i="25"/>
  <c r="GI24" i="25"/>
  <c r="GJ24" i="25"/>
  <c r="GK24" i="25"/>
  <c r="GL24" i="25"/>
  <c r="GM24" i="25"/>
  <c r="GN24" i="25"/>
  <c r="GO24" i="25"/>
  <c r="GP24" i="25"/>
  <c r="GQ24" i="25"/>
  <c r="GR24" i="25"/>
  <c r="GS24" i="25"/>
  <c r="GT24" i="25"/>
  <c r="GU24" i="25"/>
  <c r="GV24" i="25"/>
  <c r="GW24" i="25"/>
  <c r="GX24" i="25"/>
  <c r="GY24" i="25"/>
  <c r="GZ24" i="25"/>
  <c r="HA24" i="25"/>
  <c r="HB24" i="25"/>
  <c r="HC24" i="25"/>
  <c r="HD24" i="25"/>
  <c r="HE24" i="25"/>
  <c r="HF24" i="25"/>
  <c r="HG24" i="25"/>
  <c r="HH24" i="25"/>
  <c r="HJ24" i="25"/>
  <c r="HK24" i="25"/>
  <c r="HL24" i="25"/>
  <c r="HM24" i="25"/>
  <c r="HN24" i="25"/>
  <c r="HO24" i="25"/>
  <c r="HP24" i="25"/>
  <c r="HQ24" i="25"/>
  <c r="HR24" i="25"/>
  <c r="FT25" i="25"/>
  <c r="FU25" i="25"/>
  <c r="FV25" i="25"/>
  <c r="FW25" i="25"/>
  <c r="FX25" i="25"/>
  <c r="FY25" i="25"/>
  <c r="FZ25" i="25"/>
  <c r="GA25" i="25"/>
  <c r="GB25" i="25"/>
  <c r="GC25" i="25"/>
  <c r="GD25" i="25"/>
  <c r="GE25" i="25"/>
  <c r="GF25" i="25"/>
  <c r="GG25" i="25"/>
  <c r="GH25" i="25"/>
  <c r="GI25" i="25"/>
  <c r="GJ25" i="25"/>
  <c r="GK25" i="25"/>
  <c r="GL25" i="25"/>
  <c r="GM25" i="25"/>
  <c r="GN25" i="25"/>
  <c r="GO25" i="25"/>
  <c r="GP25" i="25"/>
  <c r="GQ25" i="25"/>
  <c r="GR25" i="25"/>
  <c r="GS25" i="25"/>
  <c r="GT25" i="25"/>
  <c r="GU25" i="25"/>
  <c r="GV25" i="25"/>
  <c r="GW25" i="25"/>
  <c r="GX25" i="25"/>
  <c r="GY25" i="25"/>
  <c r="GZ25" i="25"/>
  <c r="HA25" i="25"/>
  <c r="HB25" i="25"/>
  <c r="HC25" i="25"/>
  <c r="HD25" i="25"/>
  <c r="HE25" i="25"/>
  <c r="HF25" i="25"/>
  <c r="HG25" i="25"/>
  <c r="HH25" i="25"/>
  <c r="HJ25" i="25"/>
  <c r="HK25" i="25"/>
  <c r="HL25" i="25"/>
  <c r="HM25" i="25"/>
  <c r="HN25" i="25"/>
  <c r="HO25" i="25"/>
  <c r="HP25" i="25"/>
  <c r="HQ25" i="25"/>
  <c r="HR25" i="25"/>
  <c r="FT26" i="25"/>
  <c r="FU26" i="25"/>
  <c r="FV26" i="25"/>
  <c r="FW26" i="25"/>
  <c r="FX26" i="25"/>
  <c r="FY26" i="25"/>
  <c r="FZ26" i="25"/>
  <c r="GA26" i="25"/>
  <c r="GB26" i="25"/>
  <c r="GC26" i="25"/>
  <c r="GD26" i="25"/>
  <c r="GE26" i="25"/>
  <c r="GF26" i="25"/>
  <c r="GG26" i="25"/>
  <c r="GH26" i="25"/>
  <c r="GI26" i="25"/>
  <c r="GJ26" i="25"/>
  <c r="GK26" i="25"/>
  <c r="GL26" i="25"/>
  <c r="GM26" i="25"/>
  <c r="GN26" i="25"/>
  <c r="GO26" i="25"/>
  <c r="GP26" i="25"/>
  <c r="GQ26" i="25"/>
  <c r="GR26" i="25"/>
  <c r="GS26" i="25"/>
  <c r="GT26" i="25"/>
  <c r="GU26" i="25"/>
  <c r="GV26" i="25"/>
  <c r="GW26" i="25"/>
  <c r="GX26" i="25"/>
  <c r="GY26" i="25"/>
  <c r="GZ26" i="25"/>
  <c r="HA26" i="25"/>
  <c r="HB26" i="25"/>
  <c r="HC26" i="25"/>
  <c r="HD26" i="25"/>
  <c r="HE26" i="25"/>
  <c r="HF26" i="25"/>
  <c r="HG26" i="25"/>
  <c r="HH26" i="25"/>
  <c r="HJ26" i="25"/>
  <c r="HK26" i="25"/>
  <c r="HL26" i="25"/>
  <c r="HM26" i="25"/>
  <c r="HN26" i="25"/>
  <c r="HO26" i="25"/>
  <c r="HP26" i="25"/>
  <c r="HQ26" i="25"/>
  <c r="HR26" i="25"/>
  <c r="FT27" i="25"/>
  <c r="FU27" i="25"/>
  <c r="FV27" i="25"/>
  <c r="FW27" i="25"/>
  <c r="FX27" i="25"/>
  <c r="FY27" i="25"/>
  <c r="FZ27" i="25"/>
  <c r="GA27" i="25"/>
  <c r="GB27" i="25"/>
  <c r="GC27" i="25"/>
  <c r="GD27" i="25"/>
  <c r="GE27" i="25"/>
  <c r="GF27" i="25"/>
  <c r="GG27" i="25"/>
  <c r="GH27" i="25"/>
  <c r="GI27" i="25"/>
  <c r="GJ27" i="25"/>
  <c r="GK27" i="25"/>
  <c r="GL27" i="25"/>
  <c r="GM27" i="25"/>
  <c r="GN27" i="25"/>
  <c r="GO27" i="25"/>
  <c r="GP27" i="25"/>
  <c r="GQ27" i="25"/>
  <c r="GR27" i="25"/>
  <c r="GS27" i="25"/>
  <c r="GT27" i="25"/>
  <c r="GU27" i="25"/>
  <c r="GV27" i="25"/>
  <c r="GW27" i="25"/>
  <c r="GX27" i="25"/>
  <c r="GY27" i="25"/>
  <c r="GZ27" i="25"/>
  <c r="HA27" i="25"/>
  <c r="HB27" i="25"/>
  <c r="HC27" i="25"/>
  <c r="HD27" i="25"/>
  <c r="HE27" i="25"/>
  <c r="HF27" i="25"/>
  <c r="HG27" i="25"/>
  <c r="HH27" i="25"/>
  <c r="HJ27" i="25"/>
  <c r="HK27" i="25"/>
  <c r="HL27" i="25"/>
  <c r="HM27" i="25"/>
  <c r="HN27" i="25"/>
  <c r="HO27" i="25"/>
  <c r="HP27" i="25"/>
  <c r="HQ27" i="25"/>
  <c r="HR27" i="25"/>
  <c r="FT28" i="25"/>
  <c r="FU28" i="25"/>
  <c r="FV28" i="25"/>
  <c r="FW28" i="25"/>
  <c r="FX28" i="25"/>
  <c r="FY28" i="25"/>
  <c r="FZ28" i="25"/>
  <c r="GA28" i="25"/>
  <c r="GB28" i="25"/>
  <c r="GC28" i="25"/>
  <c r="GD28" i="25"/>
  <c r="GE28" i="25"/>
  <c r="GF28" i="25"/>
  <c r="GG28" i="25"/>
  <c r="GH28" i="25"/>
  <c r="GI28" i="25"/>
  <c r="GJ28" i="25"/>
  <c r="GK28" i="25"/>
  <c r="GL28" i="25"/>
  <c r="GM28" i="25"/>
  <c r="GN28" i="25"/>
  <c r="GO28" i="25"/>
  <c r="GP28" i="25"/>
  <c r="GQ28" i="25"/>
  <c r="GR28" i="25"/>
  <c r="GS28" i="25"/>
  <c r="GT28" i="25"/>
  <c r="GU28" i="25"/>
  <c r="GV28" i="25"/>
  <c r="GW28" i="25"/>
  <c r="GX28" i="25"/>
  <c r="GY28" i="25"/>
  <c r="GZ28" i="25"/>
  <c r="HA28" i="25"/>
  <c r="HB28" i="25"/>
  <c r="HC28" i="25"/>
  <c r="HD28" i="25"/>
  <c r="HE28" i="25"/>
  <c r="HF28" i="25"/>
  <c r="HG28" i="25"/>
  <c r="HH28" i="25"/>
  <c r="HJ28" i="25"/>
  <c r="HK28" i="25"/>
  <c r="HL28" i="25"/>
  <c r="HM28" i="25"/>
  <c r="HN28" i="25"/>
  <c r="HO28" i="25"/>
  <c r="HP28" i="25"/>
  <c r="HQ28" i="25"/>
  <c r="HR28" i="25"/>
  <c r="FT29" i="25"/>
  <c r="FU29" i="25"/>
  <c r="FV29" i="25"/>
  <c r="FW29" i="25"/>
  <c r="FX29" i="25"/>
  <c r="FY29" i="25"/>
  <c r="FZ29" i="25"/>
  <c r="GA29" i="25"/>
  <c r="GB29" i="25"/>
  <c r="GC29" i="25"/>
  <c r="GD29" i="25"/>
  <c r="GE29" i="25"/>
  <c r="GF29" i="25"/>
  <c r="GG29" i="25"/>
  <c r="GH29" i="25"/>
  <c r="GI29" i="25"/>
  <c r="GJ29" i="25"/>
  <c r="GK29" i="25"/>
  <c r="GL29" i="25"/>
  <c r="GM29" i="25"/>
  <c r="GN29" i="25"/>
  <c r="GO29" i="25"/>
  <c r="GP29" i="25"/>
  <c r="GQ29" i="25"/>
  <c r="GR29" i="25"/>
  <c r="GS29" i="25"/>
  <c r="GT29" i="25"/>
  <c r="GU29" i="25"/>
  <c r="GV29" i="25"/>
  <c r="GW29" i="25"/>
  <c r="GX29" i="25"/>
  <c r="GY29" i="25"/>
  <c r="GZ29" i="25"/>
  <c r="HA29" i="25"/>
  <c r="HB29" i="25"/>
  <c r="HC29" i="25"/>
  <c r="HD29" i="25"/>
  <c r="HE29" i="25"/>
  <c r="HF29" i="25"/>
  <c r="HG29" i="25"/>
  <c r="HH29" i="25"/>
  <c r="HJ29" i="25"/>
  <c r="HK29" i="25"/>
  <c r="HL29" i="25"/>
  <c r="HM29" i="25"/>
  <c r="HN29" i="25"/>
  <c r="HO29" i="25"/>
  <c r="HP29" i="25"/>
  <c r="HQ29" i="25"/>
  <c r="HR29" i="25"/>
  <c r="FT30" i="25"/>
  <c r="FU30" i="25"/>
  <c r="FV30" i="25"/>
  <c r="FW30" i="25"/>
  <c r="FX30" i="25"/>
  <c r="FY30" i="25"/>
  <c r="FZ30" i="25"/>
  <c r="GA30" i="25"/>
  <c r="GB30" i="25"/>
  <c r="GC30" i="25"/>
  <c r="GD30" i="25"/>
  <c r="GE30" i="25"/>
  <c r="GF30" i="25"/>
  <c r="GG30" i="25"/>
  <c r="GH30" i="25"/>
  <c r="GI30" i="25"/>
  <c r="GJ30" i="25"/>
  <c r="GK30" i="25"/>
  <c r="GL30" i="25"/>
  <c r="GM30" i="25"/>
  <c r="GN30" i="25"/>
  <c r="GO30" i="25"/>
  <c r="GP30" i="25"/>
  <c r="GQ30" i="25"/>
  <c r="GR30" i="25"/>
  <c r="GS30" i="25"/>
  <c r="GT30" i="25"/>
  <c r="GU30" i="25"/>
  <c r="GV30" i="25"/>
  <c r="GW30" i="25"/>
  <c r="GX30" i="25"/>
  <c r="GY30" i="25"/>
  <c r="GZ30" i="25"/>
  <c r="HA30" i="25"/>
  <c r="HB30" i="25"/>
  <c r="HC30" i="25"/>
  <c r="HD30" i="25"/>
  <c r="HE30" i="25"/>
  <c r="HF30" i="25"/>
  <c r="HG30" i="25"/>
  <c r="HH30" i="25"/>
  <c r="HJ30" i="25"/>
  <c r="HK30" i="25"/>
  <c r="HL30" i="25"/>
  <c r="HM30" i="25"/>
  <c r="HN30" i="25"/>
  <c r="HO30" i="25"/>
  <c r="HP30" i="25"/>
  <c r="HQ30" i="25"/>
  <c r="HR30" i="25"/>
  <c r="FT31" i="25"/>
  <c r="FU31" i="25"/>
  <c r="FV31" i="25"/>
  <c r="FW31" i="25"/>
  <c r="FX31" i="25"/>
  <c r="FY31" i="25"/>
  <c r="FZ31" i="25"/>
  <c r="GA31" i="25"/>
  <c r="GB31" i="25"/>
  <c r="GC31" i="25"/>
  <c r="GD31" i="25"/>
  <c r="GE31" i="25"/>
  <c r="GF31" i="25"/>
  <c r="GG31" i="25"/>
  <c r="GH31" i="25"/>
  <c r="GI31" i="25"/>
  <c r="GJ31" i="25"/>
  <c r="GK31" i="25"/>
  <c r="GL31" i="25"/>
  <c r="GM31" i="25"/>
  <c r="GN31" i="25"/>
  <c r="GO31" i="25"/>
  <c r="GP31" i="25"/>
  <c r="GQ31" i="25"/>
  <c r="GR31" i="25"/>
  <c r="GS31" i="25"/>
  <c r="GT31" i="25"/>
  <c r="GU31" i="25"/>
  <c r="GV31" i="25"/>
  <c r="GW31" i="25"/>
  <c r="GX31" i="25"/>
  <c r="GY31" i="25"/>
  <c r="GZ31" i="25"/>
  <c r="HA31" i="25"/>
  <c r="HB31" i="25"/>
  <c r="HC31" i="25"/>
  <c r="HD31" i="25"/>
  <c r="HE31" i="25"/>
  <c r="HF31" i="25"/>
  <c r="HG31" i="25"/>
  <c r="HH31" i="25"/>
  <c r="HJ31" i="25"/>
  <c r="HK31" i="25"/>
  <c r="HL31" i="25"/>
  <c r="HM31" i="25"/>
  <c r="HN31" i="25"/>
  <c r="HO31" i="25"/>
  <c r="HP31" i="25"/>
  <c r="HQ31" i="25"/>
  <c r="HR31" i="25"/>
  <c r="FT32" i="25"/>
  <c r="FU32" i="25"/>
  <c r="FV32" i="25"/>
  <c r="FW32" i="25"/>
  <c r="FX32" i="25"/>
  <c r="FY32" i="25"/>
  <c r="FZ32" i="25"/>
  <c r="GA32" i="25"/>
  <c r="GB32" i="25"/>
  <c r="GC32" i="25"/>
  <c r="GD32" i="25"/>
  <c r="GE32" i="25"/>
  <c r="GF32" i="25"/>
  <c r="GG32" i="25"/>
  <c r="GH32" i="25"/>
  <c r="GI32" i="25"/>
  <c r="GJ32" i="25"/>
  <c r="GK32" i="25"/>
  <c r="GL32" i="25"/>
  <c r="GM32" i="25"/>
  <c r="GN32" i="25"/>
  <c r="GO32" i="25"/>
  <c r="GP32" i="25"/>
  <c r="GQ32" i="25"/>
  <c r="GR32" i="25"/>
  <c r="GS32" i="25"/>
  <c r="GT32" i="25"/>
  <c r="GU32" i="25"/>
  <c r="GV32" i="25"/>
  <c r="GW32" i="25"/>
  <c r="GX32" i="25"/>
  <c r="GY32" i="25"/>
  <c r="GZ32" i="25"/>
  <c r="HA32" i="25"/>
  <c r="HB32" i="25"/>
  <c r="HC32" i="25"/>
  <c r="HD32" i="25"/>
  <c r="HE32" i="25"/>
  <c r="HF32" i="25"/>
  <c r="HG32" i="25"/>
  <c r="HH32" i="25"/>
  <c r="HJ32" i="25"/>
  <c r="HK32" i="25"/>
  <c r="HL32" i="25"/>
  <c r="HM32" i="25"/>
  <c r="HN32" i="25"/>
  <c r="HO32" i="25"/>
  <c r="HP32" i="25"/>
  <c r="HQ32" i="25"/>
  <c r="HR32" i="25"/>
  <c r="FT33" i="25"/>
  <c r="FU33" i="25"/>
  <c r="FV33" i="25"/>
  <c r="FW33" i="25"/>
  <c r="FX33" i="25"/>
  <c r="FY33" i="25"/>
  <c r="FZ33" i="25"/>
  <c r="GA33" i="25"/>
  <c r="GB33" i="25"/>
  <c r="GC33" i="25"/>
  <c r="GD33" i="25"/>
  <c r="GE33" i="25"/>
  <c r="GF33" i="25"/>
  <c r="GG33" i="25"/>
  <c r="GH33" i="25"/>
  <c r="GI33" i="25"/>
  <c r="GJ33" i="25"/>
  <c r="GK33" i="25"/>
  <c r="GL33" i="25"/>
  <c r="GM33" i="25"/>
  <c r="GN33" i="25"/>
  <c r="GO33" i="25"/>
  <c r="GP33" i="25"/>
  <c r="GQ33" i="25"/>
  <c r="GR33" i="25"/>
  <c r="GS33" i="25"/>
  <c r="GT33" i="25"/>
  <c r="GU33" i="25"/>
  <c r="GV33" i="25"/>
  <c r="GW33" i="25"/>
  <c r="GX33" i="25"/>
  <c r="GY33" i="25"/>
  <c r="GZ33" i="25"/>
  <c r="HA33" i="25"/>
  <c r="HB33" i="25"/>
  <c r="HC33" i="25"/>
  <c r="HD33" i="25"/>
  <c r="HE33" i="25"/>
  <c r="HF33" i="25"/>
  <c r="HG33" i="25"/>
  <c r="HH33" i="25"/>
  <c r="HJ33" i="25"/>
  <c r="HK33" i="25"/>
  <c r="HL33" i="25"/>
  <c r="HM33" i="25"/>
  <c r="HN33" i="25"/>
  <c r="HO33" i="25"/>
  <c r="HP33" i="25"/>
  <c r="HQ33" i="25"/>
  <c r="HR33" i="25"/>
  <c r="FT34" i="25"/>
  <c r="FU34" i="25"/>
  <c r="FV34" i="25"/>
  <c r="FW34" i="25"/>
  <c r="FX34" i="25"/>
  <c r="FY34" i="25"/>
  <c r="FZ34" i="25"/>
  <c r="GA34" i="25"/>
  <c r="GB34" i="25"/>
  <c r="GC34" i="25"/>
  <c r="GD34" i="25"/>
  <c r="GE34" i="25"/>
  <c r="GF34" i="25"/>
  <c r="GG34" i="25"/>
  <c r="GH34" i="25"/>
  <c r="GI34" i="25"/>
  <c r="GJ34" i="25"/>
  <c r="GK34" i="25"/>
  <c r="GL34" i="25"/>
  <c r="GM34" i="25"/>
  <c r="GN34" i="25"/>
  <c r="GO34" i="25"/>
  <c r="GP34" i="25"/>
  <c r="GQ34" i="25"/>
  <c r="GR34" i="25"/>
  <c r="GS34" i="25"/>
  <c r="GT34" i="25"/>
  <c r="GU34" i="25"/>
  <c r="GV34" i="25"/>
  <c r="GW34" i="25"/>
  <c r="GX34" i="25"/>
  <c r="GY34" i="25"/>
  <c r="GZ34" i="25"/>
  <c r="HA34" i="25"/>
  <c r="HB34" i="25"/>
  <c r="HC34" i="25"/>
  <c r="HD34" i="25"/>
  <c r="HE34" i="25"/>
  <c r="HF34" i="25"/>
  <c r="HG34" i="25"/>
  <c r="HH34" i="25"/>
  <c r="HJ34" i="25"/>
  <c r="HK34" i="25"/>
  <c r="HL34" i="25"/>
  <c r="HM34" i="25"/>
  <c r="HN34" i="25"/>
  <c r="HO34" i="25"/>
  <c r="HP34" i="25"/>
  <c r="HQ34" i="25"/>
  <c r="HR34" i="25"/>
  <c r="FT35" i="25"/>
  <c r="FU35" i="25"/>
  <c r="FV35" i="25"/>
  <c r="FW35" i="25"/>
  <c r="FX35" i="25"/>
  <c r="FY35" i="25"/>
  <c r="FZ35" i="25"/>
  <c r="GA35" i="25"/>
  <c r="GB35" i="25"/>
  <c r="GC35" i="25"/>
  <c r="GD35" i="25"/>
  <c r="GE35" i="25"/>
  <c r="GF35" i="25"/>
  <c r="GG35" i="25"/>
  <c r="GH35" i="25"/>
  <c r="GI35" i="25"/>
  <c r="GJ35" i="25"/>
  <c r="GK35" i="25"/>
  <c r="GL35" i="25"/>
  <c r="GM35" i="25"/>
  <c r="GN35" i="25"/>
  <c r="GO35" i="25"/>
  <c r="GP35" i="25"/>
  <c r="GQ35" i="25"/>
  <c r="GR35" i="25"/>
  <c r="GS35" i="25"/>
  <c r="GT35" i="25"/>
  <c r="GU35" i="25"/>
  <c r="GV35" i="25"/>
  <c r="GW35" i="25"/>
  <c r="GX35" i="25"/>
  <c r="GY35" i="25"/>
  <c r="GZ35" i="25"/>
  <c r="HA35" i="25"/>
  <c r="HB35" i="25"/>
  <c r="HC35" i="25"/>
  <c r="HD35" i="25"/>
  <c r="HE35" i="25"/>
  <c r="HF35" i="25"/>
  <c r="HG35" i="25"/>
  <c r="HH35" i="25"/>
  <c r="HJ35" i="25"/>
  <c r="HK35" i="25"/>
  <c r="HL35" i="25"/>
  <c r="HM35" i="25"/>
  <c r="HN35" i="25"/>
  <c r="HO35" i="25"/>
  <c r="HP35" i="25"/>
  <c r="HQ35" i="25"/>
  <c r="HR35" i="25"/>
  <c r="FT36" i="25"/>
  <c r="FU36" i="25"/>
  <c r="FV36" i="25"/>
  <c r="FW36" i="25"/>
  <c r="FX36" i="25"/>
  <c r="FY36" i="25"/>
  <c r="FZ36" i="25"/>
  <c r="GA36" i="25"/>
  <c r="GB36" i="25"/>
  <c r="GC36" i="25"/>
  <c r="GD36" i="25"/>
  <c r="GE36" i="25"/>
  <c r="GF36" i="25"/>
  <c r="GG36" i="25"/>
  <c r="GH36" i="25"/>
  <c r="GI36" i="25"/>
  <c r="GJ36" i="25"/>
  <c r="GK36" i="25"/>
  <c r="GL36" i="25"/>
  <c r="GM36" i="25"/>
  <c r="GN36" i="25"/>
  <c r="GO36" i="25"/>
  <c r="GP36" i="25"/>
  <c r="GQ36" i="25"/>
  <c r="GR36" i="25"/>
  <c r="GS36" i="25"/>
  <c r="GT36" i="25"/>
  <c r="GU36" i="25"/>
  <c r="GV36" i="25"/>
  <c r="GW36" i="25"/>
  <c r="GX36" i="25"/>
  <c r="GY36" i="25"/>
  <c r="GZ36" i="25"/>
  <c r="HA36" i="25"/>
  <c r="HB36" i="25"/>
  <c r="HC36" i="25"/>
  <c r="HD36" i="25"/>
  <c r="HE36" i="25"/>
  <c r="HF36" i="25"/>
  <c r="HG36" i="25"/>
  <c r="HH36" i="25"/>
  <c r="HJ36" i="25"/>
  <c r="HK36" i="25"/>
  <c r="HL36" i="25"/>
  <c r="HM36" i="25"/>
  <c r="HN36" i="25"/>
  <c r="HO36" i="25"/>
  <c r="HP36" i="25"/>
  <c r="HQ36" i="25"/>
  <c r="HR36" i="25"/>
  <c r="FT37" i="25"/>
  <c r="FU37" i="25"/>
  <c r="FV37" i="25"/>
  <c r="FW37" i="25"/>
  <c r="FX37" i="25"/>
  <c r="FY37" i="25"/>
  <c r="FZ37" i="25"/>
  <c r="GA37" i="25"/>
  <c r="GB37" i="25"/>
  <c r="GC37" i="25"/>
  <c r="GD37" i="25"/>
  <c r="GE37" i="25"/>
  <c r="GF37" i="25"/>
  <c r="GG37" i="25"/>
  <c r="GH37" i="25"/>
  <c r="GI37" i="25"/>
  <c r="GJ37" i="25"/>
  <c r="GK37" i="25"/>
  <c r="GL37" i="25"/>
  <c r="GM37" i="25"/>
  <c r="GN37" i="25"/>
  <c r="GO37" i="25"/>
  <c r="GP37" i="25"/>
  <c r="GQ37" i="25"/>
  <c r="GR37" i="25"/>
  <c r="GS37" i="25"/>
  <c r="GT37" i="25"/>
  <c r="GU37" i="25"/>
  <c r="GV37" i="25"/>
  <c r="GW37" i="25"/>
  <c r="GX37" i="25"/>
  <c r="GY37" i="25"/>
  <c r="GZ37" i="25"/>
  <c r="HA37" i="25"/>
  <c r="HB37" i="25"/>
  <c r="HC37" i="25"/>
  <c r="HD37" i="25"/>
  <c r="HE37" i="25"/>
  <c r="HF37" i="25"/>
  <c r="HG37" i="25"/>
  <c r="HH37" i="25"/>
  <c r="HJ37" i="25"/>
  <c r="HK37" i="25"/>
  <c r="HL37" i="25"/>
  <c r="HM37" i="25"/>
  <c r="HN37" i="25"/>
  <c r="HO37" i="25"/>
  <c r="HP37" i="25"/>
  <c r="HQ37" i="25"/>
  <c r="HR37" i="25"/>
  <c r="FT38" i="25"/>
  <c r="FU38" i="25"/>
  <c r="FV38" i="25"/>
  <c r="FW38" i="25"/>
  <c r="FX38" i="25"/>
  <c r="FY38" i="25"/>
  <c r="FZ38" i="25"/>
  <c r="GA38" i="25"/>
  <c r="GB38" i="25"/>
  <c r="GC38" i="25"/>
  <c r="GD38" i="25"/>
  <c r="GE38" i="25"/>
  <c r="GF38" i="25"/>
  <c r="GG38" i="25"/>
  <c r="GH38" i="25"/>
  <c r="GI38" i="25"/>
  <c r="GJ38" i="25"/>
  <c r="GK38" i="25"/>
  <c r="GL38" i="25"/>
  <c r="GM38" i="25"/>
  <c r="GN38" i="25"/>
  <c r="GO38" i="25"/>
  <c r="GP38" i="25"/>
  <c r="GQ38" i="25"/>
  <c r="GR38" i="25"/>
  <c r="GS38" i="25"/>
  <c r="GT38" i="25"/>
  <c r="GU38" i="25"/>
  <c r="GV38" i="25"/>
  <c r="GW38" i="25"/>
  <c r="GX38" i="25"/>
  <c r="GY38" i="25"/>
  <c r="GZ38" i="25"/>
  <c r="HA38" i="25"/>
  <c r="HB38" i="25"/>
  <c r="HC38" i="25"/>
  <c r="HD38" i="25"/>
  <c r="HE38" i="25"/>
  <c r="HF38" i="25"/>
  <c r="HG38" i="25"/>
  <c r="HH38" i="25"/>
  <c r="HJ38" i="25"/>
  <c r="HK38" i="25"/>
  <c r="HL38" i="25"/>
  <c r="HM38" i="25"/>
  <c r="HN38" i="25"/>
  <c r="HO38" i="25"/>
  <c r="HP38" i="25"/>
  <c r="HQ38" i="25"/>
  <c r="HR38" i="25"/>
  <c r="FT39" i="25"/>
  <c r="FU39" i="25"/>
  <c r="FV39" i="25"/>
  <c r="FW39" i="25"/>
  <c r="FX39" i="25"/>
  <c r="FY39" i="25"/>
  <c r="FZ39" i="25"/>
  <c r="GA39" i="25"/>
  <c r="GB39" i="25"/>
  <c r="GC39" i="25"/>
  <c r="GD39" i="25"/>
  <c r="GE39" i="25"/>
  <c r="GF39" i="25"/>
  <c r="GG39" i="25"/>
  <c r="GH39" i="25"/>
  <c r="GI39" i="25"/>
  <c r="GJ39" i="25"/>
  <c r="GK39" i="25"/>
  <c r="GL39" i="25"/>
  <c r="GM39" i="25"/>
  <c r="GN39" i="25"/>
  <c r="GO39" i="25"/>
  <c r="GP39" i="25"/>
  <c r="GQ39" i="25"/>
  <c r="GR39" i="25"/>
  <c r="GS39" i="25"/>
  <c r="GT39" i="25"/>
  <c r="GU39" i="25"/>
  <c r="GV39" i="25"/>
  <c r="GW39" i="25"/>
  <c r="GX39" i="25"/>
  <c r="GY39" i="25"/>
  <c r="GZ39" i="25"/>
  <c r="HA39" i="25"/>
  <c r="HB39" i="25"/>
  <c r="HC39" i="25"/>
  <c r="HD39" i="25"/>
  <c r="HE39" i="25"/>
  <c r="HF39" i="25"/>
  <c r="HG39" i="25"/>
  <c r="HH39" i="25"/>
  <c r="HJ39" i="25"/>
  <c r="HK39" i="25"/>
  <c r="HL39" i="25"/>
  <c r="HM39" i="25"/>
  <c r="HN39" i="25"/>
  <c r="HO39" i="25"/>
  <c r="HP39" i="25"/>
  <c r="HQ39" i="25"/>
  <c r="HR39" i="25"/>
  <c r="FT40" i="25"/>
  <c r="FU40" i="25"/>
  <c r="FV40" i="25"/>
  <c r="FW40" i="25"/>
  <c r="FX40" i="25"/>
  <c r="FY40" i="25"/>
  <c r="FZ40" i="25"/>
  <c r="GA40" i="25"/>
  <c r="GB40" i="25"/>
  <c r="GC40" i="25"/>
  <c r="GD40" i="25"/>
  <c r="GE40" i="25"/>
  <c r="GF40" i="25"/>
  <c r="GG40" i="25"/>
  <c r="GH40" i="25"/>
  <c r="GI40" i="25"/>
  <c r="GJ40" i="25"/>
  <c r="GK40" i="25"/>
  <c r="GL40" i="25"/>
  <c r="GM40" i="25"/>
  <c r="GN40" i="25"/>
  <c r="GO40" i="25"/>
  <c r="GP40" i="25"/>
  <c r="GQ40" i="25"/>
  <c r="GR40" i="25"/>
  <c r="GS40" i="25"/>
  <c r="GT40" i="25"/>
  <c r="GU40" i="25"/>
  <c r="GV40" i="25"/>
  <c r="GW40" i="25"/>
  <c r="GX40" i="25"/>
  <c r="GY40" i="25"/>
  <c r="GZ40" i="25"/>
  <c r="HA40" i="25"/>
  <c r="HB40" i="25"/>
  <c r="HC40" i="25"/>
  <c r="HD40" i="25"/>
  <c r="HE40" i="25"/>
  <c r="HF40" i="25"/>
  <c r="HG40" i="25"/>
  <c r="HH40" i="25"/>
  <c r="HJ40" i="25"/>
  <c r="HK40" i="25"/>
  <c r="HL40" i="25"/>
  <c r="HM40" i="25"/>
  <c r="HN40" i="25"/>
  <c r="HO40" i="25"/>
  <c r="HP40" i="25"/>
  <c r="HQ40" i="25"/>
  <c r="HR40" i="25"/>
  <c r="FT41" i="25"/>
  <c r="FU41" i="25"/>
  <c r="FV41" i="25"/>
  <c r="FW41" i="25"/>
  <c r="FX41" i="25"/>
  <c r="FY41" i="25"/>
  <c r="FZ41" i="25"/>
  <c r="GA41" i="25"/>
  <c r="GB41" i="25"/>
  <c r="GC41" i="25"/>
  <c r="GD41" i="25"/>
  <c r="GE41" i="25"/>
  <c r="GF41" i="25"/>
  <c r="GG41" i="25"/>
  <c r="GH41" i="25"/>
  <c r="GI41" i="25"/>
  <c r="GJ41" i="25"/>
  <c r="GK41" i="25"/>
  <c r="GL41" i="25"/>
  <c r="GM41" i="25"/>
  <c r="GN41" i="25"/>
  <c r="GO41" i="25"/>
  <c r="GP41" i="25"/>
  <c r="GQ41" i="25"/>
  <c r="GR41" i="25"/>
  <c r="GS41" i="25"/>
  <c r="GT41" i="25"/>
  <c r="GU41" i="25"/>
  <c r="GV41" i="25"/>
  <c r="GW41" i="25"/>
  <c r="GX41" i="25"/>
  <c r="GY41" i="25"/>
  <c r="GZ41" i="25"/>
  <c r="HA41" i="25"/>
  <c r="HB41" i="25"/>
  <c r="HC41" i="25"/>
  <c r="HD41" i="25"/>
  <c r="HE41" i="25"/>
  <c r="HF41" i="25"/>
  <c r="HG41" i="25"/>
  <c r="HH41" i="25"/>
  <c r="HJ41" i="25"/>
  <c r="HK41" i="25"/>
  <c r="HL41" i="25"/>
  <c r="HM41" i="25"/>
  <c r="HN41" i="25"/>
  <c r="HO41" i="25"/>
  <c r="HP41" i="25"/>
  <c r="HQ41" i="25"/>
  <c r="HR41" i="25"/>
  <c r="FT42" i="25"/>
  <c r="FU42" i="25"/>
  <c r="FV42" i="25"/>
  <c r="FW42" i="25"/>
  <c r="FX42" i="25"/>
  <c r="FY42" i="25"/>
  <c r="FZ42" i="25"/>
  <c r="GA42" i="25"/>
  <c r="GB42" i="25"/>
  <c r="GC42" i="25"/>
  <c r="GD42" i="25"/>
  <c r="GE42" i="25"/>
  <c r="GF42" i="25"/>
  <c r="GG42" i="25"/>
  <c r="GH42" i="25"/>
  <c r="GI42" i="25"/>
  <c r="GJ42" i="25"/>
  <c r="GK42" i="25"/>
  <c r="GL42" i="25"/>
  <c r="GM42" i="25"/>
  <c r="GN42" i="25"/>
  <c r="GO42" i="25"/>
  <c r="GP42" i="25"/>
  <c r="GQ42" i="25"/>
  <c r="GR42" i="25"/>
  <c r="GS42" i="25"/>
  <c r="GT42" i="25"/>
  <c r="GU42" i="25"/>
  <c r="GV42" i="25"/>
  <c r="GW42" i="25"/>
  <c r="GX42" i="25"/>
  <c r="GY42" i="25"/>
  <c r="GZ42" i="25"/>
  <c r="HA42" i="25"/>
  <c r="HB42" i="25"/>
  <c r="HC42" i="25"/>
  <c r="HD42" i="25"/>
  <c r="HE42" i="25"/>
  <c r="HF42" i="25"/>
  <c r="HG42" i="25"/>
  <c r="HH42" i="25"/>
  <c r="HJ42" i="25"/>
  <c r="HK42" i="25"/>
  <c r="HL42" i="25"/>
  <c r="HM42" i="25"/>
  <c r="HN42" i="25"/>
  <c r="HO42" i="25"/>
  <c r="HP42" i="25"/>
  <c r="HQ42" i="25"/>
  <c r="HR42" i="25"/>
  <c r="FT43" i="25"/>
  <c r="FU43" i="25"/>
  <c r="FV43" i="25"/>
  <c r="FW43" i="25"/>
  <c r="FX43" i="25"/>
  <c r="FY43" i="25"/>
  <c r="FZ43" i="25"/>
  <c r="GA43" i="25"/>
  <c r="GB43" i="25"/>
  <c r="GC43" i="25"/>
  <c r="GD43" i="25"/>
  <c r="GE43" i="25"/>
  <c r="GF43" i="25"/>
  <c r="GG43" i="25"/>
  <c r="GH43" i="25"/>
  <c r="GI43" i="25"/>
  <c r="GJ43" i="25"/>
  <c r="GK43" i="25"/>
  <c r="GL43" i="25"/>
  <c r="GM43" i="25"/>
  <c r="GN43" i="25"/>
  <c r="GO43" i="25"/>
  <c r="GP43" i="25"/>
  <c r="GQ43" i="25"/>
  <c r="GR43" i="25"/>
  <c r="GS43" i="25"/>
  <c r="GT43" i="25"/>
  <c r="GU43" i="25"/>
  <c r="GV43" i="25"/>
  <c r="GW43" i="25"/>
  <c r="GX43" i="25"/>
  <c r="GY43" i="25"/>
  <c r="GZ43" i="25"/>
  <c r="HA43" i="25"/>
  <c r="HB43" i="25"/>
  <c r="HC43" i="25"/>
  <c r="HD43" i="25"/>
  <c r="HE43" i="25"/>
  <c r="HF43" i="25"/>
  <c r="HG43" i="25"/>
  <c r="HH43" i="25"/>
  <c r="HJ43" i="25"/>
  <c r="HK43" i="25"/>
  <c r="HL43" i="25"/>
  <c r="HM43" i="25"/>
  <c r="HN43" i="25"/>
  <c r="HO43" i="25"/>
  <c r="HP43" i="25"/>
  <c r="HQ43" i="25"/>
  <c r="HR43" i="25"/>
  <c r="FT44" i="25"/>
  <c r="FU44" i="25"/>
  <c r="FV44" i="25"/>
  <c r="FW44" i="25"/>
  <c r="FX44" i="25"/>
  <c r="FY44" i="25"/>
  <c r="FZ44" i="25"/>
  <c r="GA44" i="25"/>
  <c r="GB44" i="25"/>
  <c r="GC44" i="25"/>
  <c r="GD44" i="25"/>
  <c r="GE44" i="25"/>
  <c r="GF44" i="25"/>
  <c r="GG44" i="25"/>
  <c r="GH44" i="25"/>
  <c r="GI44" i="25"/>
  <c r="GJ44" i="25"/>
  <c r="GK44" i="25"/>
  <c r="GL44" i="25"/>
  <c r="GM44" i="25"/>
  <c r="GN44" i="25"/>
  <c r="GO44" i="25"/>
  <c r="GP44" i="25"/>
  <c r="GQ44" i="25"/>
  <c r="GR44" i="25"/>
  <c r="GS44" i="25"/>
  <c r="GT44" i="25"/>
  <c r="GU44" i="25"/>
  <c r="GV44" i="25"/>
  <c r="GW44" i="25"/>
  <c r="GX44" i="25"/>
  <c r="GY44" i="25"/>
  <c r="GZ44" i="25"/>
  <c r="HA44" i="25"/>
  <c r="HB44" i="25"/>
  <c r="HC44" i="25"/>
  <c r="HD44" i="25"/>
  <c r="HE44" i="25"/>
  <c r="HF44" i="25"/>
  <c r="HG44" i="25"/>
  <c r="HH44" i="25"/>
  <c r="HJ44" i="25"/>
  <c r="HK44" i="25"/>
  <c r="HL44" i="25"/>
  <c r="HM44" i="25"/>
  <c r="HN44" i="25"/>
  <c r="HO44" i="25"/>
  <c r="HP44" i="25"/>
  <c r="HQ44" i="25"/>
  <c r="HR44" i="25"/>
  <c r="FT45" i="25"/>
  <c r="FU45" i="25"/>
  <c r="FV45" i="25"/>
  <c r="FW45" i="25"/>
  <c r="FX45" i="25"/>
  <c r="FY45" i="25"/>
  <c r="FZ45" i="25"/>
  <c r="GA45" i="25"/>
  <c r="GB45" i="25"/>
  <c r="GC45" i="25"/>
  <c r="GD45" i="25"/>
  <c r="GE45" i="25"/>
  <c r="GF45" i="25"/>
  <c r="GG45" i="25"/>
  <c r="GH45" i="25"/>
  <c r="GI45" i="25"/>
  <c r="GJ45" i="25"/>
  <c r="GK45" i="25"/>
  <c r="GL45" i="25"/>
  <c r="GM45" i="25"/>
  <c r="GN45" i="25"/>
  <c r="GO45" i="25"/>
  <c r="GP45" i="25"/>
  <c r="GQ45" i="25"/>
  <c r="GR45" i="25"/>
  <c r="GS45" i="25"/>
  <c r="GT45" i="25"/>
  <c r="GU45" i="25"/>
  <c r="GV45" i="25"/>
  <c r="GW45" i="25"/>
  <c r="GX45" i="25"/>
  <c r="GY45" i="25"/>
  <c r="GZ45" i="25"/>
  <c r="HA45" i="25"/>
  <c r="HB45" i="25"/>
  <c r="HC45" i="25"/>
  <c r="HD45" i="25"/>
  <c r="HE45" i="25"/>
  <c r="HF45" i="25"/>
  <c r="HG45" i="25"/>
  <c r="HH45" i="25"/>
  <c r="HJ45" i="25"/>
  <c r="HK45" i="25"/>
  <c r="HL45" i="25"/>
  <c r="HM45" i="25"/>
  <c r="HN45" i="25"/>
  <c r="HO45" i="25"/>
  <c r="HP45" i="25"/>
  <c r="HQ45" i="25"/>
  <c r="HR45" i="25"/>
  <c r="FT46" i="25"/>
  <c r="FU46" i="25"/>
  <c r="FV46" i="25"/>
  <c r="FW46" i="25"/>
  <c r="FX46" i="25"/>
  <c r="FY46" i="25"/>
  <c r="FZ46" i="25"/>
  <c r="GA46" i="25"/>
  <c r="GB46" i="25"/>
  <c r="GC46" i="25"/>
  <c r="GD46" i="25"/>
  <c r="GE46" i="25"/>
  <c r="GF46" i="25"/>
  <c r="GG46" i="25"/>
  <c r="GH46" i="25"/>
  <c r="GI46" i="25"/>
  <c r="GJ46" i="25"/>
  <c r="GK46" i="25"/>
  <c r="GL46" i="25"/>
  <c r="GM46" i="25"/>
  <c r="GN46" i="25"/>
  <c r="GO46" i="25"/>
  <c r="GP46" i="25"/>
  <c r="GQ46" i="25"/>
  <c r="GR46" i="25"/>
  <c r="GS46" i="25"/>
  <c r="GT46" i="25"/>
  <c r="GU46" i="25"/>
  <c r="GV46" i="25"/>
  <c r="GW46" i="25"/>
  <c r="GX46" i="25"/>
  <c r="GY46" i="25"/>
  <c r="GZ46" i="25"/>
  <c r="HA46" i="25"/>
  <c r="HB46" i="25"/>
  <c r="HC46" i="25"/>
  <c r="HD46" i="25"/>
  <c r="HE46" i="25"/>
  <c r="HF46" i="25"/>
  <c r="HG46" i="25"/>
  <c r="HH46" i="25"/>
  <c r="HJ46" i="25"/>
  <c r="HK46" i="25"/>
  <c r="HL46" i="25"/>
  <c r="HM46" i="25"/>
  <c r="HN46" i="25"/>
  <c r="HO46" i="25"/>
  <c r="HP46" i="25"/>
  <c r="HQ46" i="25"/>
  <c r="HR46" i="25"/>
  <c r="FT47" i="25"/>
  <c r="FU47" i="25"/>
  <c r="FV47" i="25"/>
  <c r="FW47" i="25"/>
  <c r="FX47" i="25"/>
  <c r="FY47" i="25"/>
  <c r="FZ47" i="25"/>
  <c r="GA47" i="25"/>
  <c r="GB47" i="25"/>
  <c r="GC47" i="25"/>
  <c r="GD47" i="25"/>
  <c r="GE47" i="25"/>
  <c r="GF47" i="25"/>
  <c r="GG47" i="25"/>
  <c r="GH47" i="25"/>
  <c r="GI47" i="25"/>
  <c r="GJ47" i="25"/>
  <c r="GK47" i="25"/>
  <c r="GL47" i="25"/>
  <c r="GM47" i="25"/>
  <c r="GN47" i="25"/>
  <c r="GO47" i="25"/>
  <c r="GP47" i="25"/>
  <c r="GQ47" i="25"/>
  <c r="GR47" i="25"/>
  <c r="GS47" i="25"/>
  <c r="GT47" i="25"/>
  <c r="GU47" i="25"/>
  <c r="GV47" i="25"/>
  <c r="GW47" i="25"/>
  <c r="GX47" i="25"/>
  <c r="GY47" i="25"/>
  <c r="GZ47" i="25"/>
  <c r="HA47" i="25"/>
  <c r="HB47" i="25"/>
  <c r="HC47" i="25"/>
  <c r="HD47" i="25"/>
  <c r="HE47" i="25"/>
  <c r="HF47" i="25"/>
  <c r="HG47" i="25"/>
  <c r="HH47" i="25"/>
  <c r="HJ47" i="25"/>
  <c r="HK47" i="25"/>
  <c r="HL47" i="25"/>
  <c r="HM47" i="25"/>
  <c r="HN47" i="25"/>
  <c r="HO47" i="25"/>
  <c r="HP47" i="25"/>
  <c r="HQ47" i="25"/>
  <c r="HR47" i="25"/>
  <c r="FT48" i="25"/>
  <c r="FU48" i="25"/>
  <c r="FV48" i="25"/>
  <c r="FW48" i="25"/>
  <c r="FX48" i="25"/>
  <c r="FY48" i="25"/>
  <c r="FZ48" i="25"/>
  <c r="GA48" i="25"/>
  <c r="GB48" i="25"/>
  <c r="GC48" i="25"/>
  <c r="GD48" i="25"/>
  <c r="GE48" i="25"/>
  <c r="GF48" i="25"/>
  <c r="GG48" i="25"/>
  <c r="GH48" i="25"/>
  <c r="GI48" i="25"/>
  <c r="GJ48" i="25"/>
  <c r="GK48" i="25"/>
  <c r="GL48" i="25"/>
  <c r="GM48" i="25"/>
  <c r="GN48" i="25"/>
  <c r="GO48" i="25"/>
  <c r="GP48" i="25"/>
  <c r="GQ48" i="25"/>
  <c r="GR48" i="25"/>
  <c r="GS48" i="25"/>
  <c r="GT48" i="25"/>
  <c r="GU48" i="25"/>
  <c r="GV48" i="25"/>
  <c r="GW48" i="25"/>
  <c r="GX48" i="25"/>
  <c r="GY48" i="25"/>
  <c r="GZ48" i="25"/>
  <c r="HA48" i="25"/>
  <c r="HB48" i="25"/>
  <c r="HC48" i="25"/>
  <c r="HD48" i="25"/>
  <c r="HE48" i="25"/>
  <c r="HF48" i="25"/>
  <c r="HG48" i="25"/>
  <c r="HH48" i="25"/>
  <c r="HJ48" i="25"/>
  <c r="HK48" i="25"/>
  <c r="HL48" i="25"/>
  <c r="HM48" i="25"/>
  <c r="HN48" i="25"/>
  <c r="HO48" i="25"/>
  <c r="HP48" i="25"/>
  <c r="HQ48" i="25"/>
  <c r="HR48" i="25"/>
  <c r="FT49" i="25"/>
  <c r="FU49" i="25"/>
  <c r="FV49" i="25"/>
  <c r="FW49" i="25"/>
  <c r="FX49" i="25"/>
  <c r="FY49" i="25"/>
  <c r="FZ49" i="25"/>
  <c r="GA49" i="25"/>
  <c r="GB49" i="25"/>
  <c r="GC49" i="25"/>
  <c r="GD49" i="25"/>
  <c r="GE49" i="25"/>
  <c r="GF49" i="25"/>
  <c r="GG49" i="25"/>
  <c r="GH49" i="25"/>
  <c r="GI49" i="25"/>
  <c r="GJ49" i="25"/>
  <c r="GK49" i="25"/>
  <c r="GL49" i="25"/>
  <c r="GM49" i="25"/>
  <c r="GN49" i="25"/>
  <c r="GO49" i="25"/>
  <c r="GP49" i="25"/>
  <c r="GQ49" i="25"/>
  <c r="GR49" i="25"/>
  <c r="GS49" i="25"/>
  <c r="GT49" i="25"/>
  <c r="GU49" i="25"/>
  <c r="GV49" i="25"/>
  <c r="GW49" i="25"/>
  <c r="GX49" i="25"/>
  <c r="GY49" i="25"/>
  <c r="GZ49" i="25"/>
  <c r="HA49" i="25"/>
  <c r="HB49" i="25"/>
  <c r="HC49" i="25"/>
  <c r="HD49" i="25"/>
  <c r="HE49" i="25"/>
  <c r="HF49" i="25"/>
  <c r="HG49" i="25"/>
  <c r="HH49" i="25"/>
  <c r="HJ49" i="25"/>
  <c r="HK49" i="25"/>
  <c r="HL49" i="25"/>
  <c r="HM49" i="25"/>
  <c r="HN49" i="25"/>
  <c r="HO49" i="25"/>
  <c r="HP49" i="25"/>
  <c r="HQ49" i="25"/>
  <c r="HR49" i="25"/>
  <c r="FT50" i="25"/>
  <c r="FU50" i="25"/>
  <c r="FV50" i="25"/>
  <c r="FW50" i="25"/>
  <c r="FX50" i="25"/>
  <c r="FY50" i="25"/>
  <c r="FZ50" i="25"/>
  <c r="GA50" i="25"/>
  <c r="GB50" i="25"/>
  <c r="GC50" i="25"/>
  <c r="GD50" i="25"/>
  <c r="GE50" i="25"/>
  <c r="GF50" i="25"/>
  <c r="GG50" i="25"/>
  <c r="GH50" i="25"/>
  <c r="GI50" i="25"/>
  <c r="GJ50" i="25"/>
  <c r="GK50" i="25"/>
  <c r="GL50" i="25"/>
  <c r="GM50" i="25"/>
  <c r="GN50" i="25"/>
  <c r="GO50" i="25"/>
  <c r="GP50" i="25"/>
  <c r="GQ50" i="25"/>
  <c r="GR50" i="25"/>
  <c r="GS50" i="25"/>
  <c r="GT50" i="25"/>
  <c r="GU50" i="25"/>
  <c r="GV50" i="25"/>
  <c r="GW50" i="25"/>
  <c r="GX50" i="25"/>
  <c r="GY50" i="25"/>
  <c r="GZ50" i="25"/>
  <c r="HA50" i="25"/>
  <c r="HB50" i="25"/>
  <c r="HC50" i="25"/>
  <c r="HD50" i="25"/>
  <c r="HE50" i="25"/>
  <c r="HF50" i="25"/>
  <c r="HG50" i="25"/>
  <c r="HH50" i="25"/>
  <c r="HJ50" i="25"/>
  <c r="HK50" i="25"/>
  <c r="HL50" i="25"/>
  <c r="HM50" i="25"/>
  <c r="HN50" i="25"/>
  <c r="HO50" i="25"/>
  <c r="HP50" i="25"/>
  <c r="HQ50" i="25"/>
  <c r="HR50" i="25"/>
  <c r="FT51" i="25"/>
  <c r="FU51" i="25"/>
  <c r="FV51" i="25"/>
  <c r="FW51" i="25"/>
  <c r="FX51" i="25"/>
  <c r="FY51" i="25"/>
  <c r="FZ51" i="25"/>
  <c r="GA51" i="25"/>
  <c r="GB51" i="25"/>
  <c r="GC51" i="25"/>
  <c r="GD51" i="25"/>
  <c r="GE51" i="25"/>
  <c r="GF51" i="25"/>
  <c r="GG51" i="25"/>
  <c r="GH51" i="25"/>
  <c r="GI51" i="25"/>
  <c r="GJ51" i="25"/>
  <c r="GK51" i="25"/>
  <c r="GL51" i="25"/>
  <c r="GM51" i="25"/>
  <c r="GN51" i="25"/>
  <c r="GO51" i="25"/>
  <c r="GP51" i="25"/>
  <c r="GQ51" i="25"/>
  <c r="GR51" i="25"/>
  <c r="GS51" i="25"/>
  <c r="GT51" i="25"/>
  <c r="GU51" i="25"/>
  <c r="GV51" i="25"/>
  <c r="GW51" i="25"/>
  <c r="GX51" i="25"/>
  <c r="GY51" i="25"/>
  <c r="GZ51" i="25"/>
  <c r="HA51" i="25"/>
  <c r="HB51" i="25"/>
  <c r="HC51" i="25"/>
  <c r="HD51" i="25"/>
  <c r="HE51" i="25"/>
  <c r="HF51" i="25"/>
  <c r="HG51" i="25"/>
  <c r="HH51" i="25"/>
  <c r="HJ51" i="25"/>
  <c r="HK51" i="25"/>
  <c r="HL51" i="25"/>
  <c r="HM51" i="25"/>
  <c r="HN51" i="25"/>
  <c r="HO51" i="25"/>
  <c r="HP51" i="25"/>
  <c r="HQ51" i="25"/>
  <c r="HR51" i="25"/>
  <c r="HR3" i="25"/>
  <c r="HQ3" i="25"/>
  <c r="HP3" i="25"/>
  <c r="HO3" i="25"/>
  <c r="HN3" i="25"/>
  <c r="HE3" i="25"/>
  <c r="HB3" i="25"/>
  <c r="HA3" i="25"/>
  <c r="GZ3" i="25"/>
  <c r="GY3" i="25"/>
  <c r="GX3" i="25"/>
  <c r="GW3" i="25"/>
  <c r="GV3" i="25"/>
  <c r="GU3" i="25"/>
  <c r="GT3" i="25"/>
  <c r="GS3" i="25"/>
  <c r="GR3" i="25"/>
  <c r="GQ3" i="25"/>
  <c r="GP3" i="25"/>
  <c r="GO3" i="25"/>
  <c r="GN3" i="25"/>
  <c r="GM3" i="25"/>
  <c r="GL3" i="25"/>
  <c r="AF39" i="20"/>
  <c r="AF53" i="20"/>
  <c r="W39" i="20"/>
  <c r="W53" i="20"/>
  <c r="M6" i="20"/>
  <c r="B34" i="42"/>
  <c r="B38" i="42"/>
  <c r="B41" i="42"/>
  <c r="M39" i="20"/>
  <c r="M53" i="20"/>
  <c r="AF27" i="20"/>
  <c r="AF35" i="20"/>
  <c r="W27" i="20"/>
  <c r="W35" i="20"/>
  <c r="M27" i="20"/>
  <c r="M35" i="20"/>
  <c r="DL59" i="4"/>
  <c r="DK59" i="4"/>
  <c r="DJ59" i="4"/>
  <c r="DI59" i="4"/>
  <c r="DH59" i="4"/>
  <c r="DG59" i="4"/>
  <c r="DF59" i="4"/>
  <c r="DD59" i="4"/>
  <c r="DD4" i="4"/>
  <c r="DF4" i="4"/>
  <c r="DH4" i="4"/>
  <c r="DI4" i="4"/>
  <c r="DJ4" i="4"/>
  <c r="DK4" i="4"/>
  <c r="DL4" i="4"/>
  <c r="DD5" i="4"/>
  <c r="DF5" i="4"/>
  <c r="DH5" i="4"/>
  <c r="DI5" i="4"/>
  <c r="DJ5" i="4"/>
  <c r="DK5" i="4"/>
  <c r="DL5" i="4"/>
  <c r="DD6" i="4"/>
  <c r="DF6" i="4"/>
  <c r="DH6" i="4"/>
  <c r="DI6" i="4"/>
  <c r="DJ6" i="4"/>
  <c r="DK6" i="4"/>
  <c r="DL6" i="4"/>
  <c r="DD7" i="4"/>
  <c r="DF7" i="4"/>
  <c r="DH7" i="4"/>
  <c r="DI7" i="4"/>
  <c r="DJ7" i="4"/>
  <c r="DK7" i="4"/>
  <c r="DL7" i="4"/>
  <c r="DD8" i="4"/>
  <c r="DF8" i="4"/>
  <c r="DH8" i="4"/>
  <c r="DI8" i="4"/>
  <c r="DJ8" i="4"/>
  <c r="DK8" i="4"/>
  <c r="DL8" i="4"/>
  <c r="DD9" i="4"/>
  <c r="DF9" i="4"/>
  <c r="DH9" i="4"/>
  <c r="DI9" i="4"/>
  <c r="DJ9" i="4"/>
  <c r="DK9" i="4"/>
  <c r="DL9" i="4"/>
  <c r="DD10" i="4"/>
  <c r="DF10" i="4"/>
  <c r="DH10" i="4"/>
  <c r="DI10" i="4"/>
  <c r="DJ10" i="4"/>
  <c r="DK10" i="4"/>
  <c r="DL10" i="4"/>
  <c r="DD11" i="4"/>
  <c r="DF11" i="4"/>
  <c r="DH11" i="4"/>
  <c r="DI11" i="4"/>
  <c r="DJ11" i="4"/>
  <c r="DK11" i="4"/>
  <c r="DL11" i="4"/>
  <c r="DD12" i="4"/>
  <c r="DF12" i="4"/>
  <c r="DH12" i="4"/>
  <c r="DI12" i="4"/>
  <c r="DJ12" i="4"/>
  <c r="DK12" i="4"/>
  <c r="DL12" i="4"/>
  <c r="DD13" i="4"/>
  <c r="DF13" i="4"/>
  <c r="DH13" i="4"/>
  <c r="DI13" i="4"/>
  <c r="DJ13" i="4"/>
  <c r="DK13" i="4"/>
  <c r="DL13" i="4"/>
  <c r="DD14" i="4"/>
  <c r="DF14" i="4"/>
  <c r="DH14" i="4"/>
  <c r="DI14" i="4"/>
  <c r="DJ14" i="4"/>
  <c r="DK14" i="4"/>
  <c r="DL14" i="4"/>
  <c r="DD15" i="4"/>
  <c r="DF15" i="4"/>
  <c r="DH15" i="4"/>
  <c r="DI15" i="4"/>
  <c r="DJ15" i="4"/>
  <c r="DK15" i="4"/>
  <c r="DL15" i="4"/>
  <c r="DD16" i="4"/>
  <c r="DF16" i="4"/>
  <c r="DH16" i="4"/>
  <c r="DI16" i="4"/>
  <c r="DJ16" i="4"/>
  <c r="DK16" i="4"/>
  <c r="DL16" i="4"/>
  <c r="DD17" i="4"/>
  <c r="DF17" i="4"/>
  <c r="DH17" i="4"/>
  <c r="DI17" i="4"/>
  <c r="DJ17" i="4"/>
  <c r="DK17" i="4"/>
  <c r="DL17" i="4"/>
  <c r="DD18" i="4"/>
  <c r="DF18" i="4"/>
  <c r="DH18" i="4"/>
  <c r="DI18" i="4"/>
  <c r="DJ18" i="4"/>
  <c r="DK18" i="4"/>
  <c r="DL18" i="4"/>
  <c r="DD19" i="4"/>
  <c r="DF19" i="4"/>
  <c r="DH19" i="4"/>
  <c r="DI19" i="4"/>
  <c r="DJ19" i="4"/>
  <c r="DK19" i="4"/>
  <c r="DL19" i="4"/>
  <c r="DD20" i="4"/>
  <c r="DF20" i="4"/>
  <c r="DH20" i="4"/>
  <c r="DI20" i="4"/>
  <c r="DJ20" i="4"/>
  <c r="DK20" i="4"/>
  <c r="DL20" i="4"/>
  <c r="DD21" i="4"/>
  <c r="DF21" i="4"/>
  <c r="DH21" i="4"/>
  <c r="DI21" i="4"/>
  <c r="DJ21" i="4"/>
  <c r="DK21" i="4"/>
  <c r="DL21" i="4"/>
  <c r="DD22" i="4"/>
  <c r="DF22" i="4"/>
  <c r="DH22" i="4"/>
  <c r="DI22" i="4"/>
  <c r="DJ22" i="4"/>
  <c r="DK22" i="4"/>
  <c r="DL22" i="4"/>
  <c r="DD23" i="4"/>
  <c r="DF23" i="4"/>
  <c r="DH23" i="4"/>
  <c r="DI23" i="4"/>
  <c r="DJ23" i="4"/>
  <c r="DK23" i="4"/>
  <c r="DL23" i="4"/>
  <c r="DD24" i="4"/>
  <c r="DF24" i="4"/>
  <c r="DH24" i="4"/>
  <c r="DI24" i="4"/>
  <c r="DJ24" i="4"/>
  <c r="DK24" i="4"/>
  <c r="DL24" i="4"/>
  <c r="DD25" i="4"/>
  <c r="DF25" i="4"/>
  <c r="DH25" i="4"/>
  <c r="DI25" i="4"/>
  <c r="DJ25" i="4"/>
  <c r="DK25" i="4"/>
  <c r="DL25" i="4"/>
  <c r="DD26" i="4"/>
  <c r="DF26" i="4"/>
  <c r="DH26" i="4"/>
  <c r="DI26" i="4"/>
  <c r="DJ26" i="4"/>
  <c r="DK26" i="4"/>
  <c r="DL26" i="4"/>
  <c r="DD27" i="4"/>
  <c r="DF27" i="4"/>
  <c r="DH27" i="4"/>
  <c r="DI27" i="4"/>
  <c r="DJ27" i="4"/>
  <c r="DK27" i="4"/>
  <c r="DL27" i="4"/>
  <c r="DD28" i="4"/>
  <c r="DF28" i="4"/>
  <c r="DH28" i="4"/>
  <c r="DI28" i="4"/>
  <c r="DJ28" i="4"/>
  <c r="DK28" i="4"/>
  <c r="DL28" i="4"/>
  <c r="DD29" i="4"/>
  <c r="DF29" i="4"/>
  <c r="DH29" i="4"/>
  <c r="DI29" i="4"/>
  <c r="DJ29" i="4"/>
  <c r="DK29" i="4"/>
  <c r="DL29" i="4"/>
  <c r="DD30" i="4"/>
  <c r="DF30" i="4"/>
  <c r="DH30" i="4"/>
  <c r="DI30" i="4"/>
  <c r="DJ30" i="4"/>
  <c r="DK30" i="4"/>
  <c r="DL30" i="4"/>
  <c r="DD31" i="4"/>
  <c r="DF31" i="4"/>
  <c r="DH31" i="4"/>
  <c r="DI31" i="4"/>
  <c r="DJ31" i="4"/>
  <c r="DK31" i="4"/>
  <c r="DL31" i="4"/>
  <c r="DD32" i="4"/>
  <c r="DF32" i="4"/>
  <c r="DH32" i="4"/>
  <c r="DI32" i="4"/>
  <c r="DJ32" i="4"/>
  <c r="DK32" i="4"/>
  <c r="DL32" i="4"/>
  <c r="DD33" i="4"/>
  <c r="DF33" i="4"/>
  <c r="DH33" i="4"/>
  <c r="DI33" i="4"/>
  <c r="DJ33" i="4"/>
  <c r="DK33" i="4"/>
  <c r="DL33" i="4"/>
  <c r="DD34" i="4"/>
  <c r="DF34" i="4"/>
  <c r="DH34" i="4"/>
  <c r="DI34" i="4"/>
  <c r="DJ34" i="4"/>
  <c r="DK34" i="4"/>
  <c r="DL34" i="4"/>
  <c r="DD35" i="4"/>
  <c r="DF35" i="4"/>
  <c r="DH35" i="4"/>
  <c r="DI35" i="4"/>
  <c r="DJ35" i="4"/>
  <c r="DK35" i="4"/>
  <c r="DL35" i="4"/>
  <c r="DD36" i="4"/>
  <c r="DF36" i="4"/>
  <c r="DH36" i="4"/>
  <c r="DI36" i="4"/>
  <c r="DJ36" i="4"/>
  <c r="DK36" i="4"/>
  <c r="DL36" i="4"/>
  <c r="DD37" i="4"/>
  <c r="DF37" i="4"/>
  <c r="DH37" i="4"/>
  <c r="DI37" i="4"/>
  <c r="DJ37" i="4"/>
  <c r="DK37" i="4"/>
  <c r="DL37" i="4"/>
  <c r="DD38" i="4"/>
  <c r="DF38" i="4"/>
  <c r="DH38" i="4"/>
  <c r="DI38" i="4"/>
  <c r="DJ38" i="4"/>
  <c r="DK38" i="4"/>
  <c r="DL38" i="4"/>
  <c r="DD39" i="4"/>
  <c r="DF39" i="4"/>
  <c r="DH39" i="4"/>
  <c r="DI39" i="4"/>
  <c r="DJ39" i="4"/>
  <c r="DK39" i="4"/>
  <c r="DL39" i="4"/>
  <c r="DD40" i="4"/>
  <c r="DF40" i="4"/>
  <c r="DH40" i="4"/>
  <c r="DI40" i="4"/>
  <c r="DJ40" i="4"/>
  <c r="DK40" i="4"/>
  <c r="DL40" i="4"/>
  <c r="DD41" i="4"/>
  <c r="DF41" i="4"/>
  <c r="DH41" i="4"/>
  <c r="DI41" i="4"/>
  <c r="DJ41" i="4"/>
  <c r="DK41" i="4"/>
  <c r="DL41" i="4"/>
  <c r="DD42" i="4"/>
  <c r="DF42" i="4"/>
  <c r="DH42" i="4"/>
  <c r="DI42" i="4"/>
  <c r="DJ42" i="4"/>
  <c r="DK42" i="4"/>
  <c r="DL42" i="4"/>
  <c r="DD43" i="4"/>
  <c r="DF43" i="4"/>
  <c r="DH43" i="4"/>
  <c r="DI43" i="4"/>
  <c r="DJ43" i="4"/>
  <c r="DK43" i="4"/>
  <c r="DL43" i="4"/>
  <c r="DD44" i="4"/>
  <c r="DF44" i="4"/>
  <c r="DH44" i="4"/>
  <c r="DI44" i="4"/>
  <c r="DJ44" i="4"/>
  <c r="DK44" i="4"/>
  <c r="DL44" i="4"/>
  <c r="DD45" i="4"/>
  <c r="DF45" i="4"/>
  <c r="DH45" i="4"/>
  <c r="DI45" i="4"/>
  <c r="DJ45" i="4"/>
  <c r="DK45" i="4"/>
  <c r="DL45" i="4"/>
  <c r="DD46" i="4"/>
  <c r="DF46" i="4"/>
  <c r="DH46" i="4"/>
  <c r="DI46" i="4"/>
  <c r="DJ46" i="4"/>
  <c r="DK46" i="4"/>
  <c r="DL46" i="4"/>
  <c r="DD47" i="4"/>
  <c r="DF47" i="4"/>
  <c r="DH47" i="4"/>
  <c r="DI47" i="4"/>
  <c r="DJ47" i="4"/>
  <c r="DK47" i="4"/>
  <c r="DL47" i="4"/>
  <c r="DD48" i="4"/>
  <c r="DF48" i="4"/>
  <c r="DH48" i="4"/>
  <c r="DI48" i="4"/>
  <c r="DJ48" i="4"/>
  <c r="DK48" i="4"/>
  <c r="DL48" i="4"/>
  <c r="DD49" i="4"/>
  <c r="DF49" i="4"/>
  <c r="DH49" i="4"/>
  <c r="DI49" i="4"/>
  <c r="DJ49" i="4"/>
  <c r="DK49" i="4"/>
  <c r="DL49" i="4"/>
  <c r="DD50" i="4"/>
  <c r="DF50" i="4"/>
  <c r="DH50" i="4"/>
  <c r="DI50" i="4"/>
  <c r="DJ50" i="4"/>
  <c r="DK50" i="4"/>
  <c r="DL50" i="4"/>
  <c r="DD51" i="4"/>
  <c r="DF51" i="4"/>
  <c r="DH51" i="4"/>
  <c r="DI51" i="4"/>
  <c r="DJ51" i="4"/>
  <c r="DK51" i="4"/>
  <c r="DL51" i="4"/>
  <c r="BJ61" i="34"/>
  <c r="BK61" i="34"/>
  <c r="G12" i="42"/>
  <c r="BL61" i="34"/>
  <c r="BM61" i="34"/>
  <c r="B12" i="42"/>
  <c r="C12" i="42"/>
  <c r="H12" i="42"/>
  <c r="D12" i="42"/>
  <c r="M12" i="20"/>
  <c r="E12" i="42"/>
  <c r="F12" i="42"/>
  <c r="W12" i="20"/>
  <c r="AF12" i="20"/>
  <c r="BI61" i="34"/>
  <c r="M27" i="42"/>
  <c r="B17" i="42"/>
  <c r="C17" i="42"/>
  <c r="H17" i="42"/>
  <c r="D17" i="42"/>
  <c r="M13" i="20"/>
  <c r="M43" i="20"/>
  <c r="M45" i="20"/>
  <c r="E17" i="42"/>
  <c r="W13" i="20"/>
  <c r="W43" i="20"/>
  <c r="AF13" i="20"/>
  <c r="AF43" i="20"/>
  <c r="DQ6" i="32"/>
  <c r="DR6" i="32"/>
  <c r="DS6" i="32"/>
  <c r="DT6" i="32"/>
  <c r="DT4" i="32"/>
  <c r="DS4" i="32"/>
  <c r="DR4" i="32"/>
  <c r="DQ4" i="32"/>
  <c r="BC4" i="30"/>
  <c r="AF4" i="30"/>
  <c r="BC51" i="30"/>
  <c r="BC49" i="30"/>
  <c r="BC47" i="30"/>
  <c r="BC45" i="30"/>
  <c r="BC43" i="30"/>
  <c r="BC41" i="30"/>
  <c r="BC39" i="30"/>
  <c r="BC37" i="30"/>
  <c r="BC35" i="30"/>
  <c r="BC33" i="30"/>
  <c r="BC31" i="30"/>
  <c r="BC29" i="30"/>
  <c r="BC27" i="30"/>
  <c r="BC25" i="30"/>
  <c r="BC23" i="30"/>
  <c r="BC21" i="30"/>
  <c r="BC19" i="30"/>
  <c r="BC17" i="30"/>
  <c r="BC15" i="30"/>
  <c r="BC13" i="30"/>
  <c r="BC11" i="30"/>
  <c r="BC9" i="30"/>
  <c r="BC7" i="30"/>
  <c r="BC5" i="30"/>
  <c r="BC52" i="30"/>
  <c r="BC50" i="30"/>
  <c r="BC48" i="30"/>
  <c r="BC46" i="30"/>
  <c r="BC44" i="30"/>
  <c r="BC42" i="30"/>
  <c r="BC40" i="30"/>
  <c r="BC38" i="30"/>
  <c r="BC36" i="30"/>
  <c r="BC34" i="30"/>
  <c r="BC32" i="30"/>
  <c r="BC30" i="30"/>
  <c r="BC28" i="30"/>
  <c r="BC26" i="30"/>
  <c r="BC24" i="30"/>
  <c r="BC22" i="30"/>
  <c r="BC20" i="30"/>
  <c r="BC18" i="30"/>
  <c r="BC16" i="30"/>
  <c r="BC14" i="30"/>
  <c r="BC12" i="30"/>
  <c r="BC10" i="30"/>
  <c r="BC8" i="30"/>
  <c r="BC6" i="30"/>
  <c r="G22" i="42"/>
  <c r="B22" i="42"/>
  <c r="C22" i="42"/>
  <c r="H22" i="42"/>
  <c r="D22" i="42"/>
  <c r="M25" i="20"/>
  <c r="E22" i="42"/>
  <c r="F22" i="42"/>
  <c r="W25" i="20"/>
  <c r="AF25" i="20"/>
  <c r="AM61" i="3"/>
  <c r="G23" i="42"/>
  <c r="B23" i="42"/>
  <c r="C23" i="42"/>
  <c r="H23" i="42"/>
  <c r="D23" i="42"/>
  <c r="E23" i="42"/>
  <c r="F23" i="42"/>
  <c r="W15" i="20"/>
  <c r="AF15" i="20"/>
  <c r="AF45" i="20"/>
  <c r="FL4" i="3"/>
  <c r="FM4" i="3"/>
  <c r="FN4" i="3"/>
  <c r="FO4" i="3"/>
  <c r="FP4" i="3"/>
  <c r="FL5" i="3"/>
  <c r="FM5" i="3"/>
  <c r="FN5" i="3"/>
  <c r="FO5" i="3"/>
  <c r="FP5" i="3"/>
  <c r="FL6" i="3"/>
  <c r="FM6" i="3"/>
  <c r="FN6" i="3"/>
  <c r="FO6" i="3"/>
  <c r="FP6" i="3"/>
  <c r="FL7" i="3"/>
  <c r="FM7" i="3"/>
  <c r="FN7" i="3"/>
  <c r="FO7" i="3"/>
  <c r="FP7" i="3"/>
  <c r="FL8" i="3"/>
  <c r="FM8" i="3"/>
  <c r="FN8" i="3"/>
  <c r="FO8" i="3"/>
  <c r="FP8" i="3"/>
  <c r="FL9" i="3"/>
  <c r="FM9" i="3"/>
  <c r="FN9" i="3"/>
  <c r="FO9" i="3"/>
  <c r="FP9" i="3"/>
  <c r="FL10" i="3"/>
  <c r="FM10" i="3"/>
  <c r="FN10" i="3"/>
  <c r="FO10" i="3"/>
  <c r="FP10" i="3"/>
  <c r="FL11" i="3"/>
  <c r="FM11" i="3"/>
  <c r="FN11" i="3"/>
  <c r="FO11" i="3"/>
  <c r="FP11" i="3"/>
  <c r="FL12" i="3"/>
  <c r="FM12" i="3"/>
  <c r="FN12" i="3"/>
  <c r="FO12" i="3"/>
  <c r="FP12" i="3"/>
  <c r="FL13" i="3"/>
  <c r="FM13" i="3"/>
  <c r="FN13" i="3"/>
  <c r="FO13" i="3"/>
  <c r="FP13" i="3"/>
  <c r="FL14" i="3"/>
  <c r="FM14" i="3"/>
  <c r="FN14" i="3"/>
  <c r="FO14" i="3"/>
  <c r="FP14" i="3"/>
  <c r="FL15" i="3"/>
  <c r="FM15" i="3"/>
  <c r="FN15" i="3"/>
  <c r="FO15" i="3"/>
  <c r="FP15" i="3"/>
  <c r="FL16" i="3"/>
  <c r="FM16" i="3"/>
  <c r="FN16" i="3"/>
  <c r="FO16" i="3"/>
  <c r="FP16" i="3"/>
  <c r="FL17" i="3"/>
  <c r="FM17" i="3"/>
  <c r="FN17" i="3"/>
  <c r="FO17" i="3"/>
  <c r="FP17" i="3"/>
  <c r="FL18" i="3"/>
  <c r="FM18" i="3"/>
  <c r="FN18" i="3"/>
  <c r="FO18" i="3"/>
  <c r="FP18" i="3"/>
  <c r="FL19" i="3"/>
  <c r="FM19" i="3"/>
  <c r="FN19" i="3"/>
  <c r="FO19" i="3"/>
  <c r="FP19" i="3"/>
  <c r="FL20" i="3"/>
  <c r="FM20" i="3"/>
  <c r="FN20" i="3"/>
  <c r="FO20" i="3"/>
  <c r="FP20" i="3"/>
  <c r="FL21" i="3"/>
  <c r="FM21" i="3"/>
  <c r="FN21" i="3"/>
  <c r="FO21" i="3"/>
  <c r="FP21" i="3"/>
  <c r="FL22" i="3"/>
  <c r="FM22" i="3"/>
  <c r="FN22" i="3"/>
  <c r="FO22" i="3"/>
  <c r="FP22" i="3"/>
  <c r="FL23" i="3"/>
  <c r="FM23" i="3"/>
  <c r="FN23" i="3"/>
  <c r="FO23" i="3"/>
  <c r="FP23" i="3"/>
  <c r="FL24" i="3"/>
  <c r="FM24" i="3"/>
  <c r="FN24" i="3"/>
  <c r="FO24" i="3"/>
  <c r="FP24" i="3"/>
  <c r="FL25" i="3"/>
  <c r="FM25" i="3"/>
  <c r="FN25" i="3"/>
  <c r="FO25" i="3"/>
  <c r="FP25" i="3"/>
  <c r="FL26" i="3"/>
  <c r="FM26" i="3"/>
  <c r="FN26" i="3"/>
  <c r="FO26" i="3"/>
  <c r="FP26" i="3"/>
  <c r="FL27" i="3"/>
  <c r="FM27" i="3"/>
  <c r="FN27" i="3"/>
  <c r="FO27" i="3"/>
  <c r="FP27" i="3"/>
  <c r="FL28" i="3"/>
  <c r="FM28" i="3"/>
  <c r="FN28" i="3"/>
  <c r="FO28" i="3"/>
  <c r="FP28" i="3"/>
  <c r="FL29" i="3"/>
  <c r="FM29" i="3"/>
  <c r="FN29" i="3"/>
  <c r="FO29" i="3"/>
  <c r="FP29" i="3"/>
  <c r="FL30" i="3"/>
  <c r="FM30" i="3"/>
  <c r="FN30" i="3"/>
  <c r="FO30" i="3"/>
  <c r="FP30" i="3"/>
  <c r="FL31" i="3"/>
  <c r="FM31" i="3"/>
  <c r="FN31" i="3"/>
  <c r="FO31" i="3"/>
  <c r="FP31" i="3"/>
  <c r="FL32" i="3"/>
  <c r="FM32" i="3"/>
  <c r="FN32" i="3"/>
  <c r="FO32" i="3"/>
  <c r="FP32" i="3"/>
  <c r="FL33" i="3"/>
  <c r="FM33" i="3"/>
  <c r="FN33" i="3"/>
  <c r="FO33" i="3"/>
  <c r="FP33" i="3"/>
  <c r="FL34" i="3"/>
  <c r="FM34" i="3"/>
  <c r="FN34" i="3"/>
  <c r="FO34" i="3"/>
  <c r="FP34" i="3"/>
  <c r="FL35" i="3"/>
  <c r="FM35" i="3"/>
  <c r="FN35" i="3"/>
  <c r="FO35" i="3"/>
  <c r="FP35" i="3"/>
  <c r="FL36" i="3"/>
  <c r="FM36" i="3"/>
  <c r="FN36" i="3"/>
  <c r="FO36" i="3"/>
  <c r="FP36" i="3"/>
  <c r="FL37" i="3"/>
  <c r="FM37" i="3"/>
  <c r="FN37" i="3"/>
  <c r="FO37" i="3"/>
  <c r="FP37" i="3"/>
  <c r="FL38" i="3"/>
  <c r="FM38" i="3"/>
  <c r="FN38" i="3"/>
  <c r="FO38" i="3"/>
  <c r="FP38" i="3"/>
  <c r="FL39" i="3"/>
  <c r="FM39" i="3"/>
  <c r="FN39" i="3"/>
  <c r="FO39" i="3"/>
  <c r="FP39" i="3"/>
  <c r="FL40" i="3"/>
  <c r="FM40" i="3"/>
  <c r="FN40" i="3"/>
  <c r="FO40" i="3"/>
  <c r="FP40" i="3"/>
  <c r="FL41" i="3"/>
  <c r="FM41" i="3"/>
  <c r="FN41" i="3"/>
  <c r="FO41" i="3"/>
  <c r="FP41" i="3"/>
  <c r="FL42" i="3"/>
  <c r="FM42" i="3"/>
  <c r="FN42" i="3"/>
  <c r="FO42" i="3"/>
  <c r="FP42" i="3"/>
  <c r="FL43" i="3"/>
  <c r="FM43" i="3"/>
  <c r="FN43" i="3"/>
  <c r="FO43" i="3"/>
  <c r="FP43" i="3"/>
  <c r="FL44" i="3"/>
  <c r="FM44" i="3"/>
  <c r="FN44" i="3"/>
  <c r="FO44" i="3"/>
  <c r="FP44" i="3"/>
  <c r="FL45" i="3"/>
  <c r="FM45" i="3"/>
  <c r="FN45" i="3"/>
  <c r="FO45" i="3"/>
  <c r="FP45" i="3"/>
  <c r="FL46" i="3"/>
  <c r="FM46" i="3"/>
  <c r="FN46" i="3"/>
  <c r="FO46" i="3"/>
  <c r="FP46" i="3"/>
  <c r="FL47" i="3"/>
  <c r="FM47" i="3"/>
  <c r="FN47" i="3"/>
  <c r="FO47" i="3"/>
  <c r="FP47" i="3"/>
  <c r="FL48" i="3"/>
  <c r="FM48" i="3"/>
  <c r="FN48" i="3"/>
  <c r="FO48" i="3"/>
  <c r="FP48" i="3"/>
  <c r="FL49" i="3"/>
  <c r="FM49" i="3"/>
  <c r="FN49" i="3"/>
  <c r="FO49" i="3"/>
  <c r="FP49" i="3"/>
  <c r="FL50" i="3"/>
  <c r="FM50" i="3"/>
  <c r="FN50" i="3"/>
  <c r="FO50" i="3"/>
  <c r="FP50" i="3"/>
  <c r="FL51" i="3"/>
  <c r="FM51" i="3"/>
  <c r="FN51" i="3"/>
  <c r="FO51" i="3"/>
  <c r="FP51" i="3"/>
  <c r="FP3" i="3"/>
  <c r="FO3" i="3"/>
  <c r="FN3" i="3"/>
  <c r="FM3" i="3"/>
  <c r="FL3" i="3"/>
  <c r="FF4" i="3"/>
  <c r="FF5" i="3"/>
  <c r="FF6" i="3"/>
  <c r="FF7" i="3"/>
  <c r="FF8" i="3"/>
  <c r="FF9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3" i="3"/>
  <c r="EO4" i="13"/>
  <c r="EO5" i="13"/>
  <c r="EO6" i="13"/>
  <c r="EO7" i="13"/>
  <c r="EO8" i="13"/>
  <c r="EO9" i="13"/>
  <c r="EO10" i="13"/>
  <c r="EO11" i="13"/>
  <c r="EO12" i="13"/>
  <c r="EO13" i="13"/>
  <c r="EO14" i="13"/>
  <c r="EO15" i="13"/>
  <c r="EO16" i="13"/>
  <c r="EO17" i="13"/>
  <c r="EO18" i="13"/>
  <c r="EO19" i="13"/>
  <c r="EO20" i="13"/>
  <c r="EO21" i="13"/>
  <c r="EO22" i="13"/>
  <c r="EO23" i="13"/>
  <c r="EO24" i="13"/>
  <c r="EO25" i="13"/>
  <c r="EO26" i="13"/>
  <c r="EO27" i="13"/>
  <c r="EO28" i="13"/>
  <c r="EO29" i="13"/>
  <c r="EO30" i="13"/>
  <c r="EO31" i="13"/>
  <c r="EO32" i="13"/>
  <c r="EO33" i="13"/>
  <c r="EO34" i="13"/>
  <c r="EO35" i="13"/>
  <c r="EO36" i="13"/>
  <c r="EO37" i="13"/>
  <c r="EO38" i="13"/>
  <c r="EO39" i="13"/>
  <c r="EO40" i="13"/>
  <c r="EO41" i="13"/>
  <c r="EO42" i="13"/>
  <c r="EO43" i="13"/>
  <c r="EO44" i="13"/>
  <c r="EO45" i="13"/>
  <c r="EO46" i="13"/>
  <c r="EO47" i="13"/>
  <c r="EO48" i="13"/>
  <c r="EO49" i="13"/>
  <c r="EO50" i="13"/>
  <c r="EO51" i="13"/>
  <c r="EO3" i="13"/>
  <c r="EM4" i="13"/>
  <c r="EM5" i="13"/>
  <c r="EM6" i="13"/>
  <c r="EM7" i="13"/>
  <c r="EM8" i="13"/>
  <c r="EM9" i="13"/>
  <c r="EM10" i="13"/>
  <c r="EM11" i="13"/>
  <c r="EM12" i="13"/>
  <c r="EM13" i="13"/>
  <c r="EM14" i="13"/>
  <c r="EM15" i="13"/>
  <c r="EM16" i="13"/>
  <c r="EM17" i="13"/>
  <c r="EM18" i="13"/>
  <c r="EM19" i="13"/>
  <c r="EM20" i="13"/>
  <c r="EM21" i="13"/>
  <c r="EM22" i="13"/>
  <c r="EM23" i="13"/>
  <c r="EM24" i="13"/>
  <c r="EM25" i="13"/>
  <c r="EM26" i="13"/>
  <c r="EM27" i="13"/>
  <c r="EM28" i="13"/>
  <c r="EM29" i="13"/>
  <c r="EM30" i="13"/>
  <c r="EM31" i="13"/>
  <c r="EM32" i="13"/>
  <c r="EM33" i="13"/>
  <c r="EM34" i="13"/>
  <c r="EM35" i="13"/>
  <c r="EM36" i="13"/>
  <c r="EM37" i="13"/>
  <c r="EM38" i="13"/>
  <c r="EM39" i="13"/>
  <c r="EM40" i="13"/>
  <c r="EM41" i="13"/>
  <c r="EM42" i="13"/>
  <c r="EM43" i="13"/>
  <c r="EM44" i="13"/>
  <c r="EM45" i="13"/>
  <c r="EM46" i="13"/>
  <c r="EM47" i="13"/>
  <c r="EM48" i="13"/>
  <c r="EM49" i="13"/>
  <c r="EM50" i="13"/>
  <c r="EM51" i="13"/>
  <c r="EM3" i="13"/>
  <c r="EH4" i="13"/>
  <c r="EH5" i="13"/>
  <c r="EH6" i="13"/>
  <c r="EH7" i="13"/>
  <c r="EH8" i="13"/>
  <c r="EH9" i="13"/>
  <c r="EH10" i="13"/>
  <c r="EH11" i="13"/>
  <c r="EH12" i="13"/>
  <c r="EH13" i="13"/>
  <c r="EH14" i="13"/>
  <c r="EH15" i="13"/>
  <c r="EH16" i="13"/>
  <c r="EH17" i="13"/>
  <c r="EH18" i="13"/>
  <c r="EH19" i="13"/>
  <c r="EH20" i="13"/>
  <c r="EH21" i="13"/>
  <c r="EH22" i="13"/>
  <c r="EH23" i="13"/>
  <c r="EH24" i="13"/>
  <c r="EH25" i="13"/>
  <c r="EH26" i="13"/>
  <c r="EH27" i="13"/>
  <c r="EH28" i="13"/>
  <c r="EH29" i="13"/>
  <c r="EH30" i="13"/>
  <c r="EH31" i="13"/>
  <c r="EH32" i="13"/>
  <c r="EH33" i="13"/>
  <c r="EH34" i="13"/>
  <c r="EH35" i="13"/>
  <c r="EH36" i="13"/>
  <c r="EH37" i="13"/>
  <c r="EH38" i="13"/>
  <c r="EH39" i="13"/>
  <c r="EH40" i="13"/>
  <c r="EH41" i="13"/>
  <c r="EH42" i="13"/>
  <c r="EH43" i="13"/>
  <c r="EH44" i="13"/>
  <c r="EH45" i="13"/>
  <c r="EH46" i="13"/>
  <c r="EH47" i="13"/>
  <c r="EH48" i="13"/>
  <c r="EH49" i="13"/>
  <c r="EH50" i="13"/>
  <c r="EH51" i="13"/>
  <c r="EH3" i="13"/>
  <c r="DS3" i="13"/>
  <c r="DT3" i="13"/>
  <c r="BB9" i="30"/>
  <c r="BB17" i="30"/>
  <c r="BB25" i="30"/>
  <c r="BB33" i="30"/>
  <c r="BB41" i="30"/>
  <c r="BB49" i="30"/>
  <c r="BB6" i="30"/>
  <c r="BB14" i="30"/>
  <c r="BB22" i="30"/>
  <c r="BB30" i="30"/>
  <c r="BB38" i="30"/>
  <c r="BB46" i="30"/>
  <c r="BB48" i="30"/>
  <c r="BB11" i="30"/>
  <c r="BB19" i="30"/>
  <c r="BB27" i="30"/>
  <c r="BB35" i="30"/>
  <c r="BB43" i="30"/>
  <c r="BB51" i="30"/>
  <c r="BB12" i="30"/>
  <c r="BB20" i="30"/>
  <c r="BB28" i="30"/>
  <c r="BB36" i="30"/>
  <c r="BB44" i="30"/>
  <c r="BB5" i="30"/>
  <c r="BB13" i="30"/>
  <c r="BB21" i="30"/>
  <c r="BB29" i="30"/>
  <c r="BB37" i="30"/>
  <c r="BB45" i="30"/>
  <c r="F6" i="21"/>
  <c r="BB10" i="30"/>
  <c r="BB18" i="30"/>
  <c r="BB26" i="30"/>
  <c r="BB34" i="30"/>
  <c r="BB42" i="30"/>
  <c r="BB50" i="30"/>
  <c r="BB7" i="30"/>
  <c r="BB15" i="30"/>
  <c r="BB23" i="30"/>
  <c r="BB31" i="30"/>
  <c r="BB39" i="30"/>
  <c r="BB47" i="30"/>
  <c r="BB8" i="30"/>
  <c r="BB16" i="30"/>
  <c r="BB24" i="30"/>
  <c r="BB32" i="30"/>
  <c r="BB40" i="30"/>
  <c r="BB52" i="30"/>
  <c r="BC55" i="30"/>
  <c r="O36" i="36"/>
  <c r="P36" i="36"/>
  <c r="Q36" i="36"/>
  <c r="R36" i="36"/>
  <c r="S36" i="36"/>
  <c r="O38" i="36"/>
  <c r="P38" i="36"/>
  <c r="Q38" i="36"/>
  <c r="R38" i="36"/>
  <c r="S38" i="36"/>
  <c r="W36" i="36"/>
  <c r="X36" i="36"/>
  <c r="Y36" i="36"/>
  <c r="Z36" i="36"/>
  <c r="B21" i="20"/>
  <c r="AA36" i="36"/>
  <c r="C21" i="20"/>
  <c r="AB36" i="36"/>
  <c r="AC36" i="36"/>
  <c r="AD36" i="36"/>
  <c r="AE36" i="36"/>
  <c r="AF36" i="36"/>
  <c r="AG36" i="36"/>
  <c r="AH36" i="36"/>
  <c r="CX36" i="36"/>
  <c r="AI36" i="36"/>
  <c r="AJ36" i="36"/>
  <c r="AK36" i="36"/>
  <c r="AL36" i="36"/>
  <c r="M21" i="20"/>
  <c r="AM36" i="36"/>
  <c r="O21" i="20"/>
  <c r="AN36" i="36"/>
  <c r="AO36" i="36"/>
  <c r="AP36" i="36"/>
  <c r="AQ36" i="36"/>
  <c r="AR36" i="36"/>
  <c r="AS36" i="36"/>
  <c r="AT36" i="36"/>
  <c r="AV36" i="36"/>
  <c r="Q21" i="20"/>
  <c r="AW36" i="36"/>
  <c r="R21" i="20"/>
  <c r="AX36" i="36"/>
  <c r="AY36" i="36"/>
  <c r="AZ36" i="36"/>
  <c r="BA36" i="36"/>
  <c r="BB36" i="36"/>
  <c r="BC36" i="36"/>
  <c r="T21" i="20"/>
  <c r="BD36" i="36"/>
  <c r="U21" i="20"/>
  <c r="BE36" i="36"/>
  <c r="BF36" i="36"/>
  <c r="BG36" i="36"/>
  <c r="BH36" i="36"/>
  <c r="BI36" i="36"/>
  <c r="BJ36" i="36"/>
  <c r="V21" i="20"/>
  <c r="BK36" i="36"/>
  <c r="BL36" i="36"/>
  <c r="BM36" i="36"/>
  <c r="BN36" i="36"/>
  <c r="BO36" i="36"/>
  <c r="BP36" i="36"/>
  <c r="W21" i="20"/>
  <c r="BQ36" i="36"/>
  <c r="X21" i="20"/>
  <c r="BR36" i="36"/>
  <c r="Y21" i="20"/>
  <c r="BS36" i="36"/>
  <c r="BT36" i="36"/>
  <c r="BU36" i="36"/>
  <c r="AA21" i="20"/>
  <c r="BV36" i="36"/>
  <c r="AB21" i="20"/>
  <c r="BW36" i="36"/>
  <c r="AC21" i="20"/>
  <c r="BX36" i="36"/>
  <c r="CZ36" i="36"/>
  <c r="BY36" i="36"/>
  <c r="AD21" i="20"/>
  <c r="BZ36" i="36"/>
  <c r="CA36" i="36"/>
  <c r="CB36" i="36"/>
  <c r="AE21" i="20"/>
  <c r="CC36" i="36"/>
  <c r="CD36" i="36"/>
  <c r="CE36" i="36"/>
  <c r="CF36" i="36"/>
  <c r="AF21" i="20"/>
  <c r="W38" i="36"/>
  <c r="G40" i="42"/>
  <c r="G43" i="42"/>
  <c r="G47" i="42"/>
  <c r="X38" i="36"/>
  <c r="B40" i="42"/>
  <c r="Y38" i="36"/>
  <c r="Z38" i="36"/>
  <c r="AA38" i="36"/>
  <c r="C40" i="42"/>
  <c r="AB38" i="36"/>
  <c r="H40" i="42"/>
  <c r="H43" i="42"/>
  <c r="H47" i="42"/>
  <c r="AC38" i="36"/>
  <c r="AD38" i="36"/>
  <c r="B41" i="21"/>
  <c r="AE38" i="36"/>
  <c r="AF38" i="36"/>
  <c r="AG38" i="36"/>
  <c r="AH38" i="36"/>
  <c r="AI38" i="36"/>
  <c r="AJ38" i="36"/>
  <c r="D40" i="42"/>
  <c r="AK38" i="36"/>
  <c r="AL38" i="36"/>
  <c r="CY38" i="36"/>
  <c r="AM38" i="36"/>
  <c r="AN38" i="36"/>
  <c r="AO38" i="36"/>
  <c r="AP38" i="36"/>
  <c r="AQ38" i="36"/>
  <c r="E40" i="42"/>
  <c r="AR38" i="36"/>
  <c r="F40" i="42"/>
  <c r="AS38" i="36"/>
  <c r="C41" i="21"/>
  <c r="AT38" i="36"/>
  <c r="AV38" i="36"/>
  <c r="AW38" i="36"/>
  <c r="AX38" i="36"/>
  <c r="D41" i="21"/>
  <c r="AY38" i="36"/>
  <c r="AZ38" i="36"/>
  <c r="BA38" i="36"/>
  <c r="BB38" i="36"/>
  <c r="BC38" i="36"/>
  <c r="BD38" i="36"/>
  <c r="BE38" i="36"/>
  <c r="BF38" i="36"/>
  <c r="BG38" i="36"/>
  <c r="BH38" i="36"/>
  <c r="E41" i="21"/>
  <c r="BI38" i="36"/>
  <c r="F41" i="21"/>
  <c r="BJ38" i="36"/>
  <c r="BK38" i="36"/>
  <c r="BL38" i="36"/>
  <c r="BM38" i="36"/>
  <c r="BN38" i="36"/>
  <c r="BO38" i="36"/>
  <c r="BP38" i="36"/>
  <c r="BQ38" i="36"/>
  <c r="BR38" i="36"/>
  <c r="BS38" i="36"/>
  <c r="BT38" i="36"/>
  <c r="BU38" i="36"/>
  <c r="BV38" i="36"/>
  <c r="BW38" i="36"/>
  <c r="G41" i="21"/>
  <c r="BX38" i="36"/>
  <c r="CZ38" i="36"/>
  <c r="BY38" i="36"/>
  <c r="BZ38" i="36"/>
  <c r="CA38" i="36"/>
  <c r="CB38" i="36"/>
  <c r="DA38" i="36"/>
  <c r="CC38" i="36"/>
  <c r="CD38" i="36"/>
  <c r="H41" i="21"/>
  <c r="CE38" i="36"/>
  <c r="CF38" i="36"/>
  <c r="DB38" i="36"/>
  <c r="CX4" i="36"/>
  <c r="CY4" i="36"/>
  <c r="CZ4" i="36"/>
  <c r="DA4" i="36"/>
  <c r="DB4" i="36"/>
  <c r="CX5" i="36"/>
  <c r="CY5" i="36"/>
  <c r="CZ5" i="36"/>
  <c r="DA5" i="36"/>
  <c r="DB5" i="36"/>
  <c r="CX6" i="36"/>
  <c r="CY6" i="36"/>
  <c r="CZ6" i="36"/>
  <c r="DA6" i="36"/>
  <c r="DB6" i="36"/>
  <c r="CX7" i="36"/>
  <c r="CY7" i="36"/>
  <c r="CZ7" i="36"/>
  <c r="DA7" i="36"/>
  <c r="DB7" i="36"/>
  <c r="CX8" i="36"/>
  <c r="CY8" i="36"/>
  <c r="CZ8" i="36"/>
  <c r="DA8" i="36"/>
  <c r="DB8" i="36"/>
  <c r="CX9" i="36"/>
  <c r="CY9" i="36"/>
  <c r="CZ9" i="36"/>
  <c r="DA9" i="36"/>
  <c r="DB9" i="36"/>
  <c r="CX10" i="36"/>
  <c r="CY10" i="36"/>
  <c r="CZ10" i="36"/>
  <c r="DA10" i="36"/>
  <c r="DB10" i="36"/>
  <c r="CX11" i="36"/>
  <c r="CY11" i="36"/>
  <c r="CZ11" i="36"/>
  <c r="DA11" i="36"/>
  <c r="DB11" i="36"/>
  <c r="CX12" i="36"/>
  <c r="CY12" i="36"/>
  <c r="CZ12" i="36"/>
  <c r="DA12" i="36"/>
  <c r="DB12" i="36"/>
  <c r="CX13" i="36"/>
  <c r="CY13" i="36"/>
  <c r="CZ13" i="36"/>
  <c r="DA13" i="36"/>
  <c r="DB13" i="36"/>
  <c r="CX14" i="36"/>
  <c r="CY14" i="36"/>
  <c r="CZ14" i="36"/>
  <c r="DA14" i="36"/>
  <c r="DB14" i="36"/>
  <c r="CX15" i="36"/>
  <c r="CY15" i="36"/>
  <c r="CZ15" i="36"/>
  <c r="DA15" i="36"/>
  <c r="DB15" i="36"/>
  <c r="CX16" i="36"/>
  <c r="CY16" i="36"/>
  <c r="CZ16" i="36"/>
  <c r="DA16" i="36"/>
  <c r="DB16" i="36"/>
  <c r="CX17" i="36"/>
  <c r="CY17" i="36"/>
  <c r="CZ17" i="36"/>
  <c r="DA17" i="36"/>
  <c r="DB17" i="36"/>
  <c r="CX18" i="36"/>
  <c r="CY18" i="36"/>
  <c r="CZ18" i="36"/>
  <c r="DA18" i="36"/>
  <c r="DB18" i="36"/>
  <c r="CX19" i="36"/>
  <c r="CY19" i="36"/>
  <c r="CZ19" i="36"/>
  <c r="DA19" i="36"/>
  <c r="DB19" i="36"/>
  <c r="CX20" i="36"/>
  <c r="CY20" i="36"/>
  <c r="CZ20" i="36"/>
  <c r="DA20" i="36"/>
  <c r="DB20" i="36"/>
  <c r="CX21" i="36"/>
  <c r="CY21" i="36"/>
  <c r="CZ21" i="36"/>
  <c r="DA21" i="36"/>
  <c r="DB21" i="36"/>
  <c r="CX22" i="36"/>
  <c r="CY22" i="36"/>
  <c r="CZ22" i="36"/>
  <c r="DA22" i="36"/>
  <c r="DB22" i="36"/>
  <c r="CX23" i="36"/>
  <c r="CY23" i="36"/>
  <c r="CZ23" i="36"/>
  <c r="DA23" i="36"/>
  <c r="DB23" i="36"/>
  <c r="CX24" i="36"/>
  <c r="CY24" i="36"/>
  <c r="CZ24" i="36"/>
  <c r="DA24" i="36"/>
  <c r="DB24" i="36"/>
  <c r="CX25" i="36"/>
  <c r="CY25" i="36"/>
  <c r="CZ25" i="36"/>
  <c r="DA25" i="36"/>
  <c r="DB25" i="36"/>
  <c r="CX26" i="36"/>
  <c r="CY26" i="36"/>
  <c r="CZ26" i="36"/>
  <c r="DA26" i="36"/>
  <c r="DB26" i="36"/>
  <c r="CX27" i="36"/>
  <c r="CY27" i="36"/>
  <c r="CZ27" i="36"/>
  <c r="DA27" i="36"/>
  <c r="DB27" i="36"/>
  <c r="CX28" i="36"/>
  <c r="CY28" i="36"/>
  <c r="CZ28" i="36"/>
  <c r="DA28" i="36"/>
  <c r="DB28" i="36"/>
  <c r="CX29" i="36"/>
  <c r="CY29" i="36"/>
  <c r="CZ29" i="36"/>
  <c r="DA29" i="36"/>
  <c r="DB29" i="36"/>
  <c r="CX30" i="36"/>
  <c r="CY30" i="36"/>
  <c r="CZ30" i="36"/>
  <c r="DA30" i="36"/>
  <c r="DB30" i="36"/>
  <c r="CX31" i="36"/>
  <c r="CY31" i="36"/>
  <c r="CZ31" i="36"/>
  <c r="DA31" i="36"/>
  <c r="DB31" i="36"/>
  <c r="CX32" i="36"/>
  <c r="CY32" i="36"/>
  <c r="CZ32" i="36"/>
  <c r="DA32" i="36"/>
  <c r="DB32" i="36"/>
  <c r="CX33" i="36"/>
  <c r="CY33" i="36"/>
  <c r="CZ33" i="36"/>
  <c r="DA33" i="36"/>
  <c r="DB33" i="36"/>
  <c r="CX34" i="36"/>
  <c r="CY34" i="36"/>
  <c r="CZ34" i="36"/>
  <c r="DA34" i="36"/>
  <c r="DB34" i="36"/>
  <c r="DB3" i="36"/>
  <c r="DA3" i="36"/>
  <c r="CZ3" i="36"/>
  <c r="CY3" i="36"/>
  <c r="CX3" i="36"/>
  <c r="CH34" i="36"/>
  <c r="CH33" i="36"/>
  <c r="CH32" i="36"/>
  <c r="CH31" i="36"/>
  <c r="CH30" i="36"/>
  <c r="CH29" i="36"/>
  <c r="CH28" i="36"/>
  <c r="CH27" i="36"/>
  <c r="CH26" i="36"/>
  <c r="CH25" i="36"/>
  <c r="CH24" i="36"/>
  <c r="CH23" i="36"/>
  <c r="CH22" i="36"/>
  <c r="CH21" i="36"/>
  <c r="CH20" i="36"/>
  <c r="CH19" i="36"/>
  <c r="CH18" i="36"/>
  <c r="CH17" i="36"/>
  <c r="CH16" i="36"/>
  <c r="CH15" i="36"/>
  <c r="CH14" i="36"/>
  <c r="CH13" i="36"/>
  <c r="CH12" i="36"/>
  <c r="CH11" i="36"/>
  <c r="CH10" i="36"/>
  <c r="CH9" i="36"/>
  <c r="CH8" i="36"/>
  <c r="CH7" i="36"/>
  <c r="CH6" i="36"/>
  <c r="CH5" i="36"/>
  <c r="CH4" i="36"/>
  <c r="CH3" i="36"/>
  <c r="W19" i="20"/>
  <c r="B32" i="42"/>
  <c r="C32" i="42"/>
  <c r="B33" i="21"/>
  <c r="D32" i="42"/>
  <c r="E32" i="42"/>
  <c r="F32" i="42"/>
  <c r="C33" i="21"/>
  <c r="D33" i="21"/>
  <c r="E33" i="21"/>
  <c r="F33" i="21"/>
  <c r="G33" i="21"/>
  <c r="H33" i="21"/>
  <c r="B39" i="42"/>
  <c r="C39" i="42"/>
  <c r="B40" i="21"/>
  <c r="D39" i="42"/>
  <c r="E39" i="42"/>
  <c r="F39" i="42"/>
  <c r="C40" i="21"/>
  <c r="D40" i="21"/>
  <c r="E40" i="21"/>
  <c r="F40" i="21"/>
  <c r="G40" i="21"/>
  <c r="H40" i="21"/>
  <c r="CX38" i="36"/>
  <c r="AF55" i="30"/>
  <c r="F43" i="42"/>
  <c r="F47" i="42"/>
  <c r="B43" i="42"/>
  <c r="BC56" i="30"/>
  <c r="AF56" i="30"/>
  <c r="E21" i="20"/>
  <c r="I21" i="20"/>
  <c r="P21" i="20"/>
  <c r="DA36" i="36"/>
  <c r="K21" i="20"/>
  <c r="CY36" i="36"/>
  <c r="DB36" i="36"/>
  <c r="BW3" i="7"/>
  <c r="BX3" i="7"/>
  <c r="BY3" i="7"/>
  <c r="BZ3" i="7"/>
  <c r="CA3" i="7"/>
  <c r="CB3" i="7"/>
  <c r="CC3" i="7"/>
  <c r="CD3" i="7"/>
  <c r="BW4" i="7"/>
  <c r="BX4" i="7"/>
  <c r="BY4" i="7"/>
  <c r="BZ4" i="7"/>
  <c r="CA4" i="7"/>
  <c r="CB4" i="7"/>
  <c r="CC4" i="7"/>
  <c r="CD4" i="7"/>
  <c r="BW5" i="7"/>
  <c r="BX5" i="7"/>
  <c r="BY5" i="7"/>
  <c r="BZ5" i="7"/>
  <c r="CA5" i="7"/>
  <c r="CB5" i="7"/>
  <c r="CC5" i="7"/>
  <c r="CD5" i="7"/>
  <c r="BW6" i="7"/>
  <c r="BX6" i="7"/>
  <c r="BY6" i="7"/>
  <c r="BZ6" i="7"/>
  <c r="CA6" i="7"/>
  <c r="CB6" i="7"/>
  <c r="CC6" i="7"/>
  <c r="CD6" i="7"/>
  <c r="BW7" i="7"/>
  <c r="BX7" i="7"/>
  <c r="BY7" i="7"/>
  <c r="BZ7" i="7"/>
  <c r="CA7" i="7"/>
  <c r="CB7" i="7"/>
  <c r="CC7" i="7"/>
  <c r="CD7" i="7"/>
  <c r="BW8" i="7"/>
  <c r="BX8" i="7"/>
  <c r="BY8" i="7"/>
  <c r="BZ8" i="7"/>
  <c r="CA8" i="7"/>
  <c r="CB8" i="7"/>
  <c r="CC8" i="7"/>
  <c r="CD8" i="7"/>
  <c r="BW9" i="7"/>
  <c r="BX9" i="7"/>
  <c r="BY9" i="7"/>
  <c r="BZ9" i="7"/>
  <c r="CA9" i="7"/>
  <c r="CB9" i="7"/>
  <c r="CC9" i="7"/>
  <c r="CD9" i="7"/>
  <c r="BW10" i="7"/>
  <c r="BX10" i="7"/>
  <c r="BY10" i="7"/>
  <c r="BZ10" i="7"/>
  <c r="CA10" i="7"/>
  <c r="CB10" i="7"/>
  <c r="CC10" i="7"/>
  <c r="CD10" i="7"/>
  <c r="BW11" i="7"/>
  <c r="BX11" i="7"/>
  <c r="BY11" i="7"/>
  <c r="BZ11" i="7"/>
  <c r="CA11" i="7"/>
  <c r="CB11" i="7"/>
  <c r="CC11" i="7"/>
  <c r="CD11" i="7"/>
  <c r="BW12" i="7"/>
  <c r="BX12" i="7"/>
  <c r="BY12" i="7"/>
  <c r="BZ12" i="7"/>
  <c r="CA12" i="7"/>
  <c r="CB12" i="7"/>
  <c r="CC12" i="7"/>
  <c r="CD12" i="7"/>
  <c r="BW13" i="7"/>
  <c r="BX13" i="7"/>
  <c r="BY13" i="7"/>
  <c r="BZ13" i="7"/>
  <c r="CA13" i="7"/>
  <c r="CB13" i="7"/>
  <c r="CC13" i="7"/>
  <c r="CD13" i="7"/>
  <c r="BW14" i="7"/>
  <c r="BX14" i="7"/>
  <c r="BY14" i="7"/>
  <c r="BZ14" i="7"/>
  <c r="CA14" i="7"/>
  <c r="CB14" i="7"/>
  <c r="CC14" i="7"/>
  <c r="CD14" i="7"/>
  <c r="BW15" i="7"/>
  <c r="BX15" i="7"/>
  <c r="BY15" i="7"/>
  <c r="BZ15" i="7"/>
  <c r="CA15" i="7"/>
  <c r="CB15" i="7"/>
  <c r="CC15" i="7"/>
  <c r="CD15" i="7"/>
  <c r="V38" i="36"/>
  <c r="N38" i="36"/>
  <c r="CW38" i="36"/>
  <c r="M38" i="36"/>
  <c r="CV38" i="36"/>
  <c r="L38" i="36"/>
  <c r="CU38" i="36"/>
  <c r="K38" i="36"/>
  <c r="CT38" i="36"/>
  <c r="J38" i="36"/>
  <c r="CS38" i="36"/>
  <c r="I38" i="36"/>
  <c r="CR38" i="36"/>
  <c r="H38" i="36"/>
  <c r="CQ38" i="36"/>
  <c r="G38" i="36"/>
  <c r="CP38" i="36"/>
  <c r="F38" i="36"/>
  <c r="CO38" i="36"/>
  <c r="E38" i="36"/>
  <c r="CN38" i="36"/>
  <c r="D38" i="36"/>
  <c r="CM38" i="36"/>
  <c r="C38" i="36"/>
  <c r="CL38" i="36"/>
  <c r="B38" i="36"/>
  <c r="CK38" i="36"/>
  <c r="V36" i="36"/>
  <c r="N36" i="36"/>
  <c r="CW36" i="36"/>
  <c r="M36" i="36"/>
  <c r="CV36" i="36"/>
  <c r="L36" i="36"/>
  <c r="CU36" i="36"/>
  <c r="K36" i="36"/>
  <c r="CT36" i="36"/>
  <c r="J36" i="36"/>
  <c r="CS36" i="36"/>
  <c r="I36" i="36"/>
  <c r="CR36" i="36"/>
  <c r="H36" i="36"/>
  <c r="CQ36" i="36"/>
  <c r="G36" i="36"/>
  <c r="CP36" i="36"/>
  <c r="F36" i="36"/>
  <c r="CO36" i="36"/>
  <c r="E36" i="36"/>
  <c r="CN36" i="36"/>
  <c r="D36" i="36"/>
  <c r="CM36" i="36"/>
  <c r="C36" i="36"/>
  <c r="CL36" i="36"/>
  <c r="B36" i="36"/>
  <c r="CK36" i="36"/>
  <c r="CQ35" i="36"/>
  <c r="CP35" i="36"/>
  <c r="CO35" i="36"/>
  <c r="CN35" i="36"/>
  <c r="CM35" i="36"/>
  <c r="CL35" i="36"/>
  <c r="CW34" i="36"/>
  <c r="CV34" i="36"/>
  <c r="CU34" i="36"/>
  <c r="CT34" i="36"/>
  <c r="CS34" i="36"/>
  <c r="CR34" i="36"/>
  <c r="CQ34" i="36"/>
  <c r="CP34" i="36"/>
  <c r="CO34" i="36"/>
  <c r="CN34" i="36"/>
  <c r="CM34" i="36"/>
  <c r="CL34" i="36"/>
  <c r="CK34" i="36"/>
  <c r="CJ34" i="36"/>
  <c r="CW33" i="36"/>
  <c r="CV33" i="36"/>
  <c r="CU33" i="36"/>
  <c r="CT33" i="36"/>
  <c r="CS33" i="36"/>
  <c r="CR33" i="36"/>
  <c r="CQ33" i="36"/>
  <c r="CP33" i="36"/>
  <c r="CO33" i="36"/>
  <c r="CN33" i="36"/>
  <c r="CM33" i="36"/>
  <c r="CL33" i="36"/>
  <c r="CK33" i="36"/>
  <c r="CJ33" i="36"/>
  <c r="CW32" i="36"/>
  <c r="CV32" i="36"/>
  <c r="CU32" i="36"/>
  <c r="CT32" i="36"/>
  <c r="CS32" i="36"/>
  <c r="CR32" i="36"/>
  <c r="CQ32" i="36"/>
  <c r="CP32" i="36"/>
  <c r="CO32" i="36"/>
  <c r="CN32" i="36"/>
  <c r="CM32" i="36"/>
  <c r="CL32" i="36"/>
  <c r="CK32" i="36"/>
  <c r="CJ32" i="36"/>
  <c r="CW31" i="36"/>
  <c r="CV31" i="36"/>
  <c r="CU31" i="36"/>
  <c r="CT31" i="36"/>
  <c r="CS31" i="36"/>
  <c r="CR31" i="36"/>
  <c r="CQ31" i="36"/>
  <c r="CP31" i="36"/>
  <c r="CO31" i="36"/>
  <c r="CN31" i="36"/>
  <c r="CM31" i="36"/>
  <c r="CL31" i="36"/>
  <c r="CK31" i="36"/>
  <c r="CJ31" i="36"/>
  <c r="CW30" i="36"/>
  <c r="CV30" i="36"/>
  <c r="CU30" i="36"/>
  <c r="CT30" i="36"/>
  <c r="CS30" i="36"/>
  <c r="CR30" i="36"/>
  <c r="CQ30" i="36"/>
  <c r="CP30" i="36"/>
  <c r="CO30" i="36"/>
  <c r="CN30" i="36"/>
  <c r="CM30" i="36"/>
  <c r="CL30" i="36"/>
  <c r="CK30" i="36"/>
  <c r="CJ30" i="36"/>
  <c r="CW29" i="36"/>
  <c r="CV29" i="36"/>
  <c r="CU29" i="36"/>
  <c r="CT29" i="36"/>
  <c r="CS29" i="36"/>
  <c r="CR29" i="36"/>
  <c r="CQ29" i="36"/>
  <c r="CP29" i="36"/>
  <c r="CO29" i="36"/>
  <c r="CN29" i="36"/>
  <c r="CM29" i="36"/>
  <c r="CL29" i="36"/>
  <c r="CK29" i="36"/>
  <c r="CJ29" i="36"/>
  <c r="CW28" i="36"/>
  <c r="CV28" i="36"/>
  <c r="CU28" i="36"/>
  <c r="CT28" i="36"/>
  <c r="CS28" i="36"/>
  <c r="CR28" i="36"/>
  <c r="CQ28" i="36"/>
  <c r="CP28" i="36"/>
  <c r="CO28" i="36"/>
  <c r="CN28" i="36"/>
  <c r="CM28" i="36"/>
  <c r="CL28" i="36"/>
  <c r="CK28" i="36"/>
  <c r="CJ28" i="36"/>
  <c r="CW27" i="36"/>
  <c r="CV27" i="36"/>
  <c r="CU27" i="36"/>
  <c r="CT27" i="36"/>
  <c r="CS27" i="36"/>
  <c r="CR27" i="36"/>
  <c r="CQ27" i="36"/>
  <c r="CP27" i="36"/>
  <c r="CO27" i="36"/>
  <c r="CN27" i="36"/>
  <c r="CM27" i="36"/>
  <c r="CL27" i="36"/>
  <c r="CK27" i="36"/>
  <c r="CJ27" i="36"/>
  <c r="CW26" i="36"/>
  <c r="CV26" i="36"/>
  <c r="CU26" i="36"/>
  <c r="CT26" i="36"/>
  <c r="CS26" i="36"/>
  <c r="CR26" i="36"/>
  <c r="CQ26" i="36"/>
  <c r="CP26" i="36"/>
  <c r="CO26" i="36"/>
  <c r="CN26" i="36"/>
  <c r="CM26" i="36"/>
  <c r="CL26" i="36"/>
  <c r="CK26" i="36"/>
  <c r="CJ26" i="36"/>
  <c r="CW25" i="36"/>
  <c r="CV25" i="36"/>
  <c r="CU25" i="36"/>
  <c r="CT25" i="36"/>
  <c r="CS25" i="36"/>
  <c r="CR25" i="36"/>
  <c r="CQ25" i="36"/>
  <c r="CP25" i="36"/>
  <c r="CO25" i="36"/>
  <c r="CN25" i="36"/>
  <c r="CM25" i="36"/>
  <c r="CL25" i="36"/>
  <c r="CK25" i="36"/>
  <c r="CJ25" i="36"/>
  <c r="CW24" i="36"/>
  <c r="CV24" i="36"/>
  <c r="CU24" i="36"/>
  <c r="CT24" i="36"/>
  <c r="CS24" i="36"/>
  <c r="CR24" i="36"/>
  <c r="CQ24" i="36"/>
  <c r="CP24" i="36"/>
  <c r="CO24" i="36"/>
  <c r="CN24" i="36"/>
  <c r="CM24" i="36"/>
  <c r="CL24" i="36"/>
  <c r="CK24" i="36"/>
  <c r="CJ24" i="36"/>
  <c r="CW23" i="36"/>
  <c r="CV23" i="36"/>
  <c r="CU23" i="36"/>
  <c r="CT23" i="36"/>
  <c r="CS23" i="36"/>
  <c r="CR23" i="36"/>
  <c r="CQ23" i="36"/>
  <c r="CP23" i="36"/>
  <c r="CO23" i="36"/>
  <c r="CN23" i="36"/>
  <c r="CM23" i="36"/>
  <c r="CL23" i="36"/>
  <c r="CK23" i="36"/>
  <c r="CJ23" i="36"/>
  <c r="CW22" i="36"/>
  <c r="CV22" i="36"/>
  <c r="CU22" i="36"/>
  <c r="CT22" i="36"/>
  <c r="CS22" i="36"/>
  <c r="CR22" i="36"/>
  <c r="CQ22" i="36"/>
  <c r="CP22" i="36"/>
  <c r="CO22" i="36"/>
  <c r="CN22" i="36"/>
  <c r="CM22" i="36"/>
  <c r="CL22" i="36"/>
  <c r="CK22" i="36"/>
  <c r="CJ22" i="36"/>
  <c r="CW21" i="36"/>
  <c r="CV21" i="36"/>
  <c r="CU21" i="36"/>
  <c r="CT21" i="36"/>
  <c r="CS21" i="36"/>
  <c r="CR21" i="36"/>
  <c r="CQ21" i="36"/>
  <c r="CP21" i="36"/>
  <c r="CO21" i="36"/>
  <c r="CN21" i="36"/>
  <c r="CM21" i="36"/>
  <c r="CL21" i="36"/>
  <c r="CK21" i="36"/>
  <c r="CJ21" i="36"/>
  <c r="CW20" i="36"/>
  <c r="CV20" i="36"/>
  <c r="CU20" i="36"/>
  <c r="CT20" i="36"/>
  <c r="CS20" i="36"/>
  <c r="CR20" i="36"/>
  <c r="CQ20" i="36"/>
  <c r="CP20" i="36"/>
  <c r="CO20" i="36"/>
  <c r="CN20" i="36"/>
  <c r="CM20" i="36"/>
  <c r="CL20" i="36"/>
  <c r="CK20" i="36"/>
  <c r="CJ20" i="36"/>
  <c r="CW19" i="36"/>
  <c r="CV19" i="36"/>
  <c r="CU19" i="36"/>
  <c r="CT19" i="36"/>
  <c r="CS19" i="36"/>
  <c r="CR19" i="36"/>
  <c r="CQ19" i="36"/>
  <c r="CP19" i="36"/>
  <c r="CO19" i="36"/>
  <c r="CN19" i="36"/>
  <c r="CM19" i="36"/>
  <c r="CL19" i="36"/>
  <c r="CK19" i="36"/>
  <c r="CJ19" i="36"/>
  <c r="CW18" i="36"/>
  <c r="CV18" i="36"/>
  <c r="CU18" i="36"/>
  <c r="CT18" i="36"/>
  <c r="CS18" i="36"/>
  <c r="CR18" i="36"/>
  <c r="CQ18" i="36"/>
  <c r="CP18" i="36"/>
  <c r="CO18" i="36"/>
  <c r="CN18" i="36"/>
  <c r="CM18" i="36"/>
  <c r="CL18" i="36"/>
  <c r="CK18" i="36"/>
  <c r="CJ18" i="36"/>
  <c r="CW17" i="36"/>
  <c r="CV17" i="36"/>
  <c r="CU17" i="36"/>
  <c r="CT17" i="36"/>
  <c r="CS17" i="36"/>
  <c r="CR17" i="36"/>
  <c r="CQ17" i="36"/>
  <c r="CP17" i="36"/>
  <c r="CO17" i="36"/>
  <c r="CN17" i="36"/>
  <c r="CM17" i="36"/>
  <c r="CL17" i="36"/>
  <c r="CK17" i="36"/>
  <c r="CJ17" i="36"/>
  <c r="CW16" i="36"/>
  <c r="CV16" i="36"/>
  <c r="CU16" i="36"/>
  <c r="CT16" i="36"/>
  <c r="CS16" i="36"/>
  <c r="CR16" i="36"/>
  <c r="CQ16" i="36"/>
  <c r="CP16" i="36"/>
  <c r="CO16" i="36"/>
  <c r="CN16" i="36"/>
  <c r="CM16" i="36"/>
  <c r="CL16" i="36"/>
  <c r="CK16" i="36"/>
  <c r="CJ16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J15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J14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J13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J12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J6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J4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CJ3" i="36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L62" i="5"/>
  <c r="M62" i="5"/>
  <c r="N62" i="5"/>
  <c r="O62" i="5"/>
  <c r="P62" i="5"/>
  <c r="Q62" i="5"/>
  <c r="R62" i="5"/>
  <c r="K13" i="42"/>
  <c r="S62" i="5"/>
  <c r="O13" i="42"/>
  <c r="T62" i="5"/>
  <c r="N13" i="42"/>
  <c r="U62" i="5"/>
  <c r="L13" i="42"/>
  <c r="V62" i="5"/>
  <c r="W62" i="5"/>
  <c r="X62" i="5"/>
  <c r="Y62" i="5"/>
  <c r="Z62" i="5"/>
  <c r="AA62" i="5"/>
  <c r="AB62" i="5"/>
  <c r="AC62" i="5"/>
  <c r="AD62" i="5"/>
  <c r="I13" i="42"/>
  <c r="AE62" i="5"/>
  <c r="J13" i="42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18" i="20"/>
  <c r="V18" i="20"/>
  <c r="U18" i="20"/>
  <c r="T18" i="20"/>
  <c r="F13" i="42"/>
  <c r="E13" i="42"/>
  <c r="M18" i="20"/>
  <c r="D13" i="42"/>
  <c r="H13" i="42"/>
  <c r="C13" i="42"/>
  <c r="AN61" i="5"/>
  <c r="AM61" i="5"/>
  <c r="AL61" i="5"/>
  <c r="AK61" i="5"/>
  <c r="B13" i="42"/>
  <c r="AJ61" i="5"/>
  <c r="G13" i="42"/>
  <c r="AI61" i="5"/>
  <c r="EE4" i="5"/>
  <c r="EE5" i="5"/>
  <c r="EE6" i="5"/>
  <c r="EE7" i="5"/>
  <c r="EE8" i="5"/>
  <c r="EE9" i="5"/>
  <c r="EE10" i="5"/>
  <c r="EE11" i="5"/>
  <c r="EE12" i="5"/>
  <c r="EE13" i="5"/>
  <c r="EE14" i="5"/>
  <c r="EE15" i="5"/>
  <c r="EE16" i="5"/>
  <c r="EE17" i="5"/>
  <c r="EE18" i="5"/>
  <c r="EE19" i="5"/>
  <c r="EE20" i="5"/>
  <c r="EE21" i="5"/>
  <c r="EE22" i="5"/>
  <c r="EE23" i="5"/>
  <c r="EE24" i="5"/>
  <c r="EE25" i="5"/>
  <c r="EE26" i="5"/>
  <c r="EE27" i="5"/>
  <c r="EE28" i="5"/>
  <c r="EE29" i="5"/>
  <c r="EE30" i="5"/>
  <c r="EE31" i="5"/>
  <c r="EE32" i="5"/>
  <c r="EE33" i="5"/>
  <c r="EE34" i="5"/>
  <c r="EE35" i="5"/>
  <c r="EE36" i="5"/>
  <c r="EE37" i="5"/>
  <c r="EE38" i="5"/>
  <c r="EE39" i="5"/>
  <c r="EE40" i="5"/>
  <c r="EE41" i="5"/>
  <c r="EE42" i="5"/>
  <c r="EE43" i="5"/>
  <c r="EE44" i="5"/>
  <c r="EE45" i="5"/>
  <c r="EE46" i="5"/>
  <c r="EE47" i="5"/>
  <c r="EE48" i="5"/>
  <c r="EE49" i="5"/>
  <c r="EE50" i="5"/>
  <c r="EE51" i="5"/>
  <c r="EP4" i="5"/>
  <c r="EQ4" i="5"/>
  <c r="ER4" i="5"/>
  <c r="ES4" i="5"/>
  <c r="ET4" i="5"/>
  <c r="EP5" i="5"/>
  <c r="EQ5" i="5"/>
  <c r="ER5" i="5"/>
  <c r="ES5" i="5"/>
  <c r="ET5" i="5"/>
  <c r="EP6" i="5"/>
  <c r="EQ6" i="5"/>
  <c r="ER6" i="5"/>
  <c r="ES6" i="5"/>
  <c r="ET6" i="5"/>
  <c r="EP7" i="5"/>
  <c r="EQ7" i="5"/>
  <c r="ER7" i="5"/>
  <c r="ES7" i="5"/>
  <c r="ET7" i="5"/>
  <c r="EP8" i="5"/>
  <c r="EQ8" i="5"/>
  <c r="ER8" i="5"/>
  <c r="ES8" i="5"/>
  <c r="ET8" i="5"/>
  <c r="EP9" i="5"/>
  <c r="EQ9" i="5"/>
  <c r="ER9" i="5"/>
  <c r="ES9" i="5"/>
  <c r="ET9" i="5"/>
  <c r="EP10" i="5"/>
  <c r="EQ10" i="5"/>
  <c r="ER10" i="5"/>
  <c r="ES10" i="5"/>
  <c r="ET10" i="5"/>
  <c r="EP11" i="5"/>
  <c r="EQ11" i="5"/>
  <c r="ER11" i="5"/>
  <c r="ES11" i="5"/>
  <c r="ET11" i="5"/>
  <c r="EP12" i="5"/>
  <c r="EQ12" i="5"/>
  <c r="ER12" i="5"/>
  <c r="ES12" i="5"/>
  <c r="ET12" i="5"/>
  <c r="EP13" i="5"/>
  <c r="EQ13" i="5"/>
  <c r="ER13" i="5"/>
  <c r="ES13" i="5"/>
  <c r="ET13" i="5"/>
  <c r="EP14" i="5"/>
  <c r="EQ14" i="5"/>
  <c r="ER14" i="5"/>
  <c r="ES14" i="5"/>
  <c r="ET14" i="5"/>
  <c r="EP15" i="5"/>
  <c r="EQ15" i="5"/>
  <c r="ER15" i="5"/>
  <c r="ES15" i="5"/>
  <c r="ET15" i="5"/>
  <c r="EP16" i="5"/>
  <c r="EQ16" i="5"/>
  <c r="ER16" i="5"/>
  <c r="ES16" i="5"/>
  <c r="ET16" i="5"/>
  <c r="EP17" i="5"/>
  <c r="EQ17" i="5"/>
  <c r="ER17" i="5"/>
  <c r="ES17" i="5"/>
  <c r="ET17" i="5"/>
  <c r="EP18" i="5"/>
  <c r="EQ18" i="5"/>
  <c r="ER18" i="5"/>
  <c r="ES18" i="5"/>
  <c r="ET18" i="5"/>
  <c r="EP19" i="5"/>
  <c r="EQ19" i="5"/>
  <c r="ER19" i="5"/>
  <c r="ES19" i="5"/>
  <c r="ET19" i="5"/>
  <c r="EP20" i="5"/>
  <c r="EQ20" i="5"/>
  <c r="ER20" i="5"/>
  <c r="ES20" i="5"/>
  <c r="ET20" i="5"/>
  <c r="EP21" i="5"/>
  <c r="EQ21" i="5"/>
  <c r="ER21" i="5"/>
  <c r="ES21" i="5"/>
  <c r="ET21" i="5"/>
  <c r="EP22" i="5"/>
  <c r="EQ22" i="5"/>
  <c r="ER22" i="5"/>
  <c r="ES22" i="5"/>
  <c r="ET22" i="5"/>
  <c r="EP23" i="5"/>
  <c r="EQ23" i="5"/>
  <c r="ER23" i="5"/>
  <c r="ES23" i="5"/>
  <c r="ET23" i="5"/>
  <c r="EP24" i="5"/>
  <c r="EQ24" i="5"/>
  <c r="ER24" i="5"/>
  <c r="ES24" i="5"/>
  <c r="ET24" i="5"/>
  <c r="EP25" i="5"/>
  <c r="EQ25" i="5"/>
  <c r="ER25" i="5"/>
  <c r="ES25" i="5"/>
  <c r="ET25" i="5"/>
  <c r="EP26" i="5"/>
  <c r="EQ26" i="5"/>
  <c r="ER26" i="5"/>
  <c r="ES26" i="5"/>
  <c r="ET26" i="5"/>
  <c r="EP27" i="5"/>
  <c r="EQ27" i="5"/>
  <c r="ER27" i="5"/>
  <c r="ES27" i="5"/>
  <c r="ET27" i="5"/>
  <c r="EP28" i="5"/>
  <c r="EQ28" i="5"/>
  <c r="ER28" i="5"/>
  <c r="ES28" i="5"/>
  <c r="ET28" i="5"/>
  <c r="EP29" i="5"/>
  <c r="EQ29" i="5"/>
  <c r="ER29" i="5"/>
  <c r="ES29" i="5"/>
  <c r="ET29" i="5"/>
  <c r="EP30" i="5"/>
  <c r="EQ30" i="5"/>
  <c r="ER30" i="5"/>
  <c r="ES30" i="5"/>
  <c r="ET30" i="5"/>
  <c r="EP31" i="5"/>
  <c r="EQ31" i="5"/>
  <c r="ER31" i="5"/>
  <c r="ES31" i="5"/>
  <c r="ET31" i="5"/>
  <c r="EP32" i="5"/>
  <c r="EQ32" i="5"/>
  <c r="ER32" i="5"/>
  <c r="ES32" i="5"/>
  <c r="ET32" i="5"/>
  <c r="EP33" i="5"/>
  <c r="EQ33" i="5"/>
  <c r="ER33" i="5"/>
  <c r="ES33" i="5"/>
  <c r="ET33" i="5"/>
  <c r="EP34" i="5"/>
  <c r="EQ34" i="5"/>
  <c r="ER34" i="5"/>
  <c r="ES34" i="5"/>
  <c r="ET34" i="5"/>
  <c r="EP35" i="5"/>
  <c r="EQ35" i="5"/>
  <c r="ER35" i="5"/>
  <c r="ES35" i="5"/>
  <c r="ET35" i="5"/>
  <c r="EP36" i="5"/>
  <c r="EQ36" i="5"/>
  <c r="ER36" i="5"/>
  <c r="ES36" i="5"/>
  <c r="ET36" i="5"/>
  <c r="EP37" i="5"/>
  <c r="EQ37" i="5"/>
  <c r="ER37" i="5"/>
  <c r="ES37" i="5"/>
  <c r="ET37" i="5"/>
  <c r="EP38" i="5"/>
  <c r="EQ38" i="5"/>
  <c r="ER38" i="5"/>
  <c r="ES38" i="5"/>
  <c r="ET38" i="5"/>
  <c r="EP39" i="5"/>
  <c r="EQ39" i="5"/>
  <c r="ER39" i="5"/>
  <c r="ES39" i="5"/>
  <c r="ET39" i="5"/>
  <c r="EP40" i="5"/>
  <c r="EQ40" i="5"/>
  <c r="ER40" i="5"/>
  <c r="ES40" i="5"/>
  <c r="ET40" i="5"/>
  <c r="EP41" i="5"/>
  <c r="EQ41" i="5"/>
  <c r="ER41" i="5"/>
  <c r="ES41" i="5"/>
  <c r="ET41" i="5"/>
  <c r="EP42" i="5"/>
  <c r="EQ42" i="5"/>
  <c r="ER42" i="5"/>
  <c r="ES42" i="5"/>
  <c r="ET42" i="5"/>
  <c r="EP43" i="5"/>
  <c r="EQ43" i="5"/>
  <c r="ER43" i="5"/>
  <c r="ES43" i="5"/>
  <c r="ET43" i="5"/>
  <c r="EP44" i="5"/>
  <c r="EQ44" i="5"/>
  <c r="ER44" i="5"/>
  <c r="ES44" i="5"/>
  <c r="ET44" i="5"/>
  <c r="EP45" i="5"/>
  <c r="EQ45" i="5"/>
  <c r="ER45" i="5"/>
  <c r="ES45" i="5"/>
  <c r="ET45" i="5"/>
  <c r="EP46" i="5"/>
  <c r="EQ46" i="5"/>
  <c r="ER46" i="5"/>
  <c r="ES46" i="5"/>
  <c r="ET46" i="5"/>
  <c r="EP47" i="5"/>
  <c r="EQ47" i="5"/>
  <c r="ER47" i="5"/>
  <c r="ES47" i="5"/>
  <c r="ET47" i="5"/>
  <c r="EP48" i="5"/>
  <c r="EQ48" i="5"/>
  <c r="ER48" i="5"/>
  <c r="ES48" i="5"/>
  <c r="ET48" i="5"/>
  <c r="EP49" i="5"/>
  <c r="EQ49" i="5"/>
  <c r="ER49" i="5"/>
  <c r="ES49" i="5"/>
  <c r="ET49" i="5"/>
  <c r="EP50" i="5"/>
  <c r="EQ50" i="5"/>
  <c r="ER50" i="5"/>
  <c r="ES50" i="5"/>
  <c r="ET50" i="5"/>
  <c r="EP51" i="5"/>
  <c r="EQ51" i="5"/>
  <c r="ER51" i="5"/>
  <c r="ES51" i="5"/>
  <c r="ET51" i="5"/>
  <c r="ET3" i="5"/>
  <c r="ES3" i="5"/>
  <c r="ER3" i="5"/>
  <c r="EQ3" i="5"/>
  <c r="EP3" i="5"/>
  <c r="EE3" i="5"/>
  <c r="EG4" i="5"/>
  <c r="EG5" i="5"/>
  <c r="EG6" i="5"/>
  <c r="EG7" i="5"/>
  <c r="EG8" i="5"/>
  <c r="EG9" i="5"/>
  <c r="EG10" i="5"/>
  <c r="EG11" i="5"/>
  <c r="EG12" i="5"/>
  <c r="EG13" i="5"/>
  <c r="EG14" i="5"/>
  <c r="EG15" i="5"/>
  <c r="EG16" i="5"/>
  <c r="EG17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G3" i="5"/>
  <c r="AE17" i="20"/>
  <c r="AE64" i="20"/>
  <c r="AE66" i="20"/>
  <c r="H15" i="21"/>
  <c r="H42" i="21"/>
  <c r="H44" i="21"/>
  <c r="G42" i="21"/>
  <c r="G44" i="21"/>
  <c r="F42" i="21"/>
  <c r="F44" i="21"/>
  <c r="E42" i="21"/>
  <c r="E44" i="21"/>
  <c r="D42" i="21"/>
  <c r="D44" i="21"/>
  <c r="C42" i="21"/>
  <c r="C44" i="21"/>
  <c r="E41" i="42"/>
  <c r="E43" i="42"/>
  <c r="D41" i="42"/>
  <c r="D43" i="42"/>
  <c r="B42" i="21"/>
  <c r="B44" i="21"/>
  <c r="C41" i="42"/>
  <c r="C43" i="42"/>
  <c r="H35" i="21"/>
  <c r="G35" i="21"/>
  <c r="F35" i="21"/>
  <c r="E35" i="21"/>
  <c r="D35" i="21"/>
  <c r="C35" i="21"/>
  <c r="C39" i="21"/>
  <c r="E34" i="42"/>
  <c r="E38" i="42"/>
  <c r="D34" i="42"/>
  <c r="D38" i="42"/>
  <c r="B35" i="21"/>
  <c r="C34" i="42"/>
  <c r="C38" i="42"/>
  <c r="W8" i="20"/>
  <c r="W40" i="20"/>
  <c r="W45" i="20"/>
  <c r="CB49" i="8"/>
  <c r="CG48" i="8"/>
  <c r="CF48" i="8"/>
  <c r="CE48" i="8"/>
  <c r="CD48" i="8"/>
  <c r="CC48" i="8"/>
  <c r="CB48" i="8"/>
  <c r="CA48" i="8"/>
  <c r="CG47" i="8"/>
  <c r="CF47" i="8"/>
  <c r="CE47" i="8"/>
  <c r="CD47" i="8"/>
  <c r="CC47" i="8"/>
  <c r="CB47" i="8"/>
  <c r="CA47" i="8"/>
  <c r="BZ47" i="8"/>
  <c r="CG46" i="8"/>
  <c r="CF46" i="8"/>
  <c r="CE46" i="8"/>
  <c r="CD46" i="8"/>
  <c r="CC46" i="8"/>
  <c r="CB46" i="8"/>
  <c r="CA46" i="8"/>
  <c r="BZ46" i="8"/>
  <c r="CG45" i="8"/>
  <c r="CF45" i="8"/>
  <c r="CE45" i="8"/>
  <c r="CD45" i="8"/>
  <c r="CC45" i="8"/>
  <c r="CB45" i="8"/>
  <c r="CA45" i="8"/>
  <c r="BZ45" i="8"/>
  <c r="CG44" i="8"/>
  <c r="CF44" i="8"/>
  <c r="CE44" i="8"/>
  <c r="CD44" i="8"/>
  <c r="CC44" i="8"/>
  <c r="CB44" i="8"/>
  <c r="CA44" i="8"/>
  <c r="BZ44" i="8"/>
  <c r="CG43" i="8"/>
  <c r="CF43" i="8"/>
  <c r="CE43" i="8"/>
  <c r="CD43" i="8"/>
  <c r="CC43" i="8"/>
  <c r="CB43" i="8"/>
  <c r="CA43" i="8"/>
  <c r="BZ43" i="8"/>
  <c r="CG42" i="8"/>
  <c r="CF42" i="8"/>
  <c r="CE42" i="8"/>
  <c r="CD42" i="8"/>
  <c r="CC42" i="8"/>
  <c r="CB42" i="8"/>
  <c r="CA42" i="8"/>
  <c r="BZ42" i="8"/>
  <c r="CG41" i="8"/>
  <c r="CF41" i="8"/>
  <c r="CE41" i="8"/>
  <c r="CD41" i="8"/>
  <c r="CC41" i="8"/>
  <c r="CB41" i="8"/>
  <c r="CA41" i="8"/>
  <c r="BZ41" i="8"/>
  <c r="CG40" i="8"/>
  <c r="CF40" i="8"/>
  <c r="CE40" i="8"/>
  <c r="CD40" i="8"/>
  <c r="CC40" i="8"/>
  <c r="CB40" i="8"/>
  <c r="CA40" i="8"/>
  <c r="BZ40" i="8"/>
  <c r="CG39" i="8"/>
  <c r="CF39" i="8"/>
  <c r="CE39" i="8"/>
  <c r="CD39" i="8"/>
  <c r="CC39" i="8"/>
  <c r="CB39" i="8"/>
  <c r="CA39" i="8"/>
  <c r="BZ39" i="8"/>
  <c r="CG38" i="8"/>
  <c r="CF38" i="8"/>
  <c r="CE38" i="8"/>
  <c r="CD38" i="8"/>
  <c r="CC38" i="8"/>
  <c r="CB38" i="8"/>
  <c r="CA38" i="8"/>
  <c r="BZ38" i="8"/>
  <c r="CG37" i="8"/>
  <c r="CF37" i="8"/>
  <c r="CE37" i="8"/>
  <c r="CD37" i="8"/>
  <c r="CC37" i="8"/>
  <c r="CB37" i="8"/>
  <c r="CA37" i="8"/>
  <c r="BZ37" i="8"/>
  <c r="CG36" i="8"/>
  <c r="CF36" i="8"/>
  <c r="CE36" i="8"/>
  <c r="CD36" i="8"/>
  <c r="CC36" i="8"/>
  <c r="CB36" i="8"/>
  <c r="CA36" i="8"/>
  <c r="BZ36" i="8"/>
  <c r="CG35" i="8"/>
  <c r="CF35" i="8"/>
  <c r="CE35" i="8"/>
  <c r="CD35" i="8"/>
  <c r="CC35" i="8"/>
  <c r="CB35" i="8"/>
  <c r="CA35" i="8"/>
  <c r="BZ35" i="8"/>
  <c r="CG34" i="8"/>
  <c r="CF34" i="8"/>
  <c r="CE34" i="8"/>
  <c r="CD34" i="8"/>
  <c r="CC34" i="8"/>
  <c r="CB34" i="8"/>
  <c r="CA34" i="8"/>
  <c r="BZ34" i="8"/>
  <c r="CG33" i="8"/>
  <c r="CF33" i="8"/>
  <c r="CE33" i="8"/>
  <c r="CD33" i="8"/>
  <c r="CC33" i="8"/>
  <c r="CB33" i="8"/>
  <c r="CA33" i="8"/>
  <c r="BZ33" i="8"/>
  <c r="CG32" i="8"/>
  <c r="CF32" i="8"/>
  <c r="CE32" i="8"/>
  <c r="CD32" i="8"/>
  <c r="CC32" i="8"/>
  <c r="CB32" i="8"/>
  <c r="CA32" i="8"/>
  <c r="BZ32" i="8"/>
  <c r="CG31" i="8"/>
  <c r="CF31" i="8"/>
  <c r="CE31" i="8"/>
  <c r="CD31" i="8"/>
  <c r="CC31" i="8"/>
  <c r="CB31" i="8"/>
  <c r="CA31" i="8"/>
  <c r="BZ31" i="8"/>
  <c r="CG30" i="8"/>
  <c r="CF30" i="8"/>
  <c r="CE30" i="8"/>
  <c r="CD30" i="8"/>
  <c r="CC30" i="8"/>
  <c r="CB30" i="8"/>
  <c r="CA30" i="8"/>
  <c r="BZ30" i="8"/>
  <c r="CG29" i="8"/>
  <c r="CF29" i="8"/>
  <c r="CE29" i="8"/>
  <c r="CD29" i="8"/>
  <c r="CC29" i="8"/>
  <c r="CB29" i="8"/>
  <c r="CA29" i="8"/>
  <c r="BZ29" i="8"/>
  <c r="CG28" i="8"/>
  <c r="CF28" i="8"/>
  <c r="CE28" i="8"/>
  <c r="CD28" i="8"/>
  <c r="CC28" i="8"/>
  <c r="CB28" i="8"/>
  <c r="CA28" i="8"/>
  <c r="BZ28" i="8"/>
  <c r="CG27" i="8"/>
  <c r="CF27" i="8"/>
  <c r="CE27" i="8"/>
  <c r="CD27" i="8"/>
  <c r="CC27" i="8"/>
  <c r="CB27" i="8"/>
  <c r="CA27" i="8"/>
  <c r="BZ27" i="8"/>
  <c r="CG26" i="8"/>
  <c r="CF26" i="8"/>
  <c r="CE26" i="8"/>
  <c r="CD26" i="8"/>
  <c r="CC26" i="8"/>
  <c r="CB26" i="8"/>
  <c r="CA26" i="8"/>
  <c r="BZ26" i="8"/>
  <c r="CG25" i="8"/>
  <c r="CF25" i="8"/>
  <c r="CE25" i="8"/>
  <c r="CD25" i="8"/>
  <c r="CC25" i="8"/>
  <c r="CB25" i="8"/>
  <c r="CA25" i="8"/>
  <c r="BZ25" i="8"/>
  <c r="CG24" i="8"/>
  <c r="CF24" i="8"/>
  <c r="CE24" i="8"/>
  <c r="CD24" i="8"/>
  <c r="CC24" i="8"/>
  <c r="CB24" i="8"/>
  <c r="CA24" i="8"/>
  <c r="BZ24" i="8"/>
  <c r="CG23" i="8"/>
  <c r="CF23" i="8"/>
  <c r="CE23" i="8"/>
  <c r="CD23" i="8"/>
  <c r="CC23" i="8"/>
  <c r="CB23" i="8"/>
  <c r="CA23" i="8"/>
  <c r="BZ23" i="8"/>
  <c r="CG22" i="8"/>
  <c r="CF22" i="8"/>
  <c r="CE22" i="8"/>
  <c r="CD22" i="8"/>
  <c r="CC22" i="8"/>
  <c r="CB22" i="8"/>
  <c r="CA22" i="8"/>
  <c r="BZ22" i="8"/>
  <c r="CG21" i="8"/>
  <c r="CF21" i="8"/>
  <c r="CE21" i="8"/>
  <c r="CD21" i="8"/>
  <c r="CC21" i="8"/>
  <c r="CB21" i="8"/>
  <c r="CA21" i="8"/>
  <c r="BZ21" i="8"/>
  <c r="CG20" i="8"/>
  <c r="CF20" i="8"/>
  <c r="CE20" i="8"/>
  <c r="CD20" i="8"/>
  <c r="CC20" i="8"/>
  <c r="CB20" i="8"/>
  <c r="CA20" i="8"/>
  <c r="BZ20" i="8"/>
  <c r="CG19" i="8"/>
  <c r="CF19" i="8"/>
  <c r="CE19" i="8"/>
  <c r="CD19" i="8"/>
  <c r="CC19" i="8"/>
  <c r="CB19" i="8"/>
  <c r="CA19" i="8"/>
  <c r="BZ19" i="8"/>
  <c r="CG18" i="8"/>
  <c r="CF18" i="8"/>
  <c r="CE18" i="8"/>
  <c r="CD18" i="8"/>
  <c r="CC18" i="8"/>
  <c r="CB18" i="8"/>
  <c r="CA18" i="8"/>
  <c r="BZ18" i="8"/>
  <c r="CG17" i="8"/>
  <c r="CF17" i="8"/>
  <c r="CE17" i="8"/>
  <c r="CD17" i="8"/>
  <c r="CC17" i="8"/>
  <c r="CB17" i="8"/>
  <c r="CA17" i="8"/>
  <c r="BZ17" i="8"/>
  <c r="CG16" i="8"/>
  <c r="CF16" i="8"/>
  <c r="CE16" i="8"/>
  <c r="CD16" i="8"/>
  <c r="CC16" i="8"/>
  <c r="CB16" i="8"/>
  <c r="CA16" i="8"/>
  <c r="BZ16" i="8"/>
  <c r="CG15" i="8"/>
  <c r="CF15" i="8"/>
  <c r="CE15" i="8"/>
  <c r="CD15" i="8"/>
  <c r="CC15" i="8"/>
  <c r="CB15" i="8"/>
  <c r="CA15" i="8"/>
  <c r="BZ15" i="8"/>
  <c r="CG14" i="8"/>
  <c r="CF14" i="8"/>
  <c r="CE14" i="8"/>
  <c r="CD14" i="8"/>
  <c r="CC14" i="8"/>
  <c r="CB14" i="8"/>
  <c r="CA14" i="8"/>
  <c r="BZ14" i="8"/>
  <c r="CG13" i="8"/>
  <c r="CF13" i="8"/>
  <c r="CE13" i="8"/>
  <c r="CD13" i="8"/>
  <c r="CC13" i="8"/>
  <c r="CB13" i="8"/>
  <c r="CA13" i="8"/>
  <c r="BZ13" i="8"/>
  <c r="CG12" i="8"/>
  <c r="CF12" i="8"/>
  <c r="CE12" i="8"/>
  <c r="CD12" i="8"/>
  <c r="CC12" i="8"/>
  <c r="CB12" i="8"/>
  <c r="CA12" i="8"/>
  <c r="BZ12" i="8"/>
  <c r="CG11" i="8"/>
  <c r="CF11" i="8"/>
  <c r="CE11" i="8"/>
  <c r="CD11" i="8"/>
  <c r="CC11" i="8"/>
  <c r="CB11" i="8"/>
  <c r="CA11" i="8"/>
  <c r="BZ11" i="8"/>
  <c r="CG10" i="8"/>
  <c r="CF10" i="8"/>
  <c r="CE10" i="8"/>
  <c r="CD10" i="8"/>
  <c r="CC10" i="8"/>
  <c r="CB10" i="8"/>
  <c r="CA10" i="8"/>
  <c r="BZ10" i="8"/>
  <c r="CG9" i="8"/>
  <c r="CF9" i="8"/>
  <c r="CE9" i="8"/>
  <c r="CD9" i="8"/>
  <c r="CC9" i="8"/>
  <c r="CB9" i="8"/>
  <c r="CA9" i="8"/>
  <c r="BZ9" i="8"/>
  <c r="CG8" i="8"/>
  <c r="CF8" i="8"/>
  <c r="CE8" i="8"/>
  <c r="CD8" i="8"/>
  <c r="CC8" i="8"/>
  <c r="CB8" i="8"/>
  <c r="CA8" i="8"/>
  <c r="BZ8" i="8"/>
  <c r="CG7" i="8"/>
  <c r="CF7" i="8"/>
  <c r="CE7" i="8"/>
  <c r="CD7" i="8"/>
  <c r="CC7" i="8"/>
  <c r="CB7" i="8"/>
  <c r="CA7" i="8"/>
  <c r="BZ7" i="8"/>
  <c r="CG6" i="8"/>
  <c r="CF6" i="8"/>
  <c r="CE6" i="8"/>
  <c r="CD6" i="8"/>
  <c r="CC6" i="8"/>
  <c r="CB6" i="8"/>
  <c r="CA6" i="8"/>
  <c r="BZ6" i="8"/>
  <c r="CG5" i="8"/>
  <c r="CF5" i="8"/>
  <c r="CE5" i="8"/>
  <c r="CD5" i="8"/>
  <c r="CC5" i="8"/>
  <c r="CB5" i="8"/>
  <c r="CA5" i="8"/>
  <c r="BZ5" i="8"/>
  <c r="CG4" i="8"/>
  <c r="CF4" i="8"/>
  <c r="CE4" i="8"/>
  <c r="CD4" i="8"/>
  <c r="CC4" i="8"/>
  <c r="CB4" i="8"/>
  <c r="CA4" i="8"/>
  <c r="BZ4" i="8"/>
  <c r="CG3" i="8"/>
  <c r="CF3" i="8"/>
  <c r="CE3" i="8"/>
  <c r="CD3" i="8"/>
  <c r="CC3" i="8"/>
  <c r="CB3" i="8"/>
  <c r="CA3" i="8"/>
  <c r="BZ3" i="8"/>
  <c r="BU51" i="7"/>
  <c r="BT51" i="7"/>
  <c r="BS51" i="7"/>
  <c r="BQ51" i="7"/>
  <c r="BP51" i="7"/>
  <c r="BO51" i="7"/>
  <c r="BM51" i="7"/>
  <c r="BL51" i="7"/>
  <c r="BK51" i="7"/>
  <c r="BJ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I51" i="7"/>
  <c r="AH51" i="7"/>
  <c r="AF51" i="7"/>
  <c r="AC51" i="7"/>
  <c r="AB51" i="7"/>
  <c r="AA51" i="7"/>
  <c r="Z51" i="7"/>
  <c r="Y51" i="7"/>
  <c r="W51" i="7"/>
  <c r="U51" i="7"/>
  <c r="T51" i="7"/>
  <c r="S51" i="7"/>
  <c r="R51" i="7"/>
  <c r="Q51" i="7"/>
  <c r="O51" i="7"/>
  <c r="N51" i="7"/>
  <c r="M51" i="7"/>
  <c r="H51" i="7"/>
  <c r="G51" i="7"/>
  <c r="F51" i="7"/>
  <c r="E51" i="7"/>
  <c r="D51" i="7"/>
  <c r="C51" i="7"/>
  <c r="B51" i="7"/>
  <c r="BU50" i="7"/>
  <c r="BT50" i="7"/>
  <c r="H34" i="21"/>
  <c r="H39" i="21" s="1"/>
  <c r="H48" i="21" s="1"/>
  <c r="BS50" i="7"/>
  <c r="BQ50" i="7"/>
  <c r="BP50" i="7"/>
  <c r="BO50" i="7"/>
  <c r="BM50" i="7"/>
  <c r="G34" i="21"/>
  <c r="G39" i="21" s="1"/>
  <c r="G48" i="21" s="1"/>
  <c r="BL50" i="7"/>
  <c r="BK50" i="7"/>
  <c r="BJ50" i="7"/>
  <c r="BH50" i="7"/>
  <c r="BG50" i="7"/>
  <c r="BF50" i="7"/>
  <c r="BE50" i="7"/>
  <c r="BD50" i="7"/>
  <c r="BC50" i="7"/>
  <c r="BB50" i="7"/>
  <c r="BA50" i="7"/>
  <c r="AZ50" i="7"/>
  <c r="AY50" i="7"/>
  <c r="F34" i="21"/>
  <c r="AX50" i="7"/>
  <c r="E34" i="21"/>
  <c r="AW50" i="7"/>
  <c r="AV50" i="7"/>
  <c r="AU50" i="7"/>
  <c r="AT50" i="7"/>
  <c r="AS50" i="7"/>
  <c r="AR50" i="7"/>
  <c r="AQ50" i="7"/>
  <c r="AP50" i="7"/>
  <c r="AO50" i="7"/>
  <c r="AN50" i="7"/>
  <c r="AM50" i="7"/>
  <c r="D34" i="21"/>
  <c r="D39" i="21" s="1"/>
  <c r="D48" i="21" s="1"/>
  <c r="AL50" i="7"/>
  <c r="AK50" i="7"/>
  <c r="AI50" i="7"/>
  <c r="AH50" i="7"/>
  <c r="C34" i="21"/>
  <c r="AF50" i="7"/>
  <c r="E33" i="42"/>
  <c r="AC50" i="7"/>
  <c r="AB50" i="7"/>
  <c r="AA50" i="7"/>
  <c r="Z50" i="7"/>
  <c r="Y50" i="7"/>
  <c r="D33" i="42"/>
  <c r="W50" i="7"/>
  <c r="U50" i="7"/>
  <c r="T50" i="7"/>
  <c r="S50" i="7"/>
  <c r="B34" i="21"/>
  <c r="B39" i="21" s="1"/>
  <c r="B48" i="21" s="1"/>
  <c r="R50" i="7"/>
  <c r="Q50" i="7"/>
  <c r="C33" i="42"/>
  <c r="O50" i="7"/>
  <c r="N50" i="7"/>
  <c r="M50" i="7"/>
  <c r="B33" i="42"/>
  <c r="H50" i="7"/>
  <c r="G50" i="7"/>
  <c r="F50" i="7"/>
  <c r="E50" i="7"/>
  <c r="D50" i="7"/>
  <c r="C50" i="7"/>
  <c r="B50" i="7"/>
  <c r="BU49" i="7"/>
  <c r="BT49" i="7"/>
  <c r="BS49" i="7"/>
  <c r="BQ49" i="7"/>
  <c r="BP49" i="7"/>
  <c r="BO49" i="7"/>
  <c r="BM49" i="7"/>
  <c r="BL49" i="7"/>
  <c r="BK49" i="7"/>
  <c r="BJ49" i="7"/>
  <c r="BH49" i="7"/>
  <c r="Y20" i="20"/>
  <c r="BG49" i="7"/>
  <c r="X20" i="20"/>
  <c r="BF49" i="7"/>
  <c r="W20" i="20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I49" i="7"/>
  <c r="AH49" i="7"/>
  <c r="AF49" i="7"/>
  <c r="AC49" i="7"/>
  <c r="AB49" i="7"/>
  <c r="AA49" i="7"/>
  <c r="Z49" i="7"/>
  <c r="Y49" i="7"/>
  <c r="W49" i="7"/>
  <c r="U49" i="7"/>
  <c r="T49" i="7"/>
  <c r="S49" i="7"/>
  <c r="R49" i="7"/>
  <c r="Q49" i="7"/>
  <c r="O49" i="7"/>
  <c r="N49" i="7"/>
  <c r="M49" i="7"/>
  <c r="H49" i="7"/>
  <c r="G49" i="7"/>
  <c r="F49" i="7"/>
  <c r="E49" i="7"/>
  <c r="D49" i="7"/>
  <c r="C49" i="7"/>
  <c r="B49" i="7"/>
  <c r="CD48" i="7"/>
  <c r="CC48" i="7"/>
  <c r="CB48" i="7"/>
  <c r="CA48" i="7"/>
  <c r="BZ48" i="7"/>
  <c r="BY48" i="7"/>
  <c r="CD47" i="7"/>
  <c r="CC47" i="7"/>
  <c r="CB47" i="7"/>
  <c r="CA47" i="7"/>
  <c r="BZ47" i="7"/>
  <c r="BY47" i="7"/>
  <c r="BX47" i="7"/>
  <c r="BW47" i="7"/>
  <c r="CD46" i="7"/>
  <c r="CC46" i="7"/>
  <c r="CB46" i="7"/>
  <c r="CA46" i="7"/>
  <c r="BZ46" i="7"/>
  <c r="BY46" i="7"/>
  <c r="BX46" i="7"/>
  <c r="BW46" i="7"/>
  <c r="CD45" i="7"/>
  <c r="CC45" i="7"/>
  <c r="CB45" i="7"/>
  <c r="CA45" i="7"/>
  <c r="BZ45" i="7"/>
  <c r="BY45" i="7"/>
  <c r="BX45" i="7"/>
  <c r="BW45" i="7"/>
  <c r="CD44" i="7"/>
  <c r="CC44" i="7"/>
  <c r="CB44" i="7"/>
  <c r="CA44" i="7"/>
  <c r="BZ44" i="7"/>
  <c r="BY44" i="7"/>
  <c r="BX44" i="7"/>
  <c r="BW44" i="7"/>
  <c r="CD43" i="7"/>
  <c r="CC43" i="7"/>
  <c r="CB43" i="7"/>
  <c r="CA43" i="7"/>
  <c r="BZ43" i="7"/>
  <c r="BY43" i="7"/>
  <c r="BX43" i="7"/>
  <c r="BW43" i="7"/>
  <c r="CD42" i="7"/>
  <c r="CC42" i="7"/>
  <c r="CB42" i="7"/>
  <c r="CA42" i="7"/>
  <c r="BZ42" i="7"/>
  <c r="BY42" i="7"/>
  <c r="BX42" i="7"/>
  <c r="BW42" i="7"/>
  <c r="CD41" i="7"/>
  <c r="CC41" i="7"/>
  <c r="CB41" i="7"/>
  <c r="CA41" i="7"/>
  <c r="BZ41" i="7"/>
  <c r="BY41" i="7"/>
  <c r="BX41" i="7"/>
  <c r="BW41" i="7"/>
  <c r="CD40" i="7"/>
  <c r="CC40" i="7"/>
  <c r="CB40" i="7"/>
  <c r="CA40" i="7"/>
  <c r="BZ40" i="7"/>
  <c r="BY40" i="7"/>
  <c r="BX40" i="7"/>
  <c r="BW40" i="7"/>
  <c r="CD39" i="7"/>
  <c r="CC39" i="7"/>
  <c r="CB39" i="7"/>
  <c r="CA39" i="7"/>
  <c r="BZ39" i="7"/>
  <c r="BY39" i="7"/>
  <c r="BX39" i="7"/>
  <c r="BW39" i="7"/>
  <c r="CD38" i="7"/>
  <c r="CC38" i="7"/>
  <c r="CB38" i="7"/>
  <c r="CA38" i="7"/>
  <c r="BZ38" i="7"/>
  <c r="BY38" i="7"/>
  <c r="BX38" i="7"/>
  <c r="BW38" i="7"/>
  <c r="CD37" i="7"/>
  <c r="CC37" i="7"/>
  <c r="CB37" i="7"/>
  <c r="CA37" i="7"/>
  <c r="BZ37" i="7"/>
  <c r="BY37" i="7"/>
  <c r="BX37" i="7"/>
  <c r="BW37" i="7"/>
  <c r="CD36" i="7"/>
  <c r="CC36" i="7"/>
  <c r="CB36" i="7"/>
  <c r="CA36" i="7"/>
  <c r="BZ36" i="7"/>
  <c r="BY36" i="7"/>
  <c r="BX36" i="7"/>
  <c r="BW36" i="7"/>
  <c r="CD35" i="7"/>
  <c r="CC35" i="7"/>
  <c r="CB35" i="7"/>
  <c r="CA35" i="7"/>
  <c r="BZ35" i="7"/>
  <c r="BY35" i="7"/>
  <c r="BX35" i="7"/>
  <c r="BW35" i="7"/>
  <c r="CD34" i="7"/>
  <c r="CC34" i="7"/>
  <c r="CB34" i="7"/>
  <c r="CA34" i="7"/>
  <c r="BZ34" i="7"/>
  <c r="BY34" i="7"/>
  <c r="BX34" i="7"/>
  <c r="BW34" i="7"/>
  <c r="CD33" i="7"/>
  <c r="CC33" i="7"/>
  <c r="CB33" i="7"/>
  <c r="CA33" i="7"/>
  <c r="BZ33" i="7"/>
  <c r="BY33" i="7"/>
  <c r="BX33" i="7"/>
  <c r="BW33" i="7"/>
  <c r="CD32" i="7"/>
  <c r="CC32" i="7"/>
  <c r="CB32" i="7"/>
  <c r="CA32" i="7"/>
  <c r="BZ32" i="7"/>
  <c r="BY32" i="7"/>
  <c r="BX32" i="7"/>
  <c r="BW32" i="7"/>
  <c r="CD31" i="7"/>
  <c r="CC31" i="7"/>
  <c r="CB31" i="7"/>
  <c r="CA31" i="7"/>
  <c r="BZ31" i="7"/>
  <c r="BY31" i="7"/>
  <c r="BX31" i="7"/>
  <c r="BW31" i="7"/>
  <c r="CD30" i="7"/>
  <c r="CC30" i="7"/>
  <c r="CB30" i="7"/>
  <c r="CA30" i="7"/>
  <c r="BZ30" i="7"/>
  <c r="BY30" i="7"/>
  <c r="BX30" i="7"/>
  <c r="BW30" i="7"/>
  <c r="CD29" i="7"/>
  <c r="CC29" i="7"/>
  <c r="CB29" i="7"/>
  <c r="CA29" i="7"/>
  <c r="BZ29" i="7"/>
  <c r="BY29" i="7"/>
  <c r="BX29" i="7"/>
  <c r="BW29" i="7"/>
  <c r="CD28" i="7"/>
  <c r="CC28" i="7"/>
  <c r="CB28" i="7"/>
  <c r="CA28" i="7"/>
  <c r="BZ28" i="7"/>
  <c r="BY28" i="7"/>
  <c r="BX28" i="7"/>
  <c r="BW28" i="7"/>
  <c r="CD27" i="7"/>
  <c r="CC27" i="7"/>
  <c r="CB27" i="7"/>
  <c r="CA27" i="7"/>
  <c r="BZ27" i="7"/>
  <c r="BY27" i="7"/>
  <c r="BX27" i="7"/>
  <c r="BW27" i="7"/>
  <c r="CD26" i="7"/>
  <c r="CC26" i="7"/>
  <c r="CB26" i="7"/>
  <c r="CA26" i="7"/>
  <c r="BZ26" i="7"/>
  <c r="BY26" i="7"/>
  <c r="BX26" i="7"/>
  <c r="BW26" i="7"/>
  <c r="CD25" i="7"/>
  <c r="CC25" i="7"/>
  <c r="CB25" i="7"/>
  <c r="CA25" i="7"/>
  <c r="BZ25" i="7"/>
  <c r="BY25" i="7"/>
  <c r="BX25" i="7"/>
  <c r="BW25" i="7"/>
  <c r="CD24" i="7"/>
  <c r="CC24" i="7"/>
  <c r="CB24" i="7"/>
  <c r="CA24" i="7"/>
  <c r="BZ24" i="7"/>
  <c r="BY24" i="7"/>
  <c r="BX24" i="7"/>
  <c r="BW24" i="7"/>
  <c r="CD23" i="7"/>
  <c r="CC23" i="7"/>
  <c r="CB23" i="7"/>
  <c r="CA23" i="7"/>
  <c r="BZ23" i="7"/>
  <c r="BY23" i="7"/>
  <c r="BX23" i="7"/>
  <c r="BW23" i="7"/>
  <c r="CD22" i="7"/>
  <c r="CC22" i="7"/>
  <c r="CB22" i="7"/>
  <c r="CA22" i="7"/>
  <c r="BZ22" i="7"/>
  <c r="BY22" i="7"/>
  <c r="BX22" i="7"/>
  <c r="BW22" i="7"/>
  <c r="CD21" i="7"/>
  <c r="CC21" i="7"/>
  <c r="CB21" i="7"/>
  <c r="CA21" i="7"/>
  <c r="BZ21" i="7"/>
  <c r="BY21" i="7"/>
  <c r="BX21" i="7"/>
  <c r="BW21" i="7"/>
  <c r="CD20" i="7"/>
  <c r="CC20" i="7"/>
  <c r="CB20" i="7"/>
  <c r="CA20" i="7"/>
  <c r="BZ20" i="7"/>
  <c r="BY20" i="7"/>
  <c r="BX20" i="7"/>
  <c r="BW20" i="7"/>
  <c r="CD19" i="7"/>
  <c r="CC19" i="7"/>
  <c r="CB19" i="7"/>
  <c r="CA19" i="7"/>
  <c r="BZ19" i="7"/>
  <c r="BY19" i="7"/>
  <c r="BX19" i="7"/>
  <c r="BW19" i="7"/>
  <c r="CD18" i="7"/>
  <c r="CC18" i="7"/>
  <c r="CB18" i="7"/>
  <c r="CA18" i="7"/>
  <c r="BZ18" i="7"/>
  <c r="BY18" i="7"/>
  <c r="BX18" i="7"/>
  <c r="BW18" i="7"/>
  <c r="CD17" i="7"/>
  <c r="CC17" i="7"/>
  <c r="CB17" i="7"/>
  <c r="CA17" i="7"/>
  <c r="BZ17" i="7"/>
  <c r="BY17" i="7"/>
  <c r="BX17" i="7"/>
  <c r="BW17" i="7"/>
  <c r="CD16" i="7"/>
  <c r="CC16" i="7"/>
  <c r="CB16" i="7"/>
  <c r="CA16" i="7"/>
  <c r="BZ16" i="7"/>
  <c r="BY16" i="7"/>
  <c r="BX16" i="7"/>
  <c r="BW16" i="7"/>
  <c r="AF33" i="20"/>
  <c r="AF49" i="20"/>
  <c r="AF64" i="20"/>
  <c r="AF66" i="20"/>
  <c r="E47" i="42"/>
  <c r="C47" i="42"/>
  <c r="D47" i="42"/>
  <c r="CE50" i="8"/>
  <c r="CD51" i="8"/>
  <c r="CD49" i="8"/>
  <c r="CE51" i="8"/>
  <c r="CC50" i="8"/>
  <c r="CG50" i="8"/>
  <c r="CD50" i="8"/>
  <c r="CC49" i="8"/>
  <c r="CG49" i="8"/>
  <c r="CA51" i="8"/>
  <c r="CA50" i="8"/>
  <c r="CA49" i="8"/>
  <c r="CE49" i="8"/>
  <c r="CC51" i="8"/>
  <c r="CG51" i="8"/>
  <c r="CB50" i="8"/>
  <c r="CB51" i="8"/>
  <c r="CA49" i="7"/>
  <c r="CC50" i="7"/>
  <c r="CC51" i="7"/>
  <c r="BY49" i="7"/>
  <c r="BY51" i="7"/>
  <c r="CB51" i="7"/>
  <c r="BZ51" i="7"/>
  <c r="BZ49" i="7"/>
  <c r="CD49" i="7"/>
  <c r="CD51" i="7"/>
  <c r="CB49" i="7"/>
  <c r="BX49" i="7"/>
  <c r="CC49" i="7"/>
  <c r="CB50" i="7"/>
  <c r="BX50" i="7"/>
  <c r="BX51" i="7"/>
  <c r="CF49" i="8"/>
  <c r="CF50" i="8"/>
  <c r="CF51" i="8"/>
  <c r="BZ50" i="7"/>
  <c r="CD50" i="7"/>
  <c r="BY50" i="7"/>
  <c r="CA50" i="7"/>
  <c r="CA51" i="7"/>
  <c r="J5" i="20"/>
  <c r="J38" i="20"/>
  <c r="AF47" i="20"/>
  <c r="GT3" i="33"/>
  <c r="GU3" i="33"/>
  <c r="GV3" i="33"/>
  <c r="GW3" i="33"/>
  <c r="GC3" i="25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K63" i="11"/>
  <c r="J63" i="11"/>
  <c r="I63" i="11"/>
  <c r="H63" i="11"/>
  <c r="G63" i="11"/>
  <c r="F63" i="11"/>
  <c r="E63" i="11"/>
  <c r="D63" i="11"/>
  <c r="C63" i="11"/>
  <c r="B63" i="11"/>
  <c r="G16" i="42"/>
  <c r="AW61" i="11"/>
  <c r="HP61" i="11"/>
  <c r="AV61" i="11"/>
  <c r="HO61" i="11"/>
  <c r="AU61" i="11"/>
  <c r="HN61" i="11"/>
  <c r="AT61" i="11"/>
  <c r="HM61" i="11"/>
  <c r="AS61" i="11"/>
  <c r="HL61" i="11"/>
  <c r="AR61" i="11"/>
  <c r="HK61" i="11"/>
  <c r="AQ61" i="11"/>
  <c r="HJ61" i="11"/>
  <c r="AP61" i="11"/>
  <c r="HI61" i="11"/>
  <c r="AO61" i="11"/>
  <c r="HH61" i="11"/>
  <c r="AN61" i="11"/>
  <c r="HG61" i="11"/>
  <c r="AM61" i="11"/>
  <c r="HF61" i="11"/>
  <c r="AL61" i="11"/>
  <c r="HE61" i="11"/>
  <c r="AK61" i="11"/>
  <c r="HD61" i="11"/>
  <c r="AJ61" i="11"/>
  <c r="HC61" i="11"/>
  <c r="AI61" i="11"/>
  <c r="HB61" i="11"/>
  <c r="AH61" i="11"/>
  <c r="HA61" i="11"/>
  <c r="AG61" i="11"/>
  <c r="GZ61" i="11"/>
  <c r="AF61" i="11"/>
  <c r="GY61" i="11"/>
  <c r="AE61" i="11"/>
  <c r="GX61" i="11"/>
  <c r="AD61" i="11"/>
  <c r="GW61" i="11"/>
  <c r="AC61" i="11"/>
  <c r="GV61" i="11"/>
  <c r="AB61" i="11"/>
  <c r="GU61" i="11"/>
  <c r="AA61" i="11"/>
  <c r="GT61" i="11"/>
  <c r="Z61" i="11"/>
  <c r="GS61" i="11"/>
  <c r="Y61" i="11"/>
  <c r="GR61" i="11"/>
  <c r="X61" i="11"/>
  <c r="GQ61" i="11"/>
  <c r="W61" i="11"/>
  <c r="GP61" i="11"/>
  <c r="V61" i="11"/>
  <c r="GO61" i="11"/>
  <c r="U61" i="11"/>
  <c r="GN61" i="11"/>
  <c r="T61" i="11"/>
  <c r="GM61" i="11"/>
  <c r="S61" i="11"/>
  <c r="GL61" i="11"/>
  <c r="R61" i="11"/>
  <c r="GK61" i="11"/>
  <c r="Q61" i="11"/>
  <c r="GJ61" i="11"/>
  <c r="P61" i="11"/>
  <c r="GI61" i="11"/>
  <c r="O61" i="11"/>
  <c r="GH61" i="11"/>
  <c r="N61" i="11"/>
  <c r="GG61" i="11"/>
  <c r="M61" i="11"/>
  <c r="GF61" i="11"/>
  <c r="K61" i="11"/>
  <c r="GD61" i="11"/>
  <c r="J61" i="11"/>
  <c r="GC61" i="11"/>
  <c r="I61" i="11"/>
  <c r="GB61" i="11"/>
  <c r="H61" i="11"/>
  <c r="GA61" i="11"/>
  <c r="G61" i="11"/>
  <c r="FZ61" i="11"/>
  <c r="F61" i="11"/>
  <c r="FY61" i="11"/>
  <c r="E61" i="11"/>
  <c r="FX61" i="11"/>
  <c r="D61" i="11"/>
  <c r="FW61" i="11"/>
  <c r="C61" i="11"/>
  <c r="FV61" i="11"/>
  <c r="B61" i="11"/>
  <c r="FU61" i="11"/>
  <c r="HD3" i="33"/>
  <c r="W26" i="20"/>
  <c r="AB22" i="20"/>
  <c r="AA22" i="20"/>
  <c r="Y22" i="20"/>
  <c r="X22" i="20"/>
  <c r="W22" i="20"/>
  <c r="V22" i="20"/>
  <c r="U22" i="20"/>
  <c r="T22" i="20"/>
  <c r="AE4" i="30"/>
  <c r="BB4" i="30"/>
  <c r="F31" i="21"/>
  <c r="F39" i="21" s="1"/>
  <c r="F48" i="21" s="1"/>
  <c r="E6" i="21"/>
  <c r="E31" i="21"/>
  <c r="E39" i="21" s="1"/>
  <c r="E48" i="21" s="1"/>
  <c r="BB55" i="30"/>
  <c r="BB56" i="30"/>
  <c r="AE55" i="30"/>
  <c r="AE56" i="30"/>
  <c r="G15" i="42"/>
  <c r="B15" i="42"/>
  <c r="B26" i="42"/>
  <c r="B17" i="20"/>
  <c r="B64" i="20"/>
  <c r="B66" i="20"/>
  <c r="L15" i="42"/>
  <c r="L26" i="42"/>
  <c r="K15" i="42"/>
  <c r="K26" i="42"/>
  <c r="F17" i="20"/>
  <c r="F64" i="20"/>
  <c r="F66" i="20"/>
  <c r="J17" i="20"/>
  <c r="J64" i="20"/>
  <c r="J66" i="20"/>
  <c r="D15" i="42"/>
  <c r="D26" i="42"/>
  <c r="K17" i="20"/>
  <c r="K64" i="20"/>
  <c r="K66" i="20"/>
  <c r="M17" i="20"/>
  <c r="N17" i="20"/>
  <c r="N64" i="20"/>
  <c r="N66" i="20"/>
  <c r="O17" i="20"/>
  <c r="O64" i="20"/>
  <c r="O66" i="20"/>
  <c r="E15" i="42"/>
  <c r="E26" i="42"/>
  <c r="F15" i="42"/>
  <c r="F26" i="42"/>
  <c r="N15" i="42"/>
  <c r="N26" i="42"/>
  <c r="Q17" i="20"/>
  <c r="Q64" i="20"/>
  <c r="Q66" i="20"/>
  <c r="R17" i="20"/>
  <c r="R64" i="20"/>
  <c r="R66" i="20"/>
  <c r="D15" i="21"/>
  <c r="S64" i="20"/>
  <c r="S66" i="20"/>
  <c r="T64" i="20"/>
  <c r="T66" i="20"/>
  <c r="U64" i="20"/>
  <c r="U66" i="20"/>
  <c r="V64" i="20"/>
  <c r="V66" i="20"/>
  <c r="W64" i="20"/>
  <c r="W66" i="20"/>
  <c r="X64" i="20"/>
  <c r="X66" i="20"/>
  <c r="Y64" i="20"/>
  <c r="Y66" i="20"/>
  <c r="AA64" i="20"/>
  <c r="AA66" i="20"/>
  <c r="AB64" i="20"/>
  <c r="AB66" i="20"/>
  <c r="B61" i="14"/>
  <c r="EU3" i="27"/>
  <c r="M33" i="20"/>
  <c r="M49" i="20"/>
  <c r="M64" i="20"/>
  <c r="M66" i="20"/>
  <c r="D27" i="42"/>
  <c r="L27" i="42"/>
  <c r="N27" i="42"/>
  <c r="F27" i="42"/>
  <c r="B27" i="42"/>
  <c r="E27" i="42"/>
  <c r="K27" i="42"/>
  <c r="O15" i="42"/>
  <c r="O26" i="42"/>
  <c r="C15" i="21"/>
  <c r="P17" i="20"/>
  <c r="P64" i="20"/>
  <c r="P66" i="20"/>
  <c r="H15" i="42"/>
  <c r="H26" i="42"/>
  <c r="E17" i="20"/>
  <c r="E64" i="20"/>
  <c r="E66" i="20"/>
  <c r="AC64" i="20"/>
  <c r="AC66" i="20"/>
  <c r="BI62" i="14"/>
  <c r="I15" i="42"/>
  <c r="I26" i="42"/>
  <c r="B15" i="21"/>
  <c r="I17" i="20"/>
  <c r="I64" i="20"/>
  <c r="I66" i="20"/>
  <c r="C15" i="42"/>
  <c r="C26" i="42"/>
  <c r="C17" i="20"/>
  <c r="C64" i="20"/>
  <c r="C66" i="20"/>
  <c r="M47" i="20"/>
  <c r="H27" i="42"/>
  <c r="O27" i="42"/>
  <c r="C27" i="42"/>
  <c r="J15" i="42"/>
  <c r="J26" i="42"/>
  <c r="I27" i="42"/>
  <c r="J27" i="42"/>
  <c r="EJ4" i="5"/>
  <c r="EJ5" i="5"/>
  <c r="EJ6" i="5"/>
  <c r="EJ7" i="5"/>
  <c r="EJ8" i="5"/>
  <c r="EJ9" i="5"/>
  <c r="EJ10" i="5"/>
  <c r="EJ11" i="5"/>
  <c r="EJ12" i="5"/>
  <c r="EJ13" i="5"/>
  <c r="EJ14" i="5"/>
  <c r="EJ15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28" i="5"/>
  <c r="EJ29" i="5"/>
  <c r="EJ30" i="5"/>
  <c r="EJ31" i="5"/>
  <c r="EJ32" i="5"/>
  <c r="EJ33" i="5"/>
  <c r="EJ34" i="5"/>
  <c r="EJ35" i="5"/>
  <c r="EJ36" i="5"/>
  <c r="EJ37" i="5"/>
  <c r="EJ38" i="5"/>
  <c r="EJ39" i="5"/>
  <c r="EJ40" i="5"/>
  <c r="EJ41" i="5"/>
  <c r="EJ42" i="5"/>
  <c r="EJ43" i="5"/>
  <c r="EJ44" i="5"/>
  <c r="EJ45" i="5"/>
  <c r="EJ46" i="5"/>
  <c r="EJ47" i="5"/>
  <c r="EJ48" i="5"/>
  <c r="EJ49" i="5"/>
  <c r="EJ50" i="5"/>
  <c r="EJ51" i="5"/>
  <c r="EJ3" i="5"/>
  <c r="ES4" i="3"/>
  <c r="ES5" i="3"/>
  <c r="ES6" i="3"/>
  <c r="ES7" i="3"/>
  <c r="ES8" i="3"/>
  <c r="ES9" i="3"/>
  <c r="ES10" i="3"/>
  <c r="ES11" i="3"/>
  <c r="ES12" i="3"/>
  <c r="ES13" i="3"/>
  <c r="ES14" i="3"/>
  <c r="ES15" i="3"/>
  <c r="ES16" i="3"/>
  <c r="ES17" i="3"/>
  <c r="ES18" i="3"/>
  <c r="ES19" i="3"/>
  <c r="ES20" i="3"/>
  <c r="ES21" i="3"/>
  <c r="ES22" i="3"/>
  <c r="ES23" i="3"/>
  <c r="ES24" i="3"/>
  <c r="ES25" i="3"/>
  <c r="ES26" i="3"/>
  <c r="ES27" i="3"/>
  <c r="ES28" i="3"/>
  <c r="ES29" i="3"/>
  <c r="ES30" i="3"/>
  <c r="ES31" i="3"/>
  <c r="ES32" i="3"/>
  <c r="ES33" i="3"/>
  <c r="ES34" i="3"/>
  <c r="ES35" i="3"/>
  <c r="ES36" i="3"/>
  <c r="ES37" i="3"/>
  <c r="ES38" i="3"/>
  <c r="ES39" i="3"/>
  <c r="ES40" i="3"/>
  <c r="ES41" i="3"/>
  <c r="ES42" i="3"/>
  <c r="ES43" i="3"/>
  <c r="ES44" i="3"/>
  <c r="ES45" i="3"/>
  <c r="ES46" i="3"/>
  <c r="ES47" i="3"/>
  <c r="ES48" i="3"/>
  <c r="ES49" i="3"/>
  <c r="ES50" i="3"/>
  <c r="ES51" i="3"/>
  <c r="ES3" i="3"/>
  <c r="X9" i="20"/>
  <c r="Y9" i="20"/>
  <c r="AA9" i="20"/>
  <c r="AB9" i="20"/>
  <c r="AC9" i="20"/>
  <c r="AD9" i="20"/>
  <c r="AE9" i="20"/>
  <c r="AD8" i="20"/>
  <c r="AD40" i="20"/>
  <c r="AC8" i="20"/>
  <c r="AC40" i="20"/>
  <c r="AB8" i="20"/>
  <c r="AB40" i="20"/>
  <c r="AA8" i="20"/>
  <c r="AA40" i="20"/>
  <c r="Y8" i="20"/>
  <c r="Y40" i="20"/>
  <c r="X8" i="20"/>
  <c r="X40" i="20"/>
  <c r="V8" i="20"/>
  <c r="V40" i="20"/>
  <c r="U8" i="20"/>
  <c r="U40" i="20"/>
  <c r="T8" i="20"/>
  <c r="T40" i="20"/>
  <c r="Q8" i="20"/>
  <c r="Q40" i="20"/>
  <c r="R8" i="20"/>
  <c r="R40" i="20"/>
  <c r="P8" i="20"/>
  <c r="P40" i="20"/>
  <c r="O8" i="20"/>
  <c r="O40" i="20"/>
  <c r="K8" i="20"/>
  <c r="K40" i="20"/>
  <c r="I8" i="20"/>
  <c r="I40" i="20"/>
  <c r="C8" i="20"/>
  <c r="C40" i="20"/>
  <c r="B8" i="20"/>
  <c r="B40" i="20"/>
  <c r="K19" i="20"/>
  <c r="K20" i="20"/>
  <c r="J52" i="20"/>
  <c r="B27" i="20"/>
  <c r="B35" i="20"/>
  <c r="C27" i="20"/>
  <c r="C35" i="20"/>
  <c r="E27" i="20"/>
  <c r="E35" i="20"/>
  <c r="F27" i="20"/>
  <c r="F35" i="20"/>
  <c r="I27" i="20"/>
  <c r="I35" i="20"/>
  <c r="J27" i="20"/>
  <c r="J35" i="20"/>
  <c r="J45" i="20"/>
  <c r="K27" i="20"/>
  <c r="K35" i="20"/>
  <c r="N27" i="20"/>
  <c r="N35" i="20"/>
  <c r="O27" i="20"/>
  <c r="O35" i="20"/>
  <c r="P27" i="20"/>
  <c r="P35" i="20"/>
  <c r="Q27" i="20"/>
  <c r="Q35" i="20"/>
  <c r="R27" i="20"/>
  <c r="R35" i="20"/>
  <c r="S27" i="20"/>
  <c r="S35" i="20"/>
  <c r="T27" i="20"/>
  <c r="T35" i="20"/>
  <c r="U27" i="20"/>
  <c r="U35" i="20"/>
  <c r="V27" i="20"/>
  <c r="V35" i="20"/>
  <c r="X27" i="20"/>
  <c r="X35" i="20"/>
  <c r="Y27" i="20"/>
  <c r="Y35" i="20"/>
  <c r="AA27" i="20"/>
  <c r="AA35" i="20"/>
  <c r="AB27" i="20"/>
  <c r="AB35" i="20"/>
  <c r="AC27" i="20"/>
  <c r="AC35" i="20"/>
  <c r="AD27" i="20"/>
  <c r="AD35" i="20"/>
  <c r="AE27" i="20"/>
  <c r="AE35" i="20"/>
  <c r="T26" i="20"/>
  <c r="B25" i="20"/>
  <c r="C25" i="20"/>
  <c r="E25" i="20"/>
  <c r="F25" i="20"/>
  <c r="I25" i="20"/>
  <c r="J25" i="20"/>
  <c r="K25" i="20"/>
  <c r="N25" i="20"/>
  <c r="O25" i="20"/>
  <c r="P25" i="20"/>
  <c r="Q25" i="20"/>
  <c r="R25" i="20"/>
  <c r="S25" i="20"/>
  <c r="T25" i="20"/>
  <c r="U25" i="20"/>
  <c r="V25" i="20"/>
  <c r="X25" i="20"/>
  <c r="Y25" i="20"/>
  <c r="AA25" i="20"/>
  <c r="AB25" i="20"/>
  <c r="AC25" i="20"/>
  <c r="AD25" i="20"/>
  <c r="AE25" i="20"/>
  <c r="T20" i="20"/>
  <c r="T19" i="20"/>
  <c r="B18" i="20"/>
  <c r="C18" i="20"/>
  <c r="E18" i="20"/>
  <c r="F18" i="20"/>
  <c r="I18" i="20"/>
  <c r="J18" i="20"/>
  <c r="K18" i="20"/>
  <c r="N18" i="20"/>
  <c r="O18" i="20"/>
  <c r="P18" i="20"/>
  <c r="Q18" i="20"/>
  <c r="R18" i="20"/>
  <c r="S18" i="20"/>
  <c r="X18" i="20"/>
  <c r="Y18" i="20"/>
  <c r="AA18" i="20"/>
  <c r="AB18" i="20"/>
  <c r="AC18" i="20"/>
  <c r="AD18" i="20"/>
  <c r="AE18" i="20"/>
  <c r="B15" i="20"/>
  <c r="C15" i="20"/>
  <c r="E15" i="20"/>
  <c r="F15" i="20"/>
  <c r="I15" i="20"/>
  <c r="K15" i="20"/>
  <c r="N15" i="20"/>
  <c r="O15" i="20"/>
  <c r="P15" i="20"/>
  <c r="Q15" i="20"/>
  <c r="R15" i="20"/>
  <c r="S15" i="20"/>
  <c r="T15" i="20"/>
  <c r="U15" i="20"/>
  <c r="V15" i="20"/>
  <c r="X15" i="20"/>
  <c r="Y15" i="20"/>
  <c r="AA15" i="20"/>
  <c r="AB15" i="20"/>
  <c r="AC15" i="20"/>
  <c r="AD15" i="20"/>
  <c r="AE15" i="20"/>
  <c r="B14" i="20"/>
  <c r="C14" i="20"/>
  <c r="E14" i="20"/>
  <c r="G14" i="20"/>
  <c r="I14" i="20"/>
  <c r="K14" i="20"/>
  <c r="N14" i="20"/>
  <c r="O14" i="20"/>
  <c r="Q14" i="20"/>
  <c r="R14" i="20"/>
  <c r="S14" i="20"/>
  <c r="T14" i="20"/>
  <c r="U14" i="20"/>
  <c r="V14" i="20"/>
  <c r="X14" i="20"/>
  <c r="Y14" i="20"/>
  <c r="Z14" i="20"/>
  <c r="AA14" i="20"/>
  <c r="AB14" i="20"/>
  <c r="AC14" i="20"/>
  <c r="AD14" i="20"/>
  <c r="AE14" i="20"/>
  <c r="B13" i="20"/>
  <c r="B43" i="20"/>
  <c r="C13" i="20"/>
  <c r="C43" i="20"/>
  <c r="E13" i="20"/>
  <c r="E43" i="20"/>
  <c r="I13" i="20"/>
  <c r="I43" i="20"/>
  <c r="K13" i="20"/>
  <c r="K43" i="20"/>
  <c r="O13" i="20"/>
  <c r="O43" i="20"/>
  <c r="P13" i="20"/>
  <c r="P43" i="20"/>
  <c r="Q13" i="20"/>
  <c r="Q43" i="20"/>
  <c r="R13" i="20"/>
  <c r="R43" i="20"/>
  <c r="T13" i="20"/>
  <c r="T43" i="20"/>
  <c r="U13" i="20"/>
  <c r="U43" i="20"/>
  <c r="V13" i="20"/>
  <c r="V43" i="20"/>
  <c r="X13" i="20"/>
  <c r="X43" i="20"/>
  <c r="Y13" i="20"/>
  <c r="Y43" i="20"/>
  <c r="AA13" i="20"/>
  <c r="AA43" i="20"/>
  <c r="AB13" i="20"/>
  <c r="AB43" i="20"/>
  <c r="AC13" i="20"/>
  <c r="AC43" i="20"/>
  <c r="AD13" i="20"/>
  <c r="AD43" i="20"/>
  <c r="AE13" i="20"/>
  <c r="AE43" i="20"/>
  <c r="B12" i="20"/>
  <c r="C12" i="20"/>
  <c r="E12" i="20"/>
  <c r="F12" i="20"/>
  <c r="G12" i="20"/>
  <c r="H12" i="20"/>
  <c r="I12" i="20"/>
  <c r="K12" i="20"/>
  <c r="L12" i="20"/>
  <c r="N12" i="20"/>
  <c r="O12" i="20"/>
  <c r="P12" i="20"/>
  <c r="Q12" i="20"/>
  <c r="R12" i="20"/>
  <c r="S12" i="20"/>
  <c r="T12" i="20"/>
  <c r="U12" i="20"/>
  <c r="V12" i="20"/>
  <c r="X12" i="20"/>
  <c r="Y12" i="20"/>
  <c r="Z12" i="20"/>
  <c r="AA12" i="20"/>
  <c r="AB12" i="20"/>
  <c r="AC12" i="20"/>
  <c r="AD12" i="20"/>
  <c r="AE12" i="20"/>
  <c r="B6" i="20"/>
  <c r="B39" i="20"/>
  <c r="C6" i="20"/>
  <c r="E6" i="20"/>
  <c r="F6" i="20"/>
  <c r="G6" i="20"/>
  <c r="H6" i="20"/>
  <c r="I6" i="20"/>
  <c r="K6" i="20"/>
  <c r="L6" i="20"/>
  <c r="N6" i="20"/>
  <c r="O6" i="20"/>
  <c r="P6" i="20"/>
  <c r="Q6" i="20"/>
  <c r="R6" i="20"/>
  <c r="S6" i="20"/>
  <c r="T6" i="20"/>
  <c r="U6" i="20"/>
  <c r="V6" i="20"/>
  <c r="X6" i="20"/>
  <c r="Y6" i="20"/>
  <c r="Z6" i="20"/>
  <c r="AA6" i="20"/>
  <c r="AB6" i="20"/>
  <c r="AC6" i="20"/>
  <c r="AD6" i="20"/>
  <c r="AE6" i="20"/>
  <c r="T4" i="20"/>
  <c r="T37" i="20"/>
  <c r="B5" i="20"/>
  <c r="B38" i="20"/>
  <c r="C5" i="20"/>
  <c r="C38" i="20"/>
  <c r="E5" i="20"/>
  <c r="E38" i="20"/>
  <c r="F5" i="20"/>
  <c r="F38" i="20"/>
  <c r="G5" i="20"/>
  <c r="G38" i="20"/>
  <c r="H5" i="20"/>
  <c r="H38" i="20"/>
  <c r="I5" i="20"/>
  <c r="I38" i="20"/>
  <c r="K5" i="20"/>
  <c r="K38" i="20"/>
  <c r="L5" i="20"/>
  <c r="L38" i="20"/>
  <c r="N5" i="20"/>
  <c r="N38" i="20"/>
  <c r="O5" i="20"/>
  <c r="O38" i="20"/>
  <c r="P5" i="20"/>
  <c r="P38" i="20"/>
  <c r="Q5" i="20"/>
  <c r="Q38" i="20"/>
  <c r="R5" i="20"/>
  <c r="R38" i="20"/>
  <c r="S5" i="20"/>
  <c r="S38" i="20"/>
  <c r="T5" i="20"/>
  <c r="T38" i="20"/>
  <c r="U5" i="20"/>
  <c r="U38" i="20"/>
  <c r="V5" i="20"/>
  <c r="V38" i="20"/>
  <c r="X5" i="20"/>
  <c r="X38" i="20"/>
  <c r="Y5" i="20"/>
  <c r="Y38" i="20"/>
  <c r="Z5" i="20"/>
  <c r="Z38" i="20"/>
  <c r="AA5" i="20"/>
  <c r="AA38" i="20"/>
  <c r="AB5" i="20"/>
  <c r="AB38" i="20"/>
  <c r="AC5" i="20"/>
  <c r="AC38" i="20"/>
  <c r="AD5" i="20"/>
  <c r="AD38" i="20"/>
  <c r="AE5" i="20"/>
  <c r="AE38" i="20"/>
  <c r="K4" i="20"/>
  <c r="K37" i="20"/>
  <c r="AE4" i="20"/>
  <c r="AE37" i="20"/>
  <c r="AD4" i="20"/>
  <c r="AD37" i="20"/>
  <c r="AC4" i="20"/>
  <c r="AC37" i="20"/>
  <c r="AB4" i="20"/>
  <c r="AB37" i="20"/>
  <c r="AA4" i="20"/>
  <c r="AA37" i="20"/>
  <c r="Y4" i="20"/>
  <c r="Y37" i="20"/>
  <c r="Z4" i="20"/>
  <c r="Z37" i="20"/>
  <c r="X4" i="20"/>
  <c r="X37" i="20"/>
  <c r="W52" i="20"/>
  <c r="V4" i="20"/>
  <c r="V37" i="20"/>
  <c r="U4" i="20"/>
  <c r="U37" i="20"/>
  <c r="S4" i="20"/>
  <c r="S37" i="20"/>
  <c r="R4" i="20"/>
  <c r="R37" i="20"/>
  <c r="Q4" i="20"/>
  <c r="Q37" i="20"/>
  <c r="P4" i="20"/>
  <c r="P37" i="20"/>
  <c r="O4" i="20"/>
  <c r="O37" i="20"/>
  <c r="N4" i="20"/>
  <c r="N37" i="20"/>
  <c r="L4" i="20"/>
  <c r="L37" i="20"/>
  <c r="I4" i="20"/>
  <c r="I37" i="20"/>
  <c r="H4" i="20"/>
  <c r="H37" i="20"/>
  <c r="G4" i="20"/>
  <c r="G37" i="20"/>
  <c r="F4" i="20"/>
  <c r="F37" i="20"/>
  <c r="E4" i="20"/>
  <c r="E37" i="20"/>
  <c r="C4" i="20"/>
  <c r="C37" i="20"/>
  <c r="B4" i="20"/>
  <c r="DL3" i="4"/>
  <c r="DK3" i="4"/>
  <c r="DJ3" i="4"/>
  <c r="DI3" i="4"/>
  <c r="DH3" i="4"/>
  <c r="FP3" i="27"/>
  <c r="FO3" i="27"/>
  <c r="FN3" i="27"/>
  <c r="FM3" i="27"/>
  <c r="FL3" i="27"/>
  <c r="FK3" i="27"/>
  <c r="FJ3" i="27"/>
  <c r="FI3" i="27"/>
  <c r="FH3" i="27"/>
  <c r="FG3" i="27"/>
  <c r="FF3" i="27"/>
  <c r="FE3" i="27"/>
  <c r="FD3" i="27"/>
  <c r="FC3" i="27"/>
  <c r="FA3" i="27"/>
  <c r="EZ3" i="27"/>
  <c r="EY3" i="27"/>
  <c r="EX3" i="27"/>
  <c r="EW3" i="27"/>
  <c r="EV3" i="27"/>
  <c r="ET3" i="27"/>
  <c r="ES3" i="27"/>
  <c r="ER3" i="27"/>
  <c r="EQ3" i="27"/>
  <c r="EP3" i="27"/>
  <c r="EO3" i="27"/>
  <c r="EN3" i="27"/>
  <c r="EL3" i="27"/>
  <c r="B63" i="34"/>
  <c r="H12" i="21"/>
  <c r="H26" i="21" s="1"/>
  <c r="H27" i="21" s="1"/>
  <c r="G12" i="21"/>
  <c r="F12" i="21"/>
  <c r="F26" i="21" s="1"/>
  <c r="F27" i="21" s="1"/>
  <c r="E12" i="21"/>
  <c r="D12" i="21"/>
  <c r="D26" i="21" s="1"/>
  <c r="D27" i="21" s="1"/>
  <c r="C12" i="21"/>
  <c r="B62" i="34"/>
  <c r="B12" i="21"/>
  <c r="AE39" i="20"/>
  <c r="AE53" i="20"/>
  <c r="AC39" i="20"/>
  <c r="AC53" i="20"/>
  <c r="AA39" i="20"/>
  <c r="AA53" i="20"/>
  <c r="Y39" i="20"/>
  <c r="Y53" i="20"/>
  <c r="V39" i="20"/>
  <c r="V53" i="20"/>
  <c r="T39" i="20"/>
  <c r="T53" i="20"/>
  <c r="R39" i="20"/>
  <c r="R53" i="20"/>
  <c r="P39" i="20"/>
  <c r="P53" i="20"/>
  <c r="N39" i="20"/>
  <c r="N53" i="20"/>
  <c r="K39" i="20"/>
  <c r="K53" i="20"/>
  <c r="H39" i="20"/>
  <c r="H45" i="20"/>
  <c r="F39" i="20"/>
  <c r="F45" i="20"/>
  <c r="C39" i="20"/>
  <c r="C53" i="20"/>
  <c r="AA45" i="20"/>
  <c r="AE45" i="20"/>
  <c r="AD39" i="20"/>
  <c r="AD45" i="20"/>
  <c r="AB39" i="20"/>
  <c r="AB45" i="20"/>
  <c r="Z39" i="20"/>
  <c r="Z45" i="20"/>
  <c r="X39" i="20"/>
  <c r="X45" i="20"/>
  <c r="U39" i="20"/>
  <c r="U53" i="20"/>
  <c r="S39" i="20"/>
  <c r="S53" i="20"/>
  <c r="Q39" i="20"/>
  <c r="Q53" i="20"/>
  <c r="O39" i="20"/>
  <c r="O53" i="20"/>
  <c r="L39" i="20"/>
  <c r="L45" i="20"/>
  <c r="I39" i="20"/>
  <c r="I53" i="20"/>
  <c r="G39" i="20"/>
  <c r="G45" i="20"/>
  <c r="E39" i="20"/>
  <c r="E53" i="20"/>
  <c r="B37" i="20"/>
  <c r="K52" i="20"/>
  <c r="J33" i="20"/>
  <c r="J47" i="20"/>
  <c r="N33" i="20"/>
  <c r="N52" i="20"/>
  <c r="T52" i="20"/>
  <c r="G33" i="20"/>
  <c r="G52" i="20"/>
  <c r="L33" i="20"/>
  <c r="F33" i="20"/>
  <c r="Z33" i="20"/>
  <c r="H33" i="20"/>
  <c r="AE33" i="20"/>
  <c r="IJ3" i="33"/>
  <c r="IH3" i="33"/>
  <c r="HY3" i="33"/>
  <c r="HW3" i="33"/>
  <c r="HU3" i="33"/>
  <c r="HR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Q63" i="33"/>
  <c r="AO63" i="33"/>
  <c r="AN63" i="33"/>
  <c r="AM63" i="33"/>
  <c r="AL63" i="33"/>
  <c r="AK63" i="33"/>
  <c r="AJ63" i="33"/>
  <c r="AI63" i="33"/>
  <c r="AH63" i="33"/>
  <c r="AF63" i="33"/>
  <c r="AD63" i="33"/>
  <c r="AB63" i="33"/>
  <c r="AA63" i="33"/>
  <c r="Y63" i="33"/>
  <c r="X63" i="33"/>
  <c r="W63" i="33"/>
  <c r="V63" i="33"/>
  <c r="U63" i="33"/>
  <c r="T63" i="33"/>
  <c r="S63" i="33"/>
  <c r="R63" i="33"/>
  <c r="Q63" i="33"/>
  <c r="P63" i="33"/>
  <c r="O63" i="33"/>
  <c r="N63" i="33"/>
  <c r="M63" i="33"/>
  <c r="K63" i="33"/>
  <c r="J63" i="33"/>
  <c r="I63" i="33"/>
  <c r="H63" i="33"/>
  <c r="G63" i="33"/>
  <c r="F63" i="33"/>
  <c r="E63" i="33"/>
  <c r="D63" i="33"/>
  <c r="C63" i="33"/>
  <c r="B63" i="33"/>
  <c r="G20" i="42"/>
  <c r="BD61" i="33"/>
  <c r="BC61" i="33"/>
  <c r="BB61" i="33"/>
  <c r="BA61" i="33"/>
  <c r="AZ61" i="33"/>
  <c r="AY61" i="33"/>
  <c r="AX61" i="33"/>
  <c r="AW61" i="33"/>
  <c r="AV61" i="33"/>
  <c r="AU61" i="33"/>
  <c r="AT61" i="33"/>
  <c r="AS61" i="33"/>
  <c r="AQ61" i="33"/>
  <c r="AO61" i="33"/>
  <c r="AN61" i="33"/>
  <c r="AM61" i="33"/>
  <c r="AL61" i="33"/>
  <c r="AK61" i="33"/>
  <c r="AJ61" i="33"/>
  <c r="AI61" i="33"/>
  <c r="AH61" i="33"/>
  <c r="AF61" i="33"/>
  <c r="AD61" i="33"/>
  <c r="AB61" i="33"/>
  <c r="AA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K61" i="33"/>
  <c r="J61" i="33"/>
  <c r="I61" i="33"/>
  <c r="H61" i="33"/>
  <c r="G61" i="33"/>
  <c r="F61" i="33"/>
  <c r="E61" i="33"/>
  <c r="D61" i="33"/>
  <c r="C61" i="33"/>
  <c r="B61" i="33"/>
  <c r="IV3" i="33"/>
  <c r="IU3" i="33"/>
  <c r="IT3" i="33"/>
  <c r="IS3" i="33"/>
  <c r="IR3" i="33"/>
  <c r="IQ3" i="33"/>
  <c r="IP3" i="33"/>
  <c r="IO3" i="33"/>
  <c r="IN3" i="33"/>
  <c r="IL3" i="33"/>
  <c r="IK3" i="33"/>
  <c r="II3" i="33"/>
  <c r="IG3" i="33"/>
  <c r="IF3" i="33"/>
  <c r="IE3" i="33"/>
  <c r="ID3" i="33"/>
  <c r="IC3" i="33"/>
  <c r="IB3" i="33"/>
  <c r="IA3" i="33"/>
  <c r="HZ3" i="33"/>
  <c r="HX3" i="33"/>
  <c r="HV3" i="33"/>
  <c r="HT3" i="33"/>
  <c r="HS3" i="33"/>
  <c r="HQ3" i="33"/>
  <c r="HP3" i="33"/>
  <c r="HO3" i="33"/>
  <c r="HN3" i="33"/>
  <c r="HM3" i="33"/>
  <c r="HL3" i="33"/>
  <c r="HK3" i="33"/>
  <c r="HJ3" i="33"/>
  <c r="HI3" i="33"/>
  <c r="HH3" i="33"/>
  <c r="HG3" i="33"/>
  <c r="HF3" i="33"/>
  <c r="HE3" i="33"/>
  <c r="HC3" i="33"/>
  <c r="HB3" i="33"/>
  <c r="HA3" i="33"/>
  <c r="GZ3" i="33"/>
  <c r="GY3" i="33"/>
  <c r="GX3" i="33"/>
  <c r="Y45" i="20"/>
  <c r="G53" i="20"/>
  <c r="L53" i="20"/>
  <c r="X53" i="20"/>
  <c r="Z53" i="20"/>
  <c r="AB53" i="20"/>
  <c r="AD53" i="20"/>
  <c r="AC45" i="20"/>
  <c r="N45" i="20"/>
  <c r="N47" i="20"/>
  <c r="F53" i="20"/>
  <c r="H53" i="20"/>
  <c r="V52" i="20"/>
  <c r="C52" i="20"/>
  <c r="I52" i="20"/>
  <c r="O52" i="20"/>
  <c r="Q52" i="20"/>
  <c r="R52" i="20"/>
  <c r="F52" i="20"/>
  <c r="P52" i="20"/>
  <c r="S52" i="20"/>
  <c r="B52" i="20"/>
  <c r="H52" i="20"/>
  <c r="U52" i="20"/>
  <c r="E52" i="20"/>
  <c r="Y52" i="20"/>
  <c r="X52" i="20"/>
  <c r="Z52" i="20"/>
  <c r="AA52" i="20"/>
  <c r="AB52" i="20"/>
  <c r="AC52" i="20"/>
  <c r="AE52" i="20"/>
  <c r="AD52" i="20"/>
  <c r="L52" i="20"/>
  <c r="J49" i="20"/>
  <c r="Z49" i="20"/>
  <c r="Z47" i="20"/>
  <c r="N49" i="20"/>
  <c r="AE49" i="20"/>
  <c r="AE47" i="20"/>
  <c r="L49" i="20"/>
  <c r="L47" i="20"/>
  <c r="HG3" i="25"/>
  <c r="HH3" i="25"/>
  <c r="HJ3" i="25"/>
  <c r="HK3" i="25"/>
  <c r="HL3" i="25"/>
  <c r="HM3" i="25"/>
  <c r="FU3" i="25"/>
  <c r="FV3" i="25"/>
  <c r="FW3" i="25"/>
  <c r="FX3" i="25"/>
  <c r="FY3" i="25"/>
  <c r="FZ3" i="25"/>
  <c r="GA3" i="25"/>
  <c r="GB3" i="25"/>
  <c r="GD3" i="25"/>
  <c r="GE3" i="25"/>
  <c r="GF3" i="25"/>
  <c r="GG3" i="25"/>
  <c r="GH3" i="25"/>
  <c r="GI3" i="25"/>
  <c r="GJ3" i="25"/>
  <c r="GK3" i="25"/>
  <c r="HC3" i="25"/>
  <c r="HD3" i="25"/>
  <c r="HF3" i="25"/>
  <c r="FT3" i="25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I4" i="13"/>
  <c r="EJ4" i="13"/>
  <c r="EK4" i="13"/>
  <c r="EL4" i="13"/>
  <c r="EN4" i="13"/>
  <c r="EP4" i="13"/>
  <c r="EQ4" i="13"/>
  <c r="ER4" i="13"/>
  <c r="ES4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G5" i="13"/>
  <c r="EI5" i="13"/>
  <c r="EJ5" i="13"/>
  <c r="EK5" i="13"/>
  <c r="EL5" i="13"/>
  <c r="EN5" i="13"/>
  <c r="EP5" i="13"/>
  <c r="EQ5" i="13"/>
  <c r="ER5" i="13"/>
  <c r="ES5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G6" i="13"/>
  <c r="EI6" i="13"/>
  <c r="EJ6" i="13"/>
  <c r="EK6" i="13"/>
  <c r="EL6" i="13"/>
  <c r="EN6" i="13"/>
  <c r="EP6" i="13"/>
  <c r="EQ6" i="13"/>
  <c r="ER6" i="13"/>
  <c r="ES6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I7" i="13"/>
  <c r="EJ7" i="13"/>
  <c r="EK7" i="13"/>
  <c r="EL7" i="13"/>
  <c r="EN7" i="13"/>
  <c r="EP7" i="13"/>
  <c r="EQ7" i="13"/>
  <c r="ER7" i="13"/>
  <c r="ES7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I8" i="13"/>
  <c r="EJ8" i="13"/>
  <c r="EK8" i="13"/>
  <c r="EL8" i="13"/>
  <c r="EN8" i="13"/>
  <c r="EP8" i="13"/>
  <c r="EQ8" i="13"/>
  <c r="ER8" i="13"/>
  <c r="ES8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G9" i="13"/>
  <c r="EI9" i="13"/>
  <c r="EJ9" i="13"/>
  <c r="EK9" i="13"/>
  <c r="EL9" i="13"/>
  <c r="EN9" i="13"/>
  <c r="EP9" i="13"/>
  <c r="EQ9" i="13"/>
  <c r="ER9" i="13"/>
  <c r="ES9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I10" i="13"/>
  <c r="EJ10" i="13"/>
  <c r="EK10" i="13"/>
  <c r="EL10" i="13"/>
  <c r="EN10" i="13"/>
  <c r="EP10" i="13"/>
  <c r="EQ10" i="13"/>
  <c r="ER10" i="13"/>
  <c r="ES10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I11" i="13"/>
  <c r="EJ11" i="13"/>
  <c r="EK11" i="13"/>
  <c r="EL11" i="13"/>
  <c r="EN11" i="13"/>
  <c r="EP11" i="13"/>
  <c r="EQ11" i="13"/>
  <c r="ER11" i="13"/>
  <c r="ES11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I12" i="13"/>
  <c r="EJ12" i="13"/>
  <c r="EK12" i="13"/>
  <c r="EL12" i="13"/>
  <c r="EN12" i="13"/>
  <c r="EP12" i="13"/>
  <c r="EQ12" i="13"/>
  <c r="ER12" i="13"/>
  <c r="ES12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I13" i="13"/>
  <c r="EJ13" i="13"/>
  <c r="EK13" i="13"/>
  <c r="EL13" i="13"/>
  <c r="EN13" i="13"/>
  <c r="EP13" i="13"/>
  <c r="EQ13" i="13"/>
  <c r="ER13" i="13"/>
  <c r="ES13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I14" i="13"/>
  <c r="EJ14" i="13"/>
  <c r="EK14" i="13"/>
  <c r="EL14" i="13"/>
  <c r="EN14" i="13"/>
  <c r="EP14" i="13"/>
  <c r="EQ14" i="13"/>
  <c r="ER14" i="13"/>
  <c r="ES14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I15" i="13"/>
  <c r="EJ15" i="13"/>
  <c r="EK15" i="13"/>
  <c r="EL15" i="13"/>
  <c r="EN15" i="13"/>
  <c r="EP15" i="13"/>
  <c r="EQ15" i="13"/>
  <c r="ER15" i="13"/>
  <c r="ES15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I16" i="13"/>
  <c r="EJ16" i="13"/>
  <c r="EK16" i="13"/>
  <c r="EL16" i="13"/>
  <c r="EN16" i="13"/>
  <c r="EP16" i="13"/>
  <c r="EQ16" i="13"/>
  <c r="ER16" i="13"/>
  <c r="ES16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G17" i="13"/>
  <c r="EI17" i="13"/>
  <c r="EJ17" i="13"/>
  <c r="EK17" i="13"/>
  <c r="EL17" i="13"/>
  <c r="EN17" i="13"/>
  <c r="EP17" i="13"/>
  <c r="EQ17" i="13"/>
  <c r="ER17" i="13"/>
  <c r="ES17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G18" i="13"/>
  <c r="EI18" i="13"/>
  <c r="EJ18" i="13"/>
  <c r="EK18" i="13"/>
  <c r="EL18" i="13"/>
  <c r="EN18" i="13"/>
  <c r="EP18" i="13"/>
  <c r="EQ18" i="13"/>
  <c r="ER18" i="13"/>
  <c r="ES18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G19" i="13"/>
  <c r="EI19" i="13"/>
  <c r="EJ19" i="13"/>
  <c r="EK19" i="13"/>
  <c r="EL19" i="13"/>
  <c r="EN19" i="13"/>
  <c r="EP19" i="13"/>
  <c r="EQ19" i="13"/>
  <c r="ER19" i="13"/>
  <c r="ES19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G20" i="13"/>
  <c r="EI20" i="13"/>
  <c r="EJ20" i="13"/>
  <c r="EK20" i="13"/>
  <c r="EL20" i="13"/>
  <c r="EN20" i="13"/>
  <c r="EP20" i="13"/>
  <c r="EQ20" i="13"/>
  <c r="ER20" i="13"/>
  <c r="ES20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G21" i="13"/>
  <c r="EI21" i="13"/>
  <c r="EJ21" i="13"/>
  <c r="EK21" i="13"/>
  <c r="EL21" i="13"/>
  <c r="EN21" i="13"/>
  <c r="EP21" i="13"/>
  <c r="EQ21" i="13"/>
  <c r="ER21" i="13"/>
  <c r="ES21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G22" i="13"/>
  <c r="EI22" i="13"/>
  <c r="EJ22" i="13"/>
  <c r="EK22" i="13"/>
  <c r="EL22" i="13"/>
  <c r="EN22" i="13"/>
  <c r="EP22" i="13"/>
  <c r="EQ22" i="13"/>
  <c r="ER22" i="13"/>
  <c r="ES22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G23" i="13"/>
  <c r="EI23" i="13"/>
  <c r="EJ23" i="13"/>
  <c r="EK23" i="13"/>
  <c r="EL23" i="13"/>
  <c r="EN23" i="13"/>
  <c r="EP23" i="13"/>
  <c r="EQ23" i="13"/>
  <c r="ER23" i="13"/>
  <c r="ES23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G24" i="13"/>
  <c r="EI24" i="13"/>
  <c r="EJ24" i="13"/>
  <c r="EK24" i="13"/>
  <c r="EL24" i="13"/>
  <c r="EN24" i="13"/>
  <c r="EP24" i="13"/>
  <c r="EQ24" i="13"/>
  <c r="ER24" i="13"/>
  <c r="ES24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G25" i="13"/>
  <c r="EI25" i="13"/>
  <c r="EJ25" i="13"/>
  <c r="EK25" i="13"/>
  <c r="EL25" i="13"/>
  <c r="EN25" i="13"/>
  <c r="EP25" i="13"/>
  <c r="EQ25" i="13"/>
  <c r="ER25" i="13"/>
  <c r="ES25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G26" i="13"/>
  <c r="EI26" i="13"/>
  <c r="EJ26" i="13"/>
  <c r="EK26" i="13"/>
  <c r="EL26" i="13"/>
  <c r="EN26" i="13"/>
  <c r="EP26" i="13"/>
  <c r="EQ26" i="13"/>
  <c r="ER26" i="13"/>
  <c r="ES26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G27" i="13"/>
  <c r="EI27" i="13"/>
  <c r="EJ27" i="13"/>
  <c r="EK27" i="13"/>
  <c r="EL27" i="13"/>
  <c r="EN27" i="13"/>
  <c r="EP27" i="13"/>
  <c r="EQ27" i="13"/>
  <c r="ER27" i="13"/>
  <c r="ES27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G28" i="13"/>
  <c r="EI28" i="13"/>
  <c r="EJ28" i="13"/>
  <c r="EK28" i="13"/>
  <c r="EL28" i="13"/>
  <c r="EN28" i="13"/>
  <c r="EP28" i="13"/>
  <c r="EQ28" i="13"/>
  <c r="ER28" i="13"/>
  <c r="ES28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G29" i="13"/>
  <c r="EI29" i="13"/>
  <c r="EJ29" i="13"/>
  <c r="EK29" i="13"/>
  <c r="EL29" i="13"/>
  <c r="EN29" i="13"/>
  <c r="EP29" i="13"/>
  <c r="EQ29" i="13"/>
  <c r="ER29" i="13"/>
  <c r="ES29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G30" i="13"/>
  <c r="EI30" i="13"/>
  <c r="EJ30" i="13"/>
  <c r="EK30" i="13"/>
  <c r="EL30" i="13"/>
  <c r="EN30" i="13"/>
  <c r="EP30" i="13"/>
  <c r="EQ30" i="13"/>
  <c r="ER30" i="13"/>
  <c r="ES30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G31" i="13"/>
  <c r="EI31" i="13"/>
  <c r="EJ31" i="13"/>
  <c r="EK31" i="13"/>
  <c r="EL31" i="13"/>
  <c r="EN31" i="13"/>
  <c r="EP31" i="13"/>
  <c r="EQ31" i="13"/>
  <c r="ER31" i="13"/>
  <c r="ES31" i="13"/>
  <c r="DS32" i="13"/>
  <c r="DT32" i="13"/>
  <c r="DU32" i="13"/>
  <c r="DV32" i="13"/>
  <c r="DW32" i="13"/>
  <c r="DX32" i="13"/>
  <c r="DY32" i="13"/>
  <c r="DZ32" i="13"/>
  <c r="EA32" i="13"/>
  <c r="EB32" i="13"/>
  <c r="EC32" i="13"/>
  <c r="ED32" i="13"/>
  <c r="EE32" i="13"/>
  <c r="EF32" i="13"/>
  <c r="EG32" i="13"/>
  <c r="EI32" i="13"/>
  <c r="EJ32" i="13"/>
  <c r="EK32" i="13"/>
  <c r="EL32" i="13"/>
  <c r="EN32" i="13"/>
  <c r="EP32" i="13"/>
  <c r="EQ32" i="13"/>
  <c r="ER32" i="13"/>
  <c r="ES32" i="13"/>
  <c r="DS33" i="13"/>
  <c r="DT33" i="13"/>
  <c r="DU33" i="13"/>
  <c r="DV33" i="13"/>
  <c r="DW33" i="13"/>
  <c r="DX33" i="13"/>
  <c r="DY33" i="13"/>
  <c r="DZ33" i="13"/>
  <c r="EA33" i="13"/>
  <c r="EB33" i="13"/>
  <c r="EC33" i="13"/>
  <c r="ED33" i="13"/>
  <c r="EE33" i="13"/>
  <c r="EF33" i="13"/>
  <c r="EG33" i="13"/>
  <c r="EI33" i="13"/>
  <c r="EJ33" i="13"/>
  <c r="EK33" i="13"/>
  <c r="EL33" i="13"/>
  <c r="EN33" i="13"/>
  <c r="EP33" i="13"/>
  <c r="EQ33" i="13"/>
  <c r="ER33" i="13"/>
  <c r="ES33" i="13"/>
  <c r="DS34" i="13"/>
  <c r="DT34" i="13"/>
  <c r="DU34" i="13"/>
  <c r="DV34" i="13"/>
  <c r="DW34" i="13"/>
  <c r="DX34" i="13"/>
  <c r="DY34" i="13"/>
  <c r="DZ34" i="13"/>
  <c r="EA34" i="13"/>
  <c r="EB34" i="13"/>
  <c r="EC34" i="13"/>
  <c r="ED34" i="13"/>
  <c r="EE34" i="13"/>
  <c r="EF34" i="13"/>
  <c r="EG34" i="13"/>
  <c r="EI34" i="13"/>
  <c r="EJ34" i="13"/>
  <c r="EK34" i="13"/>
  <c r="EL34" i="13"/>
  <c r="EN34" i="13"/>
  <c r="EP34" i="13"/>
  <c r="EQ34" i="13"/>
  <c r="ER34" i="13"/>
  <c r="ES34" i="13"/>
  <c r="DS35" i="13"/>
  <c r="DT35" i="13"/>
  <c r="DU35" i="13"/>
  <c r="DV35" i="13"/>
  <c r="DW35" i="13"/>
  <c r="DX35" i="13"/>
  <c r="DY35" i="13"/>
  <c r="DZ35" i="13"/>
  <c r="EA35" i="13"/>
  <c r="EB35" i="13"/>
  <c r="EC35" i="13"/>
  <c r="ED35" i="13"/>
  <c r="EE35" i="13"/>
  <c r="EF35" i="13"/>
  <c r="EG35" i="13"/>
  <c r="EI35" i="13"/>
  <c r="EJ35" i="13"/>
  <c r="EK35" i="13"/>
  <c r="EL35" i="13"/>
  <c r="EN35" i="13"/>
  <c r="EP35" i="13"/>
  <c r="EQ35" i="13"/>
  <c r="ER35" i="13"/>
  <c r="ES35" i="13"/>
  <c r="DS36" i="13"/>
  <c r="DT36" i="13"/>
  <c r="DU36" i="13"/>
  <c r="DV36" i="13"/>
  <c r="DW36" i="13"/>
  <c r="DX36" i="13"/>
  <c r="DY36" i="13"/>
  <c r="DZ36" i="13"/>
  <c r="EA36" i="13"/>
  <c r="EB36" i="13"/>
  <c r="EC36" i="13"/>
  <c r="ED36" i="13"/>
  <c r="EE36" i="13"/>
  <c r="EF36" i="13"/>
  <c r="EG36" i="13"/>
  <c r="EI36" i="13"/>
  <c r="EJ36" i="13"/>
  <c r="EK36" i="13"/>
  <c r="EL36" i="13"/>
  <c r="EN36" i="13"/>
  <c r="EP36" i="13"/>
  <c r="EQ36" i="13"/>
  <c r="ER36" i="13"/>
  <c r="ES36" i="13"/>
  <c r="DS37" i="13"/>
  <c r="DT37" i="13"/>
  <c r="DU37" i="13"/>
  <c r="DV37" i="13"/>
  <c r="DW37" i="13"/>
  <c r="DX37" i="13"/>
  <c r="DY37" i="13"/>
  <c r="DZ37" i="13"/>
  <c r="EA37" i="13"/>
  <c r="EB37" i="13"/>
  <c r="EC37" i="13"/>
  <c r="ED37" i="13"/>
  <c r="EE37" i="13"/>
  <c r="EF37" i="13"/>
  <c r="EG37" i="13"/>
  <c r="EI37" i="13"/>
  <c r="EJ37" i="13"/>
  <c r="EK37" i="13"/>
  <c r="EL37" i="13"/>
  <c r="EN37" i="13"/>
  <c r="EP37" i="13"/>
  <c r="EQ37" i="13"/>
  <c r="ER37" i="13"/>
  <c r="ES37" i="13"/>
  <c r="DS38" i="13"/>
  <c r="DT38" i="13"/>
  <c r="DU38" i="13"/>
  <c r="DV38" i="13"/>
  <c r="DW38" i="13"/>
  <c r="DX38" i="13"/>
  <c r="DY38" i="13"/>
  <c r="DZ38" i="13"/>
  <c r="EA38" i="13"/>
  <c r="EB38" i="13"/>
  <c r="EC38" i="13"/>
  <c r="ED38" i="13"/>
  <c r="EE38" i="13"/>
  <c r="EF38" i="13"/>
  <c r="EG38" i="13"/>
  <c r="EI38" i="13"/>
  <c r="EJ38" i="13"/>
  <c r="EK38" i="13"/>
  <c r="EL38" i="13"/>
  <c r="EN38" i="13"/>
  <c r="EP38" i="13"/>
  <c r="EQ38" i="13"/>
  <c r="ER38" i="13"/>
  <c r="ES38" i="13"/>
  <c r="DS39" i="13"/>
  <c r="DT39" i="13"/>
  <c r="DU39" i="13"/>
  <c r="DV39" i="13"/>
  <c r="DW39" i="13"/>
  <c r="DX39" i="13"/>
  <c r="DY39" i="13"/>
  <c r="DZ39" i="13"/>
  <c r="EA39" i="13"/>
  <c r="EB39" i="13"/>
  <c r="EC39" i="13"/>
  <c r="ED39" i="13"/>
  <c r="EE39" i="13"/>
  <c r="EF39" i="13"/>
  <c r="EG39" i="13"/>
  <c r="EI39" i="13"/>
  <c r="EJ39" i="13"/>
  <c r="EK39" i="13"/>
  <c r="EL39" i="13"/>
  <c r="EN39" i="13"/>
  <c r="EP39" i="13"/>
  <c r="EQ39" i="13"/>
  <c r="ER39" i="13"/>
  <c r="ES39" i="13"/>
  <c r="DS40" i="13"/>
  <c r="DT40" i="13"/>
  <c r="DU40" i="13"/>
  <c r="DV40" i="13"/>
  <c r="DW40" i="13"/>
  <c r="DX40" i="13"/>
  <c r="DY40" i="13"/>
  <c r="DZ40" i="13"/>
  <c r="EA40" i="13"/>
  <c r="EB40" i="13"/>
  <c r="EC40" i="13"/>
  <c r="ED40" i="13"/>
  <c r="EE40" i="13"/>
  <c r="EF40" i="13"/>
  <c r="EG40" i="13"/>
  <c r="EI40" i="13"/>
  <c r="EJ40" i="13"/>
  <c r="EK40" i="13"/>
  <c r="EL40" i="13"/>
  <c r="EN40" i="13"/>
  <c r="EP40" i="13"/>
  <c r="EQ40" i="13"/>
  <c r="ER40" i="13"/>
  <c r="ES40" i="13"/>
  <c r="DS41" i="13"/>
  <c r="DT41" i="13"/>
  <c r="DU41" i="13"/>
  <c r="DV41" i="13"/>
  <c r="DW41" i="13"/>
  <c r="DX41" i="13"/>
  <c r="DY41" i="13"/>
  <c r="DZ41" i="13"/>
  <c r="EA41" i="13"/>
  <c r="EB41" i="13"/>
  <c r="EC41" i="13"/>
  <c r="ED41" i="13"/>
  <c r="EE41" i="13"/>
  <c r="EF41" i="13"/>
  <c r="EG41" i="13"/>
  <c r="EI41" i="13"/>
  <c r="EJ41" i="13"/>
  <c r="EK41" i="13"/>
  <c r="EL41" i="13"/>
  <c r="EN41" i="13"/>
  <c r="EP41" i="13"/>
  <c r="EQ41" i="13"/>
  <c r="ER41" i="13"/>
  <c r="ES41" i="13"/>
  <c r="DS42" i="13"/>
  <c r="DT42" i="13"/>
  <c r="DU42" i="13"/>
  <c r="DV42" i="13"/>
  <c r="DW42" i="13"/>
  <c r="DX42" i="13"/>
  <c r="DY42" i="13"/>
  <c r="DZ42" i="13"/>
  <c r="EA42" i="13"/>
  <c r="EB42" i="13"/>
  <c r="EC42" i="13"/>
  <c r="ED42" i="13"/>
  <c r="EE42" i="13"/>
  <c r="EF42" i="13"/>
  <c r="EG42" i="13"/>
  <c r="EI42" i="13"/>
  <c r="EJ42" i="13"/>
  <c r="EK42" i="13"/>
  <c r="EL42" i="13"/>
  <c r="EN42" i="13"/>
  <c r="EP42" i="13"/>
  <c r="EQ42" i="13"/>
  <c r="ER42" i="13"/>
  <c r="ES42" i="13"/>
  <c r="DS43" i="13"/>
  <c r="DT43" i="13"/>
  <c r="DU43" i="13"/>
  <c r="DV43" i="13"/>
  <c r="DW43" i="13"/>
  <c r="DX43" i="13"/>
  <c r="DY43" i="13"/>
  <c r="DZ43" i="13"/>
  <c r="EA43" i="13"/>
  <c r="EB43" i="13"/>
  <c r="EC43" i="13"/>
  <c r="ED43" i="13"/>
  <c r="EE43" i="13"/>
  <c r="EF43" i="13"/>
  <c r="EG43" i="13"/>
  <c r="EI43" i="13"/>
  <c r="EJ43" i="13"/>
  <c r="EK43" i="13"/>
  <c r="EL43" i="13"/>
  <c r="EN43" i="13"/>
  <c r="EP43" i="13"/>
  <c r="EQ43" i="13"/>
  <c r="ER43" i="13"/>
  <c r="ES43" i="13"/>
  <c r="DS44" i="13"/>
  <c r="DT44" i="13"/>
  <c r="DU44" i="13"/>
  <c r="DV44" i="13"/>
  <c r="DW44" i="13"/>
  <c r="DX44" i="13"/>
  <c r="DY44" i="13"/>
  <c r="DZ44" i="13"/>
  <c r="EA44" i="13"/>
  <c r="EB44" i="13"/>
  <c r="EC44" i="13"/>
  <c r="ED44" i="13"/>
  <c r="EE44" i="13"/>
  <c r="EF44" i="13"/>
  <c r="EG44" i="13"/>
  <c r="EI44" i="13"/>
  <c r="EJ44" i="13"/>
  <c r="EK44" i="13"/>
  <c r="EL44" i="13"/>
  <c r="EN44" i="13"/>
  <c r="EP44" i="13"/>
  <c r="EQ44" i="13"/>
  <c r="ER44" i="13"/>
  <c r="ES44" i="13"/>
  <c r="DS45" i="13"/>
  <c r="DT45" i="13"/>
  <c r="DU45" i="13"/>
  <c r="DV45" i="13"/>
  <c r="DW45" i="13"/>
  <c r="DX45" i="13"/>
  <c r="DY45" i="13"/>
  <c r="DZ45" i="13"/>
  <c r="EA45" i="13"/>
  <c r="EB45" i="13"/>
  <c r="EC45" i="13"/>
  <c r="ED45" i="13"/>
  <c r="EE45" i="13"/>
  <c r="EF45" i="13"/>
  <c r="EG45" i="13"/>
  <c r="EI45" i="13"/>
  <c r="EJ45" i="13"/>
  <c r="EK45" i="13"/>
  <c r="EL45" i="13"/>
  <c r="EN45" i="13"/>
  <c r="EP45" i="13"/>
  <c r="EQ45" i="13"/>
  <c r="ER45" i="13"/>
  <c r="ES45" i="13"/>
  <c r="DS46" i="13"/>
  <c r="DT46" i="13"/>
  <c r="DU46" i="13"/>
  <c r="DV46" i="13"/>
  <c r="DW46" i="13"/>
  <c r="DX46" i="13"/>
  <c r="DY46" i="13"/>
  <c r="DZ46" i="13"/>
  <c r="EA46" i="13"/>
  <c r="EB46" i="13"/>
  <c r="EC46" i="13"/>
  <c r="ED46" i="13"/>
  <c r="EE46" i="13"/>
  <c r="EF46" i="13"/>
  <c r="EG46" i="13"/>
  <c r="EI46" i="13"/>
  <c r="EJ46" i="13"/>
  <c r="EK46" i="13"/>
  <c r="EL46" i="13"/>
  <c r="EN46" i="13"/>
  <c r="EP46" i="13"/>
  <c r="EQ46" i="13"/>
  <c r="ER46" i="13"/>
  <c r="ES46" i="13"/>
  <c r="DS47" i="13"/>
  <c r="DT47" i="13"/>
  <c r="DU47" i="13"/>
  <c r="DV47" i="13"/>
  <c r="DW47" i="13"/>
  <c r="DX47" i="13"/>
  <c r="DY47" i="13"/>
  <c r="DZ47" i="13"/>
  <c r="EA47" i="13"/>
  <c r="EB47" i="13"/>
  <c r="EC47" i="13"/>
  <c r="ED47" i="13"/>
  <c r="EE47" i="13"/>
  <c r="EF47" i="13"/>
  <c r="EG47" i="13"/>
  <c r="EI47" i="13"/>
  <c r="EJ47" i="13"/>
  <c r="EK47" i="13"/>
  <c r="EL47" i="13"/>
  <c r="EN47" i="13"/>
  <c r="EP47" i="13"/>
  <c r="EQ47" i="13"/>
  <c r="ER47" i="13"/>
  <c r="ES47" i="13"/>
  <c r="DS48" i="13"/>
  <c r="DT48" i="13"/>
  <c r="DU48" i="13"/>
  <c r="DV48" i="13"/>
  <c r="DW48" i="13"/>
  <c r="DX48" i="13"/>
  <c r="DY48" i="13"/>
  <c r="DZ48" i="13"/>
  <c r="EA48" i="13"/>
  <c r="EB48" i="13"/>
  <c r="EC48" i="13"/>
  <c r="ED48" i="13"/>
  <c r="EE48" i="13"/>
  <c r="EF48" i="13"/>
  <c r="EG48" i="13"/>
  <c r="EI48" i="13"/>
  <c r="EJ48" i="13"/>
  <c r="EK48" i="13"/>
  <c r="EL48" i="13"/>
  <c r="EN48" i="13"/>
  <c r="EP48" i="13"/>
  <c r="EQ48" i="13"/>
  <c r="ER48" i="13"/>
  <c r="ES48" i="13"/>
  <c r="DS49" i="13"/>
  <c r="DT49" i="13"/>
  <c r="DU49" i="13"/>
  <c r="DV49" i="13"/>
  <c r="DW49" i="13"/>
  <c r="DX49" i="13"/>
  <c r="DY49" i="13"/>
  <c r="DZ49" i="13"/>
  <c r="EA49" i="13"/>
  <c r="EB49" i="13"/>
  <c r="EC49" i="13"/>
  <c r="ED49" i="13"/>
  <c r="EE49" i="13"/>
  <c r="EF49" i="13"/>
  <c r="EG49" i="13"/>
  <c r="EI49" i="13"/>
  <c r="EJ49" i="13"/>
  <c r="EK49" i="13"/>
  <c r="EL49" i="13"/>
  <c r="EN49" i="13"/>
  <c r="EP49" i="13"/>
  <c r="EQ49" i="13"/>
  <c r="ER49" i="13"/>
  <c r="ES49" i="13"/>
  <c r="DS50" i="13"/>
  <c r="DT50" i="13"/>
  <c r="DU50" i="13"/>
  <c r="DV50" i="13"/>
  <c r="DW50" i="13"/>
  <c r="DX50" i="13"/>
  <c r="DY50" i="13"/>
  <c r="DZ50" i="13"/>
  <c r="EA50" i="13"/>
  <c r="EB50" i="13"/>
  <c r="EC50" i="13"/>
  <c r="ED50" i="13"/>
  <c r="EE50" i="13"/>
  <c r="EF50" i="13"/>
  <c r="EG50" i="13"/>
  <c r="EI50" i="13"/>
  <c r="EJ50" i="13"/>
  <c r="EK50" i="13"/>
  <c r="EL50" i="13"/>
  <c r="EN50" i="13"/>
  <c r="EP50" i="13"/>
  <c r="EQ50" i="13"/>
  <c r="ER50" i="13"/>
  <c r="ES50" i="13"/>
  <c r="DS51" i="13"/>
  <c r="DT51" i="13"/>
  <c r="DU51" i="13"/>
  <c r="DV51" i="13"/>
  <c r="DW51" i="13"/>
  <c r="DX51" i="13"/>
  <c r="DY51" i="13"/>
  <c r="DZ51" i="13"/>
  <c r="EA51" i="13"/>
  <c r="EB51" i="13"/>
  <c r="EC51" i="13"/>
  <c r="ED51" i="13"/>
  <c r="EE51" i="13"/>
  <c r="EF51" i="13"/>
  <c r="EG51" i="13"/>
  <c r="EI51" i="13"/>
  <c r="EJ51" i="13"/>
  <c r="EK51" i="13"/>
  <c r="EL51" i="13"/>
  <c r="EN51" i="13"/>
  <c r="EP51" i="13"/>
  <c r="EQ51" i="13"/>
  <c r="ER51" i="13"/>
  <c r="ES51" i="13"/>
  <c r="EP3" i="13"/>
  <c r="EQ3" i="13"/>
  <c r="ER3" i="13"/>
  <c r="ES3" i="13"/>
  <c r="EN3" i="13"/>
  <c r="EL3" i="13"/>
  <c r="EK3" i="13"/>
  <c r="EJ3" i="13"/>
  <c r="EI3" i="13"/>
  <c r="EG3" i="13"/>
  <c r="EF3" i="13"/>
  <c r="EE3" i="13"/>
  <c r="ED3" i="13"/>
  <c r="EC3" i="13"/>
  <c r="EB3" i="13"/>
  <c r="EA3" i="13"/>
  <c r="DZ3" i="13"/>
  <c r="DY3" i="13"/>
  <c r="DX3" i="13"/>
  <c r="DW3" i="13"/>
  <c r="DV3" i="13"/>
  <c r="DU3" i="13"/>
  <c r="DE6" i="32"/>
  <c r="DF6" i="32"/>
  <c r="DG6" i="32"/>
  <c r="DH6" i="32"/>
  <c r="DI6" i="32"/>
  <c r="DJ6" i="32"/>
  <c r="DK6" i="32"/>
  <c r="DL6" i="32"/>
  <c r="DM6" i="32"/>
  <c r="DN6" i="32"/>
  <c r="DO6" i="32"/>
  <c r="DP6" i="32"/>
  <c r="DP4" i="32"/>
  <c r="DO4" i="32"/>
  <c r="DN4" i="32"/>
  <c r="DM4" i="32"/>
  <c r="DL4" i="32"/>
  <c r="DK4" i="32"/>
  <c r="DJ4" i="32"/>
  <c r="DI4" i="32"/>
  <c r="DH4" i="32"/>
  <c r="DG4" i="32"/>
  <c r="DF4" i="32"/>
  <c r="DE4" i="32"/>
  <c r="B17" i="21"/>
  <c r="EB3" i="10"/>
  <c r="EC3" i="10"/>
  <c r="ED3" i="10"/>
  <c r="EE3" i="10"/>
  <c r="EA3" i="10"/>
  <c r="DY3" i="10"/>
  <c r="DX3" i="10"/>
  <c r="DW3" i="10"/>
  <c r="DV3" i="10"/>
  <c r="DU3" i="10"/>
  <c r="DT3" i="10"/>
  <c r="DR3" i="10"/>
  <c r="DQ3" i="10"/>
  <c r="DP3" i="10"/>
  <c r="DO3" i="10"/>
  <c r="DN3" i="10"/>
  <c r="DM3" i="10"/>
  <c r="EI4" i="3"/>
  <c r="EJ4" i="3"/>
  <c r="EK4" i="3"/>
  <c r="EL4" i="3"/>
  <c r="EM4" i="3"/>
  <c r="EN4" i="3"/>
  <c r="EO4" i="3"/>
  <c r="EP4" i="3"/>
  <c r="EQ4" i="3"/>
  <c r="ER4" i="3"/>
  <c r="ET4" i="3"/>
  <c r="EU4" i="3"/>
  <c r="EV4" i="3"/>
  <c r="EW4" i="3"/>
  <c r="EX4" i="3"/>
  <c r="EY4" i="3"/>
  <c r="EZ4" i="3"/>
  <c r="FA4" i="3"/>
  <c r="FB4" i="3"/>
  <c r="FC4" i="3"/>
  <c r="FD4" i="3"/>
  <c r="FE4" i="3"/>
  <c r="FG4" i="3"/>
  <c r="FH4" i="3"/>
  <c r="FI4" i="3"/>
  <c r="FJ4" i="3"/>
  <c r="FK4" i="3"/>
  <c r="EI5" i="3"/>
  <c r="EJ5" i="3"/>
  <c r="EK5" i="3"/>
  <c r="EL5" i="3"/>
  <c r="EM5" i="3"/>
  <c r="EN5" i="3"/>
  <c r="EO5" i="3"/>
  <c r="EP5" i="3"/>
  <c r="EQ5" i="3"/>
  <c r="ER5" i="3"/>
  <c r="ET5" i="3"/>
  <c r="EU5" i="3"/>
  <c r="EV5" i="3"/>
  <c r="EW5" i="3"/>
  <c r="EX5" i="3"/>
  <c r="EY5" i="3"/>
  <c r="EZ5" i="3"/>
  <c r="FA5" i="3"/>
  <c r="FB5" i="3"/>
  <c r="FC5" i="3"/>
  <c r="FD5" i="3"/>
  <c r="FE5" i="3"/>
  <c r="FG5" i="3"/>
  <c r="FH5" i="3"/>
  <c r="FI5" i="3"/>
  <c r="FJ5" i="3"/>
  <c r="FK5" i="3"/>
  <c r="EI6" i="3"/>
  <c r="EJ6" i="3"/>
  <c r="EK6" i="3"/>
  <c r="EL6" i="3"/>
  <c r="EM6" i="3"/>
  <c r="EN6" i="3"/>
  <c r="EO6" i="3"/>
  <c r="EP6" i="3"/>
  <c r="EQ6" i="3"/>
  <c r="ER6" i="3"/>
  <c r="ET6" i="3"/>
  <c r="EU6" i="3"/>
  <c r="EV6" i="3"/>
  <c r="EW6" i="3"/>
  <c r="EX6" i="3"/>
  <c r="EY6" i="3"/>
  <c r="EZ6" i="3"/>
  <c r="FA6" i="3"/>
  <c r="FB6" i="3"/>
  <c r="FC6" i="3"/>
  <c r="FD6" i="3"/>
  <c r="FE6" i="3"/>
  <c r="FG6" i="3"/>
  <c r="FH6" i="3"/>
  <c r="FI6" i="3"/>
  <c r="FJ6" i="3"/>
  <c r="FK6" i="3"/>
  <c r="EI7" i="3"/>
  <c r="EJ7" i="3"/>
  <c r="EK7" i="3"/>
  <c r="EL7" i="3"/>
  <c r="EM7" i="3"/>
  <c r="EN7" i="3"/>
  <c r="EO7" i="3"/>
  <c r="EP7" i="3"/>
  <c r="EQ7" i="3"/>
  <c r="ER7" i="3"/>
  <c r="ET7" i="3"/>
  <c r="EU7" i="3"/>
  <c r="EV7" i="3"/>
  <c r="EW7" i="3"/>
  <c r="EX7" i="3"/>
  <c r="EY7" i="3"/>
  <c r="EZ7" i="3"/>
  <c r="FA7" i="3"/>
  <c r="FB7" i="3"/>
  <c r="FC7" i="3"/>
  <c r="FD7" i="3"/>
  <c r="FE7" i="3"/>
  <c r="FG7" i="3"/>
  <c r="FH7" i="3"/>
  <c r="FI7" i="3"/>
  <c r="FJ7" i="3"/>
  <c r="FK7" i="3"/>
  <c r="EI8" i="3"/>
  <c r="EJ8" i="3"/>
  <c r="EK8" i="3"/>
  <c r="EL8" i="3"/>
  <c r="EM8" i="3"/>
  <c r="EN8" i="3"/>
  <c r="EO8" i="3"/>
  <c r="EP8" i="3"/>
  <c r="EQ8" i="3"/>
  <c r="ER8" i="3"/>
  <c r="ET8" i="3"/>
  <c r="EU8" i="3"/>
  <c r="EV8" i="3"/>
  <c r="EW8" i="3"/>
  <c r="EX8" i="3"/>
  <c r="EY8" i="3"/>
  <c r="EZ8" i="3"/>
  <c r="FA8" i="3"/>
  <c r="FB8" i="3"/>
  <c r="FC8" i="3"/>
  <c r="FD8" i="3"/>
  <c r="FE8" i="3"/>
  <c r="FG8" i="3"/>
  <c r="FH8" i="3"/>
  <c r="FI8" i="3"/>
  <c r="FJ8" i="3"/>
  <c r="FK8" i="3"/>
  <c r="EI9" i="3"/>
  <c r="EJ9" i="3"/>
  <c r="EK9" i="3"/>
  <c r="EL9" i="3"/>
  <c r="EM9" i="3"/>
  <c r="EN9" i="3"/>
  <c r="EO9" i="3"/>
  <c r="EP9" i="3"/>
  <c r="EQ9" i="3"/>
  <c r="ER9" i="3"/>
  <c r="ET9" i="3"/>
  <c r="EU9" i="3"/>
  <c r="EV9" i="3"/>
  <c r="EW9" i="3"/>
  <c r="EX9" i="3"/>
  <c r="EY9" i="3"/>
  <c r="EZ9" i="3"/>
  <c r="FA9" i="3"/>
  <c r="FB9" i="3"/>
  <c r="FC9" i="3"/>
  <c r="FD9" i="3"/>
  <c r="FE9" i="3"/>
  <c r="FG9" i="3"/>
  <c r="FH9" i="3"/>
  <c r="FI9" i="3"/>
  <c r="FJ9" i="3"/>
  <c r="FK9" i="3"/>
  <c r="EI10" i="3"/>
  <c r="EJ10" i="3"/>
  <c r="EK10" i="3"/>
  <c r="EL10" i="3"/>
  <c r="EM10" i="3"/>
  <c r="EN10" i="3"/>
  <c r="EO10" i="3"/>
  <c r="EP10" i="3"/>
  <c r="EQ10" i="3"/>
  <c r="ER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G10" i="3"/>
  <c r="FH10" i="3"/>
  <c r="FI10" i="3"/>
  <c r="FJ10" i="3"/>
  <c r="FK10" i="3"/>
  <c r="EI11" i="3"/>
  <c r="EJ11" i="3"/>
  <c r="EK11" i="3"/>
  <c r="EL11" i="3"/>
  <c r="EM11" i="3"/>
  <c r="EN11" i="3"/>
  <c r="EO11" i="3"/>
  <c r="EP11" i="3"/>
  <c r="EQ11" i="3"/>
  <c r="ER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G11" i="3"/>
  <c r="FH11" i="3"/>
  <c r="FI11" i="3"/>
  <c r="FJ11" i="3"/>
  <c r="FK11" i="3"/>
  <c r="EI12" i="3"/>
  <c r="EJ12" i="3"/>
  <c r="EK12" i="3"/>
  <c r="EL12" i="3"/>
  <c r="EM12" i="3"/>
  <c r="EN12" i="3"/>
  <c r="EO12" i="3"/>
  <c r="EP12" i="3"/>
  <c r="EQ12" i="3"/>
  <c r="ER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G12" i="3"/>
  <c r="FH12" i="3"/>
  <c r="FI12" i="3"/>
  <c r="FJ12" i="3"/>
  <c r="FK12" i="3"/>
  <c r="EI13" i="3"/>
  <c r="EJ13" i="3"/>
  <c r="EK13" i="3"/>
  <c r="EL13" i="3"/>
  <c r="EM13" i="3"/>
  <c r="EN13" i="3"/>
  <c r="EO13" i="3"/>
  <c r="EP13" i="3"/>
  <c r="EQ13" i="3"/>
  <c r="ER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G13" i="3"/>
  <c r="FH13" i="3"/>
  <c r="FI13" i="3"/>
  <c r="FJ13" i="3"/>
  <c r="FK13" i="3"/>
  <c r="EI14" i="3"/>
  <c r="EJ14" i="3"/>
  <c r="EK14" i="3"/>
  <c r="EL14" i="3"/>
  <c r="EM14" i="3"/>
  <c r="EN14" i="3"/>
  <c r="EO14" i="3"/>
  <c r="EP14" i="3"/>
  <c r="EQ14" i="3"/>
  <c r="ER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G14" i="3"/>
  <c r="FH14" i="3"/>
  <c r="FI14" i="3"/>
  <c r="FJ14" i="3"/>
  <c r="FK14" i="3"/>
  <c r="EI15" i="3"/>
  <c r="EJ15" i="3"/>
  <c r="EK15" i="3"/>
  <c r="EL15" i="3"/>
  <c r="EM15" i="3"/>
  <c r="EN15" i="3"/>
  <c r="EO15" i="3"/>
  <c r="EP15" i="3"/>
  <c r="EQ15" i="3"/>
  <c r="ER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G15" i="3"/>
  <c r="FH15" i="3"/>
  <c r="FI15" i="3"/>
  <c r="FJ15" i="3"/>
  <c r="FK15" i="3"/>
  <c r="EI16" i="3"/>
  <c r="EJ16" i="3"/>
  <c r="EK16" i="3"/>
  <c r="EL16" i="3"/>
  <c r="EM16" i="3"/>
  <c r="EN16" i="3"/>
  <c r="EO16" i="3"/>
  <c r="EP16" i="3"/>
  <c r="EQ16" i="3"/>
  <c r="ER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G16" i="3"/>
  <c r="FH16" i="3"/>
  <c r="FI16" i="3"/>
  <c r="FJ16" i="3"/>
  <c r="FK16" i="3"/>
  <c r="EI17" i="3"/>
  <c r="EJ17" i="3"/>
  <c r="EK17" i="3"/>
  <c r="EL17" i="3"/>
  <c r="EM17" i="3"/>
  <c r="EN17" i="3"/>
  <c r="EO17" i="3"/>
  <c r="EP17" i="3"/>
  <c r="EQ17" i="3"/>
  <c r="ER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G17" i="3"/>
  <c r="FH17" i="3"/>
  <c r="FI17" i="3"/>
  <c r="FJ17" i="3"/>
  <c r="FK17" i="3"/>
  <c r="EI18" i="3"/>
  <c r="EJ18" i="3"/>
  <c r="EK18" i="3"/>
  <c r="EL18" i="3"/>
  <c r="EM18" i="3"/>
  <c r="EN18" i="3"/>
  <c r="EO18" i="3"/>
  <c r="EP18" i="3"/>
  <c r="EQ18" i="3"/>
  <c r="ER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G18" i="3"/>
  <c r="FH18" i="3"/>
  <c r="FI18" i="3"/>
  <c r="FJ18" i="3"/>
  <c r="FK18" i="3"/>
  <c r="EI19" i="3"/>
  <c r="EJ19" i="3"/>
  <c r="EK19" i="3"/>
  <c r="EL19" i="3"/>
  <c r="EM19" i="3"/>
  <c r="EN19" i="3"/>
  <c r="EO19" i="3"/>
  <c r="EP19" i="3"/>
  <c r="EQ19" i="3"/>
  <c r="ER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G19" i="3"/>
  <c r="FH19" i="3"/>
  <c r="FI19" i="3"/>
  <c r="FJ19" i="3"/>
  <c r="FK19" i="3"/>
  <c r="EI20" i="3"/>
  <c r="EJ20" i="3"/>
  <c r="EK20" i="3"/>
  <c r="EL20" i="3"/>
  <c r="EM20" i="3"/>
  <c r="EN20" i="3"/>
  <c r="EO20" i="3"/>
  <c r="EP20" i="3"/>
  <c r="EQ20" i="3"/>
  <c r="ER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G20" i="3"/>
  <c r="FH20" i="3"/>
  <c r="FI20" i="3"/>
  <c r="FJ20" i="3"/>
  <c r="FK20" i="3"/>
  <c r="EI21" i="3"/>
  <c r="EJ21" i="3"/>
  <c r="EK21" i="3"/>
  <c r="EL21" i="3"/>
  <c r="EM21" i="3"/>
  <c r="EN21" i="3"/>
  <c r="EO21" i="3"/>
  <c r="EP21" i="3"/>
  <c r="EQ21" i="3"/>
  <c r="ER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G21" i="3"/>
  <c r="FH21" i="3"/>
  <c r="FI21" i="3"/>
  <c r="FJ21" i="3"/>
  <c r="FK21" i="3"/>
  <c r="EI22" i="3"/>
  <c r="EJ22" i="3"/>
  <c r="EK22" i="3"/>
  <c r="EL22" i="3"/>
  <c r="EM22" i="3"/>
  <c r="EN22" i="3"/>
  <c r="EO22" i="3"/>
  <c r="EP22" i="3"/>
  <c r="EQ22" i="3"/>
  <c r="ER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G22" i="3"/>
  <c r="FH22" i="3"/>
  <c r="FI22" i="3"/>
  <c r="FJ22" i="3"/>
  <c r="FK22" i="3"/>
  <c r="EI23" i="3"/>
  <c r="EJ23" i="3"/>
  <c r="EK23" i="3"/>
  <c r="EL23" i="3"/>
  <c r="EM23" i="3"/>
  <c r="EN23" i="3"/>
  <c r="EO23" i="3"/>
  <c r="EP23" i="3"/>
  <c r="EQ23" i="3"/>
  <c r="ER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G23" i="3"/>
  <c r="FH23" i="3"/>
  <c r="FI23" i="3"/>
  <c r="FJ23" i="3"/>
  <c r="FK23" i="3"/>
  <c r="EI24" i="3"/>
  <c r="EJ24" i="3"/>
  <c r="EK24" i="3"/>
  <c r="EL24" i="3"/>
  <c r="EM24" i="3"/>
  <c r="EN24" i="3"/>
  <c r="EO24" i="3"/>
  <c r="EP24" i="3"/>
  <c r="EQ24" i="3"/>
  <c r="ER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G24" i="3"/>
  <c r="FH24" i="3"/>
  <c r="FI24" i="3"/>
  <c r="FJ24" i="3"/>
  <c r="FK24" i="3"/>
  <c r="EI25" i="3"/>
  <c r="EJ25" i="3"/>
  <c r="EK25" i="3"/>
  <c r="EL25" i="3"/>
  <c r="EM25" i="3"/>
  <c r="EN25" i="3"/>
  <c r="EO25" i="3"/>
  <c r="EP25" i="3"/>
  <c r="EQ25" i="3"/>
  <c r="ER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G25" i="3"/>
  <c r="FH25" i="3"/>
  <c r="FI25" i="3"/>
  <c r="FJ25" i="3"/>
  <c r="FK25" i="3"/>
  <c r="EI26" i="3"/>
  <c r="EJ26" i="3"/>
  <c r="EK26" i="3"/>
  <c r="EL26" i="3"/>
  <c r="EM26" i="3"/>
  <c r="EN26" i="3"/>
  <c r="EO26" i="3"/>
  <c r="EP26" i="3"/>
  <c r="EQ26" i="3"/>
  <c r="ER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G26" i="3"/>
  <c r="FH26" i="3"/>
  <c r="FI26" i="3"/>
  <c r="FJ26" i="3"/>
  <c r="FK26" i="3"/>
  <c r="EI27" i="3"/>
  <c r="EJ27" i="3"/>
  <c r="EK27" i="3"/>
  <c r="EL27" i="3"/>
  <c r="EM27" i="3"/>
  <c r="EN27" i="3"/>
  <c r="EO27" i="3"/>
  <c r="EP27" i="3"/>
  <c r="EQ27" i="3"/>
  <c r="ER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G27" i="3"/>
  <c r="FH27" i="3"/>
  <c r="FI27" i="3"/>
  <c r="FJ27" i="3"/>
  <c r="FK27" i="3"/>
  <c r="EI28" i="3"/>
  <c r="EJ28" i="3"/>
  <c r="EK28" i="3"/>
  <c r="EL28" i="3"/>
  <c r="EM28" i="3"/>
  <c r="EN28" i="3"/>
  <c r="EO28" i="3"/>
  <c r="EP28" i="3"/>
  <c r="EQ28" i="3"/>
  <c r="ER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G28" i="3"/>
  <c r="FH28" i="3"/>
  <c r="FI28" i="3"/>
  <c r="FJ28" i="3"/>
  <c r="FK28" i="3"/>
  <c r="EI29" i="3"/>
  <c r="EJ29" i="3"/>
  <c r="EK29" i="3"/>
  <c r="EL29" i="3"/>
  <c r="EM29" i="3"/>
  <c r="EN29" i="3"/>
  <c r="EO29" i="3"/>
  <c r="EP29" i="3"/>
  <c r="EQ29" i="3"/>
  <c r="ER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G29" i="3"/>
  <c r="FH29" i="3"/>
  <c r="FI29" i="3"/>
  <c r="FJ29" i="3"/>
  <c r="FK29" i="3"/>
  <c r="EI30" i="3"/>
  <c r="EJ30" i="3"/>
  <c r="EK30" i="3"/>
  <c r="EL30" i="3"/>
  <c r="EM30" i="3"/>
  <c r="EN30" i="3"/>
  <c r="EO30" i="3"/>
  <c r="EP30" i="3"/>
  <c r="EQ30" i="3"/>
  <c r="ER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G30" i="3"/>
  <c r="FH30" i="3"/>
  <c r="FI30" i="3"/>
  <c r="FJ30" i="3"/>
  <c r="FK30" i="3"/>
  <c r="EI31" i="3"/>
  <c r="EJ31" i="3"/>
  <c r="EK31" i="3"/>
  <c r="EL31" i="3"/>
  <c r="EM31" i="3"/>
  <c r="EN31" i="3"/>
  <c r="EO31" i="3"/>
  <c r="EP31" i="3"/>
  <c r="EQ31" i="3"/>
  <c r="ER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G31" i="3"/>
  <c r="FH31" i="3"/>
  <c r="FI31" i="3"/>
  <c r="FJ31" i="3"/>
  <c r="FK31" i="3"/>
  <c r="EI32" i="3"/>
  <c r="EJ32" i="3"/>
  <c r="EK32" i="3"/>
  <c r="EL32" i="3"/>
  <c r="EM32" i="3"/>
  <c r="EN32" i="3"/>
  <c r="EO32" i="3"/>
  <c r="EP32" i="3"/>
  <c r="EQ32" i="3"/>
  <c r="ER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G32" i="3"/>
  <c r="FH32" i="3"/>
  <c r="FI32" i="3"/>
  <c r="FJ32" i="3"/>
  <c r="FK32" i="3"/>
  <c r="EI33" i="3"/>
  <c r="EJ33" i="3"/>
  <c r="EK33" i="3"/>
  <c r="EL33" i="3"/>
  <c r="EM33" i="3"/>
  <c r="EN33" i="3"/>
  <c r="EO33" i="3"/>
  <c r="EP33" i="3"/>
  <c r="EQ33" i="3"/>
  <c r="ER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G33" i="3"/>
  <c r="FH33" i="3"/>
  <c r="FI33" i="3"/>
  <c r="FJ33" i="3"/>
  <c r="FK33" i="3"/>
  <c r="EI34" i="3"/>
  <c r="EJ34" i="3"/>
  <c r="EK34" i="3"/>
  <c r="EL34" i="3"/>
  <c r="EM34" i="3"/>
  <c r="EN34" i="3"/>
  <c r="EO34" i="3"/>
  <c r="EP34" i="3"/>
  <c r="EQ34" i="3"/>
  <c r="ER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G34" i="3"/>
  <c r="FH34" i="3"/>
  <c r="FI34" i="3"/>
  <c r="FJ34" i="3"/>
  <c r="FK34" i="3"/>
  <c r="EI35" i="3"/>
  <c r="EJ35" i="3"/>
  <c r="EK35" i="3"/>
  <c r="EL35" i="3"/>
  <c r="EM35" i="3"/>
  <c r="EN35" i="3"/>
  <c r="EO35" i="3"/>
  <c r="EP35" i="3"/>
  <c r="EQ35" i="3"/>
  <c r="ER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G35" i="3"/>
  <c r="FH35" i="3"/>
  <c r="FI35" i="3"/>
  <c r="FJ35" i="3"/>
  <c r="FK35" i="3"/>
  <c r="EI36" i="3"/>
  <c r="EJ36" i="3"/>
  <c r="EK36" i="3"/>
  <c r="EL36" i="3"/>
  <c r="EM36" i="3"/>
  <c r="EN36" i="3"/>
  <c r="EO36" i="3"/>
  <c r="EP36" i="3"/>
  <c r="EQ36" i="3"/>
  <c r="ER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G36" i="3"/>
  <c r="FH36" i="3"/>
  <c r="FI36" i="3"/>
  <c r="FJ36" i="3"/>
  <c r="FK36" i="3"/>
  <c r="EI37" i="3"/>
  <c r="EJ37" i="3"/>
  <c r="EK37" i="3"/>
  <c r="EL37" i="3"/>
  <c r="EM37" i="3"/>
  <c r="EN37" i="3"/>
  <c r="EO37" i="3"/>
  <c r="EP37" i="3"/>
  <c r="EQ37" i="3"/>
  <c r="ER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G37" i="3"/>
  <c r="FH37" i="3"/>
  <c r="FI37" i="3"/>
  <c r="FJ37" i="3"/>
  <c r="FK37" i="3"/>
  <c r="EI38" i="3"/>
  <c r="EJ38" i="3"/>
  <c r="EK38" i="3"/>
  <c r="EL38" i="3"/>
  <c r="EM38" i="3"/>
  <c r="EN38" i="3"/>
  <c r="EO38" i="3"/>
  <c r="EP38" i="3"/>
  <c r="EQ38" i="3"/>
  <c r="ER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G38" i="3"/>
  <c r="FH38" i="3"/>
  <c r="FI38" i="3"/>
  <c r="FJ38" i="3"/>
  <c r="FK38" i="3"/>
  <c r="EI39" i="3"/>
  <c r="EJ39" i="3"/>
  <c r="EK39" i="3"/>
  <c r="EL39" i="3"/>
  <c r="EM39" i="3"/>
  <c r="EN39" i="3"/>
  <c r="EO39" i="3"/>
  <c r="EP39" i="3"/>
  <c r="EQ39" i="3"/>
  <c r="ER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G39" i="3"/>
  <c r="FH39" i="3"/>
  <c r="FI39" i="3"/>
  <c r="FJ39" i="3"/>
  <c r="FK39" i="3"/>
  <c r="EI40" i="3"/>
  <c r="EJ40" i="3"/>
  <c r="EK40" i="3"/>
  <c r="EL40" i="3"/>
  <c r="EM40" i="3"/>
  <c r="EN40" i="3"/>
  <c r="EO40" i="3"/>
  <c r="EP40" i="3"/>
  <c r="EQ40" i="3"/>
  <c r="ER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G40" i="3"/>
  <c r="FH40" i="3"/>
  <c r="FI40" i="3"/>
  <c r="FJ40" i="3"/>
  <c r="FK40" i="3"/>
  <c r="EI41" i="3"/>
  <c r="EJ41" i="3"/>
  <c r="EK41" i="3"/>
  <c r="EL41" i="3"/>
  <c r="EM41" i="3"/>
  <c r="EN41" i="3"/>
  <c r="EO41" i="3"/>
  <c r="EP41" i="3"/>
  <c r="EQ41" i="3"/>
  <c r="ER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G41" i="3"/>
  <c r="FH41" i="3"/>
  <c r="FI41" i="3"/>
  <c r="FJ41" i="3"/>
  <c r="FK41" i="3"/>
  <c r="EI42" i="3"/>
  <c r="EJ42" i="3"/>
  <c r="EK42" i="3"/>
  <c r="EL42" i="3"/>
  <c r="EM42" i="3"/>
  <c r="EN42" i="3"/>
  <c r="EO42" i="3"/>
  <c r="EP42" i="3"/>
  <c r="EQ42" i="3"/>
  <c r="ER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G42" i="3"/>
  <c r="FH42" i="3"/>
  <c r="FI42" i="3"/>
  <c r="FJ42" i="3"/>
  <c r="FK42" i="3"/>
  <c r="EI43" i="3"/>
  <c r="EJ43" i="3"/>
  <c r="EK43" i="3"/>
  <c r="EL43" i="3"/>
  <c r="EM43" i="3"/>
  <c r="EN43" i="3"/>
  <c r="EO43" i="3"/>
  <c r="EP43" i="3"/>
  <c r="EQ43" i="3"/>
  <c r="ER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G43" i="3"/>
  <c r="FH43" i="3"/>
  <c r="FI43" i="3"/>
  <c r="FJ43" i="3"/>
  <c r="FK43" i="3"/>
  <c r="EI44" i="3"/>
  <c r="EJ44" i="3"/>
  <c r="EK44" i="3"/>
  <c r="EL44" i="3"/>
  <c r="EM44" i="3"/>
  <c r="EN44" i="3"/>
  <c r="EO44" i="3"/>
  <c r="EP44" i="3"/>
  <c r="EQ44" i="3"/>
  <c r="ER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G44" i="3"/>
  <c r="FH44" i="3"/>
  <c r="FI44" i="3"/>
  <c r="FJ44" i="3"/>
  <c r="FK44" i="3"/>
  <c r="EI45" i="3"/>
  <c r="EJ45" i="3"/>
  <c r="EK45" i="3"/>
  <c r="EL45" i="3"/>
  <c r="EM45" i="3"/>
  <c r="EN45" i="3"/>
  <c r="EO45" i="3"/>
  <c r="EP45" i="3"/>
  <c r="EQ45" i="3"/>
  <c r="ER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G45" i="3"/>
  <c r="FH45" i="3"/>
  <c r="FI45" i="3"/>
  <c r="FJ45" i="3"/>
  <c r="FK45" i="3"/>
  <c r="EI46" i="3"/>
  <c r="EJ46" i="3"/>
  <c r="EK46" i="3"/>
  <c r="EL46" i="3"/>
  <c r="EM46" i="3"/>
  <c r="EN46" i="3"/>
  <c r="EO46" i="3"/>
  <c r="EP46" i="3"/>
  <c r="EQ46" i="3"/>
  <c r="ER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G46" i="3"/>
  <c r="FH46" i="3"/>
  <c r="FI46" i="3"/>
  <c r="FJ46" i="3"/>
  <c r="FK46" i="3"/>
  <c r="EI47" i="3"/>
  <c r="EJ47" i="3"/>
  <c r="EK47" i="3"/>
  <c r="EL47" i="3"/>
  <c r="EM47" i="3"/>
  <c r="EN47" i="3"/>
  <c r="EO47" i="3"/>
  <c r="EP47" i="3"/>
  <c r="EQ47" i="3"/>
  <c r="ER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G47" i="3"/>
  <c r="FH47" i="3"/>
  <c r="FI47" i="3"/>
  <c r="FJ47" i="3"/>
  <c r="FK47" i="3"/>
  <c r="EI48" i="3"/>
  <c r="EJ48" i="3"/>
  <c r="EK48" i="3"/>
  <c r="EL48" i="3"/>
  <c r="EM48" i="3"/>
  <c r="EN48" i="3"/>
  <c r="EO48" i="3"/>
  <c r="EP48" i="3"/>
  <c r="EQ48" i="3"/>
  <c r="ER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G48" i="3"/>
  <c r="FH48" i="3"/>
  <c r="FI48" i="3"/>
  <c r="FJ48" i="3"/>
  <c r="FK48" i="3"/>
  <c r="EI49" i="3"/>
  <c r="EJ49" i="3"/>
  <c r="EK49" i="3"/>
  <c r="EL49" i="3"/>
  <c r="EM49" i="3"/>
  <c r="EN49" i="3"/>
  <c r="EO49" i="3"/>
  <c r="EP49" i="3"/>
  <c r="EQ49" i="3"/>
  <c r="ER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G49" i="3"/>
  <c r="FH49" i="3"/>
  <c r="FI49" i="3"/>
  <c r="FJ49" i="3"/>
  <c r="FK49" i="3"/>
  <c r="EI50" i="3"/>
  <c r="EJ50" i="3"/>
  <c r="EK50" i="3"/>
  <c r="EL50" i="3"/>
  <c r="EM50" i="3"/>
  <c r="EN50" i="3"/>
  <c r="EO50" i="3"/>
  <c r="EP50" i="3"/>
  <c r="EQ50" i="3"/>
  <c r="ER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G50" i="3"/>
  <c r="FH50" i="3"/>
  <c r="FI50" i="3"/>
  <c r="FJ50" i="3"/>
  <c r="FK50" i="3"/>
  <c r="EI51" i="3"/>
  <c r="EJ51" i="3"/>
  <c r="EK51" i="3"/>
  <c r="EL51" i="3"/>
  <c r="EM51" i="3"/>
  <c r="EN51" i="3"/>
  <c r="EO51" i="3"/>
  <c r="EP51" i="3"/>
  <c r="EQ51" i="3"/>
  <c r="ER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G51" i="3"/>
  <c r="FH51" i="3"/>
  <c r="FI51" i="3"/>
  <c r="FJ51" i="3"/>
  <c r="FK51" i="3"/>
  <c r="EI3" i="3"/>
  <c r="FK3" i="3"/>
  <c r="FH3" i="3"/>
  <c r="FI3" i="3"/>
  <c r="FJ3" i="3"/>
  <c r="FG3" i="3"/>
  <c r="FE3" i="3"/>
  <c r="FD3" i="3"/>
  <c r="FC3" i="3"/>
  <c r="FB3" i="3"/>
  <c r="FA3" i="3"/>
  <c r="EZ3" i="3"/>
  <c r="EY3" i="3"/>
  <c r="EX3" i="3"/>
  <c r="EW3" i="3"/>
  <c r="EV3" i="3"/>
  <c r="EU3" i="3"/>
  <c r="ET3" i="3"/>
  <c r="ER3" i="3"/>
  <c r="EQ3" i="3"/>
  <c r="EP3" i="3"/>
  <c r="EO3" i="3"/>
  <c r="EN3" i="3"/>
  <c r="EM3" i="3"/>
  <c r="EL3" i="3"/>
  <c r="EK3" i="3"/>
  <c r="EJ3" i="3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F4" i="5"/>
  <c r="EH4" i="5"/>
  <c r="EI4" i="5"/>
  <c r="EK4" i="5"/>
  <c r="EL4" i="5"/>
  <c r="EM4" i="5"/>
  <c r="EN4" i="5"/>
  <c r="EO4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F5" i="5"/>
  <c r="EH5" i="5"/>
  <c r="EI5" i="5"/>
  <c r="EK5" i="5"/>
  <c r="EL5" i="5"/>
  <c r="EM5" i="5"/>
  <c r="EN5" i="5"/>
  <c r="EO5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F6" i="5"/>
  <c r="EH6" i="5"/>
  <c r="EI6" i="5"/>
  <c r="EK6" i="5"/>
  <c r="EL6" i="5"/>
  <c r="EM6" i="5"/>
  <c r="EN6" i="5"/>
  <c r="EO6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F7" i="5"/>
  <c r="EH7" i="5"/>
  <c r="EI7" i="5"/>
  <c r="EK7" i="5"/>
  <c r="EL7" i="5"/>
  <c r="EM7" i="5"/>
  <c r="EN7" i="5"/>
  <c r="EO7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F8" i="5"/>
  <c r="EH8" i="5"/>
  <c r="EI8" i="5"/>
  <c r="EK8" i="5"/>
  <c r="EL8" i="5"/>
  <c r="EM8" i="5"/>
  <c r="EN8" i="5"/>
  <c r="EO8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F9" i="5"/>
  <c r="EH9" i="5"/>
  <c r="EI9" i="5"/>
  <c r="EK9" i="5"/>
  <c r="EL9" i="5"/>
  <c r="EM9" i="5"/>
  <c r="EN9" i="5"/>
  <c r="EO9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F10" i="5"/>
  <c r="EH10" i="5"/>
  <c r="EI10" i="5"/>
  <c r="EK10" i="5"/>
  <c r="EL10" i="5"/>
  <c r="EM10" i="5"/>
  <c r="EN10" i="5"/>
  <c r="EO10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F11" i="5"/>
  <c r="EH11" i="5"/>
  <c r="EI11" i="5"/>
  <c r="EK11" i="5"/>
  <c r="EL11" i="5"/>
  <c r="EM11" i="5"/>
  <c r="EN11" i="5"/>
  <c r="EO11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F12" i="5"/>
  <c r="EH12" i="5"/>
  <c r="EI12" i="5"/>
  <c r="EK12" i="5"/>
  <c r="EL12" i="5"/>
  <c r="EM12" i="5"/>
  <c r="EN12" i="5"/>
  <c r="EO12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F13" i="5"/>
  <c r="EH13" i="5"/>
  <c r="EI13" i="5"/>
  <c r="EK13" i="5"/>
  <c r="EL13" i="5"/>
  <c r="EM13" i="5"/>
  <c r="EN13" i="5"/>
  <c r="EO13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F14" i="5"/>
  <c r="EH14" i="5"/>
  <c r="EI14" i="5"/>
  <c r="EK14" i="5"/>
  <c r="EL14" i="5"/>
  <c r="EM14" i="5"/>
  <c r="EN14" i="5"/>
  <c r="EO14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F15" i="5"/>
  <c r="EH15" i="5"/>
  <c r="EI15" i="5"/>
  <c r="EK15" i="5"/>
  <c r="EL15" i="5"/>
  <c r="EM15" i="5"/>
  <c r="EN15" i="5"/>
  <c r="EO15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F16" i="5"/>
  <c r="EH16" i="5"/>
  <c r="EI16" i="5"/>
  <c r="EK16" i="5"/>
  <c r="EL16" i="5"/>
  <c r="EM16" i="5"/>
  <c r="EN16" i="5"/>
  <c r="EO16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F17" i="5"/>
  <c r="EH17" i="5"/>
  <c r="EI17" i="5"/>
  <c r="EK17" i="5"/>
  <c r="EL17" i="5"/>
  <c r="EM17" i="5"/>
  <c r="EN17" i="5"/>
  <c r="EO17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F18" i="5"/>
  <c r="EH18" i="5"/>
  <c r="EI18" i="5"/>
  <c r="EK18" i="5"/>
  <c r="EL18" i="5"/>
  <c r="EM18" i="5"/>
  <c r="EN18" i="5"/>
  <c r="EO18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F19" i="5"/>
  <c r="EH19" i="5"/>
  <c r="EI19" i="5"/>
  <c r="EK19" i="5"/>
  <c r="EL19" i="5"/>
  <c r="EM19" i="5"/>
  <c r="EN19" i="5"/>
  <c r="EO19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F20" i="5"/>
  <c r="EH20" i="5"/>
  <c r="EI20" i="5"/>
  <c r="EK20" i="5"/>
  <c r="EL20" i="5"/>
  <c r="EM20" i="5"/>
  <c r="EN20" i="5"/>
  <c r="EO20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F21" i="5"/>
  <c r="EH21" i="5"/>
  <c r="EI21" i="5"/>
  <c r="EK21" i="5"/>
  <c r="EL21" i="5"/>
  <c r="EM21" i="5"/>
  <c r="EN21" i="5"/>
  <c r="EO21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F22" i="5"/>
  <c r="EH22" i="5"/>
  <c r="EI22" i="5"/>
  <c r="EK22" i="5"/>
  <c r="EL22" i="5"/>
  <c r="EM22" i="5"/>
  <c r="EN22" i="5"/>
  <c r="EO22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F23" i="5"/>
  <c r="EH23" i="5"/>
  <c r="EI23" i="5"/>
  <c r="EK23" i="5"/>
  <c r="EL23" i="5"/>
  <c r="EM23" i="5"/>
  <c r="EN23" i="5"/>
  <c r="EO23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F24" i="5"/>
  <c r="EH24" i="5"/>
  <c r="EI24" i="5"/>
  <c r="EK24" i="5"/>
  <c r="EL24" i="5"/>
  <c r="EM24" i="5"/>
  <c r="EN24" i="5"/>
  <c r="EO24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F25" i="5"/>
  <c r="EH25" i="5"/>
  <c r="EI25" i="5"/>
  <c r="EK25" i="5"/>
  <c r="EL25" i="5"/>
  <c r="EM25" i="5"/>
  <c r="EN25" i="5"/>
  <c r="EO25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F26" i="5"/>
  <c r="EH26" i="5"/>
  <c r="EI26" i="5"/>
  <c r="EK26" i="5"/>
  <c r="EL26" i="5"/>
  <c r="EM26" i="5"/>
  <c r="EN26" i="5"/>
  <c r="EO26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F27" i="5"/>
  <c r="EH27" i="5"/>
  <c r="EI27" i="5"/>
  <c r="EK27" i="5"/>
  <c r="EL27" i="5"/>
  <c r="EM27" i="5"/>
  <c r="EN27" i="5"/>
  <c r="EO27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F28" i="5"/>
  <c r="EH28" i="5"/>
  <c r="EI28" i="5"/>
  <c r="EK28" i="5"/>
  <c r="EL28" i="5"/>
  <c r="EM28" i="5"/>
  <c r="EN28" i="5"/>
  <c r="EO28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F29" i="5"/>
  <c r="EH29" i="5"/>
  <c r="EI29" i="5"/>
  <c r="EK29" i="5"/>
  <c r="EL29" i="5"/>
  <c r="EM29" i="5"/>
  <c r="EN29" i="5"/>
  <c r="EO29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F30" i="5"/>
  <c r="EH30" i="5"/>
  <c r="EI30" i="5"/>
  <c r="EK30" i="5"/>
  <c r="EL30" i="5"/>
  <c r="EM30" i="5"/>
  <c r="EN30" i="5"/>
  <c r="EO30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F31" i="5"/>
  <c r="EH31" i="5"/>
  <c r="EI31" i="5"/>
  <c r="EK31" i="5"/>
  <c r="EL31" i="5"/>
  <c r="EM31" i="5"/>
  <c r="EN31" i="5"/>
  <c r="EO31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F32" i="5"/>
  <c r="EH32" i="5"/>
  <c r="EI32" i="5"/>
  <c r="EK32" i="5"/>
  <c r="EL32" i="5"/>
  <c r="EM32" i="5"/>
  <c r="EN32" i="5"/>
  <c r="EO32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F33" i="5"/>
  <c r="EH33" i="5"/>
  <c r="EI33" i="5"/>
  <c r="EK33" i="5"/>
  <c r="EL33" i="5"/>
  <c r="EM33" i="5"/>
  <c r="EN33" i="5"/>
  <c r="EO33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F34" i="5"/>
  <c r="EH34" i="5"/>
  <c r="EI34" i="5"/>
  <c r="EK34" i="5"/>
  <c r="EL34" i="5"/>
  <c r="EM34" i="5"/>
  <c r="EN34" i="5"/>
  <c r="EO34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F35" i="5"/>
  <c r="EH35" i="5"/>
  <c r="EI35" i="5"/>
  <c r="EK35" i="5"/>
  <c r="EL35" i="5"/>
  <c r="EM35" i="5"/>
  <c r="EN35" i="5"/>
  <c r="EO35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F36" i="5"/>
  <c r="EH36" i="5"/>
  <c r="EI36" i="5"/>
  <c r="EK36" i="5"/>
  <c r="EL36" i="5"/>
  <c r="EM36" i="5"/>
  <c r="EN36" i="5"/>
  <c r="EO36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F37" i="5"/>
  <c r="EH37" i="5"/>
  <c r="EI37" i="5"/>
  <c r="EK37" i="5"/>
  <c r="EL37" i="5"/>
  <c r="EM37" i="5"/>
  <c r="EN37" i="5"/>
  <c r="EO37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F38" i="5"/>
  <c r="EH38" i="5"/>
  <c r="EI38" i="5"/>
  <c r="EK38" i="5"/>
  <c r="EL38" i="5"/>
  <c r="EM38" i="5"/>
  <c r="EN38" i="5"/>
  <c r="EO38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F39" i="5"/>
  <c r="EH39" i="5"/>
  <c r="EI39" i="5"/>
  <c r="EK39" i="5"/>
  <c r="EL39" i="5"/>
  <c r="EM39" i="5"/>
  <c r="EN39" i="5"/>
  <c r="EO39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F40" i="5"/>
  <c r="EH40" i="5"/>
  <c r="EI40" i="5"/>
  <c r="EK40" i="5"/>
  <c r="EL40" i="5"/>
  <c r="EM40" i="5"/>
  <c r="EN40" i="5"/>
  <c r="EO40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F41" i="5"/>
  <c r="EH41" i="5"/>
  <c r="EI41" i="5"/>
  <c r="EK41" i="5"/>
  <c r="EL41" i="5"/>
  <c r="EM41" i="5"/>
  <c r="EN41" i="5"/>
  <c r="EO41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F42" i="5"/>
  <c r="EH42" i="5"/>
  <c r="EI42" i="5"/>
  <c r="EK42" i="5"/>
  <c r="EL42" i="5"/>
  <c r="EM42" i="5"/>
  <c r="EN42" i="5"/>
  <c r="EO42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F43" i="5"/>
  <c r="EH43" i="5"/>
  <c r="EI43" i="5"/>
  <c r="EK43" i="5"/>
  <c r="EL43" i="5"/>
  <c r="EM43" i="5"/>
  <c r="EN43" i="5"/>
  <c r="EO43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F44" i="5"/>
  <c r="EH44" i="5"/>
  <c r="EI44" i="5"/>
  <c r="EK44" i="5"/>
  <c r="EL44" i="5"/>
  <c r="EM44" i="5"/>
  <c r="EN44" i="5"/>
  <c r="EO44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F45" i="5"/>
  <c r="EH45" i="5"/>
  <c r="EI45" i="5"/>
  <c r="EK45" i="5"/>
  <c r="EL45" i="5"/>
  <c r="EM45" i="5"/>
  <c r="EN45" i="5"/>
  <c r="EO45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F46" i="5"/>
  <c r="EH46" i="5"/>
  <c r="EI46" i="5"/>
  <c r="EK46" i="5"/>
  <c r="EL46" i="5"/>
  <c r="EM46" i="5"/>
  <c r="EN46" i="5"/>
  <c r="EO46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F47" i="5"/>
  <c r="EH47" i="5"/>
  <c r="EI47" i="5"/>
  <c r="EK47" i="5"/>
  <c r="EL47" i="5"/>
  <c r="EM47" i="5"/>
  <c r="EN47" i="5"/>
  <c r="EO47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F48" i="5"/>
  <c r="EH48" i="5"/>
  <c r="EI48" i="5"/>
  <c r="EK48" i="5"/>
  <c r="EL48" i="5"/>
  <c r="EM48" i="5"/>
  <c r="EN48" i="5"/>
  <c r="EO48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F49" i="5"/>
  <c r="EH49" i="5"/>
  <c r="EI49" i="5"/>
  <c r="EK49" i="5"/>
  <c r="EL49" i="5"/>
  <c r="EM49" i="5"/>
  <c r="EN49" i="5"/>
  <c r="EO49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F50" i="5"/>
  <c r="EH50" i="5"/>
  <c r="EI50" i="5"/>
  <c r="EK50" i="5"/>
  <c r="EL50" i="5"/>
  <c r="EM50" i="5"/>
  <c r="EN50" i="5"/>
  <c r="EO50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F51" i="5"/>
  <c r="EH51" i="5"/>
  <c r="EI51" i="5"/>
  <c r="EK51" i="5"/>
  <c r="EL51" i="5"/>
  <c r="EM51" i="5"/>
  <c r="EN51" i="5"/>
  <c r="EO51" i="5"/>
  <c r="EL3" i="5"/>
  <c r="EM3" i="5"/>
  <c r="EN3" i="5"/>
  <c r="EO3" i="5"/>
  <c r="EK3" i="5"/>
  <c r="EI3" i="5"/>
  <c r="EH3" i="5"/>
  <c r="EF3" i="5"/>
  <c r="ED3" i="5"/>
  <c r="EC3" i="5"/>
  <c r="EB3" i="5"/>
  <c r="EA3" i="5"/>
  <c r="DZ3" i="5"/>
  <c r="DY3" i="5"/>
  <c r="DX3" i="5"/>
  <c r="DW3" i="5"/>
  <c r="DV3" i="5"/>
  <c r="DU3" i="5"/>
  <c r="DT3" i="5"/>
  <c r="DS3" i="5"/>
  <c r="DR3" i="5"/>
  <c r="DQ3" i="5"/>
  <c r="DP3" i="5"/>
  <c r="L63" i="13"/>
  <c r="K63" i="13"/>
  <c r="J63" i="13"/>
  <c r="I63" i="13"/>
  <c r="H63" i="13"/>
  <c r="G63" i="13"/>
  <c r="F63" i="13"/>
  <c r="E63" i="13"/>
  <c r="D63" i="13"/>
  <c r="C63" i="13"/>
  <c r="B63" i="13"/>
  <c r="B63" i="27"/>
  <c r="B63" i="25"/>
  <c r="H63" i="10"/>
  <c r="G63" i="10"/>
  <c r="F63" i="10"/>
  <c r="E63" i="10"/>
  <c r="D63" i="10"/>
  <c r="C63" i="10"/>
  <c r="B63" i="10"/>
  <c r="H64" i="4"/>
  <c r="G64" i="4"/>
  <c r="F64" i="4"/>
  <c r="E64" i="4"/>
  <c r="D64" i="4"/>
  <c r="C64" i="4"/>
  <c r="B64" i="4"/>
  <c r="K63" i="5"/>
  <c r="J63" i="5"/>
  <c r="I63" i="5"/>
  <c r="H63" i="5"/>
  <c r="G63" i="5"/>
  <c r="F63" i="5"/>
  <c r="E63" i="5"/>
  <c r="D63" i="5"/>
  <c r="C63" i="5"/>
  <c r="B63" i="5"/>
  <c r="J63" i="3"/>
  <c r="I63" i="3"/>
  <c r="H63" i="3"/>
  <c r="G63" i="3"/>
  <c r="F63" i="3"/>
  <c r="E63" i="3"/>
  <c r="D63" i="3"/>
  <c r="C63" i="3"/>
  <c r="B63" i="3"/>
  <c r="J62" i="13"/>
  <c r="I62" i="13"/>
  <c r="H62" i="13"/>
  <c r="H23" i="21"/>
  <c r="G62" i="13"/>
  <c r="G23" i="21"/>
  <c r="F62" i="13"/>
  <c r="F23" i="21"/>
  <c r="E62" i="13"/>
  <c r="E23" i="21"/>
  <c r="D62" i="13"/>
  <c r="D23" i="21"/>
  <c r="C62" i="13"/>
  <c r="C23" i="21"/>
  <c r="B62" i="13"/>
  <c r="B23" i="21"/>
  <c r="H62" i="10"/>
  <c r="H18" i="21"/>
  <c r="G62" i="10"/>
  <c r="G18" i="21"/>
  <c r="F62" i="10"/>
  <c r="F18" i="21"/>
  <c r="E62" i="10"/>
  <c r="E18" i="21"/>
  <c r="D62" i="10"/>
  <c r="D18" i="21"/>
  <c r="C62" i="10"/>
  <c r="C18" i="21"/>
  <c r="B62" i="10"/>
  <c r="B18" i="21"/>
  <c r="K62" i="5"/>
  <c r="J62" i="5"/>
  <c r="I62" i="5"/>
  <c r="H62" i="5"/>
  <c r="H13" i="21"/>
  <c r="G62" i="5"/>
  <c r="G13" i="21"/>
  <c r="G26" i="21" s="1"/>
  <c r="G27" i="21" s="1"/>
  <c r="F62" i="5"/>
  <c r="F13" i="21"/>
  <c r="E62" i="5"/>
  <c r="E13" i="21"/>
  <c r="E26" i="21" s="1"/>
  <c r="E27" i="21" s="1"/>
  <c r="D62" i="5"/>
  <c r="D13" i="21"/>
  <c r="C62" i="5"/>
  <c r="C13" i="21"/>
  <c r="B62" i="5"/>
  <c r="B13" i="21"/>
  <c r="H14" i="21"/>
  <c r="G14" i="21"/>
  <c r="F14" i="21"/>
  <c r="E14" i="21"/>
  <c r="D14" i="21"/>
  <c r="C14" i="21"/>
  <c r="B62" i="27"/>
  <c r="B14" i="21"/>
  <c r="I62" i="3"/>
  <c r="H62" i="3"/>
  <c r="H22" i="21"/>
  <c r="G62" i="3"/>
  <c r="G22" i="21"/>
  <c r="F62" i="3"/>
  <c r="F22" i="21"/>
  <c r="E62" i="3"/>
  <c r="E22" i="21"/>
  <c r="D62" i="3"/>
  <c r="D22" i="21"/>
  <c r="C62" i="3"/>
  <c r="C22" i="21"/>
  <c r="B62" i="3"/>
  <c r="B22" i="21"/>
  <c r="H62" i="4"/>
  <c r="H8" i="21"/>
  <c r="G62" i="4"/>
  <c r="G8" i="21"/>
  <c r="F62" i="4"/>
  <c r="F8" i="21"/>
  <c r="E62" i="4"/>
  <c r="E8" i="21"/>
  <c r="D62" i="4"/>
  <c r="D8" i="21"/>
  <c r="C62" i="4"/>
  <c r="B62" i="4"/>
  <c r="B8" i="21"/>
  <c r="B26" i="21" s="1"/>
  <c r="B27" i="21" s="1"/>
  <c r="B61" i="3"/>
  <c r="G14" i="42"/>
  <c r="AK61" i="3"/>
  <c r="J61" i="3"/>
  <c r="I61" i="3"/>
  <c r="H61" i="3"/>
  <c r="G61" i="3"/>
  <c r="F61" i="3"/>
  <c r="E61" i="3"/>
  <c r="D61" i="3"/>
  <c r="C61" i="3"/>
  <c r="H61" i="10"/>
  <c r="G61" i="10"/>
  <c r="F61" i="10"/>
  <c r="E61" i="10"/>
  <c r="D61" i="10"/>
  <c r="C61" i="10"/>
  <c r="B61" i="10"/>
  <c r="EI56" i="3"/>
  <c r="EI57" i="3"/>
  <c r="EI54" i="3"/>
  <c r="AB26" i="20"/>
  <c r="AA26" i="20"/>
  <c r="Y26" i="20"/>
  <c r="X26" i="20"/>
  <c r="U26" i="20"/>
  <c r="V26" i="20"/>
  <c r="V9" i="20"/>
  <c r="V45" i="20"/>
  <c r="U9" i="20"/>
  <c r="U45" i="20"/>
  <c r="T9" i="20"/>
  <c r="T45" i="20"/>
  <c r="S9" i="20"/>
  <c r="S45" i="20"/>
  <c r="R9" i="20"/>
  <c r="R45" i="20"/>
  <c r="Q9" i="20"/>
  <c r="Q45" i="20"/>
  <c r="P9" i="20"/>
  <c r="P45" i="20"/>
  <c r="O9" i="20"/>
  <c r="O45" i="20"/>
  <c r="K9" i="20"/>
  <c r="K45" i="20"/>
  <c r="I9" i="20"/>
  <c r="I45" i="20"/>
  <c r="E9" i="20"/>
  <c r="E45" i="20"/>
  <c r="C9" i="20"/>
  <c r="C45" i="20"/>
  <c r="B9" i="20"/>
  <c r="B45" i="20"/>
  <c r="G18" i="42"/>
  <c r="G26" i="42"/>
  <c r="AD20" i="20"/>
  <c r="AC20" i="20"/>
  <c r="AB20" i="20"/>
  <c r="AA20" i="20"/>
  <c r="V20" i="20"/>
  <c r="U20" i="20"/>
  <c r="R20" i="20"/>
  <c r="Q20" i="20"/>
  <c r="P20" i="20"/>
  <c r="O20" i="20"/>
  <c r="I20" i="20"/>
  <c r="C20" i="20"/>
  <c r="B20" i="20"/>
  <c r="AD19" i="20"/>
  <c r="AC19" i="20"/>
  <c r="AB19" i="20"/>
  <c r="AA19" i="20"/>
  <c r="Y19" i="20"/>
  <c r="X19" i="20"/>
  <c r="X33" i="20"/>
  <c r="V19" i="20"/>
  <c r="U19" i="20"/>
  <c r="R19" i="20"/>
  <c r="Q19" i="20"/>
  <c r="P19" i="20"/>
  <c r="O19" i="20"/>
  <c r="I19" i="20"/>
  <c r="C19" i="20"/>
  <c r="B19" i="20"/>
  <c r="K61" i="5"/>
  <c r="J61" i="5"/>
  <c r="I61" i="5"/>
  <c r="H61" i="5"/>
  <c r="G61" i="5"/>
  <c r="E61" i="5"/>
  <c r="F61" i="5"/>
  <c r="D61" i="5"/>
  <c r="C61" i="5"/>
  <c r="B61" i="5"/>
  <c r="G27" i="42"/>
  <c r="V33" i="20"/>
  <c r="AB33" i="20"/>
  <c r="AB49" i="20"/>
  <c r="E33" i="20"/>
  <c r="S33" i="20"/>
  <c r="T33" i="20"/>
  <c r="X49" i="20"/>
  <c r="X47" i="20"/>
  <c r="R33" i="20"/>
  <c r="U33" i="20"/>
  <c r="AD33" i="20"/>
  <c r="I33" i="20"/>
  <c r="Q33" i="20"/>
  <c r="W33" i="20"/>
  <c r="Y33" i="20"/>
  <c r="AC33" i="20"/>
  <c r="C33" i="20"/>
  <c r="O33" i="20"/>
  <c r="P33" i="20"/>
  <c r="AA33" i="20"/>
  <c r="K55" i="20"/>
  <c r="K56" i="20"/>
  <c r="V49" i="20"/>
  <c r="V47" i="20"/>
  <c r="AB47" i="20"/>
  <c r="T47" i="20"/>
  <c r="T49" i="20"/>
  <c r="S49" i="20"/>
  <c r="S47" i="20"/>
  <c r="W49" i="20"/>
  <c r="W47" i="20"/>
  <c r="AD49" i="20"/>
  <c r="AD47" i="20"/>
  <c r="AA49" i="20"/>
  <c r="AA47" i="20"/>
  <c r="AC49" i="20"/>
  <c r="AC47" i="20"/>
  <c r="U49" i="20"/>
  <c r="U47" i="20"/>
  <c r="Y49" i="20"/>
  <c r="Y47" i="20"/>
  <c r="Q49" i="20"/>
  <c r="Q47" i="20"/>
  <c r="R47" i="20"/>
  <c r="R49" i="20"/>
  <c r="P49" i="20"/>
  <c r="P47" i="20"/>
  <c r="O49" i="20"/>
  <c r="O47" i="20"/>
  <c r="I49" i="20"/>
  <c r="I47" i="20"/>
  <c r="O51" i="20"/>
  <c r="G51" i="20"/>
  <c r="R51" i="20"/>
  <c r="Q51" i="20"/>
  <c r="V51" i="20"/>
  <c r="AD51" i="20"/>
  <c r="L51" i="20"/>
  <c r="B51" i="20"/>
  <c r="Y51" i="20"/>
  <c r="X51" i="20"/>
  <c r="F51" i="20"/>
  <c r="AE51" i="20"/>
  <c r="C51" i="20"/>
  <c r="U51" i="20"/>
  <c r="AA51" i="20"/>
  <c r="P51" i="20"/>
  <c r="J51" i="20"/>
  <c r="T51" i="20"/>
  <c r="AB51" i="20"/>
  <c r="W51" i="20"/>
  <c r="AC51" i="20"/>
  <c r="S51" i="20"/>
  <c r="I51" i="20"/>
  <c r="K51" i="20"/>
  <c r="N51" i="20"/>
  <c r="H51" i="20"/>
  <c r="E51" i="20"/>
  <c r="Z51" i="20"/>
  <c r="B53" i="20"/>
  <c r="H47" i="20"/>
  <c r="H49" i="20"/>
  <c r="E49" i="20"/>
  <c r="E47" i="20"/>
  <c r="F47" i="20"/>
  <c r="F49" i="20"/>
  <c r="G47" i="20"/>
  <c r="G49" i="20"/>
  <c r="K33" i="20"/>
  <c r="K49" i="20"/>
  <c r="K47" i="20"/>
  <c r="C49" i="20"/>
  <c r="C47" i="20"/>
  <c r="B33" i="20"/>
  <c r="B49" i="20"/>
  <c r="B47" i="20"/>
  <c r="B47" i="42"/>
  <c r="C48" i="21"/>
  <c r="C55" i="30" l="1"/>
  <c r="C56" i="30"/>
  <c r="C26" i="21"/>
  <c r="C27" i="21" s="1"/>
  <c r="AZ55" i="30"/>
  <c r="AZ56" i="30"/>
  <c r="B62" i="50"/>
  <c r="B63" i="50"/>
  <c r="AC56" i="30"/>
  <c r="AC55" i="30"/>
  <c r="B61" i="50"/>
  <c r="D61" i="50"/>
  <c r="F61" i="50"/>
  <c r="H61" i="50"/>
  <c r="J61" i="50"/>
  <c r="L61" i="50"/>
  <c r="N62" i="50"/>
  <c r="L62" i="50"/>
  <c r="J62" i="50"/>
  <c r="H62" i="50"/>
  <c r="F62" i="50"/>
  <c r="D62" i="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E8FFD391-DEA0-4A4B-8B01-920E7F7E0ED7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A006178E-B604-40A8-A7E5-BE529C748E0D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4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F2A71F3B-93E7-4896-B413-8932F7CC7869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9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A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0B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651DDACD-3372-4A30-8113-8E441F53285C}" name="annual_2011ea_v6_11f_othar_12US2_cmaq_cb05_soa_state1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0C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D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E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F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0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1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2000000}" name="annual_2011ea_v6_11f_ptipm_12US2_cbo5_soa_state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3000000}" name="annual_2011ea_v6_11f_ptipm_12US2_cbo5_soa_state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4000000}" name="annual_2011ea_v6_11f_ptipm_12US2_cbo5_soa_state111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56FA2219-1064-4FB8-9BE8-0CE90B408DFE}" name="annual_2011ea_v6_11f_ptipm_12US2_cbo5_soa_state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5000000}" name="annual_2011ea_v6_11f_ptipm_12US2_cbo5_soa_state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6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7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<sst xmlns="http://schemas.openxmlformats.org/spreadsheetml/2006/main" count="6846" uniqueCount="705">
  <si>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</si>
  <si>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</si>
  <si>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</si>
  <si>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</si>
  <si>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</si>
  <si>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</si>
  <si>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</si>
  <si>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</si>
  <si>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</si>
  <si>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</si>
  <si>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</si>
  <si>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</si>
  <si>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</si>
  <si>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</si>
  <si>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</si>
  <si>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</si>
  <si>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</si>
  <si>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</si>
  <si>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</si>
  <si>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</si>
  <si>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</si>
  <si>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</si>
  <si>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</si>
  <si>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</si>
  <si>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</si>
  <si>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</si>
  <si>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</si>
  <si>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</si>
  <si>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</si>
  <si>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</si>
  <si>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</si>
  <si>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</si>
  <si>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</si>
  <si>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</si>
  <si>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</si>
  <si>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</si>
  <si>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</si>
  <si>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</si>
  <si>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</si>
  <si>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</si>
  <si>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</si>
  <si>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</si>
  <si>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</si>
  <si>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</si>
  <si>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</si>
  <si>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</si>
  <si>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</si>
  <si>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</si>
  <si>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</si>
  <si>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</si>
  <si>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</si>
  <si>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</si>
  <si>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</si>
  <si>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</si>
  <si>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</si>
  <si>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</si>
  <si>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</si>
  <si>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</si>
  <si>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</si>
  <si>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</si>
  <si>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</si>
  <si>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</si>
  <si>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</si>
  <si>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</si>
  <si>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</si>
  <si>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</si>
  <si>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</si>
  <si>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</si>
  <si>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</si>
  <si>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</si>
  <si>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</si>
  <si>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</si>
  <si>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</si>
  <si>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</si>
  <si>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</si>
  <si>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</si>
  <si>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</si>
  <si>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</si>
  <si>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</si>
  <si>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</si>
  <si>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</si>
  <si>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</si>
  <si>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</si>
  <si>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</si>
  <si>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</si>
  <si>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</si>
  <si>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</si>
  <si>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</si>
  <si>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</si>
  <si>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</si>
  <si>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</si>
  <si>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</si>
  <si>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</si>
  <si>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</si>
  <si>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</si>
  <si>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</si>
  <si>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</si>
  <si>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</si>
  <si>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</si>
  <si>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</si>
  <si>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</si>
  <si>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</si>
  <si>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</si>
  <si>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</si>
  <si>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</si>
  <si>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</si>
  <si>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</si>
  <si>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</si>
  <si>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</si>
  <si>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</si>
  <si>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</si>
  <si>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</si>
  <si>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</si>
  <si>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</si>
  <si>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</si>
  <si>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</si>
  <si>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</si>
  <si>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</si>
  <si>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</si>
  <si>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</si>
  <si>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</si>
  <si>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</si>
  <si>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</si>
  <si>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</si>
  <si>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</si>
  <si>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</si>
  <si>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</si>
  <si>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</si>
  <si>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</si>
  <si>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</si>
  <si>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</si>
  <si>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</si>
  <si>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</si>
  <si>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</si>
  <si>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</si>
  <si>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</si>
  <si>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</si>
  <si>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</si>
  <si>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</si>
  <si>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</si>
  <si>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</si>
  <si>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</si>
  <si>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</si>
  <si>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</si>
  <si>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</si>
  <si>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</si>
  <si>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</si>
  <si>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</si>
  <si>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</si>
  <si>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</si>
  <si>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</si>
  <si>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</si>
  <si>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</si>
  <si>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</si>
  <si>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</si>
  <si>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</si>
  <si>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PMFINE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</si>
  <si>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</si>
  <si>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</si>
  <si>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</si>
  <si>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</si>
  <si>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</si>
  <si>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</si>
  <si>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</si>
  <si>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</si>
  <si>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</si>
  <si>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</si>
  <si>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</si>
  <si>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</si>
  <si>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</si>
  <si>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</si>
  <si>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</si>
  <si>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</si>
  <si>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</si>
  <si>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</si>
  <si>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</si>
  <si>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</si>
  <si>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</si>
  <si>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</si>
  <si>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</si>
  <si>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</si>
  <si>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</si>
  <si>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</si>
  <si>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</si>
  <si>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</si>
  <si>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</si>
  <si>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</si>
  <si>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</si>
  <si>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</si>
  <si>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</si>
  <si>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</si>
  <si>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</si>
  <si>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</si>
  <si>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</si>
  <si>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</si>
  <si>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</si>
  <si>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</si>
  <si>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</si>
  <si>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</si>
  <si>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</si>
  <si>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</si>
  <si>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</si>
  <si>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</si>
  <si>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</si>
  <si>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</si>
  <si>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</si>
  <si>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</si>
  <si>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</si>
  <si>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</si>
  <si>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</si>
  <si>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</si>
  <si>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</si>
  <si>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nonpt</t>
  </si>
  <si>
    <t>nonroad</t>
  </si>
  <si>
    <t>ptnonipm</t>
  </si>
  <si>
    <t>rwc</t>
  </si>
  <si>
    <t>sector</t>
  </si>
  <si>
    <t>othar</t>
  </si>
  <si>
    <t>afdust</t>
  </si>
  <si>
    <t>SMOKE TOTAL</t>
  </si>
  <si>
    <t>Low level totals (mrggrid)</t>
  </si>
  <si>
    <t>ptnonipm elevated</t>
  </si>
  <si>
    <t>othpt elevated</t>
  </si>
  <si>
    <t>Model-ready domain totals</t>
  </si>
  <si>
    <t>% diff</t>
  </si>
  <si>
    <t>CHLORINE</t>
  </si>
  <si>
    <t># State</t>
  </si>
  <si>
    <t>ptn inln ratio</t>
  </si>
  <si>
    <t>state</t>
  </si>
  <si>
    <t>VOC**</t>
  </si>
  <si>
    <t>pt_oilgas elevated</t>
  </si>
  <si>
    <t>pt_oilgas</t>
  </si>
  <si>
    <t>ptn_og inln ratio</t>
  </si>
  <si>
    <t>Tribal</t>
  </si>
  <si>
    <t>EEZ Offshore</t>
  </si>
  <si>
    <t>ptegu elevated</t>
  </si>
  <si>
    <t>np_oilgas</t>
  </si>
  <si>
    <t>SESQ</t>
  </si>
  <si>
    <t>NR</t>
  </si>
  <si>
    <t>Offshore</t>
  </si>
  <si>
    <t>Eastern State Total</t>
  </si>
  <si>
    <t>Esatern States</t>
  </si>
  <si>
    <t>Avg molecular wt:</t>
  </si>
  <si>
    <t>Overall totals are provided for both the continental US ("CONUS") and the eastern states.</t>
  </si>
  <si>
    <t>Emissions are computed for each modeling sector and summarized.</t>
  </si>
  <si>
    <t>nonpt - nonpoint (county-level) not included in other sectors</t>
  </si>
  <si>
    <t>nonroad - mobile source emissions from off-road equipment</t>
  </si>
  <si>
    <t>othar - Non-US area sources</t>
  </si>
  <si>
    <t>ptegu - Emissions from EGUs not specifically designated as peaking</t>
  </si>
  <si>
    <t>ptnonipm - Point source emissions not included in ptegu_pk, ptegu, or pt_oilgas</t>
  </si>
  <si>
    <t>np_oilgas - oil and gas emissions from nonpoint sources</t>
  </si>
  <si>
    <t>pt_oilgas - oil and gas emissions from point sources</t>
  </si>
  <si>
    <t>rwc - residential wood combustion emissions</t>
  </si>
  <si>
    <t>afdust/afdust_adj - area fugitive dust emissions; afdust_adj are the emissions after metorological and land use adjustments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</si>
  <si>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</si>
  <si>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</si>
  <si>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</si>
  <si>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</si>
  <si>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</si>
  <si>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</si>
  <si>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</si>
  <si>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</si>
  <si>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</si>
  <si>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</si>
  <si>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</si>
  <si>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</si>
  <si>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</si>
  <si>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</si>
  <si>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</si>
  <si>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</si>
  <si>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</si>
  <si>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</si>
  <si>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</si>
  <si>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</si>
  <si>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</si>
  <si>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</si>
  <si>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</si>
  <si>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</si>
  <si>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</si>
  <si>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</si>
  <si>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Inventory total unspeciated Volitile Organic Compounds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</si>
  <si>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</si>
  <si>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</si>
  <si>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</si>
  <si>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</si>
  <si>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</si>
  <si>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</si>
  <si>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</si>
  <si>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Ethene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</si>
  <si>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</si>
  <si>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</si>
  <si>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</si>
  <si>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</si>
  <si>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</si>
  <si>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</si>
  <si>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</si>
  <si>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</si>
  <si>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</si>
  <si>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Fine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</si>
  <si>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</si>
  <si>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</si>
  <si>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</si>
  <si>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</si>
  <si>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</si>
  <si>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</si>
  <si>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</si>
  <si>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</si>
  <si>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</si>
  <si>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</si>
  <si>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</si>
  <si>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</si>
  <si>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</si>
  <si>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</si>
  <si>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</si>
  <si>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</si>
  <si>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ACROLEI</t>
  </si>
  <si>
    <t>BUTADIE</t>
  </si>
  <si>
    <t>NAPHTH</t>
  </si>
  <si>
    <t>HGSUM</t>
  </si>
  <si>
    <t>TOLUENE</t>
  </si>
  <si>
    <t>XYLS</t>
  </si>
  <si>
    <t>MANGANESE</t>
  </si>
  <si>
    <t>NICKEL</t>
  </si>
  <si>
    <t>PAH_000E0</t>
  </si>
  <si>
    <t>PAH_176E3</t>
  </si>
  <si>
    <t>PAH_176E4</t>
  </si>
  <si>
    <t>PAH_176E5</t>
  </si>
  <si>
    <t>PAH_192E3</t>
  </si>
  <si>
    <t>PAH_880E5</t>
  </si>
  <si>
    <t>CHROMHEX_C</t>
  </si>
  <si>
    <t>CHROMHEX_F</t>
  </si>
  <si>
    <t>DIESEL_PMC</t>
  </si>
  <si>
    <t>DIESEL_PMFINE</t>
  </si>
  <si>
    <t>HGIIGAS</t>
  </si>
  <si>
    <t>HGNRVA</t>
  </si>
  <si>
    <t>MANGANESE_C</t>
  </si>
  <si>
    <t>MANGANESE_F</t>
  </si>
  <si>
    <t>NICKEL_C</t>
  </si>
  <si>
    <t>NICKEL_F</t>
  </si>
  <si>
    <t>PHGI</t>
  </si>
  <si>
    <t>TOLU</t>
  </si>
  <si>
    <t>BERYLLIUM_C</t>
  </si>
  <si>
    <t>BERYLLIUM_F</t>
  </si>
  <si>
    <t>CADMIUM_C</t>
  </si>
  <si>
    <t>CADMIUM_F</t>
  </si>
  <si>
    <t>LEAD_C</t>
  </si>
  <si>
    <t>LEAD_F</t>
  </si>
  <si>
    <t>naphth</t>
  </si>
  <si>
    <t>butadie</t>
  </si>
  <si>
    <t>acrolei</t>
  </si>
  <si>
    <t>toluene</t>
  </si>
  <si>
    <t>xyls</t>
  </si>
  <si>
    <t>lead</t>
  </si>
  <si>
    <t>manganese</t>
  </si>
  <si>
    <t>hgsum</t>
  </si>
  <si>
    <t>nickel</t>
  </si>
  <si>
    <t>beryllium</t>
  </si>
  <si>
    <t>cadmium</t>
  </si>
  <si>
    <t>chromhex</t>
  </si>
  <si>
    <t>pah000e0</t>
  </si>
  <si>
    <t>pah176e3</t>
  </si>
  <si>
    <t>pah176e4</t>
  </si>
  <si>
    <t>pah176e5</t>
  </si>
  <si>
    <t>pah880e5</t>
  </si>
  <si>
    <t>acetald</t>
  </si>
  <si>
    <t>benzene</t>
  </si>
  <si>
    <t>formald</t>
  </si>
  <si>
    <t>diff</t>
  </si>
  <si>
    <t>ACRYNITRL</t>
  </si>
  <si>
    <t>BERYLLIUM</t>
  </si>
  <si>
    <t>CADMIUM</t>
  </si>
  <si>
    <t>CARBONTET</t>
  </si>
  <si>
    <t>CHCL3</t>
  </si>
  <si>
    <t>CHROMHEX</t>
  </si>
  <si>
    <t>CL2_C2_12</t>
  </si>
  <si>
    <t>CL3_ETHE</t>
  </si>
  <si>
    <t>DICHLRBNZN</t>
  </si>
  <si>
    <t>DICLPRO13</t>
  </si>
  <si>
    <t>ETHDIBROM</t>
  </si>
  <si>
    <t>LEAD</t>
  </si>
  <si>
    <t>MECL</t>
  </si>
  <si>
    <t>PAH_114E1</t>
  </si>
  <si>
    <t>PERC</t>
  </si>
  <si>
    <t>PROPDICLR</t>
  </si>
  <si>
    <t>TTCLE1122</t>
  </si>
  <si>
    <t>VINYCHLRI</t>
  </si>
  <si>
    <t>PAH_101E2</t>
  </si>
  <si>
    <t>QUINOLINE</t>
  </si>
  <si>
    <t>PAH_176E2</t>
  </si>
  <si>
    <t>ACRYLONITRILE</t>
  </si>
  <si>
    <t>BR2_C2_12</t>
  </si>
  <si>
    <t>CL2_ME</t>
  </si>
  <si>
    <t>CL4_ETHANE1122</t>
  </si>
  <si>
    <t>CL4_ETHE</t>
  </si>
  <si>
    <t>CL_ETHE</t>
  </si>
  <si>
    <t>DICHLOROBENZENE</t>
  </si>
  <si>
    <t>DICHLOROPROPENE</t>
  </si>
  <si>
    <t>PROPDICHLORIDE</t>
  </si>
  <si>
    <t>ETOX</t>
  </si>
  <si>
    <t>MALANHYD</t>
  </si>
  <si>
    <t>TOL_DIIS</t>
  </si>
  <si>
    <t>TRIETHLAMN</t>
  </si>
  <si>
    <t>HYDRAZINE</t>
  </si>
  <si>
    <t xml:space="preserve">HEXAMTHLE  </t>
  </si>
  <si>
    <t>HEXAMETHY_DIIS</t>
  </si>
  <si>
    <t>MAL_ANHYDRIDE</t>
  </si>
  <si>
    <t>TRIETHYLAMINE</t>
  </si>
  <si>
    <t>chromhex_c</t>
  </si>
  <si>
    <t>propdichloride</t>
  </si>
  <si>
    <t>volcanic</t>
  </si>
  <si>
    <t>form_primary</t>
  </si>
  <si>
    <t>egu inln ratio</t>
  </si>
  <si>
    <t>Note: This does not include every species, but only enough of a subset to QA the final sector merge.</t>
  </si>
  <si>
    <t>ARSENIC</t>
  </si>
  <si>
    <t>ARSENIC_C</t>
  </si>
  <si>
    <t>ARSENIC_F</t>
  </si>
  <si>
    <t>DIESEL_PMEC</t>
  </si>
  <si>
    <t>DIESEL_PMNO3</t>
  </si>
  <si>
    <t>DIESEL_PMOC</t>
  </si>
  <si>
    <t>DIESEL_PMSO4</t>
  </si>
  <si>
    <t>HEXAMTHLE</t>
  </si>
  <si>
    <t>ACENAPENE</t>
  </si>
  <si>
    <t>ACENAPHTY</t>
  </si>
  <si>
    <t>ANTHRACEN</t>
  </si>
  <si>
    <t>BENZAANTH</t>
  </si>
  <si>
    <t>BENZENE_INV</t>
  </si>
  <si>
    <t>BENZOAPYR</t>
  </si>
  <si>
    <t>BENZOBFLU</t>
  </si>
  <si>
    <t>BENZOGHIP</t>
  </si>
  <si>
    <t>BENZOKFLU</t>
  </si>
  <si>
    <t>BRAKEPM10</t>
  </si>
  <si>
    <t>CH4_INV</t>
  </si>
  <si>
    <t>CHRYSENE</t>
  </si>
  <si>
    <t>CO2_INV</t>
  </si>
  <si>
    <t>CO_INV</t>
  </si>
  <si>
    <t>DIBENZAHA</t>
  </si>
  <si>
    <t>ETHANOL</t>
  </si>
  <si>
    <t>FLUORANTH</t>
  </si>
  <si>
    <t>FLUORENE</t>
  </si>
  <si>
    <t>HG</t>
  </si>
  <si>
    <t>HGIIGAS_INV</t>
  </si>
  <si>
    <t>HONO_INV</t>
  </si>
  <si>
    <t>INDENO123</t>
  </si>
  <si>
    <t>N2O_INV</t>
  </si>
  <si>
    <t>NH3_INV</t>
  </si>
  <si>
    <t>NO2_INV</t>
  </si>
  <si>
    <t>NONHAPTOG</t>
  </si>
  <si>
    <t>NO_INV</t>
  </si>
  <si>
    <t>PHENANTHR</t>
  </si>
  <si>
    <t>PM25BRAKE</t>
  </si>
  <si>
    <t>PM25TIRE</t>
  </si>
  <si>
    <t>PYRENE</t>
  </si>
  <si>
    <t>SO2_INV</t>
  </si>
  <si>
    <t>TIREPM10</t>
  </si>
  <si>
    <t>diesel_pmec</t>
  </si>
  <si>
    <t>adj/unadj</t>
  </si>
  <si>
    <t># FIPS</t>
  </si>
  <si>
    <t>Canada total</t>
  </si>
  <si>
    <t>othafdust</t>
  </si>
  <si>
    <t>Difference</t>
  </si>
  <si>
    <t>Baja Calif</t>
  </si>
  <si>
    <t>no fire 2-D</t>
  </si>
  <si>
    <t>no beis 2-D</t>
  </si>
  <si>
    <t>ACET</t>
  </si>
  <si>
    <t>BENZ</t>
  </si>
  <si>
    <t>ETHY</t>
  </si>
  <si>
    <t>ETHYLBENZ</t>
  </si>
  <si>
    <t>ETHYLB_INV</t>
  </si>
  <si>
    <t>HEXANE</t>
  </si>
  <si>
    <t>HEXANE_INV</t>
  </si>
  <si>
    <t>KET</t>
  </si>
  <si>
    <t>MTBE</t>
  </si>
  <si>
    <t>PROPIONAL</t>
  </si>
  <si>
    <t>PRPA</t>
  </si>
  <si>
    <t>STYRENE</t>
  </si>
  <si>
    <t>STYRENE_INV</t>
  </si>
  <si>
    <t>TOG_INV</t>
  </si>
  <si>
    <t>TRMEPN224</t>
  </si>
  <si>
    <t>XYLENES</t>
  </si>
  <si>
    <t>butadiene13</t>
  </si>
  <si>
    <t>DIESEL_PM10</t>
  </si>
  <si>
    <t>DIESEL_PM25</t>
  </si>
  <si>
    <t>NAPH</t>
  </si>
  <si>
    <t>SOAALK</t>
  </si>
  <si>
    <t>XYLMN</t>
  </si>
  <si>
    <t>VOC sum</t>
  </si>
  <si>
    <t>onroad_mex</t>
  </si>
  <si>
    <t>onroad_can</t>
  </si>
  <si>
    <t>onroad (all US)</t>
  </si>
  <si>
    <t>rail</t>
  </si>
  <si>
    <t>ACRYLONITRL</t>
  </si>
  <si>
    <t>ACETONIT</t>
  </si>
  <si>
    <t>CHLOROPRENE</t>
  </si>
  <si>
    <t>ACRYLCACID</t>
  </si>
  <si>
    <t>CARBNYLSUL</t>
  </si>
  <si>
    <t>MTHYLCHLRD</t>
  </si>
  <si>
    <t>fipsst</t>
  </si>
  <si>
    <t>ACETONITRILE</t>
  </si>
  <si>
    <t>METHCHLORIDE</t>
  </si>
  <si>
    <t>ACRYLICACID</t>
  </si>
  <si>
    <t>CARBSULFIDE</t>
  </si>
  <si>
    <t>ptagfire</t>
  </si>
  <si>
    <t xml:space="preserve">#        </t>
  </si>
  <si>
    <t xml:space="preserve"> [moles/yr]   </t>
  </si>
  <si>
    <t xml:space="preserve"> [g/yr]       </t>
  </si>
  <si>
    <t xml:space="preserve"> [moles/yr]      </t>
  </si>
  <si>
    <t xml:space="preserve"> [moles/yr]</t>
  </si>
  <si>
    <t>#Elevstat</t>
  </si>
  <si>
    <t xml:space="preserve"> ALDX         </t>
  </si>
  <si>
    <t xml:space="preserve"> S-BENZ       </t>
  </si>
  <si>
    <t xml:space="preserve"> BUTADIENE13  </t>
  </si>
  <si>
    <t xml:space="preserve"> CHROMHEX_C   </t>
  </si>
  <si>
    <t xml:space="preserve"> CL2          </t>
  </si>
  <si>
    <t xml:space="preserve"> S-CO         </t>
  </si>
  <si>
    <t xml:space="preserve"> DIESEL_PMEC  </t>
  </si>
  <si>
    <t xml:space="preserve"> FORM_PRIMARY </t>
  </si>
  <si>
    <t xml:space="preserve"> S-HCL        </t>
  </si>
  <si>
    <t xml:space="preserve"> S-HEXANE     </t>
  </si>
  <si>
    <t xml:space="preserve"> HGNRVA       </t>
  </si>
  <si>
    <t xml:space="preserve"> HONO         </t>
  </si>
  <si>
    <t xml:space="preserve"> S-NH3        </t>
  </si>
  <si>
    <t xml:space="preserve"> NO           </t>
  </si>
  <si>
    <t xml:space="preserve"> NO2          </t>
  </si>
  <si>
    <t xml:space="preserve"> S-PAH_880E5  </t>
  </si>
  <si>
    <t xml:space="preserve"> PCL          </t>
  </si>
  <si>
    <t xml:space="preserve"> PEC          </t>
  </si>
  <si>
    <t xml:space="preserve"> S-PMC        </t>
  </si>
  <si>
    <t xml:space="preserve"> PNH4         </t>
  </si>
  <si>
    <t xml:space="preserve"> PNO3         </t>
  </si>
  <si>
    <t xml:space="preserve"> POC          </t>
  </si>
  <si>
    <t xml:space="preserve"> S-PROPDICHLORIDE</t>
  </si>
  <si>
    <t xml:space="preserve"> PSO4         </t>
  </si>
  <si>
    <t xml:space="preserve"> PTI          </t>
  </si>
  <si>
    <t xml:space="preserve"> S-SO2        </t>
  </si>
  <si>
    <t xml:space="preserve"> SULF         </t>
  </si>
  <si>
    <t xml:space="preserve"> TOLU         </t>
  </si>
  <si>
    <t xml:space="preserve"> S-XYLENES</t>
  </si>
  <si>
    <t xml:space="preserve">       E</t>
  </si>
  <si>
    <t xml:space="preserve">       L</t>
  </si>
  <si>
    <t>due to lumped polls in inventory with INVTABLE factor &lt; 1</t>
  </si>
  <si>
    <t>xylenes</t>
  </si>
  <si>
    <t>othpt (all inline)</t>
  </si>
  <si>
    <t>ptegu (all inline)</t>
  </si>
  <si>
    <t>Sector</t>
  </si>
  <si>
    <t>afdust_adj</t>
  </si>
  <si>
    <t>onroad</t>
  </si>
  <si>
    <t>ptegu</t>
  </si>
  <si>
    <t>TOTAL no beis</t>
  </si>
  <si>
    <t>TOTAL w/beis</t>
  </si>
  <si>
    <t>Canada othafdust</t>
  </si>
  <si>
    <t>Canada othar</t>
  </si>
  <si>
    <t>Canada othpt</t>
  </si>
  <si>
    <t>Canada onroad_can</t>
  </si>
  <si>
    <t>Canada subtotal</t>
  </si>
  <si>
    <t>Mexico othar</t>
  </si>
  <si>
    <t>Mexico othpt</t>
  </si>
  <si>
    <t>Mexico onroad_mex</t>
  </si>
  <si>
    <t>Mexico subtotal</t>
  </si>
  <si>
    <t>Can/Mex/offshore total</t>
  </si>
  <si>
    <t>APIN</t>
  </si>
  <si>
    <t>VOC_BEIS</t>
  </si>
  <si>
    <t>Continental US totals</t>
  </si>
  <si>
    <t>1,3-Butadiene</t>
  </si>
  <si>
    <t xml:space="preserve">Includes Tribal Data for point only. Does not include CMV offshore (that's in the Canada/Mexico/offshore table). Onroad is the sum of onroad+onroad_ca_adj. </t>
  </si>
  <si>
    <t>Diesel PM10</t>
  </si>
  <si>
    <t>Diesel PM2.5</t>
  </si>
  <si>
    <t>Chromium Hex</t>
  </si>
  <si>
    <t>Arsenic</t>
  </si>
  <si>
    <t>Cadmium</t>
  </si>
  <si>
    <t>Nickel</t>
  </si>
  <si>
    <t>VOC HAPs = post-SMOKE, including secondary (speciated) NBAFM, including in non-US areas.</t>
  </si>
  <si>
    <t>State totals, no biogenics, no ptfires.</t>
  </si>
  <si>
    <t>X</t>
  </si>
  <si>
    <t>Tribal Data (point)</t>
  </si>
  <si>
    <t>Eastern state?</t>
  </si>
  <si>
    <t>State totals including biogenics.</t>
  </si>
  <si>
    <t>EPM_NHTOG</t>
  </si>
  <si>
    <t>EVP_NHTOG</t>
  </si>
  <si>
    <t>EXH_NHTOG</t>
  </si>
  <si>
    <t>RFL_NHTOG</t>
  </si>
  <si>
    <t>to check pre-speciated emissions</t>
  </si>
  <si>
    <t xml:space="preserve"> S-CL2_C2_12  </t>
  </si>
  <si>
    <t>ptfire_othna (all inline)</t>
  </si>
  <si>
    <t>ptfire_othna elevated</t>
  </si>
  <si>
    <t>ptagfire (all inline)</t>
  </si>
  <si>
    <t>ptagfire elevated</t>
  </si>
  <si>
    <t>cmv_c1c2</t>
  </si>
  <si>
    <t>cmv_c3</t>
  </si>
  <si>
    <t>beis (not merged)</t>
  </si>
  <si>
    <t>Non-US SECA C3</t>
  </si>
  <si>
    <t>cmv_c3 elevated</t>
  </si>
  <si>
    <t>Canada ptfire_othna</t>
  </si>
  <si>
    <t>Offshore cmv_c1c2</t>
  </si>
  <si>
    <t>Offshore cmv_c3</t>
  </si>
  <si>
    <t>Offshore pt_oilgas</t>
  </si>
  <si>
    <t>Mexico ptfire_othna</t>
  </si>
  <si>
    <t>Includes Tribal Data for point only. Does not include CMV or pt_oilgas offshore (that's in the Canada/Mexico/offshore table). Onroad is the sum of onroad+onroad_ca_adj. Ptegu NOX/SO2 are post-SMOKE.</t>
  </si>
  <si>
    <t>zonroad low-level</t>
  </si>
  <si>
    <t>zonroad from mrggrid</t>
  </si>
  <si>
    <t>zonroad diff</t>
  </si>
  <si>
    <t>BENZOAPYRNE</t>
  </si>
  <si>
    <t>IVOC</t>
  </si>
  <si>
    <t>SMOKE (2017gb_nata)</t>
  </si>
  <si>
    <t>AACD</t>
  </si>
  <si>
    <t>FACD</t>
  </si>
  <si>
    <t>SMOKE (2017gb_hapcap)</t>
  </si>
  <si>
    <t>adj/unadj from 2016ff</t>
  </si>
  <si>
    <t>FIPS 98</t>
  </si>
  <si>
    <t>Offshore (85)</t>
  </si>
  <si>
    <t>Non-US SECA C3 (98)</t>
  </si>
  <si>
    <t>Overall Total</t>
  </si>
  <si>
    <t>Mexico total</t>
  </si>
  <si>
    <t>adj/unadj 2016ff</t>
  </si>
  <si>
    <t>Eastern State</t>
  </si>
  <si>
    <t>Overall total</t>
  </si>
  <si>
    <t>36US3 total</t>
  </si>
  <si>
    <t>airports</t>
  </si>
  <si>
    <t>secondary MEOH</t>
  </si>
  <si>
    <t>Cuba</t>
  </si>
  <si>
    <t>Haiti</t>
  </si>
  <si>
    <t>Dominican Republic</t>
  </si>
  <si>
    <t>Jamaica</t>
  </si>
  <si>
    <t>Belize</t>
  </si>
  <si>
    <t>Colombia</t>
  </si>
  <si>
    <t>Guatemala</t>
  </si>
  <si>
    <t>Honduras</t>
  </si>
  <si>
    <t>ptnonipm (all inline)</t>
  </si>
  <si>
    <t>pt_oilgas (all inline)</t>
  </si>
  <si>
    <t>rwc (not merged)</t>
  </si>
  <si>
    <t>Eastern US</t>
  </si>
  <si>
    <t>beis - left blank (not merged)</t>
  </si>
  <si>
    <t>ocean_cl2 12US1 no leap</t>
  </si>
  <si>
    <t>othptdust</t>
  </si>
  <si>
    <t>cmv_c1c2 elevated</t>
  </si>
  <si>
    <t>cmv_c1c2 (all inline)</t>
  </si>
  <si>
    <t>cmv_c3 (all inline)</t>
  </si>
  <si>
    <t>Continental US totals (not AK/HI/PR/VI)</t>
  </si>
  <si>
    <r>
      <t>Non-US totals (</t>
    </r>
    <r>
      <rPr>
        <b/>
        <u/>
        <sz val="11"/>
        <color theme="1"/>
        <rFont val="Calibri"/>
        <family val="2"/>
        <scheme val="minor"/>
      </rPr>
      <t>12US1</t>
    </r>
    <r>
      <rPr>
        <sz val="11"/>
        <color theme="1"/>
        <rFont val="Calibri"/>
        <family val="2"/>
        <scheme val="minor"/>
      </rPr>
      <t xml:space="preserve"> only), including CMV offshore from cmv_c1c2/cmv_c3 and oil/gas offshore from pt_oilgas</t>
    </r>
  </si>
  <si>
    <t>Canada cmv_c1c2</t>
  </si>
  <si>
    <t>Canada cmv_c3</t>
  </si>
  <si>
    <t>2018gc 12US1</t>
  </si>
  <si>
    <t>Inventory (2018gc)</t>
  </si>
  <si>
    <t>NMOG</t>
  </si>
  <si>
    <t>vcp</t>
  </si>
  <si>
    <t>SMOKE (2018gc)</t>
  </si>
  <si>
    <t>SMOKE unadjusted (2018gc)</t>
  </si>
  <si>
    <t>SMOKE adjusted (2018gc 12US1)</t>
  </si>
  <si>
    <t>Inventory (EQUATES 2016)</t>
  </si>
  <si>
    <t>SMOKE unadjusted (2018gc 12US1)</t>
  </si>
  <si>
    <t>livestock</t>
  </si>
  <si>
    <t>Inventory (2018gc 24mar2021)</t>
  </si>
  <si>
    <t>Inventory (EQUATES 2016/2017)</t>
  </si>
  <si>
    <t>Cuba (301)</t>
  </si>
  <si>
    <t>Bahamas (302)</t>
  </si>
  <si>
    <t>Haiti (303)</t>
  </si>
  <si>
    <t>Dominican Rep (304)</t>
  </si>
  <si>
    <t>Jamiaca (305)</t>
  </si>
  <si>
    <t>Turks and Caicos (307)</t>
  </si>
  <si>
    <t>Belize (308)</t>
  </si>
  <si>
    <t>Colombia (309)</t>
  </si>
  <si>
    <t>Guatemala (310)</t>
  </si>
  <si>
    <t>Honduras (311)</t>
  </si>
  <si>
    <t>Other N.Amer Total</t>
  </si>
  <si>
    <t>Bahamas</t>
  </si>
  <si>
    <t>Turks and Caicos</t>
  </si>
  <si>
    <t>ptfire-rx (all inline)</t>
  </si>
  <si>
    <t>ptfire-wild (all inline)</t>
  </si>
  <si>
    <t>ptfire-rx</t>
  </si>
  <si>
    <t>ptfire-wild</t>
  </si>
  <si>
    <t>Inventory (2018gc; see Canada at bottom)</t>
  </si>
  <si>
    <t>SMOKE (2018gc 12US1)</t>
  </si>
  <si>
    <t>Inventory (2018gc 07apr2021)</t>
  </si>
  <si>
    <t>Inventory (2018gc 08apr2021)</t>
  </si>
  <si>
    <t>ptfire elevated (wild+rx)</t>
  </si>
  <si>
    <r>
      <rPr>
        <b/>
        <sz val="11"/>
        <color theme="1"/>
        <rFont val="Calibri"/>
        <family val="2"/>
        <scheme val="minor"/>
      </rPr>
      <t>2018gc</t>
    </r>
    <r>
      <rPr>
        <sz val="11"/>
        <color theme="1"/>
        <rFont val="Calibri"/>
        <family val="2"/>
        <scheme val="minor"/>
      </rPr>
      <t xml:space="preserve"> case CAPs by sector from EMF/inventory summaries</t>
    </r>
  </si>
  <si>
    <t>Canada othptdust</t>
  </si>
  <si>
    <r>
      <rPr>
        <b/>
        <sz val="11"/>
        <color theme="1"/>
        <rFont val="Calibri"/>
        <family val="2"/>
        <scheme val="minor"/>
      </rPr>
      <t xml:space="preserve">2018gc_18j </t>
    </r>
    <r>
      <rPr>
        <sz val="11"/>
        <color theme="1"/>
        <rFont val="Calibri"/>
        <family val="2"/>
        <scheme val="minor"/>
      </rPr>
      <t>case VOC HAPs and metals by sector from EMF/inventory summaries</t>
    </r>
  </si>
  <si>
    <r>
      <rPr>
        <b/>
        <sz val="11"/>
        <color theme="1"/>
        <rFont val="Calibri"/>
        <family val="2"/>
        <scheme val="minor"/>
      </rPr>
      <t xml:space="preserve">2018gc </t>
    </r>
    <r>
      <rPr>
        <sz val="11"/>
        <color theme="1"/>
        <rFont val="Calibri"/>
        <family val="2"/>
        <scheme val="minor"/>
      </rPr>
      <t>Anthropogenic state totals. 
CAPs and non-VOC HAPs are inventory-level except onroad (SMOKE-MOVES), afdust (post-adjusted), and ptegu NOX/SO2 (CEM). VOC HAPs are post-SMOKE and include contributions from speciation.</t>
    </r>
  </si>
  <si>
    <t>SMOKE (was not run for this case)</t>
  </si>
  <si>
    <t>fertilizer</t>
  </si>
  <si>
    <t>Inventory (2018gc, fertilizer + livestock)</t>
  </si>
  <si>
    <t>fertilizer - nonpoint agricultural fertilizer emissions</t>
  </si>
  <si>
    <t>livestock - nonpoint agricultural livestock emissions</t>
  </si>
  <si>
    <t>biogenics (beis) - emissions from natural sources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</si>
  <si>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</si>
  <si>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</si>
  <si>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</si>
  <si>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</si>
  <si>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onroad_can - Canada onroad sources</t>
  </si>
  <si>
    <t>onroad_mex - Mexico onroad sources</t>
  </si>
  <si>
    <t>othpt - Non-US point sources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</si>
  <si>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</si>
  <si>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</si>
  <si>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</si>
  <si>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othptdust - Non-US point source dust sources</t>
  </si>
  <si>
    <t>ptagfire - agricultural burning emissions as point sources</t>
  </si>
  <si>
    <t>othafdust/othafdust_adj - Canada area fugitive dust emissions; othafdust_adj are the emissions after meteorological and land use adjustments</t>
  </si>
  <si>
    <t>rail - linehaul railroad emissions</t>
  </si>
  <si>
    <t>Acetone</t>
  </si>
  <si>
    <t>Ketone</t>
  </si>
  <si>
    <t>Propane</t>
  </si>
  <si>
    <t>SOA tracer</t>
  </si>
  <si>
    <t>Xylenes (mixed isomers) minus naphthalene</t>
  </si>
  <si>
    <t>vcp - nonpoint solvent emissions</t>
  </si>
  <si>
    <t>Inventory (2018gc, includes 
N / NH3 correction)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</si>
</sst>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0.0%"/>
    <numFmt numFmtId="165" formatCode="0.000"/>
    <numFmt numFmtId="166" formatCode="#,##0.0000"/>
    <numFmt numFmtId="167" formatCode="#,##0.000"/>
    <numFmt numFmtId="168" formatCode="#,##0.0"/>
    <numFmt numFmtId="169" formatCode="#,##0.00000"/>
    <numFmt numFmtId="170" formatCode="#,##0.000000"/>
    <numFmt numFmtId="171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3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6">
    <xf numFmtId="0" fontId="0" fillId="0" borderId="0" xfId="0"/>
    <xf numFmtId="3" fontId="16" fillId="0" borderId="0" xfId="0" applyNumberFormat="1" applyFont="1"/>
    <xf numFmtId="0" fontId="16" fillId="0" borderId="0" xfId="0" applyFont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/>
    <xf numFmtId="11" fontId="0" fillId="0" borderId="0" xfId="0" applyNumberFormat="1"/>
    <xf numFmtId="0" fontId="0" fillId="0" borderId="0" xfId="0" applyFill="1"/>
    <xf numFmtId="0" fontId="18" fillId="0" borderId="0" xfId="46"/>
    <xf numFmtId="0" fontId="20" fillId="0" borderId="0" xfId="46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10" xfId="0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0" fontId="0" fillId="0" borderId="0" xfId="0" applyNumberFormat="1"/>
    <xf numFmtId="3" fontId="0" fillId="0" borderId="0" xfId="0" applyNumberFormat="1" applyFont="1"/>
    <xf numFmtId="0" fontId="24" fillId="0" borderId="0" xfId="0" applyFont="1"/>
    <xf numFmtId="3" fontId="25" fillId="0" borderId="0" xfId="0" applyNumberFormat="1" applyFont="1"/>
    <xf numFmtId="0" fontId="25" fillId="0" borderId="0" xfId="0" applyFont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165" fontId="0" fillId="0" borderId="0" xfId="0" applyNumberFormat="1"/>
    <xf numFmtId="0" fontId="0" fillId="0" borderId="0" xfId="0" applyNumberFormat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7" fillId="0" borderId="0" xfId="0" applyNumberFormat="1" applyFont="1"/>
    <xf numFmtId="0" fontId="20" fillId="0" borderId="0" xfId="0" applyFont="1" applyAlignment="1">
      <alignment horizontal="right" wrapText="1"/>
    </xf>
    <xf numFmtId="3" fontId="0" fillId="0" borderId="0" xfId="0" applyNumberFormat="1" applyAlignment="1">
      <alignment horizontal="center"/>
    </xf>
    <xf numFmtId="0" fontId="28" fillId="0" borderId="0" xfId="0" applyFont="1"/>
    <xf numFmtId="3" fontId="29" fillId="0" borderId="0" xfId="0" applyNumberFormat="1" applyFont="1"/>
    <xf numFmtId="0" fontId="30" fillId="0" borderId="0" xfId="0" applyFont="1"/>
    <xf numFmtId="3" fontId="31" fillId="0" borderId="0" xfId="0" applyNumberFormat="1" applyFont="1"/>
    <xf numFmtId="0" fontId="16" fillId="0" borderId="0" xfId="0" applyNumberFormat="1" applyFont="1"/>
    <xf numFmtId="164" fontId="0" fillId="0" borderId="0" xfId="74" applyNumberFormat="1" applyFont="1"/>
    <xf numFmtId="0" fontId="14" fillId="0" borderId="0" xfId="0" applyFont="1"/>
    <xf numFmtId="0" fontId="32" fillId="0" borderId="0" xfId="0" applyFont="1"/>
    <xf numFmtId="0" fontId="0" fillId="34" borderId="0" xfId="0" applyFill="1"/>
    <xf numFmtId="0" fontId="0" fillId="0" borderId="0" xfId="0" applyNumberFormat="1" applyFont="1"/>
    <xf numFmtId="0" fontId="33" fillId="0" borderId="0" xfId="0" applyFont="1"/>
    <xf numFmtId="3" fontId="0" fillId="0" borderId="0" xfId="0" applyNumberFormat="1" applyFill="1"/>
    <xf numFmtId="3" fontId="0" fillId="0" borderId="0" xfId="0" applyNumberFormat="1" applyFont="1" applyFill="1"/>
    <xf numFmtId="0" fontId="22" fillId="0" borderId="0" xfId="0" applyNumberFormat="1" applyFont="1"/>
    <xf numFmtId="4" fontId="0" fillId="0" borderId="0" xfId="0" applyNumberFormat="1" applyFont="1"/>
    <xf numFmtId="164" fontId="0" fillId="34" borderId="0" xfId="74" applyNumberFormat="1" applyFont="1" applyFill="1"/>
    <xf numFmtId="3" fontId="22" fillId="0" borderId="0" xfId="0" applyNumberFormat="1" applyFont="1"/>
    <xf numFmtId="166" fontId="0" fillId="0" borderId="0" xfId="0" applyNumberFormat="1"/>
    <xf numFmtId="0" fontId="18" fillId="35" borderId="0" xfId="42" applyFont="1" applyFill="1"/>
    <xf numFmtId="0" fontId="18" fillId="34" borderId="0" xfId="42" applyFont="1" applyFill="1"/>
    <xf numFmtId="10" fontId="0" fillId="0" borderId="0" xfId="0" applyNumberFormat="1" applyFill="1"/>
    <xf numFmtId="4" fontId="0" fillId="0" borderId="0" xfId="0" applyNumberFormat="1"/>
    <xf numFmtId="167" fontId="0" fillId="0" borderId="0" xfId="0" applyNumberFormat="1"/>
    <xf numFmtId="4" fontId="16" fillId="0" borderId="0" xfId="0" applyNumberFormat="1" applyFont="1"/>
    <xf numFmtId="1" fontId="0" fillId="0" borderId="0" xfId="0" applyNumberFormat="1"/>
    <xf numFmtId="9" fontId="0" fillId="0" borderId="0" xfId="74" applyFont="1"/>
    <xf numFmtId="0" fontId="22" fillId="0" borderId="0" xfId="0" applyFont="1"/>
    <xf numFmtId="168" fontId="0" fillId="0" borderId="0" xfId="0" applyNumberFormat="1"/>
    <xf numFmtId="0" fontId="0" fillId="0" borderId="0" xfId="0" applyAlignment="1">
      <alignment horizontal="center"/>
    </xf>
    <xf numFmtId="0" fontId="34" fillId="0" borderId="0" xfId="0" applyFont="1"/>
    <xf numFmtId="0" fontId="35" fillId="0" borderId="0" xfId="0" applyFont="1"/>
    <xf numFmtId="0" fontId="0" fillId="0" borderId="0" xfId="0" applyAlignment="1">
      <alignment wrapText="1"/>
    </xf>
    <xf numFmtId="0" fontId="36" fillId="0" borderId="0" xfId="0" applyFont="1"/>
    <xf numFmtId="0" fontId="16" fillId="0" borderId="0" xfId="0" applyFont="1" applyFill="1"/>
    <xf numFmtId="0" fontId="0" fillId="0" borderId="0" xfId="0" quotePrefix="1"/>
    <xf numFmtId="164" fontId="0" fillId="0" borderId="0" xfId="74" applyNumberFormat="1" applyFont="1" applyFill="1"/>
    <xf numFmtId="3" fontId="20" fillId="0" borderId="0" xfId="46" applyNumberFormat="1" applyFont="1"/>
    <xf numFmtId="0" fontId="20" fillId="0" borderId="0" xfId="46" applyFont="1"/>
    <xf numFmtId="164" fontId="22" fillId="0" borderId="0" xfId="74" applyNumberFormat="1" applyFont="1"/>
    <xf numFmtId="0" fontId="18" fillId="0" borderId="0" xfId="42"/>
    <xf numFmtId="0" fontId="18" fillId="35" borderId="0" xfId="42" applyFill="1"/>
    <xf numFmtId="0" fontId="18" fillId="34" borderId="0" xfId="42" applyFill="1"/>
    <xf numFmtId="0" fontId="18" fillId="0" borderId="10" xfId="42" applyBorder="1"/>
    <xf numFmtId="0" fontId="0" fillId="0" borderId="11" xfId="0" applyBorder="1"/>
    <xf numFmtId="3" fontId="0" fillId="0" borderId="11" xfId="0" applyNumberFormat="1" applyBorder="1"/>
    <xf numFmtId="0" fontId="22" fillId="0" borderId="0" xfId="42" applyFont="1"/>
    <xf numFmtId="3" fontId="23" fillId="0" borderId="0" xfId="42" applyNumberFormat="1" applyFont="1"/>
    <xf numFmtId="0" fontId="0" fillId="33" borderId="0" xfId="0" applyFill="1"/>
    <xf numFmtId="3" fontId="18" fillId="0" borderId="0" xfId="42" applyNumberFormat="1"/>
    <xf numFmtId="3" fontId="18" fillId="34" borderId="0" xfId="42" applyNumberFormat="1" applyFill="1"/>
    <xf numFmtId="3" fontId="18" fillId="0" borderId="10" xfId="42" applyNumberFormat="1" applyBorder="1"/>
    <xf numFmtId="0" fontId="20" fillId="0" borderId="0" xfId="42" applyFont="1"/>
    <xf numFmtId="0" fontId="26" fillId="0" borderId="0" xfId="42" applyFont="1"/>
    <xf numFmtId="166" fontId="0" fillId="0" borderId="0" xfId="0" applyNumberFormat="1" applyFont="1"/>
    <xf numFmtId="169" fontId="0" fillId="0" borderId="0" xfId="0" applyNumberFormat="1" applyFont="1"/>
    <xf numFmtId="166" fontId="0" fillId="0" borderId="0" xfId="0" applyNumberFormat="1" applyFill="1"/>
    <xf numFmtId="4" fontId="0" fillId="0" borderId="0" xfId="0" applyNumberFormat="1" applyFill="1"/>
    <xf numFmtId="0" fontId="27" fillId="0" borderId="0" xfId="47" applyFont="1"/>
    <xf numFmtId="3" fontId="27" fillId="0" borderId="0" xfId="47" applyNumberFormat="1" applyFont="1"/>
    <xf numFmtId="169" fontId="0" fillId="0" borderId="0" xfId="0" applyNumberFormat="1"/>
    <xf numFmtId="170" fontId="0" fillId="0" borderId="0" xfId="0" applyNumberFormat="1"/>
    <xf numFmtId="0" fontId="0" fillId="0" borderId="0" xfId="0" applyFill="1" applyBorder="1"/>
    <xf numFmtId="0" fontId="0" fillId="0" borderId="0" xfId="0" applyBorder="1"/>
    <xf numFmtId="3" fontId="0" fillId="0" borderId="0" xfId="0" applyNumberFormat="1" applyBorder="1"/>
    <xf numFmtId="3" fontId="16" fillId="0" borderId="0" xfId="75" applyNumberFormat="1" applyFont="1"/>
    <xf numFmtId="0" fontId="38" fillId="0" borderId="0" xfId="0" applyFont="1" applyFill="1"/>
    <xf numFmtId="0" fontId="39" fillId="0" borderId="0" xfId="0" applyFont="1"/>
    <xf numFmtId="0" fontId="0" fillId="0" borderId="0" xfId="0" applyAlignment="1">
      <alignment horizontal="left" wrapText="1"/>
    </xf>
    <xf numFmtId="0" fontId="0" fillId="34" borderId="0" xfId="0" applyFill="1" applyAlignment="1">
      <alignment horizontal="left" wrapText="1"/>
    </xf>
    <xf numFmtId="171" fontId="0" fillId="0" borderId="0" xfId="0" applyNumberFormat="1"/>
    <xf numFmtId="171" fontId="16" fillId="0" borderId="0" xfId="0" applyNumberFormat="1" applyFont="1"/>
    <xf numFmtId="171" fontId="0" fillId="0" borderId="0" xfId="75" applyNumberFormat="1" applyFont="1"/>
    <xf numFmtId="171" fontId="0" fillId="0" borderId="0" xfId="0" applyNumberFormat="1" applyFont="1"/>
    <xf numFmtId="171" fontId="22" fillId="0" borderId="0" xfId="0" applyNumberFormat="1" applyFont="1"/>
    <xf numFmtId="171" fontId="27" fillId="0" borderId="0" xfId="0" applyNumberFormat="1" applyFont="1"/>
    <xf numFmtId="171" fontId="0" fillId="0" borderId="0" xfId="0" applyNumberFormat="1" applyAlignment="1">
      <alignment horizontal="center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onnections" Target="connection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7" xr16:uid="{56FC9C09-66B1-4D79-B52C-CCE6E5D45021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8" xr16:uid="{00000000-0016-0000-0900-000005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6" xr16:uid="{00000000-0016-0000-0A00-000006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8" xr16:uid="{5B21908E-8983-48E7-9387-2F241B7EA1A4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3" xr16:uid="{00000000-0016-0000-0B00-000007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4" xr16:uid="{00000000-0016-0000-0C00-000008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9" xr16:uid="{B366BAB4-2654-4DF4-94F4-BB3EB9390C6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0E00-000009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241F83DF-9784-4C05-B741-EA6824D07536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7" xr16:uid="{00000000-0016-0000-0F00-00000A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8" xr16:uid="{FD235416-93DC-41C4-BF6D-7B9C508406D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1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4" xr16:uid="{00000000-0016-0000-1000-00000C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_1" connectionId="30" xr16:uid="{00000000-0016-0000-1000-00000B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5" xr16:uid="{00000000-0016-0000-1100-00000D000000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1" xr16:uid="{00000000-0016-0000-1200-00000E000000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32" xr16:uid="{00000000-0016-0000-1400-00000F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_1" connectionId="16" xr16:uid="{00000000-0016-0000-1600-000010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5" xr16:uid="{00000000-0016-0000-1600-000011000000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_1" connectionId="20" xr16:uid="{00000000-0016-0000-1700-000012000000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9" xr16:uid="{00000000-0016-0000-1700-000013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1" xr16:uid="{00000000-0016-0000-1800-000014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0000000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_1" connectionId="23" xr16:uid="{00000000-0016-0000-1900-000016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22" xr16:uid="{00000000-0016-0000-1900-000015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00000000-0016-0000-1A00-000017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3C47307E-81D4-4DEF-8FD1-C2C09ECCDF97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9" xr16:uid="{3C51CDEA-13AE-437F-9DA4-E950E94670A6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27" xr16:uid="{00000000-0016-0000-0600-000002000000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0" xr16:uid="{00000000-0016-0000-0700-000003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1" xr16:uid="{00000000-0016-0000-0800-000004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2" xr16:uid="{C15AE088-6CCD-4C49-A0A0-D74B8F7BAD9D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9.xml"/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1.xml"/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6.xml"/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8.xml"/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1.xml"/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5"/>
  <sheetViews>
    <sheetView tabSelected="1" topLeftCell="A2" workbookViewId="0">
      <selection activeCell="B18" sqref="B18"/>
    </sheetView>
  </sheetViews>
  <sheetFormatPr defaultRowHeight="15" x14ac:dyDescent="0.25"/>
  <cols>
    <col min="1" max="1" width="16" customWidth="1"/>
  </cols>
  <sheetData>
    <row r="1" spans="1:1" x14ac:dyDescent="0.25">
      <c r="A1" s="22" t="s">
        <v>254</v>
      </c>
    </row>
    <row r="2" spans="1:1" s="22" customFormat="1" x14ac:dyDescent="0.25">
      <c r="A2" s="22" t="s">
        <v>243</v>
      </c>
    </row>
    <row r="3" spans="1:1" s="22" customFormat="1" x14ac:dyDescent="0.25">
      <c r="A3" s="22" t="s">
        <v>244</v>
      </c>
    </row>
    <row r="5" spans="1:1" x14ac:dyDescent="0.25">
      <c r="A5" s="2" t="s">
        <v>255</v>
      </c>
    </row>
    <row r="6" spans="1:1" ht="15.75" x14ac:dyDescent="0.25">
      <c r="A6" s="40" t="s">
        <v>253</v>
      </c>
    </row>
    <row r="7" spans="1:1" ht="15.75" x14ac:dyDescent="0.25">
      <c r="A7" s="40" t="s">
        <v>683</v>
      </c>
    </row>
    <row r="8" spans="1:1" s="22" customFormat="1" x14ac:dyDescent="0.25">
      <c r="A8" s="22" t="s">
        <v>684</v>
      </c>
    </row>
    <row r="9" spans="1:1" x14ac:dyDescent="0.25">
      <c r="A9" s="22" t="s">
        <v>685</v>
      </c>
    </row>
    <row r="10" spans="1:1" s="22" customFormat="1" x14ac:dyDescent="0.25">
      <c r="A10" s="22" t="s">
        <v>681</v>
      </c>
    </row>
    <row r="11" spans="1:1" s="22" customFormat="1" x14ac:dyDescent="0.25">
      <c r="A11" s="22" t="s">
        <v>682</v>
      </c>
    </row>
    <row r="12" spans="1:1" ht="15.75" x14ac:dyDescent="0.25">
      <c r="A12" s="40" t="s">
        <v>245</v>
      </c>
    </row>
    <row r="13" spans="1:1" ht="15.75" x14ac:dyDescent="0.25">
      <c r="A13" s="40" t="s">
        <v>246</v>
      </c>
    </row>
    <row r="14" spans="1:1" x14ac:dyDescent="0.25">
      <c r="A14" s="22" t="s">
        <v>686</v>
      </c>
    </row>
    <row r="15" spans="1:1" s="22" customFormat="1" x14ac:dyDescent="0.25">
      <c r="A15" s="22" t="s">
        <v>687</v>
      </c>
    </row>
    <row r="16" spans="1:1" s="22" customFormat="1" x14ac:dyDescent="0.25">
      <c r="A16" s="22" t="s">
        <v>696</v>
      </c>
    </row>
    <row r="17" spans="1:1" ht="15.75" x14ac:dyDescent="0.25">
      <c r="A17" s="40" t="s">
        <v>247</v>
      </c>
    </row>
    <row r="18" spans="1:1" s="22" customFormat="1" x14ac:dyDescent="0.25">
      <c r="A18" s="22" t="s">
        <v>688</v>
      </c>
    </row>
    <row r="19" spans="1:1" x14ac:dyDescent="0.25">
      <c r="A19" s="22" t="s">
        <v>689</v>
      </c>
    </row>
    <row r="20" spans="1:1" ht="15.75" x14ac:dyDescent="0.25">
      <c r="A20" s="40" t="s">
        <v>690</v>
      </c>
    </row>
    <row r="21" spans="1:1" s="22" customFormat="1" ht="15.75" x14ac:dyDescent="0.25">
      <c r="A21" s="40" t="s">
        <v>694</v>
      </c>
    </row>
    <row r="22" spans="1:1" s="22" customFormat="1" x14ac:dyDescent="0.25">
      <c r="A22" s="22" t="s">
        <v>695</v>
      </c>
    </row>
    <row r="23" spans="1:1" ht="15.75" x14ac:dyDescent="0.25">
      <c r="A23" s="40" t="s">
        <v>248</v>
      </c>
    </row>
    <row r="24" spans="1:1" x14ac:dyDescent="0.25">
      <c r="A24" s="22" t="s">
        <v>691</v>
      </c>
    </row>
    <row r="25" spans="1:1" x14ac:dyDescent="0.25">
      <c r="A25" s="22" t="s">
        <v>692</v>
      </c>
    </row>
    <row r="26" spans="1:1" s="22" customFormat="1" x14ac:dyDescent="0.25">
      <c r="A26" s="22" t="s">
        <v>693</v>
      </c>
    </row>
    <row r="27" spans="1:1" ht="15.75" x14ac:dyDescent="0.25">
      <c r="A27" s="40" t="s">
        <v>249</v>
      </c>
    </row>
    <row r="28" spans="1:1" ht="15.75" x14ac:dyDescent="0.25">
      <c r="A28" s="40" t="s">
        <v>251</v>
      </c>
    </row>
    <row r="29" spans="1:1" ht="15.75" x14ac:dyDescent="0.25">
      <c r="A29" s="40" t="s">
        <v>250</v>
      </c>
    </row>
    <row r="30" spans="1:1" s="22" customFormat="1" x14ac:dyDescent="0.25">
      <c r="A30" s="22" t="s">
        <v>697</v>
      </c>
    </row>
    <row r="31" spans="1:1" ht="15.75" x14ac:dyDescent="0.25">
      <c r="A31" s="40" t="s">
        <v>252</v>
      </c>
    </row>
    <row r="32" spans="1:1" x14ac:dyDescent="0.25">
      <c r="A32" s="22" t="s">
        <v>703</v>
      </c>
    </row>
    <row r="33" spans="1:2" s="22" customFormat="1" x14ac:dyDescent="0.25"/>
    <row r="34" spans="1:2" ht="15.75" x14ac:dyDescent="0.25">
      <c r="A34" s="43" t="s">
        <v>312</v>
      </c>
    </row>
    <row r="35" spans="1:2" s="22" customFormat="1" x14ac:dyDescent="0.25">
      <c r="A35" s="56" t="s">
        <v>463</v>
      </c>
      <c r="B35" s="22" t="s">
        <v>698</v>
      </c>
    </row>
    <row r="36" spans="1:2" ht="15.75" x14ac:dyDescent="0.25">
      <c r="A36" s="41" t="s">
        <v>177</v>
      </c>
      <c r="B36" s="41" t="s">
        <v>310</v>
      </c>
    </row>
    <row r="37" spans="1:2" ht="15.75" x14ac:dyDescent="0.25">
      <c r="A37" s="40" t="s">
        <v>129</v>
      </c>
      <c r="B37" s="42" t="s">
        <v>285</v>
      </c>
    </row>
    <row r="38" spans="1:2" ht="15.75" x14ac:dyDescent="0.25">
      <c r="A38" s="40" t="s">
        <v>130</v>
      </c>
      <c r="B38" s="40" t="s">
        <v>309</v>
      </c>
    </row>
    <row r="39" spans="1:2" ht="15.75" x14ac:dyDescent="0.25">
      <c r="A39" s="40" t="s">
        <v>131</v>
      </c>
      <c r="B39" s="40" t="s">
        <v>284</v>
      </c>
    </row>
    <row r="40" spans="1:2" ht="15.75" x14ac:dyDescent="0.25">
      <c r="A40" s="40" t="s">
        <v>64</v>
      </c>
      <c r="B40" s="40" t="s">
        <v>274</v>
      </c>
    </row>
    <row r="41" spans="1:2" ht="15.75" x14ac:dyDescent="0.25">
      <c r="A41" s="40" t="s">
        <v>178</v>
      </c>
      <c r="B41" s="40" t="s">
        <v>301</v>
      </c>
    </row>
    <row r="42" spans="1:2" ht="15.75" x14ac:dyDescent="0.25">
      <c r="A42" s="40" t="s">
        <v>132</v>
      </c>
      <c r="B42" s="40" t="s">
        <v>302</v>
      </c>
    </row>
    <row r="43" spans="1:2" ht="15.75" x14ac:dyDescent="0.25">
      <c r="A43" s="40" t="s">
        <v>133</v>
      </c>
      <c r="B43" s="40" t="s">
        <v>303</v>
      </c>
    </row>
    <row r="44" spans="1:2" ht="15.75" x14ac:dyDescent="0.25">
      <c r="A44" s="40" t="s">
        <v>59</v>
      </c>
      <c r="B44" s="40" t="s">
        <v>275</v>
      </c>
    </row>
    <row r="45" spans="1:2" ht="15.75" x14ac:dyDescent="0.25">
      <c r="A45" s="40" t="s">
        <v>134</v>
      </c>
      <c r="B45" s="42" t="s">
        <v>288</v>
      </c>
    </row>
    <row r="46" spans="1:2" ht="15.75" x14ac:dyDescent="0.25">
      <c r="A46" s="40" t="s">
        <v>135</v>
      </c>
      <c r="B46" s="40" t="s">
        <v>287</v>
      </c>
    </row>
    <row r="47" spans="1:2" ht="15.75" x14ac:dyDescent="0.25">
      <c r="A47" s="40" t="s">
        <v>136</v>
      </c>
      <c r="B47" s="40" t="s">
        <v>282</v>
      </c>
    </row>
    <row r="48" spans="1:2" ht="15.75" x14ac:dyDescent="0.25">
      <c r="A48" s="40" t="s">
        <v>137</v>
      </c>
      <c r="B48" s="42" t="s">
        <v>289</v>
      </c>
    </row>
    <row r="49" spans="1:2" ht="15.75" x14ac:dyDescent="0.25">
      <c r="A49" s="40" t="s">
        <v>138</v>
      </c>
      <c r="B49" s="42" t="s">
        <v>290</v>
      </c>
    </row>
    <row r="50" spans="1:2" ht="15.75" x14ac:dyDescent="0.25">
      <c r="A50" s="40" t="s">
        <v>66</v>
      </c>
      <c r="B50" s="42" t="s">
        <v>308</v>
      </c>
    </row>
    <row r="51" spans="1:2" ht="15.75" x14ac:dyDescent="0.25">
      <c r="A51" s="40" t="s">
        <v>139</v>
      </c>
      <c r="B51" s="40" t="s">
        <v>281</v>
      </c>
    </row>
    <row r="52" spans="1:2" ht="15.75" x14ac:dyDescent="0.25">
      <c r="A52" s="40" t="s">
        <v>140</v>
      </c>
      <c r="B52" s="40" t="s">
        <v>286</v>
      </c>
    </row>
    <row r="53" spans="1:2" ht="15.75" x14ac:dyDescent="0.25">
      <c r="A53" s="40" t="s">
        <v>141</v>
      </c>
      <c r="B53" s="42" t="s">
        <v>291</v>
      </c>
    </row>
    <row r="54" spans="1:2" s="22" customFormat="1" ht="15.75" x14ac:dyDescent="0.25">
      <c r="A54" s="40" t="s">
        <v>470</v>
      </c>
      <c r="B54" s="42" t="s">
        <v>699</v>
      </c>
    </row>
    <row r="55" spans="1:2" ht="15.75" x14ac:dyDescent="0.25">
      <c r="A55" s="40" t="s">
        <v>142</v>
      </c>
      <c r="B55" s="42" t="s">
        <v>292</v>
      </c>
    </row>
    <row r="56" spans="1:2" ht="15.75" x14ac:dyDescent="0.25">
      <c r="A56" s="40" t="s">
        <v>482</v>
      </c>
      <c r="B56" s="40" t="s">
        <v>300</v>
      </c>
    </row>
    <row r="57" spans="1:2" ht="15.75" x14ac:dyDescent="0.25">
      <c r="A57" s="40" t="s">
        <v>57</v>
      </c>
      <c r="B57" s="40" t="s">
        <v>276</v>
      </c>
    </row>
    <row r="58" spans="1:2" ht="15.75" x14ac:dyDescent="0.25">
      <c r="A58" s="40" t="s">
        <v>126</v>
      </c>
      <c r="B58" s="40" t="s">
        <v>277</v>
      </c>
    </row>
    <row r="59" spans="1:2" ht="15.75" x14ac:dyDescent="0.25">
      <c r="A59" s="40" t="s">
        <v>143</v>
      </c>
      <c r="B59" s="42" t="s">
        <v>293</v>
      </c>
    </row>
    <row r="60" spans="1:2" ht="15.75" x14ac:dyDescent="0.25">
      <c r="A60" s="40" t="s">
        <v>144</v>
      </c>
      <c r="B60" s="42" t="s">
        <v>294</v>
      </c>
    </row>
    <row r="61" spans="1:2" ht="15.75" x14ac:dyDescent="0.25">
      <c r="A61" s="40" t="s">
        <v>238</v>
      </c>
      <c r="B61" s="40" t="s">
        <v>304</v>
      </c>
    </row>
    <row r="62" spans="1:2" ht="15.75" x14ac:dyDescent="0.25">
      <c r="A62" s="40" t="s">
        <v>145</v>
      </c>
      <c r="B62" s="40" t="s">
        <v>305</v>
      </c>
    </row>
    <row r="63" spans="1:2" ht="15.75" x14ac:dyDescent="0.25">
      <c r="A63" s="40" t="s">
        <v>146</v>
      </c>
      <c r="B63" s="42" t="s">
        <v>295</v>
      </c>
    </row>
    <row r="64" spans="1:2" ht="15.75" x14ac:dyDescent="0.25">
      <c r="A64" s="40" t="s">
        <v>147</v>
      </c>
      <c r="B64" s="42" t="s">
        <v>263</v>
      </c>
    </row>
    <row r="65" spans="1:2" ht="15.75" x14ac:dyDescent="0.25">
      <c r="A65" s="40" t="s">
        <v>148</v>
      </c>
      <c r="B65" s="42" t="s">
        <v>296</v>
      </c>
    </row>
    <row r="66" spans="1:2" ht="15.75" x14ac:dyDescent="0.25">
      <c r="A66" s="40" t="s">
        <v>149</v>
      </c>
      <c r="B66" s="42" t="s">
        <v>264</v>
      </c>
    </row>
    <row r="67" spans="1:2" ht="15.75" x14ac:dyDescent="0.25">
      <c r="A67" s="40" t="s">
        <v>150</v>
      </c>
      <c r="B67" s="42" t="s">
        <v>261</v>
      </c>
    </row>
    <row r="68" spans="1:2" ht="15.75" x14ac:dyDescent="0.25">
      <c r="A68" s="40" t="s">
        <v>151</v>
      </c>
      <c r="B68" s="42" t="s">
        <v>256</v>
      </c>
    </row>
    <row r="69" spans="1:2" ht="15.75" x14ac:dyDescent="0.25">
      <c r="A69" s="40" t="s">
        <v>152</v>
      </c>
      <c r="B69" s="42" t="s">
        <v>265</v>
      </c>
    </row>
    <row r="70" spans="1:2" ht="15.75" x14ac:dyDescent="0.25">
      <c r="A70" s="40" t="s">
        <v>153</v>
      </c>
      <c r="B70" s="42" t="s">
        <v>271</v>
      </c>
    </row>
    <row r="71" spans="1:2" ht="15.75" x14ac:dyDescent="0.25">
      <c r="A71" s="40" t="s">
        <v>154</v>
      </c>
      <c r="B71" s="42" t="s">
        <v>269</v>
      </c>
    </row>
    <row r="72" spans="1:2" ht="15.75" x14ac:dyDescent="0.25">
      <c r="A72" s="40" t="s">
        <v>155</v>
      </c>
      <c r="B72" s="42" t="s">
        <v>297</v>
      </c>
    </row>
    <row r="73" spans="1:2" ht="15.75" x14ac:dyDescent="0.25">
      <c r="A73" s="40" t="s">
        <v>156</v>
      </c>
      <c r="B73" s="42" t="s">
        <v>298</v>
      </c>
    </row>
    <row r="74" spans="1:2" ht="15.75" x14ac:dyDescent="0.25">
      <c r="A74" s="40" t="s">
        <v>157</v>
      </c>
      <c r="B74" s="42" t="s">
        <v>268</v>
      </c>
    </row>
    <row r="75" spans="1:2" ht="15.75" x14ac:dyDescent="0.25">
      <c r="A75" s="40" t="s">
        <v>158</v>
      </c>
      <c r="B75" s="42" t="s">
        <v>270</v>
      </c>
    </row>
    <row r="76" spans="1:2" ht="15.75" x14ac:dyDescent="0.25">
      <c r="A76" s="40" t="s">
        <v>159</v>
      </c>
      <c r="B76" s="42" t="s">
        <v>260</v>
      </c>
    </row>
    <row r="77" spans="1:2" ht="15.75" x14ac:dyDescent="0.25">
      <c r="A77" s="40" t="s">
        <v>160</v>
      </c>
      <c r="B77" s="42" t="s">
        <v>272</v>
      </c>
    </row>
    <row r="78" spans="1:2" ht="15.75" x14ac:dyDescent="0.25">
      <c r="A78" s="40" t="s">
        <v>161</v>
      </c>
      <c r="B78" s="42" t="s">
        <v>273</v>
      </c>
    </row>
    <row r="79" spans="1:2" ht="15.75" x14ac:dyDescent="0.25">
      <c r="A79" s="40" t="s">
        <v>162</v>
      </c>
      <c r="B79" s="42" t="s">
        <v>262</v>
      </c>
    </row>
    <row r="80" spans="1:2" ht="15.75" x14ac:dyDescent="0.25">
      <c r="A80" s="40" t="s">
        <v>163</v>
      </c>
      <c r="B80" s="42" t="s">
        <v>258</v>
      </c>
    </row>
    <row r="81" spans="1:2" ht="15.75" x14ac:dyDescent="0.25">
      <c r="A81" s="40" t="s">
        <v>164</v>
      </c>
      <c r="B81" s="42" t="s">
        <v>259</v>
      </c>
    </row>
    <row r="82" spans="1:2" x14ac:dyDescent="0.25">
      <c r="A82" s="22" t="s">
        <v>473</v>
      </c>
      <c r="B82" s="106" t="s">
        <v>700</v>
      </c>
    </row>
    <row r="83" spans="1:2" ht="15.75" x14ac:dyDescent="0.25">
      <c r="A83" s="40" t="s">
        <v>165</v>
      </c>
      <c r="B83" s="42" t="s">
        <v>266</v>
      </c>
    </row>
    <row r="84" spans="1:2" ht="15.75" x14ac:dyDescent="0.25">
      <c r="A84" s="40" t="s">
        <v>166</v>
      </c>
      <c r="B84" s="42" t="s">
        <v>257</v>
      </c>
    </row>
    <row r="85" spans="1:2" ht="15.75" x14ac:dyDescent="0.25">
      <c r="A85" s="40" t="s">
        <v>167</v>
      </c>
      <c r="B85" s="42" t="s">
        <v>267</v>
      </c>
    </row>
    <row r="86" spans="1:2" ht="15.75" x14ac:dyDescent="0.25">
      <c r="A86" s="40" t="s">
        <v>237</v>
      </c>
      <c r="B86" s="42" t="s">
        <v>311</v>
      </c>
    </row>
    <row r="87" spans="1:2" ht="15.75" x14ac:dyDescent="0.25">
      <c r="A87" s="40" t="s">
        <v>61</v>
      </c>
      <c r="B87" s="40" t="s">
        <v>278</v>
      </c>
    </row>
    <row r="88" spans="1:2" s="22" customFormat="1" x14ac:dyDescent="0.25">
      <c r="A88" s="22" t="s">
        <v>483</v>
      </c>
      <c r="B88" s="106" t="s">
        <v>701</v>
      </c>
    </row>
    <row r="89" spans="1:2" ht="15.75" x14ac:dyDescent="0.25">
      <c r="A89" s="40" t="s">
        <v>168</v>
      </c>
      <c r="B89" s="42" t="s">
        <v>299</v>
      </c>
    </row>
    <row r="90" spans="1:2" ht="15.75" x14ac:dyDescent="0.25">
      <c r="A90" s="40" t="s">
        <v>169</v>
      </c>
      <c r="B90" s="40" t="s">
        <v>283</v>
      </c>
    </row>
    <row r="91" spans="1:2" ht="15.75" x14ac:dyDescent="0.25">
      <c r="A91" s="40" t="s">
        <v>170</v>
      </c>
      <c r="B91" s="40" t="s">
        <v>279</v>
      </c>
    </row>
    <row r="92" spans="1:2" ht="15.75" x14ac:dyDescent="0.25">
      <c r="A92" s="40" t="s">
        <v>171</v>
      </c>
      <c r="B92" s="40" t="s">
        <v>306</v>
      </c>
    </row>
    <row r="93" spans="1:2" ht="15.75" x14ac:dyDescent="0.25">
      <c r="A93" s="40" t="s">
        <v>172</v>
      </c>
      <c r="B93" s="40" t="s">
        <v>307</v>
      </c>
    </row>
    <row r="94" spans="1:2" ht="15.75" x14ac:dyDescent="0.25">
      <c r="A94" s="40" t="s">
        <v>173</v>
      </c>
      <c r="B94" s="40" t="s">
        <v>280</v>
      </c>
    </row>
    <row r="95" spans="1:2" x14ac:dyDescent="0.25">
      <c r="A95" s="22" t="s">
        <v>484</v>
      </c>
      <c r="B95" s="22" t="s">
        <v>702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O98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1" sqref="A11"/>
    </sheetView>
  </sheetViews>
  <sheetFormatPr defaultRowHeight="15" x14ac:dyDescent="0.25"/>
  <cols>
    <col min="1" max="1" width="19.28515625" customWidth="1"/>
    <col min="9" max="9" width="9.140625" style="22"/>
    <col min="10" max="10" width="22.28515625" bestFit="1" customWidth="1"/>
    <col min="11" max="17" width="9" style="109" customWidth="1"/>
    <col min="18" max="18" width="10.7109375" style="109" bestFit="1" customWidth="1"/>
    <col min="19" max="19" width="10.5703125" style="109" bestFit="1" customWidth="1"/>
    <col min="20" max="106" width="9" style="109" customWidth="1"/>
    <col min="108" max="109" width="9.140625" style="22"/>
    <col min="110" max="110" width="9" customWidth="1"/>
    <col min="118" max="119" width="9.140625" style="22"/>
    <col min="121" max="121" width="9.140625" style="22"/>
    <col min="124" max="124" width="10.28515625" bestFit="1" customWidth="1"/>
    <col min="125" max="125" width="9.140625" style="22"/>
    <col min="127" max="127" width="9.140625" style="22"/>
    <col min="135" max="135" width="9" customWidth="1"/>
  </cols>
  <sheetData>
    <row r="1" spans="1:145" x14ac:dyDescent="0.25">
      <c r="B1" s="22" t="s">
        <v>669</v>
      </c>
      <c r="J1" s="22" t="s">
        <v>670</v>
      </c>
      <c r="DF1" s="22" t="s">
        <v>367</v>
      </c>
      <c r="EJ1" s="22"/>
    </row>
    <row r="2" spans="1:145" x14ac:dyDescent="0.25">
      <c r="A2" s="5" t="s">
        <v>52</v>
      </c>
      <c r="B2" s="22" t="s">
        <v>59</v>
      </c>
      <c r="C2" s="22" t="s">
        <v>57</v>
      </c>
      <c r="D2" s="22" t="s">
        <v>60</v>
      </c>
      <c r="E2" s="22" t="s">
        <v>54</v>
      </c>
      <c r="F2" s="22" t="s">
        <v>53</v>
      </c>
      <c r="G2" s="22" t="s">
        <v>61</v>
      </c>
      <c r="H2" s="22" t="s">
        <v>62</v>
      </c>
      <c r="J2" s="22" t="s">
        <v>226</v>
      </c>
      <c r="K2" s="109" t="s">
        <v>603</v>
      </c>
      <c r="L2" s="109" t="s">
        <v>463</v>
      </c>
      <c r="M2" s="109" t="s">
        <v>177</v>
      </c>
      <c r="N2" s="109" t="s">
        <v>129</v>
      </c>
      <c r="O2" s="109" t="s">
        <v>130</v>
      </c>
      <c r="P2" s="109" t="s">
        <v>131</v>
      </c>
      <c r="Q2" s="109" t="s">
        <v>559</v>
      </c>
      <c r="R2" s="109" t="s">
        <v>414</v>
      </c>
      <c r="S2" s="109" t="s">
        <v>415</v>
      </c>
      <c r="T2" s="109" t="s">
        <v>464</v>
      </c>
      <c r="U2" s="109" t="s">
        <v>600</v>
      </c>
      <c r="V2" s="109" t="s">
        <v>178</v>
      </c>
      <c r="W2" s="109" t="s">
        <v>343</v>
      </c>
      <c r="X2" s="109" t="s">
        <v>344</v>
      </c>
      <c r="Y2" s="109" t="s">
        <v>132</v>
      </c>
      <c r="Z2" s="109" t="s">
        <v>329</v>
      </c>
      <c r="AA2" s="109" t="s">
        <v>330</v>
      </c>
      <c r="AB2" s="109" t="s">
        <v>59</v>
      </c>
      <c r="AC2" s="109" t="s">
        <v>331</v>
      </c>
      <c r="AD2" s="109" t="s">
        <v>416</v>
      </c>
      <c r="AE2" s="109" t="s">
        <v>332</v>
      </c>
      <c r="AF2" s="109" t="s">
        <v>417</v>
      </c>
      <c r="AG2" s="109" t="s">
        <v>418</v>
      </c>
      <c r="AH2" s="109" t="s">
        <v>419</v>
      </c>
      <c r="AI2" s="109" t="s">
        <v>134</v>
      </c>
      <c r="AJ2" s="109" t="s">
        <v>135</v>
      </c>
      <c r="AK2" s="109" t="s">
        <v>465</v>
      </c>
      <c r="AL2" s="109" t="s">
        <v>466</v>
      </c>
      <c r="AM2" s="109" t="s">
        <v>136</v>
      </c>
      <c r="AN2" s="109" t="s">
        <v>604</v>
      </c>
      <c r="AO2" s="109" t="s">
        <v>137</v>
      </c>
      <c r="AP2" s="109" t="s">
        <v>138</v>
      </c>
      <c r="AQ2" s="109" t="s">
        <v>468</v>
      </c>
      <c r="AR2" s="109" t="s">
        <v>333</v>
      </c>
      <c r="AS2" s="109" t="s">
        <v>334</v>
      </c>
      <c r="AT2" s="109" t="s">
        <v>139</v>
      </c>
      <c r="AU2" s="109" t="s">
        <v>140</v>
      </c>
      <c r="AV2" s="109" t="s">
        <v>141</v>
      </c>
      <c r="AW2" s="109" t="s">
        <v>601</v>
      </c>
      <c r="AX2" s="109" t="s">
        <v>470</v>
      </c>
      <c r="AY2" s="109" t="s">
        <v>345</v>
      </c>
      <c r="AZ2" s="109" t="s">
        <v>346</v>
      </c>
      <c r="BA2" s="109" t="s">
        <v>335</v>
      </c>
      <c r="BB2" s="109" t="s">
        <v>336</v>
      </c>
      <c r="BC2" s="109" t="s">
        <v>142</v>
      </c>
      <c r="BD2" s="109" t="s">
        <v>482</v>
      </c>
      <c r="BE2" s="109" t="s">
        <v>57</v>
      </c>
      <c r="BF2" s="109" t="s">
        <v>126</v>
      </c>
      <c r="BG2" s="109" t="s">
        <v>337</v>
      </c>
      <c r="BH2" s="109" t="s">
        <v>338</v>
      </c>
      <c r="BI2" s="109" t="s">
        <v>642</v>
      </c>
      <c r="BJ2" s="109" t="s">
        <v>143</v>
      </c>
      <c r="BK2" s="109" t="s">
        <v>144</v>
      </c>
      <c r="BL2" s="109" t="s">
        <v>60</v>
      </c>
      <c r="BM2" s="109" t="s">
        <v>145</v>
      </c>
      <c r="BN2" s="109" t="s">
        <v>146</v>
      </c>
      <c r="BO2" s="109" t="s">
        <v>323</v>
      </c>
      <c r="BP2" s="109" t="s">
        <v>324</v>
      </c>
      <c r="BQ2" s="109" t="s">
        <v>325</v>
      </c>
      <c r="BR2" s="109" t="s">
        <v>326</v>
      </c>
      <c r="BS2" s="109" t="s">
        <v>328</v>
      </c>
      <c r="BT2" s="109" t="s">
        <v>147</v>
      </c>
      <c r="BU2" s="109" t="s">
        <v>148</v>
      </c>
      <c r="BV2" s="109" t="s">
        <v>149</v>
      </c>
      <c r="BW2" s="109" t="s">
        <v>150</v>
      </c>
      <c r="BX2" s="109" t="s">
        <v>151</v>
      </c>
      <c r="BY2" s="109" t="s">
        <v>152</v>
      </c>
      <c r="BZ2" s="109" t="s">
        <v>153</v>
      </c>
      <c r="CA2" s="109" t="s">
        <v>339</v>
      </c>
      <c r="CB2" s="109" t="s">
        <v>154</v>
      </c>
      <c r="CC2" s="109" t="s">
        <v>54</v>
      </c>
      <c r="CD2" s="109" t="s">
        <v>53</v>
      </c>
      <c r="CE2" s="109" t="s">
        <v>155</v>
      </c>
      <c r="CF2" s="109" t="s">
        <v>157</v>
      </c>
      <c r="CG2" s="109" t="s">
        <v>158</v>
      </c>
      <c r="CH2" s="109" t="s">
        <v>159</v>
      </c>
      <c r="CI2" s="109" t="s">
        <v>160</v>
      </c>
      <c r="CJ2" s="109" t="s">
        <v>161</v>
      </c>
      <c r="CK2" s="109" t="s">
        <v>162</v>
      </c>
      <c r="CL2" s="109" t="s">
        <v>163</v>
      </c>
      <c r="CM2" s="109" t="s">
        <v>164</v>
      </c>
      <c r="CN2" s="109" t="s">
        <v>473</v>
      </c>
      <c r="CO2" s="109" t="s">
        <v>165</v>
      </c>
      <c r="CP2" s="109" t="s">
        <v>166</v>
      </c>
      <c r="CQ2" s="109" t="s">
        <v>167</v>
      </c>
      <c r="CR2" s="109" t="s">
        <v>61</v>
      </c>
      <c r="CS2" s="109" t="s">
        <v>483</v>
      </c>
      <c r="CT2" s="109" t="s">
        <v>168</v>
      </c>
      <c r="CU2" s="109" t="s">
        <v>169</v>
      </c>
      <c r="CV2" s="109" t="s">
        <v>170</v>
      </c>
      <c r="CW2" s="109" t="s">
        <v>340</v>
      </c>
      <c r="CX2" s="109" t="s">
        <v>171</v>
      </c>
      <c r="CY2" s="109" t="s">
        <v>172</v>
      </c>
      <c r="CZ2" s="109" t="s">
        <v>173</v>
      </c>
      <c r="DA2" s="109" t="s">
        <v>478</v>
      </c>
      <c r="DB2" s="109" t="s">
        <v>484</v>
      </c>
      <c r="DD2" s="22" t="s">
        <v>139</v>
      </c>
      <c r="DE2" s="22" t="s">
        <v>57</v>
      </c>
      <c r="DF2" s="22" t="s">
        <v>59</v>
      </c>
      <c r="DG2" s="22" t="s">
        <v>57</v>
      </c>
      <c r="DH2" s="22" t="s">
        <v>60</v>
      </c>
      <c r="DI2" s="22" t="s">
        <v>54</v>
      </c>
      <c r="DJ2" s="22" t="s">
        <v>53</v>
      </c>
      <c r="DK2" s="22" t="s">
        <v>61</v>
      </c>
      <c r="DL2" s="22" t="s">
        <v>62</v>
      </c>
      <c r="DM2" s="22" t="s">
        <v>63</v>
      </c>
      <c r="DN2" s="22" t="s">
        <v>315</v>
      </c>
      <c r="DO2" s="22" t="s">
        <v>413</v>
      </c>
      <c r="DP2" s="22" t="s">
        <v>64</v>
      </c>
      <c r="DQ2" s="22" t="s">
        <v>426</v>
      </c>
      <c r="DR2" s="22" t="s">
        <v>316</v>
      </c>
      <c r="DS2" s="22" t="s">
        <v>370</v>
      </c>
      <c r="DT2" s="22" t="s">
        <v>373</v>
      </c>
      <c r="DU2" s="22" t="s">
        <v>466</v>
      </c>
      <c r="DV2" s="22" t="s">
        <v>65</v>
      </c>
      <c r="DW2" s="22" t="s">
        <v>468</v>
      </c>
      <c r="DX2" s="22" t="s">
        <v>318</v>
      </c>
      <c r="DY2" s="22" t="s">
        <v>379</v>
      </c>
      <c r="DZ2" s="22" t="s">
        <v>321</v>
      </c>
      <c r="EA2" s="22" t="s">
        <v>317</v>
      </c>
      <c r="EB2" s="22" t="s">
        <v>322</v>
      </c>
      <c r="EC2" s="22" t="s">
        <v>319</v>
      </c>
      <c r="ED2" s="22" t="s">
        <v>478</v>
      </c>
      <c r="EE2" s="22" t="s">
        <v>323</v>
      </c>
      <c r="EF2" s="22" t="s">
        <v>324</v>
      </c>
      <c r="EG2" s="22" t="s">
        <v>325</v>
      </c>
      <c r="EH2" s="22" t="s">
        <v>326</v>
      </c>
      <c r="EI2" s="22" t="s">
        <v>328</v>
      </c>
      <c r="EJ2" s="22" t="s">
        <v>480</v>
      </c>
      <c r="EK2" s="22" t="s">
        <v>481</v>
      </c>
      <c r="EL2" s="22"/>
      <c r="EM2" s="22"/>
      <c r="EN2" s="22"/>
      <c r="EO2" s="33"/>
    </row>
    <row r="3" spans="1:145" x14ac:dyDescent="0.25">
      <c r="A3" s="20" t="s">
        <v>0</v>
      </c>
      <c r="B3" s="22">
        <v>509.10193758000003</v>
      </c>
      <c r="C3" s="22"/>
      <c r="D3" s="22">
        <v>3660.0948094</v>
      </c>
      <c r="E3" s="22">
        <v>103.39200906000001</v>
      </c>
      <c r="F3" s="22">
        <v>100.19231994</v>
      </c>
      <c r="G3" s="22">
        <v>16.449789046999999</v>
      </c>
      <c r="H3" s="22">
        <v>160.39662376999999</v>
      </c>
      <c r="I3" s="20"/>
      <c r="J3" s="22" t="s">
        <v>0</v>
      </c>
      <c r="K3" s="109">
        <v>0</v>
      </c>
      <c r="L3" s="109">
        <v>4.2374228142220796</v>
      </c>
      <c r="M3" s="109">
        <v>0.29641343266542303</v>
      </c>
      <c r="N3" s="109">
        <v>1.5683890066699</v>
      </c>
      <c r="O3" s="109">
        <v>1.5683890066699</v>
      </c>
      <c r="P3" s="109">
        <v>12.4608089349701</v>
      </c>
      <c r="Q3" s="109">
        <v>0</v>
      </c>
      <c r="R3" s="109">
        <v>4.41146743184686E-4</v>
      </c>
      <c r="S3" s="109">
        <v>2.1538304554859201E-3</v>
      </c>
      <c r="T3" s="109">
        <v>0.75969521727316702</v>
      </c>
      <c r="U3" s="109">
        <v>4.18802199848718E-4</v>
      </c>
      <c r="V3" s="109">
        <v>0.16248212615829599</v>
      </c>
      <c r="W3" s="109">
        <v>1.46601422078186E-2</v>
      </c>
      <c r="X3" s="109">
        <v>8.9852381844937896E-3</v>
      </c>
      <c r="Y3" s="109">
        <v>3.8997781906234099</v>
      </c>
      <c r="Z3" s="109">
        <v>1.45078154239763E-7</v>
      </c>
      <c r="AA3" s="109">
        <v>5.8031576363806704E-7</v>
      </c>
      <c r="AB3" s="109">
        <v>509.10173200835499</v>
      </c>
      <c r="AC3" s="109">
        <v>3.1997329869872102</v>
      </c>
      <c r="AD3" s="109">
        <v>77.268290309584003</v>
      </c>
      <c r="AE3" s="109">
        <v>4.9203419112749804</v>
      </c>
      <c r="AF3" s="109">
        <v>0.114319390135418</v>
      </c>
      <c r="AG3" s="109">
        <v>17.593761879550399</v>
      </c>
      <c r="AH3" s="109">
        <v>0.29556734198206502</v>
      </c>
      <c r="AI3" s="109">
        <v>37.326423867747202</v>
      </c>
      <c r="AJ3" s="109">
        <v>0.28362021085307998</v>
      </c>
      <c r="AK3" s="109">
        <v>6.5165151254476603</v>
      </c>
      <c r="AL3" s="109">
        <v>7.0414390555240805E-2</v>
      </c>
      <c r="AM3" s="109">
        <v>0</v>
      </c>
      <c r="AN3" s="109">
        <v>0</v>
      </c>
      <c r="AO3" s="109">
        <v>6.8541584837107496</v>
      </c>
      <c r="AP3" s="109">
        <v>6.8541584837107496</v>
      </c>
      <c r="AQ3" s="109">
        <v>0.44750738936419598</v>
      </c>
      <c r="AR3" s="109">
        <v>1.2145349504680301E-6</v>
      </c>
      <c r="AS3" s="109">
        <v>2.3453054062588801E-6</v>
      </c>
      <c r="AT3" s="109">
        <v>29.280742425855799</v>
      </c>
      <c r="AU3" s="109">
        <v>5.1607201319938101</v>
      </c>
      <c r="AV3" s="109">
        <v>0.20596211521518401</v>
      </c>
      <c r="AW3" s="109">
        <v>5.4007743767965897</v>
      </c>
      <c r="AX3" s="109">
        <v>0.55265696529406405</v>
      </c>
      <c r="AY3" s="109">
        <v>1.5028812057739001E-3</v>
      </c>
      <c r="AZ3" s="109">
        <v>1.1021151555415901E-2</v>
      </c>
      <c r="BA3" s="109">
        <v>1.06464395515798E-4</v>
      </c>
      <c r="BB3" s="109">
        <v>2.16155032532504E-4</v>
      </c>
      <c r="BC3" s="109">
        <v>0</v>
      </c>
      <c r="BD3" s="109">
        <v>0.43729663830926702</v>
      </c>
      <c r="BE3" s="109">
        <v>1.928401889199</v>
      </c>
      <c r="BF3" s="109">
        <v>0</v>
      </c>
      <c r="BG3" s="109">
        <v>3.5104370923681398E-2</v>
      </c>
      <c r="BH3" s="109">
        <v>3.3727720948869298E-2</v>
      </c>
      <c r="BI3" s="109">
        <v>164.936563131665</v>
      </c>
      <c r="BJ3" s="109">
        <v>3294.08443447125</v>
      </c>
      <c r="BK3" s="109">
        <v>336.728631262862</v>
      </c>
      <c r="BL3" s="109">
        <v>3660.0938081599602</v>
      </c>
      <c r="BM3" s="109">
        <v>0</v>
      </c>
      <c r="BN3" s="109">
        <v>6.5746543840154903</v>
      </c>
      <c r="BO3" s="109">
        <v>0.27605137720164202</v>
      </c>
      <c r="BP3" s="109">
        <v>8.66662679454973E-4</v>
      </c>
      <c r="BQ3" s="109">
        <v>2.5569010086427799E-3</v>
      </c>
      <c r="BR3" s="109">
        <v>2.05195927762694E-3</v>
      </c>
      <c r="BS3" s="109">
        <v>7.5608793478913305E-2</v>
      </c>
      <c r="BT3" s="109">
        <v>0</v>
      </c>
      <c r="BU3" s="109">
        <v>57.348929469815197</v>
      </c>
      <c r="BV3" s="109">
        <v>5.8412049208044603E-2</v>
      </c>
      <c r="BW3" s="109">
        <v>2.0539420614538301E-2</v>
      </c>
      <c r="BX3" s="109">
        <v>77.268290309584003</v>
      </c>
      <c r="BY3" s="109">
        <v>2.6250371589918199E-2</v>
      </c>
      <c r="BZ3" s="109">
        <v>0</v>
      </c>
      <c r="CA3" s="109">
        <v>6.2820792336733905E-7</v>
      </c>
      <c r="CB3" s="109">
        <v>3.8073084179522298E-3</v>
      </c>
      <c r="CC3" s="109">
        <v>103.389408719762</v>
      </c>
      <c r="CD3" s="109">
        <v>100.18967573277401</v>
      </c>
      <c r="CE3" s="109">
        <v>3.1997329869872102</v>
      </c>
      <c r="CF3" s="109">
        <v>0</v>
      </c>
      <c r="CG3" s="109">
        <v>0</v>
      </c>
      <c r="CH3" s="109">
        <v>0.409886827557774</v>
      </c>
      <c r="CI3" s="109">
        <v>0</v>
      </c>
      <c r="CJ3" s="109">
        <v>4.3984400655654499</v>
      </c>
      <c r="CK3" s="109">
        <v>0</v>
      </c>
      <c r="CL3" s="109">
        <v>0.114319390135418</v>
      </c>
      <c r="CM3" s="109">
        <v>17.593761879550399</v>
      </c>
      <c r="CN3" s="109">
        <v>0.14010321495754199</v>
      </c>
      <c r="CO3" s="109">
        <v>0</v>
      </c>
      <c r="CP3" s="109">
        <v>0.29556734198206502</v>
      </c>
      <c r="CQ3" s="109">
        <v>4.0076856925764799E-4</v>
      </c>
      <c r="CR3" s="109">
        <v>16.449833840804601</v>
      </c>
      <c r="CS3" s="109">
        <v>23.953074576645399</v>
      </c>
      <c r="CT3" s="109">
        <v>0</v>
      </c>
      <c r="CU3" s="109">
        <v>0</v>
      </c>
      <c r="CV3" s="109">
        <v>8.0239956894814295</v>
      </c>
      <c r="CW3" s="109">
        <v>0.32640790595302599</v>
      </c>
      <c r="CX3" s="109">
        <v>0</v>
      </c>
      <c r="CY3" s="109">
        <v>1.3097895041108401</v>
      </c>
      <c r="CZ3" s="109">
        <v>160.39656540992101</v>
      </c>
      <c r="DA3" s="109">
        <v>0.31036811491504501</v>
      </c>
      <c r="DB3" s="109">
        <v>11.1534616962724</v>
      </c>
      <c r="DD3" s="30">
        <f t="shared" ref="DD3:DD34" si="0">(AT3/BL3)</f>
        <v>7.9999978034923959E-3</v>
      </c>
      <c r="DE3" s="30">
        <f>BE3/CD3</f>
        <v>1.9247511034394753E-2</v>
      </c>
      <c r="DF3" s="45">
        <f t="shared" ref="DF3:DF34" si="1">(AB3-B3)/(B3+1E-50)</f>
        <v>-4.0379269821120638E-7</v>
      </c>
      <c r="DG3" s="45"/>
      <c r="DH3" s="45">
        <f t="shared" ref="DH3:DH34" si="2">(BL3-D3)/(D3+1E-50)</f>
        <v>-2.7355576617018185E-7</v>
      </c>
      <c r="DI3" s="45">
        <f t="shared" ref="DI3:DI34" si="3">(CC3-E3)/(E3+1E-50)</f>
        <v>-2.5150301862256418E-5</v>
      </c>
      <c r="DJ3" s="45">
        <f t="shared" ref="DJ3:DJ34" si="4">(CD3-F3)/(F3+1E-50)</f>
        <v>-2.6391316495932108E-5</v>
      </c>
      <c r="DK3" s="45">
        <f t="shared" ref="DK3:DK34" si="5">(CR3-G3)/(G3+1E-50)</f>
        <v>2.723062555608193E-6</v>
      </c>
      <c r="DL3" s="45">
        <f t="shared" ref="DL3:DL34" si="6">(CZ3-H3)/(H3+1E-50)</f>
        <v>-3.6384854998352786E-7</v>
      </c>
      <c r="DM3" s="45">
        <f>(O3/0.009783-$CZ3)/($CZ3)</f>
        <v>-4.9108627041460147E-4</v>
      </c>
      <c r="DN3" s="45">
        <f>(M3/0.001848-$CZ3)/($CZ3)</f>
        <v>1.956014671341162E-6</v>
      </c>
      <c r="DO3" s="45">
        <f>((R3+S3)/0.0000259-$CD3)/($CD3)</f>
        <v>2.4893783213622623E-5</v>
      </c>
      <c r="DP3" s="45">
        <f>(T3/0.004739-$CZ3)/($CZ3)</f>
        <v>-5.5794687932452761E-4</v>
      </c>
      <c r="DQ3" s="45">
        <f>((U3)/0.00000418-$CD3)/($CD3)</f>
        <v>2.2338695238311412E-5</v>
      </c>
      <c r="DR3" s="45">
        <f>(V3/0.001013-$CZ3)/($CZ3)</f>
        <v>2.4950378671238426E-6</v>
      </c>
      <c r="DS3" s="45">
        <f>((X3+W3)/0.000236-$CD3)/($CD3)</f>
        <v>2.6091162994011413E-5</v>
      </c>
      <c r="DT3" s="45">
        <f>((AA3+Z3)/0.00000000724-$CD3)/($CD3)</f>
        <v>2.8489570687321155E-5</v>
      </c>
      <c r="DU3" s="45">
        <f>(AL3/0.000439-$CZ3)/($CZ3)</f>
        <v>4.2369400229387325E-6</v>
      </c>
      <c r="DV3" s="45">
        <f>(AP3/0.042696-$CZ3)/($CZ3)</f>
        <v>8.5667012696811302E-4</v>
      </c>
      <c r="DW3" s="45">
        <f>(AQ3/0.00279-$CZ3)/($CZ3)</f>
        <v>2.1717465457791171E-6</v>
      </c>
      <c r="DX3" s="45">
        <f>((AR3+AS3+CA3)/0.0000000418-$CD3)/($CD3)</f>
        <v>2.8614257825156469E-5</v>
      </c>
      <c r="DY3" s="45">
        <f>((AY3+AZ3)/0.000125-$CD3)/($CD3)</f>
        <v>2.5814603405847221E-5</v>
      </c>
      <c r="DZ3" s="45">
        <f>((BA3+BB3)/0.00000322-$CD3)/($CD3)</f>
        <v>2.6881276002643059E-5</v>
      </c>
      <c r="EA3" s="45">
        <f>(BD3/0.00273-$CZ3)/($CZ3)</f>
        <v>-1.3382245110369034E-3</v>
      </c>
      <c r="EB3" s="45">
        <f>((BG3+BH3)/0.000687-$CD3)/($CD3)</f>
        <v>2.5928173312229392E-5</v>
      </c>
      <c r="EC3" s="45">
        <f>(CW3/0.002035-$CZ3)/($CZ3)</f>
        <v>2.7430288187778917E-6</v>
      </c>
      <c r="ED3" s="45">
        <f>(DA3/0.001935-$CZ3)/($CZ3)</f>
        <v>2.451439682209058E-6</v>
      </c>
      <c r="EE3" s="75">
        <f>(BO3-$CZ3*0.0017-$CD3*0.0000337)/(BO3)</f>
        <v>2.9847073764850073E-6</v>
      </c>
      <c r="EF3" s="45">
        <f>((BP3)/0.00000865-$CD3)/($CD3)</f>
        <v>2.5367336893434444E-5</v>
      </c>
      <c r="EG3" s="45">
        <f>((BQ3)/0.0000255-$CD3)/($CD3)</f>
        <v>8.0798801420263445E-4</v>
      </c>
      <c r="EH3" s="45">
        <f>((BR3)/0.0000205-$CD3)/($CD3)</f>
        <v>-9.3923065124678013E-4</v>
      </c>
      <c r="EI3" s="75">
        <f>(BS3-$CZ3*0.000333-$CD3*0.000222)/(BS3)</f>
        <v>-6.0007326104045099E-4</v>
      </c>
      <c r="EJ3" s="45">
        <f>(SUM(AC3:AH3)-$CC3)/($CC3)</f>
        <v>2.5196969247935957E-5</v>
      </c>
      <c r="EK3" s="45">
        <f>(SUM(AD3:AH3)-$CD3)/($CD3)</f>
        <v>2.6001678654036631E-5</v>
      </c>
      <c r="EL3" s="45"/>
      <c r="EM3" s="45"/>
      <c r="EN3" s="45"/>
      <c r="EO3" s="45"/>
    </row>
    <row r="4" spans="1:145" s="22" customFormat="1" x14ac:dyDescent="0.25">
      <c r="A4" s="20" t="s">
        <v>2</v>
      </c>
      <c r="I4" s="20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D4" s="30" t="e">
        <f t="shared" si="0"/>
        <v>#DIV/0!</v>
      </c>
      <c r="DE4" s="30" t="e">
        <f t="shared" ref="DE4:DE51" si="7">BE4/CD4</f>
        <v>#DIV/0!</v>
      </c>
      <c r="DF4" s="45">
        <f t="shared" si="1"/>
        <v>0</v>
      </c>
      <c r="DG4" s="45"/>
      <c r="DH4" s="45">
        <f t="shared" si="2"/>
        <v>0</v>
      </c>
      <c r="DI4" s="45">
        <f t="shared" si="3"/>
        <v>0</v>
      </c>
      <c r="DJ4" s="45">
        <f t="shared" si="4"/>
        <v>0</v>
      </c>
      <c r="DK4" s="45">
        <f t="shared" si="5"/>
        <v>0</v>
      </c>
      <c r="DL4" s="45">
        <f t="shared" si="6"/>
        <v>0</v>
      </c>
      <c r="DM4" s="45" t="e">
        <f t="shared" ref="DM4:DM50" si="8">(O4/0.009783-$CZ4)/($CZ4)</f>
        <v>#DIV/0!</v>
      </c>
      <c r="DN4" s="45" t="e">
        <f t="shared" ref="DN4:DN50" si="9">(M4/0.001848-$CZ4)/($CZ4)</f>
        <v>#DIV/0!</v>
      </c>
      <c r="DO4" s="45" t="e">
        <f t="shared" ref="DO4:DO50" si="10">((R4+S4)/0.0000259-$CD4)/($CD4)</f>
        <v>#DIV/0!</v>
      </c>
      <c r="DP4" s="45" t="e">
        <f t="shared" ref="DP4:DP50" si="11">(T4/0.004739-$CZ4)/($CZ4)</f>
        <v>#DIV/0!</v>
      </c>
      <c r="DQ4" s="45" t="e">
        <f t="shared" ref="DQ4:DQ50" si="12">((U4)/0.00000418-$CD4)/($CD4)</f>
        <v>#DIV/0!</v>
      </c>
      <c r="DR4" s="45" t="e">
        <f t="shared" ref="DR4:DR50" si="13">(V4/0.001013-$CZ4)/($CZ4)</f>
        <v>#DIV/0!</v>
      </c>
      <c r="DS4" s="45" t="e">
        <f t="shared" ref="DS4:DS50" si="14">((X4+W4)/0.000236-$CD4)/($CD4)</f>
        <v>#DIV/0!</v>
      </c>
      <c r="DT4" s="45" t="e">
        <f t="shared" ref="DT4:DT50" si="15">((AA4+Z4)/0.00000000724-$CD4)/($CD4)</f>
        <v>#DIV/0!</v>
      </c>
      <c r="DU4" s="45" t="e">
        <f t="shared" ref="DU4:DU50" si="16">(AL4/0.000439-$CZ4)/($CZ4)</f>
        <v>#DIV/0!</v>
      </c>
      <c r="DV4" s="45" t="e">
        <f t="shared" ref="DV4:DV50" si="17">(AP4/0.042696-$CZ4)/($CZ4)</f>
        <v>#DIV/0!</v>
      </c>
      <c r="DW4" s="45" t="e">
        <f t="shared" ref="DW4:DW50" si="18">(AQ4/0.00279-$CZ4)/($CZ4)</f>
        <v>#DIV/0!</v>
      </c>
      <c r="DX4" s="45" t="e">
        <f t="shared" ref="DX4:DX50" si="19">((AR4+AS4+CA4)/0.0000000418-$CD4)/($CD4)</f>
        <v>#DIV/0!</v>
      </c>
      <c r="DY4" s="45" t="e">
        <f t="shared" ref="DY4:DY50" si="20">((AY4+AZ4)/0.000125-$CD4)/($CD4)</f>
        <v>#DIV/0!</v>
      </c>
      <c r="DZ4" s="45" t="e">
        <f t="shared" ref="DZ4:DZ50" si="21">((BA4+BB4)/0.00000322-$CD4)/($CD4)</f>
        <v>#DIV/0!</v>
      </c>
      <c r="EA4" s="45" t="e">
        <f t="shared" ref="EA4:EA50" si="22">(BD4/0.00273-$CZ4)/($CZ4)</f>
        <v>#DIV/0!</v>
      </c>
      <c r="EB4" s="45" t="e">
        <f t="shared" ref="EB4:EB50" si="23">((BG4+BH4)/0.000687-$CD4)/($CD4)</f>
        <v>#DIV/0!</v>
      </c>
      <c r="EC4" s="45" t="e">
        <f t="shared" ref="EC4:EC50" si="24">(CW4/0.002035-$CZ4)/($CZ4)</f>
        <v>#DIV/0!</v>
      </c>
      <c r="ED4" s="45" t="e">
        <f t="shared" ref="ED4:ED50" si="25">(DA4/0.001935-$CZ4)/($CZ4)</f>
        <v>#DIV/0!</v>
      </c>
      <c r="EE4" s="75" t="e">
        <f t="shared" ref="EE4:EE50" si="26">(BO4-$CZ4*0.0017-$CD4*0.0000337)/(BO4)</f>
        <v>#DIV/0!</v>
      </c>
      <c r="EF4" s="45" t="e">
        <f t="shared" ref="EF4:EF50" si="27">((BP4)/0.00000865-$CD4)/($CD4)</f>
        <v>#DIV/0!</v>
      </c>
      <c r="EG4" s="45" t="e">
        <f t="shared" ref="EG4:EG50" si="28">((BQ4)/0.0000255-$CD4)/($CD4)</f>
        <v>#DIV/0!</v>
      </c>
      <c r="EH4" s="45" t="e">
        <f t="shared" ref="EH4:EH50" si="29">((BR4)/0.0000205-$CD4)/($CD4)</f>
        <v>#DIV/0!</v>
      </c>
      <c r="EI4" s="75" t="e">
        <f t="shared" ref="EI4:EI50" si="30">(BS4-$CZ4*0.000333-$CD4*0.000222)/(BS4)</f>
        <v>#DIV/0!</v>
      </c>
      <c r="EJ4" s="45" t="e">
        <f t="shared" ref="EJ4:EJ50" si="31">(SUM(AC4:AH4)-$CC4)/($CC4)</f>
        <v>#DIV/0!</v>
      </c>
      <c r="EK4" s="45" t="e">
        <f t="shared" ref="EK4:EK50" si="32">(SUM(AD4:AH4)-$CD4)/($CD4)</f>
        <v>#DIV/0!</v>
      </c>
      <c r="EL4" s="45"/>
      <c r="EM4" s="45"/>
      <c r="EN4" s="45"/>
      <c r="EO4" s="45"/>
    </row>
    <row r="5" spans="1:145" x14ac:dyDescent="0.25">
      <c r="A5" s="20" t="s">
        <v>3</v>
      </c>
      <c r="B5" s="22">
        <v>263.53862017</v>
      </c>
      <c r="C5" s="22"/>
      <c r="D5" s="22">
        <v>1954.4085643000001</v>
      </c>
      <c r="E5" s="22">
        <v>55.796865480999998</v>
      </c>
      <c r="F5" s="22">
        <v>54.079042458000004</v>
      </c>
      <c r="G5" s="22">
        <v>7.5170583594</v>
      </c>
      <c r="H5" s="22">
        <v>91.709315196000006</v>
      </c>
      <c r="I5" s="20"/>
      <c r="J5" s="22" t="s">
        <v>3</v>
      </c>
      <c r="K5" s="109">
        <v>0</v>
      </c>
      <c r="L5" s="109">
        <v>2.4228126756079602</v>
      </c>
      <c r="M5" s="109">
        <v>0.16947912208893601</v>
      </c>
      <c r="N5" s="109">
        <v>0.89675145461351502</v>
      </c>
      <c r="O5" s="109">
        <v>0.89675145461351502</v>
      </c>
      <c r="P5" s="109">
        <v>7.1246662924362099</v>
      </c>
      <c r="Q5" s="109">
        <v>0</v>
      </c>
      <c r="R5" s="109">
        <v>2.3811195128887699E-4</v>
      </c>
      <c r="S5" s="109">
        <v>1.1625380164574999E-3</v>
      </c>
      <c r="T5" s="109">
        <v>0.43436775130212402</v>
      </c>
      <c r="U5" s="109">
        <v>2.26050591143639E-4</v>
      </c>
      <c r="V5" s="109">
        <v>9.2901788990919706E-2</v>
      </c>
      <c r="W5" s="109">
        <v>7.9128413851639896E-3</v>
      </c>
      <c r="X5" s="109">
        <v>4.8498039369037097E-3</v>
      </c>
      <c r="Y5" s="109">
        <v>2.2297597926129802</v>
      </c>
      <c r="Z5" s="109">
        <v>7.8306506894404094E-8</v>
      </c>
      <c r="AA5" s="109">
        <v>3.1322686533617702E-7</v>
      </c>
      <c r="AB5" s="109">
        <v>263.53853774875</v>
      </c>
      <c r="AC5" s="109">
        <v>1.71785358791205</v>
      </c>
      <c r="AD5" s="109">
        <v>41.705740067351201</v>
      </c>
      <c r="AE5" s="109">
        <v>2.6557678235420501</v>
      </c>
      <c r="AF5" s="109">
        <v>6.17041631574596E-2</v>
      </c>
      <c r="AG5" s="109">
        <v>9.4962758022894995</v>
      </c>
      <c r="AH5" s="109">
        <v>0.15953306178783799</v>
      </c>
      <c r="AI5" s="109">
        <v>21.341996878423501</v>
      </c>
      <c r="AJ5" s="109">
        <v>0.16216446441944701</v>
      </c>
      <c r="AK5" s="109">
        <v>3.7259192277072701</v>
      </c>
      <c r="AL5" s="109">
        <v>4.0260597198918099E-2</v>
      </c>
      <c r="AM5" s="109">
        <v>0</v>
      </c>
      <c r="AN5" s="109">
        <v>0</v>
      </c>
      <c r="AO5" s="109">
        <v>3.9189736316164301</v>
      </c>
      <c r="AP5" s="109">
        <v>3.9189736316164301</v>
      </c>
      <c r="AQ5" s="109">
        <v>0.25586931413799002</v>
      </c>
      <c r="AR5" s="109">
        <v>6.5554466914762699E-7</v>
      </c>
      <c r="AS5" s="109">
        <v>1.2658814708741801E-6</v>
      </c>
      <c r="AT5" s="109">
        <v>15.6352551701141</v>
      </c>
      <c r="AU5" s="109">
        <v>2.9507239318738701</v>
      </c>
      <c r="AV5" s="109">
        <v>0.117762305715249</v>
      </c>
      <c r="AW5" s="109">
        <v>3.0879779453619198</v>
      </c>
      <c r="AX5" s="109">
        <v>0.31599030499764202</v>
      </c>
      <c r="AY5" s="109">
        <v>8.1118687393420298E-4</v>
      </c>
      <c r="AZ5" s="109">
        <v>5.9486879467804199E-3</v>
      </c>
      <c r="BA5" s="109">
        <v>5.7464527711547201E-5</v>
      </c>
      <c r="BB5" s="109">
        <v>1.1667046032727601E-4</v>
      </c>
      <c r="BC5" s="109">
        <v>0</v>
      </c>
      <c r="BD5" s="109">
        <v>0.25003136953580402</v>
      </c>
      <c r="BE5" s="109">
        <v>1.0408590548686301</v>
      </c>
      <c r="BF5" s="109">
        <v>0</v>
      </c>
      <c r="BG5" s="109">
        <v>1.8947654973792499E-2</v>
      </c>
      <c r="BH5" s="109">
        <v>1.8204621761492901E-2</v>
      </c>
      <c r="BI5" s="109">
        <v>94.305103849049502</v>
      </c>
      <c r="BJ5" s="109">
        <v>1758.96711019758</v>
      </c>
      <c r="BK5" s="109">
        <v>179.805565163224</v>
      </c>
      <c r="BL5" s="109">
        <v>1954.4079305309201</v>
      </c>
      <c r="BM5" s="109">
        <v>0</v>
      </c>
      <c r="BN5" s="109">
        <v>3.7591640854302502</v>
      </c>
      <c r="BO5" s="109">
        <v>0.15772802016187401</v>
      </c>
      <c r="BP5" s="109">
        <v>4.6778240800890599E-4</v>
      </c>
      <c r="BQ5" s="109">
        <v>1.3800973372857699E-3</v>
      </c>
      <c r="BR5" s="109">
        <v>1.10754119012152E-3</v>
      </c>
      <c r="BS5" s="109">
        <v>4.2519308479042298E-2</v>
      </c>
      <c r="BT5" s="109">
        <v>0</v>
      </c>
      <c r="BU5" s="109">
        <v>32.790172194227402</v>
      </c>
      <c r="BV5" s="109">
        <v>3.1528087826628498E-2</v>
      </c>
      <c r="BW5" s="109">
        <v>1.1086191659915E-2</v>
      </c>
      <c r="BX5" s="109">
        <v>41.705740067351201</v>
      </c>
      <c r="BY5" s="109">
        <v>1.41686929853337E-2</v>
      </c>
      <c r="BZ5" s="109">
        <v>0</v>
      </c>
      <c r="CA5" s="109">
        <v>3.3907410689109697E-7</v>
      </c>
      <c r="CB5" s="109">
        <v>2.0550000117616502E-3</v>
      </c>
      <c r="CC5" s="109">
        <v>55.795465612864902</v>
      </c>
      <c r="CD5" s="109">
        <v>54.077612024952799</v>
      </c>
      <c r="CE5" s="109">
        <v>1.71785358791205</v>
      </c>
      <c r="CF5" s="109">
        <v>0</v>
      </c>
      <c r="CG5" s="109">
        <v>0</v>
      </c>
      <c r="CH5" s="109">
        <v>0.22123726775354499</v>
      </c>
      <c r="CI5" s="109">
        <v>0</v>
      </c>
      <c r="CJ5" s="109">
        <v>2.3740673725866199</v>
      </c>
      <c r="CK5" s="109">
        <v>0</v>
      </c>
      <c r="CL5" s="109">
        <v>6.17041631574596E-2</v>
      </c>
      <c r="CM5" s="109">
        <v>9.4962758022894995</v>
      </c>
      <c r="CN5" s="109">
        <v>8.0106297187151496E-2</v>
      </c>
      <c r="CO5" s="109">
        <v>0</v>
      </c>
      <c r="CP5" s="109">
        <v>0.15953306178783799</v>
      </c>
      <c r="CQ5" s="109">
        <v>2.16317543044693E-4</v>
      </c>
      <c r="CR5" s="109">
        <v>7.5170953988101603</v>
      </c>
      <c r="CS5" s="109">
        <v>13.6955536928405</v>
      </c>
      <c r="CT5" s="109">
        <v>0</v>
      </c>
      <c r="CU5" s="109">
        <v>0</v>
      </c>
      <c r="CV5" s="109">
        <v>4.5878460940816597</v>
      </c>
      <c r="CW5" s="109">
        <v>0.18662883582538201</v>
      </c>
      <c r="CX5" s="109">
        <v>0</v>
      </c>
      <c r="CY5" s="109">
        <v>0.74889272642992</v>
      </c>
      <c r="CZ5" s="109">
        <v>91.709286110330297</v>
      </c>
      <c r="DA5" s="109">
        <v>0.17745778748093199</v>
      </c>
      <c r="DB5" s="109">
        <v>6.3771752198037399</v>
      </c>
      <c r="DD5" s="30">
        <f t="shared" si="0"/>
        <v>7.9999957664246384E-3</v>
      </c>
      <c r="DE5" s="30">
        <f t="shared" si="7"/>
        <v>1.9247504020487277E-2</v>
      </c>
      <c r="DF5" s="45">
        <f t="shared" si="1"/>
        <v>-3.1274827934545423E-7</v>
      </c>
      <c r="DG5" s="45"/>
      <c r="DH5" s="45">
        <f t="shared" si="2"/>
        <v>-3.242766592128878E-7</v>
      </c>
      <c r="DI5" s="45">
        <f t="shared" si="3"/>
        <v>-2.5088651898773797E-5</v>
      </c>
      <c r="DJ5" s="45">
        <f t="shared" si="4"/>
        <v>-2.6450783560291272E-5</v>
      </c>
      <c r="DK5" s="45">
        <f t="shared" si="5"/>
        <v>4.9273809500219875E-6</v>
      </c>
      <c r="DL5" s="45">
        <f t="shared" si="6"/>
        <v>-3.1715065854542406E-7</v>
      </c>
      <c r="DM5" s="45">
        <f t="shared" si="8"/>
        <v>-4.909667388361727E-4</v>
      </c>
      <c r="DN5" s="45">
        <f t="shared" si="9"/>
        <v>2.1321671461626936E-6</v>
      </c>
      <c r="DO5" s="45">
        <f t="shared" si="10"/>
        <v>2.8427824872081302E-5</v>
      </c>
      <c r="DP5" s="45">
        <f t="shared" si="11"/>
        <v>-5.5809899326659087E-4</v>
      </c>
      <c r="DQ5" s="45">
        <f t="shared" si="12"/>
        <v>2.7308258189682901E-5</v>
      </c>
      <c r="DR5" s="45">
        <f t="shared" si="13"/>
        <v>3.0372075194706341E-6</v>
      </c>
      <c r="DS5" s="45">
        <f t="shared" si="14"/>
        <v>2.5769943915693912E-5</v>
      </c>
      <c r="DT5" s="45">
        <f t="shared" si="15"/>
        <v>2.927338061825861E-5</v>
      </c>
      <c r="DU5" s="45">
        <f t="shared" si="16"/>
        <v>5.4792453949953163E-6</v>
      </c>
      <c r="DV5" s="45">
        <f t="shared" si="17"/>
        <v>8.5655710310655561E-4</v>
      </c>
      <c r="DW5" s="45">
        <f t="shared" si="18"/>
        <v>1.5863207893037584E-6</v>
      </c>
      <c r="DX5" s="45">
        <f t="shared" si="19"/>
        <v>2.4802324387304613E-5</v>
      </c>
      <c r="DY5" s="45">
        <f t="shared" si="20"/>
        <v>2.5639829723628057E-5</v>
      </c>
      <c r="DZ5" s="45">
        <f t="shared" si="21"/>
        <v>2.9158221319795645E-5</v>
      </c>
      <c r="EA5" s="45">
        <f t="shared" si="22"/>
        <v>-1.3379655211295471E-3</v>
      </c>
      <c r="EB5" s="45">
        <f t="shared" si="23"/>
        <v>2.5766894869771387E-5</v>
      </c>
      <c r="EC5" s="45">
        <f t="shared" si="24"/>
        <v>2.3500756923983432E-6</v>
      </c>
      <c r="ED5" s="45">
        <f t="shared" si="25"/>
        <v>1.7968104996135131E-6</v>
      </c>
      <c r="EE5" s="75">
        <f t="shared" si="26"/>
        <v>-1.1523059010908027E-6</v>
      </c>
      <c r="EF5" s="45">
        <f t="shared" si="27"/>
        <v>2.3652567019791488E-5</v>
      </c>
      <c r="EG5" s="45">
        <f t="shared" si="28"/>
        <v>8.1091195950109358E-4</v>
      </c>
      <c r="EH5" s="45">
        <f t="shared" si="29"/>
        <v>-9.4701864435593882E-4</v>
      </c>
      <c r="EI5" s="75">
        <f t="shared" si="30"/>
        <v>-5.9064143175312884E-4</v>
      </c>
      <c r="EJ5" s="45">
        <f t="shared" si="31"/>
        <v>2.5251033569129423E-5</v>
      </c>
      <c r="EK5" s="45">
        <f t="shared" si="32"/>
        <v>2.6053169185843523E-5</v>
      </c>
      <c r="EL5" s="45"/>
      <c r="EM5" s="45"/>
      <c r="EN5" s="45"/>
      <c r="EO5" s="45"/>
    </row>
    <row r="6" spans="1:145" x14ac:dyDescent="0.25">
      <c r="A6" s="20" t="s">
        <v>4</v>
      </c>
      <c r="B6" s="22">
        <v>1634.9214844999999</v>
      </c>
      <c r="C6" s="22"/>
      <c r="D6" s="22">
        <v>10857.946212000001</v>
      </c>
      <c r="E6" s="22">
        <v>287.57328978999999</v>
      </c>
      <c r="F6" s="22">
        <v>278.81487299999998</v>
      </c>
      <c r="G6" s="22">
        <v>25.804995337000001</v>
      </c>
      <c r="H6" s="22">
        <v>381.64908876999999</v>
      </c>
      <c r="I6" s="20"/>
      <c r="J6" s="22" t="s">
        <v>4</v>
      </c>
      <c r="K6" s="109">
        <v>0</v>
      </c>
      <c r="L6" s="109">
        <v>10.0825575773159</v>
      </c>
      <c r="M6" s="109">
        <v>0.70528882629700695</v>
      </c>
      <c r="N6" s="109">
        <v>3.7318371376922901</v>
      </c>
      <c r="O6" s="109">
        <v>3.7318371376922901</v>
      </c>
      <c r="P6" s="109">
        <v>29.649366101465901</v>
      </c>
      <c r="Q6" s="109">
        <v>0</v>
      </c>
      <c r="R6" s="109">
        <v>1.2276217802542999E-3</v>
      </c>
      <c r="S6" s="109">
        <v>5.9936813607918997E-3</v>
      </c>
      <c r="T6" s="109">
        <v>1.80762430883433</v>
      </c>
      <c r="U6" s="109">
        <v>1.1654407350728199E-3</v>
      </c>
      <c r="V6" s="109">
        <v>0.38661133606783199</v>
      </c>
      <c r="W6" s="109">
        <v>4.07961847442362E-2</v>
      </c>
      <c r="X6" s="109">
        <v>2.5004111454774901E-2</v>
      </c>
      <c r="Y6" s="109">
        <v>9.2791626916890397</v>
      </c>
      <c r="Z6" s="109">
        <v>4.0372366798282501E-7</v>
      </c>
      <c r="AA6" s="109">
        <v>1.6148898285024499E-6</v>
      </c>
      <c r="AB6" s="109">
        <v>1634.92101708471</v>
      </c>
      <c r="AC6" s="109">
        <v>8.75840217634771</v>
      </c>
      <c r="AD6" s="109">
        <v>215.021987009816</v>
      </c>
      <c r="AE6" s="109">
        <v>13.6923167838974</v>
      </c>
      <c r="AF6" s="109">
        <v>0.31812781518102701</v>
      </c>
      <c r="AG6" s="109">
        <v>48.959881951310898</v>
      </c>
      <c r="AH6" s="109">
        <v>0.822503572691347</v>
      </c>
      <c r="AI6" s="109">
        <v>88.814822375546896</v>
      </c>
      <c r="AJ6" s="109">
        <v>0.67484854426599095</v>
      </c>
      <c r="AK6" s="109">
        <v>15.505448744092201</v>
      </c>
      <c r="AL6" s="109">
        <v>0.16754474999730601</v>
      </c>
      <c r="AM6" s="109">
        <v>0</v>
      </c>
      <c r="AN6" s="109">
        <v>0</v>
      </c>
      <c r="AO6" s="109">
        <v>16.308831817182899</v>
      </c>
      <c r="AP6" s="109">
        <v>16.308831817182899</v>
      </c>
      <c r="AQ6" s="109">
        <v>1.0648031114200101</v>
      </c>
      <c r="AR6" s="109">
        <v>3.3797917945676699E-6</v>
      </c>
      <c r="AS6" s="109">
        <v>6.5264717645114001E-6</v>
      </c>
      <c r="AT6" s="109">
        <v>86.863540573554403</v>
      </c>
      <c r="AU6" s="109">
        <v>12.279454311987701</v>
      </c>
      <c r="AV6" s="109">
        <v>0.49006824502229701</v>
      </c>
      <c r="AW6" s="109">
        <v>12.850647362095399</v>
      </c>
      <c r="AX6" s="109">
        <v>1.3149968795282001</v>
      </c>
      <c r="AY6" s="109">
        <v>4.18221757135534E-3</v>
      </c>
      <c r="AZ6" s="109">
        <v>3.06696481544558E-2</v>
      </c>
      <c r="BA6" s="109">
        <v>2.9626984180514398E-4</v>
      </c>
      <c r="BB6" s="109">
        <v>6.0151687759607997E-4</v>
      </c>
      <c r="BC6" s="109">
        <v>0</v>
      </c>
      <c r="BD6" s="109">
        <v>1.04050772102414</v>
      </c>
      <c r="BE6" s="109">
        <v>5.3663471933409399</v>
      </c>
      <c r="BF6" s="109">
        <v>0</v>
      </c>
      <c r="BG6" s="109">
        <v>9.7688352050684199E-2</v>
      </c>
      <c r="BH6" s="109">
        <v>9.3857410831858903E-2</v>
      </c>
      <c r="BI6" s="109">
        <v>392.45143164018299</v>
      </c>
      <c r="BJ6" s="109">
        <v>9772.1484781959607</v>
      </c>
      <c r="BK6" s="109">
        <v>998.93077713388095</v>
      </c>
      <c r="BL6" s="109">
        <v>10857.9427959033</v>
      </c>
      <c r="BM6" s="109">
        <v>0</v>
      </c>
      <c r="BN6" s="109">
        <v>15.6437839641042</v>
      </c>
      <c r="BO6" s="109">
        <v>0.658199778219547</v>
      </c>
      <c r="BP6" s="109">
        <v>2.4117511821310001E-3</v>
      </c>
      <c r="BQ6" s="109">
        <v>7.1153619074151297E-3</v>
      </c>
      <c r="BR6" s="109">
        <v>5.7100812837487403E-3</v>
      </c>
      <c r="BS6" s="109">
        <v>0.18886465958759899</v>
      </c>
      <c r="BT6" s="109">
        <v>0</v>
      </c>
      <c r="BU6" s="109">
        <v>136.456454474232</v>
      </c>
      <c r="BV6" s="109">
        <v>0.16254903546905999</v>
      </c>
      <c r="BW6" s="109">
        <v>5.7157032499986202E-2</v>
      </c>
      <c r="BX6" s="109">
        <v>215.021987009816</v>
      </c>
      <c r="BY6" s="109">
        <v>7.3049472202031507E-2</v>
      </c>
      <c r="BZ6" s="109">
        <v>0</v>
      </c>
      <c r="CA6" s="109">
        <v>1.7481712077360099E-6</v>
      </c>
      <c r="CB6" s="109">
        <v>1.0594958850487999E-2</v>
      </c>
      <c r="CC6" s="109">
        <v>287.56597113610798</v>
      </c>
      <c r="CD6" s="109">
        <v>278.80756895975998</v>
      </c>
      <c r="CE6" s="109">
        <v>8.75840217634771</v>
      </c>
      <c r="CF6" s="109">
        <v>0</v>
      </c>
      <c r="CG6" s="109">
        <v>0</v>
      </c>
      <c r="CH6" s="109">
        <v>1.14063152135451</v>
      </c>
      <c r="CI6" s="109">
        <v>0</v>
      </c>
      <c r="CJ6" s="109">
        <v>12.2399713295524</v>
      </c>
      <c r="CK6" s="109">
        <v>0</v>
      </c>
      <c r="CL6" s="109">
        <v>0.31812781518102701</v>
      </c>
      <c r="CM6" s="109">
        <v>48.959881951310898</v>
      </c>
      <c r="CN6" s="109">
        <v>0.33336298667932301</v>
      </c>
      <c r="CO6" s="109">
        <v>0</v>
      </c>
      <c r="CP6" s="109">
        <v>0.822503572691347</v>
      </c>
      <c r="CQ6" s="109">
        <v>1.11526083258651E-3</v>
      </c>
      <c r="CR6" s="109">
        <v>25.805039251151602</v>
      </c>
      <c r="CS6" s="109">
        <v>56.994177705206504</v>
      </c>
      <c r="CT6" s="109">
        <v>0</v>
      </c>
      <c r="CU6" s="109">
        <v>0</v>
      </c>
      <c r="CV6" s="109">
        <v>19.092347663525501</v>
      </c>
      <c r="CW6" s="109">
        <v>0.77665721654844799</v>
      </c>
      <c r="CX6" s="109">
        <v>0</v>
      </c>
      <c r="CY6" s="109">
        <v>3.1165234080369801</v>
      </c>
      <c r="CZ6" s="109">
        <v>381.64892846927501</v>
      </c>
      <c r="DA6" s="109">
        <v>0.73849261450155301</v>
      </c>
      <c r="DB6" s="109">
        <v>26.538661496751001</v>
      </c>
      <c r="DD6" s="30">
        <f t="shared" si="0"/>
        <v>7.9999998348055396E-3</v>
      </c>
      <c r="DE6" s="30">
        <f t="shared" si="7"/>
        <v>1.9247494655051704E-2</v>
      </c>
      <c r="DF6" s="45">
        <f t="shared" si="1"/>
        <v>-2.8589464040665271E-7</v>
      </c>
      <c r="DG6" s="45"/>
      <c r="DH6" s="45">
        <f t="shared" si="2"/>
        <v>-3.1461720605137517E-7</v>
      </c>
      <c r="DI6" s="45">
        <f t="shared" si="3"/>
        <v>-2.5449699787342781E-5</v>
      </c>
      <c r="DJ6" s="45">
        <f t="shared" si="4"/>
        <v>-2.6196738220636768E-5</v>
      </c>
      <c r="DK6" s="45">
        <f t="shared" si="5"/>
        <v>1.7017694065407248E-6</v>
      </c>
      <c r="DL6" s="45">
        <f t="shared" si="6"/>
        <v>-4.2002124386604538E-7</v>
      </c>
      <c r="DM6" s="45">
        <f t="shared" si="8"/>
        <v>-4.9129376773899072E-4</v>
      </c>
      <c r="DN6" s="45">
        <f t="shared" si="9"/>
        <v>2.2777752688671734E-6</v>
      </c>
      <c r="DO6" s="45">
        <f t="shared" si="10"/>
        <v>2.5910813159754474E-5</v>
      </c>
      <c r="DP6" s="45">
        <f t="shared" si="11"/>
        <v>-5.5841205554436858E-4</v>
      </c>
      <c r="DQ6" s="45">
        <f t="shared" si="12"/>
        <v>2.1534652702040484E-5</v>
      </c>
      <c r="DR6" s="45">
        <f t="shared" si="13"/>
        <v>2.5129395005593114E-6</v>
      </c>
      <c r="DS6" s="45">
        <f t="shared" si="14"/>
        <v>2.5987252987549272E-5</v>
      </c>
      <c r="DT6" s="45">
        <f t="shared" si="15"/>
        <v>2.3133847554411E-5</v>
      </c>
      <c r="DU6" s="45">
        <f t="shared" si="16"/>
        <v>5.1950527608932091E-6</v>
      </c>
      <c r="DV6" s="45">
        <f t="shared" si="17"/>
        <v>8.5604588620954807E-4</v>
      </c>
      <c r="DW6" s="45">
        <f t="shared" si="18"/>
        <v>2.4427023723148621E-6</v>
      </c>
      <c r="DX6" s="45">
        <f t="shared" si="19"/>
        <v>2.3887125586482383E-5</v>
      </c>
      <c r="DY6" s="45">
        <f t="shared" si="20"/>
        <v>2.6386825711473043E-5</v>
      </c>
      <c r="DZ6" s="45">
        <f t="shared" si="21"/>
        <v>2.9347865663305519E-5</v>
      </c>
      <c r="EA6" s="45">
        <f t="shared" si="22"/>
        <v>-1.3377978599886347E-3</v>
      </c>
      <c r="EB6" s="45">
        <f t="shared" si="23"/>
        <v>2.5910966181835253E-5</v>
      </c>
      <c r="EC6" s="45">
        <f t="shared" si="24"/>
        <v>2.1207772637417344E-6</v>
      </c>
      <c r="ED6" s="45">
        <f t="shared" si="25"/>
        <v>2.6241543289503241E-6</v>
      </c>
      <c r="EE6" s="75">
        <f t="shared" si="26"/>
        <v>1.1922639016222836E-6</v>
      </c>
      <c r="EF6" s="45">
        <f t="shared" si="27"/>
        <v>2.7246765738317657E-5</v>
      </c>
      <c r="EG6" s="45">
        <f t="shared" si="28"/>
        <v>8.1142463912844769E-4</v>
      </c>
      <c r="EH6" s="45">
        <f t="shared" si="29"/>
        <v>-9.57716226960439E-4</v>
      </c>
      <c r="EI6" s="75">
        <f t="shared" si="30"/>
        <v>-6.3386078686040494E-4</v>
      </c>
      <c r="EJ6" s="45">
        <f t="shared" si="31"/>
        <v>2.5205253277298081E-5</v>
      </c>
      <c r="EK6" s="45">
        <f t="shared" si="32"/>
        <v>2.599704578948547E-5</v>
      </c>
      <c r="EL6" s="45"/>
      <c r="EM6" s="45"/>
      <c r="EN6" s="45"/>
      <c r="EO6" s="45"/>
    </row>
    <row r="7" spans="1:145" s="22" customFormat="1" x14ac:dyDescent="0.25">
      <c r="A7" s="20" t="s">
        <v>5</v>
      </c>
      <c r="I7" s="20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  <c r="DD7" s="30" t="e">
        <f t="shared" si="0"/>
        <v>#DIV/0!</v>
      </c>
      <c r="DE7" s="30" t="e">
        <f t="shared" si="7"/>
        <v>#DIV/0!</v>
      </c>
      <c r="DF7" s="45">
        <f t="shared" si="1"/>
        <v>0</v>
      </c>
      <c r="DG7" s="45"/>
      <c r="DH7" s="45">
        <f t="shared" si="2"/>
        <v>0</v>
      </c>
      <c r="DI7" s="45">
        <f t="shared" si="3"/>
        <v>0</v>
      </c>
      <c r="DJ7" s="45">
        <f t="shared" si="4"/>
        <v>0</v>
      </c>
      <c r="DK7" s="45">
        <f t="shared" si="5"/>
        <v>0</v>
      </c>
      <c r="DL7" s="45">
        <f t="shared" si="6"/>
        <v>0</v>
      </c>
      <c r="DM7" s="45" t="e">
        <f t="shared" si="8"/>
        <v>#DIV/0!</v>
      </c>
      <c r="DN7" s="45" t="e">
        <f t="shared" si="9"/>
        <v>#DIV/0!</v>
      </c>
      <c r="DO7" s="45" t="e">
        <f t="shared" si="10"/>
        <v>#DIV/0!</v>
      </c>
      <c r="DP7" s="45" t="e">
        <f t="shared" si="11"/>
        <v>#DIV/0!</v>
      </c>
      <c r="DQ7" s="45" t="e">
        <f t="shared" si="12"/>
        <v>#DIV/0!</v>
      </c>
      <c r="DR7" s="45" t="e">
        <f t="shared" si="13"/>
        <v>#DIV/0!</v>
      </c>
      <c r="DS7" s="45" t="e">
        <f t="shared" si="14"/>
        <v>#DIV/0!</v>
      </c>
      <c r="DT7" s="45" t="e">
        <f t="shared" si="15"/>
        <v>#DIV/0!</v>
      </c>
      <c r="DU7" s="45" t="e">
        <f t="shared" si="16"/>
        <v>#DIV/0!</v>
      </c>
      <c r="DV7" s="45" t="e">
        <f t="shared" si="17"/>
        <v>#DIV/0!</v>
      </c>
      <c r="DW7" s="45" t="e">
        <f t="shared" si="18"/>
        <v>#DIV/0!</v>
      </c>
      <c r="DX7" s="45" t="e">
        <f t="shared" si="19"/>
        <v>#DIV/0!</v>
      </c>
      <c r="DY7" s="45" t="e">
        <f t="shared" si="20"/>
        <v>#DIV/0!</v>
      </c>
      <c r="DZ7" s="45" t="e">
        <f t="shared" si="21"/>
        <v>#DIV/0!</v>
      </c>
      <c r="EA7" s="45" t="e">
        <f t="shared" si="22"/>
        <v>#DIV/0!</v>
      </c>
      <c r="EB7" s="45" t="e">
        <f t="shared" si="23"/>
        <v>#DIV/0!</v>
      </c>
      <c r="EC7" s="45" t="e">
        <f t="shared" si="24"/>
        <v>#DIV/0!</v>
      </c>
      <c r="ED7" s="45" t="e">
        <f t="shared" si="25"/>
        <v>#DIV/0!</v>
      </c>
      <c r="EE7" s="75" t="e">
        <f t="shared" si="26"/>
        <v>#DIV/0!</v>
      </c>
      <c r="EF7" s="45" t="e">
        <f t="shared" si="27"/>
        <v>#DIV/0!</v>
      </c>
      <c r="EG7" s="45" t="e">
        <f t="shared" si="28"/>
        <v>#DIV/0!</v>
      </c>
      <c r="EH7" s="45" t="e">
        <f t="shared" si="29"/>
        <v>#DIV/0!</v>
      </c>
      <c r="EI7" s="75" t="e">
        <f t="shared" si="30"/>
        <v>#DIV/0!</v>
      </c>
      <c r="EJ7" s="45" t="e">
        <f t="shared" si="31"/>
        <v>#DIV/0!</v>
      </c>
      <c r="EK7" s="45" t="e">
        <f t="shared" si="32"/>
        <v>#DIV/0!</v>
      </c>
      <c r="EL7" s="45"/>
      <c r="EM7" s="45"/>
      <c r="EN7" s="45"/>
      <c r="EO7" s="45"/>
    </row>
    <row r="8" spans="1:145" x14ac:dyDescent="0.25">
      <c r="A8" s="20" t="s">
        <v>6</v>
      </c>
      <c r="B8" s="22">
        <v>244.33543133000001</v>
      </c>
      <c r="C8" s="22"/>
      <c r="D8" s="22">
        <v>1653.4342417</v>
      </c>
      <c r="E8" s="22">
        <v>43.778381017000001</v>
      </c>
      <c r="F8" s="22">
        <v>42.456048099999997</v>
      </c>
      <c r="G8" s="22">
        <v>2.2866701963999998</v>
      </c>
      <c r="H8" s="22">
        <v>60.796252004000003</v>
      </c>
      <c r="I8" s="20"/>
      <c r="J8" s="22" t="s">
        <v>6</v>
      </c>
      <c r="K8" s="109">
        <v>0</v>
      </c>
      <c r="L8" s="109">
        <v>1.6061390823550501</v>
      </c>
      <c r="M8" s="109">
        <v>0.112351580329293</v>
      </c>
      <c r="N8" s="109">
        <v>0.59447676551504502</v>
      </c>
      <c r="O8" s="109">
        <v>0.59447676551504502</v>
      </c>
      <c r="P8" s="109">
        <v>4.7231072088427304</v>
      </c>
      <c r="Q8" s="109">
        <v>0</v>
      </c>
      <c r="R8" s="109">
        <v>1.8693444986414001E-4</v>
      </c>
      <c r="S8" s="109">
        <v>9.1267677585056995E-4</v>
      </c>
      <c r="T8" s="109">
        <v>0.28795285984942798</v>
      </c>
      <c r="U8" s="109">
        <v>1.77466558601893E-4</v>
      </c>
      <c r="V8" s="109">
        <v>6.1586731657262903E-2</v>
      </c>
      <c r="W8" s="109">
        <v>6.2121695685003597E-3</v>
      </c>
      <c r="X8" s="109">
        <v>3.8074584313012201E-3</v>
      </c>
      <c r="Y8" s="109">
        <v>1.47816071481217</v>
      </c>
      <c r="Z8" s="109">
        <v>6.1476251822946796E-8</v>
      </c>
      <c r="AA8" s="109">
        <v>2.4590535546773799E-7</v>
      </c>
      <c r="AB8" s="109">
        <v>244.335394412385</v>
      </c>
      <c r="AC8" s="109">
        <v>1.3223185677673199</v>
      </c>
      <c r="AD8" s="109">
        <v>32.742105986099801</v>
      </c>
      <c r="AE8" s="109">
        <v>2.0849748594828998</v>
      </c>
      <c r="AF8" s="109">
        <v>4.8442408527477797E-2</v>
      </c>
      <c r="AG8" s="109">
        <v>7.4552824221079401</v>
      </c>
      <c r="AH8" s="109">
        <v>0.12524546122345401</v>
      </c>
      <c r="AI8" s="109">
        <v>14.1481031505924</v>
      </c>
      <c r="AJ8" s="109">
        <v>0.107502556284733</v>
      </c>
      <c r="AK8" s="109">
        <v>2.4699996024702702</v>
      </c>
      <c r="AL8" s="109">
        <v>2.6689785576309102E-2</v>
      </c>
      <c r="AM8" s="109">
        <v>0</v>
      </c>
      <c r="AN8" s="109">
        <v>0</v>
      </c>
      <c r="AO8" s="109">
        <v>2.59797768369152</v>
      </c>
      <c r="AP8" s="109">
        <v>2.59797768369152</v>
      </c>
      <c r="AQ8" s="109">
        <v>0.169621878473767</v>
      </c>
      <c r="AR8" s="109">
        <v>5.1465017246365398E-7</v>
      </c>
      <c r="AS8" s="109">
        <v>9.9381726091297706E-7</v>
      </c>
      <c r="AT8" s="109">
        <v>13.2274672167198</v>
      </c>
      <c r="AU8" s="109">
        <v>1.95610467563727</v>
      </c>
      <c r="AV8" s="109">
        <v>7.8067363167095505E-2</v>
      </c>
      <c r="AW8" s="109">
        <v>2.0470930566038499</v>
      </c>
      <c r="AX8" s="109">
        <v>0.209477340855349</v>
      </c>
      <c r="AY8" s="109">
        <v>6.3684070922689396E-4</v>
      </c>
      <c r="AZ8" s="109">
        <v>4.67016646659722E-3</v>
      </c>
      <c r="BA8" s="109">
        <v>4.5113603245203498E-5</v>
      </c>
      <c r="BB8" s="109">
        <v>9.1595163566416901E-5</v>
      </c>
      <c r="BC8" s="109">
        <v>0</v>
      </c>
      <c r="BD8" s="109">
        <v>0.16575184104916599</v>
      </c>
      <c r="BE8" s="109">
        <v>0.81715175611369195</v>
      </c>
      <c r="BF8" s="109">
        <v>0</v>
      </c>
      <c r="BG8" s="109">
        <v>1.48753283530922E-2</v>
      </c>
      <c r="BH8" s="109">
        <v>1.42919805045277E-2</v>
      </c>
      <c r="BI8" s="109">
        <v>62.5170458737743</v>
      </c>
      <c r="BJ8" s="109">
        <v>1488.0902534874299</v>
      </c>
      <c r="BK8" s="109">
        <v>152.11591514189399</v>
      </c>
      <c r="BL8" s="109">
        <v>1653.43363584605</v>
      </c>
      <c r="BM8" s="109">
        <v>0</v>
      </c>
      <c r="BN8" s="109">
        <v>2.4920346022580802</v>
      </c>
      <c r="BO8" s="109">
        <v>0.104784858013745</v>
      </c>
      <c r="BP8" s="109">
        <v>3.6724601897429902E-4</v>
      </c>
      <c r="BQ8" s="109">
        <v>1.08347862414832E-3</v>
      </c>
      <c r="BR8" s="109">
        <v>8.6949678078010505E-4</v>
      </c>
      <c r="BS8" s="109">
        <v>2.9651740692317401E-2</v>
      </c>
      <c r="BT8" s="109">
        <v>0</v>
      </c>
      <c r="BU8" s="109">
        <v>21.737364596236699</v>
      </c>
      <c r="BV8" s="109">
        <v>2.47518936159658E-2</v>
      </c>
      <c r="BW8" s="109">
        <v>8.7035010290073007E-3</v>
      </c>
      <c r="BX8" s="109">
        <v>32.742105986099801</v>
      </c>
      <c r="BY8" s="109">
        <v>1.1123484525207001E-2</v>
      </c>
      <c r="BZ8" s="109">
        <v>0</v>
      </c>
      <c r="CA8" s="109">
        <v>2.6619992603493199E-7</v>
      </c>
      <c r="CB8" s="109">
        <v>1.6133284731339201E-3</v>
      </c>
      <c r="CC8" s="109">
        <v>43.777265571278797</v>
      </c>
      <c r="CD8" s="109">
        <v>42.454947003511499</v>
      </c>
      <c r="CE8" s="109">
        <v>1.3223185677673199</v>
      </c>
      <c r="CF8" s="109">
        <v>0</v>
      </c>
      <c r="CG8" s="109">
        <v>0</v>
      </c>
      <c r="CH8" s="109">
        <v>0.173687608183556</v>
      </c>
      <c r="CI8" s="109">
        <v>0</v>
      </c>
      <c r="CJ8" s="109">
        <v>1.8638210864377101</v>
      </c>
      <c r="CK8" s="109">
        <v>0</v>
      </c>
      <c r="CL8" s="109">
        <v>4.8442408527477797E-2</v>
      </c>
      <c r="CM8" s="109">
        <v>7.4552824221079401</v>
      </c>
      <c r="CN8" s="109">
        <v>5.3104392656164297E-2</v>
      </c>
      <c r="CO8" s="109">
        <v>0</v>
      </c>
      <c r="CP8" s="109">
        <v>0.12524546122345401</v>
      </c>
      <c r="CQ8" s="109">
        <v>1.6982328822676699E-4</v>
      </c>
      <c r="CR8" s="109">
        <v>2.2866691310107599</v>
      </c>
      <c r="CS8" s="109">
        <v>9.0791049773352199</v>
      </c>
      <c r="CT8" s="109">
        <v>0</v>
      </c>
      <c r="CU8" s="109">
        <v>0</v>
      </c>
      <c r="CV8" s="109">
        <v>3.0413911503377302</v>
      </c>
      <c r="CW8" s="109">
        <v>0.12372055921132399</v>
      </c>
      <c r="CX8" s="109">
        <v>0</v>
      </c>
      <c r="CY8" s="109">
        <v>0.49645858588005698</v>
      </c>
      <c r="CZ8" s="109">
        <v>60.7962232995474</v>
      </c>
      <c r="DA8" s="109">
        <v>0.11764096882561199</v>
      </c>
      <c r="DB8" s="109">
        <v>4.22757409239256</v>
      </c>
      <c r="DD8" s="30">
        <f t="shared" si="0"/>
        <v>7.9999988689908319E-3</v>
      </c>
      <c r="DE8" s="30">
        <f t="shared" si="7"/>
        <v>1.9247503854994904E-2</v>
      </c>
      <c r="DF8" s="45">
        <f t="shared" si="1"/>
        <v>-1.5109398913186569E-7</v>
      </c>
      <c r="DG8" s="45"/>
      <c r="DH8" s="45">
        <f t="shared" si="2"/>
        <v>-3.6642155745418717E-7</v>
      </c>
      <c r="DI8" s="45">
        <f t="shared" si="3"/>
        <v>-2.5479373501071622E-5</v>
      </c>
      <c r="DJ8" s="45">
        <f t="shared" si="4"/>
        <v>-2.5934973643894871E-5</v>
      </c>
      <c r="DK8" s="45">
        <f t="shared" si="5"/>
        <v>-4.659129425912227E-7</v>
      </c>
      <c r="DL8" s="45">
        <f t="shared" si="6"/>
        <v>-4.7214181231747854E-7</v>
      </c>
      <c r="DM8" s="45">
        <f t="shared" si="8"/>
        <v>-4.9210164237167137E-4</v>
      </c>
      <c r="DN8" s="45">
        <f t="shared" si="9"/>
        <v>1.421181222878458E-6</v>
      </c>
      <c r="DO8" s="45">
        <f t="shared" si="10"/>
        <v>2.5553614876486137E-5</v>
      </c>
      <c r="DP8" s="45">
        <f t="shared" si="11"/>
        <v>-5.5687247306121263E-4</v>
      </c>
      <c r="DQ8" s="45">
        <f t="shared" si="12"/>
        <v>2.7499611504244802E-5</v>
      </c>
      <c r="DR8" s="45">
        <f t="shared" si="13"/>
        <v>2.55664198605674E-6</v>
      </c>
      <c r="DS8" s="45">
        <f t="shared" si="14"/>
        <v>2.6000341144645663E-5</v>
      </c>
      <c r="DT8" s="45">
        <f t="shared" si="15"/>
        <v>2.5346938640223108E-5</v>
      </c>
      <c r="DU8" s="45">
        <f t="shared" si="16"/>
        <v>9.1252149450387321E-6</v>
      </c>
      <c r="DV8" s="45">
        <f t="shared" si="17"/>
        <v>8.5606431393225825E-4</v>
      </c>
      <c r="DW8" s="45">
        <f t="shared" si="18"/>
        <v>2.4493836003356673E-6</v>
      </c>
      <c r="DX8" s="45">
        <f t="shared" si="19"/>
        <v>2.8498921692406696E-5</v>
      </c>
      <c r="DY8" s="45">
        <f t="shared" si="20"/>
        <v>2.6154857320174529E-5</v>
      </c>
      <c r="DZ8" s="45">
        <f t="shared" si="21"/>
        <v>2.807111880727961E-5</v>
      </c>
      <c r="EA8" s="45">
        <f t="shared" si="22"/>
        <v>-1.336648953955808E-3</v>
      </c>
      <c r="EB8" s="45">
        <f t="shared" si="23"/>
        <v>2.6066375495889378E-5</v>
      </c>
      <c r="EC8" s="45">
        <f t="shared" si="24"/>
        <v>1.9786301562216466E-6</v>
      </c>
      <c r="ED8" s="45">
        <f t="shared" si="25"/>
        <v>2.3524257029073061E-6</v>
      </c>
      <c r="EE8" s="75">
        <f t="shared" si="26"/>
        <v>5.2172661819211238E-6</v>
      </c>
      <c r="EF8" s="45">
        <f t="shared" si="27"/>
        <v>2.9211228251940202E-5</v>
      </c>
      <c r="EG8" s="45">
        <f t="shared" si="28"/>
        <v>8.1052524276365194E-4</v>
      </c>
      <c r="EH8" s="45">
        <f t="shared" si="29"/>
        <v>-9.5324326476057999E-4</v>
      </c>
      <c r="EI8" s="75">
        <f t="shared" si="30"/>
        <v>-6.2053359370578846E-4</v>
      </c>
      <c r="EJ8" s="45">
        <f t="shared" si="31"/>
        <v>2.52216285254504E-5</v>
      </c>
      <c r="EK8" s="45">
        <f t="shared" si="32"/>
        <v>2.6007191340649712E-5</v>
      </c>
      <c r="EL8" s="45"/>
      <c r="EM8" s="45"/>
      <c r="EN8" s="45"/>
      <c r="EO8" s="45"/>
    </row>
    <row r="9" spans="1:145" x14ac:dyDescent="0.25">
      <c r="A9" s="20" t="s">
        <v>7</v>
      </c>
      <c r="B9" s="22">
        <v>175.11737944999999</v>
      </c>
      <c r="C9" s="22"/>
      <c r="D9" s="22">
        <v>1165.6232480000001</v>
      </c>
      <c r="E9" s="22">
        <v>31.344289152999998</v>
      </c>
      <c r="F9" s="22">
        <v>30.380908466000001</v>
      </c>
      <c r="G9" s="22">
        <v>4.1007968192000002</v>
      </c>
      <c r="H9" s="22">
        <v>41.627815044999998</v>
      </c>
      <c r="I9" s="20"/>
      <c r="J9" s="22" t="s">
        <v>7</v>
      </c>
      <c r="K9" s="109">
        <v>0</v>
      </c>
      <c r="L9" s="109">
        <v>1.0997399192364199</v>
      </c>
      <c r="M9" s="109">
        <v>7.6928499397807396E-2</v>
      </c>
      <c r="N9" s="109">
        <v>0.40704472260096802</v>
      </c>
      <c r="O9" s="109">
        <v>0.40704472260096802</v>
      </c>
      <c r="P9" s="109">
        <v>3.2339660046958398</v>
      </c>
      <c r="Q9" s="109">
        <v>0</v>
      </c>
      <c r="R9" s="109">
        <v>1.3376596284109599E-4</v>
      </c>
      <c r="S9" s="109">
        <v>6.5309865132249698E-4</v>
      </c>
      <c r="T9" s="109">
        <v>0.19716406529823299</v>
      </c>
      <c r="U9" s="109">
        <v>1.2699221688070199E-4</v>
      </c>
      <c r="V9" s="109">
        <v>4.2169097881424401E-2</v>
      </c>
      <c r="W9" s="109">
        <v>4.4453309964340203E-3</v>
      </c>
      <c r="X9" s="109">
        <v>2.72455733946218E-3</v>
      </c>
      <c r="Y9" s="109">
        <v>1.01211132087898</v>
      </c>
      <c r="Z9" s="109">
        <v>4.3991809829307098E-8</v>
      </c>
      <c r="AA9" s="109">
        <v>1.7596779377965899E-7</v>
      </c>
      <c r="AB9" s="109">
        <v>175.11736922457899</v>
      </c>
      <c r="AC9" s="109">
        <v>0.96338677447268195</v>
      </c>
      <c r="AD9" s="109">
        <v>23.429748871509101</v>
      </c>
      <c r="AE9" s="109">
        <v>1.4919768040697301</v>
      </c>
      <c r="AF9" s="109">
        <v>3.4664584731890401E-2</v>
      </c>
      <c r="AG9" s="109">
        <v>5.3348854313067298</v>
      </c>
      <c r="AH9" s="109">
        <v>8.9623614257290304E-2</v>
      </c>
      <c r="AI9" s="109">
        <v>9.6873545562214893</v>
      </c>
      <c r="AJ9" s="109">
        <v>7.3608119825195495E-2</v>
      </c>
      <c r="AK9" s="109">
        <v>1.6912339728768599</v>
      </c>
      <c r="AL9" s="109">
        <v>1.8274491097185201E-2</v>
      </c>
      <c r="AM9" s="109">
        <v>0</v>
      </c>
      <c r="AN9" s="109">
        <v>0</v>
      </c>
      <c r="AO9" s="109">
        <v>1.7788628978409</v>
      </c>
      <c r="AP9" s="109">
        <v>1.7788628978409</v>
      </c>
      <c r="AQ9" s="109">
        <v>0.116142072818664</v>
      </c>
      <c r="AR9" s="109">
        <v>3.68276416466321E-7</v>
      </c>
      <c r="AS9" s="109">
        <v>7.1115367710224403E-7</v>
      </c>
      <c r="AT9" s="109">
        <v>9.3249802179268801</v>
      </c>
      <c r="AU9" s="109">
        <v>1.3393649510210099</v>
      </c>
      <c r="AV9" s="109">
        <v>5.3453534123822602E-2</v>
      </c>
      <c r="AW9" s="109">
        <v>1.4016653240770101</v>
      </c>
      <c r="AX9" s="109">
        <v>0.143431397983873</v>
      </c>
      <c r="AY9" s="109">
        <v>4.5571372983459798E-4</v>
      </c>
      <c r="AZ9" s="109">
        <v>3.3419021258067499E-3</v>
      </c>
      <c r="BA9" s="109">
        <v>3.2282673324624999E-5</v>
      </c>
      <c r="BB9" s="109">
        <v>6.5543131775767794E-5</v>
      </c>
      <c r="BC9" s="109">
        <v>0</v>
      </c>
      <c r="BD9" s="109">
        <v>0.11349181617285301</v>
      </c>
      <c r="BE9" s="109">
        <v>0.58474092627192897</v>
      </c>
      <c r="BF9" s="109">
        <v>0</v>
      </c>
      <c r="BG9" s="109">
        <v>1.06445484658586E-2</v>
      </c>
      <c r="BH9" s="109">
        <v>1.02271215904143E-2</v>
      </c>
      <c r="BI9" s="109">
        <v>42.806073954044599</v>
      </c>
      <c r="BJ9" s="109">
        <v>1049.06056297227</v>
      </c>
      <c r="BK9" s="109">
        <v>107.237339451159</v>
      </c>
      <c r="BL9" s="109">
        <v>1165.6228826413501</v>
      </c>
      <c r="BM9" s="109">
        <v>0</v>
      </c>
      <c r="BN9" s="109">
        <v>1.70632403177962</v>
      </c>
      <c r="BO9" s="109">
        <v>7.1791838277749195E-2</v>
      </c>
      <c r="BP9" s="109">
        <v>2.6279500247468801E-4</v>
      </c>
      <c r="BQ9" s="109">
        <v>7.7532191462601299E-4</v>
      </c>
      <c r="BR9" s="109">
        <v>6.22200925279849E-4</v>
      </c>
      <c r="BS9" s="109">
        <v>2.05932196321588E-2</v>
      </c>
      <c r="BT9" s="109">
        <v>0</v>
      </c>
      <c r="BU9" s="109">
        <v>14.8838121707038</v>
      </c>
      <c r="BV9" s="109">
        <v>1.77120601641341E-2</v>
      </c>
      <c r="BW9" s="109">
        <v>6.2280810419043497E-3</v>
      </c>
      <c r="BX9" s="109">
        <v>23.429748871509101</v>
      </c>
      <c r="BY9" s="109">
        <v>7.9597926553018304E-3</v>
      </c>
      <c r="BZ9" s="109">
        <v>0</v>
      </c>
      <c r="CA9" s="109">
        <v>1.90489959600301E-7</v>
      </c>
      <c r="CB9" s="109">
        <v>1.1544753054779299E-3</v>
      </c>
      <c r="CC9" s="109">
        <v>31.343495415623</v>
      </c>
      <c r="CD9" s="109">
        <v>30.380108641150301</v>
      </c>
      <c r="CE9" s="109">
        <v>0.96338677447268195</v>
      </c>
      <c r="CF9" s="109">
        <v>0</v>
      </c>
      <c r="CG9" s="109">
        <v>0</v>
      </c>
      <c r="CH9" s="109">
        <v>0.124288221807018</v>
      </c>
      <c r="CI9" s="109">
        <v>0</v>
      </c>
      <c r="CJ9" s="109">
        <v>1.33372198393932</v>
      </c>
      <c r="CK9" s="109">
        <v>0</v>
      </c>
      <c r="CL9" s="109">
        <v>3.4664584731890401E-2</v>
      </c>
      <c r="CM9" s="109">
        <v>5.3348854313067298</v>
      </c>
      <c r="CN9" s="109">
        <v>3.6361125542066899E-2</v>
      </c>
      <c r="CO9" s="109">
        <v>0</v>
      </c>
      <c r="CP9" s="109">
        <v>8.9623614257290304E-2</v>
      </c>
      <c r="CQ9" s="109">
        <v>1.21524432172048E-4</v>
      </c>
      <c r="CR9" s="109">
        <v>4.1008102523741004</v>
      </c>
      <c r="CS9" s="109">
        <v>6.2165589350396599</v>
      </c>
      <c r="CT9" s="109">
        <v>0</v>
      </c>
      <c r="CU9" s="109">
        <v>0</v>
      </c>
      <c r="CV9" s="109">
        <v>2.0824714517898699</v>
      </c>
      <c r="CW9" s="109">
        <v>8.4712691016055094E-2</v>
      </c>
      <c r="CX9" s="109">
        <v>0</v>
      </c>
      <c r="CY9" s="109">
        <v>0.33993005111857</v>
      </c>
      <c r="CZ9" s="109">
        <v>41.627797858209703</v>
      </c>
      <c r="DA9" s="109">
        <v>8.0549861846591395E-2</v>
      </c>
      <c r="DB9" s="109">
        <v>2.89466723538583</v>
      </c>
      <c r="DD9" s="30">
        <f t="shared" si="0"/>
        <v>7.999997560785772E-3</v>
      </c>
      <c r="DE9" s="30">
        <f t="shared" si="7"/>
        <v>1.9247492929629909E-2</v>
      </c>
      <c r="DF9" s="45">
        <f t="shared" si="1"/>
        <v>-5.8391811398778116E-8</v>
      </c>
      <c r="DG9" s="45"/>
      <c r="DH9" s="45">
        <f t="shared" si="2"/>
        <v>-3.1344488936872041E-7</v>
      </c>
      <c r="DI9" s="45">
        <f t="shared" si="3"/>
        <v>-2.5323189596801686E-5</v>
      </c>
      <c r="DJ9" s="45">
        <f t="shared" si="4"/>
        <v>-2.6326561320423243E-5</v>
      </c>
      <c r="DK9" s="45">
        <f t="shared" si="5"/>
        <v>3.2757472980108408E-6</v>
      </c>
      <c r="DL9" s="45">
        <f t="shared" si="6"/>
        <v>-4.1286794121584111E-7</v>
      </c>
      <c r="DM9" s="45">
        <f t="shared" si="8"/>
        <v>-4.9116372314841612E-4</v>
      </c>
      <c r="DN9" s="45">
        <f t="shared" si="9"/>
        <v>4.2761427182543324E-6</v>
      </c>
      <c r="DO9" s="45">
        <f t="shared" si="10"/>
        <v>2.5164247705243539E-5</v>
      </c>
      <c r="DP9" s="45">
        <f t="shared" si="11"/>
        <v>-5.5794821937923554E-4</v>
      </c>
      <c r="DQ9" s="45">
        <f t="shared" si="12"/>
        <v>2.6480754685394961E-5</v>
      </c>
      <c r="DR9" s="45">
        <f t="shared" si="13"/>
        <v>3.2879886176936668E-6</v>
      </c>
      <c r="DS9" s="45">
        <f t="shared" si="14"/>
        <v>2.5481741360294472E-5</v>
      </c>
      <c r="DT9" s="45">
        <f t="shared" si="15"/>
        <v>3.4630498941944901E-5</v>
      </c>
      <c r="DU9" s="45">
        <f t="shared" si="16"/>
        <v>-6.1376199124418519E-6</v>
      </c>
      <c r="DV9" s="45">
        <f t="shared" si="17"/>
        <v>8.5658348713052164E-4</v>
      </c>
      <c r="DW9" s="45">
        <f t="shared" si="18"/>
        <v>4.44969291448431E-6</v>
      </c>
      <c r="DX9" s="45">
        <f t="shared" si="19"/>
        <v>2.4814751658131618E-5</v>
      </c>
      <c r="DY9" s="45">
        <f t="shared" si="20"/>
        <v>2.6932226943213271E-5</v>
      </c>
      <c r="DZ9" s="45">
        <f t="shared" si="21"/>
        <v>1.8965456743044704E-5</v>
      </c>
      <c r="EA9" s="45">
        <f t="shared" si="22"/>
        <v>-1.3381448182664998E-3</v>
      </c>
      <c r="EB9" s="45">
        <f t="shared" si="23"/>
        <v>2.5653603024804776E-5</v>
      </c>
      <c r="EC9" s="45">
        <f t="shared" si="24"/>
        <v>1.4445860904444287E-6</v>
      </c>
      <c r="ED9" s="45">
        <f t="shared" si="25"/>
        <v>9.0615949037794643E-7</v>
      </c>
      <c r="EE9" s="75">
        <f t="shared" si="26"/>
        <v>1.075689945356021E-5</v>
      </c>
      <c r="EF9" s="45">
        <f t="shared" si="27"/>
        <v>2.6876152477623821E-5</v>
      </c>
      <c r="EG9" s="45">
        <f t="shared" si="28"/>
        <v>8.1212101204540521E-4</v>
      </c>
      <c r="EH9" s="45">
        <f t="shared" si="29"/>
        <v>-9.4943680727068932E-4</v>
      </c>
      <c r="EI9" s="75">
        <f t="shared" si="30"/>
        <v>-6.4201582834342436E-4</v>
      </c>
      <c r="EJ9" s="45">
        <f t="shared" si="31"/>
        <v>2.5225799290695845E-5</v>
      </c>
      <c r="EK9" s="45">
        <f t="shared" si="32"/>
        <v>2.6025737227619645E-5</v>
      </c>
      <c r="EL9" s="45"/>
      <c r="EM9" s="45"/>
      <c r="EN9" s="45"/>
      <c r="EO9" s="45"/>
    </row>
    <row r="10" spans="1:145" x14ac:dyDescent="0.25">
      <c r="A10" s="20" t="s">
        <v>8</v>
      </c>
      <c r="B10" s="22">
        <v>29.964656421000001</v>
      </c>
      <c r="C10" s="22"/>
      <c r="D10" s="22">
        <v>197.66151232999999</v>
      </c>
      <c r="E10" s="22">
        <v>5.1004199579999998</v>
      </c>
      <c r="F10" s="22">
        <v>4.9474044145000002</v>
      </c>
      <c r="G10" s="22">
        <v>0.1162895474</v>
      </c>
      <c r="H10" s="22">
        <v>6.5519568884000003</v>
      </c>
      <c r="I10" s="20"/>
      <c r="J10" s="22" t="s">
        <v>8</v>
      </c>
      <c r="K10" s="109">
        <v>0</v>
      </c>
      <c r="L10" s="109">
        <v>0.17309224475040899</v>
      </c>
      <c r="M10" s="109">
        <v>1.21079863000501E-2</v>
      </c>
      <c r="N10" s="109">
        <v>6.4066296110385404E-2</v>
      </c>
      <c r="O10" s="109">
        <v>6.4066296110385404E-2</v>
      </c>
      <c r="P10" s="109">
        <v>0.50900432034259802</v>
      </c>
      <c r="Q10" s="109">
        <v>0</v>
      </c>
      <c r="R10" s="109">
        <v>2.1783636193279201E-5</v>
      </c>
      <c r="S10" s="109">
        <v>1.06354426054222E-4</v>
      </c>
      <c r="T10" s="109">
        <v>3.1032322479222999E-2</v>
      </c>
      <c r="U10" s="109">
        <v>2.0680046147773501E-5</v>
      </c>
      <c r="V10" s="109">
        <v>6.6370811192954004E-3</v>
      </c>
      <c r="W10" s="109">
        <v>7.2390441861362297E-4</v>
      </c>
      <c r="X10" s="109">
        <v>4.4368401153017299E-4</v>
      </c>
      <c r="Y10" s="109">
        <v>0.159299950330968</v>
      </c>
      <c r="Z10" s="109">
        <v>7.1638094765676203E-9</v>
      </c>
      <c r="AA10" s="109">
        <v>2.8655349239680998E-8</v>
      </c>
      <c r="AB10" s="109">
        <v>29.964647638574199</v>
      </c>
      <c r="AC10" s="109">
        <v>0.15301037605339499</v>
      </c>
      <c r="AD10" s="109">
        <v>3.8154391882581802</v>
      </c>
      <c r="AE10" s="109">
        <v>0.242962282224684</v>
      </c>
      <c r="AF10" s="109">
        <v>5.6449855321681897E-3</v>
      </c>
      <c r="AG10" s="109">
        <v>0.868764846200059</v>
      </c>
      <c r="AH10" s="109">
        <v>1.45948617977589E-2</v>
      </c>
      <c r="AI10" s="109">
        <v>1.5247279010433299</v>
      </c>
      <c r="AJ10" s="109">
        <v>1.15854474671538E-2</v>
      </c>
      <c r="AK10" s="109">
        <v>0.26618956662576998</v>
      </c>
      <c r="AL10" s="109">
        <v>2.8762669989417801E-3</v>
      </c>
      <c r="AM10" s="109">
        <v>0</v>
      </c>
      <c r="AN10" s="109">
        <v>0</v>
      </c>
      <c r="AO10" s="109">
        <v>0.27998152352607197</v>
      </c>
      <c r="AP10" s="109">
        <v>0.27998152352607197</v>
      </c>
      <c r="AQ10" s="109">
        <v>1.82800230898328E-2</v>
      </c>
      <c r="AR10" s="109">
        <v>5.9972557113598604E-8</v>
      </c>
      <c r="AS10" s="109">
        <v>1.15808889766034E-7</v>
      </c>
      <c r="AT10" s="109">
        <v>1.5812898919184</v>
      </c>
      <c r="AU10" s="109">
        <v>0.21080741343496601</v>
      </c>
      <c r="AV10" s="109">
        <v>8.41321856956408E-3</v>
      </c>
      <c r="AW10" s="109">
        <v>0.22061326659199601</v>
      </c>
      <c r="AX10" s="109">
        <v>2.25751977620882E-2</v>
      </c>
      <c r="AY10" s="109">
        <v>7.4211573163136498E-5</v>
      </c>
      <c r="AZ10" s="109">
        <v>5.4421459790450597E-4</v>
      </c>
      <c r="BA10" s="109">
        <v>5.25706719136669E-6</v>
      </c>
      <c r="BB10" s="109">
        <v>1.06735649288733E-5</v>
      </c>
      <c r="BC10" s="109">
        <v>0</v>
      </c>
      <c r="BD10" s="109">
        <v>1.7863000593544801E-2</v>
      </c>
      <c r="BE10" s="109">
        <v>9.5222833821105898E-2</v>
      </c>
      <c r="BF10" s="109">
        <v>0</v>
      </c>
      <c r="BG10" s="109">
        <v>1.7334239432971201E-3</v>
      </c>
      <c r="BH10" s="109">
        <v>1.6654451958531E-3</v>
      </c>
      <c r="BI10" s="109">
        <v>6.7374031426886498</v>
      </c>
      <c r="BJ10" s="109">
        <v>177.89530102459801</v>
      </c>
      <c r="BK10" s="109">
        <v>18.1848201348126</v>
      </c>
      <c r="BL10" s="109">
        <v>197.661411051329</v>
      </c>
      <c r="BM10" s="109">
        <v>0</v>
      </c>
      <c r="BN10" s="109">
        <v>0.268564254782651</v>
      </c>
      <c r="BO10" s="109">
        <v>1.1304978199595399E-2</v>
      </c>
      <c r="BP10" s="109">
        <v>4.2794870285553601E-5</v>
      </c>
      <c r="BQ10" s="109">
        <v>1.2625513693458301E-4</v>
      </c>
      <c r="BR10" s="109">
        <v>1.0132397810810299E-4</v>
      </c>
      <c r="BS10" s="109">
        <v>3.2779833043976702E-3</v>
      </c>
      <c r="BT10" s="109">
        <v>0</v>
      </c>
      <c r="BU10" s="109">
        <v>2.34261425466691</v>
      </c>
      <c r="BV10" s="109">
        <v>2.88433605052993E-3</v>
      </c>
      <c r="BW10" s="109">
        <v>1.01421850008542E-3</v>
      </c>
      <c r="BX10" s="109">
        <v>3.8154391882581802</v>
      </c>
      <c r="BY10" s="109">
        <v>1.2962202858292401E-3</v>
      </c>
      <c r="BZ10" s="109">
        <v>0</v>
      </c>
      <c r="CA10" s="109">
        <v>3.1019805221647098E-8</v>
      </c>
      <c r="CB10" s="109">
        <v>1.8800082673324601E-4</v>
      </c>
      <c r="CC10" s="109">
        <v>5.1002879682721796</v>
      </c>
      <c r="CD10" s="109">
        <v>4.9472775922187902</v>
      </c>
      <c r="CE10" s="109">
        <v>0.15301037605339499</v>
      </c>
      <c r="CF10" s="109">
        <v>0</v>
      </c>
      <c r="CG10" s="109">
        <v>0</v>
      </c>
      <c r="CH10" s="109">
        <v>2.02398733444666E-2</v>
      </c>
      <c r="CI10" s="109">
        <v>0</v>
      </c>
      <c r="CJ10" s="109">
        <v>0.217191271901541</v>
      </c>
      <c r="CK10" s="109">
        <v>0</v>
      </c>
      <c r="CL10" s="109">
        <v>5.6449855321681897E-3</v>
      </c>
      <c r="CM10" s="109">
        <v>0.868764846200059</v>
      </c>
      <c r="CN10" s="109">
        <v>5.7230550046572602E-3</v>
      </c>
      <c r="CO10" s="109">
        <v>0</v>
      </c>
      <c r="CP10" s="109">
        <v>1.45948617977589E-2</v>
      </c>
      <c r="CQ10" s="109">
        <v>1.97895214316815E-5</v>
      </c>
      <c r="CR10" s="109">
        <v>0.116291665316335</v>
      </c>
      <c r="CS10" s="109">
        <v>0.97844581582268197</v>
      </c>
      <c r="CT10" s="109">
        <v>0</v>
      </c>
      <c r="CU10" s="109">
        <v>0</v>
      </c>
      <c r="CV10" s="109">
        <v>0.327767280891549</v>
      </c>
      <c r="CW10" s="109">
        <v>1.33331923321748E-2</v>
      </c>
      <c r="CX10" s="109">
        <v>0</v>
      </c>
      <c r="CY10" s="109">
        <v>5.3502899565138297E-2</v>
      </c>
      <c r="CZ10" s="109">
        <v>6.5519507597678404</v>
      </c>
      <c r="DA10" s="109">
        <v>1.26780706788582E-2</v>
      </c>
      <c r="DB10" s="109">
        <v>0.45560188658707901</v>
      </c>
      <c r="DD10" s="30">
        <f t="shared" si="0"/>
        <v>7.9999929349273361E-3</v>
      </c>
      <c r="DE10" s="30">
        <f t="shared" si="7"/>
        <v>1.9247521903940645E-2</v>
      </c>
      <c r="DF10" s="45">
        <f t="shared" si="1"/>
        <v>-2.9309282503760764E-7</v>
      </c>
      <c r="DG10" s="45"/>
      <c r="DH10" s="45">
        <f t="shared" si="2"/>
        <v>-5.1238437773015059E-7</v>
      </c>
      <c r="DI10" s="45">
        <f t="shared" si="3"/>
        <v>-2.5878207854869261E-5</v>
      </c>
      <c r="DJ10" s="45">
        <f t="shared" si="4"/>
        <v>-2.563410438782549E-5</v>
      </c>
      <c r="DK10" s="45">
        <f t="shared" si="5"/>
        <v>1.8212439401099603E-5</v>
      </c>
      <c r="DL10" s="45">
        <f t="shared" si="6"/>
        <v>-9.3538957358459996E-7</v>
      </c>
      <c r="DM10" s="45">
        <f t="shared" si="8"/>
        <v>-4.9047244454335508E-4</v>
      </c>
      <c r="DN10" s="45">
        <f t="shared" si="9"/>
        <v>-1.5447632258981875E-6</v>
      </c>
      <c r="DO10" s="45">
        <f t="shared" si="10"/>
        <v>2.788171275838334E-5</v>
      </c>
      <c r="DP10" s="45">
        <f t="shared" si="11"/>
        <v>-5.5949572169121181E-4</v>
      </c>
      <c r="DQ10" s="45">
        <f t="shared" si="12"/>
        <v>2.0590914729104116E-5</v>
      </c>
      <c r="DR10" s="45">
        <f t="shared" si="13"/>
        <v>-6.7800955731073238E-6</v>
      </c>
      <c r="DS10" s="45">
        <f t="shared" si="14"/>
        <v>2.6481248118535374E-5</v>
      </c>
      <c r="DT10" s="45">
        <f t="shared" si="15"/>
        <v>2.4259912748908152E-5</v>
      </c>
      <c r="DU10" s="45">
        <f t="shared" si="16"/>
        <v>-1.3692768102548163E-5</v>
      </c>
      <c r="DV10" s="45">
        <f t="shared" si="17"/>
        <v>8.5590941046173249E-4</v>
      </c>
      <c r="DW10" s="45">
        <f t="shared" si="18"/>
        <v>4.4020969977880521E-6</v>
      </c>
      <c r="DX10" s="45">
        <f t="shared" si="19"/>
        <v>2.4414116179984341E-5</v>
      </c>
      <c r="DY10" s="45">
        <f t="shared" si="20"/>
        <v>2.6636128637156872E-5</v>
      </c>
      <c r="DZ10" s="45">
        <f t="shared" si="21"/>
        <v>2.5001095358211009E-5</v>
      </c>
      <c r="EA10" s="45">
        <f t="shared" si="22"/>
        <v>-1.3319848467585513E-3</v>
      </c>
      <c r="EB10" s="45">
        <f t="shared" si="23"/>
        <v>2.6313354689454646E-5</v>
      </c>
      <c r="EC10" s="45">
        <f t="shared" si="24"/>
        <v>-2.0598139965101274E-6</v>
      </c>
      <c r="ED10" s="45">
        <f t="shared" si="25"/>
        <v>3.6250684505805872E-6</v>
      </c>
      <c r="EE10" s="75">
        <f t="shared" si="26"/>
        <v>-5.4265356923169402E-6</v>
      </c>
      <c r="EF10" s="45">
        <f t="shared" si="27"/>
        <v>2.1477634943243414E-5</v>
      </c>
      <c r="EG10" s="45">
        <f t="shared" si="28"/>
        <v>7.8917107041515664E-4</v>
      </c>
      <c r="EH10" s="45">
        <f t="shared" si="29"/>
        <v>-9.3880193463304886E-4</v>
      </c>
      <c r="EI10" s="75">
        <f t="shared" si="30"/>
        <v>-6.4427542225705748E-4</v>
      </c>
      <c r="EJ10" s="45">
        <f t="shared" si="31"/>
        <v>2.5208732304188236E-5</v>
      </c>
      <c r="EK10" s="45">
        <f t="shared" si="32"/>
        <v>2.5988392942099986E-5</v>
      </c>
      <c r="EL10" s="45"/>
      <c r="EM10" s="45"/>
      <c r="EN10" s="45"/>
      <c r="EO10" s="45"/>
    </row>
    <row r="11" spans="1:145" x14ac:dyDescent="0.25">
      <c r="A11" s="20" t="s">
        <v>9</v>
      </c>
      <c r="B11" s="22">
        <v>1287.4848027999999</v>
      </c>
      <c r="C11" s="22"/>
      <c r="D11" s="22">
        <v>8714.9089428999996</v>
      </c>
      <c r="E11" s="22">
        <v>232.79354001999999</v>
      </c>
      <c r="F11" s="22">
        <v>225.69544655999999</v>
      </c>
      <c r="G11" s="22">
        <v>21.929795025000001</v>
      </c>
      <c r="H11" s="22">
        <v>321.44786116</v>
      </c>
      <c r="I11" s="20"/>
      <c r="J11" s="22" t="s">
        <v>9</v>
      </c>
      <c r="K11" s="109">
        <v>0</v>
      </c>
      <c r="L11" s="109">
        <v>8.4921393904870293</v>
      </c>
      <c r="M11" s="109">
        <v>0.59403693960016202</v>
      </c>
      <c r="N11" s="109">
        <v>3.14317958169348</v>
      </c>
      <c r="O11" s="109">
        <v>3.14317958169348</v>
      </c>
      <c r="P11" s="109">
        <v>24.972475555157601</v>
      </c>
      <c r="Q11" s="109">
        <v>0</v>
      </c>
      <c r="R11" s="109">
        <v>9.937369959754621E-4</v>
      </c>
      <c r="S11" s="109">
        <v>4.8517708300952903E-3</v>
      </c>
      <c r="T11" s="109">
        <v>1.5224911425152801</v>
      </c>
      <c r="U11" s="109">
        <v>9.4340641327776795E-4</v>
      </c>
      <c r="V11" s="109">
        <v>0.325627169733883</v>
      </c>
      <c r="W11" s="109">
        <v>3.3023745474737701E-2</v>
      </c>
      <c r="X11" s="109">
        <v>2.0240353388779501E-2</v>
      </c>
      <c r="Y11" s="109">
        <v>7.8154703080909904</v>
      </c>
      <c r="Z11" s="109">
        <v>3.2680678402089898E-7</v>
      </c>
      <c r="AA11" s="109">
        <v>1.30722818714374E-6</v>
      </c>
      <c r="AB11" s="109">
        <v>1287.4843044485899</v>
      </c>
      <c r="AC11" s="109">
        <v>7.0981603846403898</v>
      </c>
      <c r="AD11" s="109">
        <v>174.05627260944499</v>
      </c>
      <c r="AE11" s="109">
        <v>11.083675696599901</v>
      </c>
      <c r="AF11" s="109">
        <v>0.25751838940348398</v>
      </c>
      <c r="AG11" s="109">
        <v>39.632110222391198</v>
      </c>
      <c r="AH11" s="109">
        <v>0.66580118529627397</v>
      </c>
      <c r="AI11" s="109">
        <v>74.805226180055897</v>
      </c>
      <c r="AJ11" s="109">
        <v>0.56839797098745504</v>
      </c>
      <c r="AK11" s="109">
        <v>13.059628875458801</v>
      </c>
      <c r="AL11" s="109">
        <v>0.14111616775671501</v>
      </c>
      <c r="AM11" s="109">
        <v>0</v>
      </c>
      <c r="AN11" s="109">
        <v>0</v>
      </c>
      <c r="AO11" s="109">
        <v>13.7362887891647</v>
      </c>
      <c r="AP11" s="109">
        <v>13.7362887891647</v>
      </c>
      <c r="AQ11" s="109">
        <v>0.89684137683470699</v>
      </c>
      <c r="AR11" s="109">
        <v>2.73587514492849E-6</v>
      </c>
      <c r="AS11" s="109">
        <v>5.2830779798502603E-6</v>
      </c>
      <c r="AT11" s="109">
        <v>69.719237633668996</v>
      </c>
      <c r="AU11" s="109">
        <v>10.342500119967999</v>
      </c>
      <c r="AV11" s="109">
        <v>0.41276508538457302</v>
      </c>
      <c r="AW11" s="109">
        <v>10.823589004056499</v>
      </c>
      <c r="AX11" s="109">
        <v>1.10756966380294</v>
      </c>
      <c r="AY11" s="109">
        <v>3.3854313199623001E-3</v>
      </c>
      <c r="AZ11" s="109">
        <v>2.4826492423926701E-2</v>
      </c>
      <c r="BA11" s="109">
        <v>2.3982420331685299E-4</v>
      </c>
      <c r="BB11" s="109">
        <v>4.8691535170444799E-4</v>
      </c>
      <c r="BC11" s="109">
        <v>0</v>
      </c>
      <c r="BD11" s="109">
        <v>0.87637818673399404</v>
      </c>
      <c r="BE11" s="109">
        <v>4.3439592977672596</v>
      </c>
      <c r="BF11" s="109">
        <v>0</v>
      </c>
      <c r="BG11" s="109">
        <v>7.9076896703098004E-2</v>
      </c>
      <c r="BH11" s="109">
        <v>7.59758330734083E-2</v>
      </c>
      <c r="BI11" s="109">
        <v>330.54624671737201</v>
      </c>
      <c r="BJ11" s="109">
        <v>7843.41532213142</v>
      </c>
      <c r="BK11" s="109">
        <v>801.77153297486097</v>
      </c>
      <c r="BL11" s="109">
        <v>8714.9060927399496</v>
      </c>
      <c r="BM11" s="109">
        <v>0</v>
      </c>
      <c r="BN11" s="109">
        <v>13.176135787955101</v>
      </c>
      <c r="BO11" s="109">
        <v>0.55406971532548299</v>
      </c>
      <c r="BP11" s="109">
        <v>1.9522665995987999E-3</v>
      </c>
      <c r="BQ11" s="109">
        <v>5.7597423427097998E-3</v>
      </c>
      <c r="BR11" s="109">
        <v>4.6222287357859703E-3</v>
      </c>
      <c r="BS11" s="109">
        <v>0.15704686091530601</v>
      </c>
      <c r="BT11" s="109">
        <v>0</v>
      </c>
      <c r="BU11" s="109">
        <v>114.931875646733</v>
      </c>
      <c r="BV11" s="109">
        <v>0.13158038404537101</v>
      </c>
      <c r="BW11" s="109">
        <v>4.6267561900824997E-2</v>
      </c>
      <c r="BX11" s="109">
        <v>174.05627260944499</v>
      </c>
      <c r="BY11" s="109">
        <v>5.9132177497423298E-2</v>
      </c>
      <c r="BZ11" s="109">
        <v>0</v>
      </c>
      <c r="CA11" s="109">
        <v>1.4151112314577499E-6</v>
      </c>
      <c r="CB11" s="109">
        <v>8.5764240638458496E-3</v>
      </c>
      <c r="CC11" s="109">
        <v>232.78767007611799</v>
      </c>
      <c r="CD11" s="109">
        <v>225.68950969147701</v>
      </c>
      <c r="CE11" s="109">
        <v>7.0981603846403898</v>
      </c>
      <c r="CF11" s="109">
        <v>0</v>
      </c>
      <c r="CG11" s="109">
        <v>0</v>
      </c>
      <c r="CH11" s="109">
        <v>0.923319952128837</v>
      </c>
      <c r="CI11" s="109">
        <v>0</v>
      </c>
      <c r="CJ11" s="109">
        <v>9.9080280039021709</v>
      </c>
      <c r="CK11" s="109">
        <v>0</v>
      </c>
      <c r="CL11" s="109">
        <v>0.25751838940348398</v>
      </c>
      <c r="CM11" s="109">
        <v>39.632110222391198</v>
      </c>
      <c r="CN11" s="109">
        <v>0.28077843753028497</v>
      </c>
      <c r="CO11" s="109">
        <v>0</v>
      </c>
      <c r="CP11" s="109">
        <v>0.66580118529627397</v>
      </c>
      <c r="CQ11" s="109">
        <v>9.0278140279876696E-4</v>
      </c>
      <c r="CR11" s="109">
        <v>21.9299056948181</v>
      </c>
      <c r="CS11" s="109">
        <v>48.003911450986898</v>
      </c>
      <c r="CT11" s="109">
        <v>0</v>
      </c>
      <c r="CU11" s="109">
        <v>0</v>
      </c>
      <c r="CV11" s="109">
        <v>16.0807346025131</v>
      </c>
      <c r="CW11" s="109">
        <v>0.65414758466835998</v>
      </c>
      <c r="CX11" s="109">
        <v>0</v>
      </c>
      <c r="CY11" s="109">
        <v>2.6249240057482299</v>
      </c>
      <c r="CZ11" s="109">
        <v>321.44775893439498</v>
      </c>
      <c r="DA11" s="109">
        <v>0.62200281803411095</v>
      </c>
      <c r="DB11" s="109">
        <v>22.352468529444501</v>
      </c>
      <c r="DD11" s="30">
        <f t="shared" si="0"/>
        <v>7.9999987253734604E-3</v>
      </c>
      <c r="DE11" s="30">
        <f t="shared" si="7"/>
        <v>1.9247502038112256E-2</v>
      </c>
      <c r="DF11" s="45">
        <f t="shared" si="1"/>
        <v>-3.8707362518288125E-7</v>
      </c>
      <c r="DG11" s="45"/>
      <c r="DH11" s="45">
        <f t="shared" si="2"/>
        <v>-3.2704415716519598E-7</v>
      </c>
      <c r="DI11" s="45">
        <f t="shared" si="3"/>
        <v>-2.521523527456961E-5</v>
      </c>
      <c r="DJ11" s="45">
        <f t="shared" si="4"/>
        <v>-2.6304777581773829E-5</v>
      </c>
      <c r="DK11" s="45">
        <f t="shared" si="5"/>
        <v>5.0465505023132628E-6</v>
      </c>
      <c r="DL11" s="45">
        <f t="shared" si="6"/>
        <v>-3.1801613067282053E-7</v>
      </c>
      <c r="DM11" s="45">
        <f t="shared" si="8"/>
        <v>-4.9093155509680685E-4</v>
      </c>
      <c r="DN11" s="45">
        <f t="shared" si="9"/>
        <v>2.4932676641859948E-6</v>
      </c>
      <c r="DO11" s="45">
        <f t="shared" si="10"/>
        <v>2.5580136203504393E-5</v>
      </c>
      <c r="DP11" s="45">
        <f t="shared" si="11"/>
        <v>-5.5784431331890982E-4</v>
      </c>
      <c r="DQ11" s="45">
        <f t="shared" si="12"/>
        <v>2.5718917175746077E-5</v>
      </c>
      <c r="DR11" s="45">
        <f t="shared" si="13"/>
        <v>1.8116866910965968E-6</v>
      </c>
      <c r="DS11" s="45">
        <f t="shared" si="14"/>
        <v>2.5807473181688106E-5</v>
      </c>
      <c r="DT11" s="45">
        <f t="shared" si="15"/>
        <v>2.6267568646380805E-5</v>
      </c>
      <c r="DU11" s="45">
        <f t="shared" si="16"/>
        <v>4.2630627643173425E-6</v>
      </c>
      <c r="DV11" s="45">
        <f t="shared" si="17"/>
        <v>8.565153554055435E-4</v>
      </c>
      <c r="DW11" s="45">
        <f t="shared" si="18"/>
        <v>2.3743471878203413E-6</v>
      </c>
      <c r="DX11" s="45">
        <f t="shared" si="19"/>
        <v>2.5742604164074731E-5</v>
      </c>
      <c r="DY11" s="45">
        <f t="shared" si="20"/>
        <v>2.605464313802057E-5</v>
      </c>
      <c r="DZ11" s="45">
        <f t="shared" si="21"/>
        <v>2.6604206379301315E-5</v>
      </c>
      <c r="EA11" s="45">
        <f t="shared" si="22"/>
        <v>-1.3380342656857838E-3</v>
      </c>
      <c r="EB11" s="45">
        <f t="shared" si="23"/>
        <v>2.6034521022847511E-5</v>
      </c>
      <c r="EC11" s="45">
        <f t="shared" si="24"/>
        <v>2.1329129310770982E-6</v>
      </c>
      <c r="ED11" s="45">
        <f t="shared" si="25"/>
        <v>2.258027113786757E-6</v>
      </c>
      <c r="EE11" s="75">
        <f t="shared" si="26"/>
        <v>5.0330496897626677E-6</v>
      </c>
      <c r="EF11" s="45">
        <f t="shared" si="27"/>
        <v>2.6810974915728417E-5</v>
      </c>
      <c r="EG11" s="45">
        <f t="shared" si="28"/>
        <v>8.096922293394825E-4</v>
      </c>
      <c r="EH11" s="45">
        <f t="shared" si="29"/>
        <v>-9.5235801790891257E-4</v>
      </c>
      <c r="EI11" s="75">
        <f t="shared" si="30"/>
        <v>-6.2601672381367357E-4</v>
      </c>
      <c r="EJ11" s="45">
        <f t="shared" si="31"/>
        <v>2.5209289032765158E-5</v>
      </c>
      <c r="EK11" s="45">
        <f t="shared" si="32"/>
        <v>2.6002146341812481E-5</v>
      </c>
      <c r="EL11" s="45"/>
      <c r="EM11" s="45"/>
      <c r="EN11" s="45"/>
      <c r="EO11" s="45"/>
    </row>
    <row r="12" spans="1:145" x14ac:dyDescent="0.25">
      <c r="A12" s="20" t="s">
        <v>10</v>
      </c>
      <c r="B12" s="22">
        <v>188.98270307999999</v>
      </c>
      <c r="C12" s="22"/>
      <c r="D12" s="22">
        <v>1269.0475011999999</v>
      </c>
      <c r="E12" s="22">
        <v>34.073225440999998</v>
      </c>
      <c r="F12" s="22">
        <v>33.032555146999997</v>
      </c>
      <c r="G12" s="22">
        <v>3.4737242257999998</v>
      </c>
      <c r="H12" s="22">
        <v>47.061779090999998</v>
      </c>
      <c r="I12" s="20"/>
      <c r="J12" s="22" t="s">
        <v>10</v>
      </c>
      <c r="K12" s="109">
        <v>0</v>
      </c>
      <c r="L12" s="109">
        <v>1.2432966499220299</v>
      </c>
      <c r="M12" s="109">
        <v>8.6970345957415804E-2</v>
      </c>
      <c r="N12" s="109">
        <v>0.46017965576473702</v>
      </c>
      <c r="O12" s="109">
        <v>0.46017965576473702</v>
      </c>
      <c r="P12" s="109">
        <v>3.6561108417516799</v>
      </c>
      <c r="Q12" s="109">
        <v>0</v>
      </c>
      <c r="R12" s="109">
        <v>1.4544097569955399E-4</v>
      </c>
      <c r="S12" s="109">
        <v>7.1010218797709396E-4</v>
      </c>
      <c r="T12" s="109">
        <v>0.222901249201091</v>
      </c>
      <c r="U12" s="109">
        <v>1.3807504762287099E-4</v>
      </c>
      <c r="V12" s="109">
        <v>4.7673734119987002E-2</v>
      </c>
      <c r="W12" s="109">
        <v>4.8333220390548801E-3</v>
      </c>
      <c r="X12" s="109">
        <v>2.9623614718056399E-3</v>
      </c>
      <c r="Y12" s="109">
        <v>1.1442290725353399</v>
      </c>
      <c r="Z12" s="109">
        <v>4.7831646003846999E-8</v>
      </c>
      <c r="AA12" s="109">
        <v>1.91325844386756E-7</v>
      </c>
      <c r="AB12" s="109">
        <v>188.98265983057399</v>
      </c>
      <c r="AC12" s="109">
        <v>1.04068204346412</v>
      </c>
      <c r="AD12" s="109">
        <v>25.474695688531</v>
      </c>
      <c r="AE12" s="109">
        <v>1.6221967778347299</v>
      </c>
      <c r="AF12" s="109">
        <v>3.7690115356845598E-2</v>
      </c>
      <c r="AG12" s="109">
        <v>5.8005153476964404</v>
      </c>
      <c r="AH12" s="109">
        <v>9.7445953526568402E-2</v>
      </c>
      <c r="AI12" s="109">
        <v>10.9519151669721</v>
      </c>
      <c r="AJ12" s="109">
        <v>8.3216715777014796E-2</v>
      </c>
      <c r="AK12" s="109">
        <v>1.9120017605973301</v>
      </c>
      <c r="AL12" s="109">
        <v>2.0660187546181801E-2</v>
      </c>
      <c r="AM12" s="109">
        <v>0</v>
      </c>
      <c r="AN12" s="109">
        <v>0</v>
      </c>
      <c r="AO12" s="109">
        <v>2.0110704715723902</v>
      </c>
      <c r="AP12" s="109">
        <v>2.0110704715723902</v>
      </c>
      <c r="AQ12" s="109">
        <v>0.13130278603870699</v>
      </c>
      <c r="AR12" s="109">
        <v>4.0041847734549898E-7</v>
      </c>
      <c r="AS12" s="109">
        <v>7.73224453818382E-7</v>
      </c>
      <c r="AT12" s="109">
        <v>10.152380568704199</v>
      </c>
      <c r="AU12" s="109">
        <v>1.51420140714541</v>
      </c>
      <c r="AV12" s="109">
        <v>6.0431043194170898E-2</v>
      </c>
      <c r="AW12" s="109">
        <v>1.58463339719331</v>
      </c>
      <c r="AX12" s="109">
        <v>0.16215470585966399</v>
      </c>
      <c r="AY12" s="109">
        <v>4.9548712941682195E-4</v>
      </c>
      <c r="AZ12" s="109">
        <v>3.6335795775944198E-3</v>
      </c>
      <c r="BA12" s="109">
        <v>3.5100458037776198E-5</v>
      </c>
      <c r="BB12" s="109">
        <v>7.1264291836835894E-5</v>
      </c>
      <c r="BC12" s="109">
        <v>0</v>
      </c>
      <c r="BD12" s="109">
        <v>0.128306805660789</v>
      </c>
      <c r="BE12" s="109">
        <v>0.63577745993595502</v>
      </c>
      <c r="BF12" s="109">
        <v>0</v>
      </c>
      <c r="BG12" s="109">
        <v>1.157360849992E-2</v>
      </c>
      <c r="BH12" s="109">
        <v>1.1119735078291599E-2</v>
      </c>
      <c r="BI12" s="109">
        <v>48.393842935013197</v>
      </c>
      <c r="BJ12" s="109">
        <v>1142.14233271427</v>
      </c>
      <c r="BK12" s="109">
        <v>116.752336129455</v>
      </c>
      <c r="BL12" s="109">
        <v>1269.0470494124299</v>
      </c>
      <c r="BM12" s="109">
        <v>0</v>
      </c>
      <c r="BN12" s="109">
        <v>1.92906295040372</v>
      </c>
      <c r="BO12" s="109">
        <v>8.1118781647943894E-2</v>
      </c>
      <c r="BP12" s="109">
        <v>2.8572912222887299E-4</v>
      </c>
      <c r="BQ12" s="109">
        <v>8.4299343152896002E-4</v>
      </c>
      <c r="BR12" s="109">
        <v>6.7650945714049402E-4</v>
      </c>
      <c r="BS12" s="109">
        <v>2.2990311802421701E-2</v>
      </c>
      <c r="BT12" s="109">
        <v>0</v>
      </c>
      <c r="BU12" s="109">
        <v>16.8266904094578</v>
      </c>
      <c r="BV12" s="109">
        <v>1.9257969823134099E-2</v>
      </c>
      <c r="BW12" s="109">
        <v>6.7716776699350096E-3</v>
      </c>
      <c r="BX12" s="109">
        <v>25.474695688531</v>
      </c>
      <c r="BY12" s="109">
        <v>8.6545354189057292E-3</v>
      </c>
      <c r="BZ12" s="109">
        <v>0</v>
      </c>
      <c r="CA12" s="109">
        <v>2.0711409726792199E-7</v>
      </c>
      <c r="CB12" s="109">
        <v>1.25523615315508E-3</v>
      </c>
      <c r="CC12" s="109">
        <v>34.0723659531754</v>
      </c>
      <c r="CD12" s="109">
        <v>33.031683909711298</v>
      </c>
      <c r="CE12" s="109">
        <v>1.04068204346412</v>
      </c>
      <c r="CF12" s="109">
        <v>0</v>
      </c>
      <c r="CG12" s="109">
        <v>0</v>
      </c>
      <c r="CH12" s="109">
        <v>0.13513609503023</v>
      </c>
      <c r="CI12" s="109">
        <v>0</v>
      </c>
      <c r="CJ12" s="109">
        <v>1.45012916020436</v>
      </c>
      <c r="CK12" s="109">
        <v>0</v>
      </c>
      <c r="CL12" s="109">
        <v>3.7690115356845598E-2</v>
      </c>
      <c r="CM12" s="109">
        <v>5.8005153476964404</v>
      </c>
      <c r="CN12" s="109">
        <v>4.1107656696630503E-2</v>
      </c>
      <c r="CO12" s="109">
        <v>0</v>
      </c>
      <c r="CP12" s="109">
        <v>9.7445953526568402E-2</v>
      </c>
      <c r="CQ12" s="109">
        <v>1.32130300732485E-4</v>
      </c>
      <c r="CR12" s="109">
        <v>3.4737477170808502</v>
      </c>
      <c r="CS12" s="109">
        <v>7.0280338397608002</v>
      </c>
      <c r="CT12" s="109">
        <v>0</v>
      </c>
      <c r="CU12" s="109">
        <v>0</v>
      </c>
      <c r="CV12" s="109">
        <v>2.3543099472762199</v>
      </c>
      <c r="CW12" s="109">
        <v>9.5770556890546199E-2</v>
      </c>
      <c r="CX12" s="109">
        <v>0</v>
      </c>
      <c r="CY12" s="109">
        <v>0.38430371769017302</v>
      </c>
      <c r="CZ12" s="109">
        <v>47.061770596956499</v>
      </c>
      <c r="DA12" s="109">
        <v>9.1064760402103095E-2</v>
      </c>
      <c r="DB12" s="109">
        <v>3.27252790023618</v>
      </c>
      <c r="DD12" s="30">
        <f t="shared" si="0"/>
        <v>8.000003288613106E-3</v>
      </c>
      <c r="DE12" s="30">
        <f t="shared" si="7"/>
        <v>1.9247503750453268E-2</v>
      </c>
      <c r="DF12" s="45">
        <f t="shared" si="1"/>
        <v>-2.2885388606881719E-7</v>
      </c>
      <c r="DG12" s="45"/>
      <c r="DH12" s="45">
        <f t="shared" si="2"/>
        <v>-3.5600524769411681E-7</v>
      </c>
      <c r="DI12" s="45">
        <f t="shared" si="3"/>
        <v>-2.5224727435531992E-5</v>
      </c>
      <c r="DJ12" s="45">
        <f t="shared" si="4"/>
        <v>-2.6375110397056396E-5</v>
      </c>
      <c r="DK12" s="45">
        <f t="shared" si="5"/>
        <v>6.7625635552343074E-6</v>
      </c>
      <c r="DL12" s="45">
        <f t="shared" si="6"/>
        <v>-1.8048708873417983E-7</v>
      </c>
      <c r="DM12" s="45">
        <f t="shared" si="8"/>
        <v>-4.9010292546742239E-4</v>
      </c>
      <c r="DN12" s="45">
        <f t="shared" si="9"/>
        <v>2.2294343012666036E-6</v>
      </c>
      <c r="DO12" s="45">
        <f t="shared" si="10"/>
        <v>2.6358704601373104E-5</v>
      </c>
      <c r="DP12" s="45">
        <f t="shared" si="11"/>
        <v>-5.581493104245426E-4</v>
      </c>
      <c r="DQ12" s="45">
        <f t="shared" si="12"/>
        <v>1.8895011209506269E-5</v>
      </c>
      <c r="DR12" s="45">
        <f t="shared" si="13"/>
        <v>3.3667555817787081E-6</v>
      </c>
      <c r="DS12" s="45">
        <f t="shared" si="14"/>
        <v>2.6439454315161336E-5</v>
      </c>
      <c r="DT12" s="45">
        <f t="shared" si="15"/>
        <v>3.3865376960510612E-5</v>
      </c>
      <c r="DU12" s="45">
        <f t="shared" si="16"/>
        <v>3.400470428379111E-6</v>
      </c>
      <c r="DV12" s="45">
        <f t="shared" si="17"/>
        <v>8.565529724288704E-4</v>
      </c>
      <c r="DW12" s="45">
        <f t="shared" si="18"/>
        <v>3.3972981630002404E-6</v>
      </c>
      <c r="DX12" s="45">
        <f t="shared" si="19"/>
        <v>2.3640493474255657E-5</v>
      </c>
      <c r="DY12" s="45">
        <f t="shared" si="20"/>
        <v>2.5725191030430141E-5</v>
      </c>
      <c r="DZ12" s="45">
        <f t="shared" si="21"/>
        <v>2.5645294115044805E-5</v>
      </c>
      <c r="EA12" s="45">
        <f t="shared" si="22"/>
        <v>-1.3374057920303407E-3</v>
      </c>
      <c r="EB12" s="45">
        <f t="shared" si="23"/>
        <v>2.541480480790384E-5</v>
      </c>
      <c r="EC12" s="45">
        <f t="shared" si="24"/>
        <v>-1.5273382719551025E-6</v>
      </c>
      <c r="ED12" s="45">
        <f t="shared" si="25"/>
        <v>2.572867858518225E-6</v>
      </c>
      <c r="EE12" s="75">
        <f t="shared" si="26"/>
        <v>7.4444579702811534E-6</v>
      </c>
      <c r="EF12" s="45">
        <f t="shared" si="27"/>
        <v>1.7696828776915665E-5</v>
      </c>
      <c r="EG12" s="45">
        <f t="shared" si="28"/>
        <v>8.1382567943973679E-4</v>
      </c>
      <c r="EH12" s="45">
        <f t="shared" si="29"/>
        <v>-9.452314290153811E-4</v>
      </c>
      <c r="EI12" s="75">
        <f t="shared" si="30"/>
        <v>-6.2163725501170183E-4</v>
      </c>
      <c r="EJ12" s="45">
        <f t="shared" si="31"/>
        <v>2.5239610172290061E-5</v>
      </c>
      <c r="EK12" s="45">
        <f t="shared" si="32"/>
        <v>2.6034798487267173E-5</v>
      </c>
      <c r="EL12" s="45"/>
      <c r="EM12" s="45"/>
      <c r="EN12" s="45"/>
      <c r="EO12" s="45"/>
    </row>
    <row r="13" spans="1:145" x14ac:dyDescent="0.25">
      <c r="A13" s="20" t="s">
        <v>12</v>
      </c>
      <c r="B13" s="22"/>
      <c r="C13" s="22"/>
      <c r="D13" s="22"/>
      <c r="E13" s="22"/>
      <c r="F13" s="22"/>
      <c r="G13" s="22"/>
      <c r="H13" s="22"/>
      <c r="I13" s="20"/>
      <c r="J13" s="22"/>
      <c r="DD13" s="30" t="e">
        <f t="shared" si="0"/>
        <v>#DIV/0!</v>
      </c>
      <c r="DE13" s="30" t="e">
        <f t="shared" si="7"/>
        <v>#DIV/0!</v>
      </c>
      <c r="DF13" s="45">
        <f t="shared" si="1"/>
        <v>0</v>
      </c>
      <c r="DG13" s="45"/>
      <c r="DH13" s="45">
        <f t="shared" si="2"/>
        <v>0</v>
      </c>
      <c r="DI13" s="45">
        <f t="shared" si="3"/>
        <v>0</v>
      </c>
      <c r="DJ13" s="45">
        <f t="shared" si="4"/>
        <v>0</v>
      </c>
      <c r="DK13" s="45">
        <f t="shared" si="5"/>
        <v>0</v>
      </c>
      <c r="DL13" s="45">
        <f t="shared" si="6"/>
        <v>0</v>
      </c>
      <c r="DM13" s="45" t="e">
        <f t="shared" si="8"/>
        <v>#DIV/0!</v>
      </c>
      <c r="DN13" s="45" t="e">
        <f t="shared" si="9"/>
        <v>#DIV/0!</v>
      </c>
      <c r="DO13" s="45" t="e">
        <f t="shared" si="10"/>
        <v>#DIV/0!</v>
      </c>
      <c r="DP13" s="45" t="e">
        <f t="shared" si="11"/>
        <v>#DIV/0!</v>
      </c>
      <c r="DQ13" s="45" t="e">
        <f t="shared" si="12"/>
        <v>#DIV/0!</v>
      </c>
      <c r="DR13" s="45" t="e">
        <f t="shared" si="13"/>
        <v>#DIV/0!</v>
      </c>
      <c r="DS13" s="45" t="e">
        <f t="shared" si="14"/>
        <v>#DIV/0!</v>
      </c>
      <c r="DT13" s="45" t="e">
        <f t="shared" si="15"/>
        <v>#DIV/0!</v>
      </c>
      <c r="DU13" s="45" t="e">
        <f t="shared" si="16"/>
        <v>#DIV/0!</v>
      </c>
      <c r="DV13" s="45" t="e">
        <f t="shared" si="17"/>
        <v>#DIV/0!</v>
      </c>
      <c r="DW13" s="45" t="e">
        <f t="shared" si="18"/>
        <v>#DIV/0!</v>
      </c>
      <c r="DX13" s="45" t="e">
        <f t="shared" si="19"/>
        <v>#DIV/0!</v>
      </c>
      <c r="DY13" s="45" t="e">
        <f t="shared" si="20"/>
        <v>#DIV/0!</v>
      </c>
      <c r="DZ13" s="45" t="e">
        <f t="shared" si="21"/>
        <v>#DIV/0!</v>
      </c>
      <c r="EA13" s="45" t="e">
        <f t="shared" si="22"/>
        <v>#DIV/0!</v>
      </c>
      <c r="EB13" s="45" t="e">
        <f t="shared" si="23"/>
        <v>#DIV/0!</v>
      </c>
      <c r="EC13" s="45" t="e">
        <f t="shared" si="24"/>
        <v>#DIV/0!</v>
      </c>
      <c r="ED13" s="45" t="e">
        <f t="shared" si="25"/>
        <v>#DIV/0!</v>
      </c>
      <c r="EE13" s="75" t="e">
        <f t="shared" si="26"/>
        <v>#DIV/0!</v>
      </c>
      <c r="EF13" s="45" t="e">
        <f t="shared" si="27"/>
        <v>#DIV/0!</v>
      </c>
      <c r="EG13" s="45" t="e">
        <f t="shared" si="28"/>
        <v>#DIV/0!</v>
      </c>
      <c r="EH13" s="45" t="e">
        <f t="shared" si="29"/>
        <v>#DIV/0!</v>
      </c>
      <c r="EI13" s="75" t="e">
        <f t="shared" si="30"/>
        <v>#DIV/0!</v>
      </c>
      <c r="EJ13" s="45" t="e">
        <f t="shared" si="31"/>
        <v>#DIV/0!</v>
      </c>
      <c r="EK13" s="45" t="e">
        <f t="shared" si="32"/>
        <v>#DIV/0!</v>
      </c>
      <c r="EL13" s="45"/>
      <c r="EM13" s="45"/>
      <c r="EN13" s="45"/>
      <c r="EO13" s="45"/>
    </row>
    <row r="14" spans="1:145" x14ac:dyDescent="0.25">
      <c r="A14" s="20" t="s">
        <v>13</v>
      </c>
      <c r="B14" s="22">
        <v>650.22097680000002</v>
      </c>
      <c r="C14" s="22"/>
      <c r="D14" s="22">
        <v>5044.9137281000003</v>
      </c>
      <c r="E14" s="22">
        <v>147.52679171</v>
      </c>
      <c r="F14" s="22">
        <v>142.98929337000001</v>
      </c>
      <c r="G14" s="22">
        <v>19.066496256000001</v>
      </c>
      <c r="H14" s="22">
        <v>261.92619134</v>
      </c>
      <c r="I14" s="20"/>
      <c r="J14" s="22" t="s">
        <v>13</v>
      </c>
      <c r="K14" s="109">
        <v>0</v>
      </c>
      <c r="L14" s="109">
        <v>6.9196675853491998</v>
      </c>
      <c r="M14" s="109">
        <v>0.48404053532786401</v>
      </c>
      <c r="N14" s="109">
        <v>2.5611638773679699</v>
      </c>
      <c r="O14" s="109">
        <v>2.5611638773679699</v>
      </c>
      <c r="P14" s="109">
        <v>20.348378966080698</v>
      </c>
      <c r="Q14" s="109">
        <v>0</v>
      </c>
      <c r="R14" s="109">
        <v>6.29580681569911E-4</v>
      </c>
      <c r="S14" s="109">
        <v>3.0738440862117401E-3</v>
      </c>
      <c r="T14" s="109">
        <v>1.24057512274939</v>
      </c>
      <c r="U14" s="109">
        <v>5.9769678557394204E-4</v>
      </c>
      <c r="V14" s="109">
        <v>0.26533181827532198</v>
      </c>
      <c r="W14" s="109">
        <v>2.0922183239802199E-2</v>
      </c>
      <c r="X14" s="109">
        <v>1.2823272690465499E-2</v>
      </c>
      <c r="Y14" s="109">
        <v>6.3683033572897303</v>
      </c>
      <c r="Z14" s="109">
        <v>2.0704852432194101E-7</v>
      </c>
      <c r="AA14" s="109">
        <v>8.2819554624470105E-7</v>
      </c>
      <c r="AB14" s="109">
        <v>650.22080669367301</v>
      </c>
      <c r="AC14" s="109">
        <v>4.5375759719682298</v>
      </c>
      <c r="AD14" s="109">
        <v>110.273293496034</v>
      </c>
      <c r="AE14" s="109">
        <v>7.0220588161179904</v>
      </c>
      <c r="AF14" s="109">
        <v>0.16315070081736299</v>
      </c>
      <c r="AG14" s="109">
        <v>25.108908585569601</v>
      </c>
      <c r="AH14" s="109">
        <v>0.42181818478480099</v>
      </c>
      <c r="AI14" s="109">
        <v>60.953776203976197</v>
      </c>
      <c r="AJ14" s="109">
        <v>0.46314920936298398</v>
      </c>
      <c r="AK14" s="109">
        <v>10.641404597284399</v>
      </c>
      <c r="AL14" s="109">
        <v>0.11498582244220899</v>
      </c>
      <c r="AM14" s="109">
        <v>0</v>
      </c>
      <c r="AN14" s="109">
        <v>0</v>
      </c>
      <c r="AO14" s="109">
        <v>11.192776274822799</v>
      </c>
      <c r="AP14" s="109">
        <v>11.192776274822799</v>
      </c>
      <c r="AQ14" s="109">
        <v>0.73077560783714102</v>
      </c>
      <c r="AR14" s="109">
        <v>1.73331614195205E-6</v>
      </c>
      <c r="AS14" s="109">
        <v>3.3470962436165101E-6</v>
      </c>
      <c r="AT14" s="109">
        <v>40.359296362042997</v>
      </c>
      <c r="AU14" s="109">
        <v>8.4274084655943806</v>
      </c>
      <c r="AV14" s="109">
        <v>0.33633446150301399</v>
      </c>
      <c r="AW14" s="109">
        <v>8.8194125321556402</v>
      </c>
      <c r="AX14" s="109">
        <v>0.90248357947143698</v>
      </c>
      <c r="AY14" s="109">
        <v>2.14484106729057E-3</v>
      </c>
      <c r="AZ14" s="109">
        <v>1.5728809173983199E-2</v>
      </c>
      <c r="BA14" s="109">
        <v>1.5194032852284799E-4</v>
      </c>
      <c r="BB14" s="109">
        <v>3.08486416792605E-4</v>
      </c>
      <c r="BC14" s="109">
        <v>0</v>
      </c>
      <c r="BD14" s="109">
        <v>0.71410222375830801</v>
      </c>
      <c r="BE14" s="109">
        <v>2.7521131097372602</v>
      </c>
      <c r="BF14" s="109">
        <v>0</v>
      </c>
      <c r="BG14" s="109">
        <v>5.0099134507294502E-2</v>
      </c>
      <c r="BH14" s="109">
        <v>4.8134471267822901E-2</v>
      </c>
      <c r="BI14" s="109">
        <v>269.339855657996</v>
      </c>
      <c r="BJ14" s="109">
        <v>4540.4208744165699</v>
      </c>
      <c r="BK14" s="109">
        <v>464.13198573653602</v>
      </c>
      <c r="BL14" s="109">
        <v>5044.9121565151499</v>
      </c>
      <c r="BM14" s="109">
        <v>0</v>
      </c>
      <c r="BN14" s="109">
        <v>10.7363444909601</v>
      </c>
      <c r="BO14" s="109">
        <v>0.45009318629752398</v>
      </c>
      <c r="BP14" s="109">
        <v>1.23685950596405E-3</v>
      </c>
      <c r="BQ14" s="109">
        <v>3.6490805238287602E-3</v>
      </c>
      <c r="BR14" s="109">
        <v>2.9284303952022998E-3</v>
      </c>
      <c r="BS14" s="109">
        <v>0.118895859359085</v>
      </c>
      <c r="BT14" s="109">
        <v>0</v>
      </c>
      <c r="BU14" s="109">
        <v>93.650281753086503</v>
      </c>
      <c r="BV14" s="109">
        <v>8.3362698935718696E-2</v>
      </c>
      <c r="BW14" s="109">
        <v>2.93127858376185E-2</v>
      </c>
      <c r="BX14" s="109">
        <v>110.273293496034</v>
      </c>
      <c r="BY14" s="109">
        <v>3.7463173707788303E-2</v>
      </c>
      <c r="BZ14" s="109">
        <v>0</v>
      </c>
      <c r="CA14" s="109">
        <v>8.9654206140974501E-7</v>
      </c>
      <c r="CB14" s="109">
        <v>5.4335866712963699E-3</v>
      </c>
      <c r="CC14" s="109">
        <v>147.52308868467199</v>
      </c>
      <c r="CD14" s="109">
        <v>142.98551271270401</v>
      </c>
      <c r="CE14" s="109">
        <v>4.5375759719682298</v>
      </c>
      <c r="CF14" s="109">
        <v>0</v>
      </c>
      <c r="CG14" s="109">
        <v>0</v>
      </c>
      <c r="CH14" s="109">
        <v>0.58496877883783305</v>
      </c>
      <c r="CI14" s="109">
        <v>0</v>
      </c>
      <c r="CJ14" s="109">
        <v>6.2772287659077204</v>
      </c>
      <c r="CK14" s="109">
        <v>0</v>
      </c>
      <c r="CL14" s="109">
        <v>0.16315070081736299</v>
      </c>
      <c r="CM14" s="109">
        <v>25.108908585569601</v>
      </c>
      <c r="CN14" s="109">
        <v>0.22878721840013</v>
      </c>
      <c r="CO14" s="109">
        <v>0</v>
      </c>
      <c r="CP14" s="109">
        <v>0.42181818478480099</v>
      </c>
      <c r="CQ14" s="109">
        <v>5.7195560010361705E-4</v>
      </c>
      <c r="CR14" s="109">
        <v>19.066615421586501</v>
      </c>
      <c r="CS14" s="109">
        <v>39.115158260014702</v>
      </c>
      <c r="CT14" s="109">
        <v>0</v>
      </c>
      <c r="CU14" s="109">
        <v>0</v>
      </c>
      <c r="CV14" s="109">
        <v>13.1031013147301</v>
      </c>
      <c r="CW14" s="109">
        <v>0.533021082603098</v>
      </c>
      <c r="CX14" s="109">
        <v>0</v>
      </c>
      <c r="CY14" s="109">
        <v>2.1388730802057099</v>
      </c>
      <c r="CZ14" s="109">
        <v>261.92609834499001</v>
      </c>
      <c r="DA14" s="109">
        <v>0.50682843190014004</v>
      </c>
      <c r="DB14" s="109">
        <v>18.213512829302299</v>
      </c>
      <c r="DD14" s="30">
        <f t="shared" si="0"/>
        <v>7.9999998235691372E-3</v>
      </c>
      <c r="DE14" s="30">
        <f t="shared" si="7"/>
        <v>1.9247496180029012E-2</v>
      </c>
      <c r="DF14" s="45">
        <f t="shared" si="1"/>
        <v>-2.6161310242853398E-7</v>
      </c>
      <c r="DG14" s="45"/>
      <c r="DH14" s="45">
        <f t="shared" si="2"/>
        <v>-3.1151867703892973E-7</v>
      </c>
      <c r="DI14" s="45">
        <f t="shared" si="3"/>
        <v>-2.5100697202763869E-5</v>
      </c>
      <c r="DJ14" s="45">
        <f t="shared" si="4"/>
        <v>-2.644014252327425E-5</v>
      </c>
      <c r="DK14" s="45">
        <f t="shared" si="5"/>
        <v>6.2499992080723019E-6</v>
      </c>
      <c r="DL14" s="45">
        <f t="shared" si="6"/>
        <v>-3.5504280620921946E-7</v>
      </c>
      <c r="DM14" s="45">
        <f t="shared" si="8"/>
        <v>-4.913875387420342E-4</v>
      </c>
      <c r="DN14" s="45">
        <f t="shared" si="9"/>
        <v>2.284083185145548E-6</v>
      </c>
      <c r="DO14" s="45">
        <f t="shared" si="10"/>
        <v>2.6999663431377994E-5</v>
      </c>
      <c r="DP14" s="45">
        <f t="shared" si="11"/>
        <v>-5.5802407719460852E-4</v>
      </c>
      <c r="DQ14" s="45">
        <f t="shared" si="12"/>
        <v>2.901628128317215E-5</v>
      </c>
      <c r="DR14" s="45">
        <f t="shared" si="13"/>
        <v>2.5652920090529607E-6</v>
      </c>
      <c r="DS14" s="45">
        <f t="shared" si="14"/>
        <v>2.5928016991791183E-5</v>
      </c>
      <c r="DT14" s="45">
        <f t="shared" si="15"/>
        <v>2.797343888069221E-5</v>
      </c>
      <c r="DU14" s="45">
        <f t="shared" si="16"/>
        <v>2.3069745879239837E-6</v>
      </c>
      <c r="DV14" s="45">
        <f t="shared" si="17"/>
        <v>8.5660479256728455E-4</v>
      </c>
      <c r="DW14" s="45">
        <f t="shared" si="18"/>
        <v>2.4541856639356143E-6</v>
      </c>
      <c r="DX14" s="45">
        <f t="shared" si="19"/>
        <v>2.6772810929860487E-5</v>
      </c>
      <c r="DY14" s="45">
        <f t="shared" si="20"/>
        <v>2.5801337605113369E-5</v>
      </c>
      <c r="DZ14" s="45">
        <f t="shared" si="21"/>
        <v>2.9092076758577703E-5</v>
      </c>
      <c r="EA14" s="45">
        <f t="shared" si="22"/>
        <v>-1.3369885957464445E-3</v>
      </c>
      <c r="EB14" s="45">
        <f t="shared" si="23"/>
        <v>2.6046159150327863E-5</v>
      </c>
      <c r="EC14" s="45">
        <f t="shared" si="24"/>
        <v>2.7625081992475149E-6</v>
      </c>
      <c r="ED14" s="45">
        <f t="shared" si="25"/>
        <v>2.8246375657057532E-6</v>
      </c>
      <c r="EE14" s="75">
        <f t="shared" si="26"/>
        <v>4.6064377149273939E-7</v>
      </c>
      <c r="EF14" s="45">
        <f t="shared" si="27"/>
        <v>2.8153544785768299E-5</v>
      </c>
      <c r="EG14" s="45">
        <f t="shared" si="28"/>
        <v>8.0906308613928099E-4</v>
      </c>
      <c r="EH14" s="45">
        <f t="shared" si="29"/>
        <v>-9.4589675232178733E-4</v>
      </c>
      <c r="EI14" s="75">
        <f t="shared" si="30"/>
        <v>-5.7458024514239596E-4</v>
      </c>
      <c r="EJ14" s="45">
        <f t="shared" si="31"/>
        <v>2.5196534678918433E-5</v>
      </c>
      <c r="EK14" s="45">
        <f t="shared" si="32"/>
        <v>2.5996134498085192E-5</v>
      </c>
      <c r="EL14" s="45"/>
      <c r="EM14" s="45"/>
      <c r="EN14" s="45"/>
      <c r="EO14" s="45"/>
    </row>
    <row r="15" spans="1:145" x14ac:dyDescent="0.25">
      <c r="A15" s="20" t="s">
        <v>14</v>
      </c>
      <c r="B15" s="22">
        <v>71.307968504000002</v>
      </c>
      <c r="C15" s="22"/>
      <c r="D15" s="22">
        <v>521.41935226999999</v>
      </c>
      <c r="E15" s="22">
        <v>15.526825232</v>
      </c>
      <c r="F15" s="22">
        <v>15.027043840999999</v>
      </c>
      <c r="G15" s="22">
        <v>5.2955729451</v>
      </c>
      <c r="H15" s="22">
        <v>23.402820156000001</v>
      </c>
      <c r="I15" s="20"/>
      <c r="J15" s="22" t="s">
        <v>14</v>
      </c>
      <c r="K15" s="109">
        <v>0</v>
      </c>
      <c r="L15" s="109">
        <v>0.61826496949851995</v>
      </c>
      <c r="M15" s="109">
        <v>4.3248584116150603E-2</v>
      </c>
      <c r="N15" s="109">
        <v>0.22883725058829599</v>
      </c>
      <c r="O15" s="109">
        <v>0.22883725058829599</v>
      </c>
      <c r="P15" s="109">
        <v>1.81810542722928</v>
      </c>
      <c r="Q15" s="109">
        <v>0</v>
      </c>
      <c r="R15" s="109">
        <v>6.6163997043601906E-5</v>
      </c>
      <c r="S15" s="109">
        <v>3.2303518549138202E-4</v>
      </c>
      <c r="T15" s="109">
        <v>0.110844011397755</v>
      </c>
      <c r="U15" s="109">
        <v>6.2813129767545596E-5</v>
      </c>
      <c r="V15" s="109">
        <v>2.3707000403020598E-2</v>
      </c>
      <c r="W15" s="109">
        <v>2.1987534740984401E-3</v>
      </c>
      <c r="X15" s="109">
        <v>1.3476196258756399E-3</v>
      </c>
      <c r="Y15" s="109">
        <v>0.56900061737630103</v>
      </c>
      <c r="Z15" s="109">
        <v>2.1759090108412199E-8</v>
      </c>
      <c r="AA15" s="109">
        <v>8.7036495211009799E-8</v>
      </c>
      <c r="AB15" s="109">
        <v>71.307956015145706</v>
      </c>
      <c r="AC15" s="109">
        <v>0.49980287629314801</v>
      </c>
      <c r="AD15" s="109">
        <v>11.588844289312499</v>
      </c>
      <c r="AE15" s="109">
        <v>0.73796229803182301</v>
      </c>
      <c r="AF15" s="109">
        <v>1.7145835293793401E-2</v>
      </c>
      <c r="AG15" s="109">
        <v>2.6387459019935302</v>
      </c>
      <c r="AH15" s="109">
        <v>4.4329742915722802E-2</v>
      </c>
      <c r="AI15" s="109">
        <v>5.4461501199498601</v>
      </c>
      <c r="AJ15" s="109">
        <v>4.1381855072204897E-2</v>
      </c>
      <c r="AK15" s="109">
        <v>0.95079761021055198</v>
      </c>
      <c r="AL15" s="109">
        <v>1.0273823193207901E-2</v>
      </c>
      <c r="AM15" s="109">
        <v>0</v>
      </c>
      <c r="AN15" s="109">
        <v>0</v>
      </c>
      <c r="AO15" s="109">
        <v>1.00006154813207</v>
      </c>
      <c r="AP15" s="109">
        <v>1.00006154813207</v>
      </c>
      <c r="AQ15" s="109">
        <v>6.5294013835986001E-2</v>
      </c>
      <c r="AR15" s="109">
        <v>1.8215711071010701E-7</v>
      </c>
      <c r="AS15" s="109">
        <v>3.5175049618223798E-7</v>
      </c>
      <c r="AT15" s="109">
        <v>4.1713534577180997</v>
      </c>
      <c r="AU15" s="109">
        <v>0.75297948510385404</v>
      </c>
      <c r="AV15" s="109">
        <v>3.00510753397796E-2</v>
      </c>
      <c r="AW15" s="109">
        <v>0.78800510792517298</v>
      </c>
      <c r="AX15" s="109">
        <v>8.0635832988722206E-2</v>
      </c>
      <c r="AY15" s="109">
        <v>2.25404496150178E-4</v>
      </c>
      <c r="AZ15" s="109">
        <v>1.6529739949403899E-3</v>
      </c>
      <c r="BA15" s="109">
        <v>1.59677580250996E-5</v>
      </c>
      <c r="BB15" s="109">
        <v>3.2419438664660398E-5</v>
      </c>
      <c r="BC15" s="109">
        <v>0</v>
      </c>
      <c r="BD15" s="109">
        <v>6.3803866911413501E-2</v>
      </c>
      <c r="BE15" s="109">
        <v>0.28922525955235101</v>
      </c>
      <c r="BF15" s="109">
        <v>0</v>
      </c>
      <c r="BG15" s="109">
        <v>5.2650203328979198E-3</v>
      </c>
      <c r="BH15" s="109">
        <v>5.0585514614990296E-3</v>
      </c>
      <c r="BI15" s="109">
        <v>24.0652195589653</v>
      </c>
      <c r="BJ15" s="109">
        <v>469.2772849895</v>
      </c>
      <c r="BK15" s="109">
        <v>47.970573955036699</v>
      </c>
      <c r="BL15" s="109">
        <v>521.41921240225497</v>
      </c>
      <c r="BM15" s="109">
        <v>0</v>
      </c>
      <c r="BN15" s="109">
        <v>0.95928118783021099</v>
      </c>
      <c r="BO15" s="109">
        <v>4.0291320163247803E-2</v>
      </c>
      <c r="BP15" s="109">
        <v>1.2998396143573801E-4</v>
      </c>
      <c r="BQ15" s="109">
        <v>3.8349267896625202E-4</v>
      </c>
      <c r="BR15" s="109">
        <v>3.0775221529059601E-4</v>
      </c>
      <c r="BS15" s="109">
        <v>1.11222934595214E-2</v>
      </c>
      <c r="BT15" s="109">
        <v>0</v>
      </c>
      <c r="BU15" s="109">
        <v>8.3675488009672705</v>
      </c>
      <c r="BV15" s="109">
        <v>8.7607594431124806E-3</v>
      </c>
      <c r="BW15" s="109">
        <v>3.0805397635542899E-3</v>
      </c>
      <c r="BX15" s="109">
        <v>11.588844289312499</v>
      </c>
      <c r="BY15" s="109">
        <v>3.9370805756267996E-3</v>
      </c>
      <c r="BZ15" s="109">
        <v>0</v>
      </c>
      <c r="CA15" s="109">
        <v>9.4219388900830494E-8</v>
      </c>
      <c r="CB15" s="109">
        <v>5.7102900932003901E-4</v>
      </c>
      <c r="CC15" s="109">
        <v>15.5264405813273</v>
      </c>
      <c r="CD15" s="109">
        <v>15.0266377050341</v>
      </c>
      <c r="CE15" s="109">
        <v>0.49980287629314801</v>
      </c>
      <c r="CF15" s="109">
        <v>0</v>
      </c>
      <c r="CG15" s="109">
        <v>0</v>
      </c>
      <c r="CH15" s="109">
        <v>6.1475570902296599E-2</v>
      </c>
      <c r="CI15" s="109">
        <v>0</v>
      </c>
      <c r="CJ15" s="109">
        <v>0.65968684776534003</v>
      </c>
      <c r="CK15" s="109">
        <v>0</v>
      </c>
      <c r="CL15" s="109">
        <v>1.7145835293793401E-2</v>
      </c>
      <c r="CM15" s="109">
        <v>2.6387459019935302</v>
      </c>
      <c r="CN15" s="109">
        <v>2.0441845680772501E-2</v>
      </c>
      <c r="CO15" s="109">
        <v>0</v>
      </c>
      <c r="CP15" s="109">
        <v>4.4329742915722802E-2</v>
      </c>
      <c r="CQ15" s="109">
        <v>6.0108059310945398E-5</v>
      </c>
      <c r="CR15" s="109">
        <v>5.2955939127776501</v>
      </c>
      <c r="CS15" s="109">
        <v>3.494896904864</v>
      </c>
      <c r="CT15" s="109">
        <v>0</v>
      </c>
      <c r="CU15" s="109">
        <v>0</v>
      </c>
      <c r="CV15" s="109">
        <v>1.17074860977878</v>
      </c>
      <c r="CW15" s="109">
        <v>4.7624914585660899E-2</v>
      </c>
      <c r="CX15" s="109">
        <v>0</v>
      </c>
      <c r="CY15" s="109">
        <v>0.19110589328555599</v>
      </c>
      <c r="CZ15" s="109">
        <v>23.402810403500901</v>
      </c>
      <c r="DA15" s="109">
        <v>4.52843742098775E-2</v>
      </c>
      <c r="DB15" s="109">
        <v>1.6273573024602801</v>
      </c>
      <c r="DD15" s="30">
        <f t="shared" si="0"/>
        <v>7.9999995368411174E-3</v>
      </c>
      <c r="DE15" s="30">
        <f t="shared" si="7"/>
        <v>1.9247503349033107E-2</v>
      </c>
      <c r="DF15" s="45">
        <f t="shared" si="1"/>
        <v>-1.751396731335974E-7</v>
      </c>
      <c r="DG15" s="45"/>
      <c r="DH15" s="45">
        <f t="shared" si="2"/>
        <v>-2.6824425371021208E-7</v>
      </c>
      <c r="DI15" s="45">
        <f t="shared" si="3"/>
        <v>-2.4773298272679638E-5</v>
      </c>
      <c r="DJ15" s="45">
        <f t="shared" si="4"/>
        <v>-2.7027003461031477E-5</v>
      </c>
      <c r="DK15" s="45">
        <f t="shared" si="5"/>
        <v>3.9594729158706966E-6</v>
      </c>
      <c r="DL15" s="45">
        <f t="shared" si="6"/>
        <v>-4.1672324253392197E-7</v>
      </c>
      <c r="DM15" s="45">
        <f t="shared" si="8"/>
        <v>-4.911279290295929E-4</v>
      </c>
      <c r="DN15" s="45">
        <f t="shared" si="9"/>
        <v>4.4045677762275208E-6</v>
      </c>
      <c r="DO15" s="45">
        <f t="shared" si="10"/>
        <v>2.3808362463930164E-5</v>
      </c>
      <c r="DP15" s="45">
        <f t="shared" si="11"/>
        <v>-5.5819477690490817E-4</v>
      </c>
      <c r="DQ15" s="45">
        <f t="shared" si="12"/>
        <v>2.8405067361920349E-5</v>
      </c>
      <c r="DR15" s="45">
        <f t="shared" si="13"/>
        <v>-1.9629490731701684E-6</v>
      </c>
      <c r="DS15" s="45">
        <f t="shared" si="14"/>
        <v>2.4420358048331574E-5</v>
      </c>
      <c r="DT15" s="45">
        <f t="shared" si="15"/>
        <v>2.5078254682670389E-5</v>
      </c>
      <c r="DU15" s="45">
        <f t="shared" si="16"/>
        <v>-1.0292096635449061E-6</v>
      </c>
      <c r="DV15" s="45">
        <f t="shared" si="17"/>
        <v>8.5583434032937273E-4</v>
      </c>
      <c r="DW15" s="45">
        <f t="shared" si="18"/>
        <v>2.6466541985684104E-6</v>
      </c>
      <c r="DX15" s="45">
        <f t="shared" si="19"/>
        <v>2.1556173680567021E-5</v>
      </c>
      <c r="DY15" s="45">
        <f t="shared" si="20"/>
        <v>2.5968796087541428E-5</v>
      </c>
      <c r="DZ15" s="45">
        <f t="shared" si="21"/>
        <v>2.9415248530442075E-5</v>
      </c>
      <c r="EA15" s="45">
        <f t="shared" si="22"/>
        <v>-1.3430259839908906E-3</v>
      </c>
      <c r="EB15" s="45">
        <f t="shared" si="23"/>
        <v>2.6318235041414152E-5</v>
      </c>
      <c r="EC15" s="45">
        <f t="shared" si="24"/>
        <v>4.1032165642645643E-6</v>
      </c>
      <c r="ED15" s="45">
        <f t="shared" si="25"/>
        <v>-1.4115422291013483E-6</v>
      </c>
      <c r="EE15" s="75">
        <f t="shared" si="26"/>
        <v>3.5934944805697672E-6</v>
      </c>
      <c r="EF15" s="45">
        <f t="shared" si="27"/>
        <v>2.7275548871869096E-5</v>
      </c>
      <c r="EG15" s="45">
        <f t="shared" si="28"/>
        <v>8.1793958961469523E-4</v>
      </c>
      <c r="EH15" s="45">
        <f t="shared" si="29"/>
        <v>-9.5394062253697294E-4</v>
      </c>
      <c r="EI15" s="75">
        <f t="shared" si="30"/>
        <v>-6.0742646168774131E-4</v>
      </c>
      <c r="EJ15" s="45">
        <f t="shared" si="31"/>
        <v>2.5141790300914278E-5</v>
      </c>
      <c r="EK15" s="45">
        <f t="shared" si="32"/>
        <v>2.5978034536485248E-5</v>
      </c>
      <c r="EL15" s="45"/>
      <c r="EM15" s="45"/>
      <c r="EN15" s="45"/>
      <c r="EO15" s="45"/>
    </row>
    <row r="16" spans="1:145" s="22" customFormat="1" x14ac:dyDescent="0.25">
      <c r="A16" s="20" t="s">
        <v>15</v>
      </c>
      <c r="B16" s="22">
        <v>94.846734151999996</v>
      </c>
      <c r="D16" s="22">
        <v>720.40636989999996</v>
      </c>
      <c r="E16" s="22">
        <v>20.694216708999999</v>
      </c>
      <c r="F16" s="22">
        <v>20.061577134</v>
      </c>
      <c r="G16" s="22">
        <v>2.131736842</v>
      </c>
      <c r="H16" s="22">
        <v>35.760078896000003</v>
      </c>
      <c r="I16" s="20"/>
      <c r="J16" s="22" t="s">
        <v>15</v>
      </c>
      <c r="K16" s="109">
        <v>0</v>
      </c>
      <c r="L16" s="109">
        <v>0.94472405738716303</v>
      </c>
      <c r="M16" s="109">
        <v>6.6084743574907304E-2</v>
      </c>
      <c r="N16" s="109">
        <v>0.34966879352825098</v>
      </c>
      <c r="O16" s="109">
        <v>0.34966879352825098</v>
      </c>
      <c r="P16" s="109">
        <v>2.7781108132459198</v>
      </c>
      <c r="Q16" s="109">
        <v>0</v>
      </c>
      <c r="R16" s="109">
        <v>8.8331310934373902E-5</v>
      </c>
      <c r="S16" s="109">
        <v>4.3126304083511001E-4</v>
      </c>
      <c r="T16" s="109">
        <v>0.16937225337498399</v>
      </c>
      <c r="U16" s="109">
        <v>8.3857347911787304E-5</v>
      </c>
      <c r="V16" s="109">
        <v>3.6225097037181603E-2</v>
      </c>
      <c r="W16" s="109">
        <v>2.9354108203949502E-3</v>
      </c>
      <c r="X16" s="109">
        <v>1.7991208440395201E-3</v>
      </c>
      <c r="Y16" s="109">
        <v>0.86944711703043998</v>
      </c>
      <c r="Z16" s="109">
        <v>2.90491417208176E-8</v>
      </c>
      <c r="AA16" s="109">
        <v>1.16197004293501E-7</v>
      </c>
      <c r="AB16" s="109">
        <v>94.846750656150604</v>
      </c>
      <c r="AC16" s="109">
        <v>0.6326555275936</v>
      </c>
      <c r="AD16" s="109">
        <v>15.471476923339701</v>
      </c>
      <c r="AE16" s="109">
        <v>0.98520344769809898</v>
      </c>
      <c r="AF16" s="109">
        <v>2.28902436426969E-2</v>
      </c>
      <c r="AG16" s="109">
        <v>3.5228108281111301</v>
      </c>
      <c r="AH16" s="109">
        <v>5.9181614477752602E-2</v>
      </c>
      <c r="AI16" s="109">
        <v>8.3218538226060605</v>
      </c>
      <c r="AJ16" s="109">
        <v>6.32324343513639E-2</v>
      </c>
      <c r="AK16" s="109">
        <v>1.45284215161345</v>
      </c>
      <c r="AL16" s="109">
        <v>1.56987392187222E-2</v>
      </c>
      <c r="AM16" s="109">
        <v>0</v>
      </c>
      <c r="AN16" s="109">
        <v>0</v>
      </c>
      <c r="AO16" s="109">
        <v>1.52811897953259</v>
      </c>
      <c r="AP16" s="109">
        <v>1.52811897953259</v>
      </c>
      <c r="AQ16" s="109">
        <v>9.9770919721341306E-2</v>
      </c>
      <c r="AR16" s="109">
        <v>2.4318652073926799E-7</v>
      </c>
      <c r="AS16" s="109">
        <v>4.69602162283328E-7</v>
      </c>
      <c r="AT16" s="109">
        <v>5.7632498218775599</v>
      </c>
      <c r="AU16" s="109">
        <v>1.15057054133615</v>
      </c>
      <c r="AV16" s="109">
        <v>4.5918864530379203E-2</v>
      </c>
      <c r="AW16" s="109">
        <v>1.20409105053444</v>
      </c>
      <c r="AX16" s="109">
        <v>0.12321364902786</v>
      </c>
      <c r="AY16" s="109">
        <v>3.0092432781626599E-4</v>
      </c>
      <c r="AZ16" s="109">
        <v>2.2067698199374898E-3</v>
      </c>
      <c r="BA16" s="109">
        <v>2.13174013955257E-5</v>
      </c>
      <c r="BB16" s="109">
        <v>4.3280738570412801E-5</v>
      </c>
      <c r="BC16" s="109">
        <v>0</v>
      </c>
      <c r="BD16" s="109">
        <v>9.7494761386547404E-2</v>
      </c>
      <c r="BE16" s="109">
        <v>0.38612452759580401</v>
      </c>
      <c r="BF16" s="109">
        <v>0</v>
      </c>
      <c r="BG16" s="109">
        <v>7.0289717477691896E-3</v>
      </c>
      <c r="BH16" s="109">
        <v>6.7533250285222897E-3</v>
      </c>
      <c r="BI16" s="109">
        <v>36.772243153932202</v>
      </c>
      <c r="BJ16" s="109">
        <v>648.36556078462502</v>
      </c>
      <c r="BK16" s="109">
        <v>66.277371348512105</v>
      </c>
      <c r="BL16" s="109">
        <v>720.40618195501395</v>
      </c>
      <c r="BM16" s="109">
        <v>0</v>
      </c>
      <c r="BN16" s="109">
        <v>1.46580414956706</v>
      </c>
      <c r="BO16" s="109">
        <v>6.1468178637708898E-2</v>
      </c>
      <c r="BP16" s="109">
        <v>1.7353238668320101E-4</v>
      </c>
      <c r="BQ16" s="109">
        <v>5.1196829964781103E-4</v>
      </c>
      <c r="BR16" s="109">
        <v>4.1086045170323502E-4</v>
      </c>
      <c r="BS16" s="109">
        <v>1.6352161447422499E-2</v>
      </c>
      <c r="BT16" s="109">
        <v>0</v>
      </c>
      <c r="BU16" s="109">
        <v>12.7858195704327</v>
      </c>
      <c r="BV16" s="109">
        <v>1.16958915337004E-2</v>
      </c>
      <c r="BW16" s="109">
        <v>4.1126216273417197E-3</v>
      </c>
      <c r="BX16" s="109">
        <v>15.471476923339701</v>
      </c>
      <c r="BY16" s="109">
        <v>5.2561288822015302E-3</v>
      </c>
      <c r="BZ16" s="109">
        <v>0</v>
      </c>
      <c r="CA16" s="109">
        <v>1.2578615224017101E-7</v>
      </c>
      <c r="CB16" s="109">
        <v>7.6233973224865896E-4</v>
      </c>
      <c r="CC16" s="109">
        <v>20.693696895108101</v>
      </c>
      <c r="CD16" s="109">
        <v>20.061041367514498</v>
      </c>
      <c r="CE16" s="109">
        <v>0.6326555275936</v>
      </c>
      <c r="CF16" s="109">
        <v>0</v>
      </c>
      <c r="CG16" s="109">
        <v>0</v>
      </c>
      <c r="CH16" s="109">
        <v>8.2071885899788893E-2</v>
      </c>
      <c r="CI16" s="109">
        <v>0</v>
      </c>
      <c r="CJ16" s="109">
        <v>0.880702644223614</v>
      </c>
      <c r="CK16" s="109">
        <v>0</v>
      </c>
      <c r="CL16" s="109">
        <v>2.28902436426969E-2</v>
      </c>
      <c r="CM16" s="109">
        <v>3.5228108281111301</v>
      </c>
      <c r="CN16" s="109">
        <v>3.12356262225746E-2</v>
      </c>
      <c r="CO16" s="109">
        <v>0</v>
      </c>
      <c r="CP16" s="109">
        <v>5.9181614477752602E-2</v>
      </c>
      <c r="CQ16" s="109">
        <v>8.0246044257786404E-5</v>
      </c>
      <c r="CR16" s="109">
        <v>2.1317598519375802</v>
      </c>
      <c r="CS16" s="109">
        <v>5.3402867665649003</v>
      </c>
      <c r="CT16" s="109">
        <v>0</v>
      </c>
      <c r="CU16" s="109">
        <v>0</v>
      </c>
      <c r="CV16" s="109">
        <v>1.7889300778831301</v>
      </c>
      <c r="CW16" s="109">
        <v>7.2771724670377999E-2</v>
      </c>
      <c r="CX16" s="109">
        <v>0</v>
      </c>
      <c r="CY16" s="109">
        <v>0.29201454687266598</v>
      </c>
      <c r="CZ16" s="109">
        <v>35.760066694995999</v>
      </c>
      <c r="DA16" s="109">
        <v>6.9196001805395799E-2</v>
      </c>
      <c r="DB16" s="109">
        <v>2.4866424580642801</v>
      </c>
      <c r="DD16" s="30">
        <f t="shared" si="0"/>
        <v>8.0000005083763256E-3</v>
      </c>
      <c r="DE16" s="30">
        <f t="shared" si="7"/>
        <v>1.9247481749430421E-2</v>
      </c>
      <c r="DF16" s="45">
        <f t="shared" si="1"/>
        <v>1.7400863356553732E-7</v>
      </c>
      <c r="DG16" s="45"/>
      <c r="DH16" s="45">
        <f t="shared" si="2"/>
        <v>-2.6088745722211416E-7</v>
      </c>
      <c r="DI16" s="45">
        <f t="shared" si="3"/>
        <v>-2.5118800059362015E-5</v>
      </c>
      <c r="DJ16" s="45">
        <f t="shared" si="4"/>
        <v>-2.6706100020117668E-5</v>
      </c>
      <c r="DK16" s="45">
        <f t="shared" si="5"/>
        <v>1.0793985977467299E-5</v>
      </c>
      <c r="DL16" s="45">
        <f t="shared" si="6"/>
        <v>-3.4119063439252256E-7</v>
      </c>
      <c r="DM16" s="45">
        <f t="shared" si="8"/>
        <v>-4.9147778669860474E-4</v>
      </c>
      <c r="DN16" s="45">
        <f t="shared" si="9"/>
        <v>2.1233774251590559E-6</v>
      </c>
      <c r="DO16" s="45">
        <f t="shared" si="10"/>
        <v>2.5752195700990749E-5</v>
      </c>
      <c r="DP16" s="45">
        <f t="shared" si="11"/>
        <v>-5.5882689345220025E-4</v>
      </c>
      <c r="DQ16" s="45">
        <f t="shared" si="12"/>
        <v>2.617603689667684E-5</v>
      </c>
      <c r="DR16" s="45">
        <f t="shared" si="13"/>
        <v>4.1263041279135327E-6</v>
      </c>
      <c r="DS16" s="45">
        <f t="shared" si="14"/>
        <v>2.6592925777552646E-5</v>
      </c>
      <c r="DT16" s="45">
        <f t="shared" si="15"/>
        <v>2.8962113340576709E-5</v>
      </c>
      <c r="DU16" s="45">
        <f t="shared" si="16"/>
        <v>4.4551304134233894E-6</v>
      </c>
      <c r="DV16" s="45">
        <f t="shared" si="17"/>
        <v>8.5614475636497996E-4</v>
      </c>
      <c r="DW16" s="45">
        <f t="shared" si="18"/>
        <v>3.3440948437821379E-6</v>
      </c>
      <c r="DX16" s="45">
        <f t="shared" si="19"/>
        <v>2.7793283835833343E-5</v>
      </c>
      <c r="DY16" s="45">
        <f t="shared" si="20"/>
        <v>2.5512858787910382E-5</v>
      </c>
      <c r="DZ16" s="45">
        <f t="shared" si="21"/>
        <v>2.4564198291226365E-5</v>
      </c>
      <c r="EA16" s="45">
        <f t="shared" si="22"/>
        <v>-1.3338869623402258E-3</v>
      </c>
      <c r="EB16" s="45">
        <f t="shared" si="23"/>
        <v>2.6219598192842002E-5</v>
      </c>
      <c r="EC16" s="45">
        <f t="shared" si="24"/>
        <v>-1.5189879345974311E-7</v>
      </c>
      <c r="ED16" s="45">
        <f t="shared" si="25"/>
        <v>3.9417256276876287E-6</v>
      </c>
      <c r="EE16" s="75">
        <f t="shared" si="26"/>
        <v>1.3278627490174765E-7</v>
      </c>
      <c r="EF16" s="45">
        <f t="shared" si="27"/>
        <v>2.5234279211565278E-5</v>
      </c>
      <c r="EG16" s="45">
        <f t="shared" si="28"/>
        <v>8.0488613090815508E-4</v>
      </c>
      <c r="EH16" s="45">
        <f t="shared" si="29"/>
        <v>-9.5050467963418088E-4</v>
      </c>
      <c r="EI16" s="75">
        <f t="shared" si="30"/>
        <v>-5.8047039407651993E-4</v>
      </c>
      <c r="EJ16" s="45">
        <f t="shared" si="31"/>
        <v>2.5210080031475307E-5</v>
      </c>
      <c r="EK16" s="45">
        <f t="shared" si="32"/>
        <v>2.6005118344509735E-5</v>
      </c>
      <c r="EL16" s="45"/>
      <c r="EM16" s="45"/>
      <c r="EN16" s="45"/>
      <c r="EO16" s="45"/>
    </row>
    <row r="17" spans="1:145" s="22" customFormat="1" x14ac:dyDescent="0.25">
      <c r="A17" s="20" t="s">
        <v>16</v>
      </c>
      <c r="B17" s="22">
        <v>1.8994230000000001E-4</v>
      </c>
      <c r="D17" s="22">
        <v>1.2109997E-3</v>
      </c>
      <c r="E17" s="22">
        <v>3.0491600000000001E-5</v>
      </c>
      <c r="F17" s="22">
        <v>2.95808E-5</v>
      </c>
      <c r="G17" s="6">
        <v>7.3875999999999998E-7</v>
      </c>
      <c r="H17" s="22">
        <v>3.4822900000000002E-5</v>
      </c>
      <c r="I17" s="20"/>
      <c r="J17" s="22" t="s">
        <v>16</v>
      </c>
      <c r="K17" s="109">
        <v>0</v>
      </c>
      <c r="L17" s="109">
        <v>9.1998349840440396E-7</v>
      </c>
      <c r="M17" s="109">
        <v>6.4332958878288295E-8</v>
      </c>
      <c r="N17" s="109">
        <v>3.4050037335273399E-7</v>
      </c>
      <c r="O17" s="109">
        <v>3.4050037335273399E-7</v>
      </c>
      <c r="P17" s="109">
        <v>2.7050744886654798E-6</v>
      </c>
      <c r="Q17" s="109">
        <v>0</v>
      </c>
      <c r="R17" s="109">
        <v>1.3029315960912E-10</v>
      </c>
      <c r="S17" s="109">
        <v>6.3592321301608802E-10</v>
      </c>
      <c r="T17" s="109">
        <v>1.6497429829637799E-7</v>
      </c>
      <c r="U17" s="109">
        <v>1.2365690967112501E-10</v>
      </c>
      <c r="V17" s="109">
        <v>3.5273820268192202E-8</v>
      </c>
      <c r="W17" s="109">
        <v>4.3287752773689999E-9</v>
      </c>
      <c r="X17" s="109">
        <v>2.6532625649674502E-9</v>
      </c>
      <c r="Y17" s="109">
        <v>8.4667511036888804E-7</v>
      </c>
      <c r="Z17" s="109">
        <v>4.2835805265739599E-14</v>
      </c>
      <c r="AA17" s="109">
        <v>1.71299128623158E-13</v>
      </c>
      <c r="AB17" s="109">
        <v>1.89941412170615E-4</v>
      </c>
      <c r="AC17" s="109">
        <v>9.1083957516934202E-7</v>
      </c>
      <c r="AD17" s="109">
        <v>2.2812326041546102E-5</v>
      </c>
      <c r="AE17" s="109">
        <v>1.4527356603118399E-6</v>
      </c>
      <c r="AF17" s="109">
        <v>3.3752762666931198E-8</v>
      </c>
      <c r="AG17" s="109">
        <v>5.1944201017432999E-6</v>
      </c>
      <c r="AH17" s="109">
        <v>8.7258938364280694E-8</v>
      </c>
      <c r="AI17" s="109">
        <v>8.1049524628383399E-6</v>
      </c>
      <c r="AJ17" s="109">
        <v>6.1584133335537898E-8</v>
      </c>
      <c r="AK17" s="109">
        <v>1.41466595016452E-6</v>
      </c>
      <c r="AL17" s="109">
        <v>1.5283706190027301E-8</v>
      </c>
      <c r="AM17" s="109">
        <v>0</v>
      </c>
      <c r="AN17" s="109">
        <v>0</v>
      </c>
      <c r="AO17" s="109">
        <v>1.4880856275180901E-6</v>
      </c>
      <c r="AP17" s="109">
        <v>1.4880856275180901E-6</v>
      </c>
      <c r="AQ17" s="109">
        <v>9.7176457944079695E-8</v>
      </c>
      <c r="AR17" s="109">
        <v>3.5864457635432598E-13</v>
      </c>
      <c r="AS17" s="109">
        <v>6.9252454571008096E-13</v>
      </c>
      <c r="AT17" s="109">
        <v>9.6899750326559597E-6</v>
      </c>
      <c r="AU17" s="109">
        <v>1.12011563242337E-6</v>
      </c>
      <c r="AV17" s="109">
        <v>4.4713783296681402E-8</v>
      </c>
      <c r="AW17" s="109">
        <v>1.1725433438604E-6</v>
      </c>
      <c r="AX17" s="109">
        <v>1.1999001306238501E-7</v>
      </c>
      <c r="AY17" s="109">
        <v>4.4368017548791002E-10</v>
      </c>
      <c r="AZ17" s="109">
        <v>3.2540220572430099E-9</v>
      </c>
      <c r="BA17" s="109">
        <v>3.1437909577428999E-11</v>
      </c>
      <c r="BB17" s="109">
        <v>6.3812783500609003E-11</v>
      </c>
      <c r="BC17" s="109">
        <v>0</v>
      </c>
      <c r="BD17" s="109">
        <v>9.4942680930570906E-8</v>
      </c>
      <c r="BE17" s="109">
        <v>5.6929953647822602E-7</v>
      </c>
      <c r="BF17" s="109">
        <v>0</v>
      </c>
      <c r="BG17" s="109">
        <v>1.03639279749995E-8</v>
      </c>
      <c r="BH17" s="109">
        <v>9.95827752883921E-9</v>
      </c>
      <c r="BI17" s="109">
        <v>3.5808572672608099E-5</v>
      </c>
      <c r="BJ17" s="109">
        <v>1.08988133622138E-3</v>
      </c>
      <c r="BK17" s="109">
        <v>1.11411895037947E-4</v>
      </c>
      <c r="BL17" s="109">
        <v>1.2109832062919899E-3</v>
      </c>
      <c r="BM17" s="109">
        <v>0</v>
      </c>
      <c r="BN17" s="109">
        <v>1.42732684072157E-6</v>
      </c>
      <c r="BO17" s="109">
        <v>6.0201502449886097E-8</v>
      </c>
      <c r="BP17" s="109">
        <v>2.5586534168884999E-10</v>
      </c>
      <c r="BQ17" s="109">
        <v>7.5478320298505799E-10</v>
      </c>
      <c r="BR17" s="109">
        <v>6.0569784553315999E-10</v>
      </c>
      <c r="BS17" s="109">
        <v>1.81506087512469E-8</v>
      </c>
      <c r="BT17" s="109">
        <v>0</v>
      </c>
      <c r="BU17" s="109">
        <v>1.24514889465764E-5</v>
      </c>
      <c r="BV17" s="109">
        <v>1.7240143961815901E-8</v>
      </c>
      <c r="BW17" s="109">
        <v>6.0638127835006002E-9</v>
      </c>
      <c r="BX17" s="109">
        <v>2.2812326041546102E-5</v>
      </c>
      <c r="BY17" s="109">
        <v>7.7503486058521608E-9</v>
      </c>
      <c r="BZ17" s="109">
        <v>0</v>
      </c>
      <c r="CA17" s="109">
        <v>1.8551894045867101E-13</v>
      </c>
      <c r="CB17" s="109">
        <v>1.12435721490104E-9</v>
      </c>
      <c r="CC17" s="109">
        <v>3.0490560690487601E-5</v>
      </c>
      <c r="CD17" s="109">
        <v>2.9579721115318201E-5</v>
      </c>
      <c r="CE17" s="109">
        <v>9.1083957516934202E-7</v>
      </c>
      <c r="CF17" s="109">
        <v>0</v>
      </c>
      <c r="CG17" s="109">
        <v>0</v>
      </c>
      <c r="CH17" s="109">
        <v>1.21033747251111E-7</v>
      </c>
      <c r="CI17" s="109">
        <v>0</v>
      </c>
      <c r="CJ17" s="109">
        <v>1.2986325832107E-6</v>
      </c>
      <c r="CK17" s="109">
        <v>0</v>
      </c>
      <c r="CL17" s="109">
        <v>3.3752762666931198E-8</v>
      </c>
      <c r="CM17" s="109">
        <v>5.1944201017432999E-6</v>
      </c>
      <c r="CN17" s="109">
        <v>3.0418577026736499E-8</v>
      </c>
      <c r="CO17" s="109">
        <v>0</v>
      </c>
      <c r="CP17" s="109">
        <v>8.7258938364280694E-8</v>
      </c>
      <c r="CQ17" s="109">
        <v>1.1827796976360901E-10</v>
      </c>
      <c r="CR17" s="109">
        <v>7.38636551530283E-7</v>
      </c>
      <c r="CS17" s="109">
        <v>5.2000338762214896E-6</v>
      </c>
      <c r="CT17" s="109">
        <v>0</v>
      </c>
      <c r="CU17" s="109">
        <v>0</v>
      </c>
      <c r="CV17" s="109">
        <v>1.7418351273444699E-6</v>
      </c>
      <c r="CW17" s="109">
        <v>7.0862020073083203E-8</v>
      </c>
      <c r="CX17" s="109">
        <v>0</v>
      </c>
      <c r="CY17" s="109">
        <v>2.84373683427305E-7</v>
      </c>
      <c r="CZ17" s="109">
        <v>3.4823106643077197E-5</v>
      </c>
      <c r="DA17" s="109">
        <v>6.7384058378390199E-8</v>
      </c>
      <c r="DB17" s="109">
        <v>2.4212854599668198E-6</v>
      </c>
      <c r="DD17" s="30">
        <f t="shared" si="0"/>
        <v>8.0017418757824879E-3</v>
      </c>
      <c r="DE17" s="30">
        <f t="shared" si="7"/>
        <v>1.9246278024690627E-2</v>
      </c>
      <c r="DF17" s="45">
        <f t="shared" si="1"/>
        <v>-4.6742057193974534E-6</v>
      </c>
      <c r="DG17" s="45"/>
      <c r="DH17" s="45">
        <f t="shared" si="2"/>
        <v>-1.3619910896803857E-5</v>
      </c>
      <c r="DI17" s="45">
        <f t="shared" si="3"/>
        <v>-3.4085109092358563E-5</v>
      </c>
      <c r="DJ17" s="45">
        <f t="shared" si="4"/>
        <v>-3.6472464632422766E-5</v>
      </c>
      <c r="DK17" s="45">
        <f t="shared" si="5"/>
        <v>-1.6710226557606919E-4</v>
      </c>
      <c r="DL17" s="45">
        <f t="shared" si="6"/>
        <v>5.9341145394344694E-6</v>
      </c>
      <c r="DM17" s="45">
        <f t="shared" si="8"/>
        <v>-5.1098324315323725E-4</v>
      </c>
      <c r="DN17" s="45">
        <f t="shared" si="9"/>
        <v>-3.1299498829831003E-4</v>
      </c>
      <c r="DO17" s="45">
        <f t="shared" si="10"/>
        <v>1.3261164192593112E-4</v>
      </c>
      <c r="DP17" s="45">
        <f t="shared" si="11"/>
        <v>-3.1754912634489839E-4</v>
      </c>
      <c r="DQ17" s="45">
        <f t="shared" si="12"/>
        <v>1.1060378011424477E-4</v>
      </c>
      <c r="DR17" s="45">
        <f t="shared" si="13"/>
        <v>-5.6320787880023724E-5</v>
      </c>
      <c r="DS17" s="45">
        <f t="shared" si="14"/>
        <v>1.7528888310724286E-4</v>
      </c>
      <c r="DT17" s="45">
        <f t="shared" si="15"/>
        <v>-1.0388157854574567E-4</v>
      </c>
      <c r="DU17" s="45">
        <f t="shared" si="16"/>
        <v>-2.3795018462970531E-4</v>
      </c>
      <c r="DV17" s="45">
        <f t="shared" si="17"/>
        <v>8.597390076183841E-4</v>
      </c>
      <c r="DW17" s="45">
        <f t="shared" si="18"/>
        <v>2.0575480358294169E-4</v>
      </c>
      <c r="DX17" s="45">
        <f t="shared" si="19"/>
        <v>2.0682078101837972E-4</v>
      </c>
      <c r="DY17" s="45">
        <f t="shared" si="20"/>
        <v>6.4123205278466855E-5</v>
      </c>
      <c r="DZ17" s="45">
        <f t="shared" si="21"/>
        <v>4.1902623712477505E-5</v>
      </c>
      <c r="EA17" s="45">
        <f t="shared" si="22"/>
        <v>-1.3085518514278349E-3</v>
      </c>
      <c r="EB17" s="45">
        <f t="shared" si="23"/>
        <v>4.6114130101215092E-5</v>
      </c>
      <c r="EC17" s="45">
        <f t="shared" si="24"/>
        <v>-4.23614569413754E-5</v>
      </c>
      <c r="ED17" s="45">
        <f t="shared" si="25"/>
        <v>1.999064758224668E-5</v>
      </c>
      <c r="EE17" s="75">
        <f t="shared" si="26"/>
        <v>8.9442204089902437E-5</v>
      </c>
      <c r="EF17" s="45">
        <f t="shared" si="27"/>
        <v>2.9470328601931092E-6</v>
      </c>
      <c r="EG17" s="45">
        <f t="shared" si="28"/>
        <v>6.6329828252929552E-4</v>
      </c>
      <c r="EH17" s="45">
        <f t="shared" si="29"/>
        <v>-1.132017023299214E-3</v>
      </c>
      <c r="EI17" s="75">
        <f t="shared" si="30"/>
        <v>-6.7126390444679899E-4</v>
      </c>
      <c r="EJ17" s="45">
        <f t="shared" si="31"/>
        <v>2.5332079722542513E-5</v>
      </c>
      <c r="EK17" s="45">
        <f t="shared" si="32"/>
        <v>2.6112122938645971E-5</v>
      </c>
      <c r="EL17" s="45"/>
      <c r="EM17" s="45"/>
      <c r="EN17" s="45"/>
      <c r="EO17" s="45"/>
    </row>
    <row r="18" spans="1:145" s="22" customFormat="1" x14ac:dyDescent="0.25">
      <c r="A18" s="20" t="s">
        <v>17</v>
      </c>
      <c r="B18" s="22">
        <v>829.51410486999998</v>
      </c>
      <c r="D18" s="22">
        <v>6489.1159565999997</v>
      </c>
      <c r="E18" s="22">
        <v>191.39788569999999</v>
      </c>
      <c r="F18" s="22">
        <v>185.48805421</v>
      </c>
      <c r="G18" s="22">
        <v>28.005745904000001</v>
      </c>
      <c r="H18" s="22">
        <v>342.32512838000002</v>
      </c>
      <c r="I18" s="20"/>
      <c r="J18" s="22" t="s">
        <v>17</v>
      </c>
      <c r="K18" s="109">
        <v>0</v>
      </c>
      <c r="L18" s="109">
        <v>9.0436825141193005</v>
      </c>
      <c r="M18" s="109">
        <v>0.632618226277466</v>
      </c>
      <c r="N18" s="109">
        <v>3.34732094253659</v>
      </c>
      <c r="O18" s="109">
        <v>3.34732094253659</v>
      </c>
      <c r="P18" s="109">
        <v>26.594376027734501</v>
      </c>
      <c r="Q18" s="109">
        <v>0</v>
      </c>
      <c r="R18" s="109">
        <v>8.1670505986761199E-4</v>
      </c>
      <c r="S18" s="109">
        <v>3.9874307218042597E-3</v>
      </c>
      <c r="T18" s="109">
        <v>1.6213728431332299</v>
      </c>
      <c r="U18" s="109">
        <v>7.75339905658393E-4</v>
      </c>
      <c r="V18" s="109">
        <v>0.34677638291200902</v>
      </c>
      <c r="W18" s="109">
        <v>2.71405970897887E-2</v>
      </c>
      <c r="X18" s="109">
        <v>1.6634559744704701E-2</v>
      </c>
      <c r="Y18" s="109">
        <v>8.3230684621481803</v>
      </c>
      <c r="Z18" s="109">
        <v>2.6858642456059102E-7</v>
      </c>
      <c r="AA18" s="109">
        <v>1.0743462289125101E-6</v>
      </c>
      <c r="AB18" s="109">
        <v>829.51391395536598</v>
      </c>
      <c r="AC18" s="109">
        <v>5.9098941209345304</v>
      </c>
      <c r="AD18" s="109">
        <v>143.04833550411399</v>
      </c>
      <c r="AE18" s="109">
        <v>9.1091323221614093</v>
      </c>
      <c r="AF18" s="109">
        <v>0.21164178257025801</v>
      </c>
      <c r="AG18" s="109">
        <v>32.571690416508197</v>
      </c>
      <c r="AH18" s="109">
        <v>0.54718941365432605</v>
      </c>
      <c r="AI18" s="109">
        <v>79.6636785103628</v>
      </c>
      <c r="AJ18" s="109">
        <v>0.60531416823863704</v>
      </c>
      <c r="AK18" s="109">
        <v>13.9078177555915</v>
      </c>
      <c r="AL18" s="109">
        <v>0.150281023938442</v>
      </c>
      <c r="AM18" s="109">
        <v>0</v>
      </c>
      <c r="AN18" s="109">
        <v>0</v>
      </c>
      <c r="AO18" s="109">
        <v>14.6284272982557</v>
      </c>
      <c r="AP18" s="109">
        <v>14.6284272982557</v>
      </c>
      <c r="AQ18" s="109">
        <v>0.95508871412914698</v>
      </c>
      <c r="AR18" s="109">
        <v>2.2484884072865501E-6</v>
      </c>
      <c r="AS18" s="109">
        <v>4.3419006665176299E-6</v>
      </c>
      <c r="AT18" s="109">
        <v>51.912905919211603</v>
      </c>
      <c r="AU18" s="109">
        <v>11.014221873545599</v>
      </c>
      <c r="AV18" s="109">
        <v>0.43957315535045899</v>
      </c>
      <c r="AW18" s="109">
        <v>11.5265565033915</v>
      </c>
      <c r="AX18" s="109">
        <v>1.1795033979151801</v>
      </c>
      <c r="AY18" s="109">
        <v>2.78231946056206E-3</v>
      </c>
      <c r="AZ18" s="109">
        <v>2.0403676774417501E-2</v>
      </c>
      <c r="BA18" s="109">
        <v>1.97099475450983E-4</v>
      </c>
      <c r="BB18" s="109">
        <v>4.0017133886472898E-4</v>
      </c>
      <c r="BC18" s="109">
        <v>0</v>
      </c>
      <c r="BD18" s="109">
        <v>0.93329642709466099</v>
      </c>
      <c r="BE18" s="109">
        <v>3.5700867826870999</v>
      </c>
      <c r="BF18" s="109">
        <v>0</v>
      </c>
      <c r="BG18" s="109">
        <v>6.4989411667300406E-2</v>
      </c>
      <c r="BH18" s="109">
        <v>6.2440828504659998E-2</v>
      </c>
      <c r="BI18" s="109">
        <v>352.01446478413902</v>
      </c>
      <c r="BJ18" s="109">
        <v>5840.2025292547796</v>
      </c>
      <c r="BK18" s="109">
        <v>596.99853255664505</v>
      </c>
      <c r="BL18" s="109">
        <v>6489.1139677306401</v>
      </c>
      <c r="BM18" s="109">
        <v>0</v>
      </c>
      <c r="BN18" s="109">
        <v>14.0318991160034</v>
      </c>
      <c r="BO18" s="109">
        <v>0.58820421571016002</v>
      </c>
      <c r="BP18" s="109">
        <v>1.60447111967433E-3</v>
      </c>
      <c r="BQ18" s="109">
        <v>4.7336488029541901E-3</v>
      </c>
      <c r="BR18" s="109">
        <v>3.7987889747396601E-3</v>
      </c>
      <c r="BS18" s="109">
        <v>0.15508257232917999</v>
      </c>
      <c r="BT18" s="109">
        <v>0</v>
      </c>
      <c r="BU18" s="109">
        <v>122.396464905516</v>
      </c>
      <c r="BV18" s="109">
        <v>0.10813951830310201</v>
      </c>
      <c r="BW18" s="109">
        <v>3.8025044745228297E-2</v>
      </c>
      <c r="BX18" s="109">
        <v>143.04833550411399</v>
      </c>
      <c r="BY18" s="109">
        <v>4.8597855574992903E-2</v>
      </c>
      <c r="BZ18" s="109">
        <v>0</v>
      </c>
      <c r="CA18" s="109">
        <v>1.1630107389782601E-6</v>
      </c>
      <c r="CB18" s="109">
        <v>7.0485429456395299E-3</v>
      </c>
      <c r="CC18" s="109">
        <v>191.39305616302099</v>
      </c>
      <c r="CD18" s="109">
        <v>185.48316204208601</v>
      </c>
      <c r="CE18" s="109">
        <v>5.9098941209345304</v>
      </c>
      <c r="CF18" s="109">
        <v>0</v>
      </c>
      <c r="CG18" s="109">
        <v>0</v>
      </c>
      <c r="CH18" s="109">
        <v>0.75883153733582398</v>
      </c>
      <c r="CI18" s="109">
        <v>0</v>
      </c>
      <c r="CJ18" s="109">
        <v>8.14292047430237</v>
      </c>
      <c r="CK18" s="109">
        <v>0</v>
      </c>
      <c r="CL18" s="109">
        <v>0.21164178257025801</v>
      </c>
      <c r="CM18" s="109">
        <v>32.571690416508197</v>
      </c>
      <c r="CN18" s="109">
        <v>0.29901459715504503</v>
      </c>
      <c r="CO18" s="109">
        <v>0</v>
      </c>
      <c r="CP18" s="109">
        <v>0.54718941365432605</v>
      </c>
      <c r="CQ18" s="109">
        <v>7.4195203212354703E-4</v>
      </c>
      <c r="CR18" s="109">
        <v>28.005833319349801</v>
      </c>
      <c r="CS18" s="109">
        <v>51.121645617156297</v>
      </c>
      <c r="CT18" s="109">
        <v>0</v>
      </c>
      <c r="CU18" s="109">
        <v>0</v>
      </c>
      <c r="CV18" s="109">
        <v>17.1251423433669</v>
      </c>
      <c r="CW18" s="109">
        <v>0.69663294355370098</v>
      </c>
      <c r="CX18" s="109">
        <v>0</v>
      </c>
      <c r="CY18" s="109">
        <v>2.7954073518365701</v>
      </c>
      <c r="CZ18" s="109">
        <v>342.325028119732</v>
      </c>
      <c r="DA18" s="109">
        <v>0.66240013289417499</v>
      </c>
      <c r="DB18" s="109">
        <v>23.804208761221801</v>
      </c>
      <c r="DD18" s="30">
        <f t="shared" si="0"/>
        <v>7.9999991027074665E-3</v>
      </c>
      <c r="DE18" s="30">
        <f t="shared" si="7"/>
        <v>1.9247497958208463E-2</v>
      </c>
      <c r="DF18" s="45">
        <f t="shared" si="1"/>
        <v>-2.3015236616612112E-7</v>
      </c>
      <c r="DG18" s="45"/>
      <c r="DH18" s="45">
        <f t="shared" si="2"/>
        <v>-3.0649311445424662E-7</v>
      </c>
      <c r="DI18" s="45">
        <f t="shared" si="3"/>
        <v>-2.5232969326382529E-5</v>
      </c>
      <c r="DJ18" s="45">
        <f t="shared" si="4"/>
        <v>-2.6374571315816689E-5</v>
      </c>
      <c r="DK18" s="45">
        <f t="shared" si="5"/>
        <v>3.1213362464710482E-6</v>
      </c>
      <c r="DL18" s="45">
        <f t="shared" si="6"/>
        <v>-2.9288024662930012E-7</v>
      </c>
      <c r="DM18" s="45">
        <f t="shared" si="8"/>
        <v>-4.9113896094679405E-4</v>
      </c>
      <c r="DN18" s="45">
        <f t="shared" si="9"/>
        <v>2.488572180939042E-6</v>
      </c>
      <c r="DO18" s="45">
        <f t="shared" si="10"/>
        <v>2.5371446557042071E-5</v>
      </c>
      <c r="DP18" s="45">
        <f t="shared" si="11"/>
        <v>-5.5814413690311168E-4</v>
      </c>
      <c r="DQ18" s="45">
        <f t="shared" si="12"/>
        <v>2.6167688808413592E-5</v>
      </c>
      <c r="DR18" s="45">
        <f t="shared" si="13"/>
        <v>3.2569415180460614E-6</v>
      </c>
      <c r="DS18" s="45">
        <f t="shared" si="14"/>
        <v>2.5827931725062756E-5</v>
      </c>
      <c r="DT18" s="45">
        <f t="shared" si="15"/>
        <v>2.5735600172233662E-5</v>
      </c>
      <c r="DU18" s="45">
        <f t="shared" si="16"/>
        <v>2.2397680341282052E-6</v>
      </c>
      <c r="DV18" s="45">
        <f t="shared" si="17"/>
        <v>8.5645698208208104E-4</v>
      </c>
      <c r="DW18" s="45">
        <f t="shared" si="18"/>
        <v>1.9743493875212497E-6</v>
      </c>
      <c r="DX18" s="45">
        <f t="shared" si="19"/>
        <v>2.6265222585896841E-5</v>
      </c>
      <c r="DY18" s="45">
        <f t="shared" si="20"/>
        <v>2.5920615637183524E-5</v>
      </c>
      <c r="DZ18" s="45">
        <f t="shared" si="21"/>
        <v>2.5169350642928469E-5</v>
      </c>
      <c r="EA18" s="45">
        <f t="shared" si="22"/>
        <v>-1.3385086408998384E-3</v>
      </c>
      <c r="EB18" s="45">
        <f t="shared" si="23"/>
        <v>2.59587905557561E-5</v>
      </c>
      <c r="EC18" s="45">
        <f t="shared" si="24"/>
        <v>2.1694829955636746E-6</v>
      </c>
      <c r="ED18" s="45">
        <f t="shared" si="25"/>
        <v>1.816854527002608E-6</v>
      </c>
      <c r="EE18" s="75">
        <f t="shared" si="26"/>
        <v>1.505167378511378E-6</v>
      </c>
      <c r="EF18" s="45">
        <f t="shared" si="27"/>
        <v>2.603293827968126E-5</v>
      </c>
      <c r="EG18" s="45">
        <f t="shared" si="28"/>
        <v>8.0936914500271404E-4</v>
      </c>
      <c r="EH18" s="45">
        <f t="shared" si="29"/>
        <v>-9.5093691821372011E-4</v>
      </c>
      <c r="EI18" s="75">
        <f t="shared" si="30"/>
        <v>-5.7339781445666423E-4</v>
      </c>
      <c r="EJ18" s="45">
        <f t="shared" si="31"/>
        <v>2.5222424567110296E-5</v>
      </c>
      <c r="EK18" s="45">
        <f t="shared" si="32"/>
        <v>2.6026065487819941E-5</v>
      </c>
      <c r="EL18" s="45"/>
      <c r="EM18" s="45"/>
      <c r="EN18" s="45"/>
      <c r="EO18" s="45"/>
    </row>
    <row r="19" spans="1:145" x14ac:dyDescent="0.25">
      <c r="A19" s="20" t="s">
        <v>18</v>
      </c>
      <c r="B19" s="22">
        <v>4928.5679258999999</v>
      </c>
      <c r="C19" s="22"/>
      <c r="D19" s="22">
        <v>34167.578178000003</v>
      </c>
      <c r="E19" s="22">
        <v>953.35450520999996</v>
      </c>
      <c r="F19" s="22">
        <v>923.66132155000003</v>
      </c>
      <c r="G19" s="22">
        <v>181.31590299000001</v>
      </c>
      <c r="H19" s="22">
        <v>1416.4193657999999</v>
      </c>
      <c r="I19" s="20"/>
      <c r="J19" s="22" t="s">
        <v>18</v>
      </c>
      <c r="K19" s="109">
        <v>0</v>
      </c>
      <c r="L19" s="109">
        <v>37.419519614467703</v>
      </c>
      <c r="M19" s="109">
        <v>2.6175479106686601</v>
      </c>
      <c r="N19" s="109">
        <v>13.850013975812599</v>
      </c>
      <c r="O19" s="109">
        <v>13.850013975812599</v>
      </c>
      <c r="P19" s="109">
        <v>110.038013580008</v>
      </c>
      <c r="Q19" s="109">
        <v>0</v>
      </c>
      <c r="R19" s="109">
        <v>4.0668843699091101E-3</v>
      </c>
      <c r="S19" s="109">
        <v>1.9855936622860799E-2</v>
      </c>
      <c r="T19" s="109">
        <v>6.7086629394836201</v>
      </c>
      <c r="U19" s="109">
        <v>3.8609051933235902E-3</v>
      </c>
      <c r="V19" s="109">
        <v>1.4348362417597</v>
      </c>
      <c r="W19" s="109">
        <v>0.13515007218064601</v>
      </c>
      <c r="X19" s="109">
        <v>8.2833904184923604E-2</v>
      </c>
      <c r="Y19" s="109">
        <v>34.437895038668003</v>
      </c>
      <c r="Z19" s="109">
        <v>1.3374621737704999E-6</v>
      </c>
      <c r="AA19" s="109">
        <v>5.3498604736806599E-6</v>
      </c>
      <c r="AB19" s="109">
        <v>4928.5657585273102</v>
      </c>
      <c r="AC19" s="109">
        <v>29.6933732276547</v>
      </c>
      <c r="AD19" s="109">
        <v>712.32733223091202</v>
      </c>
      <c r="AE19" s="109">
        <v>45.360070489238602</v>
      </c>
      <c r="AF19" s="109">
        <v>1.0538973335780399</v>
      </c>
      <c r="AG19" s="109">
        <v>162.19487522302501</v>
      </c>
      <c r="AH19" s="109">
        <v>2.7248010169149599</v>
      </c>
      <c r="AI19" s="109">
        <v>329.61983056210698</v>
      </c>
      <c r="AJ19" s="109">
        <v>2.5045729852204199</v>
      </c>
      <c r="AK19" s="109">
        <v>57.545545543806398</v>
      </c>
      <c r="AL19" s="109">
        <v>0.62180958374940298</v>
      </c>
      <c r="AM19" s="109">
        <v>0</v>
      </c>
      <c r="AN19" s="109">
        <v>0</v>
      </c>
      <c r="AO19" s="109">
        <v>60.527199166284802</v>
      </c>
      <c r="AP19" s="109">
        <v>60.527199166284802</v>
      </c>
      <c r="AQ19" s="109">
        <v>3.95181698132291</v>
      </c>
      <c r="AR19" s="109">
        <v>1.1196614597845099E-5</v>
      </c>
      <c r="AS19" s="109">
        <v>2.1621004672341099E-5</v>
      </c>
      <c r="AT19" s="109">
        <v>273.34057917988002</v>
      </c>
      <c r="AU19" s="109">
        <v>45.572929983252898</v>
      </c>
      <c r="AV19" s="109">
        <v>1.8187979632175999</v>
      </c>
      <c r="AW19" s="109">
        <v>47.692780546520297</v>
      </c>
      <c r="AX19" s="109">
        <v>4.8803653843509096</v>
      </c>
      <c r="AY19" s="109">
        <v>1.3854914433097901E-2</v>
      </c>
      <c r="AZ19" s="109">
        <v>0.101602712670293</v>
      </c>
      <c r="BA19" s="109">
        <v>9.8147808379327292E-4</v>
      </c>
      <c r="BB19" s="109">
        <v>1.9927087621444302E-3</v>
      </c>
      <c r="BC19" s="109">
        <v>0</v>
      </c>
      <c r="BD19" s="109">
        <v>3.8616494324146302</v>
      </c>
      <c r="BE19" s="109">
        <v>17.777697649534499</v>
      </c>
      <c r="BF19" s="109">
        <v>0</v>
      </c>
      <c r="BG19" s="109">
        <v>0.323623132996467</v>
      </c>
      <c r="BH19" s="109">
        <v>0.31093183250726097</v>
      </c>
      <c r="BI19" s="109">
        <v>1456.5104010684699</v>
      </c>
      <c r="BJ19" s="109">
        <v>30750.810346424299</v>
      </c>
      <c r="BK19" s="109">
        <v>3143.4163412900298</v>
      </c>
      <c r="BL19" s="109">
        <v>34167.567266894199</v>
      </c>
      <c r="BM19" s="109">
        <v>0</v>
      </c>
      <c r="BN19" s="109">
        <v>58.058978265482502</v>
      </c>
      <c r="BO19" s="109">
        <v>2.4390464374429701</v>
      </c>
      <c r="BP19" s="109">
        <v>7.9896562040851198E-3</v>
      </c>
      <c r="BQ19" s="109">
        <v>2.35718599529736E-2</v>
      </c>
      <c r="BR19" s="109">
        <v>1.8916492917040201E-2</v>
      </c>
      <c r="BS19" s="109">
        <v>0.67630215409337602</v>
      </c>
      <c r="BT19" s="109">
        <v>0</v>
      </c>
      <c r="BU19" s="109">
        <v>506.43297149490297</v>
      </c>
      <c r="BV19" s="109">
        <v>0.53849442794997704</v>
      </c>
      <c r="BW19" s="109">
        <v>0.18935050333427</v>
      </c>
      <c r="BX19" s="109">
        <v>712.32733223091202</v>
      </c>
      <c r="BY19" s="109">
        <v>0.24199915325639201</v>
      </c>
      <c r="BZ19" s="109">
        <v>0</v>
      </c>
      <c r="CA19" s="109">
        <v>5.7913399461631299E-6</v>
      </c>
      <c r="CB19" s="109">
        <v>3.50991227807338E-2</v>
      </c>
      <c r="CC19" s="109">
        <v>953.33033275851005</v>
      </c>
      <c r="CD19" s="109">
        <v>923.63695953085505</v>
      </c>
      <c r="CE19" s="109">
        <v>29.6933732276547</v>
      </c>
      <c r="CF19" s="109">
        <v>0</v>
      </c>
      <c r="CG19" s="109">
        <v>0</v>
      </c>
      <c r="CH19" s="109">
        <v>3.7786968464293298</v>
      </c>
      <c r="CI19" s="109">
        <v>0</v>
      </c>
      <c r="CJ19" s="109">
        <v>40.548719027629403</v>
      </c>
      <c r="CK19" s="109">
        <v>0</v>
      </c>
      <c r="CL19" s="109">
        <v>1.0538973335780399</v>
      </c>
      <c r="CM19" s="109">
        <v>162.19487522302501</v>
      </c>
      <c r="CN19" s="109">
        <v>1.23721460681252</v>
      </c>
      <c r="CO19" s="109">
        <v>0</v>
      </c>
      <c r="CP19" s="109">
        <v>2.7248010169149599</v>
      </c>
      <c r="CQ19" s="109">
        <v>3.6946450448386999E-3</v>
      </c>
      <c r="CR19" s="109">
        <v>181.31603608159099</v>
      </c>
      <c r="CS19" s="109">
        <v>211.523214477496</v>
      </c>
      <c r="CT19" s="109">
        <v>0</v>
      </c>
      <c r="CU19" s="109">
        <v>0</v>
      </c>
      <c r="CV19" s="109">
        <v>70.857717608116005</v>
      </c>
      <c r="CW19" s="109">
        <v>2.8824193601956498</v>
      </c>
      <c r="CX19" s="109">
        <v>0</v>
      </c>
      <c r="CY19" s="109">
        <v>11.5663934349279</v>
      </c>
      <c r="CZ19" s="109">
        <v>1416.4189584339399</v>
      </c>
      <c r="DA19" s="109">
        <v>2.7407783154307799</v>
      </c>
      <c r="DB19" s="109">
        <v>98.493269455978606</v>
      </c>
      <c r="DD19" s="30">
        <f t="shared" si="0"/>
        <v>8.0000012012774024E-3</v>
      </c>
      <c r="DE19" s="30">
        <f t="shared" si="7"/>
        <v>1.9247494879984409E-2</v>
      </c>
      <c r="DF19" s="45">
        <f t="shared" si="1"/>
        <v>-4.3975709014082134E-7</v>
      </c>
      <c r="DG19" s="45"/>
      <c r="DH19" s="45">
        <f t="shared" si="2"/>
        <v>-3.1934091868349888E-7</v>
      </c>
      <c r="DI19" s="45">
        <f t="shared" si="3"/>
        <v>-2.5355155252115519E-5</v>
      </c>
      <c r="DJ19" s="45">
        <f t="shared" si="4"/>
        <v>-2.6375489128516926E-5</v>
      </c>
      <c r="DK19" s="45">
        <f t="shared" si="5"/>
        <v>7.3403153715197807E-7</v>
      </c>
      <c r="DL19" s="45">
        <f t="shared" si="6"/>
        <v>-2.8760271841308052E-7</v>
      </c>
      <c r="DM19" s="45">
        <f t="shared" si="8"/>
        <v>-4.916489690389936E-4</v>
      </c>
      <c r="DN19" s="45">
        <f t="shared" si="9"/>
        <v>2.1682487727812953E-6</v>
      </c>
      <c r="DO19" s="45">
        <f t="shared" si="10"/>
        <v>2.6073730360056294E-5</v>
      </c>
      <c r="DP19" s="45">
        <f t="shared" si="11"/>
        <v>-5.5814600793755061E-4</v>
      </c>
      <c r="DQ19" s="45">
        <f t="shared" si="12"/>
        <v>2.6601330904594038E-5</v>
      </c>
      <c r="DR19" s="45">
        <f t="shared" si="13"/>
        <v>2.6740866081181599E-6</v>
      </c>
      <c r="DS19" s="45">
        <f t="shared" si="14"/>
        <v>2.5937975044025418E-5</v>
      </c>
      <c r="DT19" s="45">
        <f t="shared" si="15"/>
        <v>2.85713605726284E-5</v>
      </c>
      <c r="DU19" s="45">
        <f t="shared" si="16"/>
        <v>2.6712379218572034E-6</v>
      </c>
      <c r="DV19" s="45">
        <f t="shared" si="17"/>
        <v>8.5613814164138449E-4</v>
      </c>
      <c r="DW19" s="45">
        <f t="shared" si="18"/>
        <v>2.0464785708926772E-6</v>
      </c>
      <c r="DX19" s="45">
        <f t="shared" si="19"/>
        <v>2.4199838292884351E-5</v>
      </c>
      <c r="DY19" s="45">
        <f t="shared" si="20"/>
        <v>2.6046268529894773E-5</v>
      </c>
      <c r="DZ19" s="45">
        <f t="shared" si="21"/>
        <v>2.5498795472768678E-5</v>
      </c>
      <c r="EA19" s="45">
        <f t="shared" si="22"/>
        <v>-1.3381329059268011E-3</v>
      </c>
      <c r="EB19" s="45">
        <f t="shared" si="23"/>
        <v>2.5805059389091102E-5</v>
      </c>
      <c r="EC19" s="45">
        <f t="shared" si="24"/>
        <v>2.3521207992105974E-6</v>
      </c>
      <c r="ED19" s="45">
        <f t="shared" si="25"/>
        <v>2.7842026876283105E-6</v>
      </c>
      <c r="EE19" s="75">
        <f t="shared" si="26"/>
        <v>3.1334249997068681E-6</v>
      </c>
      <c r="EF19" s="45">
        <f t="shared" si="27"/>
        <v>2.4595423295609621E-5</v>
      </c>
      <c r="EG19" s="45">
        <f t="shared" si="28"/>
        <v>8.1168827633303889E-4</v>
      </c>
      <c r="EH19" s="45">
        <f t="shared" si="29"/>
        <v>-9.5406260113401094E-4</v>
      </c>
      <c r="EI19" s="75">
        <f t="shared" si="30"/>
        <v>-6.1032495383543813E-4</v>
      </c>
      <c r="EJ19" s="45">
        <f t="shared" si="31"/>
        <v>2.5192487837658255E-5</v>
      </c>
      <c r="EK19" s="45">
        <f t="shared" si="32"/>
        <v>2.6002383908192372E-5</v>
      </c>
      <c r="EL19" s="45"/>
      <c r="EM19" s="45"/>
      <c r="EN19" s="45"/>
      <c r="EO19" s="45"/>
    </row>
    <row r="20" spans="1:145" x14ac:dyDescent="0.25">
      <c r="A20" s="20" t="s">
        <v>19</v>
      </c>
      <c r="B20" s="22">
        <v>403.9471398</v>
      </c>
      <c r="C20" s="22"/>
      <c r="D20" s="22">
        <v>2685.4311913000001</v>
      </c>
      <c r="E20" s="22">
        <v>70.254106749000002</v>
      </c>
      <c r="F20" s="22">
        <v>68.130610461000003</v>
      </c>
      <c r="G20" s="22">
        <v>3.9090143488</v>
      </c>
      <c r="H20" s="22">
        <v>92.047118710999996</v>
      </c>
      <c r="I20" s="20"/>
      <c r="J20" s="22" t="s">
        <v>19</v>
      </c>
      <c r="K20" s="109">
        <v>0</v>
      </c>
      <c r="L20" s="109">
        <v>2.4317367779010399</v>
      </c>
      <c r="M20" s="109">
        <v>0.17010345637973401</v>
      </c>
      <c r="N20" s="109">
        <v>0.90005458705006702</v>
      </c>
      <c r="O20" s="109">
        <v>0.90005458705006702</v>
      </c>
      <c r="P20" s="109">
        <v>7.1509121898510202</v>
      </c>
      <c r="Q20" s="109">
        <v>0</v>
      </c>
      <c r="R20" s="109">
        <v>2.9997957742908E-4</v>
      </c>
      <c r="S20" s="109">
        <v>1.4646033175151701E-3</v>
      </c>
      <c r="T20" s="109">
        <v>0.43596780627374199</v>
      </c>
      <c r="U20" s="109">
        <v>2.84786048241671E-4</v>
      </c>
      <c r="V20" s="109">
        <v>9.3244008520721594E-2</v>
      </c>
      <c r="W20" s="109">
        <v>9.9688766304557499E-3</v>
      </c>
      <c r="X20" s="109">
        <v>6.1099535989902797E-3</v>
      </c>
      <c r="Y20" s="109">
        <v>2.2379718375484399</v>
      </c>
      <c r="Z20" s="109">
        <v>9.8652962295452395E-8</v>
      </c>
      <c r="AA20" s="109">
        <v>3.9461463662869199E-7</v>
      </c>
      <c r="AB20" s="109">
        <v>403.94702708003302</v>
      </c>
      <c r="AC20" s="109">
        <v>2.1235037742026099</v>
      </c>
      <c r="AD20" s="109">
        <v>52.5423214227527</v>
      </c>
      <c r="AE20" s="109">
        <v>3.3458273620044401</v>
      </c>
      <c r="AF20" s="109">
        <v>7.7737054516994794E-2</v>
      </c>
      <c r="AG20" s="109">
        <v>11.963735472037101</v>
      </c>
      <c r="AH20" s="109">
        <v>0.200985261892557</v>
      </c>
      <c r="AI20" s="109">
        <v>21.420580660978501</v>
      </c>
      <c r="AJ20" s="109">
        <v>0.162761630960985</v>
      </c>
      <c r="AK20" s="109">
        <v>3.7396421864909901</v>
      </c>
      <c r="AL20" s="109">
        <v>4.0408844068826E-2</v>
      </c>
      <c r="AM20" s="109">
        <v>0</v>
      </c>
      <c r="AN20" s="109">
        <v>0</v>
      </c>
      <c r="AO20" s="109">
        <v>3.9334027753952299</v>
      </c>
      <c r="AP20" s="109">
        <v>3.9334027753952299</v>
      </c>
      <c r="AQ20" s="109">
        <v>0.25681205262239698</v>
      </c>
      <c r="AR20" s="109">
        <v>8.2587723713776304E-7</v>
      </c>
      <c r="AS20" s="109">
        <v>1.5947953911341599E-6</v>
      </c>
      <c r="AT20" s="109">
        <v>21.483444385345798</v>
      </c>
      <c r="AU20" s="109">
        <v>2.9615916159197799</v>
      </c>
      <c r="AV20" s="109">
        <v>0.11819605268616901</v>
      </c>
      <c r="AW20" s="109">
        <v>3.0993527095556801</v>
      </c>
      <c r="AX20" s="109">
        <v>0.317154072113427</v>
      </c>
      <c r="AY20" s="109">
        <v>1.02195702125806E-3</v>
      </c>
      <c r="AZ20" s="109">
        <v>7.4943685281392402E-3</v>
      </c>
      <c r="BA20" s="109">
        <v>7.2395124909472699E-5</v>
      </c>
      <c r="BB20" s="109">
        <v>1.4698457611181799E-4</v>
      </c>
      <c r="BC20" s="109">
        <v>0</v>
      </c>
      <c r="BD20" s="109">
        <v>0.25095209878246499</v>
      </c>
      <c r="BE20" s="109">
        <v>1.3113096805635001</v>
      </c>
      <c r="BF20" s="109">
        <v>0</v>
      </c>
      <c r="BG20" s="109">
        <v>2.3870931831985701E-2</v>
      </c>
      <c r="BH20" s="109">
        <v>2.2934822099130801E-2</v>
      </c>
      <c r="BI20" s="109">
        <v>94.652440425381798</v>
      </c>
      <c r="BJ20" s="109">
        <v>2416.8873559018198</v>
      </c>
      <c r="BK20" s="109">
        <v>247.05960913441001</v>
      </c>
      <c r="BL20" s="109">
        <v>2685.43040942158</v>
      </c>
      <c r="BM20" s="109">
        <v>0</v>
      </c>
      <c r="BN20" s="109">
        <v>3.7730091447518901</v>
      </c>
      <c r="BO20" s="109">
        <v>0.158775958514525</v>
      </c>
      <c r="BP20" s="109">
        <v>5.8932813290872197E-4</v>
      </c>
      <c r="BQ20" s="109">
        <v>1.7387067376669499E-3</v>
      </c>
      <c r="BR20" s="109">
        <v>1.3953171599212901E-3</v>
      </c>
      <c r="BS20" s="109">
        <v>4.5746917479235198E-2</v>
      </c>
      <c r="BT20" s="109">
        <v>0</v>
      </c>
      <c r="BU20" s="109">
        <v>32.910925147532197</v>
      </c>
      <c r="BV20" s="109">
        <v>3.9720143283894602E-2</v>
      </c>
      <c r="BW20" s="109">
        <v>1.3966772358449399E-2</v>
      </c>
      <c r="BX20" s="109">
        <v>52.5423214227527</v>
      </c>
      <c r="BY20" s="109">
        <v>1.78502135639367E-2</v>
      </c>
      <c r="BZ20" s="109">
        <v>0</v>
      </c>
      <c r="CA20" s="109">
        <v>4.2717877534350701E-7</v>
      </c>
      <c r="CB20" s="109">
        <v>2.58896114243511E-3</v>
      </c>
      <c r="CC20" s="109">
        <v>70.252339465966202</v>
      </c>
      <c r="CD20" s="109">
        <v>68.128835691763598</v>
      </c>
      <c r="CE20" s="109">
        <v>2.1235037742026099</v>
      </c>
      <c r="CF20" s="109">
        <v>0</v>
      </c>
      <c r="CG20" s="109">
        <v>0</v>
      </c>
      <c r="CH20" s="109">
        <v>0.278722313673616</v>
      </c>
      <c r="CI20" s="109">
        <v>0</v>
      </c>
      <c r="CJ20" s="109">
        <v>2.9909355550411401</v>
      </c>
      <c r="CK20" s="109">
        <v>0</v>
      </c>
      <c r="CL20" s="109">
        <v>7.7737054516994794E-2</v>
      </c>
      <c r="CM20" s="109">
        <v>11.963735472037101</v>
      </c>
      <c r="CN20" s="109">
        <v>8.0401356109336006E-2</v>
      </c>
      <c r="CO20" s="109">
        <v>0</v>
      </c>
      <c r="CP20" s="109">
        <v>0.200985261892557</v>
      </c>
      <c r="CQ20" s="109">
        <v>2.72521500664142E-4</v>
      </c>
      <c r="CR20" s="109">
        <v>3.9090510465494899</v>
      </c>
      <c r="CS20" s="109">
        <v>13.7459977991294</v>
      </c>
      <c r="CT20" s="109">
        <v>0</v>
      </c>
      <c r="CU20" s="109">
        <v>0</v>
      </c>
      <c r="CV20" s="109">
        <v>4.6047417461261402</v>
      </c>
      <c r="CW20" s="109">
        <v>0.18731622945679299</v>
      </c>
      <c r="CX20" s="109">
        <v>0</v>
      </c>
      <c r="CY20" s="109">
        <v>0.75165083367482899</v>
      </c>
      <c r="CZ20" s="109">
        <v>92.047077514619403</v>
      </c>
      <c r="DA20" s="109">
        <v>0.17811147784040299</v>
      </c>
      <c r="DB20" s="109">
        <v>6.4006632803305399</v>
      </c>
      <c r="DD20" s="30">
        <f t="shared" si="0"/>
        <v>8.0000004133315671E-3</v>
      </c>
      <c r="DE20" s="30">
        <f t="shared" si="7"/>
        <v>1.9247498760969289E-2</v>
      </c>
      <c r="DF20" s="45">
        <f t="shared" si="1"/>
        <v>-2.7904633025488638E-7</v>
      </c>
      <c r="DG20" s="45"/>
      <c r="DH20" s="45">
        <f t="shared" si="2"/>
        <v>-2.9115563367163006E-7</v>
      </c>
      <c r="DI20" s="45">
        <f t="shared" si="3"/>
        <v>-2.5155583290156659E-5</v>
      </c>
      <c r="DJ20" s="45">
        <f t="shared" si="4"/>
        <v>-2.604951319820238E-5</v>
      </c>
      <c r="DK20" s="45">
        <f t="shared" si="5"/>
        <v>9.3879802465177949E-6</v>
      </c>
      <c r="DL20" s="45">
        <f t="shared" si="6"/>
        <v>-4.4755752455894141E-7</v>
      </c>
      <c r="DM20" s="45">
        <f t="shared" si="8"/>
        <v>-4.9080951046117792E-4</v>
      </c>
      <c r="DN20" s="45">
        <f t="shared" si="9"/>
        <v>2.6873877555116367E-6</v>
      </c>
      <c r="DO20" s="45">
        <f t="shared" si="10"/>
        <v>2.6097798818253059E-5</v>
      </c>
      <c r="DP20" s="45">
        <f t="shared" si="11"/>
        <v>-5.5774387182887816E-4</v>
      </c>
      <c r="DQ20" s="45">
        <f t="shared" si="12"/>
        <v>2.6389103191785924E-5</v>
      </c>
      <c r="DR20" s="45">
        <f t="shared" si="13"/>
        <v>3.4211260168441099E-6</v>
      </c>
      <c r="DS20" s="45">
        <f t="shared" si="14"/>
        <v>2.6433354796038251E-5</v>
      </c>
      <c r="DT20" s="45">
        <f t="shared" si="15"/>
        <v>3.0062711586285902E-5</v>
      </c>
      <c r="DU20" s="45">
        <f t="shared" si="16"/>
        <v>4.38123603428546E-6</v>
      </c>
      <c r="DV20" s="45">
        <f t="shared" si="17"/>
        <v>8.5514450293397686E-4</v>
      </c>
      <c r="DW20" s="45">
        <f t="shared" si="18"/>
        <v>2.7504883218842135E-6</v>
      </c>
      <c r="DX20" s="45">
        <f t="shared" si="19"/>
        <v>2.3201081546073622E-5</v>
      </c>
      <c r="DY20" s="45">
        <f t="shared" si="20"/>
        <v>2.5961157222751021E-5</v>
      </c>
      <c r="DZ20" s="45">
        <f t="shared" si="21"/>
        <v>2.2108704764264555E-5</v>
      </c>
      <c r="EA20" s="45">
        <f t="shared" si="22"/>
        <v>-1.3387910847814906E-3</v>
      </c>
      <c r="EB20" s="45">
        <f t="shared" si="23"/>
        <v>2.6574594450669885E-5</v>
      </c>
      <c r="EC20" s="45">
        <f t="shared" si="24"/>
        <v>2.2780488152050224E-6</v>
      </c>
      <c r="ED20" s="45">
        <f t="shared" si="25"/>
        <v>2.1494989654972205E-6</v>
      </c>
      <c r="EE20" s="75">
        <f t="shared" si="26"/>
        <v>-9.4618483502957986E-8</v>
      </c>
      <c r="EF20" s="45">
        <f t="shared" si="27"/>
        <v>2.3254436509103062E-5</v>
      </c>
      <c r="EG20" s="45">
        <f t="shared" si="28"/>
        <v>8.1818888278265944E-4</v>
      </c>
      <c r="EH20" s="45">
        <f t="shared" si="29"/>
        <v>-9.4796847223736368E-4</v>
      </c>
      <c r="EI20" s="75">
        <f t="shared" si="30"/>
        <v>-6.4181060325890131E-4</v>
      </c>
      <c r="EJ20" s="45">
        <f t="shared" si="31"/>
        <v>2.5207437270500026E-5</v>
      </c>
      <c r="EK20" s="45">
        <f t="shared" si="32"/>
        <v>2.5993126437772165E-5</v>
      </c>
      <c r="EL20" s="45"/>
      <c r="EM20" s="45"/>
      <c r="EN20" s="45"/>
      <c r="EO20" s="45"/>
    </row>
    <row r="21" spans="1:145" x14ac:dyDescent="0.25">
      <c r="A21" s="20" t="s">
        <v>20</v>
      </c>
      <c r="B21" s="22">
        <v>617.32431833999999</v>
      </c>
      <c r="C21" s="22"/>
      <c r="D21" s="22">
        <v>4037.9280675</v>
      </c>
      <c r="E21" s="22">
        <v>104.43308113000001</v>
      </c>
      <c r="F21" s="22">
        <v>101.28513477</v>
      </c>
      <c r="G21" s="22">
        <v>4.6359342726000001</v>
      </c>
      <c r="H21" s="22">
        <v>131.67010572999999</v>
      </c>
      <c r="I21" s="20"/>
      <c r="J21" s="22" t="s">
        <v>20</v>
      </c>
      <c r="K21" s="109">
        <v>0</v>
      </c>
      <c r="L21" s="109">
        <v>3.4785139054635099</v>
      </c>
      <c r="M21" s="109">
        <v>0.24332676536473899</v>
      </c>
      <c r="N21" s="109">
        <v>1.28749559196629</v>
      </c>
      <c r="O21" s="109">
        <v>1.28749559196629</v>
      </c>
      <c r="P21" s="109">
        <v>10.229122312164501</v>
      </c>
      <c r="Q21" s="109">
        <v>0</v>
      </c>
      <c r="R21" s="109">
        <v>4.4595699001857299E-4</v>
      </c>
      <c r="S21" s="109">
        <v>2.17732349002684E-3</v>
      </c>
      <c r="T21" s="109">
        <v>0.62363639171722196</v>
      </c>
      <c r="U21" s="109">
        <v>4.2337128543048998E-4</v>
      </c>
      <c r="V21" s="109">
        <v>0.13338218001412999</v>
      </c>
      <c r="W21" s="109">
        <v>1.48200291340796E-2</v>
      </c>
      <c r="X21" s="109">
        <v>9.0832489326873704E-3</v>
      </c>
      <c r="Y21" s="109">
        <v>3.2013418342317599</v>
      </c>
      <c r="Z21" s="109">
        <v>1.4666122267233201E-7</v>
      </c>
      <c r="AA21" s="109">
        <v>5.8664126441684905E-7</v>
      </c>
      <c r="AB21" s="109">
        <v>617.32405471959896</v>
      </c>
      <c r="AC21" s="109">
        <v>3.1479698371335498</v>
      </c>
      <c r="AD21" s="109">
        <v>78.111083549441304</v>
      </c>
      <c r="AE21" s="109">
        <v>4.9740100302584302</v>
      </c>
      <c r="AF21" s="109">
        <v>0.115566332696197</v>
      </c>
      <c r="AG21" s="109">
        <v>17.785665323721101</v>
      </c>
      <c r="AH21" s="109">
        <v>0.29879098462827303</v>
      </c>
      <c r="AI21" s="109">
        <v>30.641403936127499</v>
      </c>
      <c r="AJ21" s="109">
        <v>0.232824577038657</v>
      </c>
      <c r="AK21" s="109">
        <v>5.3494280908278196</v>
      </c>
      <c r="AL21" s="109">
        <v>5.7803352468031997E-2</v>
      </c>
      <c r="AM21" s="109">
        <v>0</v>
      </c>
      <c r="AN21" s="109">
        <v>0</v>
      </c>
      <c r="AO21" s="109">
        <v>5.6266006383622704</v>
      </c>
      <c r="AP21" s="109">
        <v>5.6266006383622704</v>
      </c>
      <c r="AQ21" s="109">
        <v>0.36736055388161898</v>
      </c>
      <c r="AR21" s="109">
        <v>1.2277783404158399E-6</v>
      </c>
      <c r="AS21" s="109">
        <v>2.37086569121371E-6</v>
      </c>
      <c r="AT21" s="109">
        <v>32.303412686783801</v>
      </c>
      <c r="AU21" s="109">
        <v>4.2364502451033497</v>
      </c>
      <c r="AV21" s="109">
        <v>0.16907533520988499</v>
      </c>
      <c r="AW21" s="109">
        <v>4.4335111819526301</v>
      </c>
      <c r="AX21" s="109">
        <v>0.45367798846389601</v>
      </c>
      <c r="AY21" s="109">
        <v>1.5192743203425901E-3</v>
      </c>
      <c r="AZ21" s="109">
        <v>1.11413691405832E-2</v>
      </c>
      <c r="BA21" s="109">
        <v>1.0762585506153599E-4</v>
      </c>
      <c r="BB21" s="109">
        <v>2.18512435478981E-4</v>
      </c>
      <c r="BC21" s="109">
        <v>0</v>
      </c>
      <c r="BD21" s="109">
        <v>0.35897793710776199</v>
      </c>
      <c r="BE21" s="109">
        <v>1.94943428189068</v>
      </c>
      <c r="BF21" s="109">
        <v>0</v>
      </c>
      <c r="BG21" s="109">
        <v>3.5487270758445003E-2</v>
      </c>
      <c r="BH21" s="109">
        <v>3.4095617236837003E-2</v>
      </c>
      <c r="BI21" s="109">
        <v>135.39696766811599</v>
      </c>
      <c r="BJ21" s="109">
        <v>3634.1340242453298</v>
      </c>
      <c r="BK21" s="109">
        <v>371.48927352458401</v>
      </c>
      <c r="BL21" s="109">
        <v>4037.9267104566902</v>
      </c>
      <c r="BM21" s="109">
        <v>0</v>
      </c>
      <c r="BN21" s="109">
        <v>5.3971543208695003</v>
      </c>
      <c r="BO21" s="109">
        <v>0.22725263432134499</v>
      </c>
      <c r="BP21" s="109">
        <v>8.7611295074984698E-4</v>
      </c>
      <c r="BQ21" s="109">
        <v>2.58480484636408E-3</v>
      </c>
      <c r="BR21" s="109">
        <v>2.0743043643896199E-3</v>
      </c>
      <c r="BS21" s="109">
        <v>6.6287803301950499E-2</v>
      </c>
      <c r="BT21" s="109">
        <v>0</v>
      </c>
      <c r="BU21" s="109">
        <v>47.077920439663302</v>
      </c>
      <c r="BV21" s="109">
        <v>5.9049222269989002E-2</v>
      </c>
      <c r="BW21" s="109">
        <v>2.0763442350788398E-2</v>
      </c>
      <c r="BX21" s="109">
        <v>78.111083549441304</v>
      </c>
      <c r="BY21" s="109">
        <v>2.6536707041011399E-2</v>
      </c>
      <c r="BZ21" s="109">
        <v>0</v>
      </c>
      <c r="CA21" s="109">
        <v>6.3506431843560005E-7</v>
      </c>
      <c r="CB21" s="109">
        <v>3.8488328299079002E-3</v>
      </c>
      <c r="CC21" s="109">
        <v>104.430452781575</v>
      </c>
      <c r="CD21" s="109">
        <v>101.282482944441</v>
      </c>
      <c r="CE21" s="109">
        <v>3.1479698371335498</v>
      </c>
      <c r="CF21" s="109">
        <v>0</v>
      </c>
      <c r="CG21" s="109">
        <v>0</v>
      </c>
      <c r="CH21" s="109">
        <v>0.41435742397636599</v>
      </c>
      <c r="CI21" s="109">
        <v>0</v>
      </c>
      <c r="CJ21" s="109">
        <v>4.4464159865959001</v>
      </c>
      <c r="CK21" s="109">
        <v>0</v>
      </c>
      <c r="CL21" s="109">
        <v>0.115566332696197</v>
      </c>
      <c r="CM21" s="109">
        <v>17.785665323721101</v>
      </c>
      <c r="CN21" s="109">
        <v>0.11501124974813801</v>
      </c>
      <c r="CO21" s="109">
        <v>0</v>
      </c>
      <c r="CP21" s="109">
        <v>0.29879098462827303</v>
      </c>
      <c r="CQ21" s="109">
        <v>4.05138890579099E-4</v>
      </c>
      <c r="CR21" s="109">
        <v>4.6359510933359704</v>
      </c>
      <c r="CS21" s="109">
        <v>19.663157905020601</v>
      </c>
      <c r="CT21" s="109">
        <v>0</v>
      </c>
      <c r="CU21" s="109">
        <v>0</v>
      </c>
      <c r="CV21" s="109">
        <v>6.58692039132095</v>
      </c>
      <c r="CW21" s="109">
        <v>0.26794915733039198</v>
      </c>
      <c r="CX21" s="109">
        <v>0</v>
      </c>
      <c r="CY21" s="109">
        <v>1.07520981254227</v>
      </c>
      <c r="CZ21" s="109">
        <v>131.670072577258</v>
      </c>
      <c r="DA21" s="109">
        <v>0.25478223883649198</v>
      </c>
      <c r="DB21" s="109">
        <v>9.1559171630386995</v>
      </c>
      <c r="DD21" s="30">
        <f t="shared" si="0"/>
        <v>7.9999997531233751E-3</v>
      </c>
      <c r="DE21" s="30">
        <f t="shared" si="7"/>
        <v>1.9247496953249572E-2</v>
      </c>
      <c r="DF21" s="45">
        <f t="shared" si="1"/>
        <v>-4.2703712327023875E-7</v>
      </c>
      <c r="DG21" s="45"/>
      <c r="DH21" s="45">
        <f t="shared" si="2"/>
        <v>-3.3607416652702601E-7</v>
      </c>
      <c r="DI21" s="45">
        <f t="shared" si="3"/>
        <v>-2.5167776307719962E-5</v>
      </c>
      <c r="DJ21" s="45">
        <f t="shared" si="4"/>
        <v>-2.618178437557428E-5</v>
      </c>
      <c r="DK21" s="45">
        <f t="shared" si="5"/>
        <v>3.6283378885955419E-6</v>
      </c>
      <c r="DL21" s="45">
        <f t="shared" si="6"/>
        <v>-2.5178640062500896E-7</v>
      </c>
      <c r="DM21" s="45">
        <f t="shared" si="8"/>
        <v>-4.9119955457041281E-4</v>
      </c>
      <c r="DN21" s="45">
        <f t="shared" si="9"/>
        <v>1.9366668445250211E-6</v>
      </c>
      <c r="DO21" s="45">
        <f t="shared" si="10"/>
        <v>2.4463016713197374E-5</v>
      </c>
      <c r="DP21" s="45">
        <f t="shared" si="11"/>
        <v>-5.5783796062078045E-4</v>
      </c>
      <c r="DQ21" s="45">
        <f t="shared" si="12"/>
        <v>2.4817421109898376E-5</v>
      </c>
      <c r="DR21" s="45">
        <f t="shared" si="13"/>
        <v>2.9726200772125672E-6</v>
      </c>
      <c r="DS21" s="45">
        <f t="shared" si="14"/>
        <v>2.560768240400138E-5</v>
      </c>
      <c r="DT21" s="45">
        <f t="shared" si="15"/>
        <v>2.3606874900255976E-5</v>
      </c>
      <c r="DU21" s="45">
        <f t="shared" si="16"/>
        <v>3.2975119285083513E-6</v>
      </c>
      <c r="DV21" s="45">
        <f t="shared" si="17"/>
        <v>8.5652853052618923E-4</v>
      </c>
      <c r="DW21" s="45">
        <f t="shared" si="18"/>
        <v>2.8620222481173802E-6</v>
      </c>
      <c r="DX21" s="45">
        <f t="shared" si="19"/>
        <v>2.3753496444305326E-5</v>
      </c>
      <c r="DY21" s="45">
        <f t="shared" si="20"/>
        <v>2.6310008284296633E-5</v>
      </c>
      <c r="DZ21" s="45">
        <f t="shared" si="21"/>
        <v>2.6662589191995651E-5</v>
      </c>
      <c r="EA21" s="45">
        <f t="shared" si="22"/>
        <v>-1.3391252657770601E-3</v>
      </c>
      <c r="EB21" s="45">
        <f t="shared" si="23"/>
        <v>2.6188337740055843E-5</v>
      </c>
      <c r="EC21" s="45">
        <f t="shared" si="24"/>
        <v>2.0885933973961153E-6</v>
      </c>
      <c r="ED21" s="45">
        <f t="shared" si="25"/>
        <v>2.5449228753697316E-6</v>
      </c>
      <c r="EE21" s="75">
        <f t="shared" si="26"/>
        <v>1.2816783383960039E-6</v>
      </c>
      <c r="EF21" s="45">
        <f t="shared" si="27"/>
        <v>2.2227400309616238E-5</v>
      </c>
      <c r="EG21" s="45">
        <f t="shared" si="28"/>
        <v>8.1369442187239455E-4</v>
      </c>
      <c r="EH21" s="45">
        <f t="shared" si="29"/>
        <v>-9.5677150589796385E-4</v>
      </c>
      <c r="EI21" s="75">
        <f t="shared" si="30"/>
        <v>-6.4932125969318754E-4</v>
      </c>
      <c r="EJ21" s="45">
        <f t="shared" si="31"/>
        <v>2.5215597880700665E-5</v>
      </c>
      <c r="EK21" s="45">
        <f t="shared" si="32"/>
        <v>2.5999326119788526E-5</v>
      </c>
      <c r="EL21" s="45"/>
      <c r="EM21" s="45"/>
      <c r="EN21" s="45"/>
      <c r="EO21" s="45"/>
    </row>
    <row r="22" spans="1:145" x14ac:dyDescent="0.25">
      <c r="A22" s="20" t="s">
        <v>21</v>
      </c>
      <c r="B22" s="22">
        <v>639.13254548999998</v>
      </c>
      <c r="C22" s="22"/>
      <c r="D22" s="22">
        <v>4213.1022012000003</v>
      </c>
      <c r="E22" s="22">
        <v>110.38943582</v>
      </c>
      <c r="F22" s="22">
        <v>107.03856632</v>
      </c>
      <c r="G22" s="22">
        <v>8.3155587838000002</v>
      </c>
      <c r="H22" s="22">
        <v>144.19267868</v>
      </c>
      <c r="I22" s="20"/>
      <c r="J22" s="22" t="s">
        <v>127</v>
      </c>
      <c r="K22" s="109">
        <v>0</v>
      </c>
      <c r="L22" s="109">
        <v>3.80933932814149</v>
      </c>
      <c r="M22" s="109">
        <v>0.26646847427966702</v>
      </c>
      <c r="N22" s="109">
        <v>1.4099428280869399</v>
      </c>
      <c r="O22" s="109">
        <v>1.4099428280869399</v>
      </c>
      <c r="P22" s="109">
        <v>11.201970149501401</v>
      </c>
      <c r="Q22" s="109">
        <v>0</v>
      </c>
      <c r="R22" s="109">
        <v>4.7128799672613601E-4</v>
      </c>
      <c r="S22" s="109">
        <v>2.3010086571096299E-3</v>
      </c>
      <c r="T22" s="109">
        <v>0.68294731139039799</v>
      </c>
      <c r="U22" s="109">
        <v>4.4741848252806101E-4</v>
      </c>
      <c r="V22" s="109">
        <v>0.146067387552376</v>
      </c>
      <c r="W22" s="109">
        <v>1.5661886215049801E-2</v>
      </c>
      <c r="X22" s="109">
        <v>9.5992162987703702E-3</v>
      </c>
      <c r="Y22" s="109">
        <v>3.50580807993884</v>
      </c>
      <c r="Z22" s="109">
        <v>1.54991654227087E-7</v>
      </c>
      <c r="AA22" s="109">
        <v>6.1997070179731795E-7</v>
      </c>
      <c r="AB22" s="109">
        <v>639.13234170758994</v>
      </c>
      <c r="AC22" s="109">
        <v>3.3508754757849801</v>
      </c>
      <c r="AD22" s="109">
        <v>82.548115405347303</v>
      </c>
      <c r="AE22" s="109">
        <v>5.2565560812844101</v>
      </c>
      <c r="AF22" s="109">
        <v>0.122130934440053</v>
      </c>
      <c r="AG22" s="109">
        <v>18.795968006856299</v>
      </c>
      <c r="AH22" s="109">
        <v>0.31576360716943003</v>
      </c>
      <c r="AI22" s="109">
        <v>33.555566200402403</v>
      </c>
      <c r="AJ22" s="109">
        <v>0.25496772029473602</v>
      </c>
      <c r="AK22" s="109">
        <v>5.85818893663102</v>
      </c>
      <c r="AL22" s="109">
        <v>6.3300721784537495E-2</v>
      </c>
      <c r="AM22" s="109">
        <v>0</v>
      </c>
      <c r="AN22" s="109">
        <v>0</v>
      </c>
      <c r="AO22" s="109">
        <v>6.1617202970987801</v>
      </c>
      <c r="AP22" s="109">
        <v>6.1617202970987801</v>
      </c>
      <c r="AQ22" s="109">
        <v>0.40229844778306501</v>
      </c>
      <c r="AR22" s="109">
        <v>1.2975196802355401E-6</v>
      </c>
      <c r="AS22" s="109">
        <v>2.5055491667741701E-6</v>
      </c>
      <c r="AT22" s="109">
        <v>33.704815347894801</v>
      </c>
      <c r="AU22" s="109">
        <v>4.6393620009486503</v>
      </c>
      <c r="AV22" s="109">
        <v>0.18515513097083899</v>
      </c>
      <c r="AW22" s="109">
        <v>4.85516532246604</v>
      </c>
      <c r="AX22" s="109">
        <v>0.49682450143329099</v>
      </c>
      <c r="AY22" s="109">
        <v>1.60557783373843E-3</v>
      </c>
      <c r="AZ22" s="109">
        <v>1.17742376593528E-2</v>
      </c>
      <c r="BA22" s="109">
        <v>1.13739350540408E-4</v>
      </c>
      <c r="BB22" s="109">
        <v>2.3092639313921601E-4</v>
      </c>
      <c r="BC22" s="109">
        <v>0</v>
      </c>
      <c r="BD22" s="109">
        <v>0.39311931307650599</v>
      </c>
      <c r="BE22" s="109">
        <v>2.0601709562547801</v>
      </c>
      <c r="BF22" s="109">
        <v>0</v>
      </c>
      <c r="BG22" s="109">
        <v>3.7503088820913001E-2</v>
      </c>
      <c r="BH22" s="109">
        <v>3.6032377943859301E-2</v>
      </c>
      <c r="BI22" s="109">
        <v>148.27396128353001</v>
      </c>
      <c r="BJ22" s="109">
        <v>3791.7906317939501</v>
      </c>
      <c r="BK22" s="109">
        <v>387.60539429642199</v>
      </c>
      <c r="BL22" s="109">
        <v>4213.1008414382704</v>
      </c>
      <c r="BM22" s="109">
        <v>0</v>
      </c>
      <c r="BN22" s="109">
        <v>5.9104540443724201</v>
      </c>
      <c r="BO22" s="109">
        <v>0.24873603114416501</v>
      </c>
      <c r="BP22" s="109">
        <v>9.2588460235696105E-4</v>
      </c>
      <c r="BQ22" s="109">
        <v>2.7316169263027902E-3</v>
      </c>
      <c r="BR22" s="109">
        <v>2.1921485751550101E-3</v>
      </c>
      <c r="BS22" s="109">
        <v>7.1732232081835504E-2</v>
      </c>
      <c r="BT22" s="109">
        <v>0</v>
      </c>
      <c r="BU22" s="109">
        <v>51.555312544837001</v>
      </c>
      <c r="BV22" s="109">
        <v>6.2403475699002897E-2</v>
      </c>
      <c r="BW22" s="109">
        <v>2.1942888597143901E-2</v>
      </c>
      <c r="BX22" s="109">
        <v>82.548115405347303</v>
      </c>
      <c r="BY22" s="109">
        <v>2.80440783710048E-2</v>
      </c>
      <c r="BZ22" s="109">
        <v>0</v>
      </c>
      <c r="CA22" s="109">
        <v>6.71131393817137E-7</v>
      </c>
      <c r="CB22" s="109">
        <v>4.06746392709315E-3</v>
      </c>
      <c r="CC22" s="109">
        <v>110.38662660486099</v>
      </c>
      <c r="CD22" s="109">
        <v>107.035751129076</v>
      </c>
      <c r="CE22" s="109">
        <v>3.3508754757849801</v>
      </c>
      <c r="CF22" s="109">
        <v>0</v>
      </c>
      <c r="CG22" s="109">
        <v>0</v>
      </c>
      <c r="CH22" s="109">
        <v>0.437894476639274</v>
      </c>
      <c r="CI22" s="109">
        <v>0</v>
      </c>
      <c r="CJ22" s="109">
        <v>4.6989926388774004</v>
      </c>
      <c r="CK22" s="109">
        <v>0</v>
      </c>
      <c r="CL22" s="109">
        <v>0.122130934440053</v>
      </c>
      <c r="CM22" s="109">
        <v>18.795968006856299</v>
      </c>
      <c r="CN22" s="109">
        <v>0.12594947247666399</v>
      </c>
      <c r="CO22" s="109">
        <v>0</v>
      </c>
      <c r="CP22" s="109">
        <v>0.31576360716943003</v>
      </c>
      <c r="CQ22" s="109">
        <v>4.28153152433076E-4</v>
      </c>
      <c r="CR22" s="109">
        <v>8.3155720649172995</v>
      </c>
      <c r="CS22" s="109">
        <v>21.533236338624</v>
      </c>
      <c r="CT22" s="109">
        <v>0</v>
      </c>
      <c r="CU22" s="109">
        <v>0</v>
      </c>
      <c r="CV22" s="109">
        <v>7.2133744407966596</v>
      </c>
      <c r="CW22" s="109">
        <v>0.29343267849148802</v>
      </c>
      <c r="CX22" s="109">
        <v>0</v>
      </c>
      <c r="CY22" s="109">
        <v>1.1774684951911201</v>
      </c>
      <c r="CZ22" s="109">
        <v>144.19262775398599</v>
      </c>
      <c r="DA22" s="109">
        <v>0.27901335862362298</v>
      </c>
      <c r="DB22" s="109">
        <v>10.0266989671419</v>
      </c>
      <c r="DD22" s="30">
        <f t="shared" si="0"/>
        <v>8.0000020451417991E-3</v>
      </c>
      <c r="DE22" s="30">
        <f t="shared" si="7"/>
        <v>1.9247503142855411E-2</v>
      </c>
      <c r="DF22" s="45">
        <f t="shared" si="1"/>
        <v>-3.1884217362705019E-7</v>
      </c>
      <c r="DG22" s="45"/>
      <c r="DH22" s="45">
        <f t="shared" si="2"/>
        <v>-3.2274596364777207E-7</v>
      </c>
      <c r="DI22" s="45">
        <f t="shared" si="3"/>
        <v>-2.5448224444143912E-5</v>
      </c>
      <c r="DJ22" s="45">
        <f t="shared" si="4"/>
        <v>-2.6300715908137214E-5</v>
      </c>
      <c r="DK22" s="45">
        <f t="shared" si="5"/>
        <v>1.5971406906690619E-6</v>
      </c>
      <c r="DL22" s="45">
        <f t="shared" si="6"/>
        <v>-3.5318030345381238E-7</v>
      </c>
      <c r="DM22" s="45">
        <f t="shared" si="8"/>
        <v>-4.9172784162244845E-4</v>
      </c>
      <c r="DN22" s="45">
        <f t="shared" si="9"/>
        <v>1.8696066530027086E-6</v>
      </c>
      <c r="DO22" s="45">
        <f t="shared" si="10"/>
        <v>2.5502824756855338E-5</v>
      </c>
      <c r="DP22" s="45">
        <f t="shared" si="11"/>
        <v>-5.5837175398640347E-4</v>
      </c>
      <c r="DQ22" s="45">
        <f t="shared" si="12"/>
        <v>2.0211483532849201E-5</v>
      </c>
      <c r="DR22" s="45">
        <f t="shared" si="13"/>
        <v>1.7501376582085139E-6</v>
      </c>
      <c r="DS22" s="45">
        <f t="shared" si="14"/>
        <v>2.6335544045341337E-5</v>
      </c>
      <c r="DT22" s="45">
        <f t="shared" si="15"/>
        <v>3.0348007786092136E-5</v>
      </c>
      <c r="DU22" s="45">
        <f t="shared" si="16"/>
        <v>2.4991963529351486E-6</v>
      </c>
      <c r="DV22" s="45">
        <f t="shared" si="17"/>
        <v>8.5631554793497123E-4</v>
      </c>
      <c r="DW22" s="45">
        <f t="shared" si="18"/>
        <v>2.5263632444384884E-6</v>
      </c>
      <c r="DX22" s="45">
        <f t="shared" si="19"/>
        <v>2.3656995600602542E-5</v>
      </c>
      <c r="DY22" s="45">
        <f t="shared" si="20"/>
        <v>2.5905509370262515E-5</v>
      </c>
      <c r="DZ22" s="45">
        <f t="shared" si="21"/>
        <v>3.0828046428996265E-5</v>
      </c>
      <c r="EA22" s="45">
        <f t="shared" si="22"/>
        <v>-1.3376507337292179E-3</v>
      </c>
      <c r="EB22" s="45">
        <f t="shared" si="23"/>
        <v>2.5916589248516057E-5</v>
      </c>
      <c r="EC22" s="45">
        <f t="shared" si="24"/>
        <v>2.320851619393191E-6</v>
      </c>
      <c r="ED22" s="45">
        <f t="shared" si="25"/>
        <v>2.23616911513207E-6</v>
      </c>
      <c r="EE22" s="75">
        <f t="shared" si="26"/>
        <v>5.866256417581122E-6</v>
      </c>
      <c r="EF22" s="45">
        <f t="shared" si="27"/>
        <v>2.7385469798442288E-5</v>
      </c>
      <c r="EG22" s="45">
        <f t="shared" si="28"/>
        <v>8.0796625466478202E-4</v>
      </c>
      <c r="EH22" s="45">
        <f t="shared" si="29"/>
        <v>-9.4990964396217111E-4</v>
      </c>
      <c r="EI22" s="75">
        <f t="shared" si="30"/>
        <v>-6.3917864488587453E-4</v>
      </c>
      <c r="EJ22" s="45">
        <f t="shared" si="31"/>
        <v>2.5210535977710135E-5</v>
      </c>
      <c r="EK22" s="45">
        <f t="shared" si="32"/>
        <v>2.5999780373738546E-5</v>
      </c>
      <c r="EL22" s="45"/>
      <c r="EM22" s="45"/>
      <c r="EN22" s="45"/>
      <c r="EO22" s="45"/>
    </row>
    <row r="23" spans="1:145" x14ac:dyDescent="0.25">
      <c r="A23" s="20" t="s">
        <v>22</v>
      </c>
      <c r="B23" s="22">
        <v>667.23763058999998</v>
      </c>
      <c r="C23" s="22"/>
      <c r="D23" s="22">
        <v>4366.7400097999998</v>
      </c>
      <c r="E23" s="22">
        <v>114.2568761</v>
      </c>
      <c r="F23" s="22">
        <v>110.77138927</v>
      </c>
      <c r="G23" s="22">
        <v>11.168689240000001</v>
      </c>
      <c r="H23" s="22">
        <v>141.04818890000001</v>
      </c>
      <c r="I23" s="20"/>
      <c r="J23" s="22" t="s">
        <v>22</v>
      </c>
      <c r="K23" s="109">
        <v>0</v>
      </c>
      <c r="L23" s="109">
        <v>3.7262670392114599</v>
      </c>
      <c r="M23" s="109">
        <v>0.260657592801744</v>
      </c>
      <c r="N23" s="109">
        <v>1.3791957843901299</v>
      </c>
      <c r="O23" s="109">
        <v>1.3791957843901299</v>
      </c>
      <c r="P23" s="109">
        <v>10.957677045150501</v>
      </c>
      <c r="Q23" s="109">
        <v>0</v>
      </c>
      <c r="R23" s="109">
        <v>4.8772692937272902E-4</v>
      </c>
      <c r="S23" s="109">
        <v>2.38125130658024E-3</v>
      </c>
      <c r="T23" s="109">
        <v>0.66805394670799001</v>
      </c>
      <c r="U23" s="109">
        <v>4.6302359127955902E-4</v>
      </c>
      <c r="V23" s="109">
        <v>0.14288206318990301</v>
      </c>
      <c r="W23" s="109">
        <v>1.62080640580477E-2</v>
      </c>
      <c r="X23" s="109">
        <v>9.9339758880492898E-3</v>
      </c>
      <c r="Y23" s="109">
        <v>3.429353136944</v>
      </c>
      <c r="Z23" s="109">
        <v>1.6039680858920699E-7</v>
      </c>
      <c r="AA23" s="109">
        <v>6.4158781499694102E-7</v>
      </c>
      <c r="AB23" s="109">
        <v>667.23744360896603</v>
      </c>
      <c r="AC23" s="109">
        <v>3.4854963451115202</v>
      </c>
      <c r="AD23" s="109">
        <v>85.426882251911096</v>
      </c>
      <c r="AE23" s="109">
        <v>5.4398690317410399</v>
      </c>
      <c r="AF23" s="109">
        <v>0.12639015356073999</v>
      </c>
      <c r="AG23" s="109">
        <v>19.4514550221839</v>
      </c>
      <c r="AH23" s="109">
        <v>0.326775491833528</v>
      </c>
      <c r="AI23" s="109">
        <v>32.8238086420209</v>
      </c>
      <c r="AJ23" s="109">
        <v>0.24940732977076499</v>
      </c>
      <c r="AK23" s="109">
        <v>5.7304337801842298</v>
      </c>
      <c r="AL23" s="109">
        <v>6.1920137847847299E-2</v>
      </c>
      <c r="AM23" s="109">
        <v>0</v>
      </c>
      <c r="AN23" s="109">
        <v>0</v>
      </c>
      <c r="AO23" s="109">
        <v>6.0273467050599896</v>
      </c>
      <c r="AP23" s="109">
        <v>6.0273467050599896</v>
      </c>
      <c r="AQ23" s="109">
        <v>0.39352516353554301</v>
      </c>
      <c r="AR23" s="109">
        <v>1.34277387999643E-6</v>
      </c>
      <c r="AS23" s="109">
        <v>2.5929344989788399E-6</v>
      </c>
      <c r="AT23" s="109">
        <v>34.9339108227759</v>
      </c>
      <c r="AU23" s="109">
        <v>4.53818730737735</v>
      </c>
      <c r="AV23" s="109">
        <v>0.18111746392966599</v>
      </c>
      <c r="AW23" s="109">
        <v>4.7492875318852397</v>
      </c>
      <c r="AX23" s="109">
        <v>0.48599046385491801</v>
      </c>
      <c r="AY23" s="109">
        <v>1.6615700177692501E-3</v>
      </c>
      <c r="AZ23" s="109">
        <v>1.21848448928278E-2</v>
      </c>
      <c r="BA23" s="109">
        <v>1.17705944024647E-4</v>
      </c>
      <c r="BB23" s="109">
        <v>2.38977329190848E-4</v>
      </c>
      <c r="BC23" s="109">
        <v>0</v>
      </c>
      <c r="BD23" s="109">
        <v>0.38454562399320702</v>
      </c>
      <c r="BE23" s="109">
        <v>2.1320164293005202</v>
      </c>
      <c r="BF23" s="109">
        <v>0</v>
      </c>
      <c r="BG23" s="109">
        <v>3.8810978521029299E-2</v>
      </c>
      <c r="BH23" s="109">
        <v>3.7288956013271798E-2</v>
      </c>
      <c r="BI23" s="109">
        <v>145.04045186262999</v>
      </c>
      <c r="BJ23" s="109">
        <v>3930.06473175768</v>
      </c>
      <c r="BK23" s="109">
        <v>401.73987352392197</v>
      </c>
      <c r="BL23" s="109">
        <v>4366.7385161043803</v>
      </c>
      <c r="BM23" s="109">
        <v>0</v>
      </c>
      <c r="BN23" s="109">
        <v>5.7815593904562999</v>
      </c>
      <c r="BO23" s="109">
        <v>0.243515530439255</v>
      </c>
      <c r="BP23" s="109">
        <v>9.5817255923265896E-4</v>
      </c>
      <c r="BQ23" s="109">
        <v>2.8268722779993E-3</v>
      </c>
      <c r="BR23" s="109">
        <v>2.26860545210998E-3</v>
      </c>
      <c r="BS23" s="109">
        <v>7.1513064679393903E-2</v>
      </c>
      <c r="BT23" s="109">
        <v>0</v>
      </c>
      <c r="BU23" s="109">
        <v>50.431010480839298</v>
      </c>
      <c r="BV23" s="109">
        <v>6.45797055665603E-2</v>
      </c>
      <c r="BW23" s="109">
        <v>2.27081324734205E-2</v>
      </c>
      <c r="BX23" s="109">
        <v>85.426882251911096</v>
      </c>
      <c r="BY23" s="109">
        <v>2.9022090795592901E-2</v>
      </c>
      <c r="BZ23" s="109">
        <v>0</v>
      </c>
      <c r="CA23" s="109">
        <v>6.9453682491443299E-7</v>
      </c>
      <c r="CB23" s="109">
        <v>4.20930803174655E-3</v>
      </c>
      <c r="CC23" s="109">
        <v>114.253988181822</v>
      </c>
      <c r="CD23" s="109">
        <v>110.76849183671099</v>
      </c>
      <c r="CE23" s="109">
        <v>3.4854963451115202</v>
      </c>
      <c r="CF23" s="109">
        <v>0</v>
      </c>
      <c r="CG23" s="109">
        <v>0</v>
      </c>
      <c r="CH23" s="109">
        <v>0.45316576322139301</v>
      </c>
      <c r="CI23" s="109">
        <v>0</v>
      </c>
      <c r="CJ23" s="109">
        <v>4.8628608310322496</v>
      </c>
      <c r="CK23" s="109">
        <v>0</v>
      </c>
      <c r="CL23" s="109">
        <v>0.12639015356073999</v>
      </c>
      <c r="CM23" s="109">
        <v>19.4514550221839</v>
      </c>
      <c r="CN23" s="109">
        <v>0.123202676668037</v>
      </c>
      <c r="CO23" s="109">
        <v>0</v>
      </c>
      <c r="CP23" s="109">
        <v>0.326775491833528</v>
      </c>
      <c r="CQ23" s="109">
        <v>4.4308610103451802E-4</v>
      </c>
      <c r="CR23" s="109">
        <v>11.168699398886799</v>
      </c>
      <c r="CS23" s="109">
        <v>21.063641739801898</v>
      </c>
      <c r="CT23" s="109">
        <v>0</v>
      </c>
      <c r="CU23" s="109">
        <v>0</v>
      </c>
      <c r="CV23" s="109">
        <v>7.0560687459595597</v>
      </c>
      <c r="CW23" s="109">
        <v>0.28703360684343199</v>
      </c>
      <c r="CX23" s="109">
        <v>0</v>
      </c>
      <c r="CY23" s="109">
        <v>1.1517912872560201</v>
      </c>
      <c r="CZ23" s="109">
        <v>141.048140450624</v>
      </c>
      <c r="DA23" s="109">
        <v>0.27292908664891702</v>
      </c>
      <c r="DB23" s="109">
        <v>9.8080422039398698</v>
      </c>
      <c r="DD23" s="30">
        <f t="shared" si="0"/>
        <v>8.0000006169228706E-3</v>
      </c>
      <c r="DE23" s="30">
        <f t="shared" si="7"/>
        <v>1.924749894079469E-2</v>
      </c>
      <c r="DF23" s="45">
        <f t="shared" si="1"/>
        <v>-2.8023154776687961E-7</v>
      </c>
      <c r="DG23" s="45"/>
      <c r="DH23" s="45">
        <f t="shared" si="2"/>
        <v>-3.4206195380290917E-7</v>
      </c>
      <c r="DI23" s="45">
        <f t="shared" si="3"/>
        <v>-2.5275661969583259E-5</v>
      </c>
      <c r="DJ23" s="45">
        <f t="shared" si="4"/>
        <v>-2.6156874154073408E-5</v>
      </c>
      <c r="DK23" s="45">
        <f t="shared" si="5"/>
        <v>9.0958630687537501E-7</v>
      </c>
      <c r="DL23" s="45">
        <f t="shared" si="6"/>
        <v>-3.4349520109141098E-7</v>
      </c>
      <c r="DM23" s="45">
        <f t="shared" si="8"/>
        <v>-4.9147506145689882E-4</v>
      </c>
      <c r="DN23" s="45">
        <f t="shared" si="9"/>
        <v>2.4140885487238518E-6</v>
      </c>
      <c r="DO23" s="45">
        <f t="shared" si="10"/>
        <v>2.5897479924354871E-5</v>
      </c>
      <c r="DP23" s="45">
        <f t="shared" si="11"/>
        <v>-5.5831199322580447E-4</v>
      </c>
      <c r="DQ23" s="45">
        <f t="shared" si="12"/>
        <v>2.4395468992205483E-5</v>
      </c>
      <c r="DR23" s="45">
        <f t="shared" si="13"/>
        <v>2.078035767882652E-6</v>
      </c>
      <c r="DS23" s="45">
        <f t="shared" si="14"/>
        <v>2.5854528145518554E-5</v>
      </c>
      <c r="DT23" s="45">
        <f t="shared" si="15"/>
        <v>2.5864866055090153E-5</v>
      </c>
      <c r="DU23" s="45">
        <f t="shared" si="16"/>
        <v>6.7668189968219782E-8</v>
      </c>
      <c r="DV23" s="45">
        <f t="shared" si="17"/>
        <v>8.5605056925639801E-4</v>
      </c>
      <c r="DW23" s="45">
        <f t="shared" si="18"/>
        <v>2.1642330000146158E-6</v>
      </c>
      <c r="DX23" s="45">
        <f t="shared" si="19"/>
        <v>2.6402131492491008E-5</v>
      </c>
      <c r="DY23" s="45">
        <f t="shared" si="20"/>
        <v>2.5525743092823118E-5</v>
      </c>
      <c r="DZ23" s="45">
        <f t="shared" si="21"/>
        <v>2.447469672120144E-5</v>
      </c>
      <c r="EA23" s="45">
        <f t="shared" si="22"/>
        <v>-1.3395250877161642E-3</v>
      </c>
      <c r="EB23" s="45">
        <f t="shared" si="23"/>
        <v>2.6027539235313357E-5</v>
      </c>
      <c r="EC23" s="45">
        <f t="shared" si="24"/>
        <v>2.2332849829752803E-6</v>
      </c>
      <c r="ED23" s="45">
        <f t="shared" si="25"/>
        <v>3.4253592144437588E-6</v>
      </c>
      <c r="EE23" s="75">
        <f t="shared" si="26"/>
        <v>3.2585120777080199E-6</v>
      </c>
      <c r="EF23" s="45">
        <f t="shared" si="27"/>
        <v>2.6201442162101114E-5</v>
      </c>
      <c r="EG23" s="45">
        <f t="shared" si="28"/>
        <v>8.0568538885568083E-4</v>
      </c>
      <c r="EH23" s="45">
        <f t="shared" si="29"/>
        <v>-9.46218949471347E-4</v>
      </c>
      <c r="EI23" s="75">
        <f t="shared" si="30"/>
        <v>-6.5122755712571903E-4</v>
      </c>
      <c r="EJ23" s="45">
        <f t="shared" si="31"/>
        <v>2.5207999875176956E-5</v>
      </c>
      <c r="EK23" s="45">
        <f t="shared" si="32"/>
        <v>2.6001207306728957E-5</v>
      </c>
      <c r="EL23" s="45"/>
      <c r="EM23" s="45"/>
      <c r="EN23" s="45"/>
      <c r="EO23" s="45"/>
    </row>
    <row r="24" spans="1:145" x14ac:dyDescent="0.25">
      <c r="A24" s="20" t="s">
        <v>23</v>
      </c>
      <c r="B24" s="22">
        <v>96.723783331999996</v>
      </c>
      <c r="C24" s="22"/>
      <c r="D24" s="22">
        <v>693.21219879</v>
      </c>
      <c r="E24" s="22">
        <v>19.638843997999999</v>
      </c>
      <c r="F24" s="22">
        <v>19.027313174</v>
      </c>
      <c r="G24" s="22">
        <v>3.6850663084000002</v>
      </c>
      <c r="H24" s="22">
        <v>29.740845162999999</v>
      </c>
      <c r="I24" s="20"/>
      <c r="J24" s="22" t="s">
        <v>23</v>
      </c>
      <c r="K24" s="109">
        <v>0</v>
      </c>
      <c r="L24" s="109">
        <v>0.78570513113701701</v>
      </c>
      <c r="M24" s="109">
        <v>5.49611947097031E-2</v>
      </c>
      <c r="N24" s="109">
        <v>0.29081159517960797</v>
      </c>
      <c r="O24" s="109">
        <v>0.29081159517960797</v>
      </c>
      <c r="P24" s="109">
        <v>2.3104913086591998</v>
      </c>
      <c r="Q24" s="109">
        <v>0</v>
      </c>
      <c r="R24" s="109">
        <v>8.3777372090587895E-5</v>
      </c>
      <c r="S24" s="109">
        <v>4.0903077542066898E-4</v>
      </c>
      <c r="T24" s="109">
        <v>0.140863060522782</v>
      </c>
      <c r="U24" s="109">
        <v>7.9534430095115705E-5</v>
      </c>
      <c r="V24" s="109">
        <v>3.0127546248239399E-2</v>
      </c>
      <c r="W24" s="109">
        <v>2.7840731361298901E-3</v>
      </c>
      <c r="X24" s="109">
        <v>1.7063706198845801E-3</v>
      </c>
      <c r="Y24" s="109">
        <v>0.72309933233748303</v>
      </c>
      <c r="Z24" s="109">
        <v>2.75515855641352E-8</v>
      </c>
      <c r="AA24" s="109">
        <v>1.1020571338811801E-7</v>
      </c>
      <c r="AB24" s="109">
        <v>96.723721323434503</v>
      </c>
      <c r="AC24" s="109">
        <v>0.61154780370045703</v>
      </c>
      <c r="AD24" s="109">
        <v>14.673860937295</v>
      </c>
      <c r="AE24" s="109">
        <v>0.93441152433075902</v>
      </c>
      <c r="AF24" s="109">
        <v>2.1710159162684501E-2</v>
      </c>
      <c r="AG24" s="109">
        <v>3.3411968021958001</v>
      </c>
      <c r="AH24" s="109">
        <v>5.6130560205470699E-2</v>
      </c>
      <c r="AI24" s="109">
        <v>6.9210938579387902</v>
      </c>
      <c r="AJ24" s="109">
        <v>5.2589047210728303E-2</v>
      </c>
      <c r="AK24" s="109">
        <v>1.2082956204921</v>
      </c>
      <c r="AL24" s="109">
        <v>1.3056277617488199E-2</v>
      </c>
      <c r="AM24" s="109">
        <v>0</v>
      </c>
      <c r="AN24" s="109">
        <v>0</v>
      </c>
      <c r="AO24" s="109">
        <v>1.27090198208092</v>
      </c>
      <c r="AP24" s="109">
        <v>1.27090198208092</v>
      </c>
      <c r="AQ24" s="109">
        <v>8.2977118784330006E-2</v>
      </c>
      <c r="AR24" s="109">
        <v>2.30647578226252E-7</v>
      </c>
      <c r="AS24" s="109">
        <v>4.4538983744091801E-7</v>
      </c>
      <c r="AT24" s="109">
        <v>5.5456969578641599</v>
      </c>
      <c r="AU24" s="109">
        <v>0.95690376162919299</v>
      </c>
      <c r="AV24" s="109">
        <v>3.8189562175513801E-2</v>
      </c>
      <c r="AW24" s="109">
        <v>1.0014146364960499</v>
      </c>
      <c r="AX24" s="109">
        <v>0.102474068079719</v>
      </c>
      <c r="AY24" s="109">
        <v>2.8540927076616099E-4</v>
      </c>
      <c r="AZ24" s="109">
        <v>2.0930017989715401E-3</v>
      </c>
      <c r="BA24" s="109">
        <v>2.0218525802344602E-5</v>
      </c>
      <c r="BB24" s="109">
        <v>4.1049515313855402E-5</v>
      </c>
      <c r="BC24" s="109">
        <v>0</v>
      </c>
      <c r="BD24" s="109">
        <v>8.1083673266997794E-2</v>
      </c>
      <c r="BE24" s="109">
        <v>0.36621867938733499</v>
      </c>
      <c r="BF24" s="109">
        <v>0</v>
      </c>
      <c r="BG24" s="109">
        <v>6.6665999911815097E-3</v>
      </c>
      <c r="BH24" s="109">
        <v>6.4051610674779602E-3</v>
      </c>
      <c r="BI24" s="109">
        <v>30.582638189564399</v>
      </c>
      <c r="BJ24" s="109">
        <v>623.89082184295296</v>
      </c>
      <c r="BK24" s="109">
        <v>63.775548051610201</v>
      </c>
      <c r="BL24" s="109">
        <v>693.21206685242805</v>
      </c>
      <c r="BM24" s="109">
        <v>0</v>
      </c>
      <c r="BN24" s="109">
        <v>1.2190761533027901</v>
      </c>
      <c r="BO24" s="109">
        <v>5.12008959751208E-2</v>
      </c>
      <c r="BP24" s="109">
        <v>1.6458660622563199E-4</v>
      </c>
      <c r="BQ24" s="109">
        <v>4.8557392510678598E-4</v>
      </c>
      <c r="BR24" s="109">
        <v>3.8968047262421602E-4</v>
      </c>
      <c r="BS24" s="109">
        <v>1.41190622072014E-2</v>
      </c>
      <c r="BT24" s="109">
        <v>0</v>
      </c>
      <c r="BU24" s="109">
        <v>10.633679636055399</v>
      </c>
      <c r="BV24" s="109">
        <v>1.10929123166718E-2</v>
      </c>
      <c r="BW24" s="109">
        <v>3.9005994466398798E-3</v>
      </c>
      <c r="BX24" s="109">
        <v>14.673860937295</v>
      </c>
      <c r="BY24" s="109">
        <v>4.9851528343171402E-3</v>
      </c>
      <c r="BZ24" s="109">
        <v>0</v>
      </c>
      <c r="CA24" s="109">
        <v>1.1930098868477701E-7</v>
      </c>
      <c r="CB24" s="109">
        <v>7.2303802520985196E-4</v>
      </c>
      <c r="CC24" s="109">
        <v>19.638363442113398</v>
      </c>
      <c r="CD24" s="109">
        <v>19.026815638413002</v>
      </c>
      <c r="CE24" s="109">
        <v>0.61154780370045703</v>
      </c>
      <c r="CF24" s="109">
        <v>0</v>
      </c>
      <c r="CG24" s="109">
        <v>0</v>
      </c>
      <c r="CH24" s="109">
        <v>7.78407124015498E-2</v>
      </c>
      <c r="CI24" s="109">
        <v>0</v>
      </c>
      <c r="CJ24" s="109">
        <v>0.83529865540104797</v>
      </c>
      <c r="CK24" s="109">
        <v>0</v>
      </c>
      <c r="CL24" s="109">
        <v>2.1710159162684501E-2</v>
      </c>
      <c r="CM24" s="109">
        <v>3.3411968021958001</v>
      </c>
      <c r="CN24" s="109">
        <v>2.5978029036201399E-2</v>
      </c>
      <c r="CO24" s="109">
        <v>0</v>
      </c>
      <c r="CP24" s="109">
        <v>5.6130560205470699E-2</v>
      </c>
      <c r="CQ24" s="109">
        <v>7.6109128568042794E-5</v>
      </c>
      <c r="CR24" s="109">
        <v>3.6850814150233902</v>
      </c>
      <c r="CS24" s="109">
        <v>4.4413950943875902</v>
      </c>
      <c r="CT24" s="109">
        <v>0</v>
      </c>
      <c r="CU24" s="109">
        <v>0</v>
      </c>
      <c r="CV24" s="109">
        <v>1.48781442553651</v>
      </c>
      <c r="CW24" s="109">
        <v>6.05226347321084E-2</v>
      </c>
      <c r="CX24" s="109">
        <v>0</v>
      </c>
      <c r="CY24" s="109">
        <v>0.24286191810274599</v>
      </c>
      <c r="CZ24" s="109">
        <v>29.740832201810999</v>
      </c>
      <c r="DA24" s="109">
        <v>5.7548637461142402E-2</v>
      </c>
      <c r="DB24" s="109">
        <v>2.06808384546459</v>
      </c>
      <c r="DD24" s="30">
        <f t="shared" si="0"/>
        <v>8.0000006102674149E-3</v>
      </c>
      <c r="DE24" s="30">
        <f t="shared" si="7"/>
        <v>1.9247502385421795E-2</v>
      </c>
      <c r="DF24" s="45">
        <f t="shared" si="1"/>
        <v>-6.4108912365582789E-7</v>
      </c>
      <c r="DG24" s="45"/>
      <c r="DH24" s="45">
        <f t="shared" si="2"/>
        <v>-1.9032782772821801E-7</v>
      </c>
      <c r="DI24" s="45">
        <f t="shared" si="3"/>
        <v>-2.4469662605868332E-5</v>
      </c>
      <c r="DJ24" s="45">
        <f t="shared" si="4"/>
        <v>-2.6148494138306164E-5</v>
      </c>
      <c r="DK24" s="45">
        <f t="shared" si="5"/>
        <v>4.0994169780766612E-6</v>
      </c>
      <c r="DL24" s="45">
        <f t="shared" si="6"/>
        <v>-4.3580432665101851E-7</v>
      </c>
      <c r="DM24" s="45">
        <f t="shared" si="8"/>
        <v>-4.9136968331491113E-4</v>
      </c>
      <c r="DN24" s="45">
        <f t="shared" si="9"/>
        <v>2.4890488207520647E-6</v>
      </c>
      <c r="DO24" s="45">
        <f t="shared" si="10"/>
        <v>2.7643319209358615E-5</v>
      </c>
      <c r="DP24" s="45">
        <f t="shared" si="11"/>
        <v>-5.5869358469130739E-4</v>
      </c>
      <c r="DQ24" s="45">
        <f t="shared" si="12"/>
        <v>2.9431221635701057E-5</v>
      </c>
      <c r="DR24" s="45">
        <f t="shared" si="13"/>
        <v>2.7625228450916892E-6</v>
      </c>
      <c r="DS24" s="45">
        <f t="shared" si="14"/>
        <v>2.5669691925944655E-5</v>
      </c>
      <c r="DT24" s="45">
        <f t="shared" si="15"/>
        <v>2.2893903758691625E-5</v>
      </c>
      <c r="DU24" s="45">
        <f t="shared" si="16"/>
        <v>4.0042885154442712E-6</v>
      </c>
      <c r="DV24" s="45">
        <f t="shared" si="17"/>
        <v>8.5635368867409314E-4</v>
      </c>
      <c r="DW24" s="45">
        <f t="shared" si="18"/>
        <v>2.3734464107246342E-6</v>
      </c>
      <c r="DX24" s="45">
        <f t="shared" si="19"/>
        <v>2.2017108342905996E-5</v>
      </c>
      <c r="DY24" s="45">
        <f t="shared" si="20"/>
        <v>2.4855419718967516E-5</v>
      </c>
      <c r="DZ24" s="45">
        <f t="shared" si="21"/>
        <v>2.766217688745243E-5</v>
      </c>
      <c r="EA24" s="45">
        <f t="shared" si="22"/>
        <v>-1.3400090105098088E-3</v>
      </c>
      <c r="EB24" s="45">
        <f t="shared" si="23"/>
        <v>2.591264063194112E-5</v>
      </c>
      <c r="EC24" s="45">
        <f t="shared" si="24"/>
        <v>6.8076102851838108E-7</v>
      </c>
      <c r="ED24" s="45">
        <f t="shared" si="25"/>
        <v>2.2094514250501067E-6</v>
      </c>
      <c r="EE24" s="75">
        <f t="shared" si="26"/>
        <v>5.4207064603676451E-6</v>
      </c>
      <c r="EF24" s="45">
        <f t="shared" si="27"/>
        <v>2.8259193736117282E-5</v>
      </c>
      <c r="EG24" s="45">
        <f t="shared" si="28"/>
        <v>8.0407946068228949E-4</v>
      </c>
      <c r="EH24" s="45">
        <f t="shared" si="29"/>
        <v>-9.4666895977864687E-4</v>
      </c>
      <c r="EI24" s="75">
        <f t="shared" si="30"/>
        <v>-6.0825482622843161E-4</v>
      </c>
      <c r="EJ24" s="45">
        <f t="shared" si="31"/>
        <v>2.5172401877039414E-5</v>
      </c>
      <c r="EK24" s="45">
        <f t="shared" si="32"/>
        <v>2.5981477200912568E-5</v>
      </c>
      <c r="EL24" s="45"/>
      <c r="EM24" s="45"/>
      <c r="EN24" s="45"/>
      <c r="EO24" s="45"/>
    </row>
    <row r="25" spans="1:145" x14ac:dyDescent="0.25">
      <c r="A25" s="20" t="s">
        <v>24</v>
      </c>
      <c r="B25" s="22">
        <v>562.29976337999994</v>
      </c>
      <c r="C25" s="22"/>
      <c r="D25" s="22">
        <v>4008.2682942000001</v>
      </c>
      <c r="E25" s="22">
        <v>111.85939638000001</v>
      </c>
      <c r="F25" s="22">
        <v>108.41512453</v>
      </c>
      <c r="G25" s="22">
        <v>15.259549586</v>
      </c>
      <c r="H25" s="22">
        <v>170.60155384000001</v>
      </c>
      <c r="I25" s="20"/>
      <c r="J25" s="22" t="s">
        <v>24</v>
      </c>
      <c r="K25" s="109">
        <v>0</v>
      </c>
      <c r="L25" s="109">
        <v>4.5070187437041902</v>
      </c>
      <c r="M25" s="109">
        <v>0.31527230137069501</v>
      </c>
      <c r="N25" s="109">
        <v>1.66817459316005</v>
      </c>
      <c r="O25" s="109">
        <v>1.66817459316005</v>
      </c>
      <c r="P25" s="109">
        <v>13.253600958381201</v>
      </c>
      <c r="Q25" s="109">
        <v>0</v>
      </c>
      <c r="R25" s="109">
        <v>4.7735132035692799E-4</v>
      </c>
      <c r="S25" s="109">
        <v>2.3305962841206501E-3</v>
      </c>
      <c r="T25" s="109">
        <v>0.80802923597307996</v>
      </c>
      <c r="U25" s="109">
        <v>4.53173669648237E-4</v>
      </c>
      <c r="V25" s="109">
        <v>0.17281997472709301</v>
      </c>
      <c r="W25" s="109">
        <v>1.5863296932709402E-2</v>
      </c>
      <c r="X25" s="109">
        <v>9.7226672317112708E-3</v>
      </c>
      <c r="Y25" s="109">
        <v>4.1478968862998196</v>
      </c>
      <c r="Z25" s="109">
        <v>1.5698464178089301E-7</v>
      </c>
      <c r="AA25" s="109">
        <v>6.2794085897584203E-7</v>
      </c>
      <c r="AB25" s="109">
        <v>562.29967085390501</v>
      </c>
      <c r="AC25" s="109">
        <v>3.4443157175879202</v>
      </c>
      <c r="AD25" s="109">
        <v>83.609721302600903</v>
      </c>
      <c r="AE25" s="109">
        <v>5.3241569772427804</v>
      </c>
      <c r="AF25" s="109">
        <v>0.123701609111702</v>
      </c>
      <c r="AG25" s="109">
        <v>19.037689105639899</v>
      </c>
      <c r="AH25" s="109">
        <v>0.31982457012957599</v>
      </c>
      <c r="AI25" s="109">
        <v>39.701273011448301</v>
      </c>
      <c r="AJ25" s="109">
        <v>0.30166502503367998</v>
      </c>
      <c r="AK25" s="109">
        <v>6.9311108954628402</v>
      </c>
      <c r="AL25" s="109">
        <v>7.4894264662766802E-2</v>
      </c>
      <c r="AM25" s="109">
        <v>0</v>
      </c>
      <c r="AN25" s="109">
        <v>0</v>
      </c>
      <c r="AO25" s="109">
        <v>7.29024240037681</v>
      </c>
      <c r="AP25" s="109">
        <v>7.29024240037681</v>
      </c>
      <c r="AQ25" s="109">
        <v>0.47597932904763601</v>
      </c>
      <c r="AR25" s="109">
        <v>1.31420782021543E-6</v>
      </c>
      <c r="AS25" s="109">
        <v>2.5377790425959898E-6</v>
      </c>
      <c r="AT25" s="109">
        <v>32.0661425337941</v>
      </c>
      <c r="AU25" s="109">
        <v>5.4890614227891703</v>
      </c>
      <c r="AV25" s="109">
        <v>0.21906606436345399</v>
      </c>
      <c r="AW25" s="109">
        <v>5.74438367808074</v>
      </c>
      <c r="AX25" s="109">
        <v>0.58781833421103702</v>
      </c>
      <c r="AY25" s="109">
        <v>1.6262259749113999E-3</v>
      </c>
      <c r="AZ25" s="109">
        <v>1.19256580063603E-2</v>
      </c>
      <c r="BA25" s="109">
        <v>1.1520173092368101E-4</v>
      </c>
      <c r="BB25" s="109">
        <v>2.3389356293258799E-4</v>
      </c>
      <c r="BC25" s="109">
        <v>0</v>
      </c>
      <c r="BD25" s="109">
        <v>0.46511857792462902</v>
      </c>
      <c r="BE25" s="109">
        <v>2.0866647511047902</v>
      </c>
      <c r="BF25" s="109">
        <v>0</v>
      </c>
      <c r="BG25" s="109">
        <v>3.7985391737407399E-2</v>
      </c>
      <c r="BH25" s="109">
        <v>3.6495753586093201E-2</v>
      </c>
      <c r="BI25" s="109">
        <v>175.430333108572</v>
      </c>
      <c r="BJ25" s="109">
        <v>3607.4401218135199</v>
      </c>
      <c r="BK25" s="109">
        <v>368.76076793619802</v>
      </c>
      <c r="BL25" s="109">
        <v>4008.2670322835102</v>
      </c>
      <c r="BM25" s="109">
        <v>0</v>
      </c>
      <c r="BN25" s="109">
        <v>6.9929487273601802</v>
      </c>
      <c r="BO25" s="109">
        <v>0.29367553345316499</v>
      </c>
      <c r="BP25" s="109">
        <v>9.3779224477834105E-4</v>
      </c>
      <c r="BQ25" s="109">
        <v>2.7667478320554202E-3</v>
      </c>
      <c r="BR25" s="109">
        <v>2.2203486073685001E-3</v>
      </c>
      <c r="BS25" s="109">
        <v>8.0829076952630405E-2</v>
      </c>
      <c r="BT25" s="109">
        <v>0</v>
      </c>
      <c r="BU25" s="109">
        <v>60.997648310331101</v>
      </c>
      <c r="BV25" s="109">
        <v>6.3206003479995804E-2</v>
      </c>
      <c r="BW25" s="109">
        <v>2.22250906960542E-2</v>
      </c>
      <c r="BX25" s="109">
        <v>83.609721302600903</v>
      </c>
      <c r="BY25" s="109">
        <v>2.8404762173095802E-2</v>
      </c>
      <c r="BZ25" s="109">
        <v>0</v>
      </c>
      <c r="CA25" s="109">
        <v>6.79763339781852E-7</v>
      </c>
      <c r="CB25" s="109">
        <v>4.11977097520351E-3</v>
      </c>
      <c r="CC25" s="109">
        <v>111.856591497506</v>
      </c>
      <c r="CD25" s="109">
        <v>108.412275779919</v>
      </c>
      <c r="CE25" s="109">
        <v>3.4443157175879202</v>
      </c>
      <c r="CF25" s="109">
        <v>0</v>
      </c>
      <c r="CG25" s="109">
        <v>0</v>
      </c>
      <c r="CH25" s="109">
        <v>0.44352631018369998</v>
      </c>
      <c r="CI25" s="109">
        <v>0</v>
      </c>
      <c r="CJ25" s="109">
        <v>4.7594235926519897</v>
      </c>
      <c r="CK25" s="109">
        <v>0</v>
      </c>
      <c r="CL25" s="109">
        <v>0.123701609111702</v>
      </c>
      <c r="CM25" s="109">
        <v>19.037689105639899</v>
      </c>
      <c r="CN25" s="109">
        <v>0.14901719138323799</v>
      </c>
      <c r="CO25" s="109">
        <v>0</v>
      </c>
      <c r="CP25" s="109">
        <v>0.31982457012957599</v>
      </c>
      <c r="CQ25" s="109">
        <v>4.33662276845406E-4</v>
      </c>
      <c r="CR25" s="109">
        <v>15.2595987622758</v>
      </c>
      <c r="CS25" s="109">
        <v>25.477043006338199</v>
      </c>
      <c r="CT25" s="109">
        <v>0</v>
      </c>
      <c r="CU25" s="109">
        <v>0</v>
      </c>
      <c r="CV25" s="109">
        <v>8.5345052384126596</v>
      </c>
      <c r="CW25" s="109">
        <v>0.34717469885350799</v>
      </c>
      <c r="CX25" s="109">
        <v>0</v>
      </c>
      <c r="CY25" s="109">
        <v>1.3931221874472099</v>
      </c>
      <c r="CZ25" s="109">
        <v>170.60148252484299</v>
      </c>
      <c r="DA25" s="109">
        <v>0.33011507902936899</v>
      </c>
      <c r="DB25" s="109">
        <v>11.8630904354946</v>
      </c>
      <c r="DD25" s="30">
        <f t="shared" si="0"/>
        <v>8.0000015656456931E-3</v>
      </c>
      <c r="DE25" s="30">
        <f t="shared" si="7"/>
        <v>1.9247495139210972E-2</v>
      </c>
      <c r="DF25" s="45">
        <f t="shared" si="1"/>
        <v>-1.6454941111022846E-7</v>
      </c>
      <c r="DG25" s="45"/>
      <c r="DH25" s="45">
        <f t="shared" si="2"/>
        <v>-3.148283491382305E-7</v>
      </c>
      <c r="DI25" s="45">
        <f t="shared" si="3"/>
        <v>-2.5075072678524192E-5</v>
      </c>
      <c r="DJ25" s="45">
        <f t="shared" si="4"/>
        <v>-2.627631608919909E-5</v>
      </c>
      <c r="DK25" s="45">
        <f t="shared" si="5"/>
        <v>3.2226557882835377E-6</v>
      </c>
      <c r="DL25" s="45">
        <f t="shared" si="6"/>
        <v>-4.1802173198369199E-7</v>
      </c>
      <c r="DM25" s="45">
        <f t="shared" si="8"/>
        <v>-4.9114031051525819E-4</v>
      </c>
      <c r="DN25" s="45">
        <f t="shared" si="9"/>
        <v>2.4159008639421491E-6</v>
      </c>
      <c r="DO25" s="45">
        <f t="shared" si="10"/>
        <v>2.4809403790951666E-5</v>
      </c>
      <c r="DP25" s="45">
        <f t="shared" si="11"/>
        <v>-5.5807128758695375E-4</v>
      </c>
      <c r="DQ25" s="45">
        <f t="shared" si="12"/>
        <v>2.2854648388256014E-5</v>
      </c>
      <c r="DR25" s="45">
        <f t="shared" si="13"/>
        <v>3.8938325757627447E-6</v>
      </c>
      <c r="DS25" s="45">
        <f t="shared" si="14"/>
        <v>2.6072801015367527E-5</v>
      </c>
      <c r="DT25" s="45">
        <f t="shared" si="15"/>
        <v>2.627593576645211E-5</v>
      </c>
      <c r="DU25" s="45">
        <f t="shared" si="16"/>
        <v>2.8551581648766516E-6</v>
      </c>
      <c r="DV25" s="45">
        <f t="shared" si="17"/>
        <v>8.5687832602134376E-4</v>
      </c>
      <c r="DW25" s="45">
        <f t="shared" si="18"/>
        <v>2.5060044427458041E-6</v>
      </c>
      <c r="DX25" s="45">
        <f t="shared" si="19"/>
        <v>2.5835055345739062E-5</v>
      </c>
      <c r="DY25" s="45">
        <f t="shared" si="20"/>
        <v>2.5791085322109286E-5</v>
      </c>
      <c r="DZ25" s="45">
        <f t="shared" si="21"/>
        <v>2.2246125417319041E-5</v>
      </c>
      <c r="EA25" s="45">
        <f t="shared" si="22"/>
        <v>-1.3386581087455405E-3</v>
      </c>
      <c r="EB25" s="45">
        <f t="shared" si="23"/>
        <v>2.5669741851703854E-5</v>
      </c>
      <c r="EC25" s="45">
        <f t="shared" si="24"/>
        <v>1.9641891940322433E-6</v>
      </c>
      <c r="ED25" s="45">
        <f t="shared" si="25"/>
        <v>3.666443347515295E-6</v>
      </c>
      <c r="EE25" s="75">
        <f t="shared" si="26"/>
        <v>-1.6362713151577706E-6</v>
      </c>
      <c r="EF25" s="45">
        <f t="shared" si="27"/>
        <v>2.7788677438668989E-5</v>
      </c>
      <c r="EG25" s="45">
        <f t="shared" si="28"/>
        <v>8.083881831279947E-4</v>
      </c>
      <c r="EH25" s="45">
        <f t="shared" si="29"/>
        <v>-9.4627305684622052E-4</v>
      </c>
      <c r="EI25" s="75">
        <f t="shared" si="30"/>
        <v>-6.0302496480194934E-4</v>
      </c>
      <c r="EJ25" s="45">
        <f t="shared" si="31"/>
        <v>2.5191048368773881E-5</v>
      </c>
      <c r="EK25" s="45">
        <f t="shared" si="32"/>
        <v>2.5991381378031016E-5</v>
      </c>
      <c r="EL25" s="45"/>
      <c r="EM25" s="45"/>
      <c r="EN25" s="45"/>
      <c r="EO25" s="45"/>
    </row>
    <row r="26" spans="1:145" s="22" customFormat="1" x14ac:dyDescent="0.25">
      <c r="A26" s="20" t="s">
        <v>25</v>
      </c>
      <c r="B26" s="22">
        <v>356.77384073000002</v>
      </c>
      <c r="D26" s="22">
        <v>2634.9351806</v>
      </c>
      <c r="E26" s="22">
        <v>73.900661791999994</v>
      </c>
      <c r="F26" s="22">
        <v>71.658202992</v>
      </c>
      <c r="G26" s="22">
        <v>5.1655702714</v>
      </c>
      <c r="H26" s="22">
        <v>122.73973977</v>
      </c>
      <c r="I26" s="20"/>
      <c r="J26" s="22" t="s">
        <v>25</v>
      </c>
      <c r="K26" s="109">
        <v>0</v>
      </c>
      <c r="L26" s="109">
        <v>3.2425858590176801</v>
      </c>
      <c r="M26" s="109">
        <v>0.226823486153056</v>
      </c>
      <c r="N26" s="109">
        <v>1.2001732202917099</v>
      </c>
      <c r="O26" s="109">
        <v>1.2001732202917099</v>
      </c>
      <c r="P26" s="109">
        <v>9.5353458276939094</v>
      </c>
      <c r="Q26" s="109">
        <v>0</v>
      </c>
      <c r="R26" s="109">
        <v>3.1550979495913103E-4</v>
      </c>
      <c r="S26" s="109">
        <v>1.5404349285978E-3</v>
      </c>
      <c r="T26" s="109">
        <v>0.58133887657393901</v>
      </c>
      <c r="U26" s="109">
        <v>2.99531635628316E-4</v>
      </c>
      <c r="V26" s="109">
        <v>0.12433561689066</v>
      </c>
      <c r="W26" s="109">
        <v>1.0485023612603801E-2</v>
      </c>
      <c r="X26" s="109">
        <v>6.4263085897584204E-3</v>
      </c>
      <c r="Y26" s="109">
        <v>2.98421367448478</v>
      </c>
      <c r="Z26" s="109">
        <v>1.03761044891615E-7</v>
      </c>
      <c r="AA26" s="109">
        <v>4.1504464276856402E-7</v>
      </c>
      <c r="AB26" s="109">
        <v>356.77370304844101</v>
      </c>
      <c r="AC26" s="109">
        <v>2.2424803944068699</v>
      </c>
      <c r="AD26" s="109">
        <v>55.2627878231011</v>
      </c>
      <c r="AE26" s="109">
        <v>3.5190619166983499</v>
      </c>
      <c r="AF26" s="109">
        <v>8.1761969827543399E-2</v>
      </c>
      <c r="AG26" s="109">
        <v>12.5831753410825</v>
      </c>
      <c r="AH26" s="109">
        <v>0.211391589245853</v>
      </c>
      <c r="AI26" s="109">
        <v>28.5631930647735</v>
      </c>
      <c r="AJ26" s="109">
        <v>0.21703364337150599</v>
      </c>
      <c r="AK26" s="109">
        <v>4.9866088730179401</v>
      </c>
      <c r="AL26" s="109">
        <v>5.3883109090523698E-2</v>
      </c>
      <c r="AM26" s="109">
        <v>0</v>
      </c>
      <c r="AN26" s="109">
        <v>0</v>
      </c>
      <c r="AO26" s="109">
        <v>5.2449811999929201</v>
      </c>
      <c r="AP26" s="109">
        <v>5.2449811999929201</v>
      </c>
      <c r="AQ26" s="109">
        <v>0.342444566081333</v>
      </c>
      <c r="AR26" s="109">
        <v>8.6863948565630803E-7</v>
      </c>
      <c r="AS26" s="109">
        <v>1.6773806485407301E-6</v>
      </c>
      <c r="AT26" s="109">
        <v>21.0794744470642</v>
      </c>
      <c r="AU26" s="109">
        <v>3.9491203636813301</v>
      </c>
      <c r="AV26" s="109">
        <v>0.15760806290628701</v>
      </c>
      <c r="AW26" s="109">
        <v>4.1328163191701197</v>
      </c>
      <c r="AX26" s="109">
        <v>0.42290786623202498</v>
      </c>
      <c r="AY26" s="109">
        <v>1.0748701852433601E-3</v>
      </c>
      <c r="AZ26" s="109">
        <v>7.8824000004409193E-3</v>
      </c>
      <c r="BA26" s="109">
        <v>7.6144121897959007E-5</v>
      </c>
      <c r="BB26" s="109">
        <v>1.5459500623356799E-4</v>
      </c>
      <c r="BC26" s="109">
        <v>0</v>
      </c>
      <c r="BD26" s="109">
        <v>0.33463126118924802</v>
      </c>
      <c r="BE26" s="109">
        <v>1.37920464176325</v>
      </c>
      <c r="BF26" s="109">
        <v>0</v>
      </c>
      <c r="BG26" s="109">
        <v>2.5106877847406998E-2</v>
      </c>
      <c r="BH26" s="109">
        <v>2.4122287904892601E-2</v>
      </c>
      <c r="BI26" s="109">
        <v>126.213824190214</v>
      </c>
      <c r="BJ26" s="109">
        <v>2371.4409675916099</v>
      </c>
      <c r="BK26" s="109">
        <v>242.413916110385</v>
      </c>
      <c r="BL26" s="109">
        <v>2634.9343581490598</v>
      </c>
      <c r="BM26" s="109">
        <v>0</v>
      </c>
      <c r="BN26" s="109">
        <v>5.0310986543841603</v>
      </c>
      <c r="BO26" s="109">
        <v>0.21107273121096501</v>
      </c>
      <c r="BP26" s="109">
        <v>6.1984202583464205E-4</v>
      </c>
      <c r="BQ26" s="109">
        <v>1.8287218808970601E-3</v>
      </c>
      <c r="BR26" s="109">
        <v>1.4675579227077099E-3</v>
      </c>
      <c r="BS26" s="109">
        <v>5.6746984706801798E-2</v>
      </c>
      <c r="BT26" s="109">
        <v>0</v>
      </c>
      <c r="BU26" s="109">
        <v>43.884901541235799</v>
      </c>
      <c r="BV26" s="109">
        <v>4.1776723143570497E-2</v>
      </c>
      <c r="BW26" s="109">
        <v>1.46899305400772E-2</v>
      </c>
      <c r="BX26" s="109">
        <v>55.2627878231011</v>
      </c>
      <c r="BY26" s="109">
        <v>1.8774447765339999E-2</v>
      </c>
      <c r="BZ26" s="109">
        <v>0</v>
      </c>
      <c r="CA26" s="109">
        <v>4.4929529162188502E-7</v>
      </c>
      <c r="CB26" s="109">
        <v>2.7230118862194598E-3</v>
      </c>
      <c r="CC26" s="109">
        <v>73.898795267787605</v>
      </c>
      <c r="CD26" s="109">
        <v>71.656314873380794</v>
      </c>
      <c r="CE26" s="109">
        <v>2.2424803944068699</v>
      </c>
      <c r="CF26" s="109">
        <v>0</v>
      </c>
      <c r="CG26" s="109">
        <v>0</v>
      </c>
      <c r="CH26" s="109">
        <v>0.29315358592789698</v>
      </c>
      <c r="CI26" s="109">
        <v>0</v>
      </c>
      <c r="CJ26" s="109">
        <v>3.1457938186808598</v>
      </c>
      <c r="CK26" s="109">
        <v>0</v>
      </c>
      <c r="CL26" s="109">
        <v>8.1761969827543399E-2</v>
      </c>
      <c r="CM26" s="109">
        <v>12.5831753410825</v>
      </c>
      <c r="CN26" s="109">
        <v>0.107210770711999</v>
      </c>
      <c r="CO26" s="109">
        <v>0</v>
      </c>
      <c r="CP26" s="109">
        <v>0.211391589245853</v>
      </c>
      <c r="CQ26" s="109">
        <v>2.86632179709761E-4</v>
      </c>
      <c r="CR26" s="109">
        <v>5.1656398040090998</v>
      </c>
      <c r="CS26" s="109">
        <v>18.329531146904198</v>
      </c>
      <c r="CT26" s="109">
        <v>0</v>
      </c>
      <c r="CU26" s="109">
        <v>0</v>
      </c>
      <c r="CV26" s="109">
        <v>6.1401707355890798</v>
      </c>
      <c r="CW26" s="109">
        <v>0.24977589016262</v>
      </c>
      <c r="CX26" s="109">
        <v>0</v>
      </c>
      <c r="CY26" s="109">
        <v>1.00228505115514</v>
      </c>
      <c r="CZ26" s="109">
        <v>122.739704872765</v>
      </c>
      <c r="DA26" s="109">
        <v>0.23750201941524299</v>
      </c>
      <c r="DB26" s="109">
        <v>8.5349315364668801</v>
      </c>
      <c r="DD26" s="30">
        <f t="shared" si="0"/>
        <v>7.9999998413135889E-3</v>
      </c>
      <c r="DE26" s="30">
        <f t="shared" si="7"/>
        <v>1.9247496109733701E-2</v>
      </c>
      <c r="DF26" s="45">
        <f t="shared" si="1"/>
        <v>-3.8590710218244699E-7</v>
      </c>
      <c r="DG26" s="45"/>
      <c r="DH26" s="45">
        <f t="shared" si="2"/>
        <v>-3.1213327228406334E-7</v>
      </c>
      <c r="DI26" s="45">
        <f t="shared" si="3"/>
        <v>-2.5257205647795856E-5</v>
      </c>
      <c r="DJ26" s="45">
        <f t="shared" si="4"/>
        <v>-2.6348952951233185E-5</v>
      </c>
      <c r="DK26" s="45">
        <f t="shared" si="5"/>
        <v>1.3460780794095037E-5</v>
      </c>
      <c r="DL26" s="45">
        <f t="shared" si="6"/>
        <v>-2.8431895865370797E-7</v>
      </c>
      <c r="DM26" s="45">
        <f t="shared" si="8"/>
        <v>-4.9078186774408365E-4</v>
      </c>
      <c r="DN26" s="45">
        <f t="shared" si="9"/>
        <v>2.2552750097736974E-6</v>
      </c>
      <c r="DO26" s="45">
        <f t="shared" si="10"/>
        <v>2.4876540928601459E-5</v>
      </c>
      <c r="DP26" s="45">
        <f t="shared" si="11"/>
        <v>-5.580285502506736E-4</v>
      </c>
      <c r="DQ26" s="45">
        <f t="shared" si="12"/>
        <v>2.7508560899273823E-5</v>
      </c>
      <c r="DR26" s="45">
        <f t="shared" si="13"/>
        <v>2.3794891635289865E-6</v>
      </c>
      <c r="DS26" s="45">
        <f t="shared" si="14"/>
        <v>2.6130631578306701E-5</v>
      </c>
      <c r="DT26" s="45">
        <f t="shared" si="15"/>
        <v>2.6924055207941922E-5</v>
      </c>
      <c r="DU26" s="45">
        <f t="shared" si="16"/>
        <v>7.0273235372097514E-6</v>
      </c>
      <c r="DV26" s="45">
        <f t="shared" si="17"/>
        <v>8.5617126348671614E-4</v>
      </c>
      <c r="DW26" s="45">
        <f t="shared" si="18"/>
        <v>2.3054479964172557E-6</v>
      </c>
      <c r="DX26" s="45">
        <f t="shared" si="19"/>
        <v>2.719791263300211E-5</v>
      </c>
      <c r="DY26" s="45">
        <f t="shared" si="20"/>
        <v>2.5770402744096742E-5</v>
      </c>
      <c r="DZ26" s="45">
        <f t="shared" si="21"/>
        <v>2.5112276336871523E-5</v>
      </c>
      <c r="EA26" s="45">
        <f t="shared" si="22"/>
        <v>-1.3373938267169092E-3</v>
      </c>
      <c r="EB26" s="45">
        <f t="shared" si="23"/>
        <v>2.5949402475707403E-5</v>
      </c>
      <c r="EC26" s="45">
        <f t="shared" si="24"/>
        <v>2.3651119410174718E-6</v>
      </c>
      <c r="ED26" s="45">
        <f t="shared" si="25"/>
        <v>2.9072950698897923E-6</v>
      </c>
      <c r="EE26" s="75">
        <f t="shared" si="26"/>
        <v>1.9666966414395366E-6</v>
      </c>
      <c r="EF26" s="45">
        <f t="shared" si="27"/>
        <v>2.4042477861030122E-5</v>
      </c>
      <c r="EG26" s="45">
        <f t="shared" si="28"/>
        <v>8.1316896232756113E-4</v>
      </c>
      <c r="EH26" s="45">
        <f t="shared" si="29"/>
        <v>-9.506980913762973E-4</v>
      </c>
      <c r="EI26" s="75">
        <f t="shared" si="30"/>
        <v>-5.8221450690629727E-4</v>
      </c>
      <c r="EJ26" s="45">
        <f t="shared" si="31"/>
        <v>2.5220527179740284E-5</v>
      </c>
      <c r="EK26" s="45">
        <f t="shared" si="32"/>
        <v>2.600980217637199E-5</v>
      </c>
      <c r="EL26" s="45"/>
      <c r="EM26" s="45"/>
      <c r="EN26" s="45"/>
      <c r="EO26" s="45"/>
    </row>
    <row r="27" spans="1:145" s="22" customFormat="1" x14ac:dyDescent="0.25">
      <c r="A27" s="20" t="s">
        <v>26</v>
      </c>
      <c r="I27" s="20"/>
      <c r="K27" s="109"/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  <c r="DD27" s="30" t="e">
        <f t="shared" si="0"/>
        <v>#DIV/0!</v>
      </c>
      <c r="DE27" s="30" t="e">
        <f t="shared" si="7"/>
        <v>#DIV/0!</v>
      </c>
      <c r="DF27" s="45">
        <f t="shared" si="1"/>
        <v>0</v>
      </c>
      <c r="DG27" s="45"/>
      <c r="DH27" s="45">
        <f t="shared" si="2"/>
        <v>0</v>
      </c>
      <c r="DI27" s="45">
        <f t="shared" si="3"/>
        <v>0</v>
      </c>
      <c r="DJ27" s="45">
        <f t="shared" si="4"/>
        <v>0</v>
      </c>
      <c r="DK27" s="45">
        <f t="shared" si="5"/>
        <v>0</v>
      </c>
      <c r="DL27" s="45">
        <f t="shared" si="6"/>
        <v>0</v>
      </c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75"/>
      <c r="EF27" s="45"/>
      <c r="EG27" s="45"/>
      <c r="EH27" s="45"/>
      <c r="EI27" s="75"/>
      <c r="EJ27" s="45"/>
      <c r="EK27" s="45"/>
      <c r="EL27" s="45"/>
      <c r="EM27" s="45"/>
      <c r="EN27" s="45"/>
      <c r="EO27" s="45"/>
    </row>
    <row r="28" spans="1:145" s="22" customFormat="1" x14ac:dyDescent="0.25">
      <c r="A28" s="20" t="s">
        <v>27</v>
      </c>
      <c r="I28" s="20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D28" s="30" t="e">
        <f t="shared" si="0"/>
        <v>#DIV/0!</v>
      </c>
      <c r="DE28" s="30" t="e">
        <f t="shared" si="7"/>
        <v>#DIV/0!</v>
      </c>
      <c r="DF28" s="45">
        <f t="shared" si="1"/>
        <v>0</v>
      </c>
      <c r="DG28" s="45"/>
      <c r="DH28" s="45">
        <f t="shared" si="2"/>
        <v>0</v>
      </c>
      <c r="DI28" s="45">
        <f t="shared" si="3"/>
        <v>0</v>
      </c>
      <c r="DJ28" s="45">
        <f t="shared" si="4"/>
        <v>0</v>
      </c>
      <c r="DK28" s="45">
        <f t="shared" si="5"/>
        <v>0</v>
      </c>
      <c r="DL28" s="45">
        <f t="shared" si="6"/>
        <v>0</v>
      </c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75"/>
      <c r="EF28" s="45"/>
      <c r="EG28" s="45"/>
      <c r="EH28" s="45"/>
      <c r="EI28" s="75"/>
      <c r="EJ28" s="45"/>
      <c r="EK28" s="45"/>
      <c r="EL28" s="45"/>
      <c r="EM28" s="45"/>
      <c r="EN28" s="45"/>
      <c r="EO28" s="45"/>
    </row>
    <row r="29" spans="1:145" s="22" customFormat="1" x14ac:dyDescent="0.25">
      <c r="A29" s="20" t="s">
        <v>28</v>
      </c>
      <c r="I29" s="20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D29" s="30" t="e">
        <f t="shared" si="0"/>
        <v>#DIV/0!</v>
      </c>
      <c r="DE29" s="30" t="e">
        <f t="shared" si="7"/>
        <v>#DIV/0!</v>
      </c>
      <c r="DF29" s="45">
        <f t="shared" si="1"/>
        <v>0</v>
      </c>
      <c r="DG29" s="45"/>
      <c r="DH29" s="45">
        <f t="shared" si="2"/>
        <v>0</v>
      </c>
      <c r="DI29" s="45">
        <f t="shared" si="3"/>
        <v>0</v>
      </c>
      <c r="DJ29" s="45">
        <f t="shared" si="4"/>
        <v>0</v>
      </c>
      <c r="DK29" s="45">
        <f t="shared" si="5"/>
        <v>0</v>
      </c>
      <c r="DL29" s="45">
        <f t="shared" si="6"/>
        <v>0</v>
      </c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75"/>
      <c r="EF29" s="45"/>
      <c r="EG29" s="45"/>
      <c r="EH29" s="45"/>
      <c r="EI29" s="75"/>
      <c r="EJ29" s="45"/>
      <c r="EK29" s="45"/>
      <c r="EL29" s="45"/>
      <c r="EM29" s="45"/>
      <c r="EN29" s="45"/>
      <c r="EO29" s="45"/>
    </row>
    <row r="30" spans="1:145" s="22" customFormat="1" x14ac:dyDescent="0.25">
      <c r="A30" s="20" t="s">
        <v>29</v>
      </c>
      <c r="B30" s="22">
        <v>22.868590790999999</v>
      </c>
      <c r="D30" s="22">
        <v>153.33569434</v>
      </c>
      <c r="E30" s="22">
        <v>4.0042004071999999</v>
      </c>
      <c r="F30" s="22">
        <v>3.8840750256000001</v>
      </c>
      <c r="G30" s="22">
        <v>8.9359286299999993E-2</v>
      </c>
      <c r="H30" s="22">
        <v>5.4451066823999996</v>
      </c>
      <c r="I30" s="20"/>
      <c r="J30" s="22" t="s">
        <v>29</v>
      </c>
      <c r="K30" s="109">
        <v>0</v>
      </c>
      <c r="L30" s="109">
        <v>0.14385109768395199</v>
      </c>
      <c r="M30" s="109">
        <v>1.00625975849989E-2</v>
      </c>
      <c r="N30" s="109">
        <v>5.3243327757378799E-2</v>
      </c>
      <c r="O30" s="109">
        <v>5.3243327757378799E-2</v>
      </c>
      <c r="P30" s="109">
        <v>0.42301642726070199</v>
      </c>
      <c r="Q30" s="109">
        <v>0</v>
      </c>
      <c r="R30" s="109">
        <v>1.71015401048297E-5</v>
      </c>
      <c r="S30" s="109">
        <v>8.3496516697255797E-5</v>
      </c>
      <c r="T30" s="109">
        <v>2.57899340472727E-2</v>
      </c>
      <c r="U30" s="109">
        <v>1.6235687705921899E-5</v>
      </c>
      <c r="V30" s="109">
        <v>5.5159268840077403E-3</v>
      </c>
      <c r="W30" s="109">
        <v>5.6831782161301096E-4</v>
      </c>
      <c r="X30" s="109">
        <v>3.4832373132271798E-4</v>
      </c>
      <c r="Y30" s="109">
        <v>0.13238888928099499</v>
      </c>
      <c r="Z30" s="109">
        <v>5.62418153959776E-9</v>
      </c>
      <c r="AA30" s="109">
        <v>2.2496246542877102E-8</v>
      </c>
      <c r="AB30" s="109">
        <v>22.868590957742899</v>
      </c>
      <c r="AC30" s="109">
        <v>0.120120472781185</v>
      </c>
      <c r="AD30" s="109">
        <v>2.99540145945975</v>
      </c>
      <c r="AE30" s="109">
        <v>0.19074322591312601</v>
      </c>
      <c r="AF30" s="109">
        <v>4.4317392152648004E-3</v>
      </c>
      <c r="AG30" s="109">
        <v>0.68204371578013201</v>
      </c>
      <c r="AH30" s="109">
        <v>1.1458029685235E-2</v>
      </c>
      <c r="AI30" s="109">
        <v>1.2671501399702301</v>
      </c>
      <c r="AJ30" s="109">
        <v>9.6282754831369596E-3</v>
      </c>
      <c r="AK30" s="109">
        <v>0.221221404705567</v>
      </c>
      <c r="AL30" s="109">
        <v>2.39038905703401E-3</v>
      </c>
      <c r="AM30" s="109">
        <v>0</v>
      </c>
      <c r="AN30" s="109">
        <v>0</v>
      </c>
      <c r="AO30" s="109">
        <v>0.23268338083638901</v>
      </c>
      <c r="AP30" s="109">
        <v>0.23268338083638901</v>
      </c>
      <c r="AQ30" s="109">
        <v>1.51919093993204E-2</v>
      </c>
      <c r="AR30" s="109">
        <v>4.7083212835223197E-8</v>
      </c>
      <c r="AS30" s="109">
        <v>9.0918361595363596E-8</v>
      </c>
      <c r="AT30" s="109">
        <v>1.2266862393006901</v>
      </c>
      <c r="AU30" s="109">
        <v>0.17519463811645899</v>
      </c>
      <c r="AV30" s="109">
        <v>6.9919886473180197E-3</v>
      </c>
      <c r="AW30" s="109">
        <v>0.18334428585554699</v>
      </c>
      <c r="AX30" s="109">
        <v>1.87614689887068E-2</v>
      </c>
      <c r="AY30" s="109">
        <v>5.8261065383576601E-5</v>
      </c>
      <c r="AZ30" s="109">
        <v>4.2724891064115902E-4</v>
      </c>
      <c r="BA30" s="109">
        <v>4.1271546707672604E-6</v>
      </c>
      <c r="BB30" s="109">
        <v>8.3795650831969206E-6</v>
      </c>
      <c r="BC30" s="109">
        <v>0</v>
      </c>
      <c r="BD30" s="109">
        <v>1.48452119190464E-2</v>
      </c>
      <c r="BE30" s="109">
        <v>7.4756908822345994E-2</v>
      </c>
      <c r="BF30" s="109">
        <v>0</v>
      </c>
      <c r="BG30" s="109">
        <v>1.3608654706592301E-3</v>
      </c>
      <c r="BH30" s="109">
        <v>1.3074961744296901E-3</v>
      </c>
      <c r="BI30" s="109">
        <v>5.5992308680147902</v>
      </c>
      <c r="BJ30" s="109">
        <v>138.00209489045699</v>
      </c>
      <c r="BK30" s="109">
        <v>14.106851972861101</v>
      </c>
      <c r="BL30" s="109">
        <v>153.335633102619</v>
      </c>
      <c r="BM30" s="109">
        <v>0</v>
      </c>
      <c r="BN30" s="109">
        <v>0.22319495701703601</v>
      </c>
      <c r="BO30" s="109">
        <v>9.3875340141536708E-3</v>
      </c>
      <c r="BP30" s="109">
        <v>3.3596687208011499E-5</v>
      </c>
      <c r="BQ30" s="109">
        <v>9.91208844502498E-5</v>
      </c>
      <c r="BR30" s="109">
        <v>7.9546897820400396E-5</v>
      </c>
      <c r="BS30" s="109">
        <v>2.67377617623748E-3</v>
      </c>
      <c r="BT30" s="109">
        <v>0</v>
      </c>
      <c r="BU30" s="109">
        <v>1.9468680597496599</v>
      </c>
      <c r="BV30" s="109">
        <v>2.2644192265083699E-3</v>
      </c>
      <c r="BW30" s="109">
        <v>7.9623652066557497E-4</v>
      </c>
      <c r="BX30" s="109">
        <v>2.99540145945975</v>
      </c>
      <c r="BY30" s="109">
        <v>1.0176285884356501E-3</v>
      </c>
      <c r="BZ30" s="109">
        <v>0</v>
      </c>
      <c r="CA30" s="109">
        <v>2.4353188842408101E-8</v>
      </c>
      <c r="CB30" s="109">
        <v>1.4759504511207701E-4</v>
      </c>
      <c r="CC30" s="109">
        <v>4.0040975116891104</v>
      </c>
      <c r="CD30" s="109">
        <v>3.88397703890793</v>
      </c>
      <c r="CE30" s="109">
        <v>0.120120472781185</v>
      </c>
      <c r="CF30" s="109">
        <v>0</v>
      </c>
      <c r="CG30" s="109">
        <v>0</v>
      </c>
      <c r="CH30" s="109">
        <v>1.5889747736128699E-2</v>
      </c>
      <c r="CI30" s="109">
        <v>0</v>
      </c>
      <c r="CJ30" s="109">
        <v>0.17051093128744399</v>
      </c>
      <c r="CK30" s="109">
        <v>0</v>
      </c>
      <c r="CL30" s="109">
        <v>4.4317392152648004E-3</v>
      </c>
      <c r="CM30" s="109">
        <v>0.68204371578013201</v>
      </c>
      <c r="CN30" s="109">
        <v>4.7561602917085199E-3</v>
      </c>
      <c r="CO30" s="109">
        <v>0</v>
      </c>
      <c r="CP30" s="109">
        <v>1.1458029685235E-2</v>
      </c>
      <c r="CQ30" s="109">
        <v>1.5536363244542099E-5</v>
      </c>
      <c r="CR30" s="109">
        <v>8.9361069276939098E-2</v>
      </c>
      <c r="CS30" s="109">
        <v>0.81315445982522905</v>
      </c>
      <c r="CT30" s="109">
        <v>0</v>
      </c>
      <c r="CU30" s="109">
        <v>0</v>
      </c>
      <c r="CV30" s="109">
        <v>0.27239628492343199</v>
      </c>
      <c r="CW30" s="109">
        <v>1.10808514743741E-2</v>
      </c>
      <c r="CX30" s="109">
        <v>0</v>
      </c>
      <c r="CY30" s="109">
        <v>4.4464423451247501E-2</v>
      </c>
      <c r="CZ30" s="109">
        <v>5.4451074080810402</v>
      </c>
      <c r="DA30" s="109">
        <v>1.0536227821795901E-2</v>
      </c>
      <c r="DB30" s="109">
        <v>0.37863491868163501</v>
      </c>
      <c r="DD30" s="30">
        <f t="shared" si="0"/>
        <v>8.0000076595355841E-3</v>
      </c>
      <c r="DE30" s="30">
        <f t="shared" si="7"/>
        <v>1.9247515645294758E-2</v>
      </c>
      <c r="DF30" s="45">
        <f t="shared" si="1"/>
        <v>7.2913500398815848E-9</v>
      </c>
      <c r="DG30" s="45"/>
      <c r="DH30" s="45">
        <f t="shared" si="2"/>
        <v>-3.9936807452340681E-7</v>
      </c>
      <c r="DI30" s="45">
        <f t="shared" si="3"/>
        <v>-2.5696893368391724E-5</v>
      </c>
      <c r="DJ30" s="45">
        <f t="shared" si="4"/>
        <v>-2.5227806214923872E-5</v>
      </c>
      <c r="DK30" s="45">
        <f t="shared" si="5"/>
        <v>1.9952900397155318E-5</v>
      </c>
      <c r="DL30" s="45">
        <f t="shared" si="6"/>
        <v>1.3327214376489584E-7</v>
      </c>
      <c r="DM30" s="45">
        <f t="shared" si="8"/>
        <v>-4.9105065495400827E-4</v>
      </c>
      <c r="DN30" s="45">
        <f t="shared" si="9"/>
        <v>3.8851814053838744E-6</v>
      </c>
      <c r="DO30" s="45">
        <f t="shared" si="10"/>
        <v>3.0334452101020196E-5</v>
      </c>
      <c r="DP30" s="45">
        <f t="shared" si="11"/>
        <v>-5.592061722387206E-4</v>
      </c>
      <c r="DQ30" s="45">
        <f t="shared" si="12"/>
        <v>4.0879723111406168E-5</v>
      </c>
      <c r="DR30" s="45">
        <f t="shared" si="13"/>
        <v>5.9971462140763887E-6</v>
      </c>
      <c r="DS30" s="45">
        <f t="shared" si="14"/>
        <v>2.5061409324567645E-5</v>
      </c>
      <c r="DT30" s="45">
        <f t="shared" si="15"/>
        <v>1.5445265924643046E-5</v>
      </c>
      <c r="DU30" s="45">
        <f t="shared" si="16"/>
        <v>-5.478205227809101E-6</v>
      </c>
      <c r="DV30" s="45">
        <f t="shared" si="17"/>
        <v>8.5629410636642723E-4</v>
      </c>
      <c r="DW30" s="45">
        <f t="shared" si="18"/>
        <v>3.9317644394659753E-6</v>
      </c>
      <c r="DX30" s="45">
        <f t="shared" si="19"/>
        <v>2.7859808751254492E-5</v>
      </c>
      <c r="DY30" s="45">
        <f t="shared" si="20"/>
        <v>2.6459808831360123E-5</v>
      </c>
      <c r="DZ30" s="45">
        <f t="shared" si="21"/>
        <v>2.508224017426115E-5</v>
      </c>
      <c r="EA30" s="45">
        <f t="shared" si="22"/>
        <v>-1.3408081385033607E-3</v>
      </c>
      <c r="EB30" s="45">
        <f t="shared" si="23"/>
        <v>2.6016400491118546E-5</v>
      </c>
      <c r="EC30" s="45">
        <f t="shared" si="24"/>
        <v>5.2251608865836838E-6</v>
      </c>
      <c r="ED30" s="45">
        <f t="shared" si="25"/>
        <v>-5.2212760207315097E-6</v>
      </c>
      <c r="EE30" s="75">
        <f t="shared" si="26"/>
        <v>-4.1124533062691285E-6</v>
      </c>
      <c r="EF30" s="45">
        <f t="shared" si="27"/>
        <v>8.5075021760219946E-6</v>
      </c>
      <c r="EG30" s="45">
        <f t="shared" si="28"/>
        <v>8.0239118660686978E-4</v>
      </c>
      <c r="EH30" s="45">
        <f t="shared" si="29"/>
        <v>-9.3732785429441674E-4</v>
      </c>
      <c r="EI30" s="75">
        <f t="shared" si="30"/>
        <v>-6.3112735690594598E-4</v>
      </c>
      <c r="EJ30" s="45">
        <f t="shared" si="31"/>
        <v>2.525691377072353E-5</v>
      </c>
      <c r="EK30" s="45">
        <f t="shared" si="32"/>
        <v>2.6038038990646297E-5</v>
      </c>
      <c r="EL30" s="45"/>
      <c r="EM30" s="45"/>
      <c r="EN30" s="45"/>
      <c r="EO30" s="45"/>
    </row>
    <row r="31" spans="1:145" x14ac:dyDescent="0.25">
      <c r="A31" s="20" t="s">
        <v>30</v>
      </c>
      <c r="B31" s="22">
        <v>1025.3272359</v>
      </c>
      <c r="C31" s="22"/>
      <c r="D31" s="22">
        <v>6828.0180909999999</v>
      </c>
      <c r="E31" s="22">
        <v>180.47116990000001</v>
      </c>
      <c r="F31" s="22">
        <v>174.97051017999999</v>
      </c>
      <c r="G31" s="22">
        <v>16.803471570999999</v>
      </c>
      <c r="H31" s="22">
        <v>239.03512788</v>
      </c>
      <c r="I31" s="20"/>
      <c r="J31" s="22" t="s">
        <v>30</v>
      </c>
      <c r="K31" s="109">
        <v>0</v>
      </c>
      <c r="L31" s="109">
        <v>6.3149218232065696</v>
      </c>
      <c r="M31" s="109">
        <v>0.44173720446099302</v>
      </c>
      <c r="N31" s="109">
        <v>2.3373301292894002</v>
      </c>
      <c r="O31" s="109">
        <v>2.3373301292894002</v>
      </c>
      <c r="P31" s="109">
        <v>18.570034003953101</v>
      </c>
      <c r="Q31" s="109">
        <v>0</v>
      </c>
      <c r="R31" s="109">
        <v>7.7039418869139095E-4</v>
      </c>
      <c r="S31" s="109">
        <v>3.7613379184841E-3</v>
      </c>
      <c r="T31" s="109">
        <v>1.1321549435167899</v>
      </c>
      <c r="U31" s="109">
        <v>7.3137582412547699E-4</v>
      </c>
      <c r="V31" s="109">
        <v>0.24214323971777901</v>
      </c>
      <c r="W31" s="109">
        <v>2.5601670709722898E-2</v>
      </c>
      <c r="X31" s="109">
        <v>1.5691349832503799E-2</v>
      </c>
      <c r="Y31" s="109">
        <v>5.8117435336607803</v>
      </c>
      <c r="Z31" s="109">
        <v>2.5335715097802498E-7</v>
      </c>
      <c r="AA31" s="109">
        <v>1.01344039402988E-6</v>
      </c>
      <c r="AB31" s="109">
        <v>1025.32679693557</v>
      </c>
      <c r="AC31" s="109">
        <v>5.5006760895517397</v>
      </c>
      <c r="AD31" s="109">
        <v>134.93720987516301</v>
      </c>
      <c r="AE31" s="109">
        <v>8.5926264904512202</v>
      </c>
      <c r="AF31" s="109">
        <v>0.19964127051373201</v>
      </c>
      <c r="AG31" s="109">
        <v>30.724813423833002</v>
      </c>
      <c r="AH31" s="109">
        <v>0.51616285902324199</v>
      </c>
      <c r="AI31" s="109">
        <v>55.626684846984901</v>
      </c>
      <c r="AJ31" s="109">
        <v>0.42267241772380698</v>
      </c>
      <c r="AK31" s="109">
        <v>9.7113975916591606</v>
      </c>
      <c r="AL31" s="109">
        <v>0.10493665419819199</v>
      </c>
      <c r="AM31" s="109">
        <v>0</v>
      </c>
      <c r="AN31" s="109">
        <v>0</v>
      </c>
      <c r="AO31" s="109">
        <v>10.214582101066</v>
      </c>
      <c r="AP31" s="109">
        <v>10.214582101066</v>
      </c>
      <c r="AQ31" s="109">
        <v>0.66690957384382299</v>
      </c>
      <c r="AR31" s="109">
        <v>2.1209759387174401E-6</v>
      </c>
      <c r="AS31" s="109">
        <v>4.0957194856107301E-6</v>
      </c>
      <c r="AT31" s="109">
        <v>54.624157937620197</v>
      </c>
      <c r="AU31" s="109">
        <v>7.69089417360646</v>
      </c>
      <c r="AV31" s="109">
        <v>0.30694054564700501</v>
      </c>
      <c r="AW31" s="109">
        <v>8.0486376956956605</v>
      </c>
      <c r="AX31" s="109">
        <v>0.82361090268111603</v>
      </c>
      <c r="AY31" s="109">
        <v>2.6245565555647402E-3</v>
      </c>
      <c r="AZ31" s="109">
        <v>1.92467457864713E-2</v>
      </c>
      <c r="BA31" s="109">
        <v>1.8592387480282401E-4</v>
      </c>
      <c r="BB31" s="109">
        <v>3.7748162362583097E-4</v>
      </c>
      <c r="BC31" s="109">
        <v>0</v>
      </c>
      <c r="BD31" s="109">
        <v>0.65169286033848794</v>
      </c>
      <c r="BE31" s="109">
        <v>3.3676579703279899</v>
      </c>
      <c r="BF31" s="109">
        <v>0</v>
      </c>
      <c r="BG31" s="109">
        <v>6.1304367166233997E-2</v>
      </c>
      <c r="BH31" s="109">
        <v>5.8900309785214697E-2</v>
      </c>
      <c r="BI31" s="109">
        <v>245.80085780882601</v>
      </c>
      <c r="BJ31" s="109">
        <v>6145.21399791773</v>
      </c>
      <c r="BK31" s="109">
        <v>628.17740945275705</v>
      </c>
      <c r="BL31" s="109">
        <v>6828.0155653081101</v>
      </c>
      <c r="BM31" s="109">
        <v>0</v>
      </c>
      <c r="BN31" s="109">
        <v>9.7980421974121104</v>
      </c>
      <c r="BO31" s="109">
        <v>0.41225702771148698</v>
      </c>
      <c r="BP31" s="109">
        <v>1.51349459698681E-3</v>
      </c>
      <c r="BQ31" s="109">
        <v>4.46526905070608E-3</v>
      </c>
      <c r="BR31" s="109">
        <v>3.5834128350138001E-3</v>
      </c>
      <c r="BS31" s="109">
        <v>0.11836603309653899</v>
      </c>
      <c r="BT31" s="109">
        <v>0</v>
      </c>
      <c r="BU31" s="109">
        <v>85.465696245417007</v>
      </c>
      <c r="BV31" s="109">
        <v>0.102007764162105</v>
      </c>
      <c r="BW31" s="109">
        <v>3.5868941767225E-2</v>
      </c>
      <c r="BX31" s="109">
        <v>134.93720987516301</v>
      </c>
      <c r="BY31" s="109">
        <v>4.5842262085351901E-2</v>
      </c>
      <c r="BZ31" s="109">
        <v>0</v>
      </c>
      <c r="CA31" s="109">
        <v>1.09705917401632E-6</v>
      </c>
      <c r="CB31" s="109">
        <v>6.6488796277716202E-3</v>
      </c>
      <c r="CC31" s="109">
        <v>180.46657585588599</v>
      </c>
      <c r="CD31" s="109">
        <v>174.96589976633399</v>
      </c>
      <c r="CE31" s="109">
        <v>5.5006760895517397</v>
      </c>
      <c r="CF31" s="109">
        <v>0</v>
      </c>
      <c r="CG31" s="109">
        <v>0</v>
      </c>
      <c r="CH31" s="109">
        <v>0.715803328471039</v>
      </c>
      <c r="CI31" s="109">
        <v>0</v>
      </c>
      <c r="CJ31" s="109">
        <v>7.6812012790004198</v>
      </c>
      <c r="CK31" s="109">
        <v>0</v>
      </c>
      <c r="CL31" s="109">
        <v>0.19964127051373201</v>
      </c>
      <c r="CM31" s="109">
        <v>30.724813423833002</v>
      </c>
      <c r="CN31" s="109">
        <v>0.20879263313382801</v>
      </c>
      <c r="CO31" s="109">
        <v>0</v>
      </c>
      <c r="CP31" s="109">
        <v>0.51616285902324199</v>
      </c>
      <c r="CQ31" s="109">
        <v>6.9988268712114902E-4</v>
      </c>
      <c r="CR31" s="109">
        <v>16.803497287158802</v>
      </c>
      <c r="CS31" s="109">
        <v>35.696667203159301</v>
      </c>
      <c r="CT31" s="109">
        <v>0</v>
      </c>
      <c r="CU31" s="109">
        <v>0</v>
      </c>
      <c r="CV31" s="109">
        <v>11.9579612619066</v>
      </c>
      <c r="CW31" s="109">
        <v>0.48643738144436399</v>
      </c>
      <c r="CX31" s="109">
        <v>0</v>
      </c>
      <c r="CY31" s="109">
        <v>1.9519463155310099</v>
      </c>
      <c r="CZ31" s="109">
        <v>239.035031406824</v>
      </c>
      <c r="DA31" s="109">
        <v>0.462533685214298</v>
      </c>
      <c r="DB31" s="109">
        <v>16.6217421117287</v>
      </c>
      <c r="DD31" s="30">
        <f t="shared" si="0"/>
        <v>8.0000048938311565E-3</v>
      </c>
      <c r="DE31" s="30">
        <f t="shared" si="7"/>
        <v>1.9247510371023603E-2</v>
      </c>
      <c r="DF31" s="45">
        <f t="shared" si="1"/>
        <v>-4.281213008512984E-7</v>
      </c>
      <c r="DG31" s="45"/>
      <c r="DH31" s="45">
        <f t="shared" si="2"/>
        <v>-3.6990117133927863E-7</v>
      </c>
      <c r="DI31" s="45">
        <f t="shared" si="3"/>
        <v>-2.5455833840719453E-5</v>
      </c>
      <c r="DJ31" s="45">
        <f t="shared" si="4"/>
        <v>-2.6349661215810764E-5</v>
      </c>
      <c r="DK31" s="45">
        <f t="shared" si="5"/>
        <v>1.5304074931043673E-6</v>
      </c>
      <c r="DL31" s="45">
        <f t="shared" si="6"/>
        <v>-4.0359413637785954E-7</v>
      </c>
      <c r="DM31" s="45">
        <f t="shared" si="8"/>
        <v>-4.9159415732171613E-4</v>
      </c>
      <c r="DN31" s="45">
        <f t="shared" si="9"/>
        <v>1.0558804420922416E-6</v>
      </c>
      <c r="DO31" s="45">
        <f t="shared" si="10"/>
        <v>2.5444169802765465E-5</v>
      </c>
      <c r="DP31" s="45">
        <f t="shared" si="11"/>
        <v>-5.5797807745702429E-4</v>
      </c>
      <c r="DQ31" s="45">
        <f t="shared" si="12"/>
        <v>2.510824484543887E-5</v>
      </c>
      <c r="DR31" s="45">
        <f t="shared" si="13"/>
        <v>3.1093373005580823E-6</v>
      </c>
      <c r="DS31" s="45">
        <f t="shared" si="14"/>
        <v>2.5869384013439184E-5</v>
      </c>
      <c r="DT31" s="45">
        <f t="shared" si="15"/>
        <v>3.5074474374928034E-5</v>
      </c>
      <c r="DU31" s="45">
        <f t="shared" si="16"/>
        <v>2.6245483162011203E-6</v>
      </c>
      <c r="DV31" s="45">
        <f t="shared" si="17"/>
        <v>8.5660762626247038E-4</v>
      </c>
      <c r="DW31" s="45">
        <f t="shared" si="18"/>
        <v>2.7533325532198112E-6</v>
      </c>
      <c r="DX31" s="45">
        <f t="shared" si="19"/>
        <v>2.4610142279678172E-5</v>
      </c>
      <c r="DY31" s="45">
        <f t="shared" si="20"/>
        <v>2.5827718203111138E-5</v>
      </c>
      <c r="DZ31" s="45">
        <f t="shared" si="21"/>
        <v>2.7159118377189509E-5</v>
      </c>
      <c r="EA31" s="45">
        <f t="shared" si="22"/>
        <v>-1.3374522873105174E-3</v>
      </c>
      <c r="EB31" s="45">
        <f t="shared" si="23"/>
        <v>2.5821725092076607E-5</v>
      </c>
      <c r="EC31" s="45">
        <f t="shared" si="24"/>
        <v>2.2459908976539184E-6</v>
      </c>
      <c r="ED31" s="45">
        <f t="shared" si="25"/>
        <v>1.9446018124482331E-6</v>
      </c>
      <c r="EE31" s="75">
        <f t="shared" si="26"/>
        <v>2.7252361638763371E-6</v>
      </c>
      <c r="EF31" s="45">
        <f t="shared" si="27"/>
        <v>2.6141515379637194E-5</v>
      </c>
      <c r="EG31" s="45">
        <f t="shared" si="28"/>
        <v>8.1553295598974429E-4</v>
      </c>
      <c r="EH31" s="45">
        <f t="shared" si="29"/>
        <v>-9.4460502486807488E-4</v>
      </c>
      <c r="EI31" s="75">
        <f t="shared" si="30"/>
        <v>-6.341524514750955E-4</v>
      </c>
      <c r="EJ31" s="45">
        <f t="shared" si="31"/>
        <v>2.5235435583271849E-5</v>
      </c>
      <c r="EK31" s="45">
        <f t="shared" si="32"/>
        <v>2.6028801362338004E-5</v>
      </c>
      <c r="EL31" s="45"/>
      <c r="EM31" s="45"/>
      <c r="EN31" s="45"/>
      <c r="EO31" s="45"/>
    </row>
    <row r="32" spans="1:145" s="22" customFormat="1" x14ac:dyDescent="0.25">
      <c r="A32" s="20" t="s">
        <v>31</v>
      </c>
      <c r="I32" s="20"/>
      <c r="K32" s="109"/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9"/>
      <c r="BV32" s="109"/>
      <c r="BW32" s="109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D32" s="30" t="e">
        <f t="shared" si="0"/>
        <v>#DIV/0!</v>
      </c>
      <c r="DE32" s="30" t="e">
        <f t="shared" si="7"/>
        <v>#DIV/0!</v>
      </c>
      <c r="DF32" s="45">
        <f t="shared" si="1"/>
        <v>0</v>
      </c>
      <c r="DG32" s="45"/>
      <c r="DH32" s="45">
        <f t="shared" si="2"/>
        <v>0</v>
      </c>
      <c r="DI32" s="45">
        <f t="shared" si="3"/>
        <v>0</v>
      </c>
      <c r="DJ32" s="45">
        <f t="shared" si="4"/>
        <v>0</v>
      </c>
      <c r="DK32" s="45">
        <f t="shared" si="5"/>
        <v>0</v>
      </c>
      <c r="DL32" s="45">
        <f t="shared" si="6"/>
        <v>0</v>
      </c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75"/>
      <c r="EF32" s="45"/>
      <c r="EG32" s="45"/>
      <c r="EH32" s="45"/>
      <c r="EI32" s="75"/>
      <c r="EJ32" s="45"/>
      <c r="EK32" s="45"/>
      <c r="EL32" s="45"/>
      <c r="EM32" s="45"/>
      <c r="EN32" s="45"/>
      <c r="EO32" s="45"/>
    </row>
    <row r="33" spans="1:145" x14ac:dyDescent="0.25">
      <c r="A33" s="20" t="s">
        <v>32</v>
      </c>
      <c r="B33" s="22">
        <v>1106.1520734000001</v>
      </c>
      <c r="C33" s="22"/>
      <c r="D33" s="22">
        <v>7431.4174604999998</v>
      </c>
      <c r="E33" s="22">
        <v>199.12263196000001</v>
      </c>
      <c r="F33" s="22">
        <v>193.02506095000001</v>
      </c>
      <c r="G33" s="22">
        <v>22.746599462999999</v>
      </c>
      <c r="H33" s="22">
        <v>274.30704867999998</v>
      </c>
      <c r="I33" s="20"/>
      <c r="J33" s="22" t="s">
        <v>32</v>
      </c>
      <c r="K33" s="109">
        <v>0</v>
      </c>
      <c r="L33" s="109">
        <v>7.2467524342079601</v>
      </c>
      <c r="M33" s="109">
        <v>0.50692018859445998</v>
      </c>
      <c r="N33" s="109">
        <v>2.6822263063757101</v>
      </c>
      <c r="O33" s="109">
        <v>2.6822263063757101</v>
      </c>
      <c r="P33" s="109">
        <v>21.310225711795098</v>
      </c>
      <c r="Q33" s="109">
        <v>0</v>
      </c>
      <c r="R33" s="109">
        <v>8.4988988094820798E-4</v>
      </c>
      <c r="S33" s="109">
        <v>4.1494566899915597E-3</v>
      </c>
      <c r="T33" s="109">
        <v>1.29921507688328</v>
      </c>
      <c r="U33" s="109">
        <v>8.0684293119497204E-4</v>
      </c>
      <c r="V33" s="109">
        <v>0.27787392886840601</v>
      </c>
      <c r="W33" s="109">
        <v>2.8243420602082198E-2</v>
      </c>
      <c r="X33" s="109">
        <v>1.73104733458996E-2</v>
      </c>
      <c r="Y33" s="109">
        <v>6.6693240220307999</v>
      </c>
      <c r="Z33" s="109">
        <v>2.7949955944928499E-7</v>
      </c>
      <c r="AA33" s="109">
        <v>1.1179979439452801E-6</v>
      </c>
      <c r="AB33" s="109">
        <v>1106.1517453824699</v>
      </c>
      <c r="AC33" s="109">
        <v>6.0975977944961599</v>
      </c>
      <c r="AD33" s="109">
        <v>148.86086430970499</v>
      </c>
      <c r="AE33" s="109">
        <v>9.4792651426555707</v>
      </c>
      <c r="AF33" s="109">
        <v>0.220241633278768</v>
      </c>
      <c r="AG33" s="109">
        <v>33.895188073876803</v>
      </c>
      <c r="AH33" s="109">
        <v>0.56942370692085897</v>
      </c>
      <c r="AI33" s="109">
        <v>63.834920482603302</v>
      </c>
      <c r="AJ33" s="109">
        <v>0.48504127309983502</v>
      </c>
      <c r="AK33" s="109">
        <v>11.144404857728301</v>
      </c>
      <c r="AL33" s="109">
        <v>0.120421171751662</v>
      </c>
      <c r="AM33" s="109">
        <v>0</v>
      </c>
      <c r="AN33" s="109">
        <v>0</v>
      </c>
      <c r="AO33" s="109">
        <v>11.721841359070099</v>
      </c>
      <c r="AP33" s="109">
        <v>11.721841359070099</v>
      </c>
      <c r="AQ33" s="109">
        <v>0.76531856260033404</v>
      </c>
      <c r="AR33" s="109">
        <v>2.3398511885557102E-6</v>
      </c>
      <c r="AS33" s="109">
        <v>4.5183205173045102E-6</v>
      </c>
      <c r="AT33" s="109">
        <v>59.451309407452698</v>
      </c>
      <c r="AU33" s="109">
        <v>8.8257645965533094</v>
      </c>
      <c r="AV33" s="109">
        <v>0.35223250597060701</v>
      </c>
      <c r="AW33" s="109">
        <v>9.2362928367572596</v>
      </c>
      <c r="AX33" s="109">
        <v>0.94514281907194198</v>
      </c>
      <c r="AY33" s="109">
        <v>2.8953747391105402E-3</v>
      </c>
      <c r="AZ33" s="109">
        <v>2.1232754644642401E-2</v>
      </c>
      <c r="BA33" s="109">
        <v>2.0510852706449E-4</v>
      </c>
      <c r="BB33" s="109">
        <v>4.1643366837635103E-4</v>
      </c>
      <c r="BC33" s="109">
        <v>0</v>
      </c>
      <c r="BD33" s="109">
        <v>0.74785628134134996</v>
      </c>
      <c r="BE33" s="109">
        <v>3.7151509162893901</v>
      </c>
      <c r="BF33" s="109">
        <v>0</v>
      </c>
      <c r="BG33" s="109">
        <v>6.7630160857708094E-2</v>
      </c>
      <c r="BH33" s="109">
        <v>6.4977994927715901E-2</v>
      </c>
      <c r="BI33" s="109">
        <v>282.071192137987</v>
      </c>
      <c r="BJ33" s="109">
        <v>6688.2730971206502</v>
      </c>
      <c r="BK33" s="109">
        <v>683.69030665674597</v>
      </c>
      <c r="BL33" s="109">
        <v>7431.4147131848504</v>
      </c>
      <c r="BM33" s="109">
        <v>0</v>
      </c>
      <c r="BN33" s="109">
        <v>11.2438338638808</v>
      </c>
      <c r="BO33" s="109">
        <v>0.47282909900571102</v>
      </c>
      <c r="BP33" s="109">
        <v>1.6696718344786101E-3</v>
      </c>
      <c r="BQ33" s="109">
        <v>4.9259747319296398E-3</v>
      </c>
      <c r="BR33" s="109">
        <v>3.9531331993452202E-3</v>
      </c>
      <c r="BS33" s="109">
        <v>0.13411034065365199</v>
      </c>
      <c r="BT33" s="109">
        <v>0</v>
      </c>
      <c r="BU33" s="109">
        <v>98.076961330210096</v>
      </c>
      <c r="BV33" s="109">
        <v>0.112533611165748</v>
      </c>
      <c r="BW33" s="109">
        <v>3.9570116773756103E-2</v>
      </c>
      <c r="BX33" s="109">
        <v>148.86086430970499</v>
      </c>
      <c r="BY33" s="109">
        <v>5.0572534367190801E-2</v>
      </c>
      <c r="BZ33" s="109">
        <v>0</v>
      </c>
      <c r="CA33" s="109">
        <v>1.2102653708119E-6</v>
      </c>
      <c r="CB33" s="109">
        <v>7.3349583166829203E-3</v>
      </c>
      <c r="CC33" s="109">
        <v>199.11755926038501</v>
      </c>
      <c r="CD33" s="109">
        <v>193.019961465889</v>
      </c>
      <c r="CE33" s="109">
        <v>6.0975977944961599</v>
      </c>
      <c r="CF33" s="109">
        <v>0</v>
      </c>
      <c r="CG33" s="109">
        <v>0</v>
      </c>
      <c r="CH33" s="109">
        <v>0.78966546952275396</v>
      </c>
      <c r="CI33" s="109">
        <v>0</v>
      </c>
      <c r="CJ33" s="109">
        <v>8.4737949534990094</v>
      </c>
      <c r="CK33" s="109">
        <v>0</v>
      </c>
      <c r="CL33" s="109">
        <v>0.220241633278768</v>
      </c>
      <c r="CM33" s="109">
        <v>33.895188073876803</v>
      </c>
      <c r="CN33" s="109">
        <v>0.23960185038263199</v>
      </c>
      <c r="CO33" s="109">
        <v>0</v>
      </c>
      <c r="CP33" s="109">
        <v>0.56942370692085897</v>
      </c>
      <c r="CQ33" s="109">
        <v>7.7209846220561399E-4</v>
      </c>
      <c r="CR33" s="109">
        <v>22.746648129414801</v>
      </c>
      <c r="CS33" s="109">
        <v>40.964075162561002</v>
      </c>
      <c r="CT33" s="109">
        <v>0</v>
      </c>
      <c r="CU33" s="109">
        <v>0</v>
      </c>
      <c r="CV33" s="109">
        <v>13.7224587889856</v>
      </c>
      <c r="CW33" s="109">
        <v>0.55821578806412897</v>
      </c>
      <c r="CX33" s="109">
        <v>0</v>
      </c>
      <c r="CY33" s="109">
        <v>2.2399739532239602</v>
      </c>
      <c r="CZ33" s="109">
        <v>274.30690724030899</v>
      </c>
      <c r="DA33" s="109">
        <v>0.53078572269368796</v>
      </c>
      <c r="DB33" s="109">
        <v>19.074443839712998</v>
      </c>
      <c r="DD33" s="30">
        <f t="shared" si="0"/>
        <v>7.9999988833854077E-3</v>
      </c>
      <c r="DE33" s="30">
        <f t="shared" si="7"/>
        <v>1.9247495896666321E-2</v>
      </c>
      <c r="DF33" s="45">
        <f t="shared" si="1"/>
        <v>-2.9653927161097305E-7</v>
      </c>
      <c r="DG33" s="45"/>
      <c r="DH33" s="45">
        <f t="shared" si="2"/>
        <v>-3.6968925027640729E-7</v>
      </c>
      <c r="DI33" s="45">
        <f t="shared" si="3"/>
        <v>-2.5475253943097838E-5</v>
      </c>
      <c r="DJ33" s="45">
        <f t="shared" si="4"/>
        <v>-2.6418767003186421E-5</v>
      </c>
      <c r="DK33" s="45">
        <f t="shared" si="5"/>
        <v>2.1395028686032033E-6</v>
      </c>
      <c r="DL33" s="45">
        <f t="shared" si="6"/>
        <v>-5.1562543388095367E-7</v>
      </c>
      <c r="DM33" s="45">
        <f t="shared" si="8"/>
        <v>-4.9120376771610917E-4</v>
      </c>
      <c r="DN33" s="45">
        <f t="shared" si="9"/>
        <v>2.0200742850406395E-6</v>
      </c>
      <c r="DO33" s="45">
        <f t="shared" si="10"/>
        <v>2.5917853374222445E-5</v>
      </c>
      <c r="DP33" s="45">
        <f t="shared" si="11"/>
        <v>-5.579921278705812E-4</v>
      </c>
      <c r="DQ33" s="45">
        <f t="shared" si="12"/>
        <v>2.4159272792079551E-5</v>
      </c>
      <c r="DR33" s="45">
        <f t="shared" si="13"/>
        <v>3.7133307494923241E-6</v>
      </c>
      <c r="DS33" s="45">
        <f t="shared" si="14"/>
        <v>2.5970837047318913E-5</v>
      </c>
      <c r="DT33" s="45">
        <f t="shared" si="15"/>
        <v>2.3601587756100507E-5</v>
      </c>
      <c r="DU33" s="45">
        <f t="shared" si="16"/>
        <v>3.6494809328012756E-6</v>
      </c>
      <c r="DV33" s="45">
        <f t="shared" si="17"/>
        <v>8.567121135353758E-4</v>
      </c>
      <c r="DW33" s="45">
        <f t="shared" si="18"/>
        <v>2.9940561284170658E-6</v>
      </c>
      <c r="DX33" s="45">
        <f t="shared" si="19"/>
        <v>2.5121654649751101E-5</v>
      </c>
      <c r="DY33" s="45">
        <f t="shared" si="20"/>
        <v>2.6285385697965811E-5</v>
      </c>
      <c r="DZ33" s="45">
        <f t="shared" si="21"/>
        <v>2.8831570017009866E-5</v>
      </c>
      <c r="EA33" s="45">
        <f t="shared" si="22"/>
        <v>-1.3374706770372927E-3</v>
      </c>
      <c r="EB33" s="45">
        <f t="shared" si="23"/>
        <v>2.5958793369544744E-5</v>
      </c>
      <c r="EC33" s="45">
        <f t="shared" si="24"/>
        <v>2.2067323154796964E-6</v>
      </c>
      <c r="ED33" s="45">
        <f t="shared" si="25"/>
        <v>3.4989452595094446E-6</v>
      </c>
      <c r="EE33" s="75">
        <f t="shared" si="26"/>
        <v>5.4649677668903734E-6</v>
      </c>
      <c r="EF33" s="45">
        <f t="shared" si="27"/>
        <v>2.9448449431995976E-5</v>
      </c>
      <c r="EG33" s="45">
        <f t="shared" si="28"/>
        <v>8.0571054125800332E-4</v>
      </c>
      <c r="EH33" s="45">
        <f t="shared" si="29"/>
        <v>-9.5428287712878397E-4</v>
      </c>
      <c r="EI33" s="75">
        <f t="shared" si="30"/>
        <v>-6.2851904176392914E-4</v>
      </c>
      <c r="EJ33" s="45">
        <f t="shared" si="31"/>
        <v>2.521827088879981E-5</v>
      </c>
      <c r="EK33" s="45">
        <f t="shared" si="32"/>
        <v>2.6014928766268173E-5</v>
      </c>
      <c r="EL33" s="45"/>
      <c r="EM33" s="45"/>
      <c r="EN33" s="45"/>
      <c r="EO33" s="45"/>
    </row>
    <row r="34" spans="1:145" x14ac:dyDescent="0.25">
      <c r="A34" s="20" t="s">
        <v>33</v>
      </c>
      <c r="B34" s="22">
        <v>576.40166352000006</v>
      </c>
      <c r="C34" s="22"/>
      <c r="D34" s="22">
        <v>3861.2813836999999</v>
      </c>
      <c r="E34" s="22">
        <v>101.83716456000001</v>
      </c>
      <c r="F34" s="22">
        <v>98.749082435999995</v>
      </c>
      <c r="G34" s="22">
        <v>7.0992176159999998</v>
      </c>
      <c r="H34" s="22">
        <v>135.43274962000001</v>
      </c>
      <c r="I34" s="20"/>
      <c r="J34" s="22" t="s">
        <v>33</v>
      </c>
      <c r="K34" s="109">
        <v>0</v>
      </c>
      <c r="L34" s="109">
        <v>3.5779166077264</v>
      </c>
      <c r="M34" s="109">
        <v>0.250280107929853</v>
      </c>
      <c r="N34" s="109">
        <v>1.32428737657282</v>
      </c>
      <c r="O34" s="109">
        <v>1.32428737657282</v>
      </c>
      <c r="P34" s="109">
        <v>10.5214275101241</v>
      </c>
      <c r="Q34" s="109">
        <v>0</v>
      </c>
      <c r="R34" s="109">
        <v>4.3479207882625898E-4</v>
      </c>
      <c r="S34" s="109">
        <v>2.1228086618495599E-3</v>
      </c>
      <c r="T34" s="109">
        <v>0.64145740027659304</v>
      </c>
      <c r="U34" s="109">
        <v>4.12770294183317E-4</v>
      </c>
      <c r="V34" s="109">
        <v>0.137193621090029</v>
      </c>
      <c r="W34" s="109">
        <v>1.4448970752382301E-2</v>
      </c>
      <c r="X34" s="109">
        <v>8.8558123630791893E-3</v>
      </c>
      <c r="Y34" s="109">
        <v>3.2928214426346898</v>
      </c>
      <c r="Z34" s="109">
        <v>1.4298901349779801E-7</v>
      </c>
      <c r="AA34" s="109">
        <v>5.7195232799263596E-7</v>
      </c>
      <c r="AB34" s="109">
        <v>576.40155610641705</v>
      </c>
      <c r="AC34" s="109">
        <v>3.0880993828160701</v>
      </c>
      <c r="AD34" s="109">
        <v>76.155271324591993</v>
      </c>
      <c r="AE34" s="109">
        <v>4.8494669389374803</v>
      </c>
      <c r="AF34" s="109">
        <v>0.11267268228531099</v>
      </c>
      <c r="AG34" s="109">
        <v>17.3403365826154</v>
      </c>
      <c r="AH34" s="109">
        <v>0.291309687924734</v>
      </c>
      <c r="AI34" s="109">
        <v>31.517034866348599</v>
      </c>
      <c r="AJ34" s="109">
        <v>0.23947811202469901</v>
      </c>
      <c r="AK34" s="109">
        <v>5.5022892959949399</v>
      </c>
      <c r="AL34" s="109">
        <v>5.9455169148932202E-2</v>
      </c>
      <c r="AM34" s="109">
        <v>0</v>
      </c>
      <c r="AN34" s="109">
        <v>0</v>
      </c>
      <c r="AO34" s="109">
        <v>5.7873845155898396</v>
      </c>
      <c r="AP34" s="109">
        <v>5.7873845155898396</v>
      </c>
      <c r="AQ34" s="109">
        <v>0.377857899954405</v>
      </c>
      <c r="AR34" s="109">
        <v>1.19704080479748E-6</v>
      </c>
      <c r="AS34" s="109">
        <v>2.3115086869969101E-6</v>
      </c>
      <c r="AT34" s="109">
        <v>30.890240750850101</v>
      </c>
      <c r="AU34" s="109">
        <v>4.35751454521988</v>
      </c>
      <c r="AV34" s="109">
        <v>0.17390653804329501</v>
      </c>
      <c r="AW34" s="109">
        <v>4.5602074743698298</v>
      </c>
      <c r="AX34" s="109">
        <v>0.46664216147883802</v>
      </c>
      <c r="AY34" s="109">
        <v>1.48123514432006E-3</v>
      </c>
      <c r="AZ34" s="109">
        <v>1.0862389071027399E-2</v>
      </c>
      <c r="BA34" s="109">
        <v>1.0493086915458201E-4</v>
      </c>
      <c r="BB34" s="109">
        <v>2.1304085366270301E-4</v>
      </c>
      <c r="BC34" s="109">
        <v>0</v>
      </c>
      <c r="BD34" s="109">
        <v>0.36923638067053899</v>
      </c>
      <c r="BE34" s="109">
        <v>1.90062331375298</v>
      </c>
      <c r="BF34" s="109">
        <v>0</v>
      </c>
      <c r="BG34" s="109">
        <v>3.4598719473977101E-2</v>
      </c>
      <c r="BH34" s="109">
        <v>3.3241889517573502E-2</v>
      </c>
      <c r="BI34" s="109">
        <v>139.266088383295</v>
      </c>
      <c r="BJ34" s="109">
        <v>3475.1522459778298</v>
      </c>
      <c r="BK34" s="109">
        <v>355.23777306194398</v>
      </c>
      <c r="BL34" s="109">
        <v>3861.2802597906202</v>
      </c>
      <c r="BM34" s="109">
        <v>0</v>
      </c>
      <c r="BN34" s="109">
        <v>5.5513833131241102</v>
      </c>
      <c r="BO34" s="109">
        <v>0.23356430048243701</v>
      </c>
      <c r="BP34" s="109">
        <v>8.5417675426864396E-4</v>
      </c>
      <c r="BQ34" s="109">
        <v>2.5200776844167298E-3</v>
      </c>
      <c r="BR34" s="109">
        <v>2.02238376326063E-3</v>
      </c>
      <c r="BS34" s="109">
        <v>6.6978512087523395E-2</v>
      </c>
      <c r="BT34" s="109">
        <v>0</v>
      </c>
      <c r="BU34" s="109">
        <v>48.423256974556402</v>
      </c>
      <c r="BV34" s="109">
        <v>5.7570723289075497E-2</v>
      </c>
      <c r="BW34" s="109">
        <v>2.0243548325865099E-2</v>
      </c>
      <c r="BX34" s="109">
        <v>76.155271324591993</v>
      </c>
      <c r="BY34" s="109">
        <v>2.5872254589747401E-2</v>
      </c>
      <c r="BZ34" s="109">
        <v>0</v>
      </c>
      <c r="CA34" s="109">
        <v>6.1915851531936605E-7</v>
      </c>
      <c r="CB34" s="109">
        <v>3.7524620907532602E-3</v>
      </c>
      <c r="CC34" s="109">
        <v>101.834588952216</v>
      </c>
      <c r="CD34" s="109">
        <v>98.746489569399998</v>
      </c>
      <c r="CE34" s="109">
        <v>3.0880993828160701</v>
      </c>
      <c r="CF34" s="109">
        <v>0</v>
      </c>
      <c r="CG34" s="109">
        <v>0</v>
      </c>
      <c r="CH34" s="109">
        <v>0.40398250594972301</v>
      </c>
      <c r="CI34" s="109">
        <v>0</v>
      </c>
      <c r="CJ34" s="109">
        <v>4.3350828016336198</v>
      </c>
      <c r="CK34" s="109">
        <v>0</v>
      </c>
      <c r="CL34" s="109">
        <v>0.11267268228531099</v>
      </c>
      <c r="CM34" s="109">
        <v>17.3403365826154</v>
      </c>
      <c r="CN34" s="109">
        <v>0.118297897430251</v>
      </c>
      <c r="CO34" s="109">
        <v>0</v>
      </c>
      <c r="CP34" s="109">
        <v>0.291309687924734</v>
      </c>
      <c r="CQ34" s="109">
        <v>3.94996103815649E-4</v>
      </c>
      <c r="CR34" s="109">
        <v>7.0992032246035697</v>
      </c>
      <c r="CS34" s="109">
        <v>20.225069728096599</v>
      </c>
      <c r="CT34" s="109">
        <v>0</v>
      </c>
      <c r="CU34" s="109">
        <v>0</v>
      </c>
      <c r="CV34" s="109">
        <v>6.7751508258828199</v>
      </c>
      <c r="CW34" s="109">
        <v>0.27560613482063201</v>
      </c>
      <c r="CX34" s="109">
        <v>0</v>
      </c>
      <c r="CY34" s="109">
        <v>1.1059358494296501</v>
      </c>
      <c r="CZ34" s="109">
        <v>135.432692164222</v>
      </c>
      <c r="DA34" s="109">
        <v>0.26206276687268798</v>
      </c>
      <c r="DB34" s="109">
        <v>9.4175622955830196</v>
      </c>
      <c r="DD34" s="30">
        <f t="shared" si="0"/>
        <v>7.9999996562086229E-3</v>
      </c>
      <c r="DE34" s="30">
        <f t="shared" si="7"/>
        <v>1.9247502590127048E-2</v>
      </c>
      <c r="DF34" s="45">
        <f t="shared" si="1"/>
        <v>-1.8635196566490761E-7</v>
      </c>
      <c r="DG34" s="45"/>
      <c r="DH34" s="45">
        <f t="shared" si="2"/>
        <v>-2.9107160757618673E-7</v>
      </c>
      <c r="DI34" s="45">
        <f t="shared" si="3"/>
        <v>-2.529143260359058E-5</v>
      </c>
      <c r="DJ34" s="45">
        <f t="shared" si="4"/>
        <v>-2.6257120937579134E-5</v>
      </c>
      <c r="DK34" s="45">
        <f t="shared" si="5"/>
        <v>-2.0271806287045712E-6</v>
      </c>
      <c r="DL34" s="45">
        <f t="shared" si="6"/>
        <v>-4.2423843691236813E-7</v>
      </c>
      <c r="DM34" s="45">
        <f t="shared" si="8"/>
        <v>-4.9108022887657846E-4</v>
      </c>
      <c r="DN34" s="45">
        <f t="shared" si="9"/>
        <v>1.9690391904687719E-6</v>
      </c>
      <c r="DO34" s="45">
        <f t="shared" si="10"/>
        <v>2.6064492701966774E-5</v>
      </c>
      <c r="DP34" s="45">
        <f t="shared" si="11"/>
        <v>-5.579919368393024E-4</v>
      </c>
      <c r="DQ34" s="45">
        <f t="shared" si="12"/>
        <v>2.4149082621347259E-5</v>
      </c>
      <c r="DR34" s="45">
        <f t="shared" si="13"/>
        <v>2.2153241746989754E-6</v>
      </c>
      <c r="DS34" s="45">
        <f t="shared" si="14"/>
        <v>2.6243244995176201E-5</v>
      </c>
      <c r="DT34" s="45">
        <f t="shared" si="15"/>
        <v>2.3438847035956425E-5</v>
      </c>
      <c r="DU34" s="45">
        <f t="shared" si="16"/>
        <v>3.6546802570611793E-6</v>
      </c>
      <c r="DV34" s="45">
        <f t="shared" si="17"/>
        <v>8.5609118130910837E-4</v>
      </c>
      <c r="DW34" s="45">
        <f t="shared" si="18"/>
        <v>1.8229537648521634E-6</v>
      </c>
      <c r="DX34" s="45">
        <f t="shared" si="19"/>
        <v>2.5376254968799094E-5</v>
      </c>
      <c r="DY34" s="45">
        <f t="shared" si="20"/>
        <v>2.5359416730609963E-5</v>
      </c>
      <c r="DZ34" s="45">
        <f t="shared" si="21"/>
        <v>2.5243145389006842E-5</v>
      </c>
      <c r="EA34" s="45">
        <f t="shared" si="22"/>
        <v>-1.3384558062411237E-3</v>
      </c>
      <c r="EB34" s="45">
        <f t="shared" si="23"/>
        <v>2.6100938876401867E-5</v>
      </c>
      <c r="EC34" s="45">
        <f t="shared" si="24"/>
        <v>2.1997615339401577E-6</v>
      </c>
      <c r="ED34" s="45">
        <f t="shared" si="25"/>
        <v>1.9366959578769587E-6</v>
      </c>
      <c r="EE34" s="75">
        <f t="shared" si="26"/>
        <v>4.1406360853353295E-6</v>
      </c>
      <c r="EF34" s="45">
        <f t="shared" si="27"/>
        <v>2.2969419249863711E-5</v>
      </c>
      <c r="EG34" s="45">
        <f t="shared" si="28"/>
        <v>8.1102923687551226E-4</v>
      </c>
      <c r="EH34" s="45">
        <f t="shared" si="29"/>
        <v>-9.4811541442854934E-4</v>
      </c>
      <c r="EI34" s="75">
        <f t="shared" si="30"/>
        <v>-6.3147248649044049E-4</v>
      </c>
      <c r="EJ34" s="45">
        <f t="shared" si="31"/>
        <v>2.521389815994141E-5</v>
      </c>
      <c r="EK34" s="45">
        <f t="shared" si="32"/>
        <v>2.6002412502219099E-5</v>
      </c>
      <c r="EL34" s="45"/>
      <c r="EM34" s="45"/>
      <c r="EN34" s="45"/>
      <c r="EO34" s="45"/>
    </row>
    <row r="35" spans="1:145" s="22" customFormat="1" x14ac:dyDescent="0.25">
      <c r="A35" s="20" t="s">
        <v>34</v>
      </c>
      <c r="I35" s="20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D35" s="30" t="e">
        <f t="shared" ref="DD35:DD51" si="33">(AT35/BL35)</f>
        <v>#DIV/0!</v>
      </c>
      <c r="DE35" s="30" t="e">
        <f t="shared" si="7"/>
        <v>#DIV/0!</v>
      </c>
      <c r="DF35" s="45">
        <f t="shared" ref="DF35:DF51" si="34">(AB35-B35)/(B35+1E-50)</f>
        <v>0</v>
      </c>
      <c r="DG35" s="45"/>
      <c r="DH35" s="45">
        <f t="shared" ref="DH35:DH51" si="35">(BL35-D35)/(D35+1E-50)</f>
        <v>0</v>
      </c>
      <c r="DI35" s="45">
        <f t="shared" ref="DI35:DI51" si="36">(CC35-E35)/(E35+1E-50)</f>
        <v>0</v>
      </c>
      <c r="DJ35" s="45">
        <f t="shared" ref="DJ35:DJ51" si="37">(CD35-F35)/(F35+1E-50)</f>
        <v>0</v>
      </c>
      <c r="DK35" s="45">
        <f t="shared" ref="DK35:DK51" si="38">(CR35-G35)/(G35+1E-50)</f>
        <v>0</v>
      </c>
      <c r="DL35" s="45">
        <f t="shared" ref="DL35:DL51" si="39">(CZ35-H35)/(H35+1E-50)</f>
        <v>0</v>
      </c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75"/>
      <c r="EF35" s="45"/>
      <c r="EG35" s="45"/>
      <c r="EH35" s="45"/>
      <c r="EI35" s="75"/>
      <c r="EJ35" s="45"/>
      <c r="EK35" s="45"/>
      <c r="EL35" s="45"/>
      <c r="EM35" s="45"/>
      <c r="EN35" s="45"/>
      <c r="EO35" s="45"/>
    </row>
    <row r="36" spans="1:145" x14ac:dyDescent="0.25">
      <c r="A36" s="20" t="s">
        <v>35</v>
      </c>
      <c r="B36" s="22">
        <v>223.68963034000001</v>
      </c>
      <c r="C36" s="22"/>
      <c r="D36" s="22">
        <v>1595.4993423999999</v>
      </c>
      <c r="E36" s="22">
        <v>44.644137868999998</v>
      </c>
      <c r="F36" s="22">
        <v>43.266282017000002</v>
      </c>
      <c r="G36" s="22">
        <v>6.5865187529</v>
      </c>
      <c r="H36" s="22">
        <v>67.736467802999996</v>
      </c>
      <c r="I36" s="20"/>
      <c r="J36" s="22" t="s">
        <v>35</v>
      </c>
      <c r="K36" s="109">
        <v>0</v>
      </c>
      <c r="L36" s="109">
        <v>1.78948973480226</v>
      </c>
      <c r="M36" s="109">
        <v>0.125177359584834</v>
      </c>
      <c r="N36" s="109">
        <v>0.66234049864336098</v>
      </c>
      <c r="O36" s="109">
        <v>0.66234049864336098</v>
      </c>
      <c r="P36" s="109">
        <v>5.2622715105547302</v>
      </c>
      <c r="Q36" s="109">
        <v>0</v>
      </c>
      <c r="R36" s="109">
        <v>1.9050091564124099E-4</v>
      </c>
      <c r="S36" s="109">
        <v>9.3009608276150896E-4</v>
      </c>
      <c r="T36" s="109">
        <v>0.320823821460058</v>
      </c>
      <c r="U36" s="109">
        <v>1.8085306377159301E-4</v>
      </c>
      <c r="V36" s="109">
        <v>6.8617026491931604E-2</v>
      </c>
      <c r="W36" s="109">
        <v>6.33071814227528E-3</v>
      </c>
      <c r="X36" s="109">
        <v>3.8801177835832801E-3</v>
      </c>
      <c r="Y36" s="109">
        <v>1.64690020655031</v>
      </c>
      <c r="Z36" s="109">
        <v>6.26496014252881E-8</v>
      </c>
      <c r="AA36" s="109">
        <v>2.5059752173591899E-7</v>
      </c>
      <c r="AB36" s="109">
        <v>223.68952426461999</v>
      </c>
      <c r="AC36" s="109">
        <v>1.3778881254980999</v>
      </c>
      <c r="AD36" s="109">
        <v>33.366938037114799</v>
      </c>
      <c r="AE36" s="109">
        <v>2.12476234194789</v>
      </c>
      <c r="AF36" s="109">
        <v>4.9366811717565899E-2</v>
      </c>
      <c r="AG36" s="109">
        <v>7.5975559010565599</v>
      </c>
      <c r="AH36" s="109">
        <v>0.12763541865771499</v>
      </c>
      <c r="AI36" s="109">
        <v>15.763190255540399</v>
      </c>
      <c r="AJ36" s="109">
        <v>0.11977464534047901</v>
      </c>
      <c r="AK36" s="109">
        <v>2.7519633903791099</v>
      </c>
      <c r="AL36" s="109">
        <v>2.9736329161005999E-2</v>
      </c>
      <c r="AM36" s="109">
        <v>0</v>
      </c>
      <c r="AN36" s="109">
        <v>0</v>
      </c>
      <c r="AO36" s="109">
        <v>2.8945513563708598</v>
      </c>
      <c r="AP36" s="109">
        <v>2.8945513563708598</v>
      </c>
      <c r="AQ36" s="109">
        <v>0.188985218073045</v>
      </c>
      <c r="AR36" s="109">
        <v>5.2447365118512503E-7</v>
      </c>
      <c r="AS36" s="109">
        <v>1.01277597809164E-6</v>
      </c>
      <c r="AT36" s="109">
        <v>12.7639895252456</v>
      </c>
      <c r="AU36" s="109">
        <v>2.1794036931969298</v>
      </c>
      <c r="AV36" s="109">
        <v>8.6979154737838599E-2</v>
      </c>
      <c r="AW36" s="109">
        <v>2.28078023320729</v>
      </c>
      <c r="AX36" s="109">
        <v>0.233390489548605</v>
      </c>
      <c r="AY36" s="109">
        <v>6.4899293048275696E-4</v>
      </c>
      <c r="AZ36" s="109">
        <v>4.7592841086437701E-3</v>
      </c>
      <c r="BA36" s="109">
        <v>4.5974721647734399E-5</v>
      </c>
      <c r="BB36" s="109">
        <v>9.3342963329420101E-5</v>
      </c>
      <c r="BC36" s="109">
        <v>0</v>
      </c>
      <c r="BD36" s="109">
        <v>0.18467332724324301</v>
      </c>
      <c r="BE36" s="109">
        <v>0.83274601119066005</v>
      </c>
      <c r="BF36" s="109">
        <v>0</v>
      </c>
      <c r="BG36" s="109">
        <v>1.5159199417869499E-2</v>
      </c>
      <c r="BH36" s="109">
        <v>1.4564723976476599E-2</v>
      </c>
      <c r="BI36" s="109">
        <v>69.653713734464205</v>
      </c>
      <c r="BJ36" s="109">
        <v>1435.9487902143401</v>
      </c>
      <c r="BK36" s="109">
        <v>146.78586092274401</v>
      </c>
      <c r="BL36" s="109">
        <v>1595.49864066233</v>
      </c>
      <c r="BM36" s="109">
        <v>0</v>
      </c>
      <c r="BN36" s="109">
        <v>2.7765174400565402</v>
      </c>
      <c r="BO36" s="109">
        <v>0.116610676884694</v>
      </c>
      <c r="BP36" s="109">
        <v>3.7425402506342098E-4</v>
      </c>
      <c r="BQ36" s="109">
        <v>1.1041595189020901E-3</v>
      </c>
      <c r="BR36" s="109">
        <v>8.8609534602754596E-4</v>
      </c>
      <c r="BS36" s="109">
        <v>3.21415184146783E-2</v>
      </c>
      <c r="BT36" s="109">
        <v>0</v>
      </c>
      <c r="BU36" s="109">
        <v>24.2188000174569</v>
      </c>
      <c r="BV36" s="109">
        <v>2.52242312844678E-2</v>
      </c>
      <c r="BW36" s="109">
        <v>8.8695846052348707E-3</v>
      </c>
      <c r="BX36" s="109">
        <v>33.366938037114799</v>
      </c>
      <c r="BY36" s="109">
        <v>1.1335758077349101E-2</v>
      </c>
      <c r="BZ36" s="109">
        <v>0</v>
      </c>
      <c r="CA36" s="109">
        <v>2.7127868009281401E-7</v>
      </c>
      <c r="CB36" s="109">
        <v>1.6441158087269899E-3</v>
      </c>
      <c r="CC36" s="109">
        <v>44.643022174396101</v>
      </c>
      <c r="CD36" s="109">
        <v>43.265134048897998</v>
      </c>
      <c r="CE36" s="109">
        <v>1.3778881254980999</v>
      </c>
      <c r="CF36" s="109">
        <v>0</v>
      </c>
      <c r="CG36" s="109">
        <v>0</v>
      </c>
      <c r="CH36" s="109">
        <v>0.177002258715697</v>
      </c>
      <c r="CI36" s="109">
        <v>0</v>
      </c>
      <c r="CJ36" s="109">
        <v>1.8993888659203999</v>
      </c>
      <c r="CK36" s="109">
        <v>0</v>
      </c>
      <c r="CL36" s="109">
        <v>4.9366811717565899E-2</v>
      </c>
      <c r="CM36" s="109">
        <v>7.5975559010565599</v>
      </c>
      <c r="CN36" s="109">
        <v>5.91664484573549E-2</v>
      </c>
      <c r="CO36" s="109">
        <v>0</v>
      </c>
      <c r="CP36" s="109">
        <v>0.12763541865771499</v>
      </c>
      <c r="CQ36" s="109">
        <v>1.7306593954044601E-4</v>
      </c>
      <c r="CR36" s="109">
        <v>6.5865612666593902</v>
      </c>
      <c r="CS36" s="109">
        <v>10.1155316915918</v>
      </c>
      <c r="CT36" s="109">
        <v>0</v>
      </c>
      <c r="CU36" s="109">
        <v>0</v>
      </c>
      <c r="CV36" s="109">
        <v>3.3885816647669902</v>
      </c>
      <c r="CW36" s="109">
        <v>0.13784377074254101</v>
      </c>
      <c r="CX36" s="109">
        <v>0</v>
      </c>
      <c r="CY36" s="109">
        <v>0.55313164796549497</v>
      </c>
      <c r="CZ36" s="109">
        <v>67.736457277953207</v>
      </c>
      <c r="DA36" s="109">
        <v>0.13107044583338301</v>
      </c>
      <c r="DB36" s="109">
        <v>4.7101785765450304</v>
      </c>
      <c r="DD36" s="30">
        <f t="shared" si="33"/>
        <v>8.0000002506720787E-3</v>
      </c>
      <c r="DE36" s="30">
        <f t="shared" si="7"/>
        <v>1.9247507941371346E-2</v>
      </c>
      <c r="DF36" s="45">
        <f t="shared" si="34"/>
        <v>-4.7420785602028153E-7</v>
      </c>
      <c r="DG36" s="45"/>
      <c r="DH36" s="45">
        <f t="shared" si="35"/>
        <v>-4.3982322730809038E-7</v>
      </c>
      <c r="DI36" s="45">
        <f t="shared" si="36"/>
        <v>-2.4990842183365712E-5</v>
      </c>
      <c r="DJ36" s="45">
        <f t="shared" si="37"/>
        <v>-2.6532626527798385E-5</v>
      </c>
      <c r="DK36" s="45">
        <f t="shared" si="38"/>
        <v>6.4546630754707311E-6</v>
      </c>
      <c r="DL36" s="45">
        <f t="shared" si="39"/>
        <v>-1.5538227975330826E-7</v>
      </c>
      <c r="DM36" s="45">
        <f t="shared" si="8"/>
        <v>-4.9084006708651634E-4</v>
      </c>
      <c r="DN36" s="45">
        <f t="shared" si="9"/>
        <v>3.0879095974856138E-6</v>
      </c>
      <c r="DO36" s="45">
        <f t="shared" si="10"/>
        <v>2.6795842681139027E-5</v>
      </c>
      <c r="DP36" s="45">
        <f t="shared" si="11"/>
        <v>-5.5840456473327629E-4</v>
      </c>
      <c r="DQ36" s="45">
        <f t="shared" si="12"/>
        <v>2.6560649191641128E-5</v>
      </c>
      <c r="DR36" s="45">
        <f t="shared" si="13"/>
        <v>-6.8942577523402964E-8</v>
      </c>
      <c r="DS36" s="45">
        <f t="shared" si="14"/>
        <v>2.5883988484262182E-5</v>
      </c>
      <c r="DT36" s="45">
        <f t="shared" si="15"/>
        <v>2.4111408316548629E-5</v>
      </c>
      <c r="DU36" s="45">
        <f t="shared" si="16"/>
        <v>8.2108334406471554E-7</v>
      </c>
      <c r="DV36" s="45">
        <f t="shared" si="17"/>
        <v>8.5598601825759995E-4</v>
      </c>
      <c r="DW36" s="45">
        <f t="shared" si="18"/>
        <v>2.6577152201037769E-6</v>
      </c>
      <c r="DX36" s="45">
        <f t="shared" si="19"/>
        <v>2.5273190663210331E-5</v>
      </c>
      <c r="DY36" s="45">
        <f t="shared" si="20"/>
        <v>2.501469458048599E-5</v>
      </c>
      <c r="DZ36" s="45">
        <f t="shared" si="21"/>
        <v>2.8377243624661185E-5</v>
      </c>
      <c r="EA36" s="45">
        <f t="shared" si="22"/>
        <v>-1.3367965566062742E-3</v>
      </c>
      <c r="EB36" s="45">
        <f t="shared" si="23"/>
        <v>2.6117784593196813E-5</v>
      </c>
      <c r="EC36" s="45">
        <f t="shared" si="24"/>
        <v>5.8168716978875466E-7</v>
      </c>
      <c r="ED36" s="45">
        <f t="shared" si="25"/>
        <v>3.0594369907624377E-6</v>
      </c>
      <c r="EE36" s="75">
        <f t="shared" si="26"/>
        <v>5.6984038120454825E-6</v>
      </c>
      <c r="EF36" s="45">
        <f t="shared" si="27"/>
        <v>2.8365337059237553E-5</v>
      </c>
      <c r="EG36" s="45">
        <f t="shared" si="28"/>
        <v>8.1449513920886323E-4</v>
      </c>
      <c r="EH36" s="45">
        <f t="shared" si="29"/>
        <v>-9.4697101818276195E-4</v>
      </c>
      <c r="EI36" s="75">
        <f t="shared" si="30"/>
        <v>-6.0923125917207118E-4</v>
      </c>
      <c r="EJ36" s="45">
        <f t="shared" si="31"/>
        <v>2.5187846650410422E-5</v>
      </c>
      <c r="EK36" s="45">
        <f t="shared" si="32"/>
        <v>2.5990017626403311E-5</v>
      </c>
      <c r="EL36" s="45"/>
      <c r="EM36" s="45"/>
      <c r="EN36" s="45"/>
      <c r="EO36" s="45"/>
    </row>
    <row r="37" spans="1:145" s="22" customFormat="1" x14ac:dyDescent="0.25">
      <c r="A37" s="20" t="s">
        <v>36</v>
      </c>
      <c r="B37" s="22">
        <v>47.418700500999996</v>
      </c>
      <c r="D37" s="22">
        <v>360.55042486000002</v>
      </c>
      <c r="E37" s="22">
        <v>10.665232022</v>
      </c>
      <c r="F37" s="22">
        <v>10.330363873</v>
      </c>
      <c r="G37" s="22">
        <v>2.3837323814000002</v>
      </c>
      <c r="H37" s="22">
        <v>17.843314403000001</v>
      </c>
      <c r="I37" s="20"/>
      <c r="J37" s="22" t="s">
        <v>36</v>
      </c>
      <c r="K37" s="109">
        <v>0</v>
      </c>
      <c r="L37" s="109">
        <v>0.47139157267251902</v>
      </c>
      <c r="M37" s="109">
        <v>3.29744946109242E-2</v>
      </c>
      <c r="N37" s="109">
        <v>0.17447548470230101</v>
      </c>
      <c r="O37" s="109">
        <v>0.17447548470230101</v>
      </c>
      <c r="P37" s="109">
        <v>1.3862015994692301</v>
      </c>
      <c r="Q37" s="109">
        <v>0</v>
      </c>
      <c r="R37" s="109">
        <v>4.5484398650771303E-5</v>
      </c>
      <c r="S37" s="109">
        <v>2.2207188258183201E-4</v>
      </c>
      <c r="T37" s="109">
        <v>8.4512174993310193E-2</v>
      </c>
      <c r="U37" s="109">
        <v>4.3181068258390001E-5</v>
      </c>
      <c r="V37" s="109">
        <v>1.8075347943402199E-2</v>
      </c>
      <c r="W37" s="109">
        <v>1.5115381515346899E-3</v>
      </c>
      <c r="X37" s="109">
        <v>9.2642744192198898E-4</v>
      </c>
      <c r="Y37" s="109">
        <v>0.43383040972987802</v>
      </c>
      <c r="Z37" s="109">
        <v>1.4958417566427999E-8</v>
      </c>
      <c r="AA37" s="109">
        <v>5.9833889460253404E-8</v>
      </c>
      <c r="AB37" s="109">
        <v>47.4186647177808</v>
      </c>
      <c r="AC37" s="109">
        <v>0.33487576470069502</v>
      </c>
      <c r="AD37" s="109">
        <v>7.9667704429636697</v>
      </c>
      <c r="AE37" s="109">
        <v>0.507313604391607</v>
      </c>
      <c r="AF37" s="109">
        <v>1.1786943876938001E-2</v>
      </c>
      <c r="AG37" s="109">
        <v>1.8140122822797899</v>
      </c>
      <c r="AH37" s="109">
        <v>3.0474553271934601E-2</v>
      </c>
      <c r="AI37" s="109">
        <v>4.1523794803865801</v>
      </c>
      <c r="AJ37" s="109">
        <v>3.1551337513953601E-2</v>
      </c>
      <c r="AK37" s="109">
        <v>0.72492913032080497</v>
      </c>
      <c r="AL37" s="109">
        <v>7.8331636783712192E-3</v>
      </c>
      <c r="AM37" s="109">
        <v>0</v>
      </c>
      <c r="AN37" s="109">
        <v>0</v>
      </c>
      <c r="AO37" s="109">
        <v>0.76249008237750804</v>
      </c>
      <c r="AP37" s="109">
        <v>0.76249008237750804</v>
      </c>
      <c r="AQ37" s="109">
        <v>4.9782918302832303E-2</v>
      </c>
      <c r="AR37" s="109">
        <v>1.2522528684064501E-7</v>
      </c>
      <c r="AS37" s="109">
        <v>2.41811175261097E-7</v>
      </c>
      <c r="AT37" s="109">
        <v>2.8844036674548099</v>
      </c>
      <c r="AU37" s="109">
        <v>0.57410354855216905</v>
      </c>
      <c r="AV37" s="109">
        <v>2.2912237234841901E-2</v>
      </c>
      <c r="AW37" s="109">
        <v>0.60080817419218402</v>
      </c>
      <c r="AX37" s="109">
        <v>6.1480299238611702E-2</v>
      </c>
      <c r="AY37" s="109">
        <v>1.54954580157299E-4</v>
      </c>
      <c r="AZ37" s="109">
        <v>1.1363398735649199E-3</v>
      </c>
      <c r="BA37" s="109">
        <v>1.0977019084310201E-5</v>
      </c>
      <c r="BB37" s="109">
        <v>2.2286714837657098E-5</v>
      </c>
      <c r="BC37" s="109">
        <v>0</v>
      </c>
      <c r="BD37" s="109">
        <v>4.86469857593501E-2</v>
      </c>
      <c r="BE37" s="109">
        <v>0.19882840503645799</v>
      </c>
      <c r="BF37" s="109">
        <v>0</v>
      </c>
      <c r="BG37" s="109">
        <v>3.6194469749830501E-3</v>
      </c>
      <c r="BH37" s="109">
        <v>3.4775074202064598E-3</v>
      </c>
      <c r="BI37" s="109">
        <v>18.3483579314031</v>
      </c>
      <c r="BJ37" s="109">
        <v>324.49531184157502</v>
      </c>
      <c r="BK37" s="109">
        <v>33.170604654838797</v>
      </c>
      <c r="BL37" s="109">
        <v>360.550320163869</v>
      </c>
      <c r="BM37" s="109">
        <v>0</v>
      </c>
      <c r="BN37" s="109">
        <v>0.73139709837574496</v>
      </c>
      <c r="BO37" s="109">
        <v>3.0681679772901801E-2</v>
      </c>
      <c r="BP37" s="109">
        <v>8.9357485512216305E-5</v>
      </c>
      <c r="BQ37" s="109">
        <v>2.6363213249513598E-4</v>
      </c>
      <c r="BR37" s="109">
        <v>2.11564573284611E-4</v>
      </c>
      <c r="BS37" s="109">
        <v>8.2302180794876396E-3</v>
      </c>
      <c r="BT37" s="109">
        <v>0</v>
      </c>
      <c r="BU37" s="109">
        <v>6.3797764396600396</v>
      </c>
      <c r="BV37" s="109">
        <v>6.0226006580796597E-3</v>
      </c>
      <c r="BW37" s="109">
        <v>2.11772165765527E-3</v>
      </c>
      <c r="BX37" s="109">
        <v>7.9667704429636697</v>
      </c>
      <c r="BY37" s="109">
        <v>2.7065507696886499E-3</v>
      </c>
      <c r="BZ37" s="109">
        <v>0</v>
      </c>
      <c r="CA37" s="109">
        <v>6.4771733273808499E-8</v>
      </c>
      <c r="CB37" s="109">
        <v>3.92553502207377E-4</v>
      </c>
      <c r="CC37" s="109">
        <v>10.6649648930685</v>
      </c>
      <c r="CD37" s="109">
        <v>10.330089128367799</v>
      </c>
      <c r="CE37" s="109">
        <v>0.33487576470069502</v>
      </c>
      <c r="CF37" s="109">
        <v>0</v>
      </c>
      <c r="CG37" s="109">
        <v>0</v>
      </c>
      <c r="CH37" s="109">
        <v>4.2261484956210703E-2</v>
      </c>
      <c r="CI37" s="109">
        <v>0</v>
      </c>
      <c r="CJ37" s="109">
        <v>0.4535026728837</v>
      </c>
      <c r="CK37" s="109">
        <v>0</v>
      </c>
      <c r="CL37" s="109">
        <v>1.1786943876938001E-2</v>
      </c>
      <c r="CM37" s="109">
        <v>1.8140122822797899</v>
      </c>
      <c r="CN37" s="109">
        <v>1.5585781535502399E-2</v>
      </c>
      <c r="CO37" s="109">
        <v>0</v>
      </c>
      <c r="CP37" s="109">
        <v>3.0474553271934601E-2</v>
      </c>
      <c r="CQ37" s="109">
        <v>4.1321547964307101E-5</v>
      </c>
      <c r="CR37" s="109">
        <v>2.3837407003334401</v>
      </c>
      <c r="CS37" s="109">
        <v>2.6646604830964602</v>
      </c>
      <c r="CT37" s="109">
        <v>0</v>
      </c>
      <c r="CU37" s="109">
        <v>0</v>
      </c>
      <c r="CV37" s="109">
        <v>0.89262903985176101</v>
      </c>
      <c r="CW37" s="109">
        <v>3.63110969979972E-2</v>
      </c>
      <c r="CX37" s="109">
        <v>0</v>
      </c>
      <c r="CY37" s="109">
        <v>0.145707440596306</v>
      </c>
      <c r="CZ37" s="109">
        <v>17.843305464706699</v>
      </c>
      <c r="DA37" s="109">
        <v>3.4526758913883002E-2</v>
      </c>
      <c r="DB37" s="109">
        <v>1.2407663554956201</v>
      </c>
      <c r="DD37" s="30">
        <f t="shared" si="33"/>
        <v>8.0000030679319815E-3</v>
      </c>
      <c r="DE37" s="30">
        <f t="shared" si="7"/>
        <v>1.9247501407364313E-2</v>
      </c>
      <c r="DF37" s="45">
        <f t="shared" si="34"/>
        <v>-7.5462251851170265E-7</v>
      </c>
      <c r="DG37" s="45"/>
      <c r="DH37" s="45">
        <f t="shared" si="35"/>
        <v>-2.9037860947937583E-7</v>
      </c>
      <c r="DI37" s="45">
        <f t="shared" si="36"/>
        <v>-2.5046706058362767E-5</v>
      </c>
      <c r="DJ37" s="45">
        <f t="shared" si="37"/>
        <v>-2.6595832981114981E-5</v>
      </c>
      <c r="DK37" s="45">
        <f t="shared" si="38"/>
        <v>3.4898772634041533E-6</v>
      </c>
      <c r="DL37" s="45">
        <f t="shared" si="39"/>
        <v>-5.0093234362610203E-7</v>
      </c>
      <c r="DM37" s="45">
        <f t="shared" si="8"/>
        <v>-4.9021620410752442E-4</v>
      </c>
      <c r="DN37" s="45">
        <f t="shared" si="9"/>
        <v>2.0049519954448574E-6</v>
      </c>
      <c r="DO37" s="45">
        <f t="shared" si="10"/>
        <v>2.6061767523673158E-5</v>
      </c>
      <c r="DP37" s="45">
        <f t="shared" si="11"/>
        <v>-5.5877395287274483E-4</v>
      </c>
      <c r="DQ37" s="45">
        <f t="shared" si="12"/>
        <v>3.0007147696359465E-5</v>
      </c>
      <c r="DR37" s="45">
        <f t="shared" si="13"/>
        <v>4.3986983981228276E-6</v>
      </c>
      <c r="DS37" s="45">
        <f t="shared" si="14"/>
        <v>2.6481453090360816E-5</v>
      </c>
      <c r="DT37" s="45">
        <f t="shared" si="15"/>
        <v>3.2915394984740559E-5</v>
      </c>
      <c r="DU37" s="45">
        <f t="shared" si="16"/>
        <v>-6.0537925535486045E-6</v>
      </c>
      <c r="DV37" s="45">
        <f t="shared" si="17"/>
        <v>8.5623512245553823E-4</v>
      </c>
      <c r="DW37" s="45">
        <f t="shared" si="18"/>
        <v>1.9295069318970229E-6</v>
      </c>
      <c r="DX37" s="45">
        <f t="shared" si="19"/>
        <v>2.4247023911053517E-5</v>
      </c>
      <c r="DY37" s="45">
        <f t="shared" si="20"/>
        <v>2.5798558622460121E-5</v>
      </c>
      <c r="DZ37" s="45">
        <f t="shared" si="21"/>
        <v>2.5461669131582234E-5</v>
      </c>
      <c r="EA37" s="45">
        <f t="shared" si="22"/>
        <v>-1.3392564340346264E-3</v>
      </c>
      <c r="EB37" s="45">
        <f t="shared" si="23"/>
        <v>2.5809483618007975E-5</v>
      </c>
      <c r="EC37" s="45">
        <f t="shared" si="24"/>
        <v>-8.1580175788133811E-7</v>
      </c>
      <c r="ED37" s="45">
        <f t="shared" si="25"/>
        <v>-1.0762749136942493E-6</v>
      </c>
      <c r="EE37" s="75">
        <f t="shared" si="26"/>
        <v>-2.0703144694205923E-6</v>
      </c>
      <c r="EF37" s="45">
        <f t="shared" si="27"/>
        <v>2.4783673207417011E-5</v>
      </c>
      <c r="EG37" s="45">
        <f t="shared" si="28"/>
        <v>8.1566299542530933E-4</v>
      </c>
      <c r="EH37" s="45">
        <f t="shared" si="29"/>
        <v>-9.5507804347111965E-4</v>
      </c>
      <c r="EI37" s="75">
        <f t="shared" si="30"/>
        <v>-5.93231760105002E-4</v>
      </c>
      <c r="EJ37" s="45">
        <f t="shared" si="31"/>
        <v>2.5194496074748852E-5</v>
      </c>
      <c r="EK37" s="45">
        <f t="shared" si="32"/>
        <v>2.6011238896593458E-5</v>
      </c>
      <c r="EL37" s="45"/>
      <c r="EM37" s="45"/>
      <c r="EN37" s="45"/>
      <c r="EO37" s="45"/>
    </row>
    <row r="38" spans="1:145" x14ac:dyDescent="0.25">
      <c r="A38" s="20" t="s">
        <v>37</v>
      </c>
      <c r="B38" s="22">
        <v>407.51021801000002</v>
      </c>
      <c r="C38" s="22"/>
      <c r="D38" s="22">
        <v>2710.9253352999999</v>
      </c>
      <c r="E38" s="22">
        <v>71.124680416999993</v>
      </c>
      <c r="F38" s="22">
        <v>68.968832684999995</v>
      </c>
      <c r="G38" s="22">
        <v>4.8686247584000002</v>
      </c>
      <c r="H38" s="22">
        <v>93.913986016999999</v>
      </c>
      <c r="I38" s="20"/>
      <c r="J38" s="22" t="s">
        <v>37</v>
      </c>
      <c r="K38" s="109">
        <v>0</v>
      </c>
      <c r="L38" s="109">
        <v>2.48105712553635</v>
      </c>
      <c r="M38" s="109">
        <v>0.17355337180717101</v>
      </c>
      <c r="N38" s="109">
        <v>0.91830945459243096</v>
      </c>
      <c r="O38" s="109">
        <v>0.91830945459243096</v>
      </c>
      <c r="P38" s="109">
        <v>7.2959405300415003</v>
      </c>
      <c r="Q38" s="109">
        <v>0</v>
      </c>
      <c r="R38" s="109">
        <v>3.0366951007567301E-4</v>
      </c>
      <c r="S38" s="109">
        <v>1.48262351304309E-3</v>
      </c>
      <c r="T38" s="109">
        <v>0.44480975139815998</v>
      </c>
      <c r="U38" s="109">
        <v>2.8828907586249001E-4</v>
      </c>
      <c r="V38" s="109">
        <v>9.5135077272492499E-2</v>
      </c>
      <c r="W38" s="109">
        <v>1.00915249792489E-2</v>
      </c>
      <c r="X38" s="109">
        <v>6.1851262528591104E-3</v>
      </c>
      <c r="Y38" s="109">
        <v>2.2833638838120098</v>
      </c>
      <c r="Z38" s="109">
        <v>9.9866680977970299E-8</v>
      </c>
      <c r="AA38" s="109">
        <v>3.9946779633481499E-7</v>
      </c>
      <c r="AB38" s="109">
        <v>407.51005975804202</v>
      </c>
      <c r="AC38" s="109">
        <v>2.155828504175</v>
      </c>
      <c r="AD38" s="109">
        <v>53.188773219354303</v>
      </c>
      <c r="AE38" s="109">
        <v>3.3869910304292898</v>
      </c>
      <c r="AF38" s="109">
        <v>7.8693405849964398E-2</v>
      </c>
      <c r="AG38" s="109">
        <v>12.110926788251501</v>
      </c>
      <c r="AH38" s="109">
        <v>0.20345816766260399</v>
      </c>
      <c r="AI38" s="109">
        <v>21.855055948703502</v>
      </c>
      <c r="AJ38" s="109">
        <v>0.16606265975162199</v>
      </c>
      <c r="AK38" s="109">
        <v>3.8154909919601199</v>
      </c>
      <c r="AL38" s="109">
        <v>4.1228302881283901E-2</v>
      </c>
      <c r="AM38" s="109">
        <v>0</v>
      </c>
      <c r="AN38" s="109">
        <v>0</v>
      </c>
      <c r="AO38" s="109">
        <v>4.0131806844686597</v>
      </c>
      <c r="AP38" s="109">
        <v>4.0131806844686597</v>
      </c>
      <c r="AQ38" s="109">
        <v>0.26202078541073898</v>
      </c>
      <c r="AR38" s="109">
        <v>8.3604361182157096E-7</v>
      </c>
      <c r="AS38" s="109">
        <v>1.61442617691727E-6</v>
      </c>
      <c r="AT38" s="109">
        <v>21.687397887619301</v>
      </c>
      <c r="AU38" s="109">
        <v>3.0216586619597399</v>
      </c>
      <c r="AV38" s="109">
        <v>0.120593141692552</v>
      </c>
      <c r="AW38" s="109">
        <v>3.16221395776547</v>
      </c>
      <c r="AX38" s="109">
        <v>0.32358668963263298</v>
      </c>
      <c r="AY38" s="109">
        <v>1.0345342312758599E-3</v>
      </c>
      <c r="AZ38" s="109">
        <v>7.5865715343617903E-3</v>
      </c>
      <c r="BA38" s="109">
        <v>7.3286330763846396E-5</v>
      </c>
      <c r="BB38" s="109">
        <v>1.4879250974718499E-4</v>
      </c>
      <c r="BC38" s="109">
        <v>0</v>
      </c>
      <c r="BD38" s="109">
        <v>0.25604189590522802</v>
      </c>
      <c r="BE38" s="109">
        <v>1.32744350336811</v>
      </c>
      <c r="BF38" s="109">
        <v>0</v>
      </c>
      <c r="BG38" s="109">
        <v>2.41646065628289E-2</v>
      </c>
      <c r="BH38" s="109">
        <v>2.3216972437485099E-2</v>
      </c>
      <c r="BI38" s="109">
        <v>96.572178486747404</v>
      </c>
      <c r="BJ38" s="109">
        <v>2439.8320248412301</v>
      </c>
      <c r="BK38" s="109">
        <v>249.40510729410201</v>
      </c>
      <c r="BL38" s="109">
        <v>2710.92453002296</v>
      </c>
      <c r="BM38" s="109">
        <v>0</v>
      </c>
      <c r="BN38" s="109">
        <v>3.8495335442187599</v>
      </c>
      <c r="BO38" s="109">
        <v>0.16197785427918801</v>
      </c>
      <c r="BP38" s="109">
        <v>5.9658237599197498E-4</v>
      </c>
      <c r="BQ38" s="109">
        <v>1.76008942929611E-3</v>
      </c>
      <c r="BR38" s="109">
        <v>1.41247845898113E-3</v>
      </c>
      <c r="BS38" s="109">
        <v>4.6554430503533403E-2</v>
      </c>
      <c r="BT38" s="109">
        <v>0</v>
      </c>
      <c r="BU38" s="109">
        <v>33.578436856383497</v>
      </c>
      <c r="BV38" s="109">
        <v>4.0208861466404303E-2</v>
      </c>
      <c r="BW38" s="109">
        <v>1.413861212024E-2</v>
      </c>
      <c r="BX38" s="109">
        <v>53.188773219354303</v>
      </c>
      <c r="BY38" s="109">
        <v>1.80698362992113E-2</v>
      </c>
      <c r="BZ38" s="109">
        <v>0</v>
      </c>
      <c r="CA38" s="109">
        <v>4.3243534463202102E-7</v>
      </c>
      <c r="CB38" s="109">
        <v>2.6208141701196501E-3</v>
      </c>
      <c r="CC38" s="109">
        <v>71.122876137557597</v>
      </c>
      <c r="CD38" s="109">
        <v>68.967047633382606</v>
      </c>
      <c r="CE38" s="109">
        <v>2.155828504175</v>
      </c>
      <c r="CF38" s="109">
        <v>0</v>
      </c>
      <c r="CG38" s="109">
        <v>0</v>
      </c>
      <c r="CH38" s="109">
        <v>0.28215141377888697</v>
      </c>
      <c r="CI38" s="109">
        <v>0</v>
      </c>
      <c r="CJ38" s="109">
        <v>3.0277306389435399</v>
      </c>
      <c r="CK38" s="109">
        <v>0</v>
      </c>
      <c r="CL38" s="109">
        <v>7.8693405849964398E-2</v>
      </c>
      <c r="CM38" s="109">
        <v>12.110926788251501</v>
      </c>
      <c r="CN38" s="109">
        <v>8.20318724238666E-2</v>
      </c>
      <c r="CO38" s="109">
        <v>0</v>
      </c>
      <c r="CP38" s="109">
        <v>0.20345816766260399</v>
      </c>
      <c r="CQ38" s="109">
        <v>2.7587548569034902E-4</v>
      </c>
      <c r="CR38" s="109">
        <v>4.8686507396696301</v>
      </c>
      <c r="CS38" s="109">
        <v>14.0248055121042</v>
      </c>
      <c r="CT38" s="109">
        <v>0</v>
      </c>
      <c r="CU38" s="109">
        <v>0</v>
      </c>
      <c r="CV38" s="109">
        <v>4.6981349279669002</v>
      </c>
      <c r="CW38" s="109">
        <v>0.19111532914141799</v>
      </c>
      <c r="CX38" s="109">
        <v>0</v>
      </c>
      <c r="CY38" s="109">
        <v>0.76689575065570503</v>
      </c>
      <c r="CZ38" s="109">
        <v>93.913961214526196</v>
      </c>
      <c r="DA38" s="109">
        <v>0.18172410889898499</v>
      </c>
      <c r="DB38" s="109">
        <v>6.5304824728711903</v>
      </c>
      <c r="DD38" s="30">
        <f t="shared" si="33"/>
        <v>8.0000006077025031E-3</v>
      </c>
      <c r="DE38" s="30">
        <f t="shared" si="7"/>
        <v>1.9247503683564645E-2</v>
      </c>
      <c r="DF38" s="45">
        <f t="shared" si="34"/>
        <v>-3.8833862564511711E-7</v>
      </c>
      <c r="DG38" s="45"/>
      <c r="DH38" s="45">
        <f t="shared" si="35"/>
        <v>-2.9704877130279603E-7</v>
      </c>
      <c r="DI38" s="45">
        <f t="shared" si="36"/>
        <v>-2.5367839009157745E-5</v>
      </c>
      <c r="DJ38" s="45">
        <f t="shared" si="37"/>
        <v>-2.5882004202423302E-5</v>
      </c>
      <c r="DK38" s="45">
        <f t="shared" si="38"/>
        <v>5.3364699312904314E-6</v>
      </c>
      <c r="DL38" s="45">
        <f t="shared" si="39"/>
        <v>-2.64097764930088E-7</v>
      </c>
      <c r="DM38" s="45">
        <f t="shared" si="8"/>
        <v>-4.9069161764565957E-4</v>
      </c>
      <c r="DN38" s="45">
        <f t="shared" si="9"/>
        <v>2.1404569548977495E-6</v>
      </c>
      <c r="DO38" s="45">
        <f t="shared" si="10"/>
        <v>2.6026314551895264E-5</v>
      </c>
      <c r="DP38" s="45">
        <f t="shared" si="11"/>
        <v>-5.583781239195285E-4</v>
      </c>
      <c r="DQ38" s="45">
        <f t="shared" si="12"/>
        <v>2.3646113263471644E-5</v>
      </c>
      <c r="DR38" s="45">
        <f t="shared" si="13"/>
        <v>2.4655759212289208E-6</v>
      </c>
      <c r="DS38" s="45">
        <f t="shared" si="14"/>
        <v>2.629545093887538E-5</v>
      </c>
      <c r="DT38" s="45">
        <f t="shared" si="15"/>
        <v>2.6140370601435222E-5</v>
      </c>
      <c r="DU38" s="45">
        <f t="shared" si="16"/>
        <v>1.7926578158159527E-6</v>
      </c>
      <c r="DV38" s="45">
        <f t="shared" si="17"/>
        <v>8.554638158913175E-4</v>
      </c>
      <c r="DW38" s="45">
        <f t="shared" si="18"/>
        <v>3.1815218848569201E-6</v>
      </c>
      <c r="DX38" s="45">
        <f t="shared" si="19"/>
        <v>2.8632457552273674E-5</v>
      </c>
      <c r="DY38" s="45">
        <f t="shared" si="20"/>
        <v>2.6077551241038684E-5</v>
      </c>
      <c r="DZ38" s="45">
        <f t="shared" si="21"/>
        <v>2.227696134871411E-5</v>
      </c>
      <c r="EA38" s="45">
        <f t="shared" si="22"/>
        <v>-1.3386822850941793E-3</v>
      </c>
      <c r="EB38" s="45">
        <f t="shared" si="23"/>
        <v>2.5691576337901061E-5</v>
      </c>
      <c r="EC38" s="45">
        <f t="shared" si="24"/>
        <v>2.1875313383382243E-6</v>
      </c>
      <c r="ED38" s="45">
        <f t="shared" si="25"/>
        <v>3.2684205837141239E-6</v>
      </c>
      <c r="EE38" s="75">
        <f t="shared" si="26"/>
        <v>-4.2777916654570074E-7</v>
      </c>
      <c r="EF38" s="45">
        <f t="shared" si="27"/>
        <v>2.9190388849187262E-5</v>
      </c>
      <c r="EG38" s="45">
        <f t="shared" si="28"/>
        <v>8.1295695406159816E-4</v>
      </c>
      <c r="EH38" s="45">
        <f t="shared" si="29"/>
        <v>-9.5204003438988138E-4</v>
      </c>
      <c r="EI38" s="75">
        <f t="shared" si="30"/>
        <v>-6.3588266883675588E-4</v>
      </c>
      <c r="EJ38" s="45">
        <f t="shared" si="31"/>
        <v>2.5237704976863533E-5</v>
      </c>
      <c r="EK38" s="45">
        <f t="shared" si="32"/>
        <v>2.6026605845059245E-5</v>
      </c>
      <c r="EL38" s="45"/>
      <c r="EM38" s="45"/>
      <c r="EN38" s="45"/>
      <c r="EO38" s="45"/>
    </row>
    <row r="39" spans="1:145" x14ac:dyDescent="0.25">
      <c r="A39" s="20" t="s">
        <v>38</v>
      </c>
      <c r="B39" s="22">
        <v>242.87232774</v>
      </c>
      <c r="C39" s="22"/>
      <c r="D39" s="22">
        <v>1807.8257908</v>
      </c>
      <c r="E39" s="22">
        <v>52.002044777000002</v>
      </c>
      <c r="F39" s="22">
        <v>50.397944009</v>
      </c>
      <c r="G39" s="22">
        <v>7.4646710864000001</v>
      </c>
      <c r="H39" s="22">
        <v>87.235593492000007</v>
      </c>
      <c r="I39" s="20"/>
      <c r="J39" s="22" t="s">
        <v>128</v>
      </c>
      <c r="K39" s="109">
        <v>0</v>
      </c>
      <c r="L39" s="109">
        <v>2.3046244188274101</v>
      </c>
      <c r="M39" s="109">
        <v>0.16121173455343099</v>
      </c>
      <c r="N39" s="109">
        <v>0.85300636460398105</v>
      </c>
      <c r="O39" s="109">
        <v>0.85300636460398105</v>
      </c>
      <c r="P39" s="109">
        <v>6.7771169515517702</v>
      </c>
      <c r="Q39" s="109">
        <v>0</v>
      </c>
      <c r="R39" s="109">
        <v>2.21902338012643E-4</v>
      </c>
      <c r="S39" s="109">
        <v>1.08340430860298E-3</v>
      </c>
      <c r="T39" s="109">
        <v>0.41317838491518599</v>
      </c>
      <c r="U39" s="109">
        <v>2.1066322756927201E-4</v>
      </c>
      <c r="V39" s="109">
        <v>8.8369803783963294E-2</v>
      </c>
      <c r="W39" s="109">
        <v>7.3742216207278496E-3</v>
      </c>
      <c r="X39" s="109">
        <v>4.5196872247667197E-3</v>
      </c>
      <c r="Y39" s="109">
        <v>2.1209892672647501</v>
      </c>
      <c r="Z39" s="109">
        <v>7.2976232256926599E-8</v>
      </c>
      <c r="AA39" s="109">
        <v>2.9190280153441602E-7</v>
      </c>
      <c r="AB39" s="109">
        <v>242.87229445548499</v>
      </c>
      <c r="AC39" s="109">
        <v>1.604135790605</v>
      </c>
      <c r="AD39" s="109">
        <v>38.866871789105801</v>
      </c>
      <c r="AE39" s="109">
        <v>2.4749913842270299</v>
      </c>
      <c r="AF39" s="109">
        <v>5.7504025690460002E-2</v>
      </c>
      <c r="AG39" s="109">
        <v>8.8498725209301199</v>
      </c>
      <c r="AH39" s="109">
        <v>0.14867378707760801</v>
      </c>
      <c r="AI39" s="109">
        <v>20.300896086014902</v>
      </c>
      <c r="AJ39" s="109">
        <v>0.154253791687749</v>
      </c>
      <c r="AK39" s="109">
        <v>3.5441646320897102</v>
      </c>
      <c r="AL39" s="109">
        <v>3.8296328915455903E-2</v>
      </c>
      <c r="AM39" s="109">
        <v>0</v>
      </c>
      <c r="AN39" s="109">
        <v>0</v>
      </c>
      <c r="AO39" s="109">
        <v>3.7278010750220298</v>
      </c>
      <c r="AP39" s="109">
        <v>3.7278010750220298</v>
      </c>
      <c r="AQ39" s="109">
        <v>0.243387880511508</v>
      </c>
      <c r="AR39" s="109">
        <v>6.1092368784397304E-7</v>
      </c>
      <c r="AS39" s="109">
        <v>1.1797137240932699E-6</v>
      </c>
      <c r="AT39" s="109">
        <v>14.4626015560442</v>
      </c>
      <c r="AU39" s="109">
        <v>2.8067844348020299</v>
      </c>
      <c r="AV39" s="109">
        <v>0.112017517195035</v>
      </c>
      <c r="AW39" s="109">
        <v>2.9373437140474898</v>
      </c>
      <c r="AX39" s="109">
        <v>0.30057586080545801</v>
      </c>
      <c r="AY39" s="109">
        <v>7.5596826314368098E-4</v>
      </c>
      <c r="AZ39" s="109">
        <v>5.5437692093674301E-3</v>
      </c>
      <c r="BA39" s="109">
        <v>5.3552781976112903E-5</v>
      </c>
      <c r="BB39" s="109">
        <v>1.0872806210420101E-4</v>
      </c>
      <c r="BC39" s="109">
        <v>0</v>
      </c>
      <c r="BD39" s="109">
        <v>0.23783424482517401</v>
      </c>
      <c r="BE39" s="109">
        <v>0.9700086331983</v>
      </c>
      <c r="BF39" s="109">
        <v>0</v>
      </c>
      <c r="BG39" s="109">
        <v>1.7657905647690299E-2</v>
      </c>
      <c r="BH39" s="109">
        <v>1.6965461213534101E-2</v>
      </c>
      <c r="BI39" s="109">
        <v>89.704746167540193</v>
      </c>
      <c r="BJ39" s="109">
        <v>1627.0426378352799</v>
      </c>
      <c r="BK39" s="109">
        <v>166.31989330930199</v>
      </c>
      <c r="BL39" s="109">
        <v>1807.8251327006201</v>
      </c>
      <c r="BM39" s="109">
        <v>0</v>
      </c>
      <c r="BN39" s="109">
        <v>3.5757847572716601</v>
      </c>
      <c r="BO39" s="109">
        <v>0.149999020616114</v>
      </c>
      <c r="BP39" s="109">
        <v>4.3594368530961098E-4</v>
      </c>
      <c r="BQ39" s="109">
        <v>1.28615315369015E-3</v>
      </c>
      <c r="BR39" s="109">
        <v>1.0321547762390201E-3</v>
      </c>
      <c r="BS39" s="109">
        <v>4.0213620257433698E-2</v>
      </c>
      <c r="BT39" s="109">
        <v>0</v>
      </c>
      <c r="BU39" s="109">
        <v>31.190609143964</v>
      </c>
      <c r="BV39" s="109">
        <v>2.9382001623704E-2</v>
      </c>
      <c r="BW39" s="109">
        <v>1.03315683317074E-2</v>
      </c>
      <c r="BX39" s="109">
        <v>38.866871789105801</v>
      </c>
      <c r="BY39" s="109">
        <v>1.32042489084365E-2</v>
      </c>
      <c r="BZ39" s="109">
        <v>0</v>
      </c>
      <c r="CA39" s="109">
        <v>3.15995969917932E-7</v>
      </c>
      <c r="CB39" s="109">
        <v>1.9151208428269801E-3</v>
      </c>
      <c r="CC39" s="109">
        <v>52.000739199078197</v>
      </c>
      <c r="CD39" s="109">
        <v>50.396603408473197</v>
      </c>
      <c r="CE39" s="109">
        <v>1.604135790605</v>
      </c>
      <c r="CF39" s="109">
        <v>0</v>
      </c>
      <c r="CG39" s="109">
        <v>0</v>
      </c>
      <c r="CH39" s="109">
        <v>0.20617779015305501</v>
      </c>
      <c r="CI39" s="109">
        <v>0</v>
      </c>
      <c r="CJ39" s="109">
        <v>2.2124689636623098</v>
      </c>
      <c r="CK39" s="109">
        <v>0</v>
      </c>
      <c r="CL39" s="109">
        <v>5.7504025690460002E-2</v>
      </c>
      <c r="CM39" s="109">
        <v>8.8498725209301199</v>
      </c>
      <c r="CN39" s="109">
        <v>7.6198579033464595E-2</v>
      </c>
      <c r="CO39" s="109">
        <v>0</v>
      </c>
      <c r="CP39" s="109">
        <v>0.14867378707760801</v>
      </c>
      <c r="CQ39" s="109">
        <v>2.0159214715851701E-4</v>
      </c>
      <c r="CR39" s="109">
        <v>7.4647117961077303</v>
      </c>
      <c r="CS39" s="109">
        <v>13.027464456739599</v>
      </c>
      <c r="CT39" s="109">
        <v>0</v>
      </c>
      <c r="CU39" s="109">
        <v>0</v>
      </c>
      <c r="CV39" s="109">
        <v>4.36404281499403</v>
      </c>
      <c r="CW39" s="109">
        <v>0.17752480067747001</v>
      </c>
      <c r="CX39" s="109">
        <v>0</v>
      </c>
      <c r="CY39" s="109">
        <v>0.71236077549780896</v>
      </c>
      <c r="CZ39" s="109">
        <v>87.235564515506695</v>
      </c>
      <c r="DA39" s="109">
        <v>0.16880158732433601</v>
      </c>
      <c r="DB39" s="109">
        <v>6.0660860304509603</v>
      </c>
      <c r="DD39" s="30">
        <f t="shared" si="33"/>
        <v>8.0000002734994836E-3</v>
      </c>
      <c r="DE39" s="30">
        <f t="shared" si="7"/>
        <v>1.9247500180442956E-2</v>
      </c>
      <c r="DF39" s="45">
        <f t="shared" si="34"/>
        <v>-1.3704531645219873E-7</v>
      </c>
      <c r="DG39" s="45"/>
      <c r="DH39" s="45">
        <f t="shared" si="35"/>
        <v>-3.6402809568858864E-7</v>
      </c>
      <c r="DI39" s="45">
        <f t="shared" si="36"/>
        <v>-2.510628048192467E-5</v>
      </c>
      <c r="DJ39" s="45">
        <f t="shared" si="37"/>
        <v>-2.6600301920312501E-5</v>
      </c>
      <c r="DK39" s="45">
        <f t="shared" si="38"/>
        <v>5.4536505706660737E-6</v>
      </c>
      <c r="DL39" s="45">
        <f t="shared" si="39"/>
        <v>-3.3216365191713211E-7</v>
      </c>
      <c r="DM39" s="45">
        <f t="shared" si="8"/>
        <v>-4.9115363630213276E-4</v>
      </c>
      <c r="DN39" s="45">
        <f t="shared" si="9"/>
        <v>2.551488111361134E-6</v>
      </c>
      <c r="DO39" s="45">
        <f t="shared" si="10"/>
        <v>2.6521932146885347E-5</v>
      </c>
      <c r="DP39" s="45">
        <f t="shared" si="11"/>
        <v>-5.5866014944591332E-4</v>
      </c>
      <c r="DQ39" s="45">
        <f t="shared" si="12"/>
        <v>2.575419375011133E-5</v>
      </c>
      <c r="DR39" s="45">
        <f t="shared" si="13"/>
        <v>2.0021557328523405E-6</v>
      </c>
      <c r="DS39" s="45">
        <f t="shared" si="14"/>
        <v>2.6101528262379708E-5</v>
      </c>
      <c r="DT39" s="45">
        <f t="shared" si="15"/>
        <v>2.0898085778580059E-5</v>
      </c>
      <c r="DU39" s="45">
        <f t="shared" si="16"/>
        <v>-2.190984621133973E-6</v>
      </c>
      <c r="DV39" s="45">
        <f t="shared" si="17"/>
        <v>8.5684481250247377E-4</v>
      </c>
      <c r="DW39" s="45">
        <f t="shared" si="18"/>
        <v>2.6932935544110823E-6</v>
      </c>
      <c r="DX39" s="45">
        <f t="shared" si="19"/>
        <v>2.6279292959798321E-5</v>
      </c>
      <c r="DY39" s="45">
        <f t="shared" si="20"/>
        <v>2.5723392610158832E-5</v>
      </c>
      <c r="DZ39" s="45">
        <f t="shared" si="21"/>
        <v>2.330030480522446E-5</v>
      </c>
      <c r="EA39" s="45">
        <f t="shared" si="22"/>
        <v>-1.3388291566988617E-3</v>
      </c>
      <c r="EB39" s="45">
        <f t="shared" si="23"/>
        <v>2.6003912870649815E-5</v>
      </c>
      <c r="EC39" s="45">
        <f t="shared" si="24"/>
        <v>2.404674945712232E-6</v>
      </c>
      <c r="ED39" s="45">
        <f t="shared" si="25"/>
        <v>4.5615112692928629E-6</v>
      </c>
      <c r="EE39" s="75">
        <f t="shared" si="26"/>
        <v>1.3027077528598824E-6</v>
      </c>
      <c r="EF39" s="45">
        <f t="shared" si="27"/>
        <v>2.9972261029311268E-5</v>
      </c>
      <c r="EG39" s="45">
        <f t="shared" si="28"/>
        <v>8.09085629851407E-4</v>
      </c>
      <c r="EH39" s="45">
        <f t="shared" si="29"/>
        <v>-9.4430834977748089E-4</v>
      </c>
      <c r="EI39" s="75">
        <f t="shared" si="30"/>
        <v>-5.935472299754246E-4</v>
      </c>
      <c r="EJ39" s="45">
        <f t="shared" si="31"/>
        <v>2.5193844895316491E-5</v>
      </c>
      <c r="EK39" s="45">
        <f t="shared" si="32"/>
        <v>2.5995770929338326E-5</v>
      </c>
      <c r="EL39" s="45"/>
      <c r="EM39" s="45"/>
      <c r="EN39" s="45"/>
      <c r="EO39" s="45"/>
    </row>
    <row r="40" spans="1:145" x14ac:dyDescent="0.25">
      <c r="A40" s="20" t="s">
        <v>39</v>
      </c>
      <c r="B40" s="22">
        <v>227.550355</v>
      </c>
      <c r="C40" s="22"/>
      <c r="D40" s="22">
        <v>1521.4013213000001</v>
      </c>
      <c r="E40" s="22">
        <v>40.099964055000001</v>
      </c>
      <c r="F40" s="22">
        <v>38.883285880999999</v>
      </c>
      <c r="G40" s="22">
        <v>2.9094390370999998</v>
      </c>
      <c r="H40" s="22">
        <v>53.230153582</v>
      </c>
      <c r="I40" s="20"/>
      <c r="J40" s="22" t="s">
        <v>39</v>
      </c>
      <c r="K40" s="109">
        <v>0</v>
      </c>
      <c r="L40" s="109">
        <v>1.4062560172899199</v>
      </c>
      <c r="M40" s="109">
        <v>9.8369528785481802E-2</v>
      </c>
      <c r="N40" s="109">
        <v>0.52049422343889895</v>
      </c>
      <c r="O40" s="109">
        <v>0.52049422343889895</v>
      </c>
      <c r="P40" s="109">
        <v>4.1353173900064402</v>
      </c>
      <c r="Q40" s="109">
        <v>0</v>
      </c>
      <c r="R40" s="109">
        <v>1.71203460165236E-4</v>
      </c>
      <c r="S40" s="109">
        <v>8.3587607621378197E-4</v>
      </c>
      <c r="T40" s="109">
        <v>0.252117082285783</v>
      </c>
      <c r="U40" s="109">
        <v>1.6253235097007701E-4</v>
      </c>
      <c r="V40" s="109">
        <v>5.3922317700458397E-2</v>
      </c>
      <c r="W40" s="109">
        <v>5.6894010615254897E-3</v>
      </c>
      <c r="X40" s="109">
        <v>3.4870509239019599E-3</v>
      </c>
      <c r="Y40" s="109">
        <v>1.2942026786676799</v>
      </c>
      <c r="Z40" s="109">
        <v>5.6303211307506102E-8</v>
      </c>
      <c r="AA40" s="109">
        <v>2.25213313127972E-7</v>
      </c>
      <c r="AB40" s="109">
        <v>227.55034074901999</v>
      </c>
      <c r="AC40" s="109">
        <v>1.21668692273351</v>
      </c>
      <c r="AD40" s="109">
        <v>29.9867865315233</v>
      </c>
      <c r="AE40" s="109">
        <v>1.9095187011469501</v>
      </c>
      <c r="AF40" s="109">
        <v>4.4365794231606498E-2</v>
      </c>
      <c r="AG40" s="109">
        <v>6.8279043692300796</v>
      </c>
      <c r="AH40" s="109">
        <v>0.114705674432447</v>
      </c>
      <c r="AI40" s="109">
        <v>12.3873715948067</v>
      </c>
      <c r="AJ40" s="109">
        <v>9.4123859421346504E-2</v>
      </c>
      <c r="AK40" s="109">
        <v>2.1626066576305401</v>
      </c>
      <c r="AL40" s="109">
        <v>2.3368048469091601E-2</v>
      </c>
      <c r="AM40" s="109">
        <v>0</v>
      </c>
      <c r="AN40" s="109">
        <v>0</v>
      </c>
      <c r="AO40" s="109">
        <v>2.2746641112161199</v>
      </c>
      <c r="AP40" s="109">
        <v>2.2746641112161199</v>
      </c>
      <c r="AQ40" s="109">
        <v>0.14851239877931099</v>
      </c>
      <c r="AR40" s="109">
        <v>4.71343515872631E-7</v>
      </c>
      <c r="AS40" s="109">
        <v>9.1018176095654096E-7</v>
      </c>
      <c r="AT40" s="109">
        <v>12.1712089681817</v>
      </c>
      <c r="AU40" s="109">
        <v>1.7126659569878</v>
      </c>
      <c r="AV40" s="109">
        <v>6.8351906845222299E-2</v>
      </c>
      <c r="AW40" s="109">
        <v>1.7923328697457599</v>
      </c>
      <c r="AX40" s="109">
        <v>0.18340785051274</v>
      </c>
      <c r="AY40" s="109">
        <v>5.8324998528414798E-4</v>
      </c>
      <c r="AZ40" s="109">
        <v>4.2771594305461404E-3</v>
      </c>
      <c r="BA40" s="109">
        <v>4.1317700660835399E-5</v>
      </c>
      <c r="BB40" s="109">
        <v>8.3886731284137198E-5</v>
      </c>
      <c r="BC40" s="109">
        <v>0</v>
      </c>
      <c r="BD40" s="109">
        <v>0.145124022866956</v>
      </c>
      <c r="BE40" s="109">
        <v>0.74838668780899098</v>
      </c>
      <c r="BF40" s="109">
        <v>0</v>
      </c>
      <c r="BG40" s="109">
        <v>1.3623534409188801E-2</v>
      </c>
      <c r="BH40" s="109">
        <v>1.30892763284225E-2</v>
      </c>
      <c r="BI40" s="109">
        <v>54.7368116624503</v>
      </c>
      <c r="BJ40" s="109">
        <v>1369.2606216890699</v>
      </c>
      <c r="BK40" s="109">
        <v>139.96890927715901</v>
      </c>
      <c r="BL40" s="109">
        <v>1521.40073993441</v>
      </c>
      <c r="BM40" s="109">
        <v>0</v>
      </c>
      <c r="BN40" s="109">
        <v>2.1819030649889402</v>
      </c>
      <c r="BO40" s="109">
        <v>9.1802398583519296E-2</v>
      </c>
      <c r="BP40" s="109">
        <v>3.3634107313855498E-4</v>
      </c>
      <c r="BQ40" s="109">
        <v>9.9229916134327607E-4</v>
      </c>
      <c r="BR40" s="109">
        <v>7.9632898615651702E-4</v>
      </c>
      <c r="BS40" s="109">
        <v>2.6340725738675099E-2</v>
      </c>
      <c r="BT40" s="109">
        <v>0</v>
      </c>
      <c r="BU40" s="109">
        <v>19.032147275927102</v>
      </c>
      <c r="BV40" s="109">
        <v>2.26689624883568E-2</v>
      </c>
      <c r="BW40" s="109">
        <v>7.9710761752013002E-3</v>
      </c>
      <c r="BX40" s="109">
        <v>29.9867865315233</v>
      </c>
      <c r="BY40" s="109">
        <v>1.0187408793134799E-2</v>
      </c>
      <c r="BZ40" s="109">
        <v>0</v>
      </c>
      <c r="CA40" s="109">
        <v>2.4379790108963399E-7</v>
      </c>
      <c r="CB40" s="109">
        <v>1.4775657504257601E-3</v>
      </c>
      <c r="CC40" s="109">
        <v>40.098958673693403</v>
      </c>
      <c r="CD40" s="109">
        <v>38.882271750959902</v>
      </c>
      <c r="CE40" s="109">
        <v>1.21668692273351</v>
      </c>
      <c r="CF40" s="109">
        <v>0</v>
      </c>
      <c r="CG40" s="109">
        <v>0</v>
      </c>
      <c r="CH40" s="109">
        <v>0.159071536423111</v>
      </c>
      <c r="CI40" s="109">
        <v>0</v>
      </c>
      <c r="CJ40" s="109">
        <v>1.70697729757436</v>
      </c>
      <c r="CK40" s="109">
        <v>0</v>
      </c>
      <c r="CL40" s="109">
        <v>4.4365794231606498E-2</v>
      </c>
      <c r="CM40" s="109">
        <v>6.8279043692300796</v>
      </c>
      <c r="CN40" s="109">
        <v>4.6495463255936502E-2</v>
      </c>
      <c r="CO40" s="109">
        <v>0</v>
      </c>
      <c r="CP40" s="109">
        <v>0.114705674432447</v>
      </c>
      <c r="CQ40" s="109">
        <v>1.5553433785831999E-4</v>
      </c>
      <c r="CR40" s="109">
        <v>2.9094483154108501</v>
      </c>
      <c r="CS40" s="109">
        <v>7.9492176896503901</v>
      </c>
      <c r="CT40" s="109">
        <v>0</v>
      </c>
      <c r="CU40" s="109">
        <v>0</v>
      </c>
      <c r="CV40" s="109">
        <v>2.6628893236348299</v>
      </c>
      <c r="CW40" s="109">
        <v>0.10832343014553</v>
      </c>
      <c r="CX40" s="109">
        <v>0</v>
      </c>
      <c r="CY40" s="109">
        <v>0.434674228184593</v>
      </c>
      <c r="CZ40" s="109">
        <v>53.230145905190199</v>
      </c>
      <c r="DA40" s="109">
        <v>0.103000503671416</v>
      </c>
      <c r="DB40" s="109">
        <v>3.701453879882</v>
      </c>
      <c r="DD40" s="30">
        <f t="shared" si="33"/>
        <v>8.0000020038812521E-3</v>
      </c>
      <c r="DE40" s="30">
        <f t="shared" si="7"/>
        <v>1.9247504173685922E-2</v>
      </c>
      <c r="DF40" s="45">
        <f t="shared" si="34"/>
        <v>-6.2627808255481682E-8</v>
      </c>
      <c r="DG40" s="45"/>
      <c r="DH40" s="45">
        <f t="shared" si="35"/>
        <v>-3.8212507239989861E-7</v>
      </c>
      <c r="DI40" s="45">
        <f t="shared" si="36"/>
        <v>-2.5071875506398046E-5</v>
      </c>
      <c r="DJ40" s="45">
        <f t="shared" si="37"/>
        <v>-2.6081387339565705E-5</v>
      </c>
      <c r="DK40" s="45">
        <f t="shared" si="38"/>
        <v>3.1890377258220936E-6</v>
      </c>
      <c r="DL40" s="45">
        <f t="shared" si="39"/>
        <v>-1.4421919315631126E-7</v>
      </c>
      <c r="DM40" s="45">
        <f t="shared" si="8"/>
        <v>-4.9216264414112107E-4</v>
      </c>
      <c r="DN40" s="45">
        <f t="shared" si="9"/>
        <v>2.2278563419516688E-6</v>
      </c>
      <c r="DO40" s="45">
        <f t="shared" si="10"/>
        <v>2.8497100706072128E-5</v>
      </c>
      <c r="DP40" s="45">
        <f t="shared" si="11"/>
        <v>-5.5728400124009376E-4</v>
      </c>
      <c r="DQ40" s="45">
        <f t="shared" si="12"/>
        <v>2.7410993290971311E-5</v>
      </c>
      <c r="DR40" s="45">
        <f t="shared" si="13"/>
        <v>3.3362642516649994E-6</v>
      </c>
      <c r="DS40" s="45">
        <f t="shared" si="14"/>
        <v>2.5702555115176813E-5</v>
      </c>
      <c r="DT40" s="45">
        <f t="shared" si="15"/>
        <v>3.1533631885231826E-5</v>
      </c>
      <c r="DU40" s="45">
        <f t="shared" si="16"/>
        <v>6.1694163375801657E-7</v>
      </c>
      <c r="DV40" s="45">
        <f t="shared" si="17"/>
        <v>8.5791761855450951E-4</v>
      </c>
      <c r="DW40" s="45">
        <f t="shared" si="18"/>
        <v>1.964175420340511E-6</v>
      </c>
      <c r="DX40" s="45">
        <f t="shared" si="19"/>
        <v>2.7206854818454733E-5</v>
      </c>
      <c r="DY40" s="45">
        <f t="shared" si="20"/>
        <v>2.5810623639269707E-5</v>
      </c>
      <c r="DZ40" s="45">
        <f t="shared" si="21"/>
        <v>2.8090105257078461E-5</v>
      </c>
      <c r="EA40" s="45">
        <f t="shared" si="22"/>
        <v>-1.3368960169342899E-3</v>
      </c>
      <c r="EB40" s="45">
        <f t="shared" si="23"/>
        <v>2.5832643906665874E-5</v>
      </c>
      <c r="EC40" s="45">
        <f t="shared" si="24"/>
        <v>7.683336078670503E-7</v>
      </c>
      <c r="ED40" s="45">
        <f t="shared" si="25"/>
        <v>1.6635370885229587E-6</v>
      </c>
      <c r="EE40" s="75">
        <f t="shared" si="26"/>
        <v>8.9102975656250667E-6</v>
      </c>
      <c r="EF40" s="45">
        <f t="shared" si="27"/>
        <v>2.8015480356235788E-5</v>
      </c>
      <c r="EG40" s="45">
        <f t="shared" si="28"/>
        <v>8.0810223585824797E-4</v>
      </c>
      <c r="EH40" s="45">
        <f t="shared" si="29"/>
        <v>-9.504422302718732E-4</v>
      </c>
      <c r="EI40" s="75">
        <f t="shared" si="30"/>
        <v>-6.3692916561155491E-4</v>
      </c>
      <c r="EJ40" s="45">
        <f t="shared" si="31"/>
        <v>2.5170718589290497E-5</v>
      </c>
      <c r="EK40" s="45">
        <f t="shared" si="32"/>
        <v>2.5958349629095364E-5</v>
      </c>
      <c r="EL40" s="45"/>
      <c r="EM40" s="45"/>
      <c r="EN40" s="45"/>
      <c r="EO40" s="45"/>
    </row>
    <row r="41" spans="1:145" x14ac:dyDescent="0.25">
      <c r="A41" s="20" t="s">
        <v>40</v>
      </c>
      <c r="B41" s="22">
        <v>211.44484481000001</v>
      </c>
      <c r="C41" s="22"/>
      <c r="D41" s="22">
        <v>1414.5000981999999</v>
      </c>
      <c r="E41" s="22">
        <v>37.562774402000002</v>
      </c>
      <c r="F41" s="22">
        <v>36.418487198999998</v>
      </c>
      <c r="G41" s="22">
        <v>3.4110432632999999</v>
      </c>
      <c r="H41" s="22">
        <v>51.243946913999999</v>
      </c>
      <c r="I41" s="20"/>
      <c r="J41" s="22" t="s">
        <v>40</v>
      </c>
      <c r="K41" s="109">
        <v>0</v>
      </c>
      <c r="L41" s="109">
        <v>1.35378296541891</v>
      </c>
      <c r="M41" s="109">
        <v>9.4698938263282795E-2</v>
      </c>
      <c r="N41" s="109">
        <v>0.50107304993698898</v>
      </c>
      <c r="O41" s="109">
        <v>0.50107304993698898</v>
      </c>
      <c r="P41" s="109">
        <v>3.9810114896195401</v>
      </c>
      <c r="Q41" s="109">
        <v>0</v>
      </c>
      <c r="R41" s="109">
        <v>1.6035064712269199E-4</v>
      </c>
      <c r="S41" s="109">
        <v>7.8288656393128101E-4</v>
      </c>
      <c r="T41" s="109">
        <v>0.24270928399744099</v>
      </c>
      <c r="U41" s="109">
        <v>1.5222915009251999E-4</v>
      </c>
      <c r="V41" s="109">
        <v>5.1910233292187302E-2</v>
      </c>
      <c r="W41" s="109">
        <v>5.3287496839123198E-3</v>
      </c>
      <c r="X41" s="109">
        <v>3.2660065587504202E-3</v>
      </c>
      <c r="Y41" s="109">
        <v>1.2459111485554499</v>
      </c>
      <c r="Z41" s="109">
        <v>5.2733637714468302E-8</v>
      </c>
      <c r="AA41" s="109">
        <v>2.10936307225097E-7</v>
      </c>
      <c r="AB41" s="109">
        <v>211.44479787959401</v>
      </c>
      <c r="AC41" s="109">
        <v>1.14429278449268</v>
      </c>
      <c r="AD41" s="109">
        <v>28.085929068492</v>
      </c>
      <c r="AE41" s="109">
        <v>1.78847599464276</v>
      </c>
      <c r="AF41" s="109">
        <v>4.1553503706520702E-2</v>
      </c>
      <c r="AG41" s="109">
        <v>6.3950857600158697</v>
      </c>
      <c r="AH41" s="109">
        <v>0.10743449702100399</v>
      </c>
      <c r="AI41" s="109">
        <v>11.9251565398382</v>
      </c>
      <c r="AJ41" s="109">
        <v>9.0611736326979497E-2</v>
      </c>
      <c r="AK41" s="109">
        <v>2.08191211970568</v>
      </c>
      <c r="AL41" s="109">
        <v>2.2496135473188999E-2</v>
      </c>
      <c r="AM41" s="109">
        <v>0</v>
      </c>
      <c r="AN41" s="109">
        <v>0</v>
      </c>
      <c r="AO41" s="109">
        <v>2.18978373945852</v>
      </c>
      <c r="AP41" s="109">
        <v>2.18978373945852</v>
      </c>
      <c r="AQ41" s="109">
        <v>0.14297117629175399</v>
      </c>
      <c r="AR41" s="109">
        <v>4.4146562114403699E-7</v>
      </c>
      <c r="AS41" s="109">
        <v>8.5248573478491104E-7</v>
      </c>
      <c r="AT41" s="109">
        <v>11.315995115461501</v>
      </c>
      <c r="AU41" s="109">
        <v>1.6487598805630601</v>
      </c>
      <c r="AV41" s="109">
        <v>6.5801204406706504E-2</v>
      </c>
      <c r="AW41" s="109">
        <v>1.7254540403882299</v>
      </c>
      <c r="AX41" s="109">
        <v>0.17656425430074299</v>
      </c>
      <c r="AY41" s="109">
        <v>5.4627782370740205E-4</v>
      </c>
      <c r="AZ41" s="109">
        <v>4.0060315183782797E-3</v>
      </c>
      <c r="BA41" s="109">
        <v>3.8698241240761201E-5</v>
      </c>
      <c r="BB41" s="109">
        <v>7.8569654612895898E-5</v>
      </c>
      <c r="BC41" s="109">
        <v>0</v>
      </c>
      <c r="BD41" s="109">
        <v>0.13970882403853899</v>
      </c>
      <c r="BE41" s="109">
        <v>0.70094635028136398</v>
      </c>
      <c r="BF41" s="109">
        <v>0</v>
      </c>
      <c r="BG41" s="109">
        <v>1.27599422907124E-2</v>
      </c>
      <c r="BH41" s="109">
        <v>1.2259560212084601E-2</v>
      </c>
      <c r="BI41" s="109">
        <v>52.694376389600798</v>
      </c>
      <c r="BJ41" s="109">
        <v>1273.0495804256</v>
      </c>
      <c r="BK41" s="109">
        <v>130.133911887652</v>
      </c>
      <c r="BL41" s="109">
        <v>1414.4994874287099</v>
      </c>
      <c r="BM41" s="109">
        <v>0</v>
      </c>
      <c r="BN41" s="109">
        <v>2.1004877857542801</v>
      </c>
      <c r="BO41" s="109">
        <v>8.8342127346902694E-2</v>
      </c>
      <c r="BP41" s="109">
        <v>3.1501781473811802E-4</v>
      </c>
      <c r="BQ41" s="109">
        <v>9.2939863215551295E-4</v>
      </c>
      <c r="BR41" s="109">
        <v>7.4585040949751201E-4</v>
      </c>
      <c r="BS41" s="109">
        <v>2.51330721551172E-2</v>
      </c>
      <c r="BT41" s="109">
        <v>0</v>
      </c>
      <c r="BU41" s="109">
        <v>18.3220038530233</v>
      </c>
      <c r="BV41" s="109">
        <v>2.1231958344769802E-2</v>
      </c>
      <c r="BW41" s="109">
        <v>7.4657847362996398E-3</v>
      </c>
      <c r="BX41" s="109">
        <v>28.085929068492</v>
      </c>
      <c r="BY41" s="109">
        <v>9.5416424720426406E-3</v>
      </c>
      <c r="BZ41" s="109">
        <v>0</v>
      </c>
      <c r="CA41" s="109">
        <v>2.2834461462656401E-7</v>
      </c>
      <c r="CB41" s="109">
        <v>1.38389934599888E-3</v>
      </c>
      <c r="CC41" s="109">
        <v>37.5618231870316</v>
      </c>
      <c r="CD41" s="109">
        <v>36.417530402539001</v>
      </c>
      <c r="CE41" s="109">
        <v>1.14429278449268</v>
      </c>
      <c r="CF41" s="109">
        <v>0</v>
      </c>
      <c r="CG41" s="109">
        <v>0</v>
      </c>
      <c r="CH41" s="109">
        <v>0.148987928658432</v>
      </c>
      <c r="CI41" s="109">
        <v>0</v>
      </c>
      <c r="CJ41" s="109">
        <v>1.59877068503116</v>
      </c>
      <c r="CK41" s="109">
        <v>0</v>
      </c>
      <c r="CL41" s="109">
        <v>4.1553503706520702E-2</v>
      </c>
      <c r="CM41" s="109">
        <v>6.3950857600158697</v>
      </c>
      <c r="CN41" s="109">
        <v>4.4760543647563801E-2</v>
      </c>
      <c r="CO41" s="109">
        <v>0</v>
      </c>
      <c r="CP41" s="109">
        <v>0.10743449702100399</v>
      </c>
      <c r="CQ41" s="109">
        <v>1.4567471480458701E-4</v>
      </c>
      <c r="CR41" s="109">
        <v>3.4110580035781002</v>
      </c>
      <c r="CS41" s="109">
        <v>7.6525897460658596</v>
      </c>
      <c r="CT41" s="109">
        <v>0</v>
      </c>
      <c r="CU41" s="109">
        <v>0</v>
      </c>
      <c r="CV41" s="109">
        <v>2.5635268144230898</v>
      </c>
      <c r="CW41" s="109">
        <v>0.10428161576292599</v>
      </c>
      <c r="CX41" s="109">
        <v>0</v>
      </c>
      <c r="CY41" s="109">
        <v>0.418455055413746</v>
      </c>
      <c r="CZ41" s="109">
        <v>51.243927927600197</v>
      </c>
      <c r="DA41" s="109">
        <v>9.9157052498601697E-2</v>
      </c>
      <c r="DB41" s="109">
        <v>3.5633423899038199</v>
      </c>
      <c r="DD41" s="30">
        <f t="shared" si="33"/>
        <v>7.9999994457628405E-3</v>
      </c>
      <c r="DE41" s="30">
        <f t="shared" si="7"/>
        <v>1.9247498183800366E-2</v>
      </c>
      <c r="DF41" s="45">
        <f t="shared" si="34"/>
        <v>-2.2195105320551447E-7</v>
      </c>
      <c r="DG41" s="45"/>
      <c r="DH41" s="45">
        <f t="shared" si="35"/>
        <v>-4.317930346996765E-7</v>
      </c>
      <c r="DI41" s="45">
        <f t="shared" si="36"/>
        <v>-2.5323341620690661E-5</v>
      </c>
      <c r="DJ41" s="45">
        <f t="shared" si="37"/>
        <v>-2.6272273633139373E-5</v>
      </c>
      <c r="DK41" s="45">
        <f t="shared" si="38"/>
        <v>4.3213401187040949E-6</v>
      </c>
      <c r="DL41" s="45">
        <f t="shared" si="39"/>
        <v>-3.7051009816933574E-7</v>
      </c>
      <c r="DM41" s="45">
        <f t="shared" si="8"/>
        <v>-4.9129757357079071E-4</v>
      </c>
      <c r="DN41" s="45">
        <f t="shared" si="9"/>
        <v>1.6837923322613264E-6</v>
      </c>
      <c r="DO41" s="45">
        <f t="shared" si="10"/>
        <v>2.4568790638695572E-5</v>
      </c>
      <c r="DP41" s="45">
        <f t="shared" si="11"/>
        <v>-5.5875338480564703E-4</v>
      </c>
      <c r="DQ41" s="45">
        <f t="shared" si="12"/>
        <v>2.5442620182513141E-5</v>
      </c>
      <c r="DR41" s="45">
        <f t="shared" si="13"/>
        <v>2.5871946097607819E-6</v>
      </c>
      <c r="DS41" s="45">
        <f t="shared" si="14"/>
        <v>2.5489175167288436E-5</v>
      </c>
      <c r="DT41" s="45">
        <f t="shared" si="15"/>
        <v>2.6643204815798137E-5</v>
      </c>
      <c r="DU41" s="45">
        <f t="shared" si="16"/>
        <v>2.2720830742846374E-6</v>
      </c>
      <c r="DV41" s="45">
        <f t="shared" si="17"/>
        <v>8.5606447358251513E-4</v>
      </c>
      <c r="DW41" s="45">
        <f t="shared" si="18"/>
        <v>4.3181879829745574E-6</v>
      </c>
      <c r="DX41" s="45">
        <f t="shared" si="19"/>
        <v>2.8378814747424771E-5</v>
      </c>
      <c r="DY41" s="45">
        <f t="shared" si="20"/>
        <v>2.5930757413121877E-5</v>
      </c>
      <c r="DZ41" s="45">
        <f t="shared" si="21"/>
        <v>2.9403263677731301E-5</v>
      </c>
      <c r="EA41" s="45">
        <f t="shared" si="22"/>
        <v>-1.3374171274842198E-3</v>
      </c>
      <c r="EB41" s="45">
        <f t="shared" si="23"/>
        <v>2.6344793103431518E-5</v>
      </c>
      <c r="EC41" s="45">
        <f t="shared" si="24"/>
        <v>2.1329812778003275E-6</v>
      </c>
      <c r="ED41" s="45">
        <f t="shared" si="25"/>
        <v>5.2400430660222913E-7</v>
      </c>
      <c r="EE41" s="75">
        <f t="shared" si="26"/>
        <v>2.0272934576469607E-6</v>
      </c>
      <c r="EF41" s="45">
        <f t="shared" si="27"/>
        <v>1.9608025262883219E-5</v>
      </c>
      <c r="EG41" s="45">
        <f t="shared" si="28"/>
        <v>8.0935691422063573E-4</v>
      </c>
      <c r="EH41" s="45">
        <f t="shared" si="29"/>
        <v>-9.4964148859211326E-4</v>
      </c>
      <c r="EI41" s="75">
        <f t="shared" si="30"/>
        <v>-6.3054743325905588E-4</v>
      </c>
      <c r="EJ41" s="45">
        <f t="shared" si="31"/>
        <v>2.5249608745261286E-5</v>
      </c>
      <c r="EK41" s="45">
        <f t="shared" si="32"/>
        <v>2.6042988875680281E-5</v>
      </c>
      <c r="EL41" s="45"/>
      <c r="EM41" s="45"/>
      <c r="EN41" s="45"/>
      <c r="EO41" s="45"/>
    </row>
    <row r="42" spans="1:145" s="22" customFormat="1" x14ac:dyDescent="0.25">
      <c r="A42" s="20" t="s">
        <v>41</v>
      </c>
      <c r="I42" s="20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D42" s="30" t="e">
        <f t="shared" si="33"/>
        <v>#DIV/0!</v>
      </c>
      <c r="DE42" s="30" t="e">
        <f t="shared" si="7"/>
        <v>#DIV/0!</v>
      </c>
      <c r="DF42" s="45">
        <f t="shared" si="34"/>
        <v>0</v>
      </c>
      <c r="DG42" s="45"/>
      <c r="DH42" s="45">
        <f t="shared" si="35"/>
        <v>0</v>
      </c>
      <c r="DI42" s="45">
        <f t="shared" si="36"/>
        <v>0</v>
      </c>
      <c r="DJ42" s="45">
        <f t="shared" si="37"/>
        <v>0</v>
      </c>
      <c r="DK42" s="45">
        <f t="shared" si="38"/>
        <v>0</v>
      </c>
      <c r="DL42" s="45">
        <f t="shared" si="39"/>
        <v>0</v>
      </c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75"/>
      <c r="EF42" s="45"/>
      <c r="EG42" s="45"/>
      <c r="EH42" s="45"/>
      <c r="EI42" s="75"/>
      <c r="EJ42" s="45"/>
      <c r="EK42" s="45"/>
      <c r="EL42" s="45"/>
      <c r="EM42" s="45"/>
      <c r="EN42" s="45"/>
      <c r="EO42" s="45"/>
    </row>
    <row r="43" spans="1:145" s="22" customFormat="1" x14ac:dyDescent="0.25">
      <c r="A43" s="20" t="s">
        <v>42</v>
      </c>
      <c r="B43" s="22">
        <v>378.10884384000002</v>
      </c>
      <c r="D43" s="22">
        <v>2730.9367090999999</v>
      </c>
      <c r="E43" s="22">
        <v>76.389020340000002</v>
      </c>
      <c r="F43" s="22">
        <v>74.048067920999998</v>
      </c>
      <c r="G43" s="22">
        <v>8.7495378911999993</v>
      </c>
      <c r="H43" s="22">
        <v>120.03649138</v>
      </c>
      <c r="I43" s="20"/>
      <c r="J43" s="22" t="s">
        <v>42</v>
      </c>
      <c r="K43" s="109">
        <v>0</v>
      </c>
      <c r="L43" s="109">
        <v>3.1711703866268302</v>
      </c>
      <c r="M43" s="109">
        <v>0.22182785776457301</v>
      </c>
      <c r="N43" s="109">
        <v>1.17373962263589</v>
      </c>
      <c r="O43" s="109">
        <v>1.17373962263589</v>
      </c>
      <c r="P43" s="109">
        <v>9.3253367768825495</v>
      </c>
      <c r="Q43" s="109">
        <v>0</v>
      </c>
      <c r="R43" s="109">
        <v>3.2603372963397698E-4</v>
      </c>
      <c r="S43" s="109">
        <v>1.5918115312532699E-3</v>
      </c>
      <c r="T43" s="109">
        <v>0.56853501478975299</v>
      </c>
      <c r="U43" s="109">
        <v>3.0952014583849799E-4</v>
      </c>
      <c r="V43" s="109">
        <v>0.121597222157939</v>
      </c>
      <c r="W43" s="109">
        <v>1.08347015767456E-2</v>
      </c>
      <c r="X43" s="109">
        <v>6.64062472307191E-3</v>
      </c>
      <c r="Y43" s="109">
        <v>2.9184882057166299</v>
      </c>
      <c r="Z43" s="109">
        <v>1.07222632238187E-7</v>
      </c>
      <c r="AA43" s="109">
        <v>4.2888571162221497E-7</v>
      </c>
      <c r="AB43" s="109">
        <v>378.10869363977503</v>
      </c>
      <c r="AC43" s="109">
        <v>2.3410040007275201</v>
      </c>
      <c r="AD43" s="109">
        <v>57.1058355927401</v>
      </c>
      <c r="AE43" s="109">
        <v>3.6364243806279801</v>
      </c>
      <c r="AF43" s="109">
        <v>8.4488817028500196E-2</v>
      </c>
      <c r="AG43" s="109">
        <v>13.0028316099803</v>
      </c>
      <c r="AH43" s="109">
        <v>0.21844159107899699</v>
      </c>
      <c r="AI43" s="109">
        <v>27.934114655193302</v>
      </c>
      <c r="AJ43" s="109">
        <v>0.212253599752982</v>
      </c>
      <c r="AK43" s="109">
        <v>4.8767818157270204</v>
      </c>
      <c r="AL43" s="109">
        <v>5.2696222854322503E-2</v>
      </c>
      <c r="AM43" s="109">
        <v>0</v>
      </c>
      <c r="AN43" s="109">
        <v>0</v>
      </c>
      <c r="AO43" s="109">
        <v>5.1294639644183997</v>
      </c>
      <c r="AP43" s="109">
        <v>5.1294639644183997</v>
      </c>
      <c r="AQ43" s="109">
        <v>0.33490253694733002</v>
      </c>
      <c r="AR43" s="109">
        <v>8.9760694926955902E-7</v>
      </c>
      <c r="AS43" s="109">
        <v>1.73331666311436E-6</v>
      </c>
      <c r="AT43" s="109">
        <v>21.8474893776682</v>
      </c>
      <c r="AU43" s="109">
        <v>3.8621430065449598</v>
      </c>
      <c r="AV43" s="109">
        <v>0.15413679711511699</v>
      </c>
      <c r="AW43" s="109">
        <v>4.0417954362471198</v>
      </c>
      <c r="AX43" s="109">
        <v>0.41359348432148602</v>
      </c>
      <c r="AY43" s="109">
        <v>1.1107190850047099E-3</v>
      </c>
      <c r="AZ43" s="109">
        <v>8.1452835618975108E-3</v>
      </c>
      <c r="BA43" s="109">
        <v>7.8683268691611893E-5</v>
      </c>
      <c r="BB43" s="109">
        <v>1.5975104358978499E-4</v>
      </c>
      <c r="BC43" s="109">
        <v>0</v>
      </c>
      <c r="BD43" s="109">
        <v>0.32726105832819102</v>
      </c>
      <c r="BE43" s="109">
        <v>1.42520246891758</v>
      </c>
      <c r="BF43" s="109">
        <v>0</v>
      </c>
      <c r="BG43" s="109">
        <v>2.59442056677524E-2</v>
      </c>
      <c r="BH43" s="109">
        <v>2.49267824065653E-2</v>
      </c>
      <c r="BI43" s="109">
        <v>123.434053041331</v>
      </c>
      <c r="BJ43" s="109">
        <v>2457.8420839691998</v>
      </c>
      <c r="BK43" s="109">
        <v>251.24609923620801</v>
      </c>
      <c r="BL43" s="109">
        <v>2730.9356725830698</v>
      </c>
      <c r="BM43" s="109">
        <v>0</v>
      </c>
      <c r="BN43" s="109">
        <v>4.9202916743754503</v>
      </c>
      <c r="BO43" s="109">
        <v>0.20655774308459199</v>
      </c>
      <c r="BP43" s="109">
        <v>6.4051733702726499E-4</v>
      </c>
      <c r="BQ43" s="109">
        <v>1.8897093145993299E-3</v>
      </c>
      <c r="BR43" s="109">
        <v>1.5164965007066901E-3</v>
      </c>
      <c r="BS43" s="109">
        <v>5.6376719659787099E-2</v>
      </c>
      <c r="BT43" s="109">
        <v>0</v>
      </c>
      <c r="BU43" s="109">
        <v>42.918402465635602</v>
      </c>
      <c r="BV43" s="109">
        <v>4.3169993598218603E-2</v>
      </c>
      <c r="BW43" s="109">
        <v>1.5179835244299601E-2</v>
      </c>
      <c r="BX43" s="109">
        <v>57.1058355927401</v>
      </c>
      <c r="BY43" s="109">
        <v>1.9400590442853399E-2</v>
      </c>
      <c r="BZ43" s="109">
        <v>0</v>
      </c>
      <c r="CA43" s="109">
        <v>4.6428075710026003E-7</v>
      </c>
      <c r="CB43" s="109">
        <v>2.8138248799528102E-3</v>
      </c>
      <c r="CC43" s="109">
        <v>76.387100948909307</v>
      </c>
      <c r="CD43" s="109">
        <v>74.046096948181798</v>
      </c>
      <c r="CE43" s="109">
        <v>2.3410040007275201</v>
      </c>
      <c r="CF43" s="109">
        <v>0</v>
      </c>
      <c r="CG43" s="109">
        <v>0</v>
      </c>
      <c r="CH43" s="109">
        <v>0.302930561152355</v>
      </c>
      <c r="CI43" s="109">
        <v>0</v>
      </c>
      <c r="CJ43" s="109">
        <v>3.2507083409558102</v>
      </c>
      <c r="CK43" s="109">
        <v>0</v>
      </c>
      <c r="CL43" s="109">
        <v>8.4488817028500196E-2</v>
      </c>
      <c r="CM43" s="109">
        <v>13.0028316099803</v>
      </c>
      <c r="CN43" s="109">
        <v>0.104849524673303</v>
      </c>
      <c r="CO43" s="109">
        <v>0</v>
      </c>
      <c r="CP43" s="109">
        <v>0.21844159107899699</v>
      </c>
      <c r="CQ43" s="109">
        <v>2.96191080315481E-4</v>
      </c>
      <c r="CR43" s="109">
        <v>8.7495707714602808</v>
      </c>
      <c r="CS43" s="109">
        <v>17.925834679718101</v>
      </c>
      <c r="CT43" s="109">
        <v>0</v>
      </c>
      <c r="CU43" s="109">
        <v>0</v>
      </c>
      <c r="CV43" s="109">
        <v>6.0049398283945399</v>
      </c>
      <c r="CW43" s="109">
        <v>0.24427466985825999</v>
      </c>
      <c r="CX43" s="109">
        <v>0</v>
      </c>
      <c r="CY43" s="109">
        <v>0.98021090034491198</v>
      </c>
      <c r="CZ43" s="109">
        <v>120.036446577269</v>
      </c>
      <c r="DA43" s="109">
        <v>0.23227094178984101</v>
      </c>
      <c r="DB43" s="109">
        <v>8.3469581914323694</v>
      </c>
      <c r="DD43" s="30">
        <f t="shared" si="33"/>
        <v>8.0000014636022673E-3</v>
      </c>
      <c r="DE43" s="30">
        <f t="shared" si="7"/>
        <v>1.924750294286208E-2</v>
      </c>
      <c r="DF43" s="45">
        <f t="shared" si="34"/>
        <v>-3.9724070843771921E-7</v>
      </c>
      <c r="DG43" s="45"/>
      <c r="DH43" s="45">
        <f t="shared" si="35"/>
        <v>-3.7954630241607514E-7</v>
      </c>
      <c r="DI43" s="45">
        <f t="shared" si="36"/>
        <v>-2.5126531040088269E-5</v>
      </c>
      <c r="DJ43" s="45">
        <f t="shared" si="37"/>
        <v>-2.6617477991487065E-5</v>
      </c>
      <c r="DK43" s="45">
        <f t="shared" si="38"/>
        <v>3.7579424982726081E-6</v>
      </c>
      <c r="DL43" s="45">
        <f t="shared" si="39"/>
        <v>-3.7324259049966696E-7</v>
      </c>
      <c r="DM43" s="45">
        <f t="shared" si="8"/>
        <v>-4.9129361768739533E-4</v>
      </c>
      <c r="DN43" s="45">
        <f t="shared" si="9"/>
        <v>2.274245138970722E-6</v>
      </c>
      <c r="DO43" s="45">
        <f t="shared" si="10"/>
        <v>2.6775520062462716E-5</v>
      </c>
      <c r="DP43" s="45">
        <f t="shared" si="11"/>
        <v>-5.5850227760306402E-4</v>
      </c>
      <c r="DQ43" s="45">
        <f t="shared" si="12"/>
        <v>2.4104327395280281E-5</v>
      </c>
      <c r="DR43" s="45">
        <f t="shared" si="13"/>
        <v>2.481766516350726E-6</v>
      </c>
      <c r="DS43" s="45">
        <f t="shared" si="14"/>
        <v>2.5603613603661685E-5</v>
      </c>
      <c r="DT43" s="45">
        <f t="shared" si="15"/>
        <v>2.7237690770152105E-5</v>
      </c>
      <c r="DU43" s="45">
        <f t="shared" si="16"/>
        <v>4.2281558601812964E-6</v>
      </c>
      <c r="DV43" s="45">
        <f t="shared" si="17"/>
        <v>8.5615145023446081E-4</v>
      </c>
      <c r="DW43" s="45">
        <f t="shared" si="18"/>
        <v>2.5410345340825447E-6</v>
      </c>
      <c r="DX43" s="45">
        <f t="shared" si="19"/>
        <v>2.5044870170438604E-5</v>
      </c>
      <c r="DY43" s="45">
        <f t="shared" si="20"/>
        <v>2.5986880001299103E-5</v>
      </c>
      <c r="DZ43" s="45">
        <f t="shared" si="21"/>
        <v>2.4661942360950761E-5</v>
      </c>
      <c r="EA43" s="45">
        <f t="shared" si="22"/>
        <v>-1.3379356052804782E-3</v>
      </c>
      <c r="EB43" s="45">
        <f t="shared" si="23"/>
        <v>2.593826445153611E-5</v>
      </c>
      <c r="EC43" s="45">
        <f t="shared" si="24"/>
        <v>2.0512750900582812E-6</v>
      </c>
      <c r="ED43" s="45">
        <f t="shared" si="25"/>
        <v>1.7981740345954301E-6</v>
      </c>
      <c r="EE43" s="75">
        <f t="shared" si="26"/>
        <v>2.0838535245820946E-6</v>
      </c>
      <c r="EF43" s="45">
        <f t="shared" si="27"/>
        <v>2.9037411584913036E-5</v>
      </c>
      <c r="EG43" s="45">
        <f t="shared" si="28"/>
        <v>8.1234103678109939E-4</v>
      </c>
      <c r="EH43" s="45">
        <f t="shared" si="29"/>
        <v>-9.5424191457806876E-4</v>
      </c>
      <c r="EI43" s="75">
        <f t="shared" si="30"/>
        <v>-5.9688774272270478E-4</v>
      </c>
      <c r="EJ43" s="45">
        <f t="shared" si="31"/>
        <v>2.5201156349505525E-5</v>
      </c>
      <c r="EK43" s="45">
        <f t="shared" si="32"/>
        <v>2.5997903379456709E-5</v>
      </c>
      <c r="EL43" s="45"/>
      <c r="EM43" s="45"/>
      <c r="EN43" s="45"/>
      <c r="EO43" s="45"/>
    </row>
    <row r="44" spans="1:145" x14ac:dyDescent="0.25">
      <c r="A44" s="20" t="s">
        <v>43</v>
      </c>
      <c r="B44" s="22">
        <v>2729.8678300000001</v>
      </c>
      <c r="C44" s="22"/>
      <c r="D44" s="22">
        <v>18967.096471000001</v>
      </c>
      <c r="E44" s="22">
        <v>542.92789548999997</v>
      </c>
      <c r="F44" s="22">
        <v>525.61199319000002</v>
      </c>
      <c r="G44" s="22">
        <v>162.25427594000001</v>
      </c>
      <c r="H44" s="22">
        <v>758.17173705000005</v>
      </c>
      <c r="I44" s="20"/>
      <c r="J44" s="22" t="s">
        <v>43</v>
      </c>
      <c r="K44" s="109">
        <v>0</v>
      </c>
      <c r="L44" s="109">
        <v>20.029684924618302</v>
      </c>
      <c r="M44" s="109">
        <v>1.40110441125995</v>
      </c>
      <c r="N44" s="109">
        <v>7.4135457028987899</v>
      </c>
      <c r="O44" s="109">
        <v>7.4135457028987899</v>
      </c>
      <c r="P44" s="109">
        <v>58.900442470293797</v>
      </c>
      <c r="Q44" s="109">
        <v>0</v>
      </c>
      <c r="R44" s="109">
        <v>2.3142688463102801E-3</v>
      </c>
      <c r="S44" s="109">
        <v>1.12990773173057E-2</v>
      </c>
      <c r="T44" s="109">
        <v>3.5909715625832801</v>
      </c>
      <c r="U44" s="109">
        <v>2.1970502875061802E-3</v>
      </c>
      <c r="V44" s="109">
        <v>0.76803004529769003</v>
      </c>
      <c r="W44" s="109">
        <v>7.6907523928415905E-2</v>
      </c>
      <c r="X44" s="109">
        <v>4.7136849994653701E-2</v>
      </c>
      <c r="Y44" s="109">
        <v>18.433690864469199</v>
      </c>
      <c r="Z44" s="109">
        <v>7.6108555841421502E-7</v>
      </c>
      <c r="AA44" s="109">
        <v>3.04434628555366E-6</v>
      </c>
      <c r="AB44" s="109">
        <v>2729.8670789195098</v>
      </c>
      <c r="AC44" s="109">
        <v>17.315986489194501</v>
      </c>
      <c r="AD44" s="109">
        <v>405.351776849815</v>
      </c>
      <c r="AE44" s="109">
        <v>25.812274485248299</v>
      </c>
      <c r="AF44" s="109">
        <v>0.59972320190038397</v>
      </c>
      <c r="AG44" s="109">
        <v>92.297450793608803</v>
      </c>
      <c r="AH44" s="109">
        <v>1.5505552316782101</v>
      </c>
      <c r="AI44" s="109">
        <v>176.43671768094001</v>
      </c>
      <c r="AJ44" s="109">
        <v>1.3406327871114201</v>
      </c>
      <c r="AK44" s="109">
        <v>30.802615975753</v>
      </c>
      <c r="AL44" s="109">
        <v>0.33283857137448702</v>
      </c>
      <c r="AM44" s="109">
        <v>0</v>
      </c>
      <c r="AN44" s="109">
        <v>0</v>
      </c>
      <c r="AO44" s="109">
        <v>32.3986096864557</v>
      </c>
      <c r="AP44" s="109">
        <v>32.3986096864557</v>
      </c>
      <c r="AQ44" s="109">
        <v>2.1153024036848298</v>
      </c>
      <c r="AR44" s="109">
        <v>6.37147726120386E-6</v>
      </c>
      <c r="AS44" s="109">
        <v>1.23035575712285E-5</v>
      </c>
      <c r="AT44" s="109">
        <v>151.73680048902901</v>
      </c>
      <c r="AU44" s="109">
        <v>24.393987082777102</v>
      </c>
      <c r="AV44" s="109">
        <v>0.97355452441588497</v>
      </c>
      <c r="AW44" s="109">
        <v>25.5286688116406</v>
      </c>
      <c r="AX44" s="109">
        <v>2.6123297029699399</v>
      </c>
      <c r="AY44" s="109">
        <v>7.8841815800525794E-3</v>
      </c>
      <c r="AZ44" s="109">
        <v>5.7817283142247697E-2</v>
      </c>
      <c r="BA44" s="109">
        <v>5.5851594445013896E-4</v>
      </c>
      <c r="BB44" s="109">
        <v>1.1339575785093399E-3</v>
      </c>
      <c r="BC44" s="109">
        <v>0</v>
      </c>
      <c r="BD44" s="109">
        <v>2.0670391525273502</v>
      </c>
      <c r="BE44" s="109">
        <v>10.1164505485342</v>
      </c>
      <c r="BF44" s="109">
        <v>0</v>
      </c>
      <c r="BG44" s="109">
        <v>0.18415875885844599</v>
      </c>
      <c r="BH44" s="109">
        <v>0.17693654780888099</v>
      </c>
      <c r="BI44" s="109">
        <v>779.63139285570105</v>
      </c>
      <c r="BJ44" s="109">
        <v>17070.3826204293</v>
      </c>
      <c r="BK44" s="109">
        <v>1744.9725909006399</v>
      </c>
      <c r="BL44" s="109">
        <v>18967.092011819001</v>
      </c>
      <c r="BM44" s="109">
        <v>0</v>
      </c>
      <c r="BN44" s="109">
        <v>31.0774433647954</v>
      </c>
      <c r="BO44" s="109">
        <v>1.30660947852808</v>
      </c>
      <c r="BP44" s="109">
        <v>4.5465647193205297E-3</v>
      </c>
      <c r="BQ44" s="109">
        <v>1.34136297548341E-2</v>
      </c>
      <c r="BR44" s="109">
        <v>1.07645379845738E-2</v>
      </c>
      <c r="BS44" s="109">
        <v>0.36892355758951001</v>
      </c>
      <c r="BT44" s="109">
        <v>0</v>
      </c>
      <c r="BU44" s="109">
        <v>271.080150852732</v>
      </c>
      <c r="BV44" s="109">
        <v>0.306431767715515</v>
      </c>
      <c r="BW44" s="109">
        <v>0.107750450717328</v>
      </c>
      <c r="BX44" s="109">
        <v>405.351776849815</v>
      </c>
      <c r="BY44" s="109">
        <v>0.13771030800883999</v>
      </c>
      <c r="BZ44" s="109">
        <v>0</v>
      </c>
      <c r="CA44" s="109">
        <v>3.2955770179180598E-6</v>
      </c>
      <c r="CB44" s="109">
        <v>1.9973247264670299E-2</v>
      </c>
      <c r="CC44" s="109">
        <v>542.91410129128406</v>
      </c>
      <c r="CD44" s="109">
        <v>525.59811480208896</v>
      </c>
      <c r="CE44" s="109">
        <v>17.315986489194501</v>
      </c>
      <c r="CF44" s="109">
        <v>0</v>
      </c>
      <c r="CG44" s="109">
        <v>0</v>
      </c>
      <c r="CH44" s="109">
        <v>2.1502784816106901</v>
      </c>
      <c r="CI44" s="109">
        <v>0</v>
      </c>
      <c r="CJ44" s="109">
        <v>23.074362023401999</v>
      </c>
      <c r="CK44" s="109">
        <v>0</v>
      </c>
      <c r="CL44" s="109">
        <v>0.59972320190038397</v>
      </c>
      <c r="CM44" s="109">
        <v>92.297450793608803</v>
      </c>
      <c r="CN44" s="109">
        <v>0.66224861053427797</v>
      </c>
      <c r="CO44" s="109">
        <v>0</v>
      </c>
      <c r="CP44" s="109">
        <v>1.5505552316782101</v>
      </c>
      <c r="CQ44" s="109">
        <v>2.1024463675766202E-3</v>
      </c>
      <c r="CR44" s="109">
        <v>162.254376791715</v>
      </c>
      <c r="CS44" s="109">
        <v>113.222772322629</v>
      </c>
      <c r="CT44" s="109">
        <v>0</v>
      </c>
      <c r="CU44" s="109">
        <v>0</v>
      </c>
      <c r="CV44" s="109">
        <v>37.928262075831597</v>
      </c>
      <c r="CW44" s="109">
        <v>1.54288271766384</v>
      </c>
      <c r="CX44" s="109">
        <v>0</v>
      </c>
      <c r="CY44" s="109">
        <v>6.1911794373894402</v>
      </c>
      <c r="CZ44" s="109">
        <v>758.17158118950397</v>
      </c>
      <c r="DA44" s="109">
        <v>1.46706611136508</v>
      </c>
      <c r="DB44" s="109">
        <v>52.720864487916103</v>
      </c>
      <c r="DD44" s="30">
        <f t="shared" si="33"/>
        <v>8.0000033950632481E-3</v>
      </c>
      <c r="DE44" s="30">
        <f t="shared" si="7"/>
        <v>1.924750158653726E-2</v>
      </c>
      <c r="DF44" s="45">
        <f t="shared" si="34"/>
        <v>-2.7513437905808444E-7</v>
      </c>
      <c r="DG44" s="45"/>
      <c r="DH44" s="45">
        <f t="shared" si="35"/>
        <v>-2.3510087624361719E-7</v>
      </c>
      <c r="DI44" s="45">
        <f t="shared" si="36"/>
        <v>-2.5407054657717215E-5</v>
      </c>
      <c r="DJ44" s="45">
        <f t="shared" si="37"/>
        <v>-2.6404245129251685E-5</v>
      </c>
      <c r="DK44" s="45">
        <f t="shared" si="38"/>
        <v>6.2156583797614032E-7</v>
      </c>
      <c r="DL44" s="45">
        <f t="shared" si="39"/>
        <v>-2.0557413111392028E-7</v>
      </c>
      <c r="DM44" s="45">
        <f t="shared" si="8"/>
        <v>-4.916787368528093E-4</v>
      </c>
      <c r="DN44" s="45">
        <f t="shared" si="9"/>
        <v>2.3761467243866185E-6</v>
      </c>
      <c r="DO44" s="45">
        <f t="shared" si="10"/>
        <v>2.607731374790375E-5</v>
      </c>
      <c r="DP44" s="45">
        <f t="shared" si="11"/>
        <v>-5.5763277090628625E-4</v>
      </c>
      <c r="DQ44" s="45">
        <f t="shared" si="12"/>
        <v>2.2834606604916246E-5</v>
      </c>
      <c r="DR44" s="45">
        <f t="shared" si="13"/>
        <v>2.9081664600897815E-6</v>
      </c>
      <c r="DS44" s="45">
        <f t="shared" si="14"/>
        <v>2.5949692053350907E-5</v>
      </c>
      <c r="DT44" s="45">
        <f t="shared" si="15"/>
        <v>2.6671219417210207E-5</v>
      </c>
      <c r="DU44" s="45">
        <f t="shared" si="16"/>
        <v>3.7472729297509053E-6</v>
      </c>
      <c r="DV44" s="45">
        <f t="shared" si="17"/>
        <v>8.5619680858342487E-4</v>
      </c>
      <c r="DW44" s="45">
        <f t="shared" si="18"/>
        <v>1.7454584989636438E-6</v>
      </c>
      <c r="DX44" s="45">
        <f t="shared" si="19"/>
        <v>2.7794792434445708E-5</v>
      </c>
      <c r="DY44" s="45">
        <f t="shared" si="20"/>
        <v>2.58809457837286E-5</v>
      </c>
      <c r="DZ44" s="45">
        <f t="shared" si="21"/>
        <v>2.8121346948378332E-5</v>
      </c>
      <c r="EA44" s="45">
        <f t="shared" si="22"/>
        <v>-1.3379325824179817E-3</v>
      </c>
      <c r="EB44" s="45">
        <f t="shared" si="23"/>
        <v>2.6037566587473355E-5</v>
      </c>
      <c r="EC44" s="45">
        <f t="shared" si="24"/>
        <v>2.3008562651641329E-6</v>
      </c>
      <c r="ED44" s="45">
        <f t="shared" si="25"/>
        <v>2.7959032153454045E-6</v>
      </c>
      <c r="EE44" s="75">
        <f t="shared" si="26"/>
        <v>3.9292819907865911E-6</v>
      </c>
      <c r="EF44" s="45">
        <f t="shared" si="27"/>
        <v>3.1019168467739286E-5</v>
      </c>
      <c r="EG44" s="45">
        <f t="shared" si="28"/>
        <v>8.1161148394834923E-4</v>
      </c>
      <c r="EH44" s="45">
        <f t="shared" si="29"/>
        <v>-9.4882555015993121E-4</v>
      </c>
      <c r="EI44" s="75">
        <f t="shared" si="30"/>
        <v>-6.2441236922815811E-4</v>
      </c>
      <c r="EJ44" s="45">
        <f t="shared" si="31"/>
        <v>2.5171127676893313E-5</v>
      </c>
      <c r="EK44" s="45">
        <f t="shared" si="32"/>
        <v>2.600039797879203E-5</v>
      </c>
      <c r="EL44" s="45"/>
      <c r="EM44" s="45"/>
      <c r="EN44" s="45"/>
      <c r="EO44" s="45"/>
    </row>
    <row r="45" spans="1:145" s="22" customFormat="1" x14ac:dyDescent="0.25">
      <c r="A45" s="20" t="s">
        <v>44</v>
      </c>
      <c r="I45" s="20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D45" s="30" t="e">
        <f t="shared" si="33"/>
        <v>#DIV/0!</v>
      </c>
      <c r="DE45" s="30" t="e">
        <f t="shared" si="7"/>
        <v>#DIV/0!</v>
      </c>
      <c r="DF45" s="45">
        <f t="shared" si="34"/>
        <v>0</v>
      </c>
      <c r="DG45" s="45"/>
      <c r="DH45" s="45">
        <f t="shared" si="35"/>
        <v>0</v>
      </c>
      <c r="DI45" s="45">
        <f t="shared" si="36"/>
        <v>0</v>
      </c>
      <c r="DJ45" s="45">
        <f t="shared" si="37"/>
        <v>0</v>
      </c>
      <c r="DK45" s="45">
        <f t="shared" si="38"/>
        <v>0</v>
      </c>
      <c r="DL45" s="45">
        <f t="shared" si="39"/>
        <v>0</v>
      </c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75"/>
      <c r="EF45" s="45"/>
      <c r="EG45" s="45"/>
      <c r="EH45" s="45"/>
      <c r="EI45" s="75"/>
      <c r="EJ45" s="45"/>
      <c r="EK45" s="45"/>
      <c r="EL45" s="45"/>
      <c r="EM45" s="45"/>
      <c r="EN45" s="45"/>
      <c r="EO45" s="45"/>
    </row>
    <row r="46" spans="1:145" s="22" customFormat="1" x14ac:dyDescent="0.25">
      <c r="A46" s="20" t="s">
        <v>45</v>
      </c>
      <c r="B46" s="22">
        <v>0.95087311529999996</v>
      </c>
      <c r="D46" s="22">
        <v>6.3286012221999997</v>
      </c>
      <c r="E46" s="22">
        <v>0.17366564640000001</v>
      </c>
      <c r="F46" s="22">
        <v>0.16818083919999999</v>
      </c>
      <c r="G46" s="22">
        <v>4.4163791299999998E-2</v>
      </c>
      <c r="H46" s="22">
        <v>0.2140523805</v>
      </c>
      <c r="I46" s="20"/>
      <c r="J46" s="22" t="s">
        <v>45</v>
      </c>
      <c r="K46" s="109">
        <v>0</v>
      </c>
      <c r="L46" s="109">
        <v>5.6549514949784203E-3</v>
      </c>
      <c r="M46" s="109">
        <v>3.9558095397410601E-4</v>
      </c>
      <c r="N46" s="109">
        <v>2.09304797689313E-3</v>
      </c>
      <c r="O46" s="109">
        <v>2.09304797689313E-3</v>
      </c>
      <c r="P46" s="109">
        <v>1.6629322723589999E-2</v>
      </c>
      <c r="Q46" s="109">
        <v>0</v>
      </c>
      <c r="R46" s="109">
        <v>7.4047464409133702E-7</v>
      </c>
      <c r="S46" s="109">
        <v>3.6151511543951902E-6</v>
      </c>
      <c r="T46" s="109">
        <v>1.01380761777785E-3</v>
      </c>
      <c r="U46" s="109">
        <v>7.0294959191168197E-7</v>
      </c>
      <c r="V46" s="109">
        <v>2.16828208963243E-4</v>
      </c>
      <c r="W46" s="109">
        <v>2.46082111146017E-5</v>
      </c>
      <c r="X46" s="109">
        <v>1.50825212057077E-5</v>
      </c>
      <c r="Y46" s="109">
        <v>5.2043143812783499E-3</v>
      </c>
      <c r="Z46" s="109">
        <v>2.4355669461025002E-10</v>
      </c>
      <c r="AA46" s="109">
        <v>9.7404714584125609E-10</v>
      </c>
      <c r="AB46" s="109">
        <v>0.95087625611093596</v>
      </c>
      <c r="AC46" s="109">
        <v>5.4852066557537797E-3</v>
      </c>
      <c r="AD46" s="109">
        <v>0.129700926933315</v>
      </c>
      <c r="AE46" s="109">
        <v>8.2592085407055902E-3</v>
      </c>
      <c r="AF46" s="109">
        <v>1.91894969603774E-4</v>
      </c>
      <c r="AG46" s="109">
        <v>2.9532697189658098E-2</v>
      </c>
      <c r="AH46" s="109">
        <v>4.9613587085324301E-4</v>
      </c>
      <c r="AI46" s="109">
        <v>4.98131615291258E-2</v>
      </c>
      <c r="AJ46" s="109">
        <v>3.78498068889035E-4</v>
      </c>
      <c r="AK46" s="109">
        <v>8.6964837098166305E-3</v>
      </c>
      <c r="AL46" s="109">
        <v>9.3970919591924496E-5</v>
      </c>
      <c r="AM46" s="109">
        <v>0</v>
      </c>
      <c r="AN46" s="109">
        <v>0</v>
      </c>
      <c r="AO46" s="109">
        <v>9.1470846161477506E-3</v>
      </c>
      <c r="AP46" s="109">
        <v>9.1470846161477506E-3</v>
      </c>
      <c r="AQ46" s="109">
        <v>5.9721703461532096E-4</v>
      </c>
      <c r="AR46" s="109">
        <v>2.0385735822461698E-9</v>
      </c>
      <c r="AS46" s="109">
        <v>3.9366599148938699E-9</v>
      </c>
      <c r="AT46" s="109">
        <v>5.0628742362362603E-2</v>
      </c>
      <c r="AU46" s="109">
        <v>6.8870792094776704E-3</v>
      </c>
      <c r="AV46" s="109">
        <v>2.7486942675319801E-4</v>
      </c>
      <c r="AW46" s="109">
        <v>7.2075064860159599E-3</v>
      </c>
      <c r="AX46" s="109">
        <v>7.3753279043855396E-4</v>
      </c>
      <c r="AY46" s="109">
        <v>2.5227572104917901E-6</v>
      </c>
      <c r="AZ46" s="109">
        <v>1.85004253818129E-5</v>
      </c>
      <c r="BA46" s="109">
        <v>1.7871430413862601E-7</v>
      </c>
      <c r="BB46" s="109">
        <v>3.6280906320100001E-7</v>
      </c>
      <c r="BC46" s="109">
        <v>0</v>
      </c>
      <c r="BD46" s="109">
        <v>5.8359597406918101E-4</v>
      </c>
      <c r="BE46" s="109">
        <v>3.23696796022862E-3</v>
      </c>
      <c r="BF46" s="109">
        <v>0</v>
      </c>
      <c r="BG46" s="109">
        <v>5.8925223631343101E-5</v>
      </c>
      <c r="BH46" s="109">
        <v>5.66146596339225E-5</v>
      </c>
      <c r="BI46" s="109">
        <v>0.22011204870009901</v>
      </c>
      <c r="BJ46" s="109">
        <v>5.69572404636319</v>
      </c>
      <c r="BK46" s="109">
        <v>0.58222965437038698</v>
      </c>
      <c r="BL46" s="109">
        <v>6.3285824430959403</v>
      </c>
      <c r="BM46" s="109">
        <v>0</v>
      </c>
      <c r="BN46" s="109">
        <v>8.7740895842634004E-3</v>
      </c>
      <c r="BO46" s="109">
        <v>3.6954240663150299E-4</v>
      </c>
      <c r="BP46" s="109">
        <v>1.45469748066822E-6</v>
      </c>
      <c r="BQ46" s="109">
        <v>4.2920169747074704E-6</v>
      </c>
      <c r="BR46" s="109">
        <v>3.4443211561037699E-6</v>
      </c>
      <c r="BS46" s="109">
        <v>1.08541195588551E-4</v>
      </c>
      <c r="BT46" s="109">
        <v>0</v>
      </c>
      <c r="BU46" s="109">
        <v>7.6533676479439094E-2</v>
      </c>
      <c r="BV46" s="109">
        <v>9.8049256766811598E-5</v>
      </c>
      <c r="BW46" s="109">
        <v>3.4477251056840602E-5</v>
      </c>
      <c r="BX46" s="109">
        <v>0.129700926933315</v>
      </c>
      <c r="BY46" s="109">
        <v>4.4063745542529901E-5</v>
      </c>
      <c r="BZ46" s="109">
        <v>0</v>
      </c>
      <c r="CA46" s="109">
        <v>1.0545120565265001E-9</v>
      </c>
      <c r="CB46" s="109">
        <v>6.3909464993358497E-6</v>
      </c>
      <c r="CC46" s="109">
        <v>0.173661672224276</v>
      </c>
      <c r="CD46" s="109">
        <v>0.168176465568522</v>
      </c>
      <c r="CE46" s="109">
        <v>5.4852066557537797E-3</v>
      </c>
      <c r="CF46" s="109">
        <v>0</v>
      </c>
      <c r="CG46" s="109">
        <v>0</v>
      </c>
      <c r="CH46" s="109">
        <v>6.8802472483561695E-4</v>
      </c>
      <c r="CI46" s="109">
        <v>0</v>
      </c>
      <c r="CJ46" s="109">
        <v>7.38313199623009E-3</v>
      </c>
      <c r="CK46" s="109">
        <v>0</v>
      </c>
      <c r="CL46" s="109">
        <v>1.91894969603774E-4</v>
      </c>
      <c r="CM46" s="109">
        <v>2.9532697189658098E-2</v>
      </c>
      <c r="CN46" s="109">
        <v>1.8696090573278799E-4</v>
      </c>
      <c r="CO46" s="109">
        <v>0</v>
      </c>
      <c r="CP46" s="109">
        <v>4.9613587085324301E-4</v>
      </c>
      <c r="CQ46" s="109">
        <v>6.7268416034215702E-7</v>
      </c>
      <c r="CR46" s="109">
        <v>4.4162315382198697E-2</v>
      </c>
      <c r="CS46" s="109">
        <v>3.1966004185313902E-2</v>
      </c>
      <c r="CT46" s="109">
        <v>0</v>
      </c>
      <c r="CU46" s="109">
        <v>0</v>
      </c>
      <c r="CV46" s="109">
        <v>1.0708227303409999E-2</v>
      </c>
      <c r="CW46" s="109">
        <v>4.3558964991061302E-4</v>
      </c>
      <c r="CX46" s="109">
        <v>0</v>
      </c>
      <c r="CY46" s="109">
        <v>1.7479481941831E-3</v>
      </c>
      <c r="CZ46" s="109">
        <v>0.21405338073270599</v>
      </c>
      <c r="DA46" s="109">
        <v>4.1422377985747099E-4</v>
      </c>
      <c r="DB46" s="109">
        <v>1.48844885286793E-2</v>
      </c>
      <c r="DD46" s="30">
        <f t="shared" si="33"/>
        <v>8.0000130862789304E-3</v>
      </c>
      <c r="DE46" s="30">
        <f t="shared" si="7"/>
        <v>1.9247449096316906E-2</v>
      </c>
      <c r="DF46" s="45">
        <f t="shared" si="34"/>
        <v>3.303081016237043E-6</v>
      </c>
      <c r="DG46" s="45"/>
      <c r="DH46" s="45">
        <f t="shared" si="35"/>
        <v>-2.9673388162720858E-6</v>
      </c>
      <c r="DI46" s="45">
        <f t="shared" si="36"/>
        <v>-2.28840637534897E-5</v>
      </c>
      <c r="DJ46" s="45">
        <f t="shared" si="37"/>
        <v>-2.6005527733048534E-5</v>
      </c>
      <c r="DK46" s="45">
        <f t="shared" si="38"/>
        <v>-3.3419182498967632E-5</v>
      </c>
      <c r="DL46" s="45">
        <f t="shared" si="39"/>
        <v>4.6728408423113237E-6</v>
      </c>
      <c r="DM46" s="45">
        <f t="shared" si="8"/>
        <v>-4.9484486020231328E-4</v>
      </c>
      <c r="DN46" s="45">
        <f t="shared" si="9"/>
        <v>2.6054461138646713E-5</v>
      </c>
      <c r="DO46" s="45">
        <f t="shared" si="10"/>
        <v>-3.321105636301183E-5</v>
      </c>
      <c r="DP46" s="45">
        <f t="shared" si="11"/>
        <v>-5.8295949737645954E-4</v>
      </c>
      <c r="DQ46" s="45">
        <f t="shared" si="12"/>
        <v>-3.9879170687718837E-5</v>
      </c>
      <c r="DR46" s="45">
        <f t="shared" si="13"/>
        <v>-3.6274955630466197E-5</v>
      </c>
      <c r="DS46" s="45">
        <f t="shared" si="14"/>
        <v>2.7373540738008017E-5</v>
      </c>
      <c r="DT46" s="45">
        <f t="shared" si="15"/>
        <v>5.1164155974550621E-6</v>
      </c>
      <c r="DU46" s="45">
        <f t="shared" si="16"/>
        <v>1.5807802612986682E-5</v>
      </c>
      <c r="DV46" s="45">
        <f t="shared" si="17"/>
        <v>8.6019044074886768E-4</v>
      </c>
      <c r="DW46" s="45">
        <f t="shared" si="18"/>
        <v>1.3567062771197258E-5</v>
      </c>
      <c r="DX46" s="45">
        <f t="shared" si="19"/>
        <v>-4.3681472269400979E-6</v>
      </c>
      <c r="DY46" s="45">
        <f t="shared" si="20"/>
        <v>5.3486496372139351E-5</v>
      </c>
      <c r="DZ46" s="45">
        <f t="shared" si="21"/>
        <v>-8.9594426357050786E-6</v>
      </c>
      <c r="EA46" s="45">
        <f t="shared" si="22"/>
        <v>-1.317249271096479E-3</v>
      </c>
      <c r="EB46" s="45">
        <f t="shared" si="23"/>
        <v>2.2948617070152972E-5</v>
      </c>
      <c r="EC46" s="45">
        <f t="shared" si="24"/>
        <v>-2.0615033724948525E-5</v>
      </c>
      <c r="ED46" s="45">
        <f t="shared" si="25"/>
        <v>7.3608482547967083E-5</v>
      </c>
      <c r="EE46" s="75">
        <f t="shared" si="26"/>
        <v>-4.2992369674648455E-5</v>
      </c>
      <c r="EF46" s="45">
        <f t="shared" si="27"/>
        <v>-1.9898242689950565E-5</v>
      </c>
      <c r="EG46" s="45">
        <f t="shared" si="28"/>
        <v>8.2012424277418756E-4</v>
      </c>
      <c r="EH46" s="45">
        <f t="shared" si="29"/>
        <v>-9.5613507261567692E-4</v>
      </c>
      <c r="EI46" s="75">
        <f t="shared" si="30"/>
        <v>-6.7951666878237715E-4</v>
      </c>
      <c r="EJ46" s="45">
        <f t="shared" si="31"/>
        <v>2.5324733760395783E-5</v>
      </c>
      <c r="EK46" s="45">
        <f t="shared" si="32"/>
        <v>2.6150719714674073E-5</v>
      </c>
      <c r="EL46" s="45"/>
      <c r="EM46" s="45"/>
      <c r="EN46" s="45"/>
      <c r="EO46" s="45"/>
    </row>
    <row r="47" spans="1:145" x14ac:dyDescent="0.25">
      <c r="A47" s="20" t="s">
        <v>46</v>
      </c>
      <c r="B47" s="22">
        <v>928.15240385000004</v>
      </c>
      <c r="C47" s="22"/>
      <c r="D47" s="22">
        <v>6152.9225716000001</v>
      </c>
      <c r="E47" s="22">
        <v>160.82435504</v>
      </c>
      <c r="F47" s="22">
        <v>155.9572512</v>
      </c>
      <c r="G47" s="22">
        <v>9.8897800997999994</v>
      </c>
      <c r="H47" s="22">
        <v>209.75416806000001</v>
      </c>
      <c r="I47" s="20"/>
      <c r="J47" s="22" t="s">
        <v>46</v>
      </c>
      <c r="K47" s="109">
        <v>0</v>
      </c>
      <c r="L47" s="109">
        <v>5.5413693033179703</v>
      </c>
      <c r="M47" s="109">
        <v>0.38762661077100102</v>
      </c>
      <c r="N47" s="109">
        <v>2.05101663529511</v>
      </c>
      <c r="O47" s="109">
        <v>2.05101663529511</v>
      </c>
      <c r="P47" s="109">
        <v>16.295269272435199</v>
      </c>
      <c r="Q47" s="109">
        <v>0</v>
      </c>
      <c r="R47" s="109">
        <v>6.8667827320778E-4</v>
      </c>
      <c r="S47" s="109">
        <v>3.3526141538274901E-3</v>
      </c>
      <c r="T47" s="109">
        <v>0.99346999769498801</v>
      </c>
      <c r="U47" s="109">
        <v>6.5190049210669997E-4</v>
      </c>
      <c r="V47" s="109">
        <v>0.21248136084000799</v>
      </c>
      <c r="W47" s="109">
        <v>2.2819667721137301E-2</v>
      </c>
      <c r="X47" s="109">
        <v>1.3986246207223401E-2</v>
      </c>
      <c r="Y47" s="109">
        <v>5.0998262840501098</v>
      </c>
      <c r="Z47" s="109">
        <v>2.2582621018204601E-7</v>
      </c>
      <c r="AA47" s="109">
        <v>9.0330312454460703E-7</v>
      </c>
      <c r="AB47" s="109">
        <v>928.15200995651401</v>
      </c>
      <c r="AC47" s="109">
        <v>4.8671072568770404</v>
      </c>
      <c r="AD47" s="109">
        <v>120.274200600428</v>
      </c>
      <c r="AE47" s="109">
        <v>7.6589012753738102</v>
      </c>
      <c r="AF47" s="109">
        <v>0.177947156482966</v>
      </c>
      <c r="AG47" s="109">
        <v>27.3860871710841</v>
      </c>
      <c r="AH47" s="109">
        <v>0.46007397257891097</v>
      </c>
      <c r="AI47" s="109">
        <v>48.812613886155802</v>
      </c>
      <c r="AJ47" s="109">
        <v>0.37089619905815702</v>
      </c>
      <c r="AK47" s="109">
        <v>8.5217901719738993</v>
      </c>
      <c r="AL47" s="109">
        <v>9.2082319094636197E-2</v>
      </c>
      <c r="AM47" s="109">
        <v>0</v>
      </c>
      <c r="AN47" s="109">
        <v>0</v>
      </c>
      <c r="AO47" s="109">
        <v>8.9633297628427293</v>
      </c>
      <c r="AP47" s="109">
        <v>8.9633297628427293</v>
      </c>
      <c r="AQ47" s="109">
        <v>0.58521561379200204</v>
      </c>
      <c r="AR47" s="109">
        <v>1.8905106827528E-6</v>
      </c>
      <c r="AS47" s="109">
        <v>3.6506377225121098E-6</v>
      </c>
      <c r="AT47" s="109">
        <v>49.2233642528481</v>
      </c>
      <c r="AU47" s="109">
        <v>6.7487851866085196</v>
      </c>
      <c r="AV47" s="109">
        <v>0.269341154209783</v>
      </c>
      <c r="AW47" s="109">
        <v>7.0627091894611604</v>
      </c>
      <c r="AX47" s="109">
        <v>0.72272156319783698</v>
      </c>
      <c r="AY47" s="109">
        <v>2.33935503554401E-3</v>
      </c>
      <c r="AZ47" s="109">
        <v>1.7155291687693201E-2</v>
      </c>
      <c r="BA47" s="109">
        <v>1.6572016173768201E-4</v>
      </c>
      <c r="BB47" s="109">
        <v>3.3646169454852002E-4</v>
      </c>
      <c r="BC47" s="109">
        <v>0</v>
      </c>
      <c r="BD47" s="109">
        <v>0.57186242021811495</v>
      </c>
      <c r="BE47" s="109">
        <v>3.00170807428584</v>
      </c>
      <c r="BF47" s="109">
        <v>0</v>
      </c>
      <c r="BG47" s="109">
        <v>5.4642741164150598E-2</v>
      </c>
      <c r="BH47" s="109">
        <v>5.2499881596476901E-2</v>
      </c>
      <c r="BI47" s="109">
        <v>215.69112509124301</v>
      </c>
      <c r="BJ47" s="109">
        <v>5537.62842706217</v>
      </c>
      <c r="BK47" s="109">
        <v>566.06868465197203</v>
      </c>
      <c r="BL47" s="109">
        <v>6152.9204759669901</v>
      </c>
      <c r="BM47" s="109">
        <v>0</v>
      </c>
      <c r="BN47" s="109">
        <v>8.5978120705436591</v>
      </c>
      <c r="BO47" s="109">
        <v>0.36183844643638202</v>
      </c>
      <c r="BP47" s="109">
        <v>1.34902969985791E-3</v>
      </c>
      <c r="BQ47" s="109">
        <v>3.9800352667771098E-3</v>
      </c>
      <c r="BR47" s="109">
        <v>3.1940095577466499E-3</v>
      </c>
      <c r="BS47" s="109">
        <v>0.10440296422819099</v>
      </c>
      <c r="BT47" s="109">
        <v>0</v>
      </c>
      <c r="BU47" s="109">
        <v>74.996431728413498</v>
      </c>
      <c r="BV47" s="109">
        <v>9.0923075220599905E-2</v>
      </c>
      <c r="BW47" s="109">
        <v>3.19712219844904E-2</v>
      </c>
      <c r="BX47" s="109">
        <v>120.274200600428</v>
      </c>
      <c r="BY47" s="109">
        <v>4.0860809852896501E-2</v>
      </c>
      <c r="BZ47" s="109">
        <v>0</v>
      </c>
      <c r="CA47" s="109">
        <v>9.7784806807872691E-7</v>
      </c>
      <c r="CB47" s="109">
        <v>5.9263773992074302E-3</v>
      </c>
      <c r="CC47" s="109">
        <v>160.82026326865</v>
      </c>
      <c r="CD47" s="109">
        <v>155.95315601177299</v>
      </c>
      <c r="CE47" s="109">
        <v>4.8671072568770404</v>
      </c>
      <c r="CF47" s="109">
        <v>0</v>
      </c>
      <c r="CG47" s="109">
        <v>0</v>
      </c>
      <c r="CH47" s="109">
        <v>0.63802090455640204</v>
      </c>
      <c r="CI47" s="109">
        <v>0</v>
      </c>
      <c r="CJ47" s="109">
        <v>6.8465208957379096</v>
      </c>
      <c r="CK47" s="109">
        <v>0</v>
      </c>
      <c r="CL47" s="109">
        <v>0.177947156482966</v>
      </c>
      <c r="CM47" s="109">
        <v>27.3860871710841</v>
      </c>
      <c r="CN47" s="109">
        <v>0.18321633991563299</v>
      </c>
      <c r="CO47" s="109">
        <v>0</v>
      </c>
      <c r="CP47" s="109">
        <v>0.46007397257891097</v>
      </c>
      <c r="CQ47" s="109">
        <v>6.2382644678869205E-4</v>
      </c>
      <c r="CR47" s="109">
        <v>9.8898212179786906</v>
      </c>
      <c r="CS47" s="109">
        <v>31.323962514435902</v>
      </c>
      <c r="CT47" s="109">
        <v>0</v>
      </c>
      <c r="CU47" s="109">
        <v>0</v>
      </c>
      <c r="CV47" s="109">
        <v>10.493148916593301</v>
      </c>
      <c r="CW47" s="109">
        <v>0.426850191274735</v>
      </c>
      <c r="CX47" s="109">
        <v>0</v>
      </c>
      <c r="CY47" s="109">
        <v>1.71283986572789</v>
      </c>
      <c r="CZ47" s="109">
        <v>209.75409711227499</v>
      </c>
      <c r="DA47" s="109">
        <v>0.40587539928722</v>
      </c>
      <c r="DB47" s="109">
        <v>14.5856352305013</v>
      </c>
      <c r="DD47" s="30">
        <f t="shared" si="33"/>
        <v>8.0000000723416103E-3</v>
      </c>
      <c r="DE47" s="30">
        <f t="shared" si="7"/>
        <v>1.9247498101668679E-2</v>
      </c>
      <c r="DF47" s="45">
        <f t="shared" si="34"/>
        <v>-4.2438449159909256E-7</v>
      </c>
      <c r="DG47" s="45"/>
      <c r="DH47" s="45">
        <f t="shared" si="35"/>
        <v>-3.4059148080795988E-7</v>
      </c>
      <c r="DI47" s="45">
        <f t="shared" si="36"/>
        <v>-2.5442485679406873E-5</v>
      </c>
      <c r="DJ47" s="45">
        <f t="shared" si="37"/>
        <v>-2.6258402193563147E-5</v>
      </c>
      <c r="DK47" s="45">
        <f t="shared" si="38"/>
        <v>4.1576433728861837E-6</v>
      </c>
      <c r="DL47" s="45">
        <f t="shared" si="39"/>
        <v>-3.3824226558800763E-7</v>
      </c>
      <c r="DM47" s="45">
        <f t="shared" si="8"/>
        <v>-4.9107446658282802E-4</v>
      </c>
      <c r="DN47" s="45">
        <f t="shared" si="9"/>
        <v>2.6812150522606276E-6</v>
      </c>
      <c r="DO47" s="45">
        <f t="shared" si="10"/>
        <v>2.6165249871856944E-5</v>
      </c>
      <c r="DP47" s="45">
        <f t="shared" si="11"/>
        <v>-5.5800277290425269E-4</v>
      </c>
      <c r="DQ47" s="45">
        <f t="shared" si="12"/>
        <v>2.5004406742401868E-5</v>
      </c>
      <c r="DR47" s="45">
        <f t="shared" si="13"/>
        <v>2.1670901837028104E-6</v>
      </c>
      <c r="DS47" s="45">
        <f t="shared" si="14"/>
        <v>2.6330961425256007E-5</v>
      </c>
      <c r="DT47" s="45">
        <f t="shared" si="15"/>
        <v>2.5228217150422731E-5</v>
      </c>
      <c r="DU47" s="45">
        <f t="shared" si="16"/>
        <v>2.9371886431223797E-6</v>
      </c>
      <c r="DV47" s="45">
        <f t="shared" si="17"/>
        <v>8.5631117532432028E-4</v>
      </c>
      <c r="DW47" s="45">
        <f t="shared" si="18"/>
        <v>2.8756129439771941E-6</v>
      </c>
      <c r="DX47" s="45">
        <f t="shared" si="19"/>
        <v>2.3708513474090948E-5</v>
      </c>
      <c r="DY47" s="45">
        <f t="shared" si="20"/>
        <v>2.5762698411742483E-5</v>
      </c>
      <c r="DZ47" s="45">
        <f t="shared" si="21"/>
        <v>2.5278191582796354E-5</v>
      </c>
      <c r="EA47" s="45">
        <f t="shared" si="22"/>
        <v>-1.3381531842748017E-3</v>
      </c>
      <c r="EB47" s="45">
        <f t="shared" si="23"/>
        <v>2.6176827505292362E-5</v>
      </c>
      <c r="EC47" s="45">
        <f t="shared" si="24"/>
        <v>1.4142013321050203E-6</v>
      </c>
      <c r="ED47" s="45">
        <f t="shared" si="25"/>
        <v>3.0092453138339813E-6</v>
      </c>
      <c r="EE47" s="75">
        <f t="shared" si="26"/>
        <v>2.3767179144762362E-6</v>
      </c>
      <c r="EF47" s="45">
        <f t="shared" si="27"/>
        <v>2.5871379256933208E-5</v>
      </c>
      <c r="EG47" s="45">
        <f t="shared" si="28"/>
        <v>8.1215651470065262E-4</v>
      </c>
      <c r="EH47" s="45">
        <f t="shared" si="29"/>
        <v>-9.4779570499644206E-4</v>
      </c>
      <c r="EI47" s="75">
        <f t="shared" si="30"/>
        <v>-6.3935679703775122E-4</v>
      </c>
      <c r="EJ47" s="45">
        <f t="shared" si="31"/>
        <v>2.5209287016557533E-5</v>
      </c>
      <c r="EK47" s="45">
        <f t="shared" si="32"/>
        <v>2.5996038031338525E-5</v>
      </c>
      <c r="EL47" s="45"/>
      <c r="EM47" s="45"/>
      <c r="EN47" s="45"/>
      <c r="EO47" s="45"/>
    </row>
    <row r="48" spans="1:145" x14ac:dyDescent="0.25">
      <c r="A48" s="20" t="s">
        <v>47</v>
      </c>
      <c r="B48" s="22">
        <v>1546.8543317000001</v>
      </c>
      <c r="C48" s="22"/>
      <c r="D48" s="22">
        <v>10204.124341000001</v>
      </c>
      <c r="E48" s="22">
        <v>265.92147748999997</v>
      </c>
      <c r="F48" s="22">
        <v>257.87132611999999</v>
      </c>
      <c r="G48" s="22">
        <v>17.023322034</v>
      </c>
      <c r="H48" s="22">
        <v>357.24860472</v>
      </c>
      <c r="I48" s="20"/>
      <c r="J48" s="22" t="s">
        <v>47</v>
      </c>
      <c r="K48" s="109">
        <v>0</v>
      </c>
      <c r="L48" s="109">
        <v>9.4379320442329107</v>
      </c>
      <c r="M48" s="109">
        <v>0.66019689209341004</v>
      </c>
      <c r="N48" s="109">
        <v>3.4932437183615299</v>
      </c>
      <c r="O48" s="109">
        <v>3.4932437183615299</v>
      </c>
      <c r="P48" s="109">
        <v>27.753747659815399</v>
      </c>
      <c r="Q48" s="109">
        <v>0</v>
      </c>
      <c r="R48" s="109">
        <v>1.1354099716794201E-3</v>
      </c>
      <c r="S48" s="109">
        <v>5.5434561460782497E-3</v>
      </c>
      <c r="T48" s="109">
        <v>1.6920552157862401</v>
      </c>
      <c r="U48" s="109">
        <v>1.0779024106582801E-3</v>
      </c>
      <c r="V48" s="109">
        <v>0.361893699662103</v>
      </c>
      <c r="W48" s="109">
        <v>3.7731705569867199E-2</v>
      </c>
      <c r="X48" s="109">
        <v>2.31258998949497E-2</v>
      </c>
      <c r="Y48" s="109">
        <v>8.6859111694668005</v>
      </c>
      <c r="Z48" s="109">
        <v>3.7339832724196202E-7</v>
      </c>
      <c r="AA48" s="109">
        <v>1.49359227630306E-6</v>
      </c>
      <c r="AB48" s="109">
        <v>1546.8540297346101</v>
      </c>
      <c r="AC48" s="109">
        <v>8.0501732903431993</v>
      </c>
      <c r="AD48" s="109">
        <v>198.870311027078</v>
      </c>
      <c r="AE48" s="109">
        <v>12.663801795488199</v>
      </c>
      <c r="AF48" s="109">
        <v>0.29423109276387899</v>
      </c>
      <c r="AG48" s="109">
        <v>45.282190564438302</v>
      </c>
      <c r="AH48" s="109">
        <v>0.76071989956072905</v>
      </c>
      <c r="AI48" s="109">
        <v>83.136528477935002</v>
      </c>
      <c r="AJ48" s="109">
        <v>0.63170231030668</v>
      </c>
      <c r="AK48" s="109">
        <v>14.514113843797301</v>
      </c>
      <c r="AL48" s="109">
        <v>0.15683247484731599</v>
      </c>
      <c r="AM48" s="109">
        <v>0</v>
      </c>
      <c r="AN48" s="109">
        <v>0</v>
      </c>
      <c r="AO48" s="109">
        <v>15.2661384168496</v>
      </c>
      <c r="AP48" s="109">
        <v>15.2661384168496</v>
      </c>
      <c r="AQ48" s="109">
        <v>0.99672600489909802</v>
      </c>
      <c r="AR48" s="109">
        <v>3.1259148671342601E-6</v>
      </c>
      <c r="AS48" s="109">
        <v>6.0362719646628097E-6</v>
      </c>
      <c r="AT48" s="109">
        <v>81.6329680794545</v>
      </c>
      <c r="AU48" s="109">
        <v>11.4943824531523</v>
      </c>
      <c r="AV48" s="109">
        <v>0.458736269651696</v>
      </c>
      <c r="AW48" s="109">
        <v>12.0290501029348</v>
      </c>
      <c r="AX48" s="109">
        <v>1.2309229881792201</v>
      </c>
      <c r="AY48" s="109">
        <v>3.86806846372019E-3</v>
      </c>
      <c r="AZ48" s="109">
        <v>2.8365837927545001E-2</v>
      </c>
      <c r="BA48" s="109">
        <v>2.74015322694929E-4</v>
      </c>
      <c r="BB48" s="109">
        <v>5.5633010296576705E-4</v>
      </c>
      <c r="BC48" s="109">
        <v>0</v>
      </c>
      <c r="BD48" s="109">
        <v>0.97398346069896402</v>
      </c>
      <c r="BE48" s="109">
        <v>4.9632461406747197</v>
      </c>
      <c r="BF48" s="109">
        <v>0</v>
      </c>
      <c r="BG48" s="109">
        <v>9.0350369128347499E-2</v>
      </c>
      <c r="BH48" s="109">
        <v>8.6807215241102895E-2</v>
      </c>
      <c r="BI48" s="109">
        <v>367.36032177813797</v>
      </c>
      <c r="BJ48" s="109">
        <v>9183.7085933146991</v>
      </c>
      <c r="BK48" s="109">
        <v>938.77918112578902</v>
      </c>
      <c r="BL48" s="109">
        <v>10204.120742519901</v>
      </c>
      <c r="BM48" s="109">
        <v>0</v>
      </c>
      <c r="BN48" s="109">
        <v>14.643618030357899</v>
      </c>
      <c r="BO48" s="109">
        <v>0.61601432401710299</v>
      </c>
      <c r="BP48" s="109">
        <v>2.2305881935057101E-3</v>
      </c>
      <c r="BQ48" s="109">
        <v>6.5808432924662503E-3</v>
      </c>
      <c r="BR48" s="109">
        <v>5.2811825101512899E-3</v>
      </c>
      <c r="BS48" s="109">
        <v>0.17609807068997299</v>
      </c>
      <c r="BT48" s="109">
        <v>0</v>
      </c>
      <c r="BU48" s="109">
        <v>127.732255812734</v>
      </c>
      <c r="BV48" s="109">
        <v>0.150338986410048</v>
      </c>
      <c r="BW48" s="109">
        <v>5.2863594580047003E-2</v>
      </c>
      <c r="BX48" s="109">
        <v>198.870311027078</v>
      </c>
      <c r="BY48" s="109">
        <v>6.7562264469650593E-2</v>
      </c>
      <c r="BZ48" s="109">
        <v>0</v>
      </c>
      <c r="CA48" s="109">
        <v>1.61686087273268E-6</v>
      </c>
      <c r="CB48" s="109">
        <v>9.7991064574700793E-3</v>
      </c>
      <c r="CC48" s="109">
        <v>265.914724141541</v>
      </c>
      <c r="CD48" s="109">
        <v>257.86455085119798</v>
      </c>
      <c r="CE48" s="109">
        <v>8.0501732903431993</v>
      </c>
      <c r="CF48" s="109">
        <v>0</v>
      </c>
      <c r="CG48" s="109">
        <v>0</v>
      </c>
      <c r="CH48" s="109">
        <v>1.0549510251260701</v>
      </c>
      <c r="CI48" s="109">
        <v>0</v>
      </c>
      <c r="CJ48" s="109">
        <v>11.320551803976</v>
      </c>
      <c r="CK48" s="109">
        <v>0</v>
      </c>
      <c r="CL48" s="109">
        <v>0.29423109276387899</v>
      </c>
      <c r="CM48" s="109">
        <v>45.282190564438302</v>
      </c>
      <c r="CN48" s="109">
        <v>0.31204986962465697</v>
      </c>
      <c r="CO48" s="109">
        <v>0</v>
      </c>
      <c r="CP48" s="109">
        <v>0.76071989956072905</v>
      </c>
      <c r="CQ48" s="109">
        <v>1.03148633765549E-3</v>
      </c>
      <c r="CR48" s="109">
        <v>17.023361508723301</v>
      </c>
      <c r="CS48" s="109">
        <v>53.3503095316794</v>
      </c>
      <c r="CT48" s="109">
        <v>0</v>
      </c>
      <c r="CU48" s="109">
        <v>0</v>
      </c>
      <c r="CV48" s="109">
        <v>17.871693671243001</v>
      </c>
      <c r="CW48" s="109">
        <v>0.72700189467411303</v>
      </c>
      <c r="CX48" s="109">
        <v>0</v>
      </c>
      <c r="CY48" s="109">
        <v>2.9172697949366801</v>
      </c>
      <c r="CZ48" s="109">
        <v>357.24843282009698</v>
      </c>
      <c r="DA48" s="109">
        <v>0.69127713887006503</v>
      </c>
      <c r="DB48" s="109">
        <v>24.8419247358405</v>
      </c>
      <c r="DD48" s="30">
        <f t="shared" si="33"/>
        <v>8.000000209650136E-3</v>
      </c>
      <c r="DE48" s="30">
        <f t="shared" si="7"/>
        <v>1.9247493012479973E-2</v>
      </c>
      <c r="DF48" s="45">
        <f t="shared" si="34"/>
        <v>-1.9521255739472357E-7</v>
      </c>
      <c r="DG48" s="45"/>
      <c r="DH48" s="45">
        <f t="shared" si="35"/>
        <v>-3.526495737900125E-7</v>
      </c>
      <c r="DI48" s="45">
        <f t="shared" si="36"/>
        <v>-2.5396024881915178E-5</v>
      </c>
      <c r="DJ48" s="45">
        <f t="shared" si="37"/>
        <v>-2.6273835497567257E-5</v>
      </c>
      <c r="DK48" s="45">
        <f t="shared" si="38"/>
        <v>2.3188613375719986E-6</v>
      </c>
      <c r="DL48" s="45">
        <f t="shared" si="39"/>
        <v>-4.8117725514382696E-7</v>
      </c>
      <c r="DM48" s="45">
        <f t="shared" si="8"/>
        <v>-4.9147893550264914E-4</v>
      </c>
      <c r="DN48" s="45">
        <f t="shared" si="9"/>
        <v>2.7086566689353272E-6</v>
      </c>
      <c r="DO48" s="45">
        <f t="shared" si="10"/>
        <v>2.6090545141506771E-5</v>
      </c>
      <c r="DP48" s="45">
        <f t="shared" si="11"/>
        <v>-5.5824404477942393E-4</v>
      </c>
      <c r="DQ48" s="45">
        <f t="shared" si="12"/>
        <v>2.6522677955813838E-5</v>
      </c>
      <c r="DR48" s="45">
        <f t="shared" si="13"/>
        <v>2.8660855894734572E-6</v>
      </c>
      <c r="DS48" s="45">
        <f t="shared" si="14"/>
        <v>2.5822647827522364E-5</v>
      </c>
      <c r="DT48" s="45">
        <f t="shared" si="15"/>
        <v>2.7454230047356698E-5</v>
      </c>
      <c r="DU48" s="45">
        <f t="shared" si="16"/>
        <v>2.6323653986320319E-6</v>
      </c>
      <c r="DV48" s="45">
        <f t="shared" si="17"/>
        <v>8.5617658491538105E-4</v>
      </c>
      <c r="DW48" s="45">
        <f t="shared" si="18"/>
        <v>2.8867906723060365E-6</v>
      </c>
      <c r="DX48" s="45">
        <f t="shared" si="19"/>
        <v>2.8711983090963846E-5</v>
      </c>
      <c r="DY48" s="45">
        <f t="shared" si="20"/>
        <v>2.5983714711685273E-5</v>
      </c>
      <c r="DZ48" s="45">
        <f t="shared" si="21"/>
        <v>2.5980127803594078E-5</v>
      </c>
      <c r="EA48" s="45">
        <f t="shared" si="22"/>
        <v>-1.3378208318374663E-3</v>
      </c>
      <c r="EB48" s="45">
        <f t="shared" si="23"/>
        <v>2.6180398185421406E-5</v>
      </c>
      <c r="EC48" s="45">
        <f t="shared" si="24"/>
        <v>1.8347787988209932E-6</v>
      </c>
      <c r="ED48" s="45">
        <f t="shared" si="25"/>
        <v>2.0561450972505021E-6</v>
      </c>
      <c r="EE48" s="75">
        <f t="shared" si="26"/>
        <v>3.1701523432843576E-6</v>
      </c>
      <c r="EF48" s="45">
        <f t="shared" si="27"/>
        <v>2.6822632605801065E-5</v>
      </c>
      <c r="EG48" s="45">
        <f t="shared" si="28"/>
        <v>8.0559785044096008E-4</v>
      </c>
      <c r="EH48" s="45">
        <f t="shared" si="29"/>
        <v>-9.5356968848985956E-4</v>
      </c>
      <c r="EI48" s="75">
        <f t="shared" si="30"/>
        <v>-6.3366808987765295E-4</v>
      </c>
      <c r="EJ48" s="45">
        <f t="shared" si="31"/>
        <v>2.5209315328258695E-5</v>
      </c>
      <c r="EK48" s="45">
        <f t="shared" si="32"/>
        <v>2.5996315154651894E-5</v>
      </c>
      <c r="EL48" s="45"/>
      <c r="EM48" s="45"/>
      <c r="EN48" s="45"/>
      <c r="EO48" s="45"/>
    </row>
    <row r="49" spans="1:145" x14ac:dyDescent="0.25">
      <c r="A49" s="20" t="s">
        <v>48</v>
      </c>
      <c r="B49" s="22">
        <v>276.52826233000002</v>
      </c>
      <c r="C49" s="22"/>
      <c r="D49" s="22">
        <v>2210.3125676</v>
      </c>
      <c r="E49" s="22">
        <v>66.016456977999994</v>
      </c>
      <c r="F49" s="22">
        <v>63.975576767</v>
      </c>
      <c r="G49" s="22">
        <v>10.004091471000001</v>
      </c>
      <c r="H49" s="22">
        <v>121.60798966999999</v>
      </c>
      <c r="I49" s="20"/>
      <c r="J49" s="22" t="s">
        <v>48</v>
      </c>
      <c r="K49" s="109">
        <v>0</v>
      </c>
      <c r="L49" s="109">
        <v>3.2126875156891401</v>
      </c>
      <c r="M49" s="109">
        <v>0.22473217356851599</v>
      </c>
      <c r="N49" s="109">
        <v>1.18910627832243</v>
      </c>
      <c r="O49" s="109">
        <v>1.18910627832243</v>
      </c>
      <c r="P49" s="109">
        <v>9.4474179617172904</v>
      </c>
      <c r="Q49" s="109">
        <v>0</v>
      </c>
      <c r="R49" s="109">
        <v>2.8168406209317802E-4</v>
      </c>
      <c r="S49" s="109">
        <v>1.3752828818818601E-3</v>
      </c>
      <c r="T49" s="109">
        <v>0.57597855340621495</v>
      </c>
      <c r="U49" s="109">
        <v>2.6741676678619203E-4</v>
      </c>
      <c r="V49" s="109">
        <v>0.123189105930152</v>
      </c>
      <c r="W49" s="109">
        <v>9.3609030991473607E-3</v>
      </c>
      <c r="X49" s="109">
        <v>5.7373281932571601E-3</v>
      </c>
      <c r="Y49" s="109">
        <v>2.95669663171897</v>
      </c>
      <c r="Z49" s="109">
        <v>9.2636420465505907E-8</v>
      </c>
      <c r="AA49" s="109">
        <v>3.7054539076373599E-7</v>
      </c>
      <c r="AB49" s="109">
        <v>276.52820344472099</v>
      </c>
      <c r="AC49" s="109">
        <v>2.0408914632627302</v>
      </c>
      <c r="AD49" s="109">
        <v>49.337951492804599</v>
      </c>
      <c r="AE49" s="109">
        <v>3.1417774429691798</v>
      </c>
      <c r="AF49" s="109">
        <v>7.2996109448458593E-2</v>
      </c>
      <c r="AG49" s="109">
        <v>11.234107034397599</v>
      </c>
      <c r="AH49" s="109">
        <v>0.188727917624299</v>
      </c>
      <c r="AI49" s="109">
        <v>28.2998160633284</v>
      </c>
      <c r="AJ49" s="109">
        <v>0.21503251024996101</v>
      </c>
      <c r="AK49" s="109">
        <v>4.9406273754592096</v>
      </c>
      <c r="AL49" s="109">
        <v>5.33861190013009E-2</v>
      </c>
      <c r="AM49" s="109">
        <v>0</v>
      </c>
      <c r="AN49" s="109">
        <v>0</v>
      </c>
      <c r="AO49" s="109">
        <v>5.1966203553168704</v>
      </c>
      <c r="AP49" s="109">
        <v>5.1966203553168704</v>
      </c>
      <c r="AQ49" s="109">
        <v>0.339286741353097</v>
      </c>
      <c r="AR49" s="109">
        <v>7.75514721975299E-7</v>
      </c>
      <c r="AS49" s="109">
        <v>1.49753994904784E-6</v>
      </c>
      <c r="AT49" s="109">
        <v>17.6825020930901</v>
      </c>
      <c r="AU49" s="109">
        <v>3.91270698766284</v>
      </c>
      <c r="AV49" s="109">
        <v>0.15615477374203701</v>
      </c>
      <c r="AW49" s="109">
        <v>4.0947075500075396</v>
      </c>
      <c r="AX49" s="109">
        <v>0.41900811373686703</v>
      </c>
      <c r="AY49" s="109">
        <v>9.5963550499622401E-4</v>
      </c>
      <c r="AZ49" s="109">
        <v>7.0373121480183203E-3</v>
      </c>
      <c r="BA49" s="109">
        <v>6.7980602401935595E-5</v>
      </c>
      <c r="BB49" s="109">
        <v>1.3802084330098E-4</v>
      </c>
      <c r="BC49" s="109">
        <v>0</v>
      </c>
      <c r="BD49" s="109">
        <v>0.33154553683041599</v>
      </c>
      <c r="BE49" s="109">
        <v>1.2313375679271501</v>
      </c>
      <c r="BF49" s="109">
        <v>0</v>
      </c>
      <c r="BG49" s="109">
        <v>2.2415113794870899E-2</v>
      </c>
      <c r="BH49" s="109">
        <v>2.15360936622629E-2</v>
      </c>
      <c r="BI49" s="109">
        <v>125.050034602644</v>
      </c>
      <c r="BJ49" s="109">
        <v>1989.2808797477901</v>
      </c>
      <c r="BK49" s="109">
        <v>203.34876414072099</v>
      </c>
      <c r="BL49" s="109">
        <v>2210.3121459816002</v>
      </c>
      <c r="BM49" s="109">
        <v>0</v>
      </c>
      <c r="BN49" s="109">
        <v>4.9847074201651198</v>
      </c>
      <c r="BO49" s="109">
        <v>0.208889223013729</v>
      </c>
      <c r="BP49" s="109">
        <v>5.5339025267613496E-4</v>
      </c>
      <c r="BQ49" s="109">
        <v>1.63266109860282E-3</v>
      </c>
      <c r="BR49" s="109">
        <v>1.3102107121215601E-3</v>
      </c>
      <c r="BS49" s="109">
        <v>5.4666783245578297E-2</v>
      </c>
      <c r="BT49" s="109">
        <v>0</v>
      </c>
      <c r="BU49" s="109">
        <v>43.480258130756098</v>
      </c>
      <c r="BV49" s="109">
        <v>3.7297746109117701E-2</v>
      </c>
      <c r="BW49" s="109">
        <v>1.3114987235238599E-2</v>
      </c>
      <c r="BX49" s="109">
        <v>49.337951492804599</v>
      </c>
      <c r="BY49" s="109">
        <v>1.6761594470808001E-2</v>
      </c>
      <c r="BZ49" s="109">
        <v>0</v>
      </c>
      <c r="CA49" s="109">
        <v>4.0112634071330498E-7</v>
      </c>
      <c r="CB49" s="109">
        <v>2.43107124302099E-3</v>
      </c>
      <c r="CC49" s="109">
        <v>66.014785797733495</v>
      </c>
      <c r="CD49" s="109">
        <v>63.973894334470799</v>
      </c>
      <c r="CE49" s="109">
        <v>2.0408914632627302</v>
      </c>
      <c r="CF49" s="109">
        <v>0</v>
      </c>
      <c r="CG49" s="109">
        <v>0</v>
      </c>
      <c r="CH49" s="109">
        <v>0.26172406573080398</v>
      </c>
      <c r="CI49" s="109">
        <v>0</v>
      </c>
      <c r="CJ49" s="109">
        <v>2.8085264133556</v>
      </c>
      <c r="CK49" s="109">
        <v>0</v>
      </c>
      <c r="CL49" s="109">
        <v>7.2996109448458593E-2</v>
      </c>
      <c r="CM49" s="109">
        <v>11.234107034397599</v>
      </c>
      <c r="CN49" s="109">
        <v>0.10622234090058801</v>
      </c>
      <c r="CO49" s="109">
        <v>0</v>
      </c>
      <c r="CP49" s="109">
        <v>0.188727917624299</v>
      </c>
      <c r="CQ49" s="109">
        <v>2.5590205120234501E-4</v>
      </c>
      <c r="CR49" s="109">
        <v>10.0041502730666</v>
      </c>
      <c r="CS49" s="109">
        <v>18.1605186844317</v>
      </c>
      <c r="CT49" s="109">
        <v>0</v>
      </c>
      <c r="CU49" s="109">
        <v>0</v>
      </c>
      <c r="CV49" s="109">
        <v>6.0835536957722898</v>
      </c>
      <c r="CW49" s="109">
        <v>0.24747285951922501</v>
      </c>
      <c r="CX49" s="109">
        <v>0</v>
      </c>
      <c r="CY49" s="109">
        <v>0.99304368798624298</v>
      </c>
      <c r="CZ49" s="109">
        <v>121.607954399598</v>
      </c>
      <c r="DA49" s="109">
        <v>0.23531233775032101</v>
      </c>
      <c r="DB49" s="109">
        <v>8.4562355420725606</v>
      </c>
      <c r="DD49" s="30">
        <f t="shared" si="33"/>
        <v>8.0000022282994323E-3</v>
      </c>
      <c r="DE49" s="30">
        <f t="shared" si="7"/>
        <v>1.9247500574053271E-2</v>
      </c>
      <c r="DF49" s="45">
        <f t="shared" si="34"/>
        <v>-2.1294488503767043E-7</v>
      </c>
      <c r="DG49" s="45"/>
      <c r="DH49" s="45">
        <f t="shared" si="35"/>
        <v>-1.9075057795975912E-7</v>
      </c>
      <c r="DI49" s="45">
        <f t="shared" si="36"/>
        <v>-2.5314600979805941E-5</v>
      </c>
      <c r="DJ49" s="45">
        <f t="shared" si="37"/>
        <v>-2.629804394461473E-5</v>
      </c>
      <c r="DK49" s="45">
        <f t="shared" si="38"/>
        <v>5.8778017743525018E-6</v>
      </c>
      <c r="DL49" s="45">
        <f t="shared" si="39"/>
        <v>-2.9003359146295826E-7</v>
      </c>
      <c r="DM49" s="45">
        <f t="shared" si="8"/>
        <v>-4.9116935113183928E-4</v>
      </c>
      <c r="DN49" s="45">
        <f t="shared" si="9"/>
        <v>2.9984139281935433E-6</v>
      </c>
      <c r="DO49" s="45">
        <f t="shared" si="10"/>
        <v>2.6000417520405173E-5</v>
      </c>
      <c r="DP49" s="45">
        <f t="shared" si="11"/>
        <v>-5.5794280751944505E-4</v>
      </c>
      <c r="DQ49" s="45">
        <f t="shared" si="12"/>
        <v>2.2020301272448479E-5</v>
      </c>
      <c r="DR49" s="45">
        <f t="shared" si="13"/>
        <v>2.0141704667857691E-6</v>
      </c>
      <c r="DS49" s="45">
        <f t="shared" si="14"/>
        <v>2.5979179389721641E-5</v>
      </c>
      <c r="DT49" s="45">
        <f t="shared" si="15"/>
        <v>2.3352601502483468E-5</v>
      </c>
      <c r="DU49" s="45">
        <f t="shared" si="16"/>
        <v>4.2524320369055501E-6</v>
      </c>
      <c r="DV49" s="45">
        <f t="shared" si="17"/>
        <v>8.5650730095234839E-4</v>
      </c>
      <c r="DW49" s="45">
        <f t="shared" si="18"/>
        <v>1.6168598377215732E-6</v>
      </c>
      <c r="DX49" s="45">
        <f t="shared" si="19"/>
        <v>2.7010328083544243E-5</v>
      </c>
      <c r="DY49" s="45">
        <f t="shared" si="20"/>
        <v>2.6368406411768441E-5</v>
      </c>
      <c r="DZ49" s="45">
        <f t="shared" si="21"/>
        <v>2.6728419628567184E-5</v>
      </c>
      <c r="EA49" s="45">
        <f t="shared" si="22"/>
        <v>-1.3379290373588238E-3</v>
      </c>
      <c r="EB49" s="45">
        <f t="shared" si="23"/>
        <v>2.5985157058551463E-5</v>
      </c>
      <c r="EC49" s="45">
        <f t="shared" si="24"/>
        <v>2.7167337497102978E-6</v>
      </c>
      <c r="ED49" s="45">
        <f t="shared" si="25"/>
        <v>4.0201500308534614E-6</v>
      </c>
      <c r="EE49" s="75">
        <f t="shared" si="26"/>
        <v>-1.0517759417298268E-6</v>
      </c>
      <c r="EF49" s="45">
        <f t="shared" si="27"/>
        <v>2.903403044302705E-5</v>
      </c>
      <c r="EG49" s="45">
        <f t="shared" si="28"/>
        <v>8.1331770521693555E-4</v>
      </c>
      <c r="EH49" s="45">
        <f t="shared" si="29"/>
        <v>-9.5627553458932292E-4</v>
      </c>
      <c r="EI49" s="75">
        <f t="shared" si="30"/>
        <v>-5.6469596174478194E-4</v>
      </c>
      <c r="EJ49" s="45">
        <f t="shared" si="31"/>
        <v>2.5231662168535589E-5</v>
      </c>
      <c r="EK49" s="45">
        <f t="shared" si="32"/>
        <v>2.6036601189739094E-5</v>
      </c>
      <c r="EL49" s="45"/>
      <c r="EM49" s="45"/>
      <c r="EN49" s="45"/>
      <c r="EO49" s="45"/>
    </row>
    <row r="50" spans="1:145" x14ac:dyDescent="0.25">
      <c r="A50" s="20" t="s">
        <v>49</v>
      </c>
      <c r="B50" s="22">
        <v>227.69475284999999</v>
      </c>
      <c r="C50" s="22"/>
      <c r="D50" s="22">
        <v>1553.1997365</v>
      </c>
      <c r="E50" s="22">
        <v>41.597364906000003</v>
      </c>
      <c r="F50" s="22">
        <v>40.332836073000003</v>
      </c>
      <c r="G50" s="22">
        <v>3.3593367425</v>
      </c>
      <c r="H50" s="22">
        <v>57.951623288999997</v>
      </c>
      <c r="I50" s="20"/>
      <c r="J50" s="22" t="s">
        <v>49</v>
      </c>
      <c r="K50" s="109">
        <v>0</v>
      </c>
      <c r="L50" s="109">
        <v>1.53098875690582</v>
      </c>
      <c r="M50" s="109">
        <v>0.107094683478227</v>
      </c>
      <c r="N50" s="109">
        <v>0.56666163357549204</v>
      </c>
      <c r="O50" s="109">
        <v>0.56666163357549204</v>
      </c>
      <c r="P50" s="109">
        <v>4.5021175600666297</v>
      </c>
      <c r="Q50" s="109">
        <v>0</v>
      </c>
      <c r="R50" s="109">
        <v>1.7758469567618501E-4</v>
      </c>
      <c r="S50" s="109">
        <v>8.6703489559461304E-4</v>
      </c>
      <c r="T50" s="109">
        <v>0.27447935034857501</v>
      </c>
      <c r="U50" s="109">
        <v>1.6859119355771399E-4</v>
      </c>
      <c r="V50" s="109">
        <v>5.8705075363448503E-2</v>
      </c>
      <c r="W50" s="109">
        <v>5.90149637990046E-3</v>
      </c>
      <c r="X50" s="109">
        <v>3.6170486146706502E-3</v>
      </c>
      <c r="Y50" s="109">
        <v>1.4089975946112601</v>
      </c>
      <c r="Z50" s="109">
        <v>5.8401947420867797E-8</v>
      </c>
      <c r="AA50" s="109">
        <v>2.3360703440863699E-7</v>
      </c>
      <c r="AB50" s="109">
        <v>227.694666573631</v>
      </c>
      <c r="AC50" s="109">
        <v>1.26452746063923</v>
      </c>
      <c r="AD50" s="109">
        <v>31.1046731012968</v>
      </c>
      <c r="AE50" s="109">
        <v>1.98070457699366</v>
      </c>
      <c r="AF50" s="109">
        <v>4.6019729271317297E-2</v>
      </c>
      <c r="AG50" s="109">
        <v>7.0824454341727403</v>
      </c>
      <c r="AH50" s="109">
        <v>0.118981815218505</v>
      </c>
      <c r="AI50" s="109">
        <v>13.486122076685101</v>
      </c>
      <c r="AJ50" s="109">
        <v>0.102472628992853</v>
      </c>
      <c r="AK50" s="109">
        <v>2.3544291324411701</v>
      </c>
      <c r="AL50" s="109">
        <v>2.54409016407133E-2</v>
      </c>
      <c r="AM50" s="109">
        <v>0</v>
      </c>
      <c r="AN50" s="109">
        <v>0</v>
      </c>
      <c r="AO50" s="109">
        <v>2.4764206540648299</v>
      </c>
      <c r="AP50" s="109">
        <v>2.4764206540648299</v>
      </c>
      <c r="AQ50" s="109">
        <v>0.16168503664869599</v>
      </c>
      <c r="AR50" s="109">
        <v>4.8891383717801996E-7</v>
      </c>
      <c r="AS50" s="109">
        <v>9.4410858988165999E-7</v>
      </c>
      <c r="AT50" s="109">
        <v>12.425596024978301</v>
      </c>
      <c r="AU50" s="109">
        <v>1.8645782698870199</v>
      </c>
      <c r="AV50" s="109">
        <v>7.4414715767565004E-2</v>
      </c>
      <c r="AW50" s="109">
        <v>1.9513105265139901</v>
      </c>
      <c r="AX50" s="109">
        <v>0.199675936709903</v>
      </c>
      <c r="AY50" s="109">
        <v>6.0499142744864596E-4</v>
      </c>
      <c r="AZ50" s="109">
        <v>4.4366120284175699E-3</v>
      </c>
      <c r="BA50" s="109">
        <v>4.2857772487419802E-5</v>
      </c>
      <c r="BB50" s="109">
        <v>8.7013914802383098E-5</v>
      </c>
      <c r="BC50" s="109">
        <v>0</v>
      </c>
      <c r="BD50" s="109">
        <v>0.15799619463355</v>
      </c>
      <c r="BE50" s="109">
        <v>0.776285653822539</v>
      </c>
      <c r="BF50" s="109">
        <v>0</v>
      </c>
      <c r="BG50" s="109">
        <v>1.41314125140958E-2</v>
      </c>
      <c r="BH50" s="109">
        <v>1.35772411708747E-2</v>
      </c>
      <c r="BI50" s="109">
        <v>59.5919080900808</v>
      </c>
      <c r="BJ50" s="109">
        <v>1397.87937324889</v>
      </c>
      <c r="BK50" s="109">
        <v>142.89431972177599</v>
      </c>
      <c r="BL50" s="109">
        <v>1553.19928899565</v>
      </c>
      <c r="BM50" s="109">
        <v>0</v>
      </c>
      <c r="BN50" s="109">
        <v>2.37543460772967</v>
      </c>
      <c r="BO50" s="109">
        <v>9.9876579644923497E-2</v>
      </c>
      <c r="BP50" s="109">
        <v>3.48878860104829E-4</v>
      </c>
      <c r="BQ50" s="109">
        <v>1.0292887348666399E-3</v>
      </c>
      <c r="BR50" s="109">
        <v>8.2601558299442697E-4</v>
      </c>
      <c r="BS50" s="109">
        <v>2.8233990932261799E-2</v>
      </c>
      <c r="BT50" s="109">
        <v>0</v>
      </c>
      <c r="BU50" s="109">
        <v>20.720283843928598</v>
      </c>
      <c r="BV50" s="109">
        <v>2.35140429835149E-2</v>
      </c>
      <c r="BW50" s="109">
        <v>8.2682288328179993E-3</v>
      </c>
      <c r="BX50" s="109">
        <v>31.1046731012968</v>
      </c>
      <c r="BY50" s="109">
        <v>1.05671997602473E-2</v>
      </c>
      <c r="BZ50" s="109">
        <v>0</v>
      </c>
      <c r="CA50" s="109">
        <v>2.5288673815153399E-7</v>
      </c>
      <c r="CB50" s="109">
        <v>1.5326453932439301E-3</v>
      </c>
      <c r="CC50" s="109">
        <v>41.596304069358901</v>
      </c>
      <c r="CD50" s="109">
        <v>40.3317766087197</v>
      </c>
      <c r="CE50" s="109">
        <v>1.26452746063923</v>
      </c>
      <c r="CF50" s="109">
        <v>0</v>
      </c>
      <c r="CG50" s="109">
        <v>0</v>
      </c>
      <c r="CH50" s="109">
        <v>0.16500152109768099</v>
      </c>
      <c r="CI50" s="109">
        <v>0</v>
      </c>
      <c r="CJ50" s="109">
        <v>1.7706115598472201</v>
      </c>
      <c r="CK50" s="109">
        <v>0</v>
      </c>
      <c r="CL50" s="109">
        <v>4.6019729271317297E-2</v>
      </c>
      <c r="CM50" s="109">
        <v>7.0824454341727403</v>
      </c>
      <c r="CN50" s="109">
        <v>5.06196733587021E-2</v>
      </c>
      <c r="CO50" s="109">
        <v>0</v>
      </c>
      <c r="CP50" s="109">
        <v>0.118981815218505</v>
      </c>
      <c r="CQ50" s="109">
        <v>1.6133084558827499E-4</v>
      </c>
      <c r="CR50" s="109">
        <v>3.3593648623590502</v>
      </c>
      <c r="CS50" s="109">
        <v>8.6542915810067793</v>
      </c>
      <c r="CT50" s="109">
        <v>0</v>
      </c>
      <c r="CU50" s="109">
        <v>0</v>
      </c>
      <c r="CV50" s="109">
        <v>2.8990850989749402</v>
      </c>
      <c r="CW50" s="109">
        <v>0.11793188793404299</v>
      </c>
      <c r="CX50" s="109">
        <v>0</v>
      </c>
      <c r="CY50" s="109">
        <v>0.47322943935165501</v>
      </c>
      <c r="CZ50" s="109">
        <v>57.951599857912001</v>
      </c>
      <c r="DA50" s="109">
        <v>0.112136536766873</v>
      </c>
      <c r="DB50" s="109">
        <v>4.0297704554817404</v>
      </c>
      <c r="DD50" s="30">
        <f t="shared" si="33"/>
        <v>8.0000011028933081E-3</v>
      </c>
      <c r="DE50" s="30">
        <f t="shared" si="7"/>
        <v>1.9247494633169882E-2</v>
      </c>
      <c r="DF50" s="45">
        <f t="shared" si="34"/>
        <v>-3.7891241633635157E-7</v>
      </c>
      <c r="DG50" s="45"/>
      <c r="DH50" s="45">
        <f t="shared" si="35"/>
        <v>-2.8811770916088344E-7</v>
      </c>
      <c r="DI50" s="45">
        <f t="shared" si="36"/>
        <v>-2.5502496215787919E-5</v>
      </c>
      <c r="DJ50" s="45">
        <f t="shared" si="37"/>
        <v>-2.626803328149859E-5</v>
      </c>
      <c r="DK50" s="45">
        <f t="shared" si="38"/>
        <v>8.3706580213899056E-6</v>
      </c>
      <c r="DL50" s="45">
        <f t="shared" si="39"/>
        <v>-4.0432151277668547E-7</v>
      </c>
      <c r="DM50" s="45">
        <f t="shared" si="8"/>
        <v>-4.9188201189983953E-4</v>
      </c>
      <c r="DN50" s="45">
        <f t="shared" si="9"/>
        <v>1.1853151992063824E-6</v>
      </c>
      <c r="DO50" s="45">
        <f t="shared" si="10"/>
        <v>2.5442545180141975E-5</v>
      </c>
      <c r="DP50" s="45">
        <f t="shared" si="11"/>
        <v>-5.5813242988016069E-4</v>
      </c>
      <c r="DQ50" s="45">
        <f t="shared" si="12"/>
        <v>2.5905542938745409E-5</v>
      </c>
      <c r="DR50" s="45">
        <f t="shared" si="13"/>
        <v>1.7836204068482043E-6</v>
      </c>
      <c r="DS50" s="45">
        <f t="shared" si="14"/>
        <v>2.581500182353698E-5</v>
      </c>
      <c r="DT50" s="45">
        <f t="shared" si="15"/>
        <v>2.3695662665685264E-5</v>
      </c>
      <c r="DU50" s="45">
        <f t="shared" si="16"/>
        <v>5.8686585974883406E-6</v>
      </c>
      <c r="DV50" s="45">
        <f t="shared" si="17"/>
        <v>8.564625309272568E-4</v>
      </c>
      <c r="DW50" s="45">
        <f t="shared" si="18"/>
        <v>4.5177436350713056E-7</v>
      </c>
      <c r="DX50" s="45">
        <f t="shared" si="19"/>
        <v>2.4262255626236696E-5</v>
      </c>
      <c r="DY50" s="45">
        <f t="shared" si="20"/>
        <v>2.6059804412435485E-5</v>
      </c>
      <c r="DZ50" s="45">
        <f t="shared" si="21"/>
        <v>2.5923256016868064E-5</v>
      </c>
      <c r="EA50" s="45">
        <f t="shared" si="22"/>
        <v>-1.3379421753457704E-3</v>
      </c>
      <c r="EB50" s="45">
        <f t="shared" si="23"/>
        <v>2.6099198540917615E-5</v>
      </c>
      <c r="EC50" s="45">
        <f t="shared" si="24"/>
        <v>3.2410609002817797E-6</v>
      </c>
      <c r="ED50" s="45">
        <f t="shared" si="25"/>
        <v>1.7036564911006842E-6</v>
      </c>
      <c r="EE50" s="75">
        <f t="shared" si="26"/>
        <v>-3.2138189141821708E-6</v>
      </c>
      <c r="EF50" s="45">
        <f t="shared" si="27"/>
        <v>2.5775913132699072E-5</v>
      </c>
      <c r="EG50" s="45">
        <f t="shared" si="28"/>
        <v>8.055063879960333E-4</v>
      </c>
      <c r="EH50" s="45">
        <f t="shared" si="29"/>
        <v>-9.5045492770427515E-4</v>
      </c>
      <c r="EI50" s="75">
        <f t="shared" si="30"/>
        <v>-6.2145757575569828E-4</v>
      </c>
      <c r="EJ50" s="45">
        <f t="shared" si="31"/>
        <v>2.5195705647382478E-5</v>
      </c>
      <c r="EK50" s="45">
        <f t="shared" si="32"/>
        <v>2.5985669897208936E-5</v>
      </c>
      <c r="EL50" s="45"/>
      <c r="EM50" s="45"/>
      <c r="EN50" s="45"/>
      <c r="EO50" s="45"/>
    </row>
    <row r="51" spans="1:145" x14ac:dyDescent="0.25">
      <c r="A51" s="20" t="s">
        <v>50</v>
      </c>
      <c r="B51" s="22"/>
      <c r="C51" s="22"/>
      <c r="D51" s="22"/>
      <c r="E51" s="22"/>
      <c r="F51" s="22"/>
      <c r="G51" s="22"/>
      <c r="H51" s="22"/>
      <c r="I51" s="20"/>
      <c r="J51" s="22"/>
      <c r="DD51" s="30" t="e">
        <f t="shared" si="33"/>
        <v>#DIV/0!</v>
      </c>
      <c r="DE51" s="30" t="e">
        <f t="shared" si="7"/>
        <v>#DIV/0!</v>
      </c>
      <c r="DF51" s="45">
        <f t="shared" si="34"/>
        <v>0</v>
      </c>
      <c r="DG51" s="45"/>
      <c r="DH51" s="45">
        <f t="shared" si="35"/>
        <v>0</v>
      </c>
      <c r="DI51" s="45">
        <f t="shared" si="36"/>
        <v>0</v>
      </c>
      <c r="DJ51" s="45">
        <f t="shared" si="37"/>
        <v>0</v>
      </c>
      <c r="DK51" s="45">
        <f t="shared" si="38"/>
        <v>0</v>
      </c>
      <c r="DL51" s="45">
        <f t="shared" si="39"/>
        <v>0</v>
      </c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75"/>
      <c r="EF51" s="45"/>
      <c r="EG51" s="45"/>
      <c r="EH51" s="45"/>
      <c r="EI51" s="75"/>
      <c r="EJ51" s="45"/>
      <c r="EK51" s="45"/>
      <c r="EL51" s="45"/>
      <c r="EM51" s="45"/>
      <c r="EN51" s="45"/>
      <c r="EO51" s="45"/>
    </row>
    <row r="52" spans="1:145" x14ac:dyDescent="0.25">
      <c r="A52" s="35"/>
      <c r="B52" s="22"/>
      <c r="C52" s="22"/>
      <c r="D52" s="22"/>
      <c r="E52" s="22"/>
      <c r="F52" s="22"/>
      <c r="G52" s="22"/>
      <c r="H52" s="22"/>
      <c r="I52" s="20"/>
      <c r="J52" s="22"/>
    </row>
    <row r="53" spans="1:145" s="22" customFormat="1" x14ac:dyDescent="0.25">
      <c r="A53" s="35"/>
      <c r="I53" s="20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</row>
    <row r="54" spans="1:145" x14ac:dyDescent="0.25">
      <c r="A54" s="35" t="s">
        <v>233</v>
      </c>
      <c r="B54" s="22"/>
      <c r="C54" s="22"/>
      <c r="D54" s="22"/>
      <c r="E54" s="22"/>
      <c r="F54" s="22"/>
      <c r="G54" s="22"/>
      <c r="H54" s="22"/>
      <c r="I54" s="20"/>
      <c r="J54" s="22"/>
    </row>
    <row r="55" spans="1:145" x14ac:dyDescent="0.25">
      <c r="A55" s="20" t="s">
        <v>1</v>
      </c>
      <c r="B55" s="22"/>
      <c r="C55" s="22"/>
      <c r="D55" s="22"/>
      <c r="E55" s="22"/>
      <c r="F55" s="22"/>
      <c r="G55" s="22"/>
      <c r="H55" s="22"/>
      <c r="I55" s="20"/>
      <c r="J55" s="22"/>
    </row>
    <row r="56" spans="1:145" x14ac:dyDescent="0.25">
      <c r="A56" s="20" t="s">
        <v>11</v>
      </c>
      <c r="B56" s="22"/>
      <c r="C56" s="22"/>
      <c r="D56" s="22"/>
      <c r="E56" s="22"/>
      <c r="F56" s="22"/>
      <c r="G56" s="22"/>
      <c r="H56" s="22"/>
      <c r="I56" s="20"/>
      <c r="J56" s="22"/>
    </row>
    <row r="57" spans="1:145" s="22" customFormat="1" x14ac:dyDescent="0.25">
      <c r="A57" s="22" t="s">
        <v>58</v>
      </c>
      <c r="I57" s="20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</row>
    <row r="58" spans="1:145" s="22" customFormat="1" x14ac:dyDescent="0.25">
      <c r="A58" s="22" t="s">
        <v>73</v>
      </c>
      <c r="I58" s="20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</row>
    <row r="59" spans="1:145" s="22" customFormat="1" x14ac:dyDescent="0.25">
      <c r="A59" s="22" t="s">
        <v>239</v>
      </c>
      <c r="B59" s="22">
        <v>5205.3404514000003</v>
      </c>
      <c r="D59" s="22">
        <v>34183.420209000004</v>
      </c>
      <c r="E59" s="22">
        <v>900.05591348999997</v>
      </c>
      <c r="F59" s="22">
        <v>872.76799831000005</v>
      </c>
      <c r="G59" s="22">
        <v>64.854204800999995</v>
      </c>
      <c r="H59" s="22">
        <v>1307.2493373</v>
      </c>
      <c r="I59" s="20"/>
      <c r="J59" s="22" t="s">
        <v>68</v>
      </c>
      <c r="K59" s="109">
        <v>0</v>
      </c>
      <c r="L59" s="109">
        <v>34.535412551948802</v>
      </c>
      <c r="M59" s="109">
        <v>2.4158084845814098</v>
      </c>
      <c r="N59" s="109">
        <v>12.7825450735036</v>
      </c>
      <c r="O59" s="109">
        <v>12.7825450735036</v>
      </c>
      <c r="P59" s="109">
        <v>101.556990546338</v>
      </c>
      <c r="Q59" s="109">
        <v>0</v>
      </c>
      <c r="R59" s="109">
        <v>3.8427993551480599E-3</v>
      </c>
      <c r="S59" s="109">
        <v>1.87618964048126E-2</v>
      </c>
      <c r="T59" s="109">
        <v>6.1916112751262498</v>
      </c>
      <c r="U59" s="109">
        <v>3.64816953667251E-3</v>
      </c>
      <c r="V59" s="109">
        <v>1.32424742144158</v>
      </c>
      <c r="W59" s="109">
        <v>0.12770390494772199</v>
      </c>
      <c r="X59" s="109">
        <v>7.8269618864950305E-2</v>
      </c>
      <c r="Y59" s="109">
        <v>31.783539818266998</v>
      </c>
      <c r="Z59" s="109">
        <v>1.26377615381647E-6</v>
      </c>
      <c r="AA59" s="109">
        <v>5.0550581557234704E-6</v>
      </c>
      <c r="AB59" s="109">
        <v>5205.3384541410996</v>
      </c>
      <c r="AC59" s="109">
        <v>27.287798683840599</v>
      </c>
      <c r="AD59" s="109">
        <v>673.07729101561404</v>
      </c>
      <c r="AE59" s="109">
        <v>42.860758940017703</v>
      </c>
      <c r="AF59" s="109">
        <v>0.99582898868477698</v>
      </c>
      <c r="AG59" s="109">
        <v>153.25769270876299</v>
      </c>
      <c r="AH59" s="109">
        <v>2.57466511703787</v>
      </c>
      <c r="AI59" s="109">
        <v>304.21394451092101</v>
      </c>
      <c r="AJ59" s="109">
        <v>2.3115351521657401</v>
      </c>
      <c r="AK59" s="109">
        <v>53.1101487643502</v>
      </c>
      <c r="AL59" s="109">
        <v>0.57388249522817802</v>
      </c>
      <c r="AM59" s="109">
        <v>0</v>
      </c>
      <c r="AN59" s="109">
        <v>0</v>
      </c>
      <c r="AO59" s="109">
        <v>55.862151998602201</v>
      </c>
      <c r="AP59" s="109">
        <v>55.862151998602201</v>
      </c>
      <c r="AQ59" s="109">
        <v>3.64721403748077</v>
      </c>
      <c r="AR59" s="109">
        <v>1.0579697562202299E-5</v>
      </c>
      <c r="AS59" s="109">
        <v>2.0429753352558101E-5</v>
      </c>
      <c r="AT59" s="109">
        <v>273.46738161257002</v>
      </c>
      <c r="AU59" s="109">
        <v>42.060618878206697</v>
      </c>
      <c r="AV59" s="109">
        <v>1.6786159811607599</v>
      </c>
      <c r="AW59" s="109">
        <v>44.0166726148164</v>
      </c>
      <c r="AX59" s="109">
        <v>4.5042214853860996</v>
      </c>
      <c r="AY59" s="109">
        <v>1.30914876557703E-2</v>
      </c>
      <c r="AZ59" s="109">
        <v>9.60044564118675E-2</v>
      </c>
      <c r="BA59" s="109">
        <v>9.2740015619746804E-4</v>
      </c>
      <c r="BB59" s="109">
        <v>1.8829159686282199E-3</v>
      </c>
      <c r="BC59" s="109">
        <v>0</v>
      </c>
      <c r="BD59" s="109">
        <v>3.5640224995948899</v>
      </c>
      <c r="BE59" s="109">
        <v>16.7982201538826</v>
      </c>
      <c r="BF59" s="109">
        <v>0</v>
      </c>
      <c r="BG59" s="109">
        <v>0.30579190925775901</v>
      </c>
      <c r="BH59" s="109">
        <v>0.29380002954193402</v>
      </c>
      <c r="BI59" s="109">
        <v>1344.24088158424</v>
      </c>
      <c r="BJ59" s="109">
        <v>30765.091224061202</v>
      </c>
      <c r="BK59" s="109">
        <v>3144.86846278542</v>
      </c>
      <c r="BL59" s="109">
        <v>34183.427068459197</v>
      </c>
      <c r="BM59" s="109">
        <v>0</v>
      </c>
      <c r="BN59" s="109">
        <v>53.583904765417103</v>
      </c>
      <c r="BO59" s="109">
        <v>2.2517499353681898</v>
      </c>
      <c r="BP59" s="109">
        <v>7.5494525773684498E-3</v>
      </c>
      <c r="BQ59" s="109">
        <v>2.22731366645612E-2</v>
      </c>
      <c r="BR59" s="109">
        <v>1.7874250300963901E-2</v>
      </c>
      <c r="BS59" s="109">
        <v>0.62867772227274499</v>
      </c>
      <c r="BT59" s="109">
        <v>0</v>
      </c>
      <c r="BU59" s="109">
        <v>467.401404336513</v>
      </c>
      <c r="BV59" s="109">
        <v>0.50882112060935702</v>
      </c>
      <c r="BW59" s="109">
        <v>0.1789173171955</v>
      </c>
      <c r="BX59" s="109">
        <v>673.07729101561404</v>
      </c>
      <c r="BY59" s="109">
        <v>0.228664959517628</v>
      </c>
      <c r="BZ59" s="109">
        <v>0</v>
      </c>
      <c r="CA59" s="109">
        <v>5.4722508959032602E-6</v>
      </c>
      <c r="CB59" s="109">
        <v>3.3165178976724601E-2</v>
      </c>
      <c r="CC59" s="109">
        <v>900.03126648598595</v>
      </c>
      <c r="CD59" s="109">
        <v>872.74346780214603</v>
      </c>
      <c r="CE59" s="109">
        <v>27.287798683840599</v>
      </c>
      <c r="CF59" s="109">
        <v>0</v>
      </c>
      <c r="CG59" s="109">
        <v>0</v>
      </c>
      <c r="CH59" s="109">
        <v>3.5705072964169302</v>
      </c>
      <c r="CI59" s="109">
        <v>0</v>
      </c>
      <c r="CJ59" s="109">
        <v>38.314423039402001</v>
      </c>
      <c r="CK59" s="109">
        <v>0</v>
      </c>
      <c r="CL59" s="109">
        <v>0.99582898868477698</v>
      </c>
      <c r="CM59" s="109">
        <v>153.25769270876299</v>
      </c>
      <c r="CN59" s="109">
        <v>1.1418567324523199</v>
      </c>
      <c r="CO59" s="109">
        <v>0</v>
      </c>
      <c r="CP59" s="109">
        <v>2.57466511703787</v>
      </c>
      <c r="CQ59" s="109">
        <v>3.4910599271372302E-3</v>
      </c>
      <c r="CR59" s="109">
        <v>64.854205855696407</v>
      </c>
      <c r="CS59" s="109">
        <v>195.22040094321801</v>
      </c>
      <c r="CT59" s="109">
        <v>0</v>
      </c>
      <c r="CU59" s="109">
        <v>0</v>
      </c>
      <c r="CV59" s="109">
        <v>65.396143877489294</v>
      </c>
      <c r="CW59" s="109">
        <v>2.6602446809209401</v>
      </c>
      <c r="CX59" s="109">
        <v>0</v>
      </c>
      <c r="CY59" s="109">
        <v>10.6749146075166</v>
      </c>
      <c r="CZ59" s="109">
        <v>1307.24863422565</v>
      </c>
      <c r="DA59" s="109">
        <v>2.5295181885983502</v>
      </c>
      <c r="DB59" s="109">
        <v>90.902363042603199</v>
      </c>
      <c r="DD59" s="30">
        <f>(AT59/BL59)</f>
        <v>7.9999989780105002E-3</v>
      </c>
      <c r="DE59" s="30">
        <f t="shared" ref="DE59:DE60" si="40">BE59/CD59</f>
        <v>1.9247603417973463E-2</v>
      </c>
      <c r="DF59" s="45">
        <f>(AB59-B59)/(B59+1E-50)</f>
        <v>-3.8369419240656097E-7</v>
      </c>
      <c r="DG59" s="45">
        <f>(BE59-C59)/(C59+1E-50)</f>
        <v>1.67982201538826E+51</v>
      </c>
      <c r="DH59" s="45">
        <f>(BL59-D59)/(D59+1E-50)</f>
        <v>2.0066626311843607E-7</v>
      </c>
      <c r="DI59" s="45">
        <f>(CC59-E59)/(E59+1E-50)</f>
        <v>-2.7383858763223061E-5</v>
      </c>
      <c r="DJ59" s="45">
        <f>(CD59-F59)/(F59+1E-50)</f>
        <v>-2.8106561997603255E-5</v>
      </c>
      <c r="DK59" s="45">
        <f>(CR59-G59)/(G59+1E-50)</f>
        <v>1.6262575652885133E-8</v>
      </c>
      <c r="DL59" s="45">
        <f>(CZ59-H59)/(H59+1E-50)</f>
        <v>-5.3782727588719492E-7</v>
      </c>
      <c r="DM59" s="45">
        <f t="shared" ref="DM59:DM60" si="41">(O59/0.009783-$CZ59)/($CZ59)</f>
        <v>-4.9014047945273611E-4</v>
      </c>
      <c r="DN59" s="45">
        <f t="shared" ref="DN59:DN60" si="42">(M59/0.001848-$CZ59)/($CZ59)</f>
        <v>5.3847821711742884E-6</v>
      </c>
      <c r="DO59" s="45">
        <f t="shared" ref="DO59:DO60" si="43">((R59+S59)/0.0000259-$CD59)/($CD59)</f>
        <v>2.8311020388891158E-5</v>
      </c>
      <c r="DP59" s="45">
        <f t="shared" ref="DP59:DP60" si="44">(T59/0.004739-$CZ59)/($CZ59)</f>
        <v>-5.5528232373913537E-4</v>
      </c>
      <c r="DQ59" s="45">
        <f t="shared" ref="DQ59:DQ60" si="45">((U59)/0.00000418-$CD59)/($CD59)</f>
        <v>2.7916493892843603E-5</v>
      </c>
      <c r="DR59" s="45">
        <f t="shared" ref="DR59:DR60" si="46">(V59/0.001013-$CZ59)/($CZ59)</f>
        <v>3.4396794666227879E-6</v>
      </c>
      <c r="DS59" s="45">
        <f t="shared" ref="DS59:DS60" si="47">((X59+W59)/0.000236-$CD59)/($CD59)</f>
        <v>2.9448396425956498E-5</v>
      </c>
      <c r="DT59" s="45">
        <f t="shared" ref="DT59:DT60" si="48">((AA59+Z59)/0.00000000724-$CD59)/($CD59)</f>
        <v>2.7158064983590879E-5</v>
      </c>
      <c r="DU59" s="45">
        <f t="shared" ref="DU59:DU60" si="49">(AL59/0.000439-$CZ59)/($CZ59)</f>
        <v>6.0082565282546528E-7</v>
      </c>
      <c r="DV59" s="45">
        <f t="shared" ref="DV59:DV60" si="50">(AP59/0.042696-$CZ59)/($CZ59)</f>
        <v>8.5756378317251674E-4</v>
      </c>
      <c r="DW59" s="45">
        <f t="shared" ref="DW59:DW60" si="51">(AQ59/0.00279-$CZ59)/($CZ59)</f>
        <v>-2.6463989091917953E-6</v>
      </c>
      <c r="DX59" s="45">
        <f t="shared" ref="DX59:DX60" si="52">((AR59+AS59+CA59)/0.0000000418-$CD59)/($CD59)</f>
        <v>2.809313366762378E-5</v>
      </c>
      <c r="DY59" s="45">
        <f t="shared" ref="DY59:DY60" si="53">((AY59+AZ59)/0.000125-$CD59)/($CD59)</f>
        <v>2.7596584614999058E-5</v>
      </c>
      <c r="DZ59" s="45">
        <f t="shared" ref="DZ59:DZ60" si="54">((BA59+BB59)/0.00000322-$CD59)/($CD59)</f>
        <v>2.9235467139883471E-5</v>
      </c>
      <c r="EA59" s="45">
        <f t="shared" ref="EA59:EA60" si="55">(BD59/0.00273-$CZ59)/($CZ59)</f>
        <v>-1.3355432743127327E-3</v>
      </c>
      <c r="EB59" s="45">
        <f t="shared" ref="EB59:EB60" si="56">((BG59+BH59)/0.000687-$CD59)/($CD59)</f>
        <v>2.8647669475918169E-5</v>
      </c>
      <c r="EC59" s="45">
        <f t="shared" ref="EC59:EC60" si="57">(CW59/0.002035-$CZ59)/($CZ59)</f>
        <v>-2.3643364204853833E-6</v>
      </c>
      <c r="ED59" s="45">
        <f t="shared" ref="ED59:ED60" si="58">(DA59/0.001935-$CZ59)/($CZ59)</f>
        <v>-3.1304789699020716E-6</v>
      </c>
      <c r="EE59" s="75">
        <f t="shared" ref="EE59:EE60" si="59">(BO59-$CZ59*0.0017-$CD59*0.0000337)/(BO59)</f>
        <v>7.0177950954077418E-6</v>
      </c>
      <c r="EF59" s="45">
        <f t="shared" ref="EF59:EF60" si="60">((BP59)/0.00000865-$CD59)/($CD59)</f>
        <v>2.9351450497338687E-5</v>
      </c>
      <c r="EG59" s="45">
        <f t="shared" ref="EG59:EG60" si="61">((BQ59)/0.0000255-$CD59)/($CD59)</f>
        <v>8.168173247552346E-4</v>
      </c>
      <c r="EH59" s="45">
        <f t="shared" ref="EH59:EH60" si="62">((BR59)/0.0000205-$CD59)/($CD59)</f>
        <v>-9.4967078553556076E-4</v>
      </c>
      <c r="EI59" s="75">
        <f t="shared" ref="EI59:EI60" si="63">(BS59-$CZ59*0.000333-$CD59*0.000222)/(BS59)</f>
        <v>-6.1259173472957926E-4</v>
      </c>
      <c r="EJ59" s="45">
        <f t="shared" ref="EJ59:EJ60" si="64">(SUM(AC59:AH59)-$CC59)/($CC59)</f>
        <v>2.5297974437007248E-5</v>
      </c>
      <c r="EK59" s="45">
        <f t="shared" ref="EK59:EK60" si="65">(SUM(AD59:AH59)-$CD59)/($CD59)</f>
        <v>2.6088958338155575E-5</v>
      </c>
      <c r="EL59" s="45"/>
      <c r="EM59" s="45"/>
      <c r="EN59" s="45"/>
    </row>
    <row r="60" spans="1:145" s="22" customFormat="1" x14ac:dyDescent="0.25">
      <c r="A60" s="20" t="s">
        <v>607</v>
      </c>
      <c r="B60" s="22">
        <v>792.52407073999996</v>
      </c>
      <c r="D60" s="22">
        <v>5242.5966756999997</v>
      </c>
      <c r="E60" s="22">
        <v>140.37675819</v>
      </c>
      <c r="F60" s="22">
        <v>136.07159881999999</v>
      </c>
      <c r="G60" s="22">
        <v>17.120986944999999</v>
      </c>
      <c r="H60" s="22">
        <v>202.1087148</v>
      </c>
      <c r="I60" s="20"/>
      <c r="J60" s="22" t="s">
        <v>589</v>
      </c>
      <c r="K60" s="109">
        <v>0</v>
      </c>
      <c r="L60" s="109">
        <v>5.3393873597943102</v>
      </c>
      <c r="M60" s="109">
        <v>0.37349719810832399</v>
      </c>
      <c r="N60" s="109">
        <v>1.9762579027424401</v>
      </c>
      <c r="O60" s="109">
        <v>1.9762579027424401</v>
      </c>
      <c r="P60" s="109">
        <v>15.701336527224299</v>
      </c>
      <c r="Q60" s="109">
        <v>0</v>
      </c>
      <c r="R60" s="109">
        <v>5.9912278091017799E-4</v>
      </c>
      <c r="S60" s="109">
        <v>2.92512773028654E-3</v>
      </c>
      <c r="T60" s="109">
        <v>0.95725737306141401</v>
      </c>
      <c r="U60" s="109">
        <v>5.6877391819353201E-4</v>
      </c>
      <c r="V60" s="109">
        <v>0.20473669992947399</v>
      </c>
      <c r="W60" s="109">
        <v>1.99099931105562E-2</v>
      </c>
      <c r="X60" s="109">
        <v>1.2202895991446E-2</v>
      </c>
      <c r="Y60" s="109">
        <v>4.9139374794270196</v>
      </c>
      <c r="Z60" s="109">
        <v>1.9703270005566601E-7</v>
      </c>
      <c r="AA60" s="109">
        <v>7.8812017394467503E-7</v>
      </c>
      <c r="AB60" s="109">
        <v>792.52392180205698</v>
      </c>
      <c r="AC60" s="109">
        <v>4.3051722636507401</v>
      </c>
      <c r="AD60" s="109">
        <v>104.938390185022</v>
      </c>
      <c r="AE60" s="109">
        <v>6.6823362379228097</v>
      </c>
      <c r="AF60" s="109">
        <v>0.155257632125751</v>
      </c>
      <c r="AG60" s="109">
        <v>23.894161830277099</v>
      </c>
      <c r="AH60" s="109">
        <v>0.40141127774378998</v>
      </c>
      <c r="AI60" s="109">
        <v>47.033376822434199</v>
      </c>
      <c r="AJ60" s="109">
        <v>0.35737727992261697</v>
      </c>
      <c r="AK60" s="109">
        <v>8.2111648615254893</v>
      </c>
      <c r="AL60" s="109">
        <v>8.87259401566384E-2</v>
      </c>
      <c r="AM60" s="109">
        <v>0</v>
      </c>
      <c r="AN60" s="109">
        <v>0</v>
      </c>
      <c r="AO60" s="109">
        <v>8.6366163363437298</v>
      </c>
      <c r="AP60" s="109">
        <v>8.6366163363437298</v>
      </c>
      <c r="AQ60" s="109">
        <v>0.56388451212817603</v>
      </c>
      <c r="AR60" s="109">
        <v>1.64944930249067E-6</v>
      </c>
      <c r="AS60" s="109">
        <v>3.1851507850107701E-6</v>
      </c>
      <c r="AT60" s="109">
        <v>41.9407497919387</v>
      </c>
      <c r="AU60" s="109">
        <v>6.5027971006134297</v>
      </c>
      <c r="AV60" s="109">
        <v>0.25952425701472098</v>
      </c>
      <c r="AW60" s="109">
        <v>6.8052760844996198</v>
      </c>
      <c r="AX60" s="109">
        <v>0.69637915773078296</v>
      </c>
      <c r="AY60" s="109">
        <v>2.0410727690603299E-3</v>
      </c>
      <c r="AZ60" s="109">
        <v>1.49678642173316E-2</v>
      </c>
      <c r="BA60" s="109">
        <v>1.4458839156291099E-4</v>
      </c>
      <c r="BB60" s="109">
        <v>2.9356077316093198E-4</v>
      </c>
      <c r="BC60" s="109">
        <v>0</v>
      </c>
      <c r="BD60" s="109">
        <v>0.55101869603300302</v>
      </c>
      <c r="BE60" s="109">
        <v>2.61896891482994</v>
      </c>
      <c r="BF60" s="109">
        <v>0</v>
      </c>
      <c r="BG60" s="109">
        <v>4.7675319807977401E-2</v>
      </c>
      <c r="BH60" s="109">
        <v>4.5805733119485E-2</v>
      </c>
      <c r="BI60" s="109">
        <v>207.82926734899701</v>
      </c>
      <c r="BJ60" s="109">
        <v>4718.3378946962202</v>
      </c>
      <c r="BK60" s="109">
        <v>482.318623874953</v>
      </c>
      <c r="BL60" s="109">
        <v>5242.5972683631198</v>
      </c>
      <c r="BM60" s="109">
        <v>0</v>
      </c>
      <c r="BN60" s="109">
        <v>8.2844391529291102</v>
      </c>
      <c r="BO60" s="109">
        <v>0.34817114899386498</v>
      </c>
      <c r="BP60" s="109">
        <v>1.1770128474346401E-3</v>
      </c>
      <c r="BQ60" s="109">
        <v>3.4725571344323301E-3</v>
      </c>
      <c r="BR60" s="109">
        <v>2.7867476777063099E-3</v>
      </c>
      <c r="BS60" s="109">
        <v>9.7449324228244399E-2</v>
      </c>
      <c r="BT60" s="109">
        <v>0</v>
      </c>
      <c r="BU60" s="109">
        <v>72.262888939962593</v>
      </c>
      <c r="BV60" s="109">
        <v>7.93297827896184E-2</v>
      </c>
      <c r="BW60" s="109">
        <v>2.7894688514470498E-2</v>
      </c>
      <c r="BX60" s="109">
        <v>104.938390185022</v>
      </c>
      <c r="BY60" s="109">
        <v>3.5650689440411797E-2</v>
      </c>
      <c r="BZ60" s="109">
        <v>0</v>
      </c>
      <c r="CA60" s="109">
        <v>8.5317129361706603E-7</v>
      </c>
      <c r="CB60" s="109">
        <v>5.17071336056041E-3</v>
      </c>
      <c r="CC60" s="109">
        <v>140.37319153204601</v>
      </c>
      <c r="CD60" s="109">
        <v>136.068019268396</v>
      </c>
      <c r="CE60" s="109">
        <v>4.3051722636507401</v>
      </c>
      <c r="CF60" s="109">
        <v>0</v>
      </c>
      <c r="CG60" s="109">
        <v>0</v>
      </c>
      <c r="CH60" s="109">
        <v>0.55666860673401697</v>
      </c>
      <c r="CI60" s="109">
        <v>0</v>
      </c>
      <c r="CJ60" s="109">
        <v>5.9735395757204897</v>
      </c>
      <c r="CK60" s="109">
        <v>0</v>
      </c>
      <c r="CL60" s="109">
        <v>0.155257632125751</v>
      </c>
      <c r="CM60" s="109">
        <v>23.894161830277099</v>
      </c>
      <c r="CN60" s="109">
        <v>0.176538255919134</v>
      </c>
      <c r="CO60" s="109">
        <v>0</v>
      </c>
      <c r="CP60" s="109">
        <v>0.40141127774378998</v>
      </c>
      <c r="CQ60" s="109">
        <v>5.4428666699735898E-4</v>
      </c>
      <c r="CR60" s="109">
        <v>17.121036031239399</v>
      </c>
      <c r="CS60" s="109">
        <v>30.182218960577998</v>
      </c>
      <c r="CT60" s="109">
        <v>0</v>
      </c>
      <c r="CU60" s="109">
        <v>0</v>
      </c>
      <c r="CV60" s="109">
        <v>10.110665321009501</v>
      </c>
      <c r="CW60" s="109">
        <v>0.41129275225635298</v>
      </c>
      <c r="CX60" s="109">
        <v>0</v>
      </c>
      <c r="CY60" s="109">
        <v>1.6504068436978101</v>
      </c>
      <c r="CZ60" s="109">
        <v>202.10869282450599</v>
      </c>
      <c r="DA60" s="109">
        <v>0.391080375097141</v>
      </c>
      <c r="DB60" s="109">
        <v>14.0539882010449</v>
      </c>
      <c r="DD60" s="30">
        <f>(AT60/BL60)</f>
        <v>7.9999945914277209E-3</v>
      </c>
      <c r="DE60" s="30">
        <f t="shared" si="40"/>
        <v>1.924749789782703E-2</v>
      </c>
      <c r="DF60" s="45">
        <f>(AB60-B60)/(B60+1E-50)</f>
        <v>-1.8792860492205951E-7</v>
      </c>
      <c r="DG60" s="45"/>
      <c r="DH60" s="45">
        <f>(BL60-D60)/(D60+1E-50)</f>
        <v>1.1304762827444093E-7</v>
      </c>
      <c r="DI60" s="45">
        <f>(CC60-E60)/(E60+1E-50)</f>
        <v>-2.540775267917843E-5</v>
      </c>
      <c r="DJ60" s="45">
        <f>(CD60-F60)/(F60+1E-50)</f>
        <v>-2.6306383073563341E-5</v>
      </c>
      <c r="DK60" s="45">
        <f>(CR60-G60)/(G60+1E-50)</f>
        <v>2.8670216009123513E-6</v>
      </c>
      <c r="DL60" s="45">
        <f>(CZ60-H60)/(H60+1E-50)</f>
        <v>-1.0873105610199051E-7</v>
      </c>
      <c r="DM60" s="45">
        <f t="shared" si="41"/>
        <v>-4.9131334393795717E-4</v>
      </c>
      <c r="DN60" s="45">
        <f t="shared" si="42"/>
        <v>8.9363169749602557E-7</v>
      </c>
      <c r="DO60" s="45">
        <f t="shared" si="43"/>
        <v>2.5200928006842357E-5</v>
      </c>
      <c r="DP60" s="45">
        <f t="shared" si="44"/>
        <v>-5.5932981408136678E-4</v>
      </c>
      <c r="DQ60" s="45">
        <f t="shared" si="45"/>
        <v>1.6874567004465543E-5</v>
      </c>
      <c r="DR60" s="45">
        <f t="shared" si="46"/>
        <v>2.9017756639190073E-6</v>
      </c>
      <c r="DS60" s="45">
        <f t="shared" si="47"/>
        <v>2.6051111479526245E-5</v>
      </c>
      <c r="DT60" s="45">
        <f t="shared" si="48"/>
        <v>2.072259111663173E-5</v>
      </c>
      <c r="DU60" s="45">
        <f t="shared" si="49"/>
        <v>2.5247097458159979E-6</v>
      </c>
      <c r="DV60" s="45">
        <f t="shared" si="50"/>
        <v>8.5564820460067037E-4</v>
      </c>
      <c r="DW60" s="45">
        <f t="shared" si="51"/>
        <v>2.2329937938334943E-6</v>
      </c>
      <c r="DX60" s="45">
        <f t="shared" si="52"/>
        <v>2.2535819305853393E-5</v>
      </c>
      <c r="DY60" s="45">
        <f t="shared" si="53"/>
        <v>2.555062356390501E-5</v>
      </c>
      <c r="DZ60" s="45">
        <f t="shared" si="54"/>
        <v>2.3149455075923462E-5</v>
      </c>
      <c r="EA60" s="45">
        <f t="shared" si="55"/>
        <v>-1.337610102211224E-3</v>
      </c>
      <c r="EB60" s="45">
        <f t="shared" si="56"/>
        <v>2.4857955315648388E-5</v>
      </c>
      <c r="EC60" s="45">
        <f t="shared" si="57"/>
        <v>3.7986675175252997E-6</v>
      </c>
      <c r="ED60" s="45">
        <f t="shared" si="58"/>
        <v>1.3931082441061896E-7</v>
      </c>
      <c r="EE60" s="75">
        <f t="shared" si="59"/>
        <v>2.5244563266676664E-6</v>
      </c>
      <c r="EF60" s="45">
        <f t="shared" si="60"/>
        <v>2.0799494462177676E-5</v>
      </c>
      <c r="EG60" s="45">
        <f t="shared" si="61"/>
        <v>8.1350405781011959E-4</v>
      </c>
      <c r="EH60" s="45">
        <f t="shared" si="62"/>
        <v>-9.4885015204386328E-4</v>
      </c>
      <c r="EI60" s="75">
        <f t="shared" si="63"/>
        <v>-6.1540457437697898E-4</v>
      </c>
      <c r="EJ60" s="45">
        <f t="shared" si="64"/>
        <v>2.520349261551464E-5</v>
      </c>
      <c r="EK60" s="45">
        <f t="shared" si="65"/>
        <v>2.6000927436715562E-5</v>
      </c>
    </row>
    <row r="61" spans="1:145" x14ac:dyDescent="0.25">
      <c r="A61" s="36" t="s">
        <v>610</v>
      </c>
      <c r="B61" s="1">
        <f>SUM(B3:B60)+SUM(B66:B81)</f>
        <v>32991.189197778593</v>
      </c>
      <c r="C61" s="1">
        <f t="shared" ref="C61:H61" si="66">SUM(C3:C60)+SUM(C66:C81)</f>
        <v>9.6161818016999998</v>
      </c>
      <c r="D61" s="1">
        <f t="shared" si="66"/>
        <v>228155.33809563291</v>
      </c>
      <c r="E61" s="1">
        <f t="shared" si="66"/>
        <v>6158.5225192065009</v>
      </c>
      <c r="F61" s="1">
        <f t="shared" si="66"/>
        <v>5960.0236097799998</v>
      </c>
      <c r="G61" s="1">
        <f t="shared" si="66"/>
        <v>1180.7906689030601</v>
      </c>
      <c r="H61" s="1">
        <f t="shared" si="66"/>
        <v>8924.6229351376987</v>
      </c>
      <c r="I61" s="1"/>
      <c r="J61" s="20"/>
      <c r="K61" s="110">
        <f>SUM(K3:K60)+SUM(K66:K81)</f>
        <v>0</v>
      </c>
      <c r="L61" s="110">
        <f t="shared" ref="L61:BX61" si="67">SUM(L3:L60)+SUM(L66:L81)</f>
        <v>228.7023589810569</v>
      </c>
      <c r="M61" s="110">
        <f t="shared" si="67"/>
        <v>15.98121165061613</v>
      </c>
      <c r="N61" s="110">
        <f t="shared" si="67"/>
        <v>84.952700454035309</v>
      </c>
      <c r="O61" s="110">
        <f t="shared" si="67"/>
        <v>84.952700454035309</v>
      </c>
      <c r="P61" s="110">
        <f t="shared" si="67"/>
        <v>672.1103735884044</v>
      </c>
      <c r="Q61" s="110">
        <f t="shared" si="67"/>
        <v>0</v>
      </c>
      <c r="R61" s="110">
        <f t="shared" si="67"/>
        <v>2.5470479904632415E-2</v>
      </c>
      <c r="S61" s="110">
        <f t="shared" si="67"/>
        <v>0.12435582130361482</v>
      </c>
      <c r="T61" s="110">
        <f t="shared" si="67"/>
        <v>42.760087636660266</v>
      </c>
      <c r="U61" s="110">
        <f t="shared" si="67"/>
        <v>2.418043429465095E-2</v>
      </c>
      <c r="V61" s="110">
        <f t="shared" si="67"/>
        <v>8.7602636155303042</v>
      </c>
      <c r="W61" s="110">
        <f t="shared" si="67"/>
        <v>0.84643235019659457</v>
      </c>
      <c r="X61" s="110">
        <f t="shared" si="67"/>
        <v>0.5187805613664237</v>
      </c>
      <c r="Y61" s="110">
        <f t="shared" si="67"/>
        <v>213.17867854703655</v>
      </c>
      <c r="Z61" s="110">
        <f t="shared" si="67"/>
        <v>8.3764009164657439E-6</v>
      </c>
      <c r="AA61" s="110">
        <f t="shared" si="67"/>
        <v>3.3505579231098339E-5</v>
      </c>
      <c r="AB61" s="110">
        <f t="shared" si="67"/>
        <v>102292.62890692973</v>
      </c>
      <c r="AC61" s="110">
        <f t="shared" si="67"/>
        <v>187.95942991223367</v>
      </c>
      <c r="AD61" s="110">
        <f t="shared" si="67"/>
        <v>4461.2362596961957</v>
      </c>
      <c r="AE61" s="110">
        <f t="shared" si="67"/>
        <v>284.08573180169373</v>
      </c>
      <c r="AF61" s="110">
        <f t="shared" si="67"/>
        <v>6.600457382154671</v>
      </c>
      <c r="AG61" s="110">
        <f t="shared" si="67"/>
        <v>1015.810463170134</v>
      </c>
      <c r="AH61" s="110">
        <f t="shared" si="67"/>
        <v>17.065158126290644</v>
      </c>
      <c r="AI61" s="110">
        <f t="shared" si="67"/>
        <v>2017.1435148482203</v>
      </c>
      <c r="AJ61" s="110">
        <f t="shared" si="67"/>
        <v>16.218086357193588</v>
      </c>
      <c r="AK61" s="110">
        <f t="shared" si="67"/>
        <v>352.56423686609946</v>
      </c>
      <c r="AL61" s="110">
        <f t="shared" si="67"/>
        <v>3.7964006491955766</v>
      </c>
      <c r="AM61" s="110">
        <f t="shared" si="67"/>
        <v>5.2336258750971219E-3</v>
      </c>
      <c r="AN61" s="110">
        <f t="shared" si="67"/>
        <v>0</v>
      </c>
      <c r="AO61" s="110">
        <f t="shared" si="67"/>
        <v>371.17687064700891</v>
      </c>
      <c r="AP61" s="110">
        <f t="shared" si="67"/>
        <v>371.17687064700891</v>
      </c>
      <c r="AQ61" s="110">
        <f t="shared" si="67"/>
        <v>24.127450392049759</v>
      </c>
      <c r="AR61" s="110">
        <f t="shared" si="67"/>
        <v>7.0123309336985327E-5</v>
      </c>
      <c r="AS61" s="110">
        <f t="shared" si="67"/>
        <v>1.3541052132938131E-4</v>
      </c>
      <c r="AT61" s="110">
        <f t="shared" si="67"/>
        <v>1776.6423659681288</v>
      </c>
      <c r="AU61" s="110">
        <f t="shared" si="67"/>
        <v>279.82634234155421</v>
      </c>
      <c r="AV61" s="110">
        <f t="shared" si="67"/>
        <v>11.177790917604252</v>
      </c>
      <c r="AW61" s="110">
        <f t="shared" si="67"/>
        <v>291.70214294426353</v>
      </c>
      <c r="AX61" s="110">
        <f t="shared" si="67"/>
        <v>29.809189535187592</v>
      </c>
      <c r="AY61" s="110">
        <f t="shared" si="67"/>
        <v>8.677195332115259E-2</v>
      </c>
      <c r="AZ61" s="110">
        <f t="shared" si="67"/>
        <v>0.63632791448260173</v>
      </c>
      <c r="BA61" s="110">
        <f t="shared" si="67"/>
        <v>6.1469239815131315E-3</v>
      </c>
      <c r="BB61" s="110">
        <f t="shared" si="67"/>
        <v>1.2480140201966493E-2</v>
      </c>
      <c r="BC61" s="110">
        <f t="shared" si="67"/>
        <v>0.36646577934864177</v>
      </c>
      <c r="BD61" s="110">
        <f t="shared" si="67"/>
        <v>23.645007706647569</v>
      </c>
      <c r="BE61" s="110">
        <f t="shared" si="67"/>
        <v>739.94087867019073</v>
      </c>
      <c r="BF61" s="110">
        <f t="shared" si="67"/>
        <v>0</v>
      </c>
      <c r="BG61" s="110">
        <f t="shared" si="67"/>
        <v>2.0268205258341987</v>
      </c>
      <c r="BH61" s="110">
        <f t="shared" si="67"/>
        <v>1.9473368952778067</v>
      </c>
      <c r="BI61" s="110">
        <f t="shared" ref="BI61" si="68">SUM(BI3:BI60)+SUM(BI66:BI81)</f>
        <v>8942.0201142308233</v>
      </c>
      <c r="BJ61" s="110">
        <f t="shared" si="67"/>
        <v>199872.27112075058</v>
      </c>
      <c r="BK61" s="110">
        <f t="shared" si="67"/>
        <v>20431.382214609992</v>
      </c>
      <c r="BL61" s="110">
        <f t="shared" si="67"/>
        <v>878873.62184863037</v>
      </c>
      <c r="BM61" s="110">
        <f t="shared" si="67"/>
        <v>0</v>
      </c>
      <c r="BN61" s="110">
        <f t="shared" si="67"/>
        <v>357.78982822223776</v>
      </c>
      <c r="BO61" s="110">
        <f t="shared" si="67"/>
        <v>14.896278133252908</v>
      </c>
      <c r="BP61" s="110">
        <f t="shared" si="67"/>
        <v>5.0038554953201739E-2</v>
      </c>
      <c r="BQ61" s="110">
        <f t="shared" si="67"/>
        <v>0.14762825170237573</v>
      </c>
      <c r="BR61" s="110">
        <f t="shared" si="67"/>
        <v>0.11847252543135672</v>
      </c>
      <c r="BS61" s="110">
        <f t="shared" si="67"/>
        <v>4.1613533884865088</v>
      </c>
      <c r="BT61" s="110">
        <f t="shared" si="67"/>
        <v>0</v>
      </c>
      <c r="BU61" s="110">
        <f t="shared" si="67"/>
        <v>3113.6046880165522</v>
      </c>
      <c r="BV61" s="110">
        <f t="shared" si="67"/>
        <v>3.3993367608780942</v>
      </c>
      <c r="BW61" s="110">
        <f t="shared" si="67"/>
        <v>1.1935610243792583</v>
      </c>
      <c r="BX61" s="110">
        <f t="shared" si="67"/>
        <v>4492.1344707446588</v>
      </c>
      <c r="BY61" s="110">
        <f t="shared" ref="BY61:DB61" si="69">SUM(BY3:BY60)+SUM(BY66:BY81)</f>
        <v>1.5270851190071453</v>
      </c>
      <c r="BZ61" s="110">
        <f t="shared" si="69"/>
        <v>0</v>
      </c>
      <c r="CA61" s="110">
        <f t="shared" si="69"/>
        <v>3.6270682467115254E-5</v>
      </c>
      <c r="CB61" s="110">
        <f t="shared" si="69"/>
        <v>0.22124545318097152</v>
      </c>
      <c r="CC61" s="110">
        <f t="shared" si="69"/>
        <v>6026.6145697434722</v>
      </c>
      <c r="CD61" s="110">
        <f t="shared" si="69"/>
        <v>5838.6551398312404</v>
      </c>
      <c r="CE61" s="110">
        <f t="shared" si="69"/>
        <v>187.95942991223367</v>
      </c>
      <c r="CF61" s="110">
        <f t="shared" si="69"/>
        <v>0</v>
      </c>
      <c r="CG61" s="110">
        <f t="shared" si="69"/>
        <v>0</v>
      </c>
      <c r="CH61" s="110">
        <f t="shared" si="69"/>
        <v>28.478448689979395</v>
      </c>
      <c r="CI61" s="110">
        <f t="shared" si="69"/>
        <v>0</v>
      </c>
      <c r="CJ61" s="110">
        <f t="shared" si="69"/>
        <v>257.56382844496943</v>
      </c>
      <c r="CK61" s="110">
        <f t="shared" si="69"/>
        <v>0</v>
      </c>
      <c r="CL61" s="110">
        <f t="shared" si="69"/>
        <v>6.6547786846453425</v>
      </c>
      <c r="CM61" s="110">
        <f t="shared" si="69"/>
        <v>1030.2553108219361</v>
      </c>
      <c r="CN61" s="110">
        <f t="shared" si="69"/>
        <v>7.600821528889651</v>
      </c>
      <c r="CO61" s="110">
        <f t="shared" si="69"/>
        <v>1.987045211285458E-2</v>
      </c>
      <c r="CP61" s="110">
        <f t="shared" si="69"/>
        <v>17.18391465213708</v>
      </c>
      <c r="CQ61" s="110">
        <f t="shared" si="69"/>
        <v>2.3288983353451559E-2</v>
      </c>
      <c r="CR61" s="110">
        <f t="shared" si="69"/>
        <v>864.16044044688545</v>
      </c>
      <c r="CS61" s="110">
        <f t="shared" si="69"/>
        <v>1307.8726555721951</v>
      </c>
      <c r="CT61" s="110">
        <f t="shared" si="69"/>
        <v>0</v>
      </c>
      <c r="CU61" s="110">
        <f t="shared" si="69"/>
        <v>0</v>
      </c>
      <c r="CV61" s="110">
        <f t="shared" si="69"/>
        <v>437.32495738106792</v>
      </c>
      <c r="CW61" s="110">
        <f t="shared" si="69"/>
        <v>17.598336682076653</v>
      </c>
      <c r="CX61" s="110">
        <f t="shared" si="69"/>
        <v>0</v>
      </c>
      <c r="CY61" s="110">
        <f t="shared" si="69"/>
        <v>71.39523276460983</v>
      </c>
      <c r="CZ61" s="110">
        <f t="shared" si="69"/>
        <v>8696.0818114645645</v>
      </c>
      <c r="DA61" s="110">
        <f t="shared" si="69"/>
        <v>16.733556300727212</v>
      </c>
      <c r="DB61" s="110">
        <f t="shared" si="69"/>
        <v>606.91672460072766</v>
      </c>
    </row>
    <row r="62" spans="1:145" x14ac:dyDescent="0.25">
      <c r="A62" s="9" t="s">
        <v>56</v>
      </c>
      <c r="B62" s="1">
        <f>SUM(B3:B51)</f>
        <v>24430.736874858594</v>
      </c>
      <c r="C62" s="1">
        <f t="shared" ref="C62:H62" si="70">SUM(C3:C51)</f>
        <v>0</v>
      </c>
      <c r="D62" s="1">
        <f t="shared" si="70"/>
        <v>168565.8529115119</v>
      </c>
      <c r="E62" s="1">
        <f t="shared" si="70"/>
        <v>4622.4689132011999</v>
      </c>
      <c r="F62" s="1">
        <f t="shared" si="70"/>
        <v>4480.0114156541003</v>
      </c>
      <c r="G62" s="1">
        <f t="shared" si="70"/>
        <v>655.32114222965993</v>
      </c>
      <c r="H62" s="1">
        <f t="shared" si="70"/>
        <v>6673.5227037362001</v>
      </c>
      <c r="I62" s="1"/>
      <c r="K62" s="110">
        <f>SUM(K3:K51)</f>
        <v>0</v>
      </c>
      <c r="L62" s="110">
        <f>SUM(L3:L51)</f>
        <v>176.3037584795369</v>
      </c>
      <c r="M62" s="110">
        <f t="shared" ref="M62:CB62" si="71">SUM(M3:M51)</f>
        <v>12.33269380405852</v>
      </c>
      <c r="N62" s="110">
        <f t="shared" si="71"/>
        <v>65.254970856098595</v>
      </c>
      <c r="O62" s="110">
        <f t="shared" si="71"/>
        <v>65.254970856098595</v>
      </c>
      <c r="P62" s="110">
        <f t="shared" si="71"/>
        <v>518.44913671874781</v>
      </c>
      <c r="Q62" s="110"/>
      <c r="R62" s="110">
        <f t="shared" si="71"/>
        <v>1.9725487037356181E-2</v>
      </c>
      <c r="S62" s="110">
        <f t="shared" si="71"/>
        <v>9.6306762047785072E-2</v>
      </c>
      <c r="T62" s="110">
        <f t="shared" si="71"/>
        <v>31.608164237026003</v>
      </c>
      <c r="U62" s="110">
        <f t="shared" si="71"/>
        <v>1.8726422357119309E-2</v>
      </c>
      <c r="V62" s="110">
        <f t="shared" si="71"/>
        <v>6.7602942790380371</v>
      </c>
      <c r="W62" s="110">
        <f t="shared" si="71"/>
        <v>0.65551505169849433</v>
      </c>
      <c r="X62" s="110">
        <f t="shared" si="71"/>
        <v>0.40176724472979514</v>
      </c>
      <c r="Y62" s="110">
        <f t="shared" si="71"/>
        <v>162.25566280914833</v>
      </c>
      <c r="Z62" s="110">
        <f t="shared" si="71"/>
        <v>6.4870562869800351E-6</v>
      </c>
      <c r="AA62" s="110">
        <f t="shared" si="71"/>
        <v>2.5948248952379009E-5</v>
      </c>
      <c r="AB62" s="110">
        <f t="shared" si="71"/>
        <v>24430.728930259163</v>
      </c>
      <c r="AC62" s="110">
        <f t="shared" si="71"/>
        <v>142.45841568040669</v>
      </c>
      <c r="AD62" s="110">
        <f t="shared" si="71"/>
        <v>3454.983623327651</v>
      </c>
      <c r="AE62" s="110">
        <f t="shared" si="71"/>
        <v>220.00883270845495</v>
      </c>
      <c r="AF62" s="110">
        <f t="shared" si="71"/>
        <v>5.1116918072278397</v>
      </c>
      <c r="AG62" s="110">
        <f t="shared" si="71"/>
        <v>786.68978384893819</v>
      </c>
      <c r="AH62" s="110">
        <f t="shared" si="71"/>
        <v>13.216030122961667</v>
      </c>
      <c r="AI62" s="110">
        <f t="shared" si="71"/>
        <v>1553.018353017211</v>
      </c>
      <c r="AJ62" s="110">
        <f t="shared" si="71"/>
        <v>11.80041035930542</v>
      </c>
      <c r="AK62" s="110">
        <f t="shared" si="71"/>
        <v>271.12848920259069</v>
      </c>
      <c r="AL62" s="110">
        <f t="shared" si="71"/>
        <v>2.9296846245590955</v>
      </c>
      <c r="AM62" s="110">
        <f t="shared" si="71"/>
        <v>0</v>
      </c>
      <c r="AN62" s="110"/>
      <c r="AO62" s="110">
        <f t="shared" si="71"/>
        <v>285.17661838182647</v>
      </c>
      <c r="AP62" s="110">
        <f t="shared" si="71"/>
        <v>285.17661838182647</v>
      </c>
      <c r="AQ62" s="110">
        <f t="shared" si="71"/>
        <v>18.619165395463519</v>
      </c>
      <c r="AR62" s="110">
        <f t="shared" si="71"/>
        <v>5.4306674754271972E-5</v>
      </c>
      <c r="AS62" s="110">
        <f t="shared" si="71"/>
        <v>1.0486802083521264E-4</v>
      </c>
      <c r="AT62" s="110">
        <f t="shared" si="71"/>
        <v>1348.526525425352</v>
      </c>
      <c r="AU62" s="110">
        <f t="shared" si="71"/>
        <v>214.71887932485947</v>
      </c>
      <c r="AV62" s="110">
        <f t="shared" si="71"/>
        <v>8.569345992038043</v>
      </c>
      <c r="AW62" s="110"/>
      <c r="AX62" s="110">
        <f t="shared" si="71"/>
        <v>22.994053832381343</v>
      </c>
      <c r="AY62" s="110">
        <f t="shared" si="71"/>
        <v>6.720013813770051E-2</v>
      </c>
      <c r="AZ62" s="110">
        <f t="shared" si="71"/>
        <v>0.49280108357159685</v>
      </c>
      <c r="BA62" s="110">
        <f t="shared" si="71"/>
        <v>4.7604595097681191E-3</v>
      </c>
      <c r="BB62" s="110">
        <f t="shared" si="71"/>
        <v>9.6651797849622526E-3</v>
      </c>
      <c r="BC62" s="110">
        <f t="shared" si="71"/>
        <v>0</v>
      </c>
      <c r="BD62" s="110">
        <f t="shared" si="71"/>
        <v>18.194334125047181</v>
      </c>
      <c r="BE62" s="110">
        <f t="shared" si="71"/>
        <v>86.226743852188775</v>
      </c>
      <c r="BF62" s="110">
        <f t="shared" si="71"/>
        <v>0</v>
      </c>
      <c r="BG62" s="110">
        <f t="shared" si="71"/>
        <v>1.569661279660596</v>
      </c>
      <c r="BH62" s="110">
        <f t="shared" si="71"/>
        <v>1.5081054321032621</v>
      </c>
      <c r="BI62" s="110">
        <f t="shared" ref="BI62" si="72">SUM(BI3:BI51)</f>
        <v>6862.4130490820398</v>
      </c>
      <c r="BJ62" s="110">
        <f t="shared" si="71"/>
        <v>151709.21824046495</v>
      </c>
      <c r="BK62" s="110">
        <f t="shared" si="71"/>
        <v>15508.054714189915</v>
      </c>
      <c r="BL62" s="110">
        <f t="shared" si="71"/>
        <v>168565.79948008008</v>
      </c>
      <c r="BM62" s="110">
        <f t="shared" si="71"/>
        <v>0</v>
      </c>
      <c r="BN62" s="110">
        <f t="shared" si="71"/>
        <v>273.54749241304791</v>
      </c>
      <c r="BO62" s="110">
        <f t="shared" si="71"/>
        <v>11.495989116387779</v>
      </c>
      <c r="BP62" s="110">
        <f t="shared" si="71"/>
        <v>3.8752110531620705E-2</v>
      </c>
      <c r="BQ62" s="110">
        <f t="shared" si="71"/>
        <v>0.11432988100134348</v>
      </c>
      <c r="BR62" s="110">
        <f t="shared" si="71"/>
        <v>9.1750476157618804E-2</v>
      </c>
      <c r="BS62" s="110">
        <f t="shared" si="71"/>
        <v>3.2148359528441657</v>
      </c>
      <c r="BT62" s="110">
        <f t="shared" si="71"/>
        <v>0</v>
      </c>
      <c r="BU62" s="110">
        <f t="shared" si="71"/>
        <v>2386.0812829999886</v>
      </c>
      <c r="BV62" s="110">
        <f t="shared" si="71"/>
        <v>2.6118461103713075</v>
      </c>
      <c r="BW62" s="110">
        <f t="shared" si="71"/>
        <v>0.91840202960972439</v>
      </c>
      <c r="BX62" s="110">
        <f t="shared" si="71"/>
        <v>3454.983623327651</v>
      </c>
      <c r="BY62" s="110">
        <f t="shared" si="71"/>
        <v>1.1737625551530262</v>
      </c>
      <c r="BZ62" s="110">
        <f t="shared" si="71"/>
        <v>0</v>
      </c>
      <c r="CA62" s="110">
        <f t="shared" si="71"/>
        <v>2.8089652462761131E-5</v>
      </c>
      <c r="CB62" s="110">
        <f t="shared" si="71"/>
        <v>0.17024036926864947</v>
      </c>
      <c r="CC62" s="110">
        <f t="shared" ref="CC62:DB62" si="73">SUM(CC3:CC51)</f>
        <v>4622.3518803027346</v>
      </c>
      <c r="CD62" s="110">
        <f t="shared" si="73"/>
        <v>4479.8934646223279</v>
      </c>
      <c r="CE62" s="110">
        <f t="shared" si="73"/>
        <v>142.45841568040669</v>
      </c>
      <c r="CF62" s="110">
        <f t="shared" si="73"/>
        <v>0</v>
      </c>
      <c r="CG62" s="110">
        <f t="shared" si="73"/>
        <v>0</v>
      </c>
      <c r="CH62" s="110">
        <f t="shared" si="73"/>
        <v>18.327720741986422</v>
      </c>
      <c r="CI62" s="110">
        <f t="shared" si="73"/>
        <v>0</v>
      </c>
      <c r="CJ62" s="110">
        <f t="shared" si="73"/>
        <v>196.6724436695379</v>
      </c>
      <c r="CK62" s="110">
        <f t="shared" si="73"/>
        <v>0</v>
      </c>
      <c r="CL62" s="110">
        <f t="shared" si="73"/>
        <v>5.1116918072278397</v>
      </c>
      <c r="CM62" s="110">
        <f t="shared" si="73"/>
        <v>786.68978384893819</v>
      </c>
      <c r="CN62" s="110">
        <f t="shared" si="73"/>
        <v>5.8291923865820552</v>
      </c>
      <c r="CO62" s="110">
        <f t="shared" si="73"/>
        <v>0</v>
      </c>
      <c r="CP62" s="110">
        <f t="shared" si="73"/>
        <v>13.216030122961667</v>
      </c>
      <c r="CQ62" s="110">
        <f t="shared" si="73"/>
        <v>1.7920039621687936E-2</v>
      </c>
      <c r="CR62" s="110">
        <f t="shared" si="73"/>
        <v>655.32251413514177</v>
      </c>
      <c r="CS62" s="110">
        <f t="shared" si="73"/>
        <v>996.60096270095028</v>
      </c>
      <c r="CT62" s="110">
        <f t="shared" si="73"/>
        <v>0</v>
      </c>
      <c r="CU62" s="110">
        <f t="shared" si="73"/>
        <v>0</v>
      </c>
      <c r="CV62" s="110">
        <f t="shared" si="73"/>
        <v>333.84926456079774</v>
      </c>
      <c r="CW62" s="110">
        <f t="shared" si="73"/>
        <v>13.58064354463167</v>
      </c>
      <c r="CX62" s="110"/>
      <c r="CY62" s="110">
        <f t="shared" si="73"/>
        <v>54.495575589331857</v>
      </c>
      <c r="CZ62" s="110">
        <f t="shared" si="73"/>
        <v>6673.5204820168829</v>
      </c>
      <c r="DA62" s="110">
        <f t="shared" si="73"/>
        <v>12.91329576751675</v>
      </c>
      <c r="DB62" s="110">
        <f t="shared" si="73"/>
        <v>464.05552471969145</v>
      </c>
    </row>
    <row r="63" spans="1:145" s="22" customFormat="1" x14ac:dyDescent="0.25">
      <c r="A63" s="9" t="s">
        <v>457</v>
      </c>
      <c r="B63" s="1">
        <f>SUM(B66:B77)</f>
        <v>2562.5878007799997</v>
      </c>
      <c r="C63" s="1">
        <f t="shared" ref="C63:H63" si="74">SUM(C66:C77)</f>
        <v>9.6161818016999998</v>
      </c>
      <c r="D63" s="1">
        <f t="shared" si="74"/>
        <v>20163.468299421002</v>
      </c>
      <c r="E63" s="1">
        <f t="shared" si="74"/>
        <v>495.62093432529997</v>
      </c>
      <c r="F63" s="1">
        <f t="shared" si="74"/>
        <v>471.17259699589999</v>
      </c>
      <c r="G63" s="1">
        <f t="shared" si="74"/>
        <v>443.49433492740002</v>
      </c>
      <c r="H63" s="1">
        <f t="shared" si="74"/>
        <v>741.74217930149996</v>
      </c>
      <c r="I63" s="1"/>
      <c r="K63" s="110">
        <f t="shared" ref="K63" si="75">SUM(K66:K77)</f>
        <v>0</v>
      </c>
      <c r="L63" s="110">
        <f t="shared" ref="L63:CA63" si="76">SUM(L66:L77)</f>
        <v>12.52380058977691</v>
      </c>
      <c r="M63" s="110">
        <f t="shared" si="76"/>
        <v>0.8592121638678758</v>
      </c>
      <c r="N63" s="110">
        <f t="shared" si="76"/>
        <v>4.9389266216906655</v>
      </c>
      <c r="O63" s="110">
        <f t="shared" si="76"/>
        <v>4.9389266216906655</v>
      </c>
      <c r="P63" s="110">
        <f t="shared" si="76"/>
        <v>36.402909796094406</v>
      </c>
      <c r="Q63" s="110"/>
      <c r="R63" s="110">
        <f t="shared" si="76"/>
        <v>1.3030707312179973E-3</v>
      </c>
      <c r="S63" s="110">
        <f t="shared" si="76"/>
        <v>6.3620351207306046E-3</v>
      </c>
      <c r="T63" s="110">
        <f t="shared" si="76"/>
        <v>4.0030547514465971</v>
      </c>
      <c r="U63" s="110">
        <f t="shared" si="76"/>
        <v>1.2370684826655978E-3</v>
      </c>
      <c r="V63" s="110">
        <f t="shared" si="76"/>
        <v>0.47098521512121244</v>
      </c>
      <c r="W63" s="110">
        <f t="shared" si="76"/>
        <v>4.3303400439822073E-2</v>
      </c>
      <c r="X63" s="110">
        <f t="shared" si="76"/>
        <v>2.6540801780232218E-2</v>
      </c>
      <c r="Y63" s="110">
        <f t="shared" si="76"/>
        <v>14.225538440194207</v>
      </c>
      <c r="Z63" s="110">
        <f t="shared" si="76"/>
        <v>4.2853577561357338E-7</v>
      </c>
      <c r="AA63" s="110">
        <f t="shared" si="76"/>
        <v>1.7141519490511834E-6</v>
      </c>
      <c r="AB63" s="110">
        <f t="shared" si="76"/>
        <v>2049.7059638508117</v>
      </c>
      <c r="AC63" s="110">
        <f t="shared" si="76"/>
        <v>13.908043284335626</v>
      </c>
      <c r="AD63" s="110">
        <f t="shared" si="76"/>
        <v>228.23695516790889</v>
      </c>
      <c r="AE63" s="110">
        <f t="shared" si="76"/>
        <v>14.533803915298305</v>
      </c>
      <c r="AF63" s="110">
        <f t="shared" si="76"/>
        <v>0.337678954116304</v>
      </c>
      <c r="AG63" s="110">
        <f t="shared" si="76"/>
        <v>51.968824782155686</v>
      </c>
      <c r="AH63" s="110">
        <f t="shared" si="76"/>
        <v>0.87305160854731667</v>
      </c>
      <c r="AI63" s="110">
        <f t="shared" si="76"/>
        <v>112.87784049765418</v>
      </c>
      <c r="AJ63" s="110">
        <f t="shared" si="76"/>
        <v>1.7487635657998113</v>
      </c>
      <c r="AK63" s="110">
        <f t="shared" si="76"/>
        <v>20.11443403763311</v>
      </c>
      <c r="AL63" s="110">
        <f t="shared" si="76"/>
        <v>0.20410758925166422</v>
      </c>
      <c r="AM63" s="110">
        <f t="shared" si="76"/>
        <v>5.2336258750971219E-3</v>
      </c>
      <c r="AN63" s="110"/>
      <c r="AO63" s="110">
        <f t="shared" si="76"/>
        <v>21.501483930236553</v>
      </c>
      <c r="AP63" s="110">
        <f t="shared" si="76"/>
        <v>21.501483930236553</v>
      </c>
      <c r="AQ63" s="110">
        <f t="shared" si="76"/>
        <v>1.297186446977296</v>
      </c>
      <c r="AR63" s="110">
        <f t="shared" si="76"/>
        <v>3.5874877180203941E-6</v>
      </c>
      <c r="AS63" s="110">
        <f t="shared" si="76"/>
        <v>6.9275963565998157E-6</v>
      </c>
      <c r="AT63" s="110">
        <f t="shared" si="76"/>
        <v>112.70770913826803</v>
      </c>
      <c r="AU63" s="110">
        <f t="shared" si="76"/>
        <v>16.544047037874627</v>
      </c>
      <c r="AV63" s="110">
        <f t="shared" si="76"/>
        <v>0.67030468739072668</v>
      </c>
      <c r="AW63" s="110"/>
      <c r="AX63" s="110">
        <f t="shared" si="76"/>
        <v>1.6145350596893671</v>
      </c>
      <c r="AY63" s="110">
        <f t="shared" si="76"/>
        <v>4.4392547586214418E-3</v>
      </c>
      <c r="AZ63" s="110">
        <f t="shared" si="76"/>
        <v>3.2554510281805692E-2</v>
      </c>
      <c r="BA63" s="110">
        <f t="shared" si="76"/>
        <v>3.144759239846331E-4</v>
      </c>
      <c r="BB63" s="110">
        <f t="shared" si="76"/>
        <v>6.3848367521508764E-4</v>
      </c>
      <c r="BC63" s="110">
        <f t="shared" si="76"/>
        <v>0.36646577934864177</v>
      </c>
      <c r="BD63" s="110">
        <f t="shared" si="76"/>
        <v>1.3356323859724935</v>
      </c>
      <c r="BE63" s="110">
        <f t="shared" si="76"/>
        <v>7.2915904265282006</v>
      </c>
      <c r="BF63" s="110">
        <f t="shared" si="76"/>
        <v>0</v>
      </c>
      <c r="BG63" s="110">
        <f t="shared" si="76"/>
        <v>0.10369201710786646</v>
      </c>
      <c r="BH63" s="110">
        <f t="shared" si="76"/>
        <v>9.9625700513125678E-2</v>
      </c>
      <c r="BI63" s="110">
        <f t="shared" ref="BI63" si="77">SUM(BI66:BI77)</f>
        <v>527.53691621554526</v>
      </c>
      <c r="BJ63" s="110">
        <f t="shared" si="76"/>
        <v>12679.623761528213</v>
      </c>
      <c r="BK63" s="110">
        <f t="shared" si="76"/>
        <v>1296.1404137597056</v>
      </c>
      <c r="BL63" s="110">
        <f t="shared" si="76"/>
        <v>14088.471884426195</v>
      </c>
      <c r="BM63" s="110">
        <f t="shared" si="76"/>
        <v>0</v>
      </c>
      <c r="BN63" s="110">
        <f t="shared" si="76"/>
        <v>22.373991890843637</v>
      </c>
      <c r="BO63" s="110">
        <f t="shared" si="76"/>
        <v>0.80036793250307303</v>
      </c>
      <c r="BP63" s="110">
        <f t="shared" si="76"/>
        <v>2.559978996777942E-3</v>
      </c>
      <c r="BQ63" s="110">
        <f t="shared" si="76"/>
        <v>7.5526769020387106E-3</v>
      </c>
      <c r="BR63" s="110">
        <f t="shared" si="76"/>
        <v>6.0610512950676973E-3</v>
      </c>
      <c r="BS63" s="110">
        <f t="shared" si="76"/>
        <v>0.22039038914135428</v>
      </c>
      <c r="BT63" s="110">
        <f t="shared" si="76"/>
        <v>0</v>
      </c>
      <c r="BU63" s="110">
        <f t="shared" si="76"/>
        <v>187.85911174008788</v>
      </c>
      <c r="BV63" s="110">
        <f t="shared" si="76"/>
        <v>0.19933974710781135</v>
      </c>
      <c r="BW63" s="110">
        <f t="shared" si="76"/>
        <v>6.8346989059563296E-2</v>
      </c>
      <c r="BX63" s="110">
        <f t="shared" si="76"/>
        <v>259.135166216372</v>
      </c>
      <c r="BY63" s="110">
        <f t="shared" si="76"/>
        <v>8.9006914896079342E-2</v>
      </c>
      <c r="BZ63" s="110">
        <f t="shared" si="76"/>
        <v>0</v>
      </c>
      <c r="CA63" s="110">
        <f t="shared" si="76"/>
        <v>1.8556078148337983E-6</v>
      </c>
      <c r="CB63" s="110">
        <f t="shared" ref="CB63:DB63" si="78">SUM(CB66:CB77)</f>
        <v>1.2669191575037039E-2</v>
      </c>
      <c r="CC63" s="110">
        <f t="shared" si="78"/>
        <v>363.85823142270641</v>
      </c>
      <c r="CD63" s="110">
        <f t="shared" si="78"/>
        <v>349.95018813837021</v>
      </c>
      <c r="CE63" s="110">
        <f t="shared" si="78"/>
        <v>13.908043284335626</v>
      </c>
      <c r="CF63" s="110">
        <f t="shared" si="78"/>
        <v>0</v>
      </c>
      <c r="CG63" s="110">
        <f t="shared" si="78"/>
        <v>0</v>
      </c>
      <c r="CH63" s="110">
        <f t="shared" si="78"/>
        <v>6.0235520448420239</v>
      </c>
      <c r="CI63" s="110">
        <f t="shared" si="78"/>
        <v>0</v>
      </c>
      <c r="CJ63" s="110">
        <f t="shared" si="78"/>
        <v>16.603422160309094</v>
      </c>
      <c r="CK63" s="110">
        <f t="shared" si="78"/>
        <v>0</v>
      </c>
      <c r="CL63" s="110">
        <f t="shared" si="78"/>
        <v>0.39200025660697524</v>
      </c>
      <c r="CM63" s="110">
        <f t="shared" si="78"/>
        <v>66.413672433957728</v>
      </c>
      <c r="CN63" s="110">
        <f t="shared" si="78"/>
        <v>0.45323415393614247</v>
      </c>
      <c r="CO63" s="110">
        <f t="shared" si="78"/>
        <v>1.987045211285458E-2</v>
      </c>
      <c r="CP63" s="110">
        <f t="shared" si="78"/>
        <v>0.99180813439375304</v>
      </c>
      <c r="CQ63" s="110">
        <f t="shared" si="78"/>
        <v>1.3335971376290368E-3</v>
      </c>
      <c r="CR63" s="110">
        <f t="shared" si="78"/>
        <v>126.86268442480791</v>
      </c>
      <c r="CS63" s="110">
        <f t="shared" si="78"/>
        <v>85.869072967448886</v>
      </c>
      <c r="CT63" s="110">
        <f t="shared" si="78"/>
        <v>0</v>
      </c>
      <c r="CU63" s="110">
        <f t="shared" si="78"/>
        <v>0</v>
      </c>
      <c r="CV63" s="110">
        <f t="shared" si="78"/>
        <v>27.968883621771415</v>
      </c>
      <c r="CW63" s="110">
        <f t="shared" si="78"/>
        <v>0.94615570426769036</v>
      </c>
      <c r="CX63" s="110"/>
      <c r="CY63" s="110">
        <f t="shared" si="78"/>
        <v>4.5743357240635545</v>
      </c>
      <c r="CZ63" s="110">
        <f t="shared" si="78"/>
        <v>513.20400239752666</v>
      </c>
      <c r="DA63" s="110">
        <f t="shared" si="78"/>
        <v>0.89966196951496968</v>
      </c>
      <c r="DB63" s="110">
        <f t="shared" si="78"/>
        <v>37.90484863738812</v>
      </c>
    </row>
    <row r="64" spans="1:145" x14ac:dyDescent="0.25">
      <c r="A64" s="22" t="s">
        <v>240</v>
      </c>
      <c r="B64" s="20">
        <f>+B3+B5+B8+B9+B11+B12+B14+B15+B16+B17+B18+B19+B20+B21+B22+B23+B24+B25+B26+B28+B30+B31+B33+B34+B35+B36+B37+B39+B40+B41+B42+B43+B44+B46+B47+B49+B50</f>
        <v>20811.4861842276</v>
      </c>
      <c r="C64" s="20">
        <f t="shared" ref="C64:H64" si="79">+C3+C5+C8+C9+C11+C12+C14+C15+C16+C17+C18+C19+C20+C21+C22+C23+C24+C25+C26+C28+C30+C31+C33+C34+C35+C36+C37+C39+C40+C41+C42+C43+C44+C46+C47+C49+C50</f>
        <v>0</v>
      </c>
      <c r="D64" s="20">
        <f t="shared" si="79"/>
        <v>144595.19551088195</v>
      </c>
      <c r="E64" s="20">
        <f t="shared" si="79"/>
        <v>3992.7490455461998</v>
      </c>
      <c r="F64" s="20">
        <f t="shared" si="79"/>
        <v>3869.4089794346005</v>
      </c>
      <c r="G64" s="20">
        <f t="shared" si="79"/>
        <v>607.50791055285993</v>
      </c>
      <c r="H64" s="20">
        <f t="shared" si="79"/>
        <v>5834.1590673408</v>
      </c>
      <c r="I64" s="2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</row>
    <row r="66" spans="1:141" x14ac:dyDescent="0.25">
      <c r="A66" s="22">
        <v>110</v>
      </c>
      <c r="B66" s="22">
        <v>1.5861605527</v>
      </c>
      <c r="C66" s="22">
        <v>1.7564626100000001E-2</v>
      </c>
      <c r="D66" s="22">
        <v>14.192150886</v>
      </c>
      <c r="E66" s="22">
        <v>0.295019421</v>
      </c>
      <c r="F66" s="22">
        <v>0.27212307930000001</v>
      </c>
      <c r="G66" s="22">
        <v>0.13141292160000001</v>
      </c>
      <c r="H66" s="22">
        <v>0.80025148130000001</v>
      </c>
      <c r="J66" t="s">
        <v>119</v>
      </c>
      <c r="K66" s="109">
        <v>0</v>
      </c>
      <c r="L66" s="109">
        <v>4.45228478865942E-4</v>
      </c>
      <c r="M66" s="109">
        <v>3.1144938795284301E-5</v>
      </c>
      <c r="N66" s="109">
        <v>1.6480179222540001E-4</v>
      </c>
      <c r="O66" s="109">
        <v>1.6480179222540001E-4</v>
      </c>
      <c r="P66" s="109">
        <v>1.3092762611815599E-3</v>
      </c>
      <c r="Q66" s="109">
        <v>0</v>
      </c>
      <c r="R66" s="109">
        <v>6.15464320948869E-8</v>
      </c>
      <c r="S66" s="109">
        <v>3.0048997723727699E-7</v>
      </c>
      <c r="T66" s="109">
        <v>7.9824829052508502E-5</v>
      </c>
      <c r="U66" s="109">
        <v>5.8429697669163401E-8</v>
      </c>
      <c r="V66" s="109">
        <v>1.7072862906683799E-5</v>
      </c>
      <c r="W66" s="109">
        <v>2.0453380512243898E-6</v>
      </c>
      <c r="X66" s="109">
        <v>1.2534488555256001E-6</v>
      </c>
      <c r="Y66" s="109">
        <v>4.0975680153441599E-4</v>
      </c>
      <c r="Z66" s="109">
        <v>2.0239532179213702E-11</v>
      </c>
      <c r="AA66" s="109">
        <v>8.0976868003769801E-11</v>
      </c>
      <c r="AB66" s="109">
        <v>8.3517430292608399E-2</v>
      </c>
      <c r="AC66" s="109">
        <v>4.4829996086795902E-4</v>
      </c>
      <c r="AD66" s="109">
        <v>1.0780237768481599E-2</v>
      </c>
      <c r="AE66" s="109">
        <v>6.86461967514895E-4</v>
      </c>
      <c r="AF66" s="109">
        <v>1.5949558248868701E-5</v>
      </c>
      <c r="AG66" s="109">
        <v>2.4546261236682702E-3</v>
      </c>
      <c r="AH66" s="109">
        <v>4.1236792936391097E-5</v>
      </c>
      <c r="AI66" s="109">
        <v>3.9219496982423599E-3</v>
      </c>
      <c r="AJ66" s="109">
        <v>2.97970420807222E-5</v>
      </c>
      <c r="AK66" s="109">
        <v>6.8469946791448199E-4</v>
      </c>
      <c r="AL66" s="109">
        <v>7.3982032000088196E-6</v>
      </c>
      <c r="AM66" s="109">
        <v>0</v>
      </c>
      <c r="AN66" s="109">
        <v>0</v>
      </c>
      <c r="AO66" s="109">
        <v>7.2018247281425496E-4</v>
      </c>
      <c r="AP66" s="109">
        <v>7.2018247281425496E-4</v>
      </c>
      <c r="AQ66" s="109">
        <v>4.7022766580135197E-5</v>
      </c>
      <c r="AR66" s="109">
        <v>1.6942750100585799E-10</v>
      </c>
      <c r="AS66" s="109">
        <v>3.27224481224888E-10</v>
      </c>
      <c r="AT66" s="109">
        <v>4.3457078765632099E-3</v>
      </c>
      <c r="AU66" s="109">
        <v>5.4224482327198899E-4</v>
      </c>
      <c r="AV66" s="109">
        <v>2.1640570082177201E-5</v>
      </c>
      <c r="AW66" s="109">
        <v>5.6747432777217398E-4</v>
      </c>
      <c r="AX66" s="109">
        <v>5.8073006057198903E-5</v>
      </c>
      <c r="AY66" s="109">
        <v>2.0969262057904299E-7</v>
      </c>
      <c r="AZ66" s="109">
        <v>1.5376136069269199E-6</v>
      </c>
      <c r="BA66" s="109">
        <v>1.48525383466437E-8</v>
      </c>
      <c r="BB66" s="109">
        <v>3.0158126512232797E-8</v>
      </c>
      <c r="BC66" s="109">
        <v>0</v>
      </c>
      <c r="BD66" s="109">
        <v>4.5949714462871403E-5</v>
      </c>
      <c r="BE66" s="109">
        <v>2.6904556402497802E-4</v>
      </c>
      <c r="BF66" s="109">
        <v>0</v>
      </c>
      <c r="BG66" s="109">
        <v>4.89756775078953E-6</v>
      </c>
      <c r="BH66" s="109">
        <v>4.7056554065598497E-6</v>
      </c>
      <c r="BI66" s="109">
        <v>1.7330092539008E-2</v>
      </c>
      <c r="BJ66" s="109">
        <v>0.48889194596471403</v>
      </c>
      <c r="BK66" s="109">
        <v>4.9975577197594698E-2</v>
      </c>
      <c r="BL66" s="109">
        <v>0.54321323103887298</v>
      </c>
      <c r="BM66" s="109">
        <v>0</v>
      </c>
      <c r="BN66" s="109">
        <v>6.9081034188175504E-4</v>
      </c>
      <c r="BO66" s="109">
        <v>2.9122737920049301E-5</v>
      </c>
      <c r="BP66" s="109">
        <v>1.2091271350385999E-7</v>
      </c>
      <c r="BQ66" s="109">
        <v>3.5672459310945399E-7</v>
      </c>
      <c r="BR66" s="109">
        <v>2.86253807106599E-7</v>
      </c>
      <c r="BS66" s="109">
        <v>8.7097427757293094E-6</v>
      </c>
      <c r="BT66" s="109">
        <v>0</v>
      </c>
      <c r="BU66" s="109">
        <v>6.02578577688123E-3</v>
      </c>
      <c r="BV66" s="109">
        <v>8.1496056482415306E-6</v>
      </c>
      <c r="BW66" s="109">
        <v>2.8655676626046502E-6</v>
      </c>
      <c r="BX66" s="109">
        <v>1.0780237768481599E-2</v>
      </c>
      <c r="BY66" s="109">
        <v>3.66242828089088E-6</v>
      </c>
      <c r="BZ66" s="109">
        <v>0</v>
      </c>
      <c r="CA66" s="109">
        <v>8.7639235657555995E-11</v>
      </c>
      <c r="CB66" s="109">
        <v>5.3123673782084095E-7</v>
      </c>
      <c r="CC66" s="109">
        <v>1.4426457067742499E-2</v>
      </c>
      <c r="CD66" s="109">
        <v>1.39781571068745E-2</v>
      </c>
      <c r="CE66" s="109">
        <v>4.4829996086795902E-4</v>
      </c>
      <c r="CF66" s="109">
        <v>0</v>
      </c>
      <c r="CG66" s="109">
        <v>0</v>
      </c>
      <c r="CH66" s="109">
        <v>5.7186681878558403E-5</v>
      </c>
      <c r="CI66" s="109">
        <v>0</v>
      </c>
      <c r="CJ66" s="109">
        <v>6.1365542860607203E-4</v>
      </c>
      <c r="CK66" s="109">
        <v>0</v>
      </c>
      <c r="CL66" s="109">
        <v>1.5949558248868701E-5</v>
      </c>
      <c r="CM66" s="109">
        <v>2.4546261236682702E-3</v>
      </c>
      <c r="CN66" s="109">
        <v>1.47207830817308E-5</v>
      </c>
      <c r="CO66" s="109">
        <v>0</v>
      </c>
      <c r="CP66" s="109">
        <v>4.1236792936391097E-5</v>
      </c>
      <c r="CQ66" s="109">
        <v>5.5914725221426697E-8</v>
      </c>
      <c r="CR66" s="109">
        <v>2.7041223124279999E-3</v>
      </c>
      <c r="CS66" s="109">
        <v>2.5167879695100698E-3</v>
      </c>
      <c r="CT66" s="109">
        <v>0</v>
      </c>
      <c r="CU66" s="109">
        <v>0</v>
      </c>
      <c r="CV66" s="109">
        <v>8.43098983999955E-4</v>
      </c>
      <c r="CW66" s="109">
        <v>3.4296527072206801E-5</v>
      </c>
      <c r="CX66" s="109">
        <v>0</v>
      </c>
      <c r="CY66" s="109">
        <v>1.3762490120537699E-4</v>
      </c>
      <c r="CZ66" s="109">
        <v>1.6853232802570499E-2</v>
      </c>
      <c r="DA66" s="109">
        <v>3.2609530856440497E-5</v>
      </c>
      <c r="DB66" s="109">
        <v>1.17193024906716E-3</v>
      </c>
      <c r="DD66" s="30">
        <f t="shared" ref="DD66:DD77" si="80">(AT66/BL66)</f>
        <v>8.0000037338049043E-3</v>
      </c>
      <c r="DE66" s="30">
        <f t="shared" ref="DE66:DE77" si="81">BE66/CD66</f>
        <v>1.9247570474984904E-2</v>
      </c>
      <c r="DF66" s="45">
        <f t="shared" ref="DF66:DF77" si="82">(AB66-B66)/(B66+1E-50)</f>
        <v>-0.9473461686142407</v>
      </c>
      <c r="DG66" s="45"/>
      <c r="DH66" s="45">
        <f t="shared" ref="DH66:DH77" si="83">(BL66-D66)/(D66+1E-50)</f>
        <v>-0.96172439009405319</v>
      </c>
      <c r="DI66" s="45">
        <f t="shared" ref="DI66:DI77" si="84">(CC66-E66)/(E66+1E-50)</f>
        <v>-0.95109997498184207</v>
      </c>
      <c r="DJ66" s="45">
        <f t="shared" ref="DJ66:DJ77" si="85">(CD66-F66)/(F66+1E-50)</f>
        <v>-0.94863295997226171</v>
      </c>
      <c r="DK66" s="45">
        <f t="shared" ref="DK66:DK77" si="86">(CR66-G66)/(G66+1E-50)</f>
        <v>-0.97942270608168258</v>
      </c>
      <c r="DL66" s="45">
        <f t="shared" ref="DL66:DL77" si="87">(CZ66-H66)/(H66+1E-50)</f>
        <v>-0.97894007921710746</v>
      </c>
      <c r="DM66" s="45">
        <f t="shared" ref="DM66:DM77" si="88">(O66/0.009783-$CZ66)/($CZ66)</f>
        <v>-4.4508993834993689E-4</v>
      </c>
      <c r="DN66" s="45">
        <f t="shared" ref="DN66:DN77" si="89">(M66/0.001848-$CZ66)/($CZ66)</f>
        <v>5.284229478065223E-6</v>
      </c>
      <c r="DO66" s="45">
        <f t="shared" ref="DO66:DO77" si="90">((R66+S66)/0.0000259-$CD66)/($CD66)</f>
        <v>5.911772164138147E-6</v>
      </c>
      <c r="DP66" s="45">
        <f t="shared" ref="DP66:DP77" si="91">(T66/0.004739-$CZ66)/($CZ66)</f>
        <v>-5.3389945542137076E-4</v>
      </c>
      <c r="DQ66" s="45">
        <f t="shared" ref="DQ66:DQ77" si="92">((U66)/0.00000418-$CD66)/($CD66)</f>
        <v>1.7131349566439989E-5</v>
      </c>
      <c r="DR66" s="45">
        <f t="shared" ref="DR66:DR77" si="93">(V66/0.001013-$CZ66)/($CZ66)</f>
        <v>3.1517539952677388E-5</v>
      </c>
      <c r="DS66" s="45">
        <f t="shared" ref="DS66:DS77" si="94">((X66+W66)/0.000236-$CD66)/($CD66)</f>
        <v>-1.7633587219303319E-5</v>
      </c>
      <c r="DT66" s="45">
        <f t="shared" ref="DT66:DT77" si="95">((AA66+Z66)/0.00000000724-$CD66)/($CD66)</f>
        <v>1.4370022031220944E-4</v>
      </c>
      <c r="DU66" s="45">
        <f t="shared" ref="DU66:DU77" si="96">(AL66/0.000439-$CZ66)/($CZ66)</f>
        <v>-4.9469067561507004E-5</v>
      </c>
      <c r="DV66" s="45">
        <f t="shared" ref="DV66:DV77" si="97">(AP66/0.042696-$CZ66)/($CZ66)</f>
        <v>8.5724644414111471E-4</v>
      </c>
      <c r="DW66" s="45">
        <f t="shared" ref="DW66:DW77" si="98">(AQ66/0.00279-$CZ66)/($CZ66)</f>
        <v>4.7788943773665979E-5</v>
      </c>
      <c r="DX66" s="45">
        <f t="shared" ref="DX66:DX77" si="99">((AR66+AS66+CA66)/0.0000000418-$CD66)/($CD66)</f>
        <v>7.2752280772158362E-6</v>
      </c>
      <c r="DY66" s="45">
        <f t="shared" ref="DY66:DY77" si="100">((AY66+AZ66)/0.000125-$CD66)/($CD66)</f>
        <v>2.0940755706472019E-5</v>
      </c>
      <c r="DZ66" s="45">
        <f t="shared" ref="DZ66:DZ77" si="101">((BA66+BB66)/0.00000322-$CD66)/($CD66)</f>
        <v>2.2194671321785564E-5</v>
      </c>
      <c r="EA66" s="45">
        <f t="shared" ref="EA66:EA77" si="102">(BD66/0.00273-$CZ66)/($CZ66)</f>
        <v>-1.2956305581995845E-3</v>
      </c>
      <c r="EB66" s="45">
        <f t="shared" ref="EB66:EB77" si="103">((BG66+BH66)/0.000687-$CD66)/($CD66)</f>
        <v>2.3870152184911144E-5</v>
      </c>
      <c r="EC66" s="45">
        <f t="shared" ref="EC66:EC77" si="104">(CW66/0.002035-$CZ66)/($CZ66)</f>
        <v>5.7825132614898568E-6</v>
      </c>
      <c r="ED66" s="45">
        <f t="shared" ref="ED66:ED77" si="105">(DA66/0.001935-$CZ66)/($CZ66)</f>
        <v>-4.5218370670705379E-5</v>
      </c>
      <c r="EE66" s="75">
        <f t="shared" ref="EE66:EE77" si="106">(BO66-$CZ66*0.0017-$CD66*0.0000337)/(BO66)</f>
        <v>4.0458461735952673E-5</v>
      </c>
      <c r="EF66" s="45">
        <f t="shared" ref="EF66:EF77" si="107">((BP66)/0.00000865-$CD66)/($CD66)</f>
        <v>1.3683854972375858E-5</v>
      </c>
      <c r="EG66" s="45">
        <f t="shared" ref="EG66:EG77" si="108">((BQ66)/0.0000255-$CD66)/($CD66)</f>
        <v>7.8999132886969784E-4</v>
      </c>
      <c r="EH66" s="45">
        <f t="shared" ref="EH66:EH77" si="109">((BR66)/0.0000205-$CD66)/($CD66)</f>
        <v>-1.0413933753810225E-3</v>
      </c>
      <c r="EI66" s="75">
        <f t="shared" ref="EI66:EI77" si="110">(BS66-$CZ66*0.000333-$CD66*0.000222)/(BS66)</f>
        <v>-6.354522051132299E-4</v>
      </c>
      <c r="EJ66" s="45">
        <f t="shared" ref="EJ66:EJ77" si="111">(SUM(AC66:AH66)-$CC66)/($CC66)</f>
        <v>2.4614773663242457E-5</v>
      </c>
      <c r="EK66" s="45">
        <f t="shared" ref="EK66:EK77" si="112">(SUM(AD66:AH66)-$CD66)/($CD66)</f>
        <v>2.5404205490738367E-5</v>
      </c>
    </row>
    <row r="67" spans="1:141" x14ac:dyDescent="0.25">
      <c r="A67" s="22">
        <v>111</v>
      </c>
      <c r="B67" s="22">
        <v>1.25959793</v>
      </c>
      <c r="C67" s="22"/>
      <c r="D67" s="22">
        <v>8.1237644600000003</v>
      </c>
      <c r="E67" s="22">
        <v>0.20638919</v>
      </c>
      <c r="F67" s="22">
        <v>0.20019751999999999</v>
      </c>
      <c r="G67" s="22">
        <v>4.8848600000000004E-3</v>
      </c>
      <c r="H67" s="22">
        <v>0.2459566</v>
      </c>
      <c r="J67" t="s">
        <v>75</v>
      </c>
      <c r="K67" s="109">
        <v>0</v>
      </c>
      <c r="L67" s="109">
        <v>6.49783832754068E-3</v>
      </c>
      <c r="M67" s="109">
        <v>4.5452959644967601E-4</v>
      </c>
      <c r="N67" s="109">
        <v>2.40501891558392E-3</v>
      </c>
      <c r="O67" s="109">
        <v>2.40501891558392E-3</v>
      </c>
      <c r="P67" s="109">
        <v>1.91077570065642E-2</v>
      </c>
      <c r="Q67" s="109">
        <v>0</v>
      </c>
      <c r="R67" s="109">
        <v>8.8147257725822095E-7</v>
      </c>
      <c r="S67" s="109">
        <v>4.3030330087027396E-6</v>
      </c>
      <c r="T67" s="109">
        <v>1.1649781480128E-3</v>
      </c>
      <c r="U67" s="109">
        <v>8.3687441955058702E-7</v>
      </c>
      <c r="V67" s="109">
        <v>2.4917931060235702E-4</v>
      </c>
      <c r="W67" s="109">
        <v>2.9292503734078399E-5</v>
      </c>
      <c r="X67" s="109">
        <v>1.79536577434591E-5</v>
      </c>
      <c r="Y67" s="109">
        <v>5.9801504769148497E-3</v>
      </c>
      <c r="Z67" s="109">
        <v>2.89909775845059E-10</v>
      </c>
      <c r="AA67" s="109">
        <v>1.15945832437705E-9</v>
      </c>
      <c r="AB67" s="109">
        <v>1.25959817236837</v>
      </c>
      <c r="AC67" s="109">
        <v>6.1910319284379702E-3</v>
      </c>
      <c r="AD67" s="109">
        <v>0.15439140858810399</v>
      </c>
      <c r="AE67" s="109">
        <v>9.8314655775834005E-3</v>
      </c>
      <c r="AF67" s="109">
        <v>2.2842286854390199E-4</v>
      </c>
      <c r="AG67" s="109">
        <v>3.5154517546035199E-2</v>
      </c>
      <c r="AH67" s="109">
        <v>5.9058218555200896E-4</v>
      </c>
      <c r="AI67" s="109">
        <v>5.7238284432943598E-2</v>
      </c>
      <c r="AJ67" s="109">
        <v>4.3492166729608601E-4</v>
      </c>
      <c r="AK67" s="109">
        <v>9.9925987016981094E-3</v>
      </c>
      <c r="AL67" s="109">
        <v>1.07969788031107E-4</v>
      </c>
      <c r="AM67" s="109">
        <v>0</v>
      </c>
      <c r="AN67" s="109">
        <v>0</v>
      </c>
      <c r="AO67" s="109">
        <v>1.0510514939069701E-2</v>
      </c>
      <c r="AP67" s="109">
        <v>1.0510514939069701E-2</v>
      </c>
      <c r="AQ67" s="109">
        <v>6.8622471411564296E-4</v>
      </c>
      <c r="AR67" s="109">
        <v>2.4268069994874198E-9</v>
      </c>
      <c r="AS67" s="109">
        <v>4.6858528022398901E-9</v>
      </c>
      <c r="AT67" s="109">
        <v>6.49904495775393E-2</v>
      </c>
      <c r="AU67" s="109">
        <v>7.9136948749152503E-3</v>
      </c>
      <c r="AV67" s="109">
        <v>3.1580320216934802E-4</v>
      </c>
      <c r="AW67" s="109">
        <v>8.2817336114871798E-3</v>
      </c>
      <c r="AX67" s="109">
        <v>8.4746210949255098E-4</v>
      </c>
      <c r="AY67" s="109">
        <v>3.0030423783461998E-6</v>
      </c>
      <c r="AZ67" s="109">
        <v>2.2021572226172101E-5</v>
      </c>
      <c r="BA67" s="109">
        <v>2.1273075502791599E-7</v>
      </c>
      <c r="BB67" s="109">
        <v>4.3186274023490203E-7</v>
      </c>
      <c r="BC67" s="109">
        <v>0</v>
      </c>
      <c r="BD67" s="109">
        <v>6.7053720515220102E-4</v>
      </c>
      <c r="BE67" s="109">
        <v>3.8532059061823099E-3</v>
      </c>
      <c r="BF67" s="109">
        <v>0</v>
      </c>
      <c r="BG67" s="109">
        <v>7.01423744881143E-5</v>
      </c>
      <c r="BH67" s="109">
        <v>6.7392295948455895E-5</v>
      </c>
      <c r="BI67" s="109">
        <v>0.25292023126484597</v>
      </c>
      <c r="BJ67" s="109">
        <v>7.3113804615376097</v>
      </c>
      <c r="BK67" s="109">
        <v>0.74737832768398904</v>
      </c>
      <c r="BL67" s="109">
        <v>8.1237492387991406</v>
      </c>
      <c r="BM67" s="109">
        <v>0</v>
      </c>
      <c r="BN67" s="109">
        <v>1.0081831550345199E-2</v>
      </c>
      <c r="BO67" s="109">
        <v>4.2488081416690001E-4</v>
      </c>
      <c r="BP67" s="109">
        <v>1.73176107629645E-6</v>
      </c>
      <c r="BQ67" s="109">
        <v>5.1093338977165602E-6</v>
      </c>
      <c r="BR67" s="109">
        <v>4.0998536086906103E-6</v>
      </c>
      <c r="BS67" s="109">
        <v>1.26265408709359E-4</v>
      </c>
      <c r="BT67" s="109">
        <v>0</v>
      </c>
      <c r="BU67" s="109">
        <v>8.7941659709981898E-2</v>
      </c>
      <c r="BV67" s="109">
        <v>1.16714628218059E-4</v>
      </c>
      <c r="BW67" s="109">
        <v>4.1040559533060998E-5</v>
      </c>
      <c r="BX67" s="109">
        <v>0.15439140858810399</v>
      </c>
      <c r="BY67" s="109">
        <v>5.2451804207521001E-5</v>
      </c>
      <c r="BZ67" s="109">
        <v>0</v>
      </c>
      <c r="CA67" s="109">
        <v>1.25524452013646E-9</v>
      </c>
      <c r="CB67" s="109">
        <v>7.6072421832371498E-6</v>
      </c>
      <c r="CC67" s="109">
        <v>0.206382214523608</v>
      </c>
      <c r="CD67" s="109">
        <v>0.20019118259516999</v>
      </c>
      <c r="CE67" s="109">
        <v>6.1910319284379702E-3</v>
      </c>
      <c r="CF67" s="109">
        <v>0</v>
      </c>
      <c r="CG67" s="109">
        <v>0</v>
      </c>
      <c r="CH67" s="109">
        <v>8.1900329039831998E-4</v>
      </c>
      <c r="CI67" s="109">
        <v>0</v>
      </c>
      <c r="CJ67" s="109">
        <v>8.78863307925065E-3</v>
      </c>
      <c r="CK67" s="109">
        <v>0</v>
      </c>
      <c r="CL67" s="109">
        <v>2.2842286854390199E-4</v>
      </c>
      <c r="CM67" s="109">
        <v>3.5154517546035199E-2</v>
      </c>
      <c r="CN67" s="109">
        <v>2.14835939483126E-4</v>
      </c>
      <c r="CO67" s="109">
        <v>0</v>
      </c>
      <c r="CP67" s="109">
        <v>5.9058218555200896E-4</v>
      </c>
      <c r="CQ67" s="109">
        <v>8.0080314379095703E-7</v>
      </c>
      <c r="CR67" s="109">
        <v>4.8864088361249298E-3</v>
      </c>
      <c r="CS67" s="109">
        <v>3.6730330654541198E-2</v>
      </c>
      <c r="CT67" s="109">
        <v>0</v>
      </c>
      <c r="CU67" s="109">
        <v>0</v>
      </c>
      <c r="CV67" s="109">
        <v>1.2304306073557199E-2</v>
      </c>
      <c r="CW67" s="109">
        <v>5.0050178927032497E-4</v>
      </c>
      <c r="CX67" s="109">
        <v>0</v>
      </c>
      <c r="CY67" s="109">
        <v>2.0084837024421701E-3</v>
      </c>
      <c r="CZ67" s="109">
        <v>0.24595874049945701</v>
      </c>
      <c r="DA67" s="109">
        <v>4.7590535404575597E-4</v>
      </c>
      <c r="DB67" s="109">
        <v>1.7103102682418599E-2</v>
      </c>
      <c r="DD67" s="30">
        <f t="shared" si="80"/>
        <v>8.0000560907448996E-3</v>
      </c>
      <c r="DE67" s="30">
        <f t="shared" si="81"/>
        <v>1.9247630471189773E-2</v>
      </c>
      <c r="DF67" s="45">
        <f t="shared" si="82"/>
        <v>1.9241725019373804E-7</v>
      </c>
      <c r="DG67" s="45"/>
      <c r="DH67" s="45">
        <f t="shared" si="83"/>
        <v>-1.873663488727915E-6</v>
      </c>
      <c r="DI67" s="45">
        <f t="shared" si="84"/>
        <v>-3.3797682872836404E-5</v>
      </c>
      <c r="DJ67" s="45">
        <f t="shared" si="85"/>
        <v>-3.1655760920504937E-5</v>
      </c>
      <c r="DK67" s="45">
        <f t="shared" si="86"/>
        <v>3.1706868260899254E-4</v>
      </c>
      <c r="DL67" s="45">
        <f t="shared" si="87"/>
        <v>8.7027526686216601E-6</v>
      </c>
      <c r="DM67" s="45">
        <f t="shared" si="88"/>
        <v>-4.9681472398388233E-4</v>
      </c>
      <c r="DN67" s="45">
        <f t="shared" si="89"/>
        <v>-4.7433282910775825E-6</v>
      </c>
      <c r="DO67" s="45">
        <f t="shared" si="90"/>
        <v>-8.602650243223356E-5</v>
      </c>
      <c r="DP67" s="45">
        <f t="shared" si="91"/>
        <v>-5.3219288583470834E-4</v>
      </c>
      <c r="DQ67" s="45">
        <f t="shared" si="92"/>
        <v>8.9957432896390412E-5</v>
      </c>
      <c r="DR67" s="45">
        <f t="shared" si="93"/>
        <v>9.2738916488646224E-5</v>
      </c>
      <c r="DS67" s="45">
        <f t="shared" si="94"/>
        <v>2.2063338973591206E-5</v>
      </c>
      <c r="DT67" s="45">
        <f t="shared" si="95"/>
        <v>-1.1081787246587226E-5</v>
      </c>
      <c r="DU67" s="45">
        <f t="shared" si="96"/>
        <v>-5.6485279441609879E-5</v>
      </c>
      <c r="DV67" s="45">
        <f t="shared" si="97"/>
        <v>8.6279046437366278E-4</v>
      </c>
      <c r="DW67" s="45">
        <f t="shared" si="98"/>
        <v>-2.5046868105430802E-7</v>
      </c>
      <c r="DX67" s="45">
        <f t="shared" si="99"/>
        <v>-1.0409978910519632E-5</v>
      </c>
      <c r="DY67" s="45">
        <f t="shared" si="100"/>
        <v>2.8643823879139621E-5</v>
      </c>
      <c r="DZ67" s="45">
        <f t="shared" si="101"/>
        <v>-3.4303689449150067E-5</v>
      </c>
      <c r="EA67" s="45">
        <f t="shared" si="102"/>
        <v>-1.3852593060527749E-3</v>
      </c>
      <c r="EB67" s="45">
        <f t="shared" si="103"/>
        <v>2.4198074630077181E-5</v>
      </c>
      <c r="EC67" s="45">
        <f t="shared" si="104"/>
        <v>-4.8444325133253443E-5</v>
      </c>
      <c r="ED67" s="45">
        <f t="shared" si="105"/>
        <v>-5.2127019107065747E-5</v>
      </c>
      <c r="EE67" s="75">
        <f t="shared" si="106"/>
        <v>1.0620541609312461E-5</v>
      </c>
      <c r="EF67" s="45">
        <f t="shared" si="107"/>
        <v>6.1990943341673637E-5</v>
      </c>
      <c r="EG67" s="45">
        <f t="shared" si="108"/>
        <v>8.73428125726171E-4</v>
      </c>
      <c r="EH67" s="45">
        <f t="shared" si="109"/>
        <v>-9.9067117782838422E-4</v>
      </c>
      <c r="EI67" s="75">
        <f t="shared" si="110"/>
        <v>-6.4383756342206516E-4</v>
      </c>
      <c r="EJ67" s="45">
        <f t="shared" si="111"/>
        <v>2.5264631744235257E-5</v>
      </c>
      <c r="EK67" s="45">
        <f t="shared" si="112"/>
        <v>2.6045955575590466E-5</v>
      </c>
    </row>
    <row r="68" spans="1:141" x14ac:dyDescent="0.25">
      <c r="A68" s="22">
        <v>112</v>
      </c>
      <c r="B68" s="22">
        <v>247.15212739</v>
      </c>
      <c r="C68" s="22"/>
      <c r="D68" s="22">
        <v>1664.910533</v>
      </c>
      <c r="E68" s="22">
        <v>44.364244040000003</v>
      </c>
      <c r="F68" s="22">
        <v>43.028524109999999</v>
      </c>
      <c r="G68" s="22">
        <v>1.66980949</v>
      </c>
      <c r="H68" s="22">
        <v>62.36884946</v>
      </c>
      <c r="J68" t="s">
        <v>69</v>
      </c>
      <c r="K68" s="109">
        <v>0</v>
      </c>
      <c r="L68" s="109">
        <v>1.64768456274154</v>
      </c>
      <c r="M68" s="109">
        <v>0.11525791932754401</v>
      </c>
      <c r="N68" s="109">
        <v>0.60985365792381396</v>
      </c>
      <c r="O68" s="109">
        <v>0.60985365792381396</v>
      </c>
      <c r="P68" s="109">
        <v>4.8452748462606801</v>
      </c>
      <c r="Q68" s="109">
        <v>0</v>
      </c>
      <c r="R68" s="109">
        <v>1.89455654249133E-4</v>
      </c>
      <c r="S68" s="109">
        <v>9.2498419175801995E-4</v>
      </c>
      <c r="T68" s="109">
        <v>0.29540148377280401</v>
      </c>
      <c r="U68" s="109">
        <v>1.7986146772399399E-4</v>
      </c>
      <c r="V68" s="109">
        <v>6.3179765340514199E-2</v>
      </c>
      <c r="W68" s="109">
        <v>6.2959279529533601E-3</v>
      </c>
      <c r="X68" s="109">
        <v>3.8587951079438001E-3</v>
      </c>
      <c r="Y68" s="109">
        <v>1.5163926770740199</v>
      </c>
      <c r="Z68" s="109">
        <v>6.23050345850074E-8</v>
      </c>
      <c r="AA68" s="109">
        <v>2.49223906149241E-7</v>
      </c>
      <c r="AB68" s="109">
        <v>247.15208873162501</v>
      </c>
      <c r="AC68" s="109">
        <v>1.33573348964103</v>
      </c>
      <c r="AD68" s="109">
        <v>33.183571906501903</v>
      </c>
      <c r="AE68" s="109">
        <v>2.1130855198223002</v>
      </c>
      <c r="AF68" s="109">
        <v>4.9095447014666199E-2</v>
      </c>
      <c r="AG68" s="109">
        <v>7.5558037004580001</v>
      </c>
      <c r="AH68" s="109">
        <v>0.12693398402751299</v>
      </c>
      <c r="AI68" s="109">
        <v>14.5140442621554</v>
      </c>
      <c r="AJ68" s="109">
        <v>0.11028315865827799</v>
      </c>
      <c r="AK68" s="109">
        <v>2.53389143595727</v>
      </c>
      <c r="AL68" s="109">
        <v>2.73799433537723E-2</v>
      </c>
      <c r="AM68" s="109">
        <v>0</v>
      </c>
      <c r="AN68" s="109">
        <v>0</v>
      </c>
      <c r="AO68" s="109">
        <v>2.6651780866090098</v>
      </c>
      <c r="AP68" s="109">
        <v>2.6651780866090098</v>
      </c>
      <c r="AQ68" s="109">
        <v>0.174009692018882</v>
      </c>
      <c r="AR68" s="109">
        <v>5.2159254684763304E-7</v>
      </c>
      <c r="AS68" s="109">
        <v>1.00721953101396E-6</v>
      </c>
      <c r="AT68" s="109">
        <v>13.3192962097036</v>
      </c>
      <c r="AU68" s="109">
        <v>2.0067027480403601</v>
      </c>
      <c r="AV68" s="109">
        <v>8.0086664591707199E-2</v>
      </c>
      <c r="AW68" s="109">
        <v>2.1000491128213099</v>
      </c>
      <c r="AX68" s="109">
        <v>0.214895534434762</v>
      </c>
      <c r="AY68" s="109">
        <v>6.4542744864608498E-4</v>
      </c>
      <c r="AZ68" s="109">
        <v>4.7331353472555198E-3</v>
      </c>
      <c r="BA68" s="109">
        <v>4.5722474467721501E-5</v>
      </c>
      <c r="BB68" s="109">
        <v>9.2829679613309302E-5</v>
      </c>
      <c r="BC68" s="109">
        <v>0</v>
      </c>
      <c r="BD68" s="109">
        <v>0.17003886709663801</v>
      </c>
      <c r="BE68" s="109">
        <v>0.82816855272078005</v>
      </c>
      <c r="BF68" s="109">
        <v>0</v>
      </c>
      <c r="BG68" s="109">
        <v>1.50758808842738E-2</v>
      </c>
      <c r="BH68" s="109">
        <v>1.44846822533441E-2</v>
      </c>
      <c r="BI68" s="109">
        <v>64.1341584902748</v>
      </c>
      <c r="BJ68" s="109">
        <v>1498.41937212365</v>
      </c>
      <c r="BK68" s="109">
        <v>153.17171722636499</v>
      </c>
      <c r="BL68" s="109">
        <v>1664.91038555972</v>
      </c>
      <c r="BM68" s="109">
        <v>0</v>
      </c>
      <c r="BN68" s="109">
        <v>2.5564966376317901</v>
      </c>
      <c r="BO68" s="109">
        <v>0.10747759058758601</v>
      </c>
      <c r="BP68" s="109">
        <v>3.7219407818691799E-4</v>
      </c>
      <c r="BQ68" s="109">
        <v>1.09809985024002E-3</v>
      </c>
      <c r="BR68" s="109">
        <v>8.8123749109608295E-4</v>
      </c>
      <c r="BS68" s="109">
        <v>3.0301912045282899E-2</v>
      </c>
      <c r="BT68" s="109">
        <v>0</v>
      </c>
      <c r="BU68" s="109">
        <v>22.299630711774299</v>
      </c>
      <c r="BV68" s="109">
        <v>2.5085603289295998E-2</v>
      </c>
      <c r="BW68" s="109">
        <v>8.8208423199237097E-3</v>
      </c>
      <c r="BX68" s="109">
        <v>33.183571906501903</v>
      </c>
      <c r="BY68" s="109">
        <v>1.12734790588468E-2</v>
      </c>
      <c r="BZ68" s="109">
        <v>0</v>
      </c>
      <c r="CA68" s="109">
        <v>2.6978856638943501E-7</v>
      </c>
      <c r="CB68" s="109">
        <v>1.6350849165274999E-3</v>
      </c>
      <c r="CC68" s="109">
        <v>44.363106135035402</v>
      </c>
      <c r="CD68" s="109">
        <v>43.027372645394301</v>
      </c>
      <c r="CE68" s="109">
        <v>1.33573348964103</v>
      </c>
      <c r="CF68" s="109">
        <v>0</v>
      </c>
      <c r="CG68" s="109">
        <v>0</v>
      </c>
      <c r="CH68" s="109">
        <v>0.17602960465616099</v>
      </c>
      <c r="CI68" s="109">
        <v>0</v>
      </c>
      <c r="CJ68" s="109">
        <v>1.8889508793685901</v>
      </c>
      <c r="CK68" s="109">
        <v>0</v>
      </c>
      <c r="CL68" s="109">
        <v>4.9095447014666199E-2</v>
      </c>
      <c r="CM68" s="109">
        <v>7.5558037004580001</v>
      </c>
      <c r="CN68" s="109">
        <v>5.4477922945692397E-2</v>
      </c>
      <c r="CO68" s="109">
        <v>0</v>
      </c>
      <c r="CP68" s="109">
        <v>0.12693398402751299</v>
      </c>
      <c r="CQ68" s="109">
        <v>1.72113782855757E-4</v>
      </c>
      <c r="CR68" s="109">
        <v>1.6698365296604301</v>
      </c>
      <c r="CS68" s="109">
        <v>9.31393136703735</v>
      </c>
      <c r="CT68" s="109">
        <v>0</v>
      </c>
      <c r="CU68" s="109">
        <v>0</v>
      </c>
      <c r="CV68" s="109">
        <v>3.12005494044698</v>
      </c>
      <c r="CW68" s="109">
        <v>0.12692076153038201</v>
      </c>
      <c r="CX68" s="109">
        <v>0</v>
      </c>
      <c r="CY68" s="109">
        <v>0.50930052444319496</v>
      </c>
      <c r="CZ68" s="109">
        <v>62.368799043194002</v>
      </c>
      <c r="DA68" s="109">
        <v>0.12068390473417701</v>
      </c>
      <c r="DB68" s="109">
        <v>4.3369293717951596</v>
      </c>
      <c r="DD68" s="30">
        <f t="shared" si="80"/>
        <v>8.0000078834428293E-3</v>
      </c>
      <c r="DE68" s="30">
        <f t="shared" si="81"/>
        <v>1.9247481354393785E-2</v>
      </c>
      <c r="DF68" s="45">
        <f t="shared" si="82"/>
        <v>-1.5641530339353212E-7</v>
      </c>
      <c r="DG68" s="45"/>
      <c r="DH68" s="45">
        <f t="shared" si="83"/>
        <v>-8.8557479255605474E-8</v>
      </c>
      <c r="DI68" s="45">
        <f t="shared" si="84"/>
        <v>-2.5649145820562427E-5</v>
      </c>
      <c r="DJ68" s="45">
        <f t="shared" si="85"/>
        <v>-2.6760495032420442E-5</v>
      </c>
      <c r="DK68" s="45">
        <f t="shared" si="86"/>
        <v>1.6193260723443644E-5</v>
      </c>
      <c r="DL68" s="45">
        <f t="shared" si="87"/>
        <v>-8.0836517643209327E-7</v>
      </c>
      <c r="DM68" s="45">
        <f t="shared" si="88"/>
        <v>-4.9217596693346436E-4</v>
      </c>
      <c r="DN68" s="45">
        <f t="shared" si="89"/>
        <v>3.285648118249872E-6</v>
      </c>
      <c r="DO68" s="45">
        <f t="shared" si="90"/>
        <v>2.7722759583403354E-5</v>
      </c>
      <c r="DP68" s="45">
        <f t="shared" si="91"/>
        <v>-5.5573049039407967E-4</v>
      </c>
      <c r="DQ68" s="45">
        <f t="shared" si="92"/>
        <v>3.9198738277574417E-5</v>
      </c>
      <c r="DR68" s="45">
        <f t="shared" si="93"/>
        <v>2.7209696888253362E-6</v>
      </c>
      <c r="DS68" s="45">
        <f t="shared" si="94"/>
        <v>2.5911430597861325E-5</v>
      </c>
      <c r="DT68" s="45">
        <f t="shared" si="95"/>
        <v>3.4549449616126777E-5</v>
      </c>
      <c r="DU68" s="45">
        <f t="shared" si="96"/>
        <v>1.4818829145781233E-6</v>
      </c>
      <c r="DV68" s="45">
        <f t="shared" si="97"/>
        <v>8.5615087470206639E-4</v>
      </c>
      <c r="DW68" s="45">
        <f t="shared" si="98"/>
        <v>4.2681044486146561E-6</v>
      </c>
      <c r="DX68" s="45">
        <f t="shared" si="99"/>
        <v>3.1396322804740751E-5</v>
      </c>
      <c r="DY68" s="45">
        <f t="shared" si="100"/>
        <v>2.6255886638645084E-5</v>
      </c>
      <c r="DZ68" s="45">
        <f t="shared" si="101"/>
        <v>2.8973054878291292E-5</v>
      </c>
      <c r="EA68" s="45">
        <f t="shared" si="102"/>
        <v>-1.3388062889965818E-3</v>
      </c>
      <c r="EB68" s="45">
        <f t="shared" si="103"/>
        <v>2.5647335353749849E-5</v>
      </c>
      <c r="EC68" s="45">
        <f t="shared" si="104"/>
        <v>2.0128936620669168E-6</v>
      </c>
      <c r="ED68" s="45">
        <f t="shared" si="105"/>
        <v>2.3083959729255402E-6</v>
      </c>
      <c r="EE68" s="75">
        <f t="shared" si="106"/>
        <v>5.673331557699149E-6</v>
      </c>
      <c r="EF68" s="45">
        <f t="shared" si="107"/>
        <v>1.9626716422169373E-5</v>
      </c>
      <c r="EG68" s="45">
        <f t="shared" si="108"/>
        <v>8.2195536306602893E-4</v>
      </c>
      <c r="EH68" s="45">
        <f t="shared" si="109"/>
        <v>-9.337766940041329E-4</v>
      </c>
      <c r="EI68" s="75">
        <f t="shared" si="110"/>
        <v>-6.2619029947295435E-4</v>
      </c>
      <c r="EJ68" s="45">
        <f t="shared" si="111"/>
        <v>2.5199146935486924E-5</v>
      </c>
      <c r="EK68" s="45">
        <f t="shared" si="112"/>
        <v>2.5981424413142164E-5</v>
      </c>
    </row>
    <row r="69" spans="1:141" x14ac:dyDescent="0.25">
      <c r="A69" s="22">
        <v>113</v>
      </c>
      <c r="B69" s="22">
        <v>50.370302430000002</v>
      </c>
      <c r="C69" s="22"/>
      <c r="D69" s="22">
        <v>354.06840669000002</v>
      </c>
      <c r="E69" s="22">
        <v>9.8035266100000005</v>
      </c>
      <c r="F69" s="22">
        <v>9.5024064100000007</v>
      </c>
      <c r="G69" s="22">
        <v>1.22899428</v>
      </c>
      <c r="H69" s="22">
        <v>14.60998496</v>
      </c>
      <c r="J69" t="s">
        <v>120</v>
      </c>
      <c r="K69" s="109">
        <v>0</v>
      </c>
      <c r="L69" s="109">
        <v>0.38597210421535799</v>
      </c>
      <c r="M69" s="109">
        <v>2.6999248580739401E-2</v>
      </c>
      <c r="N69" s="109">
        <v>0.142859138191332</v>
      </c>
      <c r="O69" s="109">
        <v>0.142859138191332</v>
      </c>
      <c r="P69" s="109">
        <v>1.13501114767109</v>
      </c>
      <c r="Q69" s="109">
        <v>0</v>
      </c>
      <c r="R69" s="109">
        <v>4.1839328472141797E-5</v>
      </c>
      <c r="S69" s="109">
        <v>2.0427363547677601E-4</v>
      </c>
      <c r="T69" s="109">
        <v>6.9197991459909694E-2</v>
      </c>
      <c r="U69" s="109">
        <v>3.9720346047167801E-5</v>
      </c>
      <c r="V69" s="109">
        <v>1.4799931811286899E-2</v>
      </c>
      <c r="W69" s="109">
        <v>1.3903928636386099E-3</v>
      </c>
      <c r="X69" s="109">
        <v>8.5217583624067896E-4</v>
      </c>
      <c r="Y69" s="109">
        <v>0.355217451540975</v>
      </c>
      <c r="Z69" s="109">
        <v>1.37592595777046E-8</v>
      </c>
      <c r="AA69" s="109">
        <v>5.5037320722895499E-8</v>
      </c>
      <c r="AB69" s="109">
        <v>50.3703250031691</v>
      </c>
      <c r="AC69" s="109">
        <v>0.30111987808440399</v>
      </c>
      <c r="AD69" s="109">
        <v>7.3282548366650602</v>
      </c>
      <c r="AE69" s="109">
        <v>0.46665341721920001</v>
      </c>
      <c r="AF69" s="109">
        <v>1.08422406896057E-2</v>
      </c>
      <c r="AG69" s="109">
        <v>1.6686223184907101</v>
      </c>
      <c r="AH69" s="109">
        <v>2.8032100949640901E-2</v>
      </c>
      <c r="AI69" s="109">
        <v>3.3999333663056501</v>
      </c>
      <c r="AJ69" s="109">
        <v>2.58339968364622E-2</v>
      </c>
      <c r="AK69" s="109">
        <v>0.59356612486780502</v>
      </c>
      <c r="AL69" s="109">
        <v>6.4138064366463304E-3</v>
      </c>
      <c r="AM69" s="109">
        <v>0</v>
      </c>
      <c r="AN69" s="109">
        <v>0</v>
      </c>
      <c r="AO69" s="109">
        <v>0.62432112864079503</v>
      </c>
      <c r="AP69" s="109">
        <v>0.62432112864079503</v>
      </c>
      <c r="AQ69" s="109">
        <v>4.0762002577092803E-2</v>
      </c>
      <c r="AR69" s="109">
        <v>1.15187381268693E-7</v>
      </c>
      <c r="AS69" s="109">
        <v>2.22429721619713E-7</v>
      </c>
      <c r="AT69" s="109">
        <v>2.8325489596939901</v>
      </c>
      <c r="AU69" s="109">
        <v>0.47007244056085501</v>
      </c>
      <c r="AV69" s="109">
        <v>1.87604316332016E-2</v>
      </c>
      <c r="AW69" s="109">
        <v>0.49193795411050301</v>
      </c>
      <c r="AX69" s="109">
        <v>5.0339634561704601E-2</v>
      </c>
      <c r="AY69" s="109">
        <v>1.4253598218665401E-4</v>
      </c>
      <c r="AZ69" s="109">
        <v>1.0452633707567899E-3</v>
      </c>
      <c r="BA69" s="109">
        <v>1.0097150239477001E-5</v>
      </c>
      <c r="BB69" s="109">
        <v>2.05007387688288E-5</v>
      </c>
      <c r="BC69" s="109">
        <v>0</v>
      </c>
      <c r="BD69" s="109">
        <v>3.9831792337717199E-2</v>
      </c>
      <c r="BE69" s="109">
        <v>0.18289254544552599</v>
      </c>
      <c r="BF69" s="109">
        <v>0</v>
      </c>
      <c r="BG69" s="109">
        <v>3.3293614973792501E-3</v>
      </c>
      <c r="BH69" s="109">
        <v>3.1987984258999001E-3</v>
      </c>
      <c r="BI69" s="109">
        <v>15.0235059508258</v>
      </c>
      <c r="BJ69" s="109">
        <v>318.66146630290302</v>
      </c>
      <c r="BK69" s="109">
        <v>32.574298306299099</v>
      </c>
      <c r="BL69" s="109">
        <v>354.068313568897</v>
      </c>
      <c r="BM69" s="109">
        <v>0</v>
      </c>
      <c r="BN69" s="109">
        <v>0.59886320558100103</v>
      </c>
      <c r="BO69" s="109">
        <v>2.5157244064882001E-2</v>
      </c>
      <c r="BP69" s="109">
        <v>8.2195440577169997E-5</v>
      </c>
      <c r="BQ69" s="109">
        <v>2.4250009682258799E-4</v>
      </c>
      <c r="BR69" s="109">
        <v>1.94610418188131E-4</v>
      </c>
      <c r="BS69" s="109">
        <v>6.9703051448160901E-3</v>
      </c>
      <c r="BT69" s="109">
        <v>0</v>
      </c>
      <c r="BU69" s="109">
        <v>5.2237092651399601</v>
      </c>
      <c r="BV69" s="109">
        <v>5.5398998440229904E-3</v>
      </c>
      <c r="BW69" s="109">
        <v>1.94799334204158E-3</v>
      </c>
      <c r="BX69" s="109">
        <v>7.3282548366650602</v>
      </c>
      <c r="BY69" s="109">
        <v>2.4896329635079898E-3</v>
      </c>
      <c r="BZ69" s="109">
        <v>0</v>
      </c>
      <c r="CA69" s="109">
        <v>5.95802838450812E-8</v>
      </c>
      <c r="CB69" s="109">
        <v>3.6109101892116798E-4</v>
      </c>
      <c r="CC69" s="109">
        <v>9.8032777349518501</v>
      </c>
      <c r="CD69" s="109">
        <v>9.5021578568674396</v>
      </c>
      <c r="CE69" s="109">
        <v>0.30111987808440399</v>
      </c>
      <c r="CF69" s="109">
        <v>0</v>
      </c>
      <c r="CG69" s="109">
        <v>0</v>
      </c>
      <c r="CH69" s="109">
        <v>3.8874342278587E-2</v>
      </c>
      <c r="CI69" s="109">
        <v>0</v>
      </c>
      <c r="CJ69" s="109">
        <v>0.41715539090703602</v>
      </c>
      <c r="CK69" s="109">
        <v>0</v>
      </c>
      <c r="CL69" s="109">
        <v>1.08422406896057E-2</v>
      </c>
      <c r="CM69" s="109">
        <v>1.6686223184907101</v>
      </c>
      <c r="CN69" s="109">
        <v>1.2761507758757E-2</v>
      </c>
      <c r="CO69" s="109">
        <v>0</v>
      </c>
      <c r="CP69" s="109">
        <v>2.8032100949640901E-2</v>
      </c>
      <c r="CQ69" s="109">
        <v>3.8009718304425199E-5</v>
      </c>
      <c r="CR69" s="109">
        <v>1.22900556248174</v>
      </c>
      <c r="CS69" s="109">
        <v>2.1818034420369998</v>
      </c>
      <c r="CT69" s="109">
        <v>0</v>
      </c>
      <c r="CU69" s="109">
        <v>0</v>
      </c>
      <c r="CV69" s="109">
        <v>0.73087840398315496</v>
      </c>
      <c r="CW69" s="109">
        <v>2.9731388241453698E-2</v>
      </c>
      <c r="CX69" s="109">
        <v>0</v>
      </c>
      <c r="CY69" s="109">
        <v>0.11930413730782501</v>
      </c>
      <c r="CZ69" s="109">
        <v>14.6099759574948</v>
      </c>
      <c r="DA69" s="109">
        <v>2.8270353375513198E-2</v>
      </c>
      <c r="DB69" s="109">
        <v>1.01593124698551</v>
      </c>
      <c r="DD69" s="30">
        <f t="shared" si="80"/>
        <v>8.0000069227963086E-3</v>
      </c>
      <c r="DE69" s="30">
        <f t="shared" si="81"/>
        <v>1.9247474963104839E-2</v>
      </c>
      <c r="DF69" s="45">
        <f t="shared" si="82"/>
        <v>4.4814440272329268E-7</v>
      </c>
      <c r="DG69" s="45"/>
      <c r="DH69" s="45">
        <f t="shared" si="83"/>
        <v>-2.6300314080875433E-7</v>
      </c>
      <c r="DI69" s="45">
        <f t="shared" si="84"/>
        <v>-2.5386277617336912E-5</v>
      </c>
      <c r="DJ69" s="45">
        <f t="shared" si="85"/>
        <v>-2.6156861939681384E-5</v>
      </c>
      <c r="DK69" s="45">
        <f t="shared" si="86"/>
        <v>9.1802556965379737E-6</v>
      </c>
      <c r="DL69" s="45">
        <f t="shared" si="87"/>
        <v>-6.1618853302181241E-7</v>
      </c>
      <c r="DM69" s="45">
        <f t="shared" si="88"/>
        <v>-4.9154759902109288E-4</v>
      </c>
      <c r="DN69" s="45">
        <f t="shared" si="89"/>
        <v>4.8191323701409362E-7</v>
      </c>
      <c r="DO69" s="45">
        <f t="shared" si="90"/>
        <v>2.8749641442831077E-5</v>
      </c>
      <c r="DP69" s="45">
        <f t="shared" si="91"/>
        <v>-5.5872992260932552E-4</v>
      </c>
      <c r="DQ69" s="45">
        <f t="shared" si="92"/>
        <v>3.3389682504487234E-5</v>
      </c>
      <c r="DR69" s="45">
        <f t="shared" si="93"/>
        <v>1.7680075328775973E-6</v>
      </c>
      <c r="DS69" s="45">
        <f t="shared" si="94"/>
        <v>2.6508545488192852E-5</v>
      </c>
      <c r="DT69" s="45">
        <f t="shared" si="95"/>
        <v>1.3916828421744012E-5</v>
      </c>
      <c r="DU69" s="45">
        <f t="shared" si="96"/>
        <v>4.2083308824159626E-6</v>
      </c>
      <c r="DV69" s="45">
        <f t="shared" si="97"/>
        <v>8.5541170824493746E-4</v>
      </c>
      <c r="DW69" s="45">
        <f t="shared" si="98"/>
        <v>4.1621210370733915E-6</v>
      </c>
      <c r="DX69" s="45">
        <f t="shared" si="99"/>
        <v>1.8097919981088996E-5</v>
      </c>
      <c r="DY69" s="45">
        <f t="shared" si="100"/>
        <v>2.4938196531847041E-5</v>
      </c>
      <c r="DZ69" s="45">
        <f t="shared" si="101"/>
        <v>3.0745196659673021E-5</v>
      </c>
      <c r="EA69" s="45">
        <f t="shared" si="102"/>
        <v>-1.3398950036480339E-3</v>
      </c>
      <c r="EB69" s="45">
        <f t="shared" si="103"/>
        <v>2.7186900798348521E-5</v>
      </c>
      <c r="EC69" s="45">
        <f t="shared" si="104"/>
        <v>2.9318579622355683E-6</v>
      </c>
      <c r="ED69" s="45">
        <f t="shared" si="105"/>
        <v>1.7650238809626145E-6</v>
      </c>
      <c r="EE69" s="75">
        <f t="shared" si="106"/>
        <v>2.4731391184193375E-6</v>
      </c>
      <c r="EF69" s="45">
        <f t="shared" si="107"/>
        <v>2.1596740535590617E-5</v>
      </c>
      <c r="EG69" s="45">
        <f t="shared" si="108"/>
        <v>8.0506573145315867E-4</v>
      </c>
      <c r="EH69" s="45">
        <f t="shared" si="109"/>
        <v>-9.4365152359763324E-4</v>
      </c>
      <c r="EI69" s="75">
        <f t="shared" si="110"/>
        <v>-6.1631351354037565E-4</v>
      </c>
      <c r="EJ69" s="45">
        <f t="shared" si="111"/>
        <v>2.520148397815138E-5</v>
      </c>
      <c r="EK69" s="45">
        <f t="shared" si="112"/>
        <v>2.6000109711662185E-5</v>
      </c>
    </row>
    <row r="70" spans="1:141" x14ac:dyDescent="0.25">
      <c r="A70" s="22">
        <v>124</v>
      </c>
      <c r="B70" s="22">
        <v>286.68164102999998</v>
      </c>
      <c r="C70" s="22">
        <v>1.4571626408</v>
      </c>
      <c r="D70" s="22">
        <v>2321.9042866999998</v>
      </c>
      <c r="E70" s="22">
        <v>56.823281649999998</v>
      </c>
      <c r="F70" s="22">
        <v>52.277428606000001</v>
      </c>
      <c r="G70" s="22">
        <v>110.9269887</v>
      </c>
      <c r="H70" s="22">
        <v>96.876240526999993</v>
      </c>
      <c r="J70" t="s">
        <v>121</v>
      </c>
      <c r="K70" s="109">
        <v>0</v>
      </c>
      <c r="L70" s="109">
        <v>1.55697411873543</v>
      </c>
      <c r="M70" s="109">
        <v>9.3599628651013594E-2</v>
      </c>
      <c r="N70" s="109">
        <v>0.85219415632136997</v>
      </c>
      <c r="O70" s="109">
        <v>0.85219415632136997</v>
      </c>
      <c r="P70" s="109">
        <v>4.1918930355991302</v>
      </c>
      <c r="Q70" s="109">
        <v>0</v>
      </c>
      <c r="R70" s="109">
        <v>8.1130089232075004E-10</v>
      </c>
      <c r="S70" s="109">
        <v>3.9606034050386599E-9</v>
      </c>
      <c r="T70" s="109">
        <v>1.8770613785589501</v>
      </c>
      <c r="U70" s="109">
        <v>7.7014391110964101E-10</v>
      </c>
      <c r="V70" s="109">
        <v>5.1306409561621601E-2</v>
      </c>
      <c r="W70" s="109">
        <v>2.69625269377249E-8</v>
      </c>
      <c r="X70" s="109">
        <v>1.65236418150652E-8</v>
      </c>
      <c r="Y70" s="109">
        <v>3.88707818156163</v>
      </c>
      <c r="Z70" s="109">
        <v>2.6675926079024599E-13</v>
      </c>
      <c r="AA70" s="109">
        <v>1.0672575053599799E-12</v>
      </c>
      <c r="AB70" s="109">
        <v>280.30045867160499</v>
      </c>
      <c r="AC70" s="109">
        <v>4.44507636259421</v>
      </c>
      <c r="AD70" s="109">
        <v>1.42098910365581E-4</v>
      </c>
      <c r="AE70" s="109">
        <v>9.0488709579633605E-6</v>
      </c>
      <c r="AF70" s="109">
        <v>2.10210706746694E-7</v>
      </c>
      <c r="AG70" s="109">
        <v>3.2356134636264899E-5</v>
      </c>
      <c r="AH70" s="109">
        <v>5.43549551635002E-7</v>
      </c>
      <c r="AI70" s="109">
        <v>16.041101741761601</v>
      </c>
      <c r="AJ70" s="109">
        <v>0.93193402891251498</v>
      </c>
      <c r="AK70" s="109">
        <v>3.1713725259015302</v>
      </c>
      <c r="AL70" s="109">
        <v>2.22331933514111E-2</v>
      </c>
      <c r="AM70" s="109">
        <v>4.7577530674779503E-3</v>
      </c>
      <c r="AN70" s="109">
        <v>0</v>
      </c>
      <c r="AO70" s="109">
        <v>3.6491980286490402</v>
      </c>
      <c r="AP70" s="109">
        <v>3.6491980286490402</v>
      </c>
      <c r="AQ70" s="109">
        <v>0.14130989200383501</v>
      </c>
      <c r="AR70" s="109">
        <v>2.2332368811212699E-12</v>
      </c>
      <c r="AS70" s="109">
        <v>4.3139060941263297E-12</v>
      </c>
      <c r="AT70" s="109">
        <v>18.1463974823215</v>
      </c>
      <c r="AU70" s="109">
        <v>3.0702097341777099</v>
      </c>
      <c r="AV70" s="109">
        <v>0.131656637614709</v>
      </c>
      <c r="AW70" s="109">
        <v>2.17663457958797</v>
      </c>
      <c r="AX70" s="109">
        <v>0.18592396928961499</v>
      </c>
      <c r="AY70" s="109">
        <v>2.7634936644675501E-9</v>
      </c>
      <c r="AZ70" s="109">
        <v>2.0271499198068699E-8</v>
      </c>
      <c r="BA70" s="109">
        <v>1.95770432712181E-10</v>
      </c>
      <c r="BB70" s="109">
        <v>3.9749334479736701E-10</v>
      </c>
      <c r="BC70" s="109">
        <v>0.33314270685692299</v>
      </c>
      <c r="BD70" s="109">
        <v>0.199941402406454</v>
      </c>
      <c r="BE70" s="109">
        <v>1.41620924067306</v>
      </c>
      <c r="BF70" s="109">
        <v>0</v>
      </c>
      <c r="BG70" s="109">
        <v>6.4562354977209702E-8</v>
      </c>
      <c r="BH70" s="109">
        <v>6.2027039688707295E-8</v>
      </c>
      <c r="BI70" s="109">
        <v>97.0233976531797</v>
      </c>
      <c r="BJ70" s="109">
        <v>2041.4856334705601</v>
      </c>
      <c r="BK70" s="109">
        <v>208.68584775982799</v>
      </c>
      <c r="BL70" s="109">
        <v>2268.3178787127099</v>
      </c>
      <c r="BM70" s="109">
        <v>0</v>
      </c>
      <c r="BN70" s="109">
        <v>5.0906350887635803</v>
      </c>
      <c r="BO70" s="109">
        <v>8.6095376025838805E-2</v>
      </c>
      <c r="BP70" s="109">
        <v>1.5938799693557499E-9</v>
      </c>
      <c r="BQ70" s="109">
        <v>4.7020177802763502E-9</v>
      </c>
      <c r="BR70" s="109">
        <v>3.7724168719720796E-9</v>
      </c>
      <c r="BS70" s="109">
        <v>1.6860275687979799E-2</v>
      </c>
      <c r="BT70" s="109">
        <v>0</v>
      </c>
      <c r="BU70" s="109">
        <v>37.765157601812099</v>
      </c>
      <c r="BV70" s="109">
        <v>2.56091480789476E-2</v>
      </c>
      <c r="BW70" s="109">
        <v>7.44218544177872E-3</v>
      </c>
      <c r="BX70" s="109">
        <v>29.8010974608266</v>
      </c>
      <c r="BY70" s="109">
        <v>1.09930378037555E-2</v>
      </c>
      <c r="BZ70" s="109">
        <v>0</v>
      </c>
      <c r="CA70" s="109">
        <v>1.1552219227610601E-12</v>
      </c>
      <c r="CB70" s="109">
        <v>1.3794820240634401E-3</v>
      </c>
      <c r="CC70" s="109">
        <v>55.562615359160603</v>
      </c>
      <c r="CD70" s="109">
        <v>51.117538996566402</v>
      </c>
      <c r="CE70" s="109">
        <v>4.44507636259421</v>
      </c>
      <c r="CF70" s="109">
        <v>0</v>
      </c>
      <c r="CG70" s="109">
        <v>0</v>
      </c>
      <c r="CH70" s="109">
        <v>4.3177341997497898</v>
      </c>
      <c r="CI70" s="109">
        <v>0</v>
      </c>
      <c r="CJ70" s="109">
        <v>3.3538172478601598</v>
      </c>
      <c r="CK70" s="109">
        <v>0</v>
      </c>
      <c r="CL70" s="109">
        <v>5.17923907472011E-2</v>
      </c>
      <c r="CM70" s="109">
        <v>13.415249149842699</v>
      </c>
      <c r="CN70" s="109">
        <v>8.7073147574530094E-2</v>
      </c>
      <c r="CO70" s="109">
        <v>1.7779225846988201E-2</v>
      </c>
      <c r="CP70" s="109">
        <v>0.11450026179886</v>
      </c>
      <c r="CQ70" s="109">
        <v>1.45206545522688E-4</v>
      </c>
      <c r="CR70" s="109">
        <v>108.781015559119</v>
      </c>
      <c r="CS70" s="109">
        <v>22.505528340752999</v>
      </c>
      <c r="CT70" s="109">
        <v>0</v>
      </c>
      <c r="CU70" s="109">
        <v>0</v>
      </c>
      <c r="CV70" s="109">
        <v>6.8152595132855698</v>
      </c>
      <c r="CW70" s="109">
        <v>0.10306994064796</v>
      </c>
      <c r="CX70" s="109">
        <v>0</v>
      </c>
      <c r="CY70" s="109">
        <v>1.1205407939946099</v>
      </c>
      <c r="CZ70" s="109">
        <v>94.523532245352996</v>
      </c>
      <c r="DA70" s="109">
        <v>9.80054435401818E-2</v>
      </c>
      <c r="DB70" s="109">
        <v>8.5894194734259806</v>
      </c>
      <c r="DD70" s="30">
        <f t="shared" si="80"/>
        <v>7.999935834663411E-3</v>
      </c>
      <c r="DE70" s="30">
        <f t="shared" si="81"/>
        <v>2.7704957407440677E-2</v>
      </c>
      <c r="DF70" s="45">
        <f t="shared" si="82"/>
        <v>-2.2258775746742818E-2</v>
      </c>
      <c r="DG70" s="45"/>
      <c r="DH70" s="45">
        <f t="shared" si="83"/>
        <v>-2.3078646391341766E-2</v>
      </c>
      <c r="DI70" s="45">
        <f t="shared" si="84"/>
        <v>-2.2185735392834281E-2</v>
      </c>
      <c r="DJ70" s="45">
        <f t="shared" si="85"/>
        <v>-2.2187197043973872E-2</v>
      </c>
      <c r="DK70" s="45">
        <f t="shared" si="86"/>
        <v>-1.9345816252929592E-2</v>
      </c>
      <c r="DL70" s="45">
        <f t="shared" si="87"/>
        <v>-2.4285709982637932E-2</v>
      </c>
      <c r="DM70" s="45">
        <f t="shared" si="88"/>
        <v>-7.84337617640887E-2</v>
      </c>
      <c r="DN70" s="45">
        <f t="shared" si="89"/>
        <v>-0.46416359503514565</v>
      </c>
      <c r="DO70" s="45">
        <f t="shared" si="90"/>
        <v>-0.99999639569093535</v>
      </c>
      <c r="DP70" s="45">
        <f t="shared" si="91"/>
        <v>3.1903647030562938</v>
      </c>
      <c r="DQ70" s="45">
        <f t="shared" si="92"/>
        <v>-0.99999639566069831</v>
      </c>
      <c r="DR70" s="45">
        <f t="shared" si="93"/>
        <v>-0.46417590896364619</v>
      </c>
      <c r="DS70" s="45">
        <f t="shared" si="94"/>
        <v>-0.99999639529933304</v>
      </c>
      <c r="DT70" s="45">
        <f t="shared" si="95"/>
        <v>-0.99999639543563656</v>
      </c>
      <c r="DU70" s="45">
        <f t="shared" si="96"/>
        <v>-0.4642065720799895</v>
      </c>
      <c r="DV70" s="45">
        <f t="shared" si="97"/>
        <v>-9.5787931220705821E-2</v>
      </c>
      <c r="DW70" s="45">
        <f t="shared" si="98"/>
        <v>-0.46416828055110676</v>
      </c>
      <c r="DX70" s="45">
        <f t="shared" si="99"/>
        <v>-0.99999639522742212</v>
      </c>
      <c r="DY70" s="45">
        <f t="shared" si="100"/>
        <v>-0.99999639497623483</v>
      </c>
      <c r="DZ70" s="45">
        <f t="shared" si="101"/>
        <v>-0.99999639569093535</v>
      </c>
      <c r="EA70" s="45">
        <f t="shared" si="102"/>
        <v>-0.22518120937346128</v>
      </c>
      <c r="EB70" s="45">
        <f t="shared" si="103"/>
        <v>-0.99999639528736262</v>
      </c>
      <c r="EC70" s="45">
        <f t="shared" si="104"/>
        <v>-0.46416920443092052</v>
      </c>
      <c r="ED70" s="45">
        <f t="shared" si="105"/>
        <v>-0.46416720970992154</v>
      </c>
      <c r="EE70" s="75">
        <f t="shared" si="106"/>
        <v>-0.88642727842365587</v>
      </c>
      <c r="EF70" s="45">
        <f t="shared" si="107"/>
        <v>-0.99999639529633289</v>
      </c>
      <c r="EG70" s="45">
        <f t="shared" si="108"/>
        <v>-0.99999639276737984</v>
      </c>
      <c r="EH70" s="45">
        <f t="shared" si="109"/>
        <v>-0.99999640005487689</v>
      </c>
      <c r="EI70" s="75">
        <f t="shared" si="110"/>
        <v>-1.5399602407136868</v>
      </c>
      <c r="EJ70" s="45">
        <f t="shared" si="111"/>
        <v>-0.91999547552727745</v>
      </c>
      <c r="EK70" s="45">
        <f t="shared" si="112"/>
        <v>-0.99999639541183249</v>
      </c>
    </row>
    <row r="71" spans="1:141" x14ac:dyDescent="0.25">
      <c r="A71" s="22">
        <v>135</v>
      </c>
      <c r="B71" s="22">
        <v>245.28045918999999</v>
      </c>
      <c r="C71" s="22">
        <v>0.17923581659999999</v>
      </c>
      <c r="D71" s="22">
        <v>1686.0409764000001</v>
      </c>
      <c r="E71" s="22">
        <v>43.544010907000001</v>
      </c>
      <c r="F71" s="22">
        <v>42.056377773000001</v>
      </c>
      <c r="G71" s="22">
        <v>7.2053031385999997</v>
      </c>
      <c r="H71" s="22">
        <v>58.394421195</v>
      </c>
      <c r="J71" t="s">
        <v>70</v>
      </c>
      <c r="K71" s="109">
        <v>0</v>
      </c>
      <c r="L71" s="109">
        <v>1.4486408632833401</v>
      </c>
      <c r="M71" s="109">
        <v>9.9802796707650507E-2</v>
      </c>
      <c r="N71" s="109">
        <v>0.56378165762343901</v>
      </c>
      <c r="O71" s="109">
        <v>0.56378165762343901</v>
      </c>
      <c r="P71" s="109">
        <v>4.2212847140329703</v>
      </c>
      <c r="Q71" s="109">
        <v>0</v>
      </c>
      <c r="R71" s="109">
        <v>1.72448541366975E-4</v>
      </c>
      <c r="S71" s="109">
        <v>8.4195450762523602E-4</v>
      </c>
      <c r="T71" s="109">
        <v>0.41955110616923702</v>
      </c>
      <c r="U71" s="109">
        <v>1.63714063653301E-4</v>
      </c>
      <c r="V71" s="109">
        <v>5.4707912465131098E-2</v>
      </c>
      <c r="W71" s="109">
        <v>5.7307949315740401E-3</v>
      </c>
      <c r="X71" s="109">
        <v>3.5124142264257E-3</v>
      </c>
      <c r="Y71" s="109">
        <v>1.5786957690437999</v>
      </c>
      <c r="Z71" s="109">
        <v>5.6712074163483701E-8</v>
      </c>
      <c r="AA71" s="109">
        <v>2.2684972745360601E-7</v>
      </c>
      <c r="AB71" s="109">
        <v>245.28015432353899</v>
      </c>
      <c r="AC71" s="109">
        <v>1.48765277203657</v>
      </c>
      <c r="AD71" s="109">
        <v>30.204904402078899</v>
      </c>
      <c r="AE71" s="109">
        <v>1.9234097234852801</v>
      </c>
      <c r="AF71" s="109">
        <v>4.4688611143261801E-2</v>
      </c>
      <c r="AG71" s="109">
        <v>6.8775683350143604</v>
      </c>
      <c r="AH71" s="109">
        <v>0.11554005963502401</v>
      </c>
      <c r="AI71" s="109">
        <v>12.9934107227235</v>
      </c>
      <c r="AJ71" s="109">
        <v>0.179756272838175</v>
      </c>
      <c r="AK71" s="109">
        <v>2.3055113497015398</v>
      </c>
      <c r="AL71" s="109">
        <v>2.3708445484658499E-2</v>
      </c>
      <c r="AM71" s="109">
        <v>4.7587280761917202E-4</v>
      </c>
      <c r="AN71" s="109">
        <v>0</v>
      </c>
      <c r="AO71" s="109">
        <v>2.4563299885602099</v>
      </c>
      <c r="AP71" s="109">
        <v>2.4563299885602099</v>
      </c>
      <c r="AQ71" s="109">
        <v>0.15067623017907</v>
      </c>
      <c r="AR71" s="109">
        <v>4.74769710151733E-7</v>
      </c>
      <c r="AS71" s="109">
        <v>9.1680370542722695E-7</v>
      </c>
      <c r="AT71" s="109">
        <v>13.4883089976134</v>
      </c>
      <c r="AU71" s="109">
        <v>1.8817219095575799</v>
      </c>
      <c r="AV71" s="109">
        <v>7.6011599503078203E-2</v>
      </c>
      <c r="AW71" s="109">
        <v>1.86558072367577</v>
      </c>
      <c r="AX71" s="109">
        <v>0.18722173260139799</v>
      </c>
      <c r="AY71" s="109">
        <v>5.8749125040647701E-4</v>
      </c>
      <c r="AZ71" s="109">
        <v>4.3082731747107698E-3</v>
      </c>
      <c r="BA71" s="109">
        <v>4.1616952440792097E-5</v>
      </c>
      <c r="BB71" s="109">
        <v>8.4497792622232498E-5</v>
      </c>
      <c r="BC71" s="109">
        <v>3.33230724917188E-2</v>
      </c>
      <c r="BD71" s="109">
        <v>0.15342550743828401</v>
      </c>
      <c r="BE71" s="109">
        <v>0.93306498123315496</v>
      </c>
      <c r="BF71" s="109">
        <v>0</v>
      </c>
      <c r="BG71" s="109">
        <v>1.37226371688244E-2</v>
      </c>
      <c r="BH71" s="109">
        <v>1.31844927991534E-2</v>
      </c>
      <c r="BI71" s="109">
        <v>60.029645772361697</v>
      </c>
      <c r="BJ71" s="109">
        <v>1517.4355323335301</v>
      </c>
      <c r="BK71" s="109">
        <v>155.11559457001599</v>
      </c>
      <c r="BL71" s="109">
        <v>1686.03943590116</v>
      </c>
      <c r="BM71" s="109">
        <v>0</v>
      </c>
      <c r="BN71" s="109">
        <v>2.5152254530773699</v>
      </c>
      <c r="BO71" s="109">
        <v>9.3130032297712106E-2</v>
      </c>
      <c r="BP71" s="109">
        <v>3.3878809019108498E-4</v>
      </c>
      <c r="BQ71" s="109">
        <v>9.9950759150559099E-4</v>
      </c>
      <c r="BR71" s="109">
        <v>8.0212045437259101E-4</v>
      </c>
      <c r="BS71" s="109">
        <v>2.6661718921719299E-2</v>
      </c>
      <c r="BT71" s="109">
        <v>0</v>
      </c>
      <c r="BU71" s="109">
        <v>21.275541195125498</v>
      </c>
      <c r="BV71" s="109">
        <v>2.4025658933954998E-2</v>
      </c>
      <c r="BW71" s="109">
        <v>8.2643026505067798E-3</v>
      </c>
      <c r="BX71" s="109">
        <v>31.302160088625801</v>
      </c>
      <c r="BY71" s="109">
        <v>1.0736439094561699E-2</v>
      </c>
      <c r="BZ71" s="109">
        <v>0</v>
      </c>
      <c r="CA71" s="109">
        <v>2.4557093646830498E-7</v>
      </c>
      <c r="CB71" s="109">
        <v>1.53191807624684E-3</v>
      </c>
      <c r="CC71" s="109">
        <v>43.542952082992898</v>
      </c>
      <c r="CD71" s="109">
        <v>42.0552993109564</v>
      </c>
      <c r="CE71" s="109">
        <v>1.48765277203657</v>
      </c>
      <c r="CF71" s="109">
        <v>0</v>
      </c>
      <c r="CG71" s="109">
        <v>0</v>
      </c>
      <c r="CH71" s="109">
        <v>0.65531490269349602</v>
      </c>
      <c r="CI71" s="109">
        <v>0</v>
      </c>
      <c r="CJ71" s="109">
        <v>1.97679972662687</v>
      </c>
      <c r="CK71" s="109">
        <v>0</v>
      </c>
      <c r="CL71" s="109">
        <v>4.7217733097438701E-2</v>
      </c>
      <c r="CM71" s="109">
        <v>7.9071991931083403</v>
      </c>
      <c r="CN71" s="109">
        <v>5.1457422019984898E-2</v>
      </c>
      <c r="CO71" s="109">
        <v>2.09122626586638E-3</v>
      </c>
      <c r="CP71" s="109">
        <v>0.11979686723215199</v>
      </c>
      <c r="CQ71" s="109">
        <v>1.6125455116652E-4</v>
      </c>
      <c r="CR71" s="109">
        <v>7.20532971775327</v>
      </c>
      <c r="CS71" s="109">
        <v>9.5596029877980797</v>
      </c>
      <c r="CT71" s="109">
        <v>0</v>
      </c>
      <c r="CU71" s="109">
        <v>0</v>
      </c>
      <c r="CV71" s="109">
        <v>3.1299569430605598</v>
      </c>
      <c r="CW71" s="109">
        <v>0.109901721900957</v>
      </c>
      <c r="CX71" s="109">
        <v>0</v>
      </c>
      <c r="CY71" s="109">
        <v>0.51171888577522695</v>
      </c>
      <c r="CZ71" s="109">
        <v>58.394406984242401</v>
      </c>
      <c r="DA71" s="109">
        <v>0.104501229319267</v>
      </c>
      <c r="DB71" s="109">
        <v>4.26226762446358</v>
      </c>
      <c r="DD71" s="30">
        <f t="shared" si="80"/>
        <v>7.9999961509821527E-3</v>
      </c>
      <c r="DE71" s="30">
        <f t="shared" si="81"/>
        <v>2.2186620866352258E-2</v>
      </c>
      <c r="DF71" s="45">
        <f t="shared" si="82"/>
        <v>-1.2429300809377712E-6</v>
      </c>
      <c r="DG71" s="45"/>
      <c r="DH71" s="45">
        <f t="shared" si="83"/>
        <v>-9.1367817369139112E-7</v>
      </c>
      <c r="DI71" s="45">
        <f t="shared" si="84"/>
        <v>-2.4316179999228903E-5</v>
      </c>
      <c r="DJ71" s="45">
        <f t="shared" si="85"/>
        <v>-2.5643246059427853E-5</v>
      </c>
      <c r="DK71" s="45">
        <f t="shared" si="86"/>
        <v>3.6888320670261586E-6</v>
      </c>
      <c r="DL71" s="45">
        <f t="shared" si="87"/>
        <v>-2.4335813777083333E-7</v>
      </c>
      <c r="DM71" s="45">
        <f t="shared" si="88"/>
        <v>-1.3112527067921362E-2</v>
      </c>
      <c r="DN71" s="45">
        <f t="shared" si="89"/>
        <v>-7.5153851826201296E-2</v>
      </c>
      <c r="DO71" s="45">
        <f t="shared" si="90"/>
        <v>-6.869903366669293E-2</v>
      </c>
      <c r="DP71" s="45">
        <f t="shared" si="91"/>
        <v>0.51609672424635156</v>
      </c>
      <c r="DQ71" s="45">
        <f t="shared" si="92"/>
        <v>-6.8701339001224604E-2</v>
      </c>
      <c r="DR71" s="45">
        <f t="shared" si="93"/>
        <v>-7.5153950890513133E-2</v>
      </c>
      <c r="DS71" s="45">
        <f t="shared" si="94"/>
        <v>-6.8699042886250547E-2</v>
      </c>
      <c r="DT71" s="45">
        <f t="shared" si="95"/>
        <v>-6.870250978598115E-2</v>
      </c>
      <c r="DU71" s="45">
        <f t="shared" si="96"/>
        <v>-7.5158506281929022E-2</v>
      </c>
      <c r="DV71" s="45">
        <f t="shared" si="97"/>
        <v>-1.4791231997744816E-2</v>
      </c>
      <c r="DW71" s="45">
        <f t="shared" si="98"/>
        <v>-7.5154281760970332E-2</v>
      </c>
      <c r="DX71" s="45">
        <f t="shared" si="99"/>
        <v>-6.8699225405499775E-2</v>
      </c>
      <c r="DY71" s="45">
        <f t="shared" si="100"/>
        <v>-6.8699639697148235E-2</v>
      </c>
      <c r="DZ71" s="45">
        <f t="shared" si="101"/>
        <v>-6.8700721738875717E-2</v>
      </c>
      <c r="EA71" s="45">
        <f t="shared" si="102"/>
        <v>-3.758215081063486E-2</v>
      </c>
      <c r="EB71" s="45">
        <f t="shared" si="103"/>
        <v>-6.8699339007122148E-2</v>
      </c>
      <c r="EC71" s="45">
        <f t="shared" si="104"/>
        <v>-7.515525994700567E-2</v>
      </c>
      <c r="ED71" s="45">
        <f t="shared" si="105"/>
        <v>-7.5154521556415485E-2</v>
      </c>
      <c r="EE71" s="75">
        <f t="shared" si="106"/>
        <v>-8.1152373469807831E-2</v>
      </c>
      <c r="EF71" s="45">
        <f t="shared" si="107"/>
        <v>-6.8696363050785275E-2</v>
      </c>
      <c r="EG71" s="45">
        <f t="shared" si="108"/>
        <v>-6.7980093360967456E-2</v>
      </c>
      <c r="EH71" s="45">
        <f t="shared" si="109"/>
        <v>-6.9610068561045998E-2</v>
      </c>
      <c r="EI71" s="75">
        <f t="shared" si="110"/>
        <v>-7.9510816886559449E-2</v>
      </c>
      <c r="EJ71" s="45">
        <f t="shared" si="111"/>
        <v>-6.6352602232680635E-2</v>
      </c>
      <c r="EK71" s="45">
        <f t="shared" si="112"/>
        <v>-6.8699741220171737E-2</v>
      </c>
    </row>
    <row r="72" spans="1:141" x14ac:dyDescent="0.25">
      <c r="A72" s="22">
        <v>146</v>
      </c>
      <c r="B72" s="22">
        <v>15.965533933</v>
      </c>
      <c r="C72" s="22">
        <v>0.15553643540000001</v>
      </c>
      <c r="D72" s="22">
        <v>151.98688494999999</v>
      </c>
      <c r="E72" s="22">
        <v>4.1251917460999996</v>
      </c>
      <c r="F72" s="22">
        <v>3.7951764064</v>
      </c>
      <c r="G72" s="22">
        <v>18.957923232999999</v>
      </c>
      <c r="H72" s="22">
        <v>5.4964223261000003</v>
      </c>
      <c r="J72" t="s">
        <v>122</v>
      </c>
      <c r="K72" s="109">
        <v>0</v>
      </c>
      <c r="L72" s="109">
        <v>0</v>
      </c>
      <c r="M72" s="109">
        <v>0</v>
      </c>
      <c r="N72" s="109">
        <v>0</v>
      </c>
      <c r="O72" s="109">
        <v>0</v>
      </c>
      <c r="P72" s="109">
        <v>0</v>
      </c>
      <c r="Q72" s="109">
        <v>0</v>
      </c>
      <c r="R72" s="109">
        <v>0</v>
      </c>
      <c r="S72" s="109">
        <v>0</v>
      </c>
      <c r="T72" s="109">
        <v>0</v>
      </c>
      <c r="U72" s="109">
        <v>0</v>
      </c>
      <c r="V72" s="109">
        <v>0</v>
      </c>
      <c r="W72" s="109">
        <v>0</v>
      </c>
      <c r="X72" s="109">
        <v>0</v>
      </c>
      <c r="Y72" s="109">
        <v>0</v>
      </c>
      <c r="Z72" s="109">
        <v>0</v>
      </c>
      <c r="AA72" s="109">
        <v>0</v>
      </c>
      <c r="AB72" s="109">
        <v>0</v>
      </c>
      <c r="AC72" s="109">
        <v>0</v>
      </c>
      <c r="AD72" s="109">
        <v>0</v>
      </c>
      <c r="AE72" s="109">
        <v>0</v>
      </c>
      <c r="AF72" s="109">
        <v>0</v>
      </c>
      <c r="AG72" s="109">
        <v>0</v>
      </c>
      <c r="AH72" s="109">
        <v>0</v>
      </c>
      <c r="AI72" s="109">
        <v>0</v>
      </c>
      <c r="AJ72" s="109">
        <v>0</v>
      </c>
      <c r="AK72" s="109">
        <v>0</v>
      </c>
      <c r="AL72" s="109">
        <v>0</v>
      </c>
      <c r="AM72" s="109">
        <v>0</v>
      </c>
      <c r="AN72" s="109">
        <v>0</v>
      </c>
      <c r="AO72" s="109">
        <v>0</v>
      </c>
      <c r="AP72" s="109">
        <v>0</v>
      </c>
      <c r="AQ72" s="109">
        <v>0</v>
      </c>
      <c r="AR72" s="109">
        <v>0</v>
      </c>
      <c r="AS72" s="109">
        <v>0</v>
      </c>
      <c r="AT72" s="109">
        <v>0</v>
      </c>
      <c r="AU72" s="109">
        <v>0</v>
      </c>
      <c r="AV72" s="109">
        <v>0</v>
      </c>
      <c r="AW72" s="109">
        <v>0</v>
      </c>
      <c r="AX72" s="109">
        <v>0</v>
      </c>
      <c r="AY72" s="109">
        <v>0</v>
      </c>
      <c r="AZ72" s="109">
        <v>0</v>
      </c>
      <c r="BA72" s="109">
        <v>0</v>
      </c>
      <c r="BB72" s="109">
        <v>0</v>
      </c>
      <c r="BC72" s="109">
        <v>0</v>
      </c>
      <c r="BD72" s="109">
        <v>0</v>
      </c>
      <c r="BE72" s="109">
        <v>0</v>
      </c>
      <c r="BF72" s="109">
        <v>0</v>
      </c>
      <c r="BG72" s="109">
        <v>0</v>
      </c>
      <c r="BH72" s="109">
        <v>0</v>
      </c>
      <c r="BI72" s="109">
        <v>0</v>
      </c>
      <c r="BJ72" s="109">
        <v>0</v>
      </c>
      <c r="BK72" s="109">
        <v>0</v>
      </c>
      <c r="BL72" s="109">
        <v>0</v>
      </c>
      <c r="BM72" s="109">
        <v>0</v>
      </c>
      <c r="BN72" s="109">
        <v>0</v>
      </c>
      <c r="BO72" s="109">
        <v>0</v>
      </c>
      <c r="BP72" s="109">
        <v>0</v>
      </c>
      <c r="BQ72" s="109">
        <v>0</v>
      </c>
      <c r="BR72" s="109">
        <v>0</v>
      </c>
      <c r="BS72" s="109">
        <v>0</v>
      </c>
      <c r="BT72" s="109">
        <v>0</v>
      </c>
      <c r="BU72" s="109">
        <v>0</v>
      </c>
      <c r="BV72" s="109">
        <v>0</v>
      </c>
      <c r="BW72" s="109">
        <v>0</v>
      </c>
      <c r="BX72" s="109">
        <v>0</v>
      </c>
      <c r="BY72" s="109">
        <v>0</v>
      </c>
      <c r="BZ72" s="109">
        <v>0</v>
      </c>
      <c r="CA72" s="109">
        <v>0</v>
      </c>
      <c r="CB72" s="109">
        <v>0</v>
      </c>
      <c r="CC72" s="109">
        <v>0</v>
      </c>
      <c r="CD72" s="109">
        <v>0</v>
      </c>
      <c r="CE72" s="109">
        <v>0</v>
      </c>
      <c r="CF72" s="109">
        <v>0</v>
      </c>
      <c r="CG72" s="109">
        <v>0</v>
      </c>
      <c r="CH72" s="109">
        <v>0</v>
      </c>
      <c r="CI72" s="109">
        <v>0</v>
      </c>
      <c r="CJ72" s="109">
        <v>0</v>
      </c>
      <c r="CK72" s="109">
        <v>0</v>
      </c>
      <c r="CL72" s="109">
        <v>0</v>
      </c>
      <c r="CM72" s="109">
        <v>0</v>
      </c>
      <c r="CN72" s="109">
        <v>0</v>
      </c>
      <c r="CO72" s="109">
        <v>0</v>
      </c>
      <c r="CP72" s="109">
        <v>0</v>
      </c>
      <c r="CQ72" s="109">
        <v>0</v>
      </c>
      <c r="CR72" s="109">
        <v>0</v>
      </c>
      <c r="CS72" s="109">
        <v>0</v>
      </c>
      <c r="CT72" s="109">
        <v>0</v>
      </c>
      <c r="CU72" s="109">
        <v>0</v>
      </c>
      <c r="CV72" s="109">
        <v>0</v>
      </c>
      <c r="CW72" s="109">
        <v>0</v>
      </c>
      <c r="CX72" s="109">
        <v>0</v>
      </c>
      <c r="CY72" s="109">
        <v>0</v>
      </c>
      <c r="CZ72" s="109">
        <v>0</v>
      </c>
      <c r="DA72" s="109">
        <v>0</v>
      </c>
      <c r="DB72" s="109">
        <v>0</v>
      </c>
      <c r="DD72" s="30" t="e">
        <f t="shared" si="80"/>
        <v>#DIV/0!</v>
      </c>
      <c r="DE72" s="30" t="e">
        <f t="shared" si="81"/>
        <v>#DIV/0!</v>
      </c>
      <c r="DF72" s="45">
        <f t="shared" si="82"/>
        <v>-1</v>
      </c>
      <c r="DG72" s="45"/>
      <c r="DH72" s="45">
        <f t="shared" si="83"/>
        <v>-1</v>
      </c>
      <c r="DI72" s="45">
        <f t="shared" si="84"/>
        <v>-1</v>
      </c>
      <c r="DJ72" s="45">
        <f t="shared" si="85"/>
        <v>-1</v>
      </c>
      <c r="DK72" s="45">
        <f t="shared" si="86"/>
        <v>-1</v>
      </c>
      <c r="DL72" s="45">
        <f t="shared" si="87"/>
        <v>-1</v>
      </c>
      <c r="DM72" s="45" t="e">
        <f t="shared" si="88"/>
        <v>#DIV/0!</v>
      </c>
      <c r="DN72" s="45" t="e">
        <f t="shared" si="89"/>
        <v>#DIV/0!</v>
      </c>
      <c r="DO72" s="45" t="e">
        <f t="shared" si="90"/>
        <v>#DIV/0!</v>
      </c>
      <c r="DP72" s="45" t="e">
        <f t="shared" si="91"/>
        <v>#DIV/0!</v>
      </c>
      <c r="DQ72" s="45" t="e">
        <f t="shared" si="92"/>
        <v>#DIV/0!</v>
      </c>
      <c r="DR72" s="45" t="e">
        <f t="shared" si="93"/>
        <v>#DIV/0!</v>
      </c>
      <c r="DS72" s="45" t="e">
        <f t="shared" si="94"/>
        <v>#DIV/0!</v>
      </c>
      <c r="DT72" s="45" t="e">
        <f t="shared" si="95"/>
        <v>#DIV/0!</v>
      </c>
      <c r="DU72" s="45" t="e">
        <f t="shared" si="96"/>
        <v>#DIV/0!</v>
      </c>
      <c r="DV72" s="45" t="e">
        <f t="shared" si="97"/>
        <v>#DIV/0!</v>
      </c>
      <c r="DW72" s="45" t="e">
        <f t="shared" si="98"/>
        <v>#DIV/0!</v>
      </c>
      <c r="DX72" s="45" t="e">
        <f t="shared" si="99"/>
        <v>#DIV/0!</v>
      </c>
      <c r="DY72" s="45" t="e">
        <f t="shared" si="100"/>
        <v>#DIV/0!</v>
      </c>
      <c r="DZ72" s="45" t="e">
        <f t="shared" si="101"/>
        <v>#DIV/0!</v>
      </c>
      <c r="EA72" s="45" t="e">
        <f t="shared" si="102"/>
        <v>#DIV/0!</v>
      </c>
      <c r="EB72" s="45" t="e">
        <f t="shared" si="103"/>
        <v>#DIV/0!</v>
      </c>
      <c r="EC72" s="45" t="e">
        <f t="shared" si="104"/>
        <v>#DIV/0!</v>
      </c>
      <c r="ED72" s="45" t="e">
        <f t="shared" si="105"/>
        <v>#DIV/0!</v>
      </c>
      <c r="EE72" s="75" t="e">
        <f t="shared" si="106"/>
        <v>#DIV/0!</v>
      </c>
      <c r="EF72" s="45" t="e">
        <f t="shared" si="107"/>
        <v>#DIV/0!</v>
      </c>
      <c r="EG72" s="45" t="e">
        <f t="shared" si="108"/>
        <v>#DIV/0!</v>
      </c>
      <c r="EH72" s="45" t="e">
        <f t="shared" si="109"/>
        <v>#DIV/0!</v>
      </c>
      <c r="EI72" s="75" t="e">
        <f t="shared" si="110"/>
        <v>#DIV/0!</v>
      </c>
      <c r="EJ72" s="45" t="e">
        <f t="shared" si="111"/>
        <v>#DIV/0!</v>
      </c>
      <c r="EK72" s="45" t="e">
        <f t="shared" si="112"/>
        <v>#DIV/0!</v>
      </c>
    </row>
    <row r="73" spans="1:141" x14ac:dyDescent="0.25">
      <c r="A73" s="22">
        <v>148</v>
      </c>
      <c r="B73" s="22">
        <v>5.3435899999999996E-3</v>
      </c>
      <c r="C73" s="22"/>
      <c r="D73" s="22">
        <v>3.4068679999999997E-2</v>
      </c>
      <c r="E73" s="22">
        <v>8.5789000000000004E-4</v>
      </c>
      <c r="F73" s="22">
        <v>8.3215999999999997E-4</v>
      </c>
      <c r="G73" s="22">
        <v>2.0699999999999998E-5</v>
      </c>
      <c r="H73" s="22">
        <v>9.795400000000001E-4</v>
      </c>
      <c r="J73" t="s">
        <v>124</v>
      </c>
      <c r="K73" s="109">
        <v>0</v>
      </c>
      <c r="L73" s="109">
        <v>2.5876696605433199E-5</v>
      </c>
      <c r="M73" s="109">
        <v>1.8102837314329399E-6</v>
      </c>
      <c r="N73" s="109">
        <v>9.5793651813026008E-6</v>
      </c>
      <c r="O73" s="109">
        <v>9.5793651813026008E-6</v>
      </c>
      <c r="P73" s="109">
        <v>7.6100067792126194E-5</v>
      </c>
      <c r="Q73" s="109">
        <v>0</v>
      </c>
      <c r="R73" s="109">
        <v>3.6637510540848799E-9</v>
      </c>
      <c r="S73" s="109">
        <v>1.7889405137871499E-8</v>
      </c>
      <c r="T73" s="109">
        <v>4.6396868808456901E-6</v>
      </c>
      <c r="U73" s="109">
        <v>3.47724565022569E-9</v>
      </c>
      <c r="V73" s="109">
        <v>9.9215072559621197E-7</v>
      </c>
      <c r="W73" s="109">
        <v>1.2180316032562201E-7</v>
      </c>
      <c r="X73" s="109">
        <v>7.4624249739579006E-8</v>
      </c>
      <c r="Y73" s="109">
        <v>2.3815832051896801E-5</v>
      </c>
      <c r="Z73" s="109">
        <v>1.2049361486356099E-12</v>
      </c>
      <c r="AA73" s="109">
        <v>4.8197445945424502E-12</v>
      </c>
      <c r="AB73" s="109">
        <v>5.3435451423910199E-3</v>
      </c>
      <c r="AC73" s="109">
        <v>2.57303637075128E-5</v>
      </c>
      <c r="AD73" s="109">
        <v>6.4174341506969298E-4</v>
      </c>
      <c r="AE73" s="109">
        <v>4.0865093668876701E-5</v>
      </c>
      <c r="AF73" s="109">
        <v>9.4949762176402798E-7</v>
      </c>
      <c r="AG73" s="109">
        <v>1.4612014087534499E-4</v>
      </c>
      <c r="AH73" s="109">
        <v>2.4547363547677701E-6</v>
      </c>
      <c r="AI73" s="109">
        <v>2.2795294763471599E-4</v>
      </c>
      <c r="AJ73" s="109">
        <v>1.7321780452719101E-6</v>
      </c>
      <c r="AK73" s="109">
        <v>3.9796628251128397E-5</v>
      </c>
      <c r="AL73" s="109">
        <v>4.3003855387820497E-7</v>
      </c>
      <c r="AM73" s="109">
        <v>0</v>
      </c>
      <c r="AN73" s="109">
        <v>0</v>
      </c>
      <c r="AO73" s="109">
        <v>4.1858365912134697E-5</v>
      </c>
      <c r="AP73" s="109">
        <v>4.1858365912134697E-5</v>
      </c>
      <c r="AQ73" s="109">
        <v>2.7331947452834802E-6</v>
      </c>
      <c r="AR73" s="109">
        <v>1.0087155100668499E-11</v>
      </c>
      <c r="AS73" s="109">
        <v>1.9479353417439599E-11</v>
      </c>
      <c r="AT73" s="109">
        <v>2.72551464144579E-4</v>
      </c>
      <c r="AU73" s="109">
        <v>3.1519101396076798E-5</v>
      </c>
      <c r="AV73" s="109">
        <v>1.2576173911605601E-6</v>
      </c>
      <c r="AW73" s="109">
        <v>3.2982814069897501E-5</v>
      </c>
      <c r="AX73" s="109">
        <v>3.3751599067444898E-6</v>
      </c>
      <c r="AY73" s="109">
        <v>1.2479483236605501E-8</v>
      </c>
      <c r="AZ73" s="109">
        <v>9.15348027138896E-8</v>
      </c>
      <c r="BA73" s="109">
        <v>8.8417467220026701E-10</v>
      </c>
      <c r="BB73" s="109">
        <v>1.7948929931601601E-9</v>
      </c>
      <c r="BC73" s="109">
        <v>0</v>
      </c>
      <c r="BD73" s="109">
        <v>2.67082803617784E-6</v>
      </c>
      <c r="BE73" s="109">
        <v>1.60155315619195E-5</v>
      </c>
      <c r="BF73" s="109">
        <v>0</v>
      </c>
      <c r="BG73" s="109">
        <v>2.91506142628019E-7</v>
      </c>
      <c r="BH73" s="109">
        <v>2.8015233937950897E-7</v>
      </c>
      <c r="BI73" s="109">
        <v>1.0072708433230199E-3</v>
      </c>
      <c r="BJ73" s="109">
        <v>3.0661849567618499E-2</v>
      </c>
      <c r="BK73" s="109">
        <v>3.1343038079333298E-3</v>
      </c>
      <c r="BL73" s="109">
        <v>3.4068704839696401E-2</v>
      </c>
      <c r="BM73" s="109">
        <v>0</v>
      </c>
      <c r="BN73" s="109">
        <v>4.01498536682154E-5</v>
      </c>
      <c r="BO73" s="109">
        <v>1.6931620342047099E-6</v>
      </c>
      <c r="BP73" s="109">
        <v>7.1972045393166701E-9</v>
      </c>
      <c r="BQ73" s="109">
        <v>2.1237264725496999E-8</v>
      </c>
      <c r="BR73" s="109">
        <v>1.7041723573471702E-8</v>
      </c>
      <c r="BS73" s="109">
        <v>5.1048992212172795E-7</v>
      </c>
      <c r="BT73" s="109">
        <v>0</v>
      </c>
      <c r="BU73" s="109">
        <v>3.5023709717422498E-4</v>
      </c>
      <c r="BV73" s="109">
        <v>4.85082976460148E-7</v>
      </c>
      <c r="BW73" s="109">
        <v>1.7053853403660701E-7</v>
      </c>
      <c r="BX73" s="109">
        <v>6.4174341506969298E-4</v>
      </c>
      <c r="BY73" s="109">
        <v>2.1805916103110099E-7</v>
      </c>
      <c r="BZ73" s="109">
        <v>0</v>
      </c>
      <c r="CA73" s="109">
        <v>5.2173481704393202E-12</v>
      </c>
      <c r="CB73" s="109">
        <v>3.1621995513594198E-8</v>
      </c>
      <c r="CC73" s="109">
        <v>8.5784229931050405E-4</v>
      </c>
      <c r="CD73" s="109">
        <v>8.3211193560299098E-4</v>
      </c>
      <c r="CE73" s="109">
        <v>2.57303637075128E-5</v>
      </c>
      <c r="CF73" s="109">
        <v>0</v>
      </c>
      <c r="CG73" s="109">
        <v>0</v>
      </c>
      <c r="CH73" s="109">
        <v>3.40426704586164E-6</v>
      </c>
      <c r="CI73" s="109">
        <v>0</v>
      </c>
      <c r="CJ73" s="109">
        <v>3.6531247760930702E-5</v>
      </c>
      <c r="CK73" s="109">
        <v>0</v>
      </c>
      <c r="CL73" s="109">
        <v>9.4949762176402798E-7</v>
      </c>
      <c r="CM73" s="109">
        <v>1.4612014087534499E-4</v>
      </c>
      <c r="CN73" s="109">
        <v>8.5568652920848495E-7</v>
      </c>
      <c r="CO73" s="109">
        <v>0</v>
      </c>
      <c r="CP73" s="109">
        <v>2.4547363547677701E-6</v>
      </c>
      <c r="CQ73" s="109">
        <v>3.32820758720657E-9</v>
      </c>
      <c r="CR73" s="109">
        <v>2.0673357694406301E-5</v>
      </c>
      <c r="CS73" s="109">
        <v>1.46275064600935E-4</v>
      </c>
      <c r="CT73" s="109">
        <v>0</v>
      </c>
      <c r="CU73" s="109">
        <v>0</v>
      </c>
      <c r="CV73" s="109">
        <v>4.9005998093001899E-5</v>
      </c>
      <c r="CW73" s="109">
        <v>1.9937243142247699E-6</v>
      </c>
      <c r="CX73" s="109">
        <v>0</v>
      </c>
      <c r="CY73" s="109">
        <v>7.9989841101869996E-6</v>
      </c>
      <c r="CZ73" s="109">
        <v>9.7955323335372608E-4</v>
      </c>
      <c r="DA73" s="109">
        <v>1.8953668105182501E-6</v>
      </c>
      <c r="DB73" s="109">
        <v>6.8117816707727704E-5</v>
      </c>
      <c r="DD73" s="30">
        <f t="shared" si="80"/>
        <v>8.0000535807573658E-3</v>
      </c>
      <c r="DE73" s="30">
        <f t="shared" si="81"/>
        <v>1.9246847541387356E-2</v>
      </c>
      <c r="DF73" s="45">
        <f t="shared" si="82"/>
        <v>-8.3946577075993642E-6</v>
      </c>
      <c r="DG73" s="45"/>
      <c r="DH73" s="45">
        <f t="shared" si="83"/>
        <v>7.291065108461274E-7</v>
      </c>
      <c r="DI73" s="45">
        <f t="shared" si="84"/>
        <v>-5.5602337707619031E-5</v>
      </c>
      <c r="DJ73" s="45">
        <f t="shared" si="85"/>
        <v>-5.7758600520319999E-5</v>
      </c>
      <c r="DK73" s="45">
        <f t="shared" si="86"/>
        <v>-1.2870679030771788E-3</v>
      </c>
      <c r="DL73" s="45">
        <f t="shared" si="87"/>
        <v>1.3509763486921116E-5</v>
      </c>
      <c r="DM73" s="45">
        <f t="shared" si="88"/>
        <v>-3.7609434934827041E-4</v>
      </c>
      <c r="DN73" s="45">
        <f t="shared" si="89"/>
        <v>3.8313802057277782E-5</v>
      </c>
      <c r="DO73" s="45">
        <f t="shared" si="90"/>
        <v>6.7607654968620292E-5</v>
      </c>
      <c r="DP73" s="45">
        <f t="shared" si="91"/>
        <v>-5.2043053241752554E-4</v>
      </c>
      <c r="DQ73" s="45">
        <f t="shared" si="92"/>
        <v>-2.823968485228205E-4</v>
      </c>
      <c r="DR73" s="45">
        <f t="shared" si="93"/>
        <v>-1.3776229307675605E-4</v>
      </c>
      <c r="DS73" s="45">
        <f t="shared" si="94"/>
        <v>2.494839488622603E-4</v>
      </c>
      <c r="DT73" s="45">
        <f t="shared" si="95"/>
        <v>3.1592616027913771E-5</v>
      </c>
      <c r="DU73" s="45">
        <f t="shared" si="96"/>
        <v>3.4147955410595775E-5</v>
      </c>
      <c r="DV73" s="45">
        <f t="shared" si="97"/>
        <v>8.4549307228792153E-4</v>
      </c>
      <c r="DW73" s="45">
        <f t="shared" si="98"/>
        <v>8.8265030753714336E-5</v>
      </c>
      <c r="DX73" s="45">
        <f t="shared" si="99"/>
        <v>4.5361614935147489E-5</v>
      </c>
      <c r="DY73" s="45">
        <f t="shared" si="100"/>
        <v>2.826543965084329E-6</v>
      </c>
      <c r="DZ73" s="45">
        <f t="shared" si="101"/>
        <v>-1.2419468070173383E-4</v>
      </c>
      <c r="EA73" s="45">
        <f t="shared" si="102"/>
        <v>-1.2535769723215158E-3</v>
      </c>
      <c r="EB73" s="45">
        <f t="shared" si="103"/>
        <v>-4.22934597749331E-6</v>
      </c>
      <c r="EC73" s="45">
        <f t="shared" si="104"/>
        <v>1.672950155781501E-4</v>
      </c>
      <c r="ED73" s="45">
        <f t="shared" si="105"/>
        <v>-3.6242869236663303E-5</v>
      </c>
      <c r="EE73" s="75">
        <f t="shared" si="106"/>
        <v>-7.1248187715124253E-5</v>
      </c>
      <c r="EF73" s="45">
        <f t="shared" si="107"/>
        <v>-7.8316448956715893E-5</v>
      </c>
      <c r="EG73" s="45">
        <f t="shared" si="108"/>
        <v>8.6764192402754778E-4</v>
      </c>
      <c r="EH73" s="45">
        <f t="shared" si="109"/>
        <v>-9.7143980102399241E-4</v>
      </c>
      <c r="EI73" s="75">
        <f t="shared" si="110"/>
        <v>-8.4263032488283204E-4</v>
      </c>
      <c r="EJ73" s="45">
        <f t="shared" si="111"/>
        <v>2.4419392086611474E-5</v>
      </c>
      <c r="EK73" s="45">
        <f t="shared" si="112"/>
        <v>2.5174482613654555E-5</v>
      </c>
    </row>
    <row r="74" spans="1:141" x14ac:dyDescent="0.25">
      <c r="A74" s="22">
        <v>159</v>
      </c>
      <c r="B74" s="22">
        <v>1225.2550323999999</v>
      </c>
      <c r="C74" s="22"/>
      <c r="D74" s="22">
        <v>8106.4377611</v>
      </c>
      <c r="E74" s="22">
        <v>210.36969574</v>
      </c>
      <c r="F74" s="22">
        <v>204.03791117</v>
      </c>
      <c r="G74" s="22">
        <v>7.9698264500000002</v>
      </c>
      <c r="H74" s="22">
        <v>283.04370282999997</v>
      </c>
      <c r="J74" t="s">
        <v>71</v>
      </c>
      <c r="K74" s="109">
        <v>0</v>
      </c>
      <c r="L74" s="109">
        <v>7.4775599972982301</v>
      </c>
      <c r="M74" s="109">
        <v>0.52306508578195199</v>
      </c>
      <c r="N74" s="109">
        <v>2.76765861155772</v>
      </c>
      <c r="O74" s="109">
        <v>2.76765861155772</v>
      </c>
      <c r="P74" s="109">
        <v>21.988952919195</v>
      </c>
      <c r="Q74" s="109">
        <v>0</v>
      </c>
      <c r="R74" s="109">
        <v>8.9837971306844797E-4</v>
      </c>
      <c r="S74" s="109">
        <v>4.3861974128760898E-3</v>
      </c>
      <c r="T74" s="109">
        <v>1.3405933488217501</v>
      </c>
      <c r="U74" s="109">
        <v>8.5287305373435397E-4</v>
      </c>
      <c r="V74" s="109">
        <v>0.28672395161842401</v>
      </c>
      <c r="W74" s="109">
        <v>2.9854798084183499E-2</v>
      </c>
      <c r="X74" s="109">
        <v>1.8298118355131499E-2</v>
      </c>
      <c r="Y74" s="109">
        <v>6.8817406378632802</v>
      </c>
      <c r="Z74" s="109">
        <v>2.95447786283944E-7</v>
      </c>
      <c r="AA74" s="109">
        <v>1.1817946725309601E-6</v>
      </c>
      <c r="AB74" s="109">
        <v>1225.2544779730699</v>
      </c>
      <c r="AC74" s="109">
        <v>6.3317957197263999</v>
      </c>
      <c r="AD74" s="109">
        <v>157.35426853398101</v>
      </c>
      <c r="AE74" s="109">
        <v>10.0200874132618</v>
      </c>
      <c r="AF74" s="109">
        <v>0.23280712313364901</v>
      </c>
      <c r="AG74" s="109">
        <v>35.829042808247401</v>
      </c>
      <c r="AH74" s="109">
        <v>0.60191064667074401</v>
      </c>
      <c r="AI74" s="109">
        <v>65.867962217629199</v>
      </c>
      <c r="AJ74" s="109">
        <v>0.50048965766695896</v>
      </c>
      <c r="AK74" s="109">
        <v>11.4993755064071</v>
      </c>
      <c r="AL74" s="109">
        <v>0.124256402595391</v>
      </c>
      <c r="AM74" s="109">
        <v>0</v>
      </c>
      <c r="AN74" s="109">
        <v>0</v>
      </c>
      <c r="AO74" s="109">
        <v>12.095184141999701</v>
      </c>
      <c r="AP74" s="109">
        <v>12.095184141999701</v>
      </c>
      <c r="AQ74" s="109">
        <v>0.78969264952297502</v>
      </c>
      <c r="AR74" s="109">
        <v>2.47332952485986E-6</v>
      </c>
      <c r="AS74" s="109">
        <v>4.77610652799594E-6</v>
      </c>
      <c r="AT74" s="109">
        <v>64.851548780017296</v>
      </c>
      <c r="AU74" s="109">
        <v>9.1068527467385394</v>
      </c>
      <c r="AV74" s="109">
        <v>0.363450652658388</v>
      </c>
      <c r="AW74" s="109">
        <v>9.5304732532291592</v>
      </c>
      <c r="AX74" s="109">
        <v>0.97524527852643095</v>
      </c>
      <c r="AY74" s="109">
        <v>3.0605720994063999E-3</v>
      </c>
      <c r="AZ74" s="109">
        <v>2.2444167396947601E-2</v>
      </c>
      <c r="BA74" s="109">
        <v>2.16810683598163E-4</v>
      </c>
      <c r="BB74" s="109">
        <v>4.40191250957632E-4</v>
      </c>
      <c r="BC74" s="109">
        <v>0</v>
      </c>
      <c r="BD74" s="109">
        <v>0.77167565894574897</v>
      </c>
      <c r="BE74" s="109">
        <v>3.9271168394539102</v>
      </c>
      <c r="BF74" s="109">
        <v>0</v>
      </c>
      <c r="BG74" s="109">
        <v>7.1488741546652496E-2</v>
      </c>
      <c r="BH74" s="109">
        <v>6.8685286903994197E-2</v>
      </c>
      <c r="BI74" s="109">
        <v>291.05495075425603</v>
      </c>
      <c r="BJ74" s="109">
        <v>7295.7908230405001</v>
      </c>
      <c r="BK74" s="109">
        <v>745.79246768850805</v>
      </c>
      <c r="BL74" s="109">
        <v>8106.4348395090301</v>
      </c>
      <c r="BM74" s="109">
        <v>0</v>
      </c>
      <c r="BN74" s="109">
        <v>11.601958714044001</v>
      </c>
      <c r="BO74" s="109">
        <v>0.48805199281293299</v>
      </c>
      <c r="BP74" s="109">
        <v>1.7649399229484599E-3</v>
      </c>
      <c r="BQ74" s="109">
        <v>5.2070773656971801E-3</v>
      </c>
      <c r="BR74" s="109">
        <v>4.1786760098546502E-3</v>
      </c>
      <c r="BS74" s="109">
        <v>0.13946069170014899</v>
      </c>
      <c r="BT74" s="109">
        <v>0</v>
      </c>
      <c r="BU74" s="109">
        <v>101.200755283652</v>
      </c>
      <c r="BV74" s="109">
        <v>0.11895408764474701</v>
      </c>
      <c r="BW74" s="109">
        <v>4.1827588639582802E-2</v>
      </c>
      <c r="BX74" s="109">
        <v>157.35426853398101</v>
      </c>
      <c r="BY74" s="109">
        <v>5.34579936837579E-2</v>
      </c>
      <c r="BZ74" s="109">
        <v>0</v>
      </c>
      <c r="CA74" s="109">
        <v>1.27931877180509E-6</v>
      </c>
      <c r="CB74" s="109">
        <v>7.7534454383615201E-3</v>
      </c>
      <c r="CC74" s="109">
        <v>210.36461359667501</v>
      </c>
      <c r="CD74" s="109">
        <v>204.032817876948</v>
      </c>
      <c r="CE74" s="109">
        <v>6.3317957197263999</v>
      </c>
      <c r="CF74" s="109">
        <v>0</v>
      </c>
      <c r="CG74" s="109">
        <v>0</v>
      </c>
      <c r="CH74" s="109">
        <v>0.83471940122466703</v>
      </c>
      <c r="CI74" s="109">
        <v>0</v>
      </c>
      <c r="CJ74" s="109">
        <v>8.9572600957908204</v>
      </c>
      <c r="CK74" s="109">
        <v>0</v>
      </c>
      <c r="CL74" s="109">
        <v>0.23280712313364901</v>
      </c>
      <c r="CM74" s="109">
        <v>35.829042808247401</v>
      </c>
      <c r="CN74" s="109">
        <v>0.247233741228084</v>
      </c>
      <c r="CO74" s="109">
        <v>0</v>
      </c>
      <c r="CP74" s="109">
        <v>0.60191064667074401</v>
      </c>
      <c r="CQ74" s="109">
        <v>8.1615249370304698E-4</v>
      </c>
      <c r="CR74" s="109">
        <v>7.9698858512872199</v>
      </c>
      <c r="CS74" s="109">
        <v>42.268813436134799</v>
      </c>
      <c r="CT74" s="109">
        <v>0</v>
      </c>
      <c r="CU74" s="109">
        <v>0</v>
      </c>
      <c r="CV74" s="109">
        <v>14.159537409939499</v>
      </c>
      <c r="CW74" s="109">
        <v>0.57599509990628095</v>
      </c>
      <c r="CX74" s="109">
        <v>0</v>
      </c>
      <c r="CY74" s="109">
        <v>2.31131727495494</v>
      </c>
      <c r="CZ74" s="109">
        <v>283.04349664070702</v>
      </c>
      <c r="DA74" s="109">
        <v>0.54769062829411796</v>
      </c>
      <c r="DB74" s="109">
        <v>19.681957769969699</v>
      </c>
      <c r="DD74" s="30">
        <f t="shared" si="80"/>
        <v>8.0000086430035457E-3</v>
      </c>
      <c r="DE74" s="30">
        <f t="shared" si="81"/>
        <v>1.9247476363446349E-2</v>
      </c>
      <c r="DF74" s="45">
        <f t="shared" si="82"/>
        <v>-4.5249920653679245E-7</v>
      </c>
      <c r="DG74" s="45"/>
      <c r="DH74" s="45">
        <f t="shared" si="83"/>
        <v>-3.6040379954685378E-7</v>
      </c>
      <c r="DI74" s="45">
        <f t="shared" si="84"/>
        <v>-2.4158153136584889E-5</v>
      </c>
      <c r="DJ74" s="45">
        <f t="shared" si="85"/>
        <v>-2.4962483799177416E-5</v>
      </c>
      <c r="DK74" s="45">
        <f t="shared" si="86"/>
        <v>7.4532723632528962E-6</v>
      </c>
      <c r="DL74" s="45">
        <f t="shared" si="87"/>
        <v>-7.2847157838759869E-7</v>
      </c>
      <c r="DM74" s="45">
        <f t="shared" si="88"/>
        <v>-4.8967459895353418E-4</v>
      </c>
      <c r="DN74" s="45">
        <f t="shared" si="89"/>
        <v>1.3458953618837911E-6</v>
      </c>
      <c r="DO74" s="45">
        <f t="shared" si="90"/>
        <v>2.4059823064546437E-5</v>
      </c>
      <c r="DP74" s="45">
        <f t="shared" si="91"/>
        <v>-5.5897834153461527E-4</v>
      </c>
      <c r="DQ74" s="45">
        <f t="shared" si="92"/>
        <v>1.861391227908931E-5</v>
      </c>
      <c r="DR74" s="45">
        <f t="shared" si="93"/>
        <v>3.1023712613120863E-6</v>
      </c>
      <c r="DS74" s="45">
        <f t="shared" si="94"/>
        <v>2.4327682305391991E-5</v>
      </c>
      <c r="DT74" s="45">
        <f t="shared" si="95"/>
        <v>3.0366543891668787E-5</v>
      </c>
      <c r="DU74" s="45">
        <f t="shared" si="96"/>
        <v>2.4752920212981636E-6</v>
      </c>
      <c r="DV74" s="45">
        <f t="shared" si="97"/>
        <v>8.5719150376071238E-4</v>
      </c>
      <c r="DW74" s="45">
        <f t="shared" si="98"/>
        <v>1.6384824188454084E-6</v>
      </c>
      <c r="DX74" s="45">
        <f t="shared" si="99"/>
        <v>2.1461671312624657E-5</v>
      </c>
      <c r="DY74" s="45">
        <f t="shared" si="100"/>
        <v>2.4986636645336893E-5</v>
      </c>
      <c r="DZ74" s="45">
        <f t="shared" si="101"/>
        <v>2.4750908089386685E-5</v>
      </c>
      <c r="EA74" s="45">
        <f t="shared" si="102"/>
        <v>-1.3369680218549187E-3</v>
      </c>
      <c r="EB74" s="45">
        <f t="shared" si="103"/>
        <v>2.4845228086313335E-5</v>
      </c>
      <c r="EC74" s="45">
        <f t="shared" si="104"/>
        <v>2.7504518699137181E-6</v>
      </c>
      <c r="ED74" s="45">
        <f t="shared" si="105"/>
        <v>2.6699347743323382E-6</v>
      </c>
      <c r="EE74" s="75">
        <f t="shared" si="106"/>
        <v>4.3900266969257102E-6</v>
      </c>
      <c r="EF74" s="45">
        <f t="shared" si="107"/>
        <v>3.1757507485375874E-5</v>
      </c>
      <c r="EG74" s="45">
        <f t="shared" si="108"/>
        <v>8.1503801723635755E-4</v>
      </c>
      <c r="EH74" s="45">
        <f t="shared" si="109"/>
        <v>-9.5555087522421949E-4</v>
      </c>
      <c r="EI74" s="75">
        <f t="shared" si="110"/>
        <v>-6.3156326571424425E-4</v>
      </c>
      <c r="EJ74" s="45">
        <f t="shared" si="111"/>
        <v>2.5187926122135837E-5</v>
      </c>
      <c r="EK74" s="45">
        <f t="shared" si="112"/>
        <v>2.5969588626696269E-5</v>
      </c>
    </row>
    <row r="75" spans="1:141" x14ac:dyDescent="0.25">
      <c r="A75" s="22">
        <v>160</v>
      </c>
      <c r="B75" s="22">
        <v>1.7232202743</v>
      </c>
      <c r="C75" s="22">
        <v>2.8558411200000001E-2</v>
      </c>
      <c r="D75" s="22">
        <v>20.726090254999999</v>
      </c>
      <c r="E75" s="22">
        <v>0.3825752872</v>
      </c>
      <c r="F75" s="22">
        <v>0.35196926420000002</v>
      </c>
      <c r="G75" s="22">
        <v>0.27684313519999998</v>
      </c>
      <c r="H75" s="22">
        <v>0.79316952709999999</v>
      </c>
      <c r="J75" t="s">
        <v>84</v>
      </c>
      <c r="K75" s="109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09">
        <v>0</v>
      </c>
      <c r="Y75" s="109">
        <v>0</v>
      </c>
      <c r="Z75" s="109">
        <v>0</v>
      </c>
      <c r="AA75" s="109">
        <v>0</v>
      </c>
      <c r="AB75" s="109">
        <v>0</v>
      </c>
      <c r="AC75" s="109">
        <v>0</v>
      </c>
      <c r="AD75" s="109">
        <v>0</v>
      </c>
      <c r="AE75" s="109">
        <v>0</v>
      </c>
      <c r="AF75" s="109">
        <v>0</v>
      </c>
      <c r="AG75" s="109">
        <v>0</v>
      </c>
      <c r="AH75" s="109">
        <v>0</v>
      </c>
      <c r="AI75" s="109">
        <v>0</v>
      </c>
      <c r="AJ75" s="109">
        <v>0</v>
      </c>
      <c r="AK75" s="109">
        <v>0</v>
      </c>
      <c r="AL75" s="109">
        <v>0</v>
      </c>
      <c r="AM75" s="109">
        <v>0</v>
      </c>
      <c r="AN75" s="109">
        <v>0</v>
      </c>
      <c r="AO75" s="109">
        <v>0</v>
      </c>
      <c r="AP75" s="109">
        <v>0</v>
      </c>
      <c r="AQ75" s="109">
        <v>0</v>
      </c>
      <c r="AR75" s="109">
        <v>0</v>
      </c>
      <c r="AS75" s="109">
        <v>0</v>
      </c>
      <c r="AT75" s="109">
        <v>0</v>
      </c>
      <c r="AU75" s="109">
        <v>0</v>
      </c>
      <c r="AV75" s="109">
        <v>0</v>
      </c>
      <c r="AW75" s="109">
        <v>0</v>
      </c>
      <c r="AX75" s="109">
        <v>0</v>
      </c>
      <c r="AY75" s="109">
        <v>0</v>
      </c>
      <c r="AZ75" s="109">
        <v>0</v>
      </c>
      <c r="BA75" s="109">
        <v>0</v>
      </c>
      <c r="BB75" s="109">
        <v>0</v>
      </c>
      <c r="BC75" s="109">
        <v>0</v>
      </c>
      <c r="BD75" s="109">
        <v>0</v>
      </c>
      <c r="BE75" s="109">
        <v>0</v>
      </c>
      <c r="BF75" s="109">
        <v>0</v>
      </c>
      <c r="BG75" s="109">
        <v>0</v>
      </c>
      <c r="BH75" s="109">
        <v>0</v>
      </c>
      <c r="BI75" s="109">
        <v>0</v>
      </c>
      <c r="BJ75" s="109">
        <v>0</v>
      </c>
      <c r="BK75" s="109">
        <v>0</v>
      </c>
      <c r="BL75" s="109">
        <v>0</v>
      </c>
      <c r="BM75" s="109">
        <v>0</v>
      </c>
      <c r="BN75" s="109">
        <v>0</v>
      </c>
      <c r="BO75" s="109">
        <v>0</v>
      </c>
      <c r="BP75" s="109">
        <v>0</v>
      </c>
      <c r="BQ75" s="109">
        <v>0</v>
      </c>
      <c r="BR75" s="109">
        <v>0</v>
      </c>
      <c r="BS75" s="109">
        <v>0</v>
      </c>
      <c r="BT75" s="109">
        <v>0</v>
      </c>
      <c r="BU75" s="109">
        <v>0</v>
      </c>
      <c r="BV75" s="109">
        <v>0</v>
      </c>
      <c r="BW75" s="109">
        <v>0</v>
      </c>
      <c r="BX75" s="109">
        <v>0</v>
      </c>
      <c r="BY75" s="109">
        <v>0</v>
      </c>
      <c r="BZ75" s="109">
        <v>0</v>
      </c>
      <c r="CA75" s="109">
        <v>0</v>
      </c>
      <c r="CB75" s="109">
        <v>0</v>
      </c>
      <c r="CC75" s="109">
        <v>0</v>
      </c>
      <c r="CD75" s="109">
        <v>0</v>
      </c>
      <c r="CE75" s="109">
        <v>0</v>
      </c>
      <c r="CF75" s="109">
        <v>0</v>
      </c>
      <c r="CG75" s="109">
        <v>0</v>
      </c>
      <c r="CH75" s="109">
        <v>0</v>
      </c>
      <c r="CI75" s="109">
        <v>0</v>
      </c>
      <c r="CJ75" s="109">
        <v>0</v>
      </c>
      <c r="CK75" s="109">
        <v>0</v>
      </c>
      <c r="CL75" s="109">
        <v>0</v>
      </c>
      <c r="CM75" s="109">
        <v>0</v>
      </c>
      <c r="CN75" s="109">
        <v>0</v>
      </c>
      <c r="CO75" s="109">
        <v>0</v>
      </c>
      <c r="CP75" s="109">
        <v>0</v>
      </c>
      <c r="CQ75" s="109">
        <v>0</v>
      </c>
      <c r="CR75" s="109">
        <v>0</v>
      </c>
      <c r="CS75" s="109">
        <v>0</v>
      </c>
      <c r="CT75" s="109">
        <v>0</v>
      </c>
      <c r="CU75" s="109">
        <v>0</v>
      </c>
      <c r="CV75" s="109">
        <v>0</v>
      </c>
      <c r="CW75" s="109">
        <v>0</v>
      </c>
      <c r="CX75" s="109">
        <v>0</v>
      </c>
      <c r="CY75" s="109">
        <v>0</v>
      </c>
      <c r="CZ75" s="109">
        <v>0</v>
      </c>
      <c r="DA75" s="109">
        <v>0</v>
      </c>
      <c r="DB75" s="109">
        <v>0</v>
      </c>
      <c r="DD75" s="30" t="e">
        <f t="shared" si="80"/>
        <v>#DIV/0!</v>
      </c>
      <c r="DE75" s="30" t="e">
        <f t="shared" si="81"/>
        <v>#DIV/0!</v>
      </c>
      <c r="DF75" s="45">
        <f t="shared" si="82"/>
        <v>-1</v>
      </c>
      <c r="DG75" s="45"/>
      <c r="DH75" s="45">
        <f t="shared" si="83"/>
        <v>-1</v>
      </c>
      <c r="DI75" s="45">
        <f t="shared" si="84"/>
        <v>-1</v>
      </c>
      <c r="DJ75" s="45">
        <f t="shared" si="85"/>
        <v>-1</v>
      </c>
      <c r="DK75" s="45">
        <f t="shared" si="86"/>
        <v>-1</v>
      </c>
      <c r="DL75" s="45">
        <f t="shared" si="87"/>
        <v>-1</v>
      </c>
      <c r="DM75" s="45" t="e">
        <f t="shared" si="88"/>
        <v>#DIV/0!</v>
      </c>
      <c r="DN75" s="45" t="e">
        <f t="shared" si="89"/>
        <v>#DIV/0!</v>
      </c>
      <c r="DO75" s="45" t="e">
        <f t="shared" si="90"/>
        <v>#DIV/0!</v>
      </c>
      <c r="DP75" s="45" t="e">
        <f t="shared" si="91"/>
        <v>#DIV/0!</v>
      </c>
      <c r="DQ75" s="45" t="e">
        <f t="shared" si="92"/>
        <v>#DIV/0!</v>
      </c>
      <c r="DR75" s="45" t="e">
        <f t="shared" si="93"/>
        <v>#DIV/0!</v>
      </c>
      <c r="DS75" s="45" t="e">
        <f t="shared" si="94"/>
        <v>#DIV/0!</v>
      </c>
      <c r="DT75" s="45" t="e">
        <f t="shared" si="95"/>
        <v>#DIV/0!</v>
      </c>
      <c r="DU75" s="45" t="e">
        <f t="shared" si="96"/>
        <v>#DIV/0!</v>
      </c>
      <c r="DV75" s="45" t="e">
        <f t="shared" si="97"/>
        <v>#DIV/0!</v>
      </c>
      <c r="DW75" s="45" t="e">
        <f t="shared" si="98"/>
        <v>#DIV/0!</v>
      </c>
      <c r="DX75" s="45" t="e">
        <f t="shared" si="99"/>
        <v>#DIV/0!</v>
      </c>
      <c r="DY75" s="45" t="e">
        <f t="shared" si="100"/>
        <v>#DIV/0!</v>
      </c>
      <c r="DZ75" s="45" t="e">
        <f t="shared" si="101"/>
        <v>#DIV/0!</v>
      </c>
      <c r="EA75" s="45" t="e">
        <f t="shared" si="102"/>
        <v>#DIV/0!</v>
      </c>
      <c r="EB75" s="45" t="e">
        <f t="shared" si="103"/>
        <v>#DIV/0!</v>
      </c>
      <c r="EC75" s="45" t="e">
        <f t="shared" si="104"/>
        <v>#DIV/0!</v>
      </c>
      <c r="ED75" s="45" t="e">
        <f t="shared" si="105"/>
        <v>#DIV/0!</v>
      </c>
      <c r="EE75" s="75" t="e">
        <f t="shared" si="106"/>
        <v>#DIV/0!</v>
      </c>
      <c r="EF75" s="45" t="e">
        <f t="shared" si="107"/>
        <v>#DIV/0!</v>
      </c>
      <c r="EG75" s="45" t="e">
        <f t="shared" si="108"/>
        <v>#DIV/0!</v>
      </c>
      <c r="EH75" s="45" t="e">
        <f t="shared" si="109"/>
        <v>#DIV/0!</v>
      </c>
      <c r="EI75" s="75" t="e">
        <f t="shared" si="110"/>
        <v>#DIV/0!</v>
      </c>
      <c r="EJ75" s="45" t="e">
        <f t="shared" si="111"/>
        <v>#DIV/0!</v>
      </c>
      <c r="EK75" s="45" t="e">
        <f t="shared" si="112"/>
        <v>#DIV/0!</v>
      </c>
    </row>
    <row r="76" spans="1:141" x14ac:dyDescent="0.25">
      <c r="A76" s="22">
        <v>161</v>
      </c>
      <c r="B76" s="22">
        <v>149.23614351000001</v>
      </c>
      <c r="C76" s="22">
        <v>2.6996880934999998</v>
      </c>
      <c r="D76" s="22">
        <v>1901.8319861</v>
      </c>
      <c r="E76" s="22">
        <v>35.120887078999999</v>
      </c>
      <c r="F76" s="22">
        <v>32.311216113</v>
      </c>
      <c r="G76" s="22">
        <v>32.154588218999997</v>
      </c>
      <c r="H76" s="22">
        <v>72.957164664999993</v>
      </c>
      <c r="J76" t="s">
        <v>179</v>
      </c>
      <c r="K76" s="109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109">
        <v>0</v>
      </c>
      <c r="T76" s="109">
        <v>0</v>
      </c>
      <c r="U76" s="109">
        <v>0</v>
      </c>
      <c r="V76" s="109">
        <v>0</v>
      </c>
      <c r="W76" s="109">
        <v>0</v>
      </c>
      <c r="X76" s="109">
        <v>0</v>
      </c>
      <c r="Y76" s="109">
        <v>0</v>
      </c>
      <c r="Z76" s="109">
        <v>0</v>
      </c>
      <c r="AA76" s="109">
        <v>0</v>
      </c>
      <c r="AB76" s="109">
        <v>0</v>
      </c>
      <c r="AC76" s="109">
        <v>0</v>
      </c>
      <c r="AD76" s="109">
        <v>0</v>
      </c>
      <c r="AE76" s="109">
        <v>0</v>
      </c>
      <c r="AF76" s="109">
        <v>0</v>
      </c>
      <c r="AG76" s="109">
        <v>0</v>
      </c>
      <c r="AH76" s="109">
        <v>0</v>
      </c>
      <c r="AI76" s="109">
        <v>0</v>
      </c>
      <c r="AJ76" s="109">
        <v>0</v>
      </c>
      <c r="AK76" s="109">
        <v>0</v>
      </c>
      <c r="AL76" s="109">
        <v>0</v>
      </c>
      <c r="AM76" s="109">
        <v>0</v>
      </c>
      <c r="AN76" s="109">
        <v>0</v>
      </c>
      <c r="AO76" s="109">
        <v>0</v>
      </c>
      <c r="AP76" s="109">
        <v>0</v>
      </c>
      <c r="AQ76" s="109">
        <v>0</v>
      </c>
      <c r="AR76" s="109">
        <v>0</v>
      </c>
      <c r="AS76" s="109">
        <v>0</v>
      </c>
      <c r="AT76" s="109">
        <v>0</v>
      </c>
      <c r="AU76" s="109">
        <v>0</v>
      </c>
      <c r="AV76" s="109">
        <v>0</v>
      </c>
      <c r="AW76" s="109">
        <v>0</v>
      </c>
      <c r="AX76" s="109">
        <v>0</v>
      </c>
      <c r="AY76" s="109">
        <v>0</v>
      </c>
      <c r="AZ76" s="109">
        <v>0</v>
      </c>
      <c r="BA76" s="109">
        <v>0</v>
      </c>
      <c r="BB76" s="109">
        <v>0</v>
      </c>
      <c r="BC76" s="109">
        <v>0</v>
      </c>
      <c r="BD76" s="109">
        <v>0</v>
      </c>
      <c r="BE76" s="109">
        <v>0</v>
      </c>
      <c r="BF76" s="109">
        <v>0</v>
      </c>
      <c r="BG76" s="109">
        <v>0</v>
      </c>
      <c r="BH76" s="109">
        <v>0</v>
      </c>
      <c r="BI76" s="109">
        <v>0</v>
      </c>
      <c r="BJ76" s="109">
        <v>0</v>
      </c>
      <c r="BK76" s="109">
        <v>0</v>
      </c>
      <c r="BL76" s="109">
        <v>0</v>
      </c>
      <c r="BM76" s="109">
        <v>0</v>
      </c>
      <c r="BN76" s="109">
        <v>0</v>
      </c>
      <c r="BO76" s="109">
        <v>0</v>
      </c>
      <c r="BP76" s="109">
        <v>0</v>
      </c>
      <c r="BQ76" s="109">
        <v>0</v>
      </c>
      <c r="BR76" s="109">
        <v>0</v>
      </c>
      <c r="BS76" s="109">
        <v>0</v>
      </c>
      <c r="BT76" s="109">
        <v>0</v>
      </c>
      <c r="BU76" s="109">
        <v>0</v>
      </c>
      <c r="BV76" s="109">
        <v>0</v>
      </c>
      <c r="BW76" s="109">
        <v>0</v>
      </c>
      <c r="BX76" s="109">
        <v>0</v>
      </c>
      <c r="BY76" s="109">
        <v>0</v>
      </c>
      <c r="BZ76" s="109">
        <v>0</v>
      </c>
      <c r="CA76" s="109">
        <v>0</v>
      </c>
      <c r="CB76" s="109">
        <v>0</v>
      </c>
      <c r="CC76" s="109">
        <v>0</v>
      </c>
      <c r="CD76" s="109">
        <v>0</v>
      </c>
      <c r="CE76" s="109">
        <v>0</v>
      </c>
      <c r="CF76" s="109">
        <v>0</v>
      </c>
      <c r="CG76" s="109">
        <v>0</v>
      </c>
      <c r="CH76" s="109">
        <v>0</v>
      </c>
      <c r="CI76" s="109">
        <v>0</v>
      </c>
      <c r="CJ76" s="109">
        <v>0</v>
      </c>
      <c r="CK76" s="109">
        <v>0</v>
      </c>
      <c r="CL76" s="109">
        <v>0</v>
      </c>
      <c r="CM76" s="109">
        <v>0</v>
      </c>
      <c r="CN76" s="109">
        <v>0</v>
      </c>
      <c r="CO76" s="109">
        <v>0</v>
      </c>
      <c r="CP76" s="109">
        <v>0</v>
      </c>
      <c r="CQ76" s="109">
        <v>0</v>
      </c>
      <c r="CR76" s="109">
        <v>0</v>
      </c>
      <c r="CS76" s="109">
        <v>0</v>
      </c>
      <c r="CT76" s="109">
        <v>0</v>
      </c>
      <c r="CU76" s="109">
        <v>0</v>
      </c>
      <c r="CV76" s="109">
        <v>0</v>
      </c>
      <c r="CW76" s="109">
        <v>0</v>
      </c>
      <c r="CX76" s="109">
        <v>0</v>
      </c>
      <c r="CY76" s="109">
        <v>0</v>
      </c>
      <c r="CZ76" s="109">
        <v>0</v>
      </c>
      <c r="DA76" s="109">
        <v>0</v>
      </c>
      <c r="DB76" s="109">
        <v>0</v>
      </c>
      <c r="DD76" s="30" t="e">
        <f t="shared" si="80"/>
        <v>#DIV/0!</v>
      </c>
      <c r="DE76" s="30" t="e">
        <f t="shared" si="81"/>
        <v>#DIV/0!</v>
      </c>
      <c r="DF76" s="45">
        <f t="shared" si="82"/>
        <v>-1</v>
      </c>
      <c r="DG76" s="45"/>
      <c r="DH76" s="45">
        <f t="shared" si="83"/>
        <v>-1</v>
      </c>
      <c r="DI76" s="45">
        <f t="shared" si="84"/>
        <v>-1</v>
      </c>
      <c r="DJ76" s="45">
        <f t="shared" si="85"/>
        <v>-1</v>
      </c>
      <c r="DK76" s="45">
        <f t="shared" si="86"/>
        <v>-1</v>
      </c>
      <c r="DL76" s="45">
        <f t="shared" si="87"/>
        <v>-1</v>
      </c>
      <c r="DM76" s="45" t="e">
        <f t="shared" si="88"/>
        <v>#DIV/0!</v>
      </c>
      <c r="DN76" s="45" t="e">
        <f t="shared" si="89"/>
        <v>#DIV/0!</v>
      </c>
      <c r="DO76" s="45" t="e">
        <f t="shared" si="90"/>
        <v>#DIV/0!</v>
      </c>
      <c r="DP76" s="45" t="e">
        <f t="shared" si="91"/>
        <v>#DIV/0!</v>
      </c>
      <c r="DQ76" s="45" t="e">
        <f t="shared" si="92"/>
        <v>#DIV/0!</v>
      </c>
      <c r="DR76" s="45" t="e">
        <f t="shared" si="93"/>
        <v>#DIV/0!</v>
      </c>
      <c r="DS76" s="45" t="e">
        <f t="shared" si="94"/>
        <v>#DIV/0!</v>
      </c>
      <c r="DT76" s="45" t="e">
        <f t="shared" si="95"/>
        <v>#DIV/0!</v>
      </c>
      <c r="DU76" s="45" t="e">
        <f t="shared" si="96"/>
        <v>#DIV/0!</v>
      </c>
      <c r="DV76" s="45" t="e">
        <f t="shared" si="97"/>
        <v>#DIV/0!</v>
      </c>
      <c r="DW76" s="45" t="e">
        <f t="shared" si="98"/>
        <v>#DIV/0!</v>
      </c>
      <c r="DX76" s="45" t="e">
        <f t="shared" si="99"/>
        <v>#DIV/0!</v>
      </c>
      <c r="DY76" s="45" t="e">
        <f t="shared" si="100"/>
        <v>#DIV/0!</v>
      </c>
      <c r="DZ76" s="45" t="e">
        <f t="shared" si="101"/>
        <v>#DIV/0!</v>
      </c>
      <c r="EA76" s="45" t="e">
        <f t="shared" si="102"/>
        <v>#DIV/0!</v>
      </c>
      <c r="EB76" s="45" t="e">
        <f t="shared" si="103"/>
        <v>#DIV/0!</v>
      </c>
      <c r="EC76" s="45" t="e">
        <f t="shared" si="104"/>
        <v>#DIV/0!</v>
      </c>
      <c r="ED76" s="45" t="e">
        <f t="shared" si="105"/>
        <v>#DIV/0!</v>
      </c>
      <c r="EE76" s="75" t="e">
        <f t="shared" si="106"/>
        <v>#DIV/0!</v>
      </c>
      <c r="EF76" s="45" t="e">
        <f t="shared" si="107"/>
        <v>#DIV/0!</v>
      </c>
      <c r="EG76" s="45" t="e">
        <f t="shared" si="108"/>
        <v>#DIV/0!</v>
      </c>
      <c r="EH76" s="45" t="e">
        <f t="shared" si="109"/>
        <v>#DIV/0!</v>
      </c>
      <c r="EI76" s="75" t="e">
        <f t="shared" si="110"/>
        <v>#DIV/0!</v>
      </c>
      <c r="EJ76" s="45" t="e">
        <f t="shared" si="111"/>
        <v>#DIV/0!</v>
      </c>
      <c r="EK76" s="45" t="e">
        <f t="shared" si="112"/>
        <v>#DIV/0!</v>
      </c>
    </row>
    <row r="77" spans="1:141" x14ac:dyDescent="0.25">
      <c r="A77" s="22">
        <v>162</v>
      </c>
      <c r="B77" s="22">
        <v>338.07223855000001</v>
      </c>
      <c r="C77" s="22">
        <v>5.0784357781000002</v>
      </c>
      <c r="D77" s="22">
        <v>3933.2113902000001</v>
      </c>
      <c r="E77" s="22">
        <v>90.585254765000002</v>
      </c>
      <c r="F77" s="22">
        <v>83.338434383999996</v>
      </c>
      <c r="G77" s="22">
        <v>262.9677398</v>
      </c>
      <c r="H77" s="22">
        <v>146.15503619</v>
      </c>
      <c r="J77" t="s">
        <v>86</v>
      </c>
      <c r="K77" s="109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09">
        <v>0</v>
      </c>
      <c r="V77" s="109">
        <v>0</v>
      </c>
      <c r="W77" s="109">
        <v>0</v>
      </c>
      <c r="X77" s="109">
        <v>0</v>
      </c>
      <c r="Y77" s="109">
        <v>0</v>
      </c>
      <c r="Z77" s="109">
        <v>0</v>
      </c>
      <c r="AA77" s="109">
        <v>0</v>
      </c>
      <c r="AB77" s="109">
        <v>0</v>
      </c>
      <c r="AC77" s="109">
        <v>0</v>
      </c>
      <c r="AD77" s="109">
        <v>0</v>
      </c>
      <c r="AE77" s="109">
        <v>0</v>
      </c>
      <c r="AF77" s="109">
        <v>0</v>
      </c>
      <c r="AG77" s="109">
        <v>0</v>
      </c>
      <c r="AH77" s="109">
        <v>0</v>
      </c>
      <c r="AI77" s="109">
        <v>0</v>
      </c>
      <c r="AJ77" s="109">
        <v>0</v>
      </c>
      <c r="AK77" s="109">
        <v>0</v>
      </c>
      <c r="AL77" s="109">
        <v>0</v>
      </c>
      <c r="AM77" s="109">
        <v>0</v>
      </c>
      <c r="AN77" s="109">
        <v>0</v>
      </c>
      <c r="AO77" s="109">
        <v>0</v>
      </c>
      <c r="AP77" s="109">
        <v>0</v>
      </c>
      <c r="AQ77" s="109">
        <v>0</v>
      </c>
      <c r="AR77" s="109">
        <v>0</v>
      </c>
      <c r="AS77" s="109">
        <v>0</v>
      </c>
      <c r="AT77" s="109">
        <v>0</v>
      </c>
      <c r="AU77" s="109">
        <v>0</v>
      </c>
      <c r="AV77" s="109">
        <v>0</v>
      </c>
      <c r="AW77" s="109">
        <v>0</v>
      </c>
      <c r="AX77" s="109">
        <v>0</v>
      </c>
      <c r="AY77" s="109">
        <v>0</v>
      </c>
      <c r="AZ77" s="109">
        <v>0</v>
      </c>
      <c r="BA77" s="109">
        <v>0</v>
      </c>
      <c r="BB77" s="109">
        <v>0</v>
      </c>
      <c r="BC77" s="109">
        <v>0</v>
      </c>
      <c r="BD77" s="109">
        <v>0</v>
      </c>
      <c r="BE77" s="109">
        <v>0</v>
      </c>
      <c r="BF77" s="109">
        <v>0</v>
      </c>
      <c r="BG77" s="109">
        <v>0</v>
      </c>
      <c r="BH77" s="109">
        <v>0</v>
      </c>
      <c r="BI77" s="109">
        <v>0</v>
      </c>
      <c r="BJ77" s="109">
        <v>0</v>
      </c>
      <c r="BK77" s="109">
        <v>0</v>
      </c>
      <c r="BL77" s="109">
        <v>0</v>
      </c>
      <c r="BM77" s="109">
        <v>0</v>
      </c>
      <c r="BN77" s="109">
        <v>0</v>
      </c>
      <c r="BO77" s="109">
        <v>0</v>
      </c>
      <c r="BP77" s="109">
        <v>0</v>
      </c>
      <c r="BQ77" s="109">
        <v>0</v>
      </c>
      <c r="BR77" s="109">
        <v>0</v>
      </c>
      <c r="BS77" s="109">
        <v>0</v>
      </c>
      <c r="BT77" s="109">
        <v>0</v>
      </c>
      <c r="BU77" s="109">
        <v>0</v>
      </c>
      <c r="BV77" s="109">
        <v>0</v>
      </c>
      <c r="BW77" s="109">
        <v>0</v>
      </c>
      <c r="BX77" s="109">
        <v>0</v>
      </c>
      <c r="BY77" s="109">
        <v>0</v>
      </c>
      <c r="BZ77" s="109">
        <v>0</v>
      </c>
      <c r="CA77" s="109">
        <v>0</v>
      </c>
      <c r="CB77" s="109">
        <v>0</v>
      </c>
      <c r="CC77" s="109">
        <v>0</v>
      </c>
      <c r="CD77" s="109">
        <v>0</v>
      </c>
      <c r="CE77" s="109">
        <v>0</v>
      </c>
      <c r="CF77" s="109">
        <v>0</v>
      </c>
      <c r="CG77" s="109">
        <v>0</v>
      </c>
      <c r="CH77" s="109">
        <v>0</v>
      </c>
      <c r="CI77" s="109">
        <v>0</v>
      </c>
      <c r="CJ77" s="109">
        <v>0</v>
      </c>
      <c r="CK77" s="109">
        <v>0</v>
      </c>
      <c r="CL77" s="109">
        <v>0</v>
      </c>
      <c r="CM77" s="109">
        <v>0</v>
      </c>
      <c r="CN77" s="109">
        <v>0</v>
      </c>
      <c r="CO77" s="109">
        <v>0</v>
      </c>
      <c r="CP77" s="109">
        <v>0</v>
      </c>
      <c r="CQ77" s="109">
        <v>0</v>
      </c>
      <c r="CR77" s="109">
        <v>0</v>
      </c>
      <c r="CS77" s="109">
        <v>0</v>
      </c>
      <c r="CT77" s="109">
        <v>0</v>
      </c>
      <c r="CU77" s="109">
        <v>0</v>
      </c>
      <c r="CV77" s="109">
        <v>0</v>
      </c>
      <c r="CW77" s="109">
        <v>0</v>
      </c>
      <c r="CX77" s="109">
        <v>0</v>
      </c>
      <c r="CY77" s="109">
        <v>0</v>
      </c>
      <c r="CZ77" s="109">
        <v>0</v>
      </c>
      <c r="DA77" s="109">
        <v>0</v>
      </c>
      <c r="DB77" s="109">
        <v>0</v>
      </c>
      <c r="DD77" s="30" t="e">
        <f t="shared" si="80"/>
        <v>#DIV/0!</v>
      </c>
      <c r="DE77" s="30" t="e">
        <f t="shared" si="81"/>
        <v>#DIV/0!</v>
      </c>
      <c r="DF77" s="45">
        <f t="shared" si="82"/>
        <v>-1</v>
      </c>
      <c r="DG77" s="45"/>
      <c r="DH77" s="45">
        <f t="shared" si="83"/>
        <v>-1</v>
      </c>
      <c r="DI77" s="45">
        <f t="shared" si="84"/>
        <v>-1</v>
      </c>
      <c r="DJ77" s="45">
        <f t="shared" si="85"/>
        <v>-1</v>
      </c>
      <c r="DK77" s="45">
        <f t="shared" si="86"/>
        <v>-1</v>
      </c>
      <c r="DL77" s="45">
        <f t="shared" si="87"/>
        <v>-1</v>
      </c>
      <c r="DM77" s="45" t="e">
        <f t="shared" si="88"/>
        <v>#DIV/0!</v>
      </c>
      <c r="DN77" s="45" t="e">
        <f t="shared" si="89"/>
        <v>#DIV/0!</v>
      </c>
      <c r="DO77" s="45" t="e">
        <f t="shared" si="90"/>
        <v>#DIV/0!</v>
      </c>
      <c r="DP77" s="45" t="e">
        <f t="shared" si="91"/>
        <v>#DIV/0!</v>
      </c>
      <c r="DQ77" s="45" t="e">
        <f t="shared" si="92"/>
        <v>#DIV/0!</v>
      </c>
      <c r="DR77" s="45" t="e">
        <f t="shared" si="93"/>
        <v>#DIV/0!</v>
      </c>
      <c r="DS77" s="45" t="e">
        <f t="shared" si="94"/>
        <v>#DIV/0!</v>
      </c>
      <c r="DT77" s="45" t="e">
        <f t="shared" si="95"/>
        <v>#DIV/0!</v>
      </c>
      <c r="DU77" s="45" t="e">
        <f t="shared" si="96"/>
        <v>#DIV/0!</v>
      </c>
      <c r="DV77" s="45" t="e">
        <f t="shared" si="97"/>
        <v>#DIV/0!</v>
      </c>
      <c r="DW77" s="45" t="e">
        <f t="shared" si="98"/>
        <v>#DIV/0!</v>
      </c>
      <c r="DX77" s="45" t="e">
        <f t="shared" si="99"/>
        <v>#DIV/0!</v>
      </c>
      <c r="DY77" s="45" t="e">
        <f t="shared" si="100"/>
        <v>#DIV/0!</v>
      </c>
      <c r="DZ77" s="45" t="e">
        <f t="shared" si="101"/>
        <v>#DIV/0!</v>
      </c>
      <c r="EA77" s="45" t="e">
        <f t="shared" si="102"/>
        <v>#DIV/0!</v>
      </c>
      <c r="EB77" s="45" t="e">
        <f t="shared" si="103"/>
        <v>#DIV/0!</v>
      </c>
      <c r="EC77" s="45" t="e">
        <f t="shared" si="104"/>
        <v>#DIV/0!</v>
      </c>
      <c r="ED77" s="45" t="e">
        <f t="shared" si="105"/>
        <v>#DIV/0!</v>
      </c>
      <c r="EE77" s="75" t="e">
        <f t="shared" si="106"/>
        <v>#DIV/0!</v>
      </c>
      <c r="EF77" s="45" t="e">
        <f t="shared" si="107"/>
        <v>#DIV/0!</v>
      </c>
      <c r="EG77" s="45" t="e">
        <f t="shared" si="108"/>
        <v>#DIV/0!</v>
      </c>
      <c r="EH77" s="45" t="e">
        <f t="shared" si="109"/>
        <v>#DIV/0!</v>
      </c>
      <c r="EI77" s="75" t="e">
        <f t="shared" si="110"/>
        <v>#DIV/0!</v>
      </c>
      <c r="EJ77" s="45" t="e">
        <f t="shared" si="111"/>
        <v>#DIV/0!</v>
      </c>
      <c r="EK77" s="45" t="e">
        <f t="shared" si="112"/>
        <v>#DIV/0!</v>
      </c>
    </row>
    <row r="78" spans="1:141" x14ac:dyDescent="0.25">
      <c r="A78" s="15"/>
      <c r="B78" s="22"/>
      <c r="C78" s="22"/>
      <c r="D78" s="22"/>
      <c r="E78" s="22"/>
      <c r="F78" s="22"/>
      <c r="G78" s="22"/>
      <c r="H78" s="22"/>
    </row>
    <row r="79" spans="1:141" x14ac:dyDescent="0.25">
      <c r="A79" s="17"/>
      <c r="B79" s="22"/>
      <c r="C79" s="22"/>
      <c r="D79" s="22"/>
      <c r="E79" s="22"/>
      <c r="F79" s="22"/>
      <c r="G79" s="22"/>
      <c r="H79" s="22"/>
    </row>
    <row r="80" spans="1:141" x14ac:dyDescent="0.25">
      <c r="A80" s="17"/>
      <c r="B80" s="22"/>
      <c r="C80" s="22"/>
      <c r="D80" s="22"/>
      <c r="E80" s="22"/>
      <c r="F80" s="22"/>
      <c r="G80" s="22"/>
      <c r="H80" s="22"/>
      <c r="AB80" s="109">
        <f>AB63+cmv_c3!AB64</f>
        <v>11103.528511692748</v>
      </c>
      <c r="BE80" s="109">
        <f>BE63+cmv_c3!BE64</f>
        <v>37.278216926183724</v>
      </c>
      <c r="BL80" s="109">
        <f>BL63+cmv_c3!BL64</f>
        <v>96621.680182411568</v>
      </c>
    </row>
    <row r="81" spans="1:64" x14ac:dyDescent="0.25">
      <c r="A81" s="14"/>
      <c r="B81" s="13"/>
      <c r="C81" s="13"/>
      <c r="D81" s="13"/>
      <c r="E81" s="13"/>
      <c r="F81" s="13"/>
      <c r="G81" s="13"/>
      <c r="H81" s="13"/>
      <c r="AB81" s="109">
        <f>AB60+AB59+cmv_c3!AB59+cmv_c3!AB60</f>
        <v>58710.803125183855</v>
      </c>
      <c r="BE81" s="109">
        <f>BE60+BE59+cmv_c3!BE59+cmv_c3!BE60</f>
        <v>589.72713839657752</v>
      </c>
      <c r="BL81" s="109">
        <f>BL60+BL59+cmv_c3!BL59+cmv_c3!BL60</f>
        <v>560171.64596489025</v>
      </c>
    </row>
    <row r="83" spans="1:64" x14ac:dyDescent="0.25">
      <c r="A83" s="22"/>
      <c r="C83" s="22"/>
      <c r="D83" s="22"/>
      <c r="E83" s="22"/>
      <c r="F83" s="22"/>
      <c r="G83" s="22"/>
      <c r="H83" s="22"/>
      <c r="AB83" s="109">
        <f>AB59+cmv_c3!AB59</f>
        <v>34427.818309076902</v>
      </c>
      <c r="BE83" s="109">
        <f>BE59+cmv_c3!BE59</f>
        <v>132.54720672332459</v>
      </c>
      <c r="BL83" s="109">
        <f>BL59+cmv_c3!BL59</f>
        <v>292669.53938056721</v>
      </c>
    </row>
    <row r="84" spans="1:64" x14ac:dyDescent="0.25">
      <c r="A84" s="4"/>
      <c r="B84" s="22"/>
      <c r="C84" s="22"/>
      <c r="D84" s="22"/>
      <c r="E84" s="22"/>
      <c r="F84" s="22"/>
      <c r="G84" s="22"/>
      <c r="H84" s="22"/>
      <c r="AB84" s="109">
        <f>AB60+cmv_c3!AB60</f>
        <v>24282.984816106957</v>
      </c>
      <c r="BE84" s="109">
        <f>BE60+cmv_c3!BE60</f>
        <v>457.17993167325295</v>
      </c>
      <c r="BL84" s="109">
        <f>BL60+cmv_c3!BL60</f>
        <v>267502.1065843231</v>
      </c>
    </row>
    <row r="85" spans="1:64" x14ac:dyDescent="0.25">
      <c r="A85" s="8"/>
      <c r="B85" s="22"/>
      <c r="C85" s="22"/>
      <c r="D85" s="22"/>
      <c r="E85" s="22"/>
      <c r="F85" s="22"/>
      <c r="G85" s="22"/>
      <c r="H85" s="22"/>
    </row>
    <row r="86" spans="1:64" x14ac:dyDescent="0.25">
      <c r="A86" s="15"/>
      <c r="B86" s="22"/>
      <c r="C86" s="22"/>
      <c r="D86" s="22"/>
      <c r="E86" s="22"/>
      <c r="F86" s="22"/>
      <c r="G86" s="22"/>
      <c r="H86" s="22"/>
    </row>
    <row r="87" spans="1:64" x14ac:dyDescent="0.25">
      <c r="A87" s="15"/>
      <c r="B87" s="22"/>
      <c r="C87" s="22"/>
      <c r="D87" s="22"/>
      <c r="E87" s="22"/>
      <c r="F87" s="22"/>
      <c r="G87" s="22"/>
      <c r="H87" s="22"/>
    </row>
    <row r="88" spans="1:64" x14ac:dyDescent="0.25">
      <c r="A88" s="15"/>
      <c r="B88" s="22"/>
      <c r="C88" s="22"/>
      <c r="D88" s="22"/>
      <c r="E88" s="22"/>
      <c r="F88" s="22"/>
      <c r="G88" s="22"/>
      <c r="H88" s="22"/>
    </row>
    <row r="89" spans="1:64" x14ac:dyDescent="0.25">
      <c r="A89" s="15"/>
      <c r="B89" s="22"/>
      <c r="C89" s="22"/>
      <c r="D89" s="22"/>
      <c r="E89" s="22"/>
      <c r="F89" s="22"/>
      <c r="G89" s="22"/>
      <c r="H89" s="22"/>
    </row>
    <row r="90" spans="1:64" x14ac:dyDescent="0.25">
      <c r="A90" s="15"/>
      <c r="B90" s="22"/>
      <c r="C90" s="22"/>
      <c r="D90" s="22"/>
      <c r="E90" s="22"/>
      <c r="F90" s="22"/>
      <c r="G90" s="22"/>
      <c r="H90" s="22"/>
    </row>
    <row r="91" spans="1:64" x14ac:dyDescent="0.25">
      <c r="A91" s="15"/>
      <c r="B91" s="22"/>
      <c r="C91" s="22"/>
      <c r="D91" s="22"/>
      <c r="E91" s="22"/>
      <c r="F91" s="22"/>
      <c r="G91" s="22"/>
      <c r="H91" s="22"/>
    </row>
    <row r="92" spans="1:64" x14ac:dyDescent="0.25">
      <c r="A92" s="15"/>
      <c r="B92" s="22"/>
      <c r="C92" s="22"/>
      <c r="D92" s="22"/>
      <c r="E92" s="22"/>
      <c r="F92" s="22"/>
      <c r="G92" s="22"/>
      <c r="H92" s="22"/>
    </row>
    <row r="93" spans="1:64" x14ac:dyDescent="0.25">
      <c r="A93" s="15"/>
      <c r="B93" s="22"/>
      <c r="C93" s="22"/>
      <c r="D93" s="22"/>
      <c r="E93" s="22"/>
      <c r="F93" s="22"/>
      <c r="G93" s="22"/>
      <c r="H93" s="22"/>
    </row>
    <row r="94" spans="1:64" x14ac:dyDescent="0.25">
      <c r="A94" s="15"/>
      <c r="B94" s="22"/>
      <c r="C94" s="22"/>
      <c r="D94" s="22"/>
      <c r="E94" s="22"/>
      <c r="F94" s="22"/>
      <c r="G94" s="22"/>
      <c r="H94" s="22"/>
    </row>
    <row r="95" spans="1:64" x14ac:dyDescent="0.25">
      <c r="A95" s="15"/>
      <c r="B95" s="22"/>
      <c r="C95" s="22"/>
      <c r="D95" s="22"/>
      <c r="E95" s="22"/>
      <c r="F95" s="22"/>
      <c r="G95" s="22"/>
      <c r="H95" s="22"/>
    </row>
    <row r="96" spans="1:64" x14ac:dyDescent="0.25">
      <c r="A96" s="17"/>
      <c r="B96" s="22"/>
      <c r="C96" s="22"/>
      <c r="D96" s="22"/>
      <c r="E96" s="22"/>
      <c r="F96" s="22"/>
      <c r="G96" s="22"/>
      <c r="H96" s="22"/>
    </row>
    <row r="97" spans="1:8" x14ac:dyDescent="0.25">
      <c r="A97" s="17"/>
      <c r="B97" s="22"/>
      <c r="C97" s="22"/>
      <c r="D97" s="22"/>
      <c r="E97" s="22"/>
      <c r="F97" s="22"/>
      <c r="G97" s="22"/>
      <c r="H97" s="22"/>
    </row>
    <row r="98" spans="1:8" x14ac:dyDescent="0.25">
      <c r="A98" s="14"/>
      <c r="B98" s="13"/>
      <c r="C98" s="22"/>
      <c r="D98" s="22"/>
      <c r="E98" s="22"/>
      <c r="F98" s="22"/>
      <c r="G98" s="22"/>
      <c r="H98" s="2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O98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5" sqref="A15"/>
    </sheetView>
  </sheetViews>
  <sheetFormatPr defaultRowHeight="15" x14ac:dyDescent="0.25"/>
  <cols>
    <col min="1" max="1" width="19.28515625" style="22" customWidth="1"/>
    <col min="2" max="9" width="9.140625" style="22"/>
    <col min="10" max="10" width="22.28515625" style="22" bestFit="1" customWidth="1"/>
    <col min="11" max="11" width="9" style="22" customWidth="1"/>
    <col min="12" max="17" width="9" style="109" customWidth="1"/>
    <col min="18" max="18" width="10.7109375" style="109" bestFit="1" customWidth="1"/>
    <col min="19" max="19" width="10.5703125" style="109" bestFit="1" customWidth="1"/>
    <col min="20" max="106" width="9" style="109" customWidth="1"/>
    <col min="107" max="109" width="9.140625" style="22"/>
    <col min="110" max="110" width="9" style="22" customWidth="1"/>
    <col min="111" max="123" width="9.140625" style="22"/>
    <col min="124" max="124" width="10.28515625" style="22" bestFit="1" customWidth="1"/>
    <col min="125" max="134" width="9.140625" style="22"/>
    <col min="135" max="135" width="9" style="22" customWidth="1"/>
    <col min="136" max="16384" width="9.140625" style="22"/>
  </cols>
  <sheetData>
    <row r="1" spans="1:145" x14ac:dyDescent="0.25">
      <c r="B1" s="22" t="s">
        <v>641</v>
      </c>
      <c r="J1" s="22" t="s">
        <v>602</v>
      </c>
      <c r="DF1" s="22" t="s">
        <v>367</v>
      </c>
    </row>
    <row r="2" spans="1:145" x14ac:dyDescent="0.25">
      <c r="A2" s="22" t="s">
        <v>52</v>
      </c>
      <c r="B2" s="22" t="s">
        <v>59</v>
      </c>
      <c r="C2" s="22" t="s">
        <v>57</v>
      </c>
      <c r="D2" s="22" t="s">
        <v>60</v>
      </c>
      <c r="E2" s="22" t="s">
        <v>54</v>
      </c>
      <c r="F2" s="22" t="s">
        <v>53</v>
      </c>
      <c r="G2" s="22" t="s">
        <v>61</v>
      </c>
      <c r="H2" s="22" t="s">
        <v>62</v>
      </c>
      <c r="J2" s="22" t="s">
        <v>226</v>
      </c>
      <c r="K2" s="22" t="s">
        <v>603</v>
      </c>
      <c r="L2" s="109" t="s">
        <v>463</v>
      </c>
      <c r="M2" s="109" t="s">
        <v>177</v>
      </c>
      <c r="N2" s="109" t="s">
        <v>129</v>
      </c>
      <c r="O2" s="109" t="s">
        <v>130</v>
      </c>
      <c r="P2" s="109" t="s">
        <v>131</v>
      </c>
      <c r="Q2" s="109" t="s">
        <v>559</v>
      </c>
      <c r="R2" s="109" t="s">
        <v>414</v>
      </c>
      <c r="S2" s="109" t="s">
        <v>415</v>
      </c>
      <c r="T2" s="109" t="s">
        <v>464</v>
      </c>
      <c r="U2" s="109" t="s">
        <v>600</v>
      </c>
      <c r="V2" s="109" t="s">
        <v>178</v>
      </c>
      <c r="W2" s="109" t="s">
        <v>343</v>
      </c>
      <c r="X2" s="109" t="s">
        <v>344</v>
      </c>
      <c r="Y2" s="109" t="s">
        <v>132</v>
      </c>
      <c r="Z2" s="109" t="s">
        <v>329</v>
      </c>
      <c r="AA2" s="109" t="s">
        <v>330</v>
      </c>
      <c r="AB2" s="109" t="s">
        <v>59</v>
      </c>
      <c r="AC2" s="109" t="s">
        <v>331</v>
      </c>
      <c r="AD2" s="109" t="s">
        <v>416</v>
      </c>
      <c r="AE2" s="109" t="s">
        <v>332</v>
      </c>
      <c r="AF2" s="109" t="s">
        <v>417</v>
      </c>
      <c r="AG2" s="109" t="s">
        <v>418</v>
      </c>
      <c r="AH2" s="109" t="s">
        <v>419</v>
      </c>
      <c r="AI2" s="109" t="s">
        <v>134</v>
      </c>
      <c r="AJ2" s="109" t="s">
        <v>135</v>
      </c>
      <c r="AK2" s="109" t="s">
        <v>465</v>
      </c>
      <c r="AL2" s="109" t="s">
        <v>466</v>
      </c>
      <c r="AM2" s="109" t="s">
        <v>136</v>
      </c>
      <c r="AN2" s="109" t="s">
        <v>604</v>
      </c>
      <c r="AO2" s="109" t="s">
        <v>137</v>
      </c>
      <c r="AP2" s="109" t="s">
        <v>138</v>
      </c>
      <c r="AQ2" s="109" t="s">
        <v>468</v>
      </c>
      <c r="AR2" s="109" t="s">
        <v>333</v>
      </c>
      <c r="AS2" s="109" t="s">
        <v>334</v>
      </c>
      <c r="AT2" s="109" t="s">
        <v>139</v>
      </c>
      <c r="AU2" s="109" t="s">
        <v>140</v>
      </c>
      <c r="AV2" s="109" t="s">
        <v>141</v>
      </c>
      <c r="AW2" s="109" t="s">
        <v>601</v>
      </c>
      <c r="AX2" s="109" t="s">
        <v>470</v>
      </c>
      <c r="AY2" s="109" t="s">
        <v>345</v>
      </c>
      <c r="AZ2" s="109" t="s">
        <v>346</v>
      </c>
      <c r="BA2" s="109" t="s">
        <v>335</v>
      </c>
      <c r="BB2" s="109" t="s">
        <v>336</v>
      </c>
      <c r="BC2" s="109" t="s">
        <v>142</v>
      </c>
      <c r="BD2" s="109" t="s">
        <v>482</v>
      </c>
      <c r="BE2" s="109" t="s">
        <v>57</v>
      </c>
      <c r="BF2" s="109" t="s">
        <v>126</v>
      </c>
      <c r="BG2" s="109" t="s">
        <v>337</v>
      </c>
      <c r="BH2" s="109" t="s">
        <v>338</v>
      </c>
      <c r="BI2" s="109" t="s">
        <v>642</v>
      </c>
      <c r="BJ2" s="109" t="s">
        <v>143</v>
      </c>
      <c r="BK2" s="109" t="s">
        <v>144</v>
      </c>
      <c r="BL2" s="109" t="s">
        <v>60</v>
      </c>
      <c r="BM2" s="109" t="s">
        <v>145</v>
      </c>
      <c r="BN2" s="109" t="s">
        <v>146</v>
      </c>
      <c r="BO2" s="109" t="s">
        <v>323</v>
      </c>
      <c r="BP2" s="109" t="s">
        <v>324</v>
      </c>
      <c r="BQ2" s="109" t="s">
        <v>325</v>
      </c>
      <c r="BR2" s="109" t="s">
        <v>326</v>
      </c>
      <c r="BS2" s="109" t="s">
        <v>328</v>
      </c>
      <c r="BT2" s="109" t="s">
        <v>147</v>
      </c>
      <c r="BU2" s="109" t="s">
        <v>148</v>
      </c>
      <c r="BV2" s="109" t="s">
        <v>149</v>
      </c>
      <c r="BW2" s="109" t="s">
        <v>150</v>
      </c>
      <c r="BX2" s="109" t="s">
        <v>151</v>
      </c>
      <c r="BY2" s="109" t="s">
        <v>152</v>
      </c>
      <c r="BZ2" s="109" t="s">
        <v>153</v>
      </c>
      <c r="CA2" s="109" t="s">
        <v>339</v>
      </c>
      <c r="CB2" s="109" t="s">
        <v>154</v>
      </c>
      <c r="CC2" s="109" t="s">
        <v>54</v>
      </c>
      <c r="CD2" s="109" t="s">
        <v>53</v>
      </c>
      <c r="CE2" s="109" t="s">
        <v>155</v>
      </c>
      <c r="CF2" s="109" t="s">
        <v>157</v>
      </c>
      <c r="CG2" s="109" t="s">
        <v>158</v>
      </c>
      <c r="CH2" s="109" t="s">
        <v>159</v>
      </c>
      <c r="CI2" s="109" t="s">
        <v>160</v>
      </c>
      <c r="CJ2" s="109" t="s">
        <v>161</v>
      </c>
      <c r="CK2" s="109" t="s">
        <v>162</v>
      </c>
      <c r="CL2" s="109" t="s">
        <v>163</v>
      </c>
      <c r="CM2" s="109" t="s">
        <v>164</v>
      </c>
      <c r="CN2" s="109" t="s">
        <v>473</v>
      </c>
      <c r="CO2" s="109" t="s">
        <v>165</v>
      </c>
      <c r="CP2" s="109" t="s">
        <v>166</v>
      </c>
      <c r="CQ2" s="109" t="s">
        <v>167</v>
      </c>
      <c r="CR2" s="109" t="s">
        <v>61</v>
      </c>
      <c r="CS2" s="109" t="s">
        <v>483</v>
      </c>
      <c r="CT2" s="109" t="s">
        <v>168</v>
      </c>
      <c r="CU2" s="109" t="s">
        <v>169</v>
      </c>
      <c r="CV2" s="109" t="s">
        <v>170</v>
      </c>
      <c r="CW2" s="109" t="s">
        <v>340</v>
      </c>
      <c r="CX2" s="109" t="s">
        <v>171</v>
      </c>
      <c r="CY2" s="109" t="s">
        <v>172</v>
      </c>
      <c r="CZ2" s="109" t="s">
        <v>173</v>
      </c>
      <c r="DA2" s="109" t="s">
        <v>478</v>
      </c>
      <c r="DB2" s="109" t="s">
        <v>484</v>
      </c>
      <c r="DD2" s="22" t="s">
        <v>139</v>
      </c>
      <c r="DE2" s="22" t="s">
        <v>57</v>
      </c>
      <c r="DF2" s="22" t="s">
        <v>59</v>
      </c>
      <c r="DG2" s="22" t="s">
        <v>57</v>
      </c>
      <c r="DH2" s="22" t="s">
        <v>60</v>
      </c>
      <c r="DI2" s="22" t="s">
        <v>54</v>
      </c>
      <c r="DJ2" s="22" t="s">
        <v>53</v>
      </c>
      <c r="DK2" s="22" t="s">
        <v>61</v>
      </c>
      <c r="DL2" s="22" t="s">
        <v>62</v>
      </c>
      <c r="DM2" s="22" t="s">
        <v>63</v>
      </c>
      <c r="DN2" s="22" t="s">
        <v>315</v>
      </c>
      <c r="DO2" s="22" t="s">
        <v>413</v>
      </c>
      <c r="DP2" s="22" t="s">
        <v>64</v>
      </c>
      <c r="DQ2" s="22" t="s">
        <v>426</v>
      </c>
      <c r="DR2" s="22" t="s">
        <v>316</v>
      </c>
      <c r="DS2" s="22" t="s">
        <v>370</v>
      </c>
      <c r="DT2" s="22" t="s">
        <v>373</v>
      </c>
      <c r="DU2" s="22" t="s">
        <v>466</v>
      </c>
      <c r="DV2" s="22" t="s">
        <v>65</v>
      </c>
      <c r="DW2" s="22" t="s">
        <v>468</v>
      </c>
      <c r="DX2" s="22" t="s">
        <v>318</v>
      </c>
      <c r="DY2" s="22" t="s">
        <v>379</v>
      </c>
      <c r="DZ2" s="22" t="s">
        <v>321</v>
      </c>
      <c r="EA2" s="22" t="s">
        <v>317</v>
      </c>
      <c r="EB2" s="22" t="s">
        <v>322</v>
      </c>
      <c r="EC2" s="22" t="s">
        <v>319</v>
      </c>
      <c r="ED2" s="22" t="s">
        <v>478</v>
      </c>
      <c r="EE2" s="22" t="s">
        <v>323</v>
      </c>
      <c r="EF2" s="22" t="s">
        <v>324</v>
      </c>
      <c r="EG2" s="22" t="s">
        <v>325</v>
      </c>
      <c r="EH2" s="22" t="s">
        <v>326</v>
      </c>
      <c r="EI2" s="22" t="s">
        <v>328</v>
      </c>
      <c r="EJ2" s="22" t="s">
        <v>480</v>
      </c>
      <c r="EK2" s="22" t="s">
        <v>481</v>
      </c>
      <c r="EO2" s="33"/>
    </row>
    <row r="3" spans="1:145" x14ac:dyDescent="0.25">
      <c r="A3" s="20" t="s">
        <v>0</v>
      </c>
      <c r="B3" s="20">
        <v>181.12795973999999</v>
      </c>
      <c r="C3" s="20"/>
      <c r="D3" s="20">
        <v>1422.3690442</v>
      </c>
      <c r="E3" s="20">
        <v>28.979932519999998</v>
      </c>
      <c r="F3" s="20">
        <v>26.661545771</v>
      </c>
      <c r="G3" s="20">
        <v>60.877330440999998</v>
      </c>
      <c r="H3" s="20">
        <v>99.869567270999994</v>
      </c>
      <c r="I3" s="20"/>
      <c r="J3" s="22" t="s">
        <v>0</v>
      </c>
      <c r="K3" s="22">
        <v>0</v>
      </c>
      <c r="L3" s="109">
        <v>2.6383953547209198</v>
      </c>
      <c r="M3" s="109">
        <v>0.18455933072716499</v>
      </c>
      <c r="N3" s="109">
        <v>0.97654340577283305</v>
      </c>
      <c r="O3" s="109">
        <v>0.97654340577283305</v>
      </c>
      <c r="P3" s="109">
        <v>7.7586199345409099</v>
      </c>
      <c r="Q3" s="109">
        <v>0</v>
      </c>
      <c r="R3" s="109">
        <v>1.17389492440902E-4</v>
      </c>
      <c r="S3" s="109">
        <v>5.7314214575858197E-4</v>
      </c>
      <c r="T3" s="109">
        <v>0.47301670020270098</v>
      </c>
      <c r="U3" s="109">
        <v>1.1144625977073401E-4</v>
      </c>
      <c r="V3" s="109">
        <v>0.101168160197718</v>
      </c>
      <c r="W3" s="109">
        <v>3.9011142324884098E-3</v>
      </c>
      <c r="X3" s="109">
        <v>2.3910055876144301E-3</v>
      </c>
      <c r="Y3" s="109">
        <v>2.4281622438223298</v>
      </c>
      <c r="Z3" s="109">
        <v>3.8605788102757399E-8</v>
      </c>
      <c r="AA3" s="109">
        <v>1.5442383266919E-7</v>
      </c>
      <c r="AB3" s="109">
        <v>181.127900055666</v>
      </c>
      <c r="AC3" s="109">
        <v>2.3183898047256002</v>
      </c>
      <c r="AD3" s="109">
        <v>20.561373145499498</v>
      </c>
      <c r="AE3" s="109">
        <v>1.3093210901855701</v>
      </c>
      <c r="AF3" s="109">
        <v>3.0420783368331601E-2</v>
      </c>
      <c r="AG3" s="109">
        <v>4.6817655951101402</v>
      </c>
      <c r="AH3" s="109">
        <v>7.8651574607163904E-2</v>
      </c>
      <c r="AI3" s="109">
        <v>23.2410297597708</v>
      </c>
      <c r="AJ3" s="109">
        <v>0.17659345052980699</v>
      </c>
      <c r="AK3" s="109">
        <v>4.0574499429545696</v>
      </c>
      <c r="AL3" s="109">
        <v>4.3842840068225301E-2</v>
      </c>
      <c r="AM3" s="109">
        <v>0</v>
      </c>
      <c r="AN3" s="109">
        <v>0</v>
      </c>
      <c r="AO3" s="109">
        <v>4.2676774580503398</v>
      </c>
      <c r="AP3" s="109">
        <v>4.2676774580503398</v>
      </c>
      <c r="AQ3" s="109">
        <v>0.27863658815564002</v>
      </c>
      <c r="AR3" s="109">
        <v>3.2319103123155499E-7</v>
      </c>
      <c r="AS3" s="109">
        <v>6.2409664818699597E-7</v>
      </c>
      <c r="AT3" s="109">
        <v>11.3789502306585</v>
      </c>
      <c r="AU3" s="109">
        <v>3.2132746589419998</v>
      </c>
      <c r="AV3" s="109">
        <v>0.12824078809602399</v>
      </c>
      <c r="AW3" s="109">
        <v>3.3627415289032498</v>
      </c>
      <c r="AX3" s="109">
        <v>0.34410701321430598</v>
      </c>
      <c r="AY3" s="109">
        <v>3.9992402894668599E-4</v>
      </c>
      <c r="AZ3" s="109">
        <v>2.9327669890926301E-3</v>
      </c>
      <c r="BA3" s="109">
        <v>2.8330464513853199E-5</v>
      </c>
      <c r="BB3" s="109">
        <v>5.7519094760164602E-5</v>
      </c>
      <c r="BC3" s="109">
        <v>0</v>
      </c>
      <c r="BD3" s="109">
        <v>0.272278946750941</v>
      </c>
      <c r="BE3" s="109">
        <v>0.51315476195042897</v>
      </c>
      <c r="BF3" s="109">
        <v>0</v>
      </c>
      <c r="BG3" s="109">
        <v>9.3414039198179005E-3</v>
      </c>
      <c r="BH3" s="109">
        <v>8.9750707286826801E-3</v>
      </c>
      <c r="BI3" s="109">
        <v>102.69631204329799</v>
      </c>
      <c r="BJ3" s="109">
        <v>1280.13169605758</v>
      </c>
      <c r="BK3" s="109">
        <v>130.85794147257701</v>
      </c>
      <c r="BL3" s="109">
        <v>1422.36858776082</v>
      </c>
      <c r="BM3" s="109">
        <v>0</v>
      </c>
      <c r="BN3" s="109">
        <v>4.0936512436327703</v>
      </c>
      <c r="BO3" s="109">
        <v>0.17067723439232299</v>
      </c>
      <c r="BP3" s="109">
        <v>2.3062097984821099E-4</v>
      </c>
      <c r="BQ3" s="109">
        <v>6.8041138474732202E-4</v>
      </c>
      <c r="BR3" s="109">
        <v>5.4602658055853996E-4</v>
      </c>
      <c r="BS3" s="109">
        <v>3.9157565579236803E-2</v>
      </c>
      <c r="BT3" s="109">
        <v>0</v>
      </c>
      <c r="BU3" s="109">
        <v>35.707824098000899</v>
      </c>
      <c r="BV3" s="109">
        <v>1.5543684699372199E-2</v>
      </c>
      <c r="BW3" s="109">
        <v>5.4656137171580103E-3</v>
      </c>
      <c r="BX3" s="109">
        <v>20.561373145499498</v>
      </c>
      <c r="BY3" s="109">
        <v>6.9853191388746403E-3</v>
      </c>
      <c r="BZ3" s="109">
        <v>0</v>
      </c>
      <c r="CA3" s="109">
        <v>1.67168613678577E-7</v>
      </c>
      <c r="CB3" s="109">
        <v>1.01313806753859E-3</v>
      </c>
      <c r="CC3" s="109">
        <v>28.9792284558592</v>
      </c>
      <c r="CD3" s="109">
        <v>26.660838651133599</v>
      </c>
      <c r="CE3" s="109">
        <v>2.3183898047256002</v>
      </c>
      <c r="CF3" s="109">
        <v>0</v>
      </c>
      <c r="CG3" s="109">
        <v>0</v>
      </c>
      <c r="CH3" s="109">
        <v>0.109072350534896</v>
      </c>
      <c r="CI3" s="109">
        <v>0</v>
      </c>
      <c r="CJ3" s="109">
        <v>1.1704408006084699</v>
      </c>
      <c r="CK3" s="109">
        <v>0</v>
      </c>
      <c r="CL3" s="109">
        <v>3.0420783368331601E-2</v>
      </c>
      <c r="CM3" s="109">
        <v>4.6817655951101402</v>
      </c>
      <c r="CN3" s="109">
        <v>8.7234103260596205E-2</v>
      </c>
      <c r="CO3" s="109">
        <v>0</v>
      </c>
      <c r="CP3" s="109">
        <v>7.8651574607163904E-2</v>
      </c>
      <c r="CQ3" s="109">
        <v>1.06645782150278E-4</v>
      </c>
      <c r="CR3" s="109">
        <v>60.877340164134097</v>
      </c>
      <c r="CS3" s="109">
        <v>14.914178066735101</v>
      </c>
      <c r="CT3" s="109">
        <v>0</v>
      </c>
      <c r="CU3" s="109">
        <v>0</v>
      </c>
      <c r="CV3" s="109">
        <v>4.9960676719583796</v>
      </c>
      <c r="CW3" s="109">
        <v>0.20323495235099701</v>
      </c>
      <c r="CX3" s="109">
        <v>0</v>
      </c>
      <c r="CY3" s="109">
        <v>0.81552833180442696</v>
      </c>
      <c r="CZ3" s="109">
        <v>99.869532841702593</v>
      </c>
      <c r="DA3" s="109">
        <v>0.193247887089673</v>
      </c>
      <c r="DB3" s="109">
        <v>6.9446058791532597</v>
      </c>
      <c r="DD3" s="30">
        <f t="shared" ref="DD3:DD51" si="0">(AT3/BL3)</f>
        <v>8.0000010746665486E-3</v>
      </c>
      <c r="DE3" s="30">
        <f>BE3/CD3</f>
        <v>1.9247510127690975E-2</v>
      </c>
      <c r="DF3" s="45">
        <f t="shared" ref="DF3:DF51" si="1">(AB3-B3)/(B3+1E-50)</f>
        <v>-3.295147478958581E-7</v>
      </c>
      <c r="DG3" s="45"/>
      <c r="DH3" s="45">
        <f t="shared" ref="DH3:DH51" si="2">(BL3-D3)/(D3+1E-50)</f>
        <v>-3.2090067049168888E-7</v>
      </c>
      <c r="DI3" s="45">
        <f t="shared" ref="DI3:DI34" si="3">(CC3-E3)/(E3+1E-50)</f>
        <v>-2.4294885445725883E-5</v>
      </c>
      <c r="DJ3" s="45">
        <f t="shared" ref="DJ3:DJ34" si="4">(CD3-F3)/(F3+1E-50)</f>
        <v>-2.6522088121785681E-5</v>
      </c>
      <c r="DK3" s="45">
        <f t="shared" ref="DK3:DK51" si="5">(CR3-G3)/(G3+1E-50)</f>
        <v>1.5971682773068432E-7</v>
      </c>
      <c r="DL3" s="45">
        <f t="shared" ref="DL3:DL51" si="6">(CZ3-H3)/(H3+1E-50)</f>
        <v>-3.4474263122800339E-7</v>
      </c>
      <c r="DM3" s="45">
        <f>(O3/0.009783-$CZ3)/($CZ3)</f>
        <v>-4.9152753115215238E-4</v>
      </c>
      <c r="DN3" s="45">
        <f>(M3/0.001848-$CZ3)/($CZ3)</f>
        <v>2.3517462791686334E-6</v>
      </c>
      <c r="DO3" s="45">
        <f>((R3+S3)/0.0000259-$CD3)/($CD3)</f>
        <v>2.3051082891105699E-5</v>
      </c>
      <c r="DP3" s="45">
        <f>(T3/0.004739-$CZ3)/($CZ3)</f>
        <v>-5.5995388178281243E-4</v>
      </c>
      <c r="DQ3" s="45">
        <f>((U3)/0.00000418-$CD3)/($CD3)</f>
        <v>3.5482117636054987E-5</v>
      </c>
      <c r="DR3" s="45">
        <f>(V3/0.001013-$CZ3)/($CZ3)</f>
        <v>3.1969555107589663E-6</v>
      </c>
      <c r="DS3" s="45">
        <f>((X3+W3)/0.000236-$CD3)/($CD3)</f>
        <v>2.5731010494122157E-5</v>
      </c>
      <c r="DT3" s="45">
        <f>((AA3+Z3)/0.00000000724-$CD3)/($CD3)</f>
        <v>2.6675051568401697E-5</v>
      </c>
      <c r="DU3" s="45">
        <f>(AL3/0.000439-$CZ3)/($CZ3)</f>
        <v>2.626449840503481E-6</v>
      </c>
      <c r="DV3" s="45">
        <f>(AP3/0.042696-$CZ3)/($CZ3)</f>
        <v>8.5550153382373548E-4</v>
      </c>
      <c r="DW3" s="45">
        <f>(AQ3/0.00279-$CZ3)/($CZ3)</f>
        <v>2.1229392359528292E-6</v>
      </c>
      <c r="DX3" s="45">
        <f>((AR3+AS3+CA3)/0.0000000418-$CD3)/($CD3)</f>
        <v>2.9824831401426895E-5</v>
      </c>
      <c r="DY3" s="45">
        <f>((AY3+AZ3)/0.000125-$CD3)/($CD3)</f>
        <v>2.5861646362694713E-5</v>
      </c>
      <c r="DZ3" s="45">
        <f>((BA3+BB3)/0.00000322-$CD3)/($CD3)</f>
        <v>1.9322748241788979E-5</v>
      </c>
      <c r="EA3" s="45">
        <f>(BD3/0.00273-$CZ3)/($CZ3)</f>
        <v>-1.3382951451953045E-3</v>
      </c>
      <c r="EB3" s="45">
        <f>((BG3+BH3)/0.000687-$CD3)/($CD3)</f>
        <v>2.6124441596929165E-5</v>
      </c>
      <c r="EC3" s="45">
        <f>(CW3/0.002035-$CZ3)/($CZ3)</f>
        <v>2.2290414950474877E-6</v>
      </c>
      <c r="ED3" s="45">
        <f>(DA3/0.001935-$CZ3)/($CZ3)</f>
        <v>1.7647881457787798E-6</v>
      </c>
      <c r="EE3" s="75">
        <f>(BO3-$CZ3*0.0017-$CD3*0.0000337)/(BO3)</f>
        <v>3.2710799854454957E-6</v>
      </c>
      <c r="EF3" s="45">
        <f>((BP3)/0.00000865-$CD3)/($CD3)</f>
        <v>2.0490818910574458E-5</v>
      </c>
      <c r="EG3" s="45">
        <f>((BQ3)/0.0000255-$CD3)/($CD3)</f>
        <v>8.2370817398242442E-4</v>
      </c>
      <c r="EH3" s="45">
        <f>((BR3)/0.0000205-$CD3)/($CD3)</f>
        <v>-9.5254681935514804E-4</v>
      </c>
      <c r="EI3" s="75">
        <f>(BS3-$CZ3*0.000333-$CD3*0.000222)/(BS3)</f>
        <v>-4.5189319969381452E-4</v>
      </c>
      <c r="EJ3" s="45">
        <f>(SUM(AC3:AH3)-$CC3)/($CC3)</f>
        <v>2.3932232639010958E-5</v>
      </c>
      <c r="EK3" s="45">
        <f>(SUM(AD3:AH3)-$CD3)/($CD3)</f>
        <v>2.6013346623482151E-5</v>
      </c>
      <c r="EL3" s="45"/>
      <c r="EM3" s="45"/>
      <c r="EN3" s="45"/>
      <c r="EO3" s="45"/>
    </row>
    <row r="4" spans="1:145" x14ac:dyDescent="0.25">
      <c r="A4" s="20" t="s">
        <v>2</v>
      </c>
      <c r="B4" s="20"/>
      <c r="C4" s="20"/>
      <c r="D4" s="20"/>
      <c r="E4" s="20"/>
      <c r="F4" s="20"/>
      <c r="G4" s="20"/>
      <c r="H4" s="20"/>
      <c r="I4" s="20"/>
      <c r="DD4" s="30" t="e">
        <f t="shared" si="0"/>
        <v>#DIV/0!</v>
      </c>
      <c r="DE4" s="30" t="e">
        <f t="shared" ref="DE4:DE51" si="7">BE4/CD4</f>
        <v>#DIV/0!</v>
      </c>
      <c r="DF4" s="45">
        <f t="shared" si="1"/>
        <v>0</v>
      </c>
      <c r="DG4" s="45"/>
      <c r="DH4" s="45">
        <f t="shared" si="2"/>
        <v>0</v>
      </c>
      <c r="DI4" s="45">
        <f t="shared" si="3"/>
        <v>0</v>
      </c>
      <c r="DJ4" s="45">
        <f t="shared" si="4"/>
        <v>0</v>
      </c>
      <c r="DK4" s="45">
        <f t="shared" si="5"/>
        <v>0</v>
      </c>
      <c r="DL4" s="45">
        <f t="shared" si="6"/>
        <v>0</v>
      </c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75"/>
      <c r="EF4" s="45"/>
      <c r="EG4" s="45"/>
      <c r="EH4" s="45"/>
      <c r="EI4" s="75"/>
      <c r="EJ4" s="45"/>
      <c r="EK4" s="45"/>
      <c r="EL4" s="45"/>
      <c r="EM4" s="45"/>
      <c r="EN4" s="45"/>
      <c r="EO4" s="45"/>
    </row>
    <row r="5" spans="1:145" x14ac:dyDescent="0.25">
      <c r="A5" s="20" t="s">
        <v>3</v>
      </c>
      <c r="B5" s="20"/>
      <c r="C5" s="20"/>
      <c r="D5" s="20"/>
      <c r="E5" s="20"/>
      <c r="F5" s="20"/>
      <c r="G5" s="20"/>
      <c r="H5" s="20"/>
      <c r="I5" s="20"/>
      <c r="DD5" s="30" t="e">
        <f t="shared" si="0"/>
        <v>#DIV/0!</v>
      </c>
      <c r="DE5" s="30" t="e">
        <f t="shared" si="7"/>
        <v>#DIV/0!</v>
      </c>
      <c r="DF5" s="45">
        <f t="shared" si="1"/>
        <v>0</v>
      </c>
      <c r="DG5" s="45"/>
      <c r="DH5" s="45">
        <f t="shared" si="2"/>
        <v>0</v>
      </c>
      <c r="DI5" s="45">
        <f t="shared" si="3"/>
        <v>0</v>
      </c>
      <c r="DJ5" s="45">
        <f t="shared" si="4"/>
        <v>0</v>
      </c>
      <c r="DK5" s="45">
        <f t="shared" si="5"/>
        <v>0</v>
      </c>
      <c r="DL5" s="45">
        <f t="shared" si="6"/>
        <v>0</v>
      </c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75"/>
      <c r="EF5" s="45"/>
      <c r="EG5" s="45"/>
      <c r="EH5" s="45"/>
      <c r="EI5" s="75"/>
      <c r="EJ5" s="45"/>
      <c r="EK5" s="45"/>
      <c r="EL5" s="45"/>
      <c r="EM5" s="45"/>
      <c r="EN5" s="45"/>
      <c r="EO5" s="45"/>
    </row>
    <row r="6" spans="1:145" x14ac:dyDescent="0.25">
      <c r="A6" s="20" t="s">
        <v>4</v>
      </c>
      <c r="B6" s="20">
        <v>2140.0091548</v>
      </c>
      <c r="C6" s="20"/>
      <c r="D6" s="20">
        <v>14032.544825000001</v>
      </c>
      <c r="E6" s="20">
        <v>323.68614891999999</v>
      </c>
      <c r="F6" s="20">
        <v>297.79114962</v>
      </c>
      <c r="G6" s="20">
        <v>608.48690412999997</v>
      </c>
      <c r="H6" s="20">
        <v>1518.8249840999999</v>
      </c>
      <c r="I6" s="20"/>
      <c r="J6" s="22" t="s">
        <v>4</v>
      </c>
      <c r="K6" s="22">
        <v>0</v>
      </c>
      <c r="L6" s="109">
        <v>40.124906657130502</v>
      </c>
      <c r="M6" s="109">
        <v>2.8067947814863201</v>
      </c>
      <c r="N6" s="109">
        <v>14.8513588149717</v>
      </c>
      <c r="O6" s="109">
        <v>14.8513588149717</v>
      </c>
      <c r="P6" s="109">
        <v>117.993702728472</v>
      </c>
      <c r="Q6" s="109">
        <v>0</v>
      </c>
      <c r="R6" s="109">
        <v>1.31117517194177E-3</v>
      </c>
      <c r="S6" s="109">
        <v>6.4016134058433498E-3</v>
      </c>
      <c r="T6" s="109">
        <v>7.1936933389784699</v>
      </c>
      <c r="U6" s="109">
        <v>1.24476966054799E-3</v>
      </c>
      <c r="V6" s="109">
        <v>1.53857409952904</v>
      </c>
      <c r="W6" s="109">
        <v>4.3572778608993702E-2</v>
      </c>
      <c r="X6" s="109">
        <v>2.67058994859482E-2</v>
      </c>
      <c r="Y6" s="109">
        <v>36.927694189369397</v>
      </c>
      <c r="Z6" s="109">
        <v>4.3120094887261101E-7</v>
      </c>
      <c r="AA6" s="109">
        <v>1.72479043366678E-6</v>
      </c>
      <c r="AB6" s="109">
        <v>2140.00882380551</v>
      </c>
      <c r="AC6" s="109">
        <v>25.894973755893201</v>
      </c>
      <c r="AD6" s="109">
        <v>229.628275830288</v>
      </c>
      <c r="AE6" s="109">
        <v>14.637647608547301</v>
      </c>
      <c r="AF6" s="109">
        <v>0.33973370451054602</v>
      </c>
      <c r="AG6" s="109">
        <v>52.302174690167902</v>
      </c>
      <c r="AH6" s="109">
        <v>0.88322660971907496</v>
      </c>
      <c r="AI6" s="109">
        <v>353.450909814037</v>
      </c>
      <c r="AJ6" s="109">
        <v>2.6856521735519001</v>
      </c>
      <c r="AK6" s="109">
        <v>61.706048852546303</v>
      </c>
      <c r="AL6" s="109">
        <v>0.66676554111191899</v>
      </c>
      <c r="AM6" s="109">
        <v>0</v>
      </c>
      <c r="AN6" s="109">
        <v>0</v>
      </c>
      <c r="AO6" s="109">
        <v>64.903236302088104</v>
      </c>
      <c r="AP6" s="109">
        <v>64.903236302088104</v>
      </c>
      <c r="AQ6" s="109">
        <v>4.2375298797748204</v>
      </c>
      <c r="AR6" s="109">
        <v>3.60983062044835E-6</v>
      </c>
      <c r="AS6" s="109">
        <v>6.9706433519438099E-6</v>
      </c>
      <c r="AT6" s="109">
        <v>112.260307123689</v>
      </c>
      <c r="AU6" s="109">
        <v>48.867820348142402</v>
      </c>
      <c r="AV6" s="109">
        <v>1.95029533820899</v>
      </c>
      <c r="AW6" s="109">
        <v>51.1409398090994</v>
      </c>
      <c r="AX6" s="109">
        <v>5.2332070809448998</v>
      </c>
      <c r="AY6" s="109">
        <v>4.4668630261082299E-3</v>
      </c>
      <c r="AZ6" s="109">
        <v>3.2757023775194703E-2</v>
      </c>
      <c r="BA6" s="109">
        <v>3.16432671869354E-4</v>
      </c>
      <c r="BB6" s="109">
        <v>6.4245600082673301E-4</v>
      </c>
      <c r="BC6" s="109">
        <v>0</v>
      </c>
      <c r="BD6" s="109">
        <v>4.1408447825717198</v>
      </c>
      <c r="BE6" s="109">
        <v>5.7315873914623801</v>
      </c>
      <c r="BF6" s="109">
        <v>0</v>
      </c>
      <c r="BG6" s="109">
        <v>0.104337049988039</v>
      </c>
      <c r="BH6" s="109">
        <v>0.100245400779333</v>
      </c>
      <c r="BI6" s="109">
        <v>1561.8144108200599</v>
      </c>
      <c r="BJ6" s="109">
        <v>12629.286450240599</v>
      </c>
      <c r="BK6" s="109">
        <v>1290.9937356734899</v>
      </c>
      <c r="BL6" s="109">
        <v>14032.540493037801</v>
      </c>
      <c r="BM6" s="109">
        <v>0</v>
      </c>
      <c r="BN6" s="109">
        <v>62.256598815948799</v>
      </c>
      <c r="BO6" s="109">
        <v>2.5920455501097202</v>
      </c>
      <c r="BP6" s="109">
        <v>2.5759025529541999E-3</v>
      </c>
      <c r="BQ6" s="109">
        <v>7.5996363798919902E-3</v>
      </c>
      <c r="BR6" s="109">
        <v>6.0987670189922398E-3</v>
      </c>
      <c r="BS6" s="109">
        <v>0.57163751860947398</v>
      </c>
      <c r="BT6" s="109">
        <v>0</v>
      </c>
      <c r="BU6" s="109">
        <v>543.04750742754902</v>
      </c>
      <c r="BV6" s="109">
        <v>0.17435720794016599</v>
      </c>
      <c r="BW6" s="109">
        <v>6.1038933585762498E-2</v>
      </c>
      <c r="BX6" s="109">
        <v>229.628275830288</v>
      </c>
      <c r="BY6" s="109">
        <v>7.8042087489321399E-2</v>
      </c>
      <c r="BZ6" s="109">
        <v>0</v>
      </c>
      <c r="CA6" s="109">
        <v>1.86714894997161E-6</v>
      </c>
      <c r="CB6" s="109">
        <v>1.1314529026163299E-2</v>
      </c>
      <c r="CC6" s="109">
        <v>323.67829059714001</v>
      </c>
      <c r="CD6" s="109">
        <v>297.78331684124697</v>
      </c>
      <c r="CE6" s="109">
        <v>25.894973755893201</v>
      </c>
      <c r="CF6" s="109">
        <v>1.3413328042240501E-4</v>
      </c>
      <c r="CG6" s="109">
        <v>0</v>
      </c>
      <c r="CH6" s="109">
        <v>1.22814218094214</v>
      </c>
      <c r="CI6" s="109">
        <v>0</v>
      </c>
      <c r="CJ6" s="109">
        <v>13.075543234070199</v>
      </c>
      <c r="CK6" s="109">
        <v>0</v>
      </c>
      <c r="CL6" s="109">
        <v>0.33973370451054602</v>
      </c>
      <c r="CM6" s="109">
        <v>52.302174690167902</v>
      </c>
      <c r="CN6" s="109">
        <v>1.3266640387466</v>
      </c>
      <c r="CO6" s="109">
        <v>1.3698991936595E-4</v>
      </c>
      <c r="CP6" s="109">
        <v>0.88322660971907496</v>
      </c>
      <c r="CQ6" s="109">
        <v>1.1967103082656701E-3</v>
      </c>
      <c r="CR6" s="109">
        <v>608.48673310039305</v>
      </c>
      <c r="CS6" s="109">
        <v>226.81598629752699</v>
      </c>
      <c r="CT6" s="109">
        <v>0</v>
      </c>
      <c r="CU6" s="109">
        <v>0</v>
      </c>
      <c r="CV6" s="109">
        <v>75.980683113151997</v>
      </c>
      <c r="CW6" s="109">
        <v>3.0908144703489202</v>
      </c>
      <c r="CX6" s="109">
        <v>0</v>
      </c>
      <c r="CY6" s="109">
        <v>12.4026272962509</v>
      </c>
      <c r="CZ6" s="109">
        <v>1518.8246648601901</v>
      </c>
      <c r="DA6" s="109">
        <v>2.9389319478160498</v>
      </c>
      <c r="DB6" s="109">
        <v>105.614264736427</v>
      </c>
      <c r="DD6" s="30">
        <f t="shared" si="0"/>
        <v>7.9999988013137457E-3</v>
      </c>
      <c r="DE6" s="30">
        <f t="shared" si="7"/>
        <v>1.9247510076321639E-2</v>
      </c>
      <c r="DF6" s="45">
        <f t="shared" si="1"/>
        <v>-1.5466966076823634E-7</v>
      </c>
      <c r="DG6" s="45"/>
      <c r="DH6" s="45">
        <f t="shared" si="2"/>
        <v>-3.0870823888586012E-7</v>
      </c>
      <c r="DI6" s="45">
        <f t="shared" si="3"/>
        <v>-2.4277600033884763E-5</v>
      </c>
      <c r="DJ6" s="45">
        <f t="shared" si="4"/>
        <v>-2.6302926608202178E-5</v>
      </c>
      <c r="DK6" s="45">
        <f t="shared" si="5"/>
        <v>-2.8107360365012548E-7</v>
      </c>
      <c r="DL6" s="45">
        <f t="shared" si="6"/>
        <v>-2.101886742784928E-7</v>
      </c>
      <c r="DM6" s="45">
        <f t="shared" ref="DM6:DM50" si="8">(O6/0.009783-$CZ6)/($CZ6)</f>
        <v>-4.914898464472542E-4</v>
      </c>
      <c r="DN6" s="45">
        <f t="shared" ref="DN6:DN50" si="9">(M6/0.001848-$CZ6)/($CZ6)</f>
        <v>2.4229919522641387E-6</v>
      </c>
      <c r="DO6" s="45">
        <f t="shared" ref="DO6:DO50" si="10">((R6+S6)/0.0000259-$CD6)/($CD6)</f>
        <v>2.6018711133667155E-5</v>
      </c>
      <c r="DP6" s="45">
        <f t="shared" ref="DP6:DP50" si="11">(T6/0.004739-$CZ6)/($CZ6)</f>
        <v>-5.580591251310974E-4</v>
      </c>
      <c r="DQ6" s="45">
        <f t="shared" ref="DQ6:DQ50" si="12">((U6)/0.00000418-$CD6)/($CD6)</f>
        <v>2.8436713433663726E-5</v>
      </c>
      <c r="DR6" s="45">
        <f t="shared" ref="DR6:DR50" si="13">(V6/0.001013-$CZ6)/($CZ6)</f>
        <v>3.0639019026115314E-6</v>
      </c>
      <c r="DS6" s="45">
        <f t="shared" ref="DS6:DS50" si="14">((X6+W6)/0.000236-$CD6)/($CD6)</f>
        <v>2.5830982430747338E-5</v>
      </c>
      <c r="DT6" s="45">
        <f t="shared" ref="DT6:DT50" si="15">((AA6+Z6)/0.00000000724-$CD6)/($CD6)</f>
        <v>1.8631501725753007E-5</v>
      </c>
      <c r="DU6" s="45">
        <f t="shared" ref="DU6:DU50" si="16">(AL6/0.000439-$CZ6)/($CZ6)</f>
        <v>2.2695259975887868E-6</v>
      </c>
      <c r="DV6" s="45">
        <f t="shared" ref="DV6:DV50" si="17">(AP6/0.042696-$CZ6)/($CZ6)</f>
        <v>8.5582647941900673E-4</v>
      </c>
      <c r="DW6" s="45">
        <f t="shared" ref="DW6:DW50" si="18">(AQ6/0.00279-$CZ6)/($CZ6)</f>
        <v>2.139178846735593E-6</v>
      </c>
      <c r="DX6" s="45">
        <f t="shared" ref="DX6:DX50" si="19">((AR6+AS6+CA6)/0.0000000418-$CD6)/($CD6)</f>
        <v>2.2517127363200266E-5</v>
      </c>
      <c r="DY6" s="45">
        <f t="shared" ref="DY6:DY50" si="20">((AY6+AZ6)/0.000125-$CD6)/($CD6)</f>
        <v>2.6118216624704678E-5</v>
      </c>
      <c r="DZ6" s="45">
        <f t="shared" ref="DZ6:DZ50" si="21">((BA6+BB6)/0.00000322-$CD6)/($CD6)</f>
        <v>2.752477369886018E-5</v>
      </c>
      <c r="EA6" s="45">
        <f t="shared" ref="EA6:EA50" si="22">(BD6/0.00273-$CZ6)/($CZ6)</f>
        <v>-1.3376818655992319E-3</v>
      </c>
      <c r="EB6" s="45">
        <f t="shared" ref="EB6:EB50" si="23">((BG6+BH6)/0.000687-$CD6)/($CD6)</f>
        <v>2.5966231954702856E-5</v>
      </c>
      <c r="EC6" s="45">
        <f t="shared" ref="EC6:EC50" si="24">(CW6/0.002035-$CZ6)/($CZ6)</f>
        <v>2.0309763795102684E-6</v>
      </c>
      <c r="ED6" s="45">
        <f t="shared" ref="ED6:ED50" si="25">(DA6/0.001935-$CZ6)/($CZ6)</f>
        <v>2.1168658757866586E-6</v>
      </c>
      <c r="EE6" s="75">
        <f t="shared" ref="EE6:EE50" si="26">(BO6-$CZ6*0.0017-$CD6*0.0000337)/(BO6)</f>
        <v>3.2106186739713453E-6</v>
      </c>
      <c r="EF6" s="45">
        <f t="shared" ref="EF6:EF50" si="27">((BP6)/0.00000865-$CD6)/($CD6)</f>
        <v>2.9839859774603377E-5</v>
      </c>
      <c r="EG6" s="45">
        <f t="shared" ref="EG6:EG50" si="28">((BQ6)/0.0000255-$CD6)/($CD6)</f>
        <v>8.1145994178562306E-4</v>
      </c>
      <c r="EH6" s="45">
        <f t="shared" ref="EH6:EH50" si="29">((BR6)/0.0000205-$CD6)/($CD6)</f>
        <v>-9.4863154020871242E-4</v>
      </c>
      <c r="EI6" s="75">
        <f t="shared" ref="EI6:EI50" si="30">(BS6-$CZ6*0.000333-$CD6*0.000222)/(BS6)</f>
        <v>-4.1808159882081531E-4</v>
      </c>
      <c r="EJ6" s="45">
        <f t="shared" ref="EJ6:EJ50" si="31">(SUM(AC6:AH6)-$CC6)/($CC6)</f>
        <v>2.3917581780799803E-5</v>
      </c>
      <c r="EK6" s="45">
        <f t="shared" ref="EK6:EK50" si="32">(SUM(AD6:AH6)-$CD6)/($CD6)</f>
        <v>2.5997433529774341E-5</v>
      </c>
      <c r="EL6" s="45"/>
      <c r="EM6" s="45"/>
      <c r="EN6" s="45"/>
      <c r="EO6" s="45"/>
    </row>
    <row r="7" spans="1:145" x14ac:dyDescent="0.25">
      <c r="A7" s="20" t="s">
        <v>5</v>
      </c>
      <c r="B7" s="20"/>
      <c r="C7" s="20"/>
      <c r="D7" s="20"/>
      <c r="E7" s="20"/>
      <c r="F7" s="20"/>
      <c r="G7" s="20"/>
      <c r="H7" s="20"/>
      <c r="I7" s="20"/>
      <c r="DD7" s="30" t="e">
        <f t="shared" si="0"/>
        <v>#DIV/0!</v>
      </c>
      <c r="DE7" s="30" t="e">
        <f t="shared" si="7"/>
        <v>#DIV/0!</v>
      </c>
      <c r="DF7" s="45">
        <f t="shared" si="1"/>
        <v>0</v>
      </c>
      <c r="DG7" s="45"/>
      <c r="DH7" s="45">
        <f t="shared" si="2"/>
        <v>0</v>
      </c>
      <c r="DI7" s="45">
        <f t="shared" si="3"/>
        <v>0</v>
      </c>
      <c r="DJ7" s="45">
        <f t="shared" si="4"/>
        <v>0</v>
      </c>
      <c r="DK7" s="45">
        <f t="shared" si="5"/>
        <v>0</v>
      </c>
      <c r="DL7" s="45">
        <f t="shared" si="6"/>
        <v>0</v>
      </c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75"/>
      <c r="EF7" s="45"/>
      <c r="EG7" s="45"/>
      <c r="EH7" s="45"/>
      <c r="EI7" s="75"/>
      <c r="EJ7" s="45"/>
      <c r="EK7" s="45"/>
      <c r="EL7" s="45"/>
      <c r="EM7" s="45"/>
      <c r="EN7" s="45"/>
      <c r="EO7" s="45"/>
    </row>
    <row r="8" spans="1:145" x14ac:dyDescent="0.25">
      <c r="A8" s="20" t="s">
        <v>6</v>
      </c>
      <c r="B8" s="20">
        <v>15.76273061</v>
      </c>
      <c r="C8" s="20"/>
      <c r="D8" s="20">
        <v>112.68455521</v>
      </c>
      <c r="E8" s="20">
        <v>2.5213490876</v>
      </c>
      <c r="F8" s="20">
        <v>2.3196273958</v>
      </c>
      <c r="G8" s="20">
        <v>5.0963360355000002</v>
      </c>
      <c r="H8" s="20">
        <v>9.6081849680999998</v>
      </c>
      <c r="I8" s="20"/>
      <c r="J8" s="22" t="s">
        <v>6</v>
      </c>
      <c r="K8" s="22">
        <v>0</v>
      </c>
      <c r="L8" s="109">
        <v>0.25383309307990398</v>
      </c>
      <c r="M8" s="109">
        <v>1.77559011370289E-2</v>
      </c>
      <c r="N8" s="109">
        <v>9.3950535198897595E-2</v>
      </c>
      <c r="O8" s="109">
        <v>9.3950535198897595E-2</v>
      </c>
      <c r="P8" s="109">
        <v>0.74643438757006497</v>
      </c>
      <c r="Q8" s="109">
        <v>0</v>
      </c>
      <c r="R8" s="109">
        <v>1.02133410506126E-5</v>
      </c>
      <c r="S8" s="109">
        <v>4.9865067125228002E-5</v>
      </c>
      <c r="T8" s="109">
        <v>4.5507747206858198E-2</v>
      </c>
      <c r="U8" s="109">
        <v>9.6960393655723101E-6</v>
      </c>
      <c r="V8" s="109">
        <v>9.7331076610682795E-3</v>
      </c>
      <c r="W8" s="109">
        <v>3.3940798624315801E-4</v>
      </c>
      <c r="X8" s="109">
        <v>2.08024270793719E-4</v>
      </c>
      <c r="Y8" s="109">
        <v>0.23360728362385799</v>
      </c>
      <c r="Z8" s="109">
        <v>3.3588580598224099E-9</v>
      </c>
      <c r="AA8" s="109">
        <v>1.3435134976879001E-8</v>
      </c>
      <c r="AB8" s="109">
        <v>15.7627349173542</v>
      </c>
      <c r="AC8" s="109">
        <v>0.20172120592822801</v>
      </c>
      <c r="AD8" s="109">
        <v>1.7888961239438399</v>
      </c>
      <c r="AE8" s="109">
        <v>0.113914585106676</v>
      </c>
      <c r="AF8" s="109">
        <v>2.6466909549871299E-3</v>
      </c>
      <c r="AG8" s="109">
        <v>0.40732622353764603</v>
      </c>
      <c r="AH8" s="109">
        <v>6.8428954744622003E-3</v>
      </c>
      <c r="AI8" s="109">
        <v>2.2359547644503301</v>
      </c>
      <c r="AJ8" s="109">
        <v>1.6989599515517699E-2</v>
      </c>
      <c r="AK8" s="109">
        <v>0.39035595595549499</v>
      </c>
      <c r="AL8" s="109">
        <v>4.2179684749761599E-3</v>
      </c>
      <c r="AM8" s="109">
        <v>0</v>
      </c>
      <c r="AN8" s="109">
        <v>0</v>
      </c>
      <c r="AO8" s="109">
        <v>0.41058203361336598</v>
      </c>
      <c r="AP8" s="109">
        <v>0.41058203361336598</v>
      </c>
      <c r="AQ8" s="109">
        <v>2.6806834742067499E-2</v>
      </c>
      <c r="AR8" s="109">
        <v>2.8118459522402999E-8</v>
      </c>
      <c r="AS8" s="109">
        <v>5.4297530707453197E-8</v>
      </c>
      <c r="AT8" s="109">
        <v>0.90147536187216504</v>
      </c>
      <c r="AU8" s="109">
        <v>0.30914074048312001</v>
      </c>
      <c r="AV8" s="109">
        <v>1.2337666729822099E-2</v>
      </c>
      <c r="AW8" s="109">
        <v>0.32352071784151298</v>
      </c>
      <c r="AX8" s="109">
        <v>3.3105632978259102E-2</v>
      </c>
      <c r="AY8" s="109">
        <v>3.4794464998870103E-5</v>
      </c>
      <c r="AZ8" s="109">
        <v>2.5515932781075502E-4</v>
      </c>
      <c r="BA8" s="109">
        <v>2.4648457778732999E-6</v>
      </c>
      <c r="BB8" s="109">
        <v>5.0043198079774202E-6</v>
      </c>
      <c r="BC8" s="109">
        <v>0</v>
      </c>
      <c r="BD8" s="109">
        <v>2.61951424052046E-2</v>
      </c>
      <c r="BE8" s="109">
        <v>4.4645836681602998E-2</v>
      </c>
      <c r="BF8" s="109">
        <v>0</v>
      </c>
      <c r="BG8" s="109">
        <v>8.1272680136907E-4</v>
      </c>
      <c r="BH8" s="109">
        <v>7.8085549110710497E-4</v>
      </c>
      <c r="BI8" s="109">
        <v>9.88014008928719</v>
      </c>
      <c r="BJ8" s="109">
        <v>101.41606326030499</v>
      </c>
      <c r="BK8" s="109">
        <v>10.3669815620849</v>
      </c>
      <c r="BL8" s="109">
        <v>112.684520184262</v>
      </c>
      <c r="BM8" s="109">
        <v>0</v>
      </c>
      <c r="BN8" s="109">
        <v>0.393838694840357</v>
      </c>
      <c r="BO8" s="109">
        <v>1.64121938787678E-2</v>
      </c>
      <c r="BP8" s="109">
        <v>2.0064991295049999E-5</v>
      </c>
      <c r="BQ8" s="109">
        <v>5.9196242128342103E-5</v>
      </c>
      <c r="BR8" s="109">
        <v>4.7505277563451803E-5</v>
      </c>
      <c r="BS8" s="109">
        <v>3.71284351735533E-3</v>
      </c>
      <c r="BT8" s="109">
        <v>0</v>
      </c>
      <c r="BU8" s="109">
        <v>3.4353499894508799</v>
      </c>
      <c r="BV8" s="109">
        <v>1.3523436079741101E-3</v>
      </c>
      <c r="BW8" s="109">
        <v>4.7552559389760598E-4</v>
      </c>
      <c r="BX8" s="109">
        <v>1.7888961239438399</v>
      </c>
      <c r="BY8" s="109">
        <v>6.0774125024112998E-4</v>
      </c>
      <c r="BZ8" s="109">
        <v>0</v>
      </c>
      <c r="CA8" s="109">
        <v>1.4544127941930199E-8</v>
      </c>
      <c r="CB8" s="109">
        <v>8.8146294647728897E-5</v>
      </c>
      <c r="CC8" s="109">
        <v>2.52128736458083</v>
      </c>
      <c r="CD8" s="109">
        <v>2.3195661586526</v>
      </c>
      <c r="CE8" s="109">
        <v>0.20172120592822801</v>
      </c>
      <c r="CF8" s="109">
        <v>0</v>
      </c>
      <c r="CG8" s="109">
        <v>0</v>
      </c>
      <c r="CH8" s="109">
        <v>9.4895949062208801E-3</v>
      </c>
      <c r="CI8" s="109">
        <v>0</v>
      </c>
      <c r="CJ8" s="109">
        <v>0.101831594558992</v>
      </c>
      <c r="CK8" s="109">
        <v>0</v>
      </c>
      <c r="CL8" s="109">
        <v>2.6466909549871299E-3</v>
      </c>
      <c r="CM8" s="109">
        <v>0.40732622353764603</v>
      </c>
      <c r="CN8" s="109">
        <v>8.3925620581433696E-3</v>
      </c>
      <c r="CO8" s="109">
        <v>0</v>
      </c>
      <c r="CP8" s="109">
        <v>6.8428954744622003E-3</v>
      </c>
      <c r="CQ8" s="109">
        <v>9.2785296924001205E-6</v>
      </c>
      <c r="CR8" s="109">
        <v>5.0963343522655196</v>
      </c>
      <c r="CS8" s="109">
        <v>1.4348559647938399</v>
      </c>
      <c r="CT8" s="109">
        <v>0</v>
      </c>
      <c r="CU8" s="109">
        <v>0</v>
      </c>
      <c r="CV8" s="109">
        <v>0.48065832670300102</v>
      </c>
      <c r="CW8" s="109">
        <v>1.9552694207942301E-2</v>
      </c>
      <c r="CX8" s="109">
        <v>0</v>
      </c>
      <c r="CY8" s="109">
        <v>7.8459865574629195E-2</v>
      </c>
      <c r="CZ8" s="109">
        <v>9.60818087038475</v>
      </c>
      <c r="DA8" s="109">
        <v>1.8591860614891601E-2</v>
      </c>
      <c r="DB8" s="109">
        <v>0.66812405730839897</v>
      </c>
      <c r="DD8" s="30">
        <f t="shared" si="0"/>
        <v>7.9999929040658856E-3</v>
      </c>
      <c r="DE8" s="30">
        <f t="shared" si="7"/>
        <v>1.9247494414014504E-2</v>
      </c>
      <c r="DF8" s="45">
        <f t="shared" si="1"/>
        <v>2.7326193069664845E-7</v>
      </c>
      <c r="DG8" s="45"/>
      <c r="DH8" s="45">
        <f t="shared" si="2"/>
        <v>-3.1082997963077211E-7</v>
      </c>
      <c r="DI8" s="45">
        <f t="shared" si="3"/>
        <v>-2.4480156069427617E-5</v>
      </c>
      <c r="DJ8" s="45">
        <f t="shared" si="4"/>
        <v>-2.6399562063677362E-5</v>
      </c>
      <c r="DK8" s="45">
        <f t="shared" si="5"/>
        <v>-3.3028326016222919E-7</v>
      </c>
      <c r="DL8" s="45">
        <f t="shared" si="6"/>
        <v>-4.2648171984503785E-7</v>
      </c>
      <c r="DM8" s="45">
        <f t="shared" si="8"/>
        <v>-4.9255123151141717E-4</v>
      </c>
      <c r="DN8" s="45">
        <f t="shared" si="9"/>
        <v>-9.6370358760559126E-7</v>
      </c>
      <c r="DO8" s="45">
        <f t="shared" si="10"/>
        <v>2.7376087562056943E-5</v>
      </c>
      <c r="DP8" s="45">
        <f t="shared" si="11"/>
        <v>-5.5831690112142281E-4</v>
      </c>
      <c r="DQ8" s="45">
        <f t="shared" si="12"/>
        <v>2.6075492000187255E-5</v>
      </c>
      <c r="DR8" s="45">
        <f t="shared" si="13"/>
        <v>2.0999882218299849E-6</v>
      </c>
      <c r="DS8" s="45">
        <f t="shared" si="14"/>
        <v>2.6750317315155291E-5</v>
      </c>
      <c r="DT8" s="45">
        <f t="shared" si="15"/>
        <v>1.989132069515387E-5</v>
      </c>
      <c r="DU8" s="45">
        <f t="shared" si="16"/>
        <v>-5.4355546418802741E-6</v>
      </c>
      <c r="DV8" s="45">
        <f t="shared" si="17"/>
        <v>8.55964725231676E-4</v>
      </c>
      <c r="DW8" s="45">
        <f t="shared" si="18"/>
        <v>3.7728056887793196E-7</v>
      </c>
      <c r="DX8" s="45">
        <f t="shared" si="19"/>
        <v>2.3234217231444592E-5</v>
      </c>
      <c r="DY8" s="45">
        <f t="shared" si="20"/>
        <v>2.7670615973455037E-5</v>
      </c>
      <c r="DZ8" s="45">
        <f t="shared" si="21"/>
        <v>2.1763947433838602E-5</v>
      </c>
      <c r="EA8" s="45">
        <f t="shared" si="22"/>
        <v>-1.3416287892517936E-3</v>
      </c>
      <c r="EB8" s="45">
        <f t="shared" si="23"/>
        <v>2.5315607043553056E-5</v>
      </c>
      <c r="EC8" s="45">
        <f t="shared" si="24"/>
        <v>2.3596143687804323E-6</v>
      </c>
      <c r="ED8" s="45">
        <f t="shared" si="25"/>
        <v>1.6475353493989298E-6</v>
      </c>
      <c r="EE8" s="75">
        <f t="shared" si="26"/>
        <v>7.1300380678420452E-6</v>
      </c>
      <c r="EF8" s="45">
        <f t="shared" si="27"/>
        <v>3.7082014336708011E-5</v>
      </c>
      <c r="EG8" s="45">
        <f t="shared" si="28"/>
        <v>7.9976217770923207E-4</v>
      </c>
      <c r="EH8" s="45">
        <f t="shared" si="29"/>
        <v>-9.63777555105807E-4</v>
      </c>
      <c r="EI8" s="75">
        <f t="shared" si="30"/>
        <v>-4.3750825912167927E-4</v>
      </c>
      <c r="EJ8" s="45">
        <f t="shared" si="31"/>
        <v>2.3940295682786111E-5</v>
      </c>
      <c r="EK8" s="45">
        <f t="shared" si="32"/>
        <v>2.6022264890526105E-5</v>
      </c>
      <c r="EL8" s="45"/>
      <c r="EM8" s="45"/>
      <c r="EN8" s="45"/>
      <c r="EO8" s="45"/>
    </row>
    <row r="9" spans="1:145" x14ac:dyDescent="0.25">
      <c r="A9" s="20" t="s">
        <v>7</v>
      </c>
      <c r="B9" s="20">
        <v>329.33186662999998</v>
      </c>
      <c r="C9" s="20"/>
      <c r="D9" s="20">
        <v>2528.8844503999999</v>
      </c>
      <c r="E9" s="20">
        <v>50.904996681999997</v>
      </c>
      <c r="F9" s="20">
        <v>46.832521653999997</v>
      </c>
      <c r="G9" s="20">
        <v>102.2241252</v>
      </c>
      <c r="H9" s="20">
        <v>205.70485138000001</v>
      </c>
      <c r="I9" s="20"/>
      <c r="J9" s="22" t="s">
        <v>7</v>
      </c>
      <c r="K9" s="22">
        <v>0</v>
      </c>
      <c r="L9" s="109">
        <v>5.4343946062561601</v>
      </c>
      <c r="M9" s="109">
        <v>0.38014354053067401</v>
      </c>
      <c r="N9" s="109">
        <v>2.01142078678423</v>
      </c>
      <c r="O9" s="109">
        <v>2.01142078678423</v>
      </c>
      <c r="P9" s="109">
        <v>15.9806864228905</v>
      </c>
      <c r="Q9" s="109">
        <v>0</v>
      </c>
      <c r="R9" s="109">
        <v>2.0620327717058801E-4</v>
      </c>
      <c r="S9" s="109">
        <v>1.00675801517882E-3</v>
      </c>
      <c r="T9" s="109">
        <v>0.97429101241226401</v>
      </c>
      <c r="U9" s="109">
        <v>1.9575977404502899E-4</v>
      </c>
      <c r="V9" s="109">
        <v>0.20837952680214</v>
      </c>
      <c r="W9" s="109">
        <v>6.8525306304667698E-3</v>
      </c>
      <c r="X9" s="109">
        <v>4.1999384910464703E-3</v>
      </c>
      <c r="Y9" s="109">
        <v>5.0013755879914203</v>
      </c>
      <c r="Z9" s="109">
        <v>6.7813247573537903E-8</v>
      </c>
      <c r="AA9" s="109">
        <v>2.7125462832829002E-7</v>
      </c>
      <c r="AB9" s="109">
        <v>329.33171999096101</v>
      </c>
      <c r="AC9" s="109">
        <v>4.0724748976228602</v>
      </c>
      <c r="AD9" s="109">
        <v>36.117231876629297</v>
      </c>
      <c r="AE9" s="109">
        <v>2.2998952694323598</v>
      </c>
      <c r="AF9" s="109">
        <v>5.3435883199126899E-2</v>
      </c>
      <c r="AG9" s="109">
        <v>8.2237886539129299</v>
      </c>
      <c r="AH9" s="109">
        <v>0.13815590756019999</v>
      </c>
      <c r="AI9" s="109">
        <v>47.870286915888101</v>
      </c>
      <c r="AJ9" s="109">
        <v>0.36373653442814802</v>
      </c>
      <c r="AK9" s="109">
        <v>8.3572763768646894</v>
      </c>
      <c r="AL9" s="109">
        <v>9.0304644022442995E-2</v>
      </c>
      <c r="AM9" s="109">
        <v>0</v>
      </c>
      <c r="AN9" s="109">
        <v>0</v>
      </c>
      <c r="AO9" s="109">
        <v>8.7902940105909995</v>
      </c>
      <c r="AP9" s="109">
        <v>8.7902940105909995</v>
      </c>
      <c r="AQ9" s="109">
        <v>0.57391787217050505</v>
      </c>
      <c r="AR9" s="109">
        <v>5.6770495639808797E-7</v>
      </c>
      <c r="AS9" s="109">
        <v>1.0962496618605899E-6</v>
      </c>
      <c r="AT9" s="109">
        <v>20.2310669686998</v>
      </c>
      <c r="AU9" s="109">
        <v>6.6185045258971398</v>
      </c>
      <c r="AV9" s="109">
        <v>0.26414192562817901</v>
      </c>
      <c r="AW9" s="109">
        <v>6.9263669235095398</v>
      </c>
      <c r="AX9" s="109">
        <v>0.70876976425095195</v>
      </c>
      <c r="AY9" s="109">
        <v>7.0248863241786301E-4</v>
      </c>
      <c r="AZ9" s="109">
        <v>5.15157713145609E-3</v>
      </c>
      <c r="BA9" s="109">
        <v>4.9764168278796401E-5</v>
      </c>
      <c r="BB9" s="109">
        <v>1.01037839029525E-4</v>
      </c>
      <c r="BC9" s="109">
        <v>0</v>
      </c>
      <c r="BD9" s="109">
        <v>0.56082233315646701</v>
      </c>
      <c r="BE9" s="109">
        <v>0.90138519916003801</v>
      </c>
      <c r="BF9" s="109">
        <v>0</v>
      </c>
      <c r="BG9" s="109">
        <v>1.6408701422532299E-2</v>
      </c>
      <c r="BH9" s="109">
        <v>1.57652332214487E-2</v>
      </c>
      <c r="BI9" s="109">
        <v>211.52720690928501</v>
      </c>
      <c r="BJ9" s="109">
        <v>2275.9951328560301</v>
      </c>
      <c r="BK9" s="109">
        <v>232.65732277319401</v>
      </c>
      <c r="BL9" s="109">
        <v>2528.8835225979201</v>
      </c>
      <c r="BM9" s="109">
        <v>0</v>
      </c>
      <c r="BN9" s="109">
        <v>8.4318347732821799</v>
      </c>
      <c r="BO9" s="109">
        <v>0.35127741283200198</v>
      </c>
      <c r="BP9" s="109">
        <v>4.0509831136978602E-4</v>
      </c>
      <c r="BQ9" s="109">
        <v>1.1951687754978299E-3</v>
      </c>
      <c r="BR9" s="109">
        <v>9.5912748954182401E-4</v>
      </c>
      <c r="BS9" s="109">
        <v>7.8862199926145099E-2</v>
      </c>
      <c r="BT9" s="109">
        <v>0</v>
      </c>
      <c r="BU9" s="109">
        <v>73.548622880669299</v>
      </c>
      <c r="BV9" s="109">
        <v>2.7303353119815601E-2</v>
      </c>
      <c r="BW9" s="109">
        <v>9.6006729608624497E-3</v>
      </c>
      <c r="BX9" s="109">
        <v>36.117231876629297</v>
      </c>
      <c r="BY9" s="109">
        <v>1.2270105215584399E-2</v>
      </c>
      <c r="BZ9" s="109">
        <v>0</v>
      </c>
      <c r="CA9" s="109">
        <v>2.9363942305042498E-7</v>
      </c>
      <c r="CB9" s="109">
        <v>1.77963535552285E-3</v>
      </c>
      <c r="CC9" s="109">
        <v>50.903767250064703</v>
      </c>
      <c r="CD9" s="109">
        <v>46.8312923524418</v>
      </c>
      <c r="CE9" s="109">
        <v>4.0724748976228602</v>
      </c>
      <c r="CF9" s="109">
        <v>0</v>
      </c>
      <c r="CG9" s="109">
        <v>0</v>
      </c>
      <c r="CH9" s="109">
        <v>0.19159191124191799</v>
      </c>
      <c r="CI9" s="109">
        <v>0</v>
      </c>
      <c r="CJ9" s="109">
        <v>2.0559470229335801</v>
      </c>
      <c r="CK9" s="109">
        <v>0</v>
      </c>
      <c r="CL9" s="109">
        <v>5.3435883199126899E-2</v>
      </c>
      <c r="CM9" s="109">
        <v>8.2237886539129299</v>
      </c>
      <c r="CN9" s="109">
        <v>0.17967919030054499</v>
      </c>
      <c r="CO9" s="109">
        <v>0</v>
      </c>
      <c r="CP9" s="109">
        <v>0.13815590756019999</v>
      </c>
      <c r="CQ9" s="109">
        <v>1.8733031300120599E-4</v>
      </c>
      <c r="CR9" s="109">
        <v>102.22409938435899</v>
      </c>
      <c r="CS9" s="109">
        <v>30.719251088577501</v>
      </c>
      <c r="CT9" s="109">
        <v>0</v>
      </c>
      <c r="CU9" s="109">
        <v>0</v>
      </c>
      <c r="CV9" s="109">
        <v>10.290589536377601</v>
      </c>
      <c r="CW9" s="109">
        <v>0.41861023847193202</v>
      </c>
      <c r="CX9" s="109">
        <v>0</v>
      </c>
      <c r="CY9" s="109">
        <v>1.6797722678946401</v>
      </c>
      <c r="CZ9" s="109">
        <v>205.704759117489</v>
      </c>
      <c r="DA9" s="109">
        <v>0.39803978613513202</v>
      </c>
      <c r="DB9" s="109">
        <v>14.304055848327501</v>
      </c>
      <c r="DD9" s="30">
        <f t="shared" si="0"/>
        <v>7.9999995207040778E-3</v>
      </c>
      <c r="DE9" s="30">
        <f t="shared" si="7"/>
        <v>1.9247497856271299E-2</v>
      </c>
      <c r="DF9" s="45">
        <f t="shared" si="1"/>
        <v>-4.4526222279748027E-7</v>
      </c>
      <c r="DG9" s="45"/>
      <c r="DH9" s="45">
        <f t="shared" si="2"/>
        <v>-3.6688195842231366E-7</v>
      </c>
      <c r="DI9" s="45">
        <f t="shared" si="3"/>
        <v>-2.4151498191295668E-5</v>
      </c>
      <c r="DJ9" s="45">
        <f t="shared" si="4"/>
        <v>-2.6248886773160829E-5</v>
      </c>
      <c r="DK9" s="45">
        <f t="shared" si="5"/>
        <v>-2.5253961292676726E-7</v>
      </c>
      <c r="DL9" s="45">
        <f t="shared" si="6"/>
        <v>-4.4851888705894072E-7</v>
      </c>
      <c r="DM9" s="45">
        <f t="shared" si="8"/>
        <v>-4.913868595365253E-4</v>
      </c>
      <c r="DN9" s="45">
        <f t="shared" si="9"/>
        <v>3.013822109404143E-6</v>
      </c>
      <c r="DO9" s="45">
        <f t="shared" si="10"/>
        <v>2.5409882824011438E-5</v>
      </c>
      <c r="DP9" s="45">
        <f t="shared" si="11"/>
        <v>-5.5788018205073025E-4</v>
      </c>
      <c r="DQ9" s="45">
        <f t="shared" si="12"/>
        <v>2.5399181887957473E-5</v>
      </c>
      <c r="DR9" s="45">
        <f t="shared" si="13"/>
        <v>2.9072812200668404E-6</v>
      </c>
      <c r="DS9" s="45">
        <f t="shared" si="14"/>
        <v>2.5707707308456596E-5</v>
      </c>
      <c r="DT9" s="45">
        <f t="shared" si="15"/>
        <v>2.7485724713368687E-5</v>
      </c>
      <c r="DU9" s="45">
        <f t="shared" si="16"/>
        <v>2.8212345760403034E-6</v>
      </c>
      <c r="DV9" s="45">
        <f t="shared" si="17"/>
        <v>8.5663349627498506E-4</v>
      </c>
      <c r="DW9" s="45">
        <f t="shared" si="18"/>
        <v>2.7778140680999868E-6</v>
      </c>
      <c r="DX9" s="45">
        <f t="shared" si="19"/>
        <v>2.3509500946130126E-5</v>
      </c>
      <c r="DY9" s="45">
        <f t="shared" si="20"/>
        <v>2.6344747023806305E-5</v>
      </c>
      <c r="DZ9" s="45">
        <f t="shared" si="21"/>
        <v>3.4788104273461555E-5</v>
      </c>
      <c r="EA9" s="45">
        <f t="shared" si="22"/>
        <v>-1.3384865475659315E-3</v>
      </c>
      <c r="EB9" s="45">
        <f t="shared" si="23"/>
        <v>2.6009240934221058E-5</v>
      </c>
      <c r="EC9" s="45">
        <f t="shared" si="24"/>
        <v>2.5170681393085302E-6</v>
      </c>
      <c r="ED9" s="45">
        <f t="shared" si="25"/>
        <v>2.7063769596106989E-6</v>
      </c>
      <c r="EE9" s="75">
        <f t="shared" si="26"/>
        <v>3.1535759287381093E-6</v>
      </c>
      <c r="EF9" s="45">
        <f t="shared" si="27"/>
        <v>1.8841512685793025E-5</v>
      </c>
      <c r="EG9" s="45">
        <f t="shared" si="28"/>
        <v>8.1294772488069926E-4</v>
      </c>
      <c r="EH9" s="45">
        <f t="shared" si="29"/>
        <v>-9.5204602059691795E-4</v>
      </c>
      <c r="EI9" s="75">
        <f t="shared" si="30"/>
        <v>-4.3153452798284843E-4</v>
      </c>
      <c r="EJ9" s="45">
        <f t="shared" si="31"/>
        <v>2.3873248635981598E-5</v>
      </c>
      <c r="EK9" s="45">
        <f t="shared" si="32"/>
        <v>2.5949279447021433E-5</v>
      </c>
      <c r="EL9" s="45"/>
      <c r="EM9" s="45"/>
      <c r="EN9" s="45"/>
      <c r="EO9" s="45"/>
    </row>
    <row r="10" spans="1:145" x14ac:dyDescent="0.25">
      <c r="A10" s="20" t="s">
        <v>8</v>
      </c>
      <c r="B10" s="20"/>
      <c r="C10" s="20"/>
      <c r="D10" s="20"/>
      <c r="E10" s="20"/>
      <c r="F10" s="20"/>
      <c r="G10" s="20"/>
      <c r="H10" s="20"/>
      <c r="I10" s="20"/>
      <c r="J10" s="22" t="s">
        <v>8</v>
      </c>
      <c r="K10" s="22">
        <v>0</v>
      </c>
      <c r="L10" s="109">
        <v>0</v>
      </c>
      <c r="M10" s="109">
        <v>0</v>
      </c>
      <c r="N10" s="109">
        <v>0</v>
      </c>
      <c r="O10" s="109">
        <v>0</v>
      </c>
      <c r="P10" s="109">
        <v>0</v>
      </c>
      <c r="Q10" s="109">
        <v>0</v>
      </c>
      <c r="R10" s="109">
        <v>0</v>
      </c>
      <c r="S10" s="109">
        <v>0</v>
      </c>
      <c r="T10" s="109">
        <v>0</v>
      </c>
      <c r="U10" s="109">
        <v>0</v>
      </c>
      <c r="V10" s="109">
        <v>0</v>
      </c>
      <c r="W10" s="109">
        <v>0</v>
      </c>
      <c r="X10" s="109">
        <v>0</v>
      </c>
      <c r="Y10" s="109">
        <v>0</v>
      </c>
      <c r="Z10" s="109">
        <v>0</v>
      </c>
      <c r="AA10" s="109">
        <v>0</v>
      </c>
      <c r="AB10" s="109">
        <v>0</v>
      </c>
      <c r="AC10" s="109">
        <v>0</v>
      </c>
      <c r="AD10" s="109">
        <v>0</v>
      </c>
      <c r="AE10" s="109">
        <v>0</v>
      </c>
      <c r="AF10" s="109">
        <v>0</v>
      </c>
      <c r="AG10" s="109">
        <v>0</v>
      </c>
      <c r="AH10" s="109">
        <v>0</v>
      </c>
      <c r="AI10" s="109">
        <v>0</v>
      </c>
      <c r="AJ10" s="109">
        <v>0</v>
      </c>
      <c r="AK10" s="109">
        <v>0</v>
      </c>
      <c r="AL10" s="109">
        <v>0</v>
      </c>
      <c r="AM10" s="109">
        <v>0</v>
      </c>
      <c r="AN10" s="109">
        <v>0</v>
      </c>
      <c r="AO10" s="109">
        <v>0</v>
      </c>
      <c r="AP10" s="109">
        <v>0</v>
      </c>
      <c r="AQ10" s="109">
        <v>0</v>
      </c>
      <c r="AR10" s="109">
        <v>0</v>
      </c>
      <c r="AS10" s="109">
        <v>0</v>
      </c>
      <c r="AT10" s="109">
        <v>0</v>
      </c>
      <c r="AU10" s="109">
        <v>0</v>
      </c>
      <c r="AV10" s="109">
        <v>0</v>
      </c>
      <c r="AW10" s="109">
        <v>0</v>
      </c>
      <c r="AX10" s="109">
        <v>0</v>
      </c>
      <c r="AY10" s="109">
        <v>0</v>
      </c>
      <c r="AZ10" s="109">
        <v>0</v>
      </c>
      <c r="BA10" s="109">
        <v>0</v>
      </c>
      <c r="BB10" s="109">
        <v>0</v>
      </c>
      <c r="BC10" s="109">
        <v>0</v>
      </c>
      <c r="BD10" s="109">
        <v>0</v>
      </c>
      <c r="BE10" s="109">
        <v>0</v>
      </c>
      <c r="BF10" s="109">
        <v>0</v>
      </c>
      <c r="BG10" s="109">
        <v>0</v>
      </c>
      <c r="BH10" s="109">
        <v>0</v>
      </c>
      <c r="BI10" s="109">
        <v>0</v>
      </c>
      <c r="BJ10" s="109">
        <v>0</v>
      </c>
      <c r="BK10" s="109">
        <v>0</v>
      </c>
      <c r="BL10" s="109">
        <v>0</v>
      </c>
      <c r="BM10" s="109">
        <v>0</v>
      </c>
      <c r="BN10" s="109">
        <v>0</v>
      </c>
      <c r="BO10" s="109">
        <v>0</v>
      </c>
      <c r="BP10" s="109">
        <v>0</v>
      </c>
      <c r="BQ10" s="109">
        <v>0</v>
      </c>
      <c r="BR10" s="109">
        <v>0</v>
      </c>
      <c r="BS10" s="109">
        <v>0</v>
      </c>
      <c r="BT10" s="109">
        <v>0</v>
      </c>
      <c r="BU10" s="109">
        <v>0</v>
      </c>
      <c r="BV10" s="109">
        <v>0</v>
      </c>
      <c r="BW10" s="109">
        <v>0</v>
      </c>
      <c r="BX10" s="109">
        <v>0</v>
      </c>
      <c r="BY10" s="109">
        <v>0</v>
      </c>
      <c r="BZ10" s="109">
        <v>0</v>
      </c>
      <c r="CA10" s="109">
        <v>0</v>
      </c>
      <c r="CB10" s="109">
        <v>0</v>
      </c>
      <c r="CC10" s="109">
        <v>0</v>
      </c>
      <c r="CD10" s="109">
        <v>0</v>
      </c>
      <c r="CE10" s="109">
        <v>0</v>
      </c>
      <c r="CF10" s="109">
        <v>0</v>
      </c>
      <c r="CG10" s="109">
        <v>0</v>
      </c>
      <c r="CH10" s="109">
        <v>0</v>
      </c>
      <c r="CI10" s="109">
        <v>0</v>
      </c>
      <c r="CJ10" s="109">
        <v>0</v>
      </c>
      <c r="CK10" s="109">
        <v>0</v>
      </c>
      <c r="CL10" s="109">
        <v>0</v>
      </c>
      <c r="CM10" s="109">
        <v>0</v>
      </c>
      <c r="CN10" s="109">
        <v>0</v>
      </c>
      <c r="CO10" s="109">
        <v>0</v>
      </c>
      <c r="CP10" s="109">
        <v>0</v>
      </c>
      <c r="CQ10" s="109">
        <v>0</v>
      </c>
      <c r="CR10" s="109">
        <v>0</v>
      </c>
      <c r="CS10" s="109">
        <v>0</v>
      </c>
      <c r="CT10" s="109">
        <v>0</v>
      </c>
      <c r="CU10" s="109">
        <v>0</v>
      </c>
      <c r="CV10" s="109">
        <v>0</v>
      </c>
      <c r="CW10" s="109">
        <v>0</v>
      </c>
      <c r="CX10" s="109">
        <v>0</v>
      </c>
      <c r="CY10" s="109">
        <v>0</v>
      </c>
      <c r="CZ10" s="109">
        <v>0</v>
      </c>
      <c r="DA10" s="109">
        <v>0</v>
      </c>
      <c r="DB10" s="109">
        <v>0</v>
      </c>
      <c r="DD10" s="30" t="e">
        <f t="shared" si="0"/>
        <v>#DIV/0!</v>
      </c>
      <c r="DE10" s="30" t="e">
        <f t="shared" si="7"/>
        <v>#DIV/0!</v>
      </c>
      <c r="DF10" s="45">
        <f t="shared" si="1"/>
        <v>0</v>
      </c>
      <c r="DG10" s="45"/>
      <c r="DH10" s="45">
        <f t="shared" si="2"/>
        <v>0</v>
      </c>
      <c r="DI10" s="45">
        <f t="shared" si="3"/>
        <v>0</v>
      </c>
      <c r="DJ10" s="45">
        <f t="shared" si="4"/>
        <v>0</v>
      </c>
      <c r="DK10" s="45">
        <f t="shared" si="5"/>
        <v>0</v>
      </c>
      <c r="DL10" s="45">
        <f t="shared" si="6"/>
        <v>0</v>
      </c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75"/>
      <c r="EF10" s="45"/>
      <c r="EG10" s="45"/>
      <c r="EH10" s="45"/>
      <c r="EI10" s="75"/>
      <c r="EJ10" s="45"/>
      <c r="EK10" s="45"/>
      <c r="EL10" s="45"/>
      <c r="EM10" s="45"/>
      <c r="EN10" s="45"/>
      <c r="EO10" s="45"/>
    </row>
    <row r="11" spans="1:145" x14ac:dyDescent="0.25">
      <c r="A11" s="20" t="s">
        <v>9</v>
      </c>
      <c r="B11" s="20">
        <v>961.99463424999999</v>
      </c>
      <c r="C11" s="20"/>
      <c r="D11" s="20">
        <v>7789.4504471</v>
      </c>
      <c r="E11" s="20">
        <v>163.32743927000001</v>
      </c>
      <c r="F11" s="20">
        <v>150.26122658</v>
      </c>
      <c r="G11" s="20">
        <v>354.18097949000003</v>
      </c>
      <c r="H11" s="20">
        <v>491.54551438999999</v>
      </c>
      <c r="I11" s="20"/>
      <c r="J11" s="22" t="s">
        <v>9</v>
      </c>
      <c r="K11" s="22">
        <v>0</v>
      </c>
      <c r="L11" s="109">
        <v>12.9858446499472</v>
      </c>
      <c r="M11" s="109">
        <v>0.90837814615130397</v>
      </c>
      <c r="N11" s="109">
        <v>4.8064254094855503</v>
      </c>
      <c r="O11" s="109">
        <v>4.8064254094855503</v>
      </c>
      <c r="P11" s="109">
        <v>38.186909652831503</v>
      </c>
      <c r="Q11" s="109">
        <v>0</v>
      </c>
      <c r="R11" s="109">
        <v>6.6160208431576798E-4</v>
      </c>
      <c r="S11" s="109">
        <v>3.23016240215611E-3</v>
      </c>
      <c r="T11" s="109">
        <v>2.32813359316172</v>
      </c>
      <c r="U11" s="109">
        <v>6.2809096833442598E-4</v>
      </c>
      <c r="V11" s="109">
        <v>0.49793675042839403</v>
      </c>
      <c r="W11" s="109">
        <v>2.1986224150531499E-2</v>
      </c>
      <c r="X11" s="109">
        <v>1.34754124858766E-2</v>
      </c>
      <c r="Y11" s="109">
        <v>11.951113319523101</v>
      </c>
      <c r="Z11" s="109">
        <v>2.1757830599050901E-7</v>
      </c>
      <c r="AA11" s="109">
        <v>8.7030804109415301E-7</v>
      </c>
      <c r="AB11" s="109">
        <v>961.99432433957702</v>
      </c>
      <c r="AC11" s="109">
        <v>13.066203159223299</v>
      </c>
      <c r="AD11" s="109">
        <v>115.881423941092</v>
      </c>
      <c r="AE11" s="109">
        <v>7.3791756219514202</v>
      </c>
      <c r="AF11" s="109">
        <v>0.171448100078815</v>
      </c>
      <c r="AG11" s="109">
        <v>26.385865872782201</v>
      </c>
      <c r="AH11" s="109">
        <v>0.44327046338949599</v>
      </c>
      <c r="AI11" s="109">
        <v>114.389234604648</v>
      </c>
      <c r="AJ11" s="109">
        <v>0.86917170015531997</v>
      </c>
      <c r="AK11" s="109">
        <v>19.9702614682096</v>
      </c>
      <c r="AL11" s="109">
        <v>0.21578930168931301</v>
      </c>
      <c r="AM11" s="109">
        <v>0</v>
      </c>
      <c r="AN11" s="109">
        <v>0</v>
      </c>
      <c r="AO11" s="109">
        <v>21.004991655654901</v>
      </c>
      <c r="AP11" s="109">
        <v>21.004991655654901</v>
      </c>
      <c r="AQ11" s="109">
        <v>1.37141486220225</v>
      </c>
      <c r="AR11" s="109">
        <v>1.82147092460315E-6</v>
      </c>
      <c r="AS11" s="109">
        <v>3.5173350691005401E-6</v>
      </c>
      <c r="AT11" s="109">
        <v>62.315560066138602</v>
      </c>
      <c r="AU11" s="109">
        <v>15.815340917704701</v>
      </c>
      <c r="AV11" s="109">
        <v>0.631184464010344</v>
      </c>
      <c r="AW11" s="109">
        <v>16.551024367099899</v>
      </c>
      <c r="AX11" s="109">
        <v>1.6936510459379901</v>
      </c>
      <c r="AY11" s="109">
        <v>2.2539170504362301E-3</v>
      </c>
      <c r="AZ11" s="109">
        <v>1.6528730633773699E-2</v>
      </c>
      <c r="BA11" s="109">
        <v>1.5966766938386301E-4</v>
      </c>
      <c r="BB11" s="109">
        <v>3.24171990696495E-4</v>
      </c>
      <c r="BC11" s="109">
        <v>0</v>
      </c>
      <c r="BD11" s="109">
        <v>1.3401236692171199</v>
      </c>
      <c r="BE11" s="109">
        <v>2.8920768539933901</v>
      </c>
      <c r="BF11" s="109">
        <v>0</v>
      </c>
      <c r="BG11" s="109">
        <v>5.2647013660940101E-2</v>
      </c>
      <c r="BH11" s="109">
        <v>5.0582409096270299E-2</v>
      </c>
      <c r="BI11" s="109">
        <v>505.45842332930999</v>
      </c>
      <c r="BJ11" s="109">
        <v>7010.5031774445097</v>
      </c>
      <c r="BK11" s="109">
        <v>716.62916932180303</v>
      </c>
      <c r="BL11" s="109">
        <v>7789.4479068324499</v>
      </c>
      <c r="BM11" s="109">
        <v>0</v>
      </c>
      <c r="BN11" s="109">
        <v>20.1484353541675</v>
      </c>
      <c r="BO11" s="109">
        <v>0.84069216340977804</v>
      </c>
      <c r="BP11" s="109">
        <v>1.2997624483235401E-3</v>
      </c>
      <c r="BQ11" s="109">
        <v>3.8346523706101802E-3</v>
      </c>
      <c r="BR11" s="109">
        <v>3.0773458174242299E-3</v>
      </c>
      <c r="BS11" s="109">
        <v>0.19694848330543299</v>
      </c>
      <c r="BT11" s="109">
        <v>0</v>
      </c>
      <c r="BU11" s="109">
        <v>175.74940772518701</v>
      </c>
      <c r="BV11" s="109">
        <v>8.7602272782287993E-2</v>
      </c>
      <c r="BW11" s="109">
        <v>3.0803547602749101E-2</v>
      </c>
      <c r="BX11" s="109">
        <v>115.881423941092</v>
      </c>
      <c r="BY11" s="109">
        <v>3.9368443278934198E-2</v>
      </c>
      <c r="BZ11" s="109">
        <v>0</v>
      </c>
      <c r="CA11" s="109">
        <v>9.4213501376235295E-7</v>
      </c>
      <c r="CB11" s="109">
        <v>5.7099252377409201E-3</v>
      </c>
      <c r="CC11" s="109">
        <v>163.32347964597</v>
      </c>
      <c r="CD11" s="109">
        <v>150.257276486747</v>
      </c>
      <c r="CE11" s="109">
        <v>13.066203159223299</v>
      </c>
      <c r="CF11" s="109">
        <v>0</v>
      </c>
      <c r="CG11" s="109">
        <v>0</v>
      </c>
      <c r="CH11" s="109">
        <v>0.61471847331029505</v>
      </c>
      <c r="CI11" s="109">
        <v>0</v>
      </c>
      <c r="CJ11" s="109">
        <v>6.5964644028505699</v>
      </c>
      <c r="CK11" s="109">
        <v>0</v>
      </c>
      <c r="CL11" s="109">
        <v>0.171448100078815</v>
      </c>
      <c r="CM11" s="109">
        <v>26.385865872782201</v>
      </c>
      <c r="CN11" s="109">
        <v>0.42935540087304902</v>
      </c>
      <c r="CO11" s="109">
        <v>0</v>
      </c>
      <c r="CP11" s="109">
        <v>0.44327046338949599</v>
      </c>
      <c r="CQ11" s="109">
        <v>6.0104434151799196E-4</v>
      </c>
      <c r="CR11" s="109">
        <v>354.18087247562499</v>
      </c>
      <c r="CS11" s="109">
        <v>73.405714515592194</v>
      </c>
      <c r="CT11" s="109">
        <v>0</v>
      </c>
      <c r="CU11" s="109">
        <v>0</v>
      </c>
      <c r="CV11" s="109">
        <v>24.590047490588901</v>
      </c>
      <c r="CW11" s="109">
        <v>1.0002973197301499</v>
      </c>
      <c r="CX11" s="109">
        <v>0</v>
      </c>
      <c r="CY11" s="109">
        <v>4.0139311983802601</v>
      </c>
      <c r="CZ11" s="109">
        <v>491.54540004519401</v>
      </c>
      <c r="DA11" s="109">
        <v>0.951142499448136</v>
      </c>
      <c r="DB11" s="109">
        <v>34.180504454197099</v>
      </c>
      <c r="DD11" s="30">
        <f t="shared" si="0"/>
        <v>7.9999970230854259E-3</v>
      </c>
      <c r="DE11" s="30">
        <f t="shared" si="7"/>
        <v>1.9247499499623084E-2</v>
      </c>
      <c r="DF11" s="45">
        <f t="shared" si="1"/>
        <v>-3.2215400370925798E-7</v>
      </c>
      <c r="DG11" s="45"/>
      <c r="DH11" s="45">
        <f t="shared" si="2"/>
        <v>-3.2611640158112356E-7</v>
      </c>
      <c r="DI11" s="45">
        <f t="shared" si="3"/>
        <v>-2.4243470954511823E-5</v>
      </c>
      <c r="DJ11" s="45">
        <f t="shared" si="4"/>
        <v>-2.6288173888245603E-5</v>
      </c>
      <c r="DK11" s="45">
        <f t="shared" si="5"/>
        <v>-3.0214602485619469E-7</v>
      </c>
      <c r="DL11" s="45">
        <f t="shared" si="6"/>
        <v>-2.3262302804486339E-7</v>
      </c>
      <c r="DM11" s="45">
        <f t="shared" si="8"/>
        <v>-4.9144167674124747E-4</v>
      </c>
      <c r="DN11" s="45">
        <f t="shared" si="9"/>
        <v>2.4734999984020843E-6</v>
      </c>
      <c r="DO11" s="45">
        <f t="shared" si="10"/>
        <v>2.5959455678257273E-5</v>
      </c>
      <c r="DP11" s="45">
        <f t="shared" si="11"/>
        <v>-5.5810031421166207E-4</v>
      </c>
      <c r="DQ11" s="45">
        <f t="shared" si="12"/>
        <v>2.4762344512135336E-5</v>
      </c>
      <c r="DR11" s="45">
        <f t="shared" si="13"/>
        <v>2.5308150094989228E-6</v>
      </c>
      <c r="DS11" s="45">
        <f t="shared" si="14"/>
        <v>2.5926873653026295E-5</v>
      </c>
      <c r="DT11" s="45">
        <f t="shared" si="15"/>
        <v>2.1753959401829161E-5</v>
      </c>
      <c r="DU11" s="45">
        <f t="shared" si="16"/>
        <v>4.0366829229064179E-6</v>
      </c>
      <c r="DV11" s="45">
        <f t="shared" si="17"/>
        <v>8.5620794520224969E-4</v>
      </c>
      <c r="DW11" s="45">
        <f t="shared" si="18"/>
        <v>2.3305009265633296E-6</v>
      </c>
      <c r="DX11" s="45">
        <f t="shared" si="19"/>
        <v>2.9749663072991614E-5</v>
      </c>
      <c r="DY11" s="45">
        <f t="shared" si="20"/>
        <v>2.5988671056180966E-5</v>
      </c>
      <c r="DZ11" s="45">
        <f t="shared" si="21"/>
        <v>2.3210279366971196E-5</v>
      </c>
      <c r="EA11" s="45">
        <f t="shared" si="22"/>
        <v>-1.3378400512172198E-3</v>
      </c>
      <c r="EB11" s="45">
        <f t="shared" si="23"/>
        <v>2.590230577338485E-5</v>
      </c>
      <c r="EC11" s="45">
        <f t="shared" si="24"/>
        <v>2.4299216227327611E-6</v>
      </c>
      <c r="ED11" s="45">
        <f t="shared" si="25"/>
        <v>2.2608237444506056E-6</v>
      </c>
      <c r="EE11" s="75">
        <f t="shared" si="26"/>
        <v>1.5619455039853162E-6</v>
      </c>
      <c r="EF11" s="45">
        <f t="shared" si="27"/>
        <v>2.8472715847266885E-5</v>
      </c>
      <c r="EG11" s="45">
        <f t="shared" si="28"/>
        <v>8.0693497008648861E-4</v>
      </c>
      <c r="EH11" s="45">
        <f t="shared" si="29"/>
        <v>-9.506785417110065E-4</v>
      </c>
      <c r="EI11" s="75">
        <f t="shared" si="30"/>
        <v>-4.734755409608615E-4</v>
      </c>
      <c r="EJ11" s="45">
        <f t="shared" si="31"/>
        <v>2.3924989570914015E-5</v>
      </c>
      <c r="EK11" s="45">
        <f t="shared" si="32"/>
        <v>2.6005479656591893E-5</v>
      </c>
      <c r="EL11" s="45"/>
      <c r="EM11" s="45"/>
      <c r="EN11" s="45"/>
      <c r="EO11" s="45"/>
    </row>
    <row r="12" spans="1:145" x14ac:dyDescent="0.25">
      <c r="A12" s="20" t="s">
        <v>10</v>
      </c>
      <c r="B12" s="20">
        <v>332.96979998</v>
      </c>
      <c r="C12" s="20"/>
      <c r="D12" s="20">
        <v>2148.2726637999999</v>
      </c>
      <c r="E12" s="20">
        <v>46.083935097000001</v>
      </c>
      <c r="F12" s="20">
        <v>42.397208220000003</v>
      </c>
      <c r="G12" s="20">
        <v>81.967440148999998</v>
      </c>
      <c r="H12" s="20">
        <v>242.62048963000001</v>
      </c>
      <c r="I12" s="20"/>
      <c r="J12" s="22" t="s">
        <v>10</v>
      </c>
      <c r="K12" s="22">
        <v>0</v>
      </c>
      <c r="L12" s="109">
        <v>6.4096428341654299</v>
      </c>
      <c r="M12" s="109">
        <v>0.44836380392637198</v>
      </c>
      <c r="N12" s="109">
        <v>2.3723925263343202</v>
      </c>
      <c r="O12" s="109">
        <v>2.3723925263343202</v>
      </c>
      <c r="P12" s="109">
        <v>18.848573431587798</v>
      </c>
      <c r="Q12" s="109">
        <v>0</v>
      </c>
      <c r="R12" s="109">
        <v>1.8667492084855901E-4</v>
      </c>
      <c r="S12" s="109">
        <v>9.1141207151793698E-4</v>
      </c>
      <c r="T12" s="109">
        <v>1.14913588390314</v>
      </c>
      <c r="U12" s="109">
        <v>1.7722188605075301E-4</v>
      </c>
      <c r="V12" s="109">
        <v>0.24577509212745799</v>
      </c>
      <c r="W12" s="109">
        <v>6.2035581816277698E-3</v>
      </c>
      <c r="X12" s="109">
        <v>3.8021809586798699E-3</v>
      </c>
      <c r="Y12" s="109">
        <v>5.8989187352799597</v>
      </c>
      <c r="Z12" s="109">
        <v>6.1391356272425097E-8</v>
      </c>
      <c r="AA12" s="109">
        <v>2.4556362574336999E-7</v>
      </c>
      <c r="AB12" s="109">
        <v>332.96966586131799</v>
      </c>
      <c r="AC12" s="109">
        <v>3.6867241989230402</v>
      </c>
      <c r="AD12" s="109">
        <v>32.696717464133499</v>
      </c>
      <c r="AE12" s="109">
        <v>2.08208307181004</v>
      </c>
      <c r="AF12" s="109">
        <v>4.8375169087892703E-2</v>
      </c>
      <c r="AG12" s="109">
        <v>7.4449490143686203</v>
      </c>
      <c r="AH12" s="109">
        <v>0.12507168121166001</v>
      </c>
      <c r="AI12" s="109">
        <v>56.461049521209297</v>
      </c>
      <c r="AJ12" s="109">
        <v>0.42901173712386698</v>
      </c>
      <c r="AK12" s="109">
        <v>9.8570879238060805</v>
      </c>
      <c r="AL12" s="109">
        <v>0.106510689792277</v>
      </c>
      <c r="AM12" s="109">
        <v>0</v>
      </c>
      <c r="AN12" s="109">
        <v>0</v>
      </c>
      <c r="AO12" s="109">
        <v>10.367787515022099</v>
      </c>
      <c r="AP12" s="109">
        <v>10.367787515022099</v>
      </c>
      <c r="AQ12" s="109">
        <v>0.67691262472180402</v>
      </c>
      <c r="AR12" s="109">
        <v>5.1393952245885699E-7</v>
      </c>
      <c r="AS12" s="109">
        <v>9.9243297417345095E-7</v>
      </c>
      <c r="AT12" s="109">
        <v>17.186168727503102</v>
      </c>
      <c r="AU12" s="109">
        <v>7.8062485906447998</v>
      </c>
      <c r="AV12" s="109">
        <v>0.31154440493146701</v>
      </c>
      <c r="AW12" s="109">
        <v>8.1693653430976401</v>
      </c>
      <c r="AX12" s="109">
        <v>0.83596500518952499</v>
      </c>
      <c r="AY12" s="109">
        <v>6.3595746424378603E-4</v>
      </c>
      <c r="AZ12" s="109">
        <v>4.6636882167363797E-3</v>
      </c>
      <c r="BA12" s="109">
        <v>4.50522982269327E-5</v>
      </c>
      <c r="BB12" s="109">
        <v>9.1467712495246203E-5</v>
      </c>
      <c r="BC12" s="109">
        <v>0</v>
      </c>
      <c r="BD12" s="109">
        <v>0.66146782324503395</v>
      </c>
      <c r="BE12" s="109">
        <v>0.81601806313596403</v>
      </c>
      <c r="BF12" s="109">
        <v>0</v>
      </c>
      <c r="BG12" s="109">
        <v>1.4854707014556E-2</v>
      </c>
      <c r="BH12" s="109">
        <v>1.4272165744583501E-2</v>
      </c>
      <c r="BI12" s="109">
        <v>249.48770874518399</v>
      </c>
      <c r="BJ12" s="109">
        <v>1933.44469982131</v>
      </c>
      <c r="BK12" s="109">
        <v>197.640982018221</v>
      </c>
      <c r="BL12" s="109">
        <v>2148.27185056703</v>
      </c>
      <c r="BM12" s="109">
        <v>0</v>
      </c>
      <c r="BN12" s="109">
        <v>9.9450234171447907</v>
      </c>
      <c r="BO12" s="109">
        <v>0.41388454680699099</v>
      </c>
      <c r="BP12" s="109">
        <v>3.6673795284313502E-4</v>
      </c>
      <c r="BQ12" s="109">
        <v>1.08198059397895E-3</v>
      </c>
      <c r="BR12" s="109">
        <v>8.6829961702805897E-4</v>
      </c>
      <c r="BS12" s="109">
        <v>9.0168025987025793E-2</v>
      </c>
      <c r="BT12" s="109">
        <v>0</v>
      </c>
      <c r="BU12" s="109">
        <v>86.747615085381696</v>
      </c>
      <c r="BV12" s="109">
        <v>2.4717569714005402E-2</v>
      </c>
      <c r="BW12" s="109">
        <v>8.6914252947304007E-3</v>
      </c>
      <c r="BX12" s="109">
        <v>32.696717464133499</v>
      </c>
      <c r="BY12" s="109">
        <v>1.1108064476374699E-2</v>
      </c>
      <c r="BZ12" s="109">
        <v>0</v>
      </c>
      <c r="CA12" s="109">
        <v>2.6583025080882001E-7</v>
      </c>
      <c r="CB12" s="109">
        <v>1.61109349239681E-3</v>
      </c>
      <c r="CC12" s="109">
        <v>46.082818975425603</v>
      </c>
      <c r="CD12" s="109">
        <v>42.396094776502501</v>
      </c>
      <c r="CE12" s="109">
        <v>3.6867241989230402</v>
      </c>
      <c r="CF12" s="109">
        <v>0</v>
      </c>
      <c r="CG12" s="109">
        <v>0</v>
      </c>
      <c r="CH12" s="109">
        <v>0.17344699533171201</v>
      </c>
      <c r="CI12" s="109">
        <v>0</v>
      </c>
      <c r="CJ12" s="109">
        <v>1.86123671059375</v>
      </c>
      <c r="CK12" s="109">
        <v>0</v>
      </c>
      <c r="CL12" s="109">
        <v>4.8375169087892703E-2</v>
      </c>
      <c r="CM12" s="109">
        <v>7.4449490143686203</v>
      </c>
      <c r="CN12" s="109">
        <v>0.211924198648441</v>
      </c>
      <c r="CO12" s="109">
        <v>0</v>
      </c>
      <c r="CP12" s="109">
        <v>0.12507168121166001</v>
      </c>
      <c r="CQ12" s="109">
        <v>1.6958879789679001E-4</v>
      </c>
      <c r="CR12" s="109">
        <v>81.9673792736873</v>
      </c>
      <c r="CS12" s="109">
        <v>36.2320836431713</v>
      </c>
      <c r="CT12" s="109">
        <v>0</v>
      </c>
      <c r="CU12" s="109">
        <v>0</v>
      </c>
      <c r="CV12" s="109">
        <v>12.1373178582914</v>
      </c>
      <c r="CW12" s="109">
        <v>0.493733932973691</v>
      </c>
      <c r="CX12" s="109">
        <v>0</v>
      </c>
      <c r="CY12" s="109">
        <v>1.9812230872898</v>
      </c>
      <c r="CZ12" s="109">
        <v>242.620401871724</v>
      </c>
      <c r="DA12" s="109">
        <v>0.469471621003206</v>
      </c>
      <c r="DB12" s="109">
        <v>16.8710612912264</v>
      </c>
      <c r="DD12" s="30">
        <f t="shared" si="0"/>
        <v>7.9999971711991955E-3</v>
      </c>
      <c r="DE12" s="30">
        <f t="shared" si="7"/>
        <v>1.9247481812599204E-2</v>
      </c>
      <c r="DF12" s="45">
        <f t="shared" si="1"/>
        <v>-4.0279533465436318E-7</v>
      </c>
      <c r="DG12" s="45"/>
      <c r="DH12" s="45">
        <f t="shared" si="2"/>
        <v>-3.7855202628946917E-7</v>
      </c>
      <c r="DI12" s="45">
        <f t="shared" si="3"/>
        <v>-2.421932007431542E-5</v>
      </c>
      <c r="DJ12" s="45">
        <f t="shared" si="4"/>
        <v>-2.6262189050851983E-5</v>
      </c>
      <c r="DK12" s="45">
        <f t="shared" si="5"/>
        <v>-7.4267675783961439E-7</v>
      </c>
      <c r="DL12" s="45">
        <f t="shared" si="6"/>
        <v>-3.6171007709835698E-7</v>
      </c>
      <c r="DM12" s="45">
        <f t="shared" si="8"/>
        <v>-4.8992544303561307E-4</v>
      </c>
      <c r="DN12" s="45">
        <f t="shared" si="9"/>
        <v>2.9022663989283045E-6</v>
      </c>
      <c r="DO12" s="45">
        <f t="shared" si="10"/>
        <v>2.5624906133634632E-5</v>
      </c>
      <c r="DP12" s="45">
        <f t="shared" si="11"/>
        <v>-5.5854305768573964E-4</v>
      </c>
      <c r="DQ12" s="45">
        <f t="shared" si="12"/>
        <v>3.5041397617480118E-5</v>
      </c>
      <c r="DR12" s="45">
        <f t="shared" si="13"/>
        <v>2.5431095791075926E-6</v>
      </c>
      <c r="DS12" s="45">
        <f t="shared" si="14"/>
        <v>2.6063027021666583E-5</v>
      </c>
      <c r="DT12" s="45">
        <f t="shared" si="15"/>
        <v>2.3638663192837076E-5</v>
      </c>
      <c r="DU12" s="45">
        <f t="shared" si="16"/>
        <v>3.1299359176158481E-6</v>
      </c>
      <c r="DV12" s="45">
        <f t="shared" si="17"/>
        <v>8.5596144447105385E-4</v>
      </c>
      <c r="DW12" s="45">
        <f t="shared" si="18"/>
        <v>2.5165788299121845E-6</v>
      </c>
      <c r="DX12" s="45">
        <f t="shared" si="19"/>
        <v>2.5949049383370025E-5</v>
      </c>
      <c r="DY12" s="45">
        <f t="shared" si="20"/>
        <v>2.5254008522891352E-5</v>
      </c>
      <c r="DZ12" s="45">
        <f t="shared" si="21"/>
        <v>3.3589917291685982E-5</v>
      </c>
      <c r="EA12" s="45">
        <f t="shared" si="22"/>
        <v>-1.3374634559118685E-3</v>
      </c>
      <c r="EB12" s="45">
        <f t="shared" si="23"/>
        <v>2.5943989697892632E-5</v>
      </c>
      <c r="EC12" s="45">
        <f t="shared" si="24"/>
        <v>2.866257906149564E-6</v>
      </c>
      <c r="ED12" s="45">
        <f t="shared" si="25"/>
        <v>2.4354703320915839E-6</v>
      </c>
      <c r="EE12" s="75">
        <f t="shared" si="26"/>
        <v>2.6945463431069153E-6</v>
      </c>
      <c r="EF12" s="45">
        <f t="shared" si="27"/>
        <v>3.1993966491463498E-5</v>
      </c>
      <c r="EG12" s="45">
        <f t="shared" si="28"/>
        <v>8.1414932827504854E-4</v>
      </c>
      <c r="EH12" s="45">
        <f t="shared" si="29"/>
        <v>-9.4385809107988506E-4</v>
      </c>
      <c r="EI12" s="75">
        <f t="shared" si="30"/>
        <v>-4.0480953466923278E-4</v>
      </c>
      <c r="EJ12" s="45">
        <f t="shared" si="31"/>
        <v>2.3905310778127075E-5</v>
      </c>
      <c r="EK12" s="45">
        <f t="shared" si="32"/>
        <v>2.598409393627053E-5</v>
      </c>
      <c r="EL12" s="45"/>
      <c r="EM12" s="45"/>
      <c r="EN12" s="45"/>
      <c r="EO12" s="45"/>
    </row>
    <row r="13" spans="1:145" x14ac:dyDescent="0.25">
      <c r="A13" s="20" t="s">
        <v>12</v>
      </c>
      <c r="B13" s="20"/>
      <c r="C13" s="20"/>
      <c r="D13" s="20"/>
      <c r="E13" s="20"/>
      <c r="F13" s="20"/>
      <c r="G13" s="20"/>
      <c r="H13" s="20"/>
      <c r="I13" s="20"/>
      <c r="DD13" s="30" t="e">
        <f t="shared" si="0"/>
        <v>#DIV/0!</v>
      </c>
      <c r="DE13" s="30" t="e">
        <f t="shared" si="7"/>
        <v>#DIV/0!</v>
      </c>
      <c r="DF13" s="45">
        <f t="shared" si="1"/>
        <v>0</v>
      </c>
      <c r="DG13" s="45"/>
      <c r="DH13" s="45">
        <f t="shared" si="2"/>
        <v>0</v>
      </c>
      <c r="DI13" s="45">
        <f t="shared" si="3"/>
        <v>0</v>
      </c>
      <c r="DJ13" s="45">
        <f t="shared" si="4"/>
        <v>0</v>
      </c>
      <c r="DK13" s="45">
        <f t="shared" si="5"/>
        <v>0</v>
      </c>
      <c r="DL13" s="45">
        <f t="shared" si="6"/>
        <v>0</v>
      </c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75"/>
      <c r="EF13" s="45"/>
      <c r="EG13" s="45"/>
      <c r="EH13" s="45"/>
      <c r="EI13" s="75"/>
      <c r="EJ13" s="45"/>
      <c r="EK13" s="45"/>
      <c r="EL13" s="45"/>
      <c r="EM13" s="45"/>
      <c r="EN13" s="45"/>
      <c r="EO13" s="45"/>
    </row>
    <row r="14" spans="1:145" x14ac:dyDescent="0.25">
      <c r="A14" s="20" t="s">
        <v>13</v>
      </c>
      <c r="B14" s="20">
        <v>18.274134249999999</v>
      </c>
      <c r="C14" s="20"/>
      <c r="D14" s="20">
        <v>184.65280601000001</v>
      </c>
      <c r="E14" s="20">
        <v>3.1883456899999998</v>
      </c>
      <c r="F14" s="20">
        <v>2.9332174800000002</v>
      </c>
      <c r="G14" s="20">
        <v>7.1678670499999999</v>
      </c>
      <c r="H14" s="20">
        <v>9.4870745000000003</v>
      </c>
      <c r="I14" s="20"/>
      <c r="J14" s="22" t="s">
        <v>13</v>
      </c>
      <c r="K14" s="22">
        <v>0</v>
      </c>
      <c r="L14" s="109">
        <v>0.25063355007710603</v>
      </c>
      <c r="M14" s="109">
        <v>1.7532169423330701E-2</v>
      </c>
      <c r="N14" s="109">
        <v>9.2766416053611897E-2</v>
      </c>
      <c r="O14" s="109">
        <v>9.2766416053611897E-2</v>
      </c>
      <c r="P14" s="109">
        <v>0.73702702503348205</v>
      </c>
      <c r="Q14" s="109">
        <v>0</v>
      </c>
      <c r="R14" s="109">
        <v>1.29149242987924E-5</v>
      </c>
      <c r="S14" s="109">
        <v>6.3054959021588701E-5</v>
      </c>
      <c r="T14" s="109">
        <v>4.4934169310843902E-2</v>
      </c>
      <c r="U14" s="109">
        <v>1.2260924972785001E-5</v>
      </c>
      <c r="V14" s="109">
        <v>9.6103906705856008E-3</v>
      </c>
      <c r="W14" s="109">
        <v>4.2918897578773799E-4</v>
      </c>
      <c r="X14" s="109">
        <v>2.6305164878166997E-4</v>
      </c>
      <c r="Y14" s="109">
        <v>0.230662324515506</v>
      </c>
      <c r="Z14" s="109">
        <v>4.2472943115241002E-9</v>
      </c>
      <c r="AA14" s="109">
        <v>1.6989370194612999E-8</v>
      </c>
      <c r="AB14" s="109">
        <v>18.274141472797702</v>
      </c>
      <c r="AC14" s="109">
        <v>0.25512858931750398</v>
      </c>
      <c r="AD14" s="109">
        <v>2.2620974277572898</v>
      </c>
      <c r="AE14" s="109">
        <v>0.14404742307247101</v>
      </c>
      <c r="AF14" s="109">
        <v>3.3468002557361502E-3</v>
      </c>
      <c r="AG14" s="109">
        <v>0.51507303251266201</v>
      </c>
      <c r="AH14" s="109">
        <v>8.6529960261688601E-3</v>
      </c>
      <c r="AI14" s="109">
        <v>2.2077677324710998</v>
      </c>
      <c r="AJ14" s="109">
        <v>1.6775427433687699E-2</v>
      </c>
      <c r="AK14" s="109">
        <v>0.38543561983233798</v>
      </c>
      <c r="AL14" s="109">
        <v>4.1648561272788903E-3</v>
      </c>
      <c r="AM14" s="109">
        <v>0</v>
      </c>
      <c r="AN14" s="109">
        <v>0</v>
      </c>
      <c r="AO14" s="109">
        <v>0.40540647885073</v>
      </c>
      <c r="AP14" s="109">
        <v>0.40540647885073</v>
      </c>
      <c r="AQ14" s="109">
        <v>2.64690354199804E-2</v>
      </c>
      <c r="AR14" s="109">
        <v>3.5556278905890097E-8</v>
      </c>
      <c r="AS14" s="109">
        <v>6.8660983551943596E-8</v>
      </c>
      <c r="AT14" s="109">
        <v>1.47722168466189</v>
      </c>
      <c r="AU14" s="109">
        <v>0.30524375008294802</v>
      </c>
      <c r="AV14" s="109">
        <v>1.2182152974664399E-2</v>
      </c>
      <c r="AW14" s="109">
        <v>0.31944259416884002</v>
      </c>
      <c r="AX14" s="109">
        <v>3.2688302976129402E-2</v>
      </c>
      <c r="AY14" s="109">
        <v>4.3998345431196499E-5</v>
      </c>
      <c r="AZ14" s="109">
        <v>3.2265548151700003E-4</v>
      </c>
      <c r="BA14" s="109">
        <v>3.1168210673677299E-6</v>
      </c>
      <c r="BB14" s="109">
        <v>6.3281485033372401E-6</v>
      </c>
      <c r="BC14" s="109">
        <v>0</v>
      </c>
      <c r="BD14" s="109">
        <v>2.58649979156318E-2</v>
      </c>
      <c r="BE14" s="109">
        <v>5.6455590899320403E-2</v>
      </c>
      <c r="BF14" s="109">
        <v>0</v>
      </c>
      <c r="BG14" s="109">
        <v>1.0277108968953399E-3</v>
      </c>
      <c r="BH14" s="109">
        <v>9.8740757397884692E-4</v>
      </c>
      <c r="BI14" s="109">
        <v>9.7555992217684295</v>
      </c>
      <c r="BJ14" s="109">
        <v>166.18744152736201</v>
      </c>
      <c r="BK14" s="109">
        <v>16.988052735439801</v>
      </c>
      <c r="BL14" s="109">
        <v>184.65271594746301</v>
      </c>
      <c r="BM14" s="109">
        <v>0</v>
      </c>
      <c r="BN14" s="109">
        <v>0.38887493258817102</v>
      </c>
      <c r="BO14" s="109">
        <v>1.6227012097863099E-2</v>
      </c>
      <c r="BP14" s="109">
        <v>2.5372348546327298E-5</v>
      </c>
      <c r="BQ14" s="109">
        <v>7.4855067021610796E-5</v>
      </c>
      <c r="BR14" s="109">
        <v>6.0071857947386598E-5</v>
      </c>
      <c r="BS14" s="109">
        <v>3.8085586326934398E-3</v>
      </c>
      <c r="BT14" s="109">
        <v>0</v>
      </c>
      <c r="BU14" s="109">
        <v>3.3920567843218299</v>
      </c>
      <c r="BV14" s="109">
        <v>1.71006534499578E-3</v>
      </c>
      <c r="BW14" s="109">
        <v>6.0130985410913895E-4</v>
      </c>
      <c r="BX14" s="109">
        <v>2.2620974277572898</v>
      </c>
      <c r="BY14" s="109">
        <v>7.68502797114149E-4</v>
      </c>
      <c r="BZ14" s="109">
        <v>0</v>
      </c>
      <c r="CA14" s="109">
        <v>1.8391334623037202E-8</v>
      </c>
      <c r="CB14" s="109">
        <v>1.1146103275517099E-4</v>
      </c>
      <c r="CC14" s="109">
        <v>3.18826997442032</v>
      </c>
      <c r="CD14" s="109">
        <v>2.9331413851028101</v>
      </c>
      <c r="CE14" s="109">
        <v>0.25512858931750398</v>
      </c>
      <c r="CF14" s="109">
        <v>0</v>
      </c>
      <c r="CG14" s="109">
        <v>0</v>
      </c>
      <c r="CH14" s="109">
        <v>1.1999790560910901E-2</v>
      </c>
      <c r="CI14" s="109">
        <v>0</v>
      </c>
      <c r="CJ14" s="109">
        <v>0.12876826611992001</v>
      </c>
      <c r="CK14" s="109">
        <v>0</v>
      </c>
      <c r="CL14" s="109">
        <v>3.3468002557361502E-3</v>
      </c>
      <c r="CM14" s="109">
        <v>0.51507303251266201</v>
      </c>
      <c r="CN14" s="109">
        <v>8.2868033517838093E-3</v>
      </c>
      <c r="CO14" s="109">
        <v>0</v>
      </c>
      <c r="CP14" s="109">
        <v>8.6529960261688601E-3</v>
      </c>
      <c r="CQ14" s="109">
        <v>1.1732841151474E-5</v>
      </c>
      <c r="CR14" s="109">
        <v>7.1678685339814798</v>
      </c>
      <c r="CS14" s="109">
        <v>1.4167665393339799</v>
      </c>
      <c r="CT14" s="109">
        <v>0</v>
      </c>
      <c r="CU14" s="109">
        <v>0</v>
      </c>
      <c r="CV14" s="109">
        <v>0.47459998047630803</v>
      </c>
      <c r="CW14" s="109">
        <v>1.9306211115064701E-2</v>
      </c>
      <c r="CX14" s="109">
        <v>0</v>
      </c>
      <c r="CY14" s="109">
        <v>7.7470854623919005E-2</v>
      </c>
      <c r="CZ14" s="109">
        <v>9.4870715234489005</v>
      </c>
      <c r="DA14" s="109">
        <v>1.8357494728803901E-2</v>
      </c>
      <c r="DB14" s="109">
        <v>0.65970132993931696</v>
      </c>
      <c r="DD14" s="30">
        <f t="shared" si="0"/>
        <v>7.9999997675755056E-3</v>
      </c>
      <c r="DE14" s="30">
        <f t="shared" si="7"/>
        <v>1.9247483665824575E-2</v>
      </c>
      <c r="DF14" s="45">
        <f t="shared" si="1"/>
        <v>3.952470526561609E-7</v>
      </c>
      <c r="DG14" s="45"/>
      <c r="DH14" s="45">
        <f t="shared" si="2"/>
        <v>-4.8773987757906352E-7</v>
      </c>
      <c r="DI14" s="45">
        <f t="shared" si="3"/>
        <v>-2.3747606765871232E-5</v>
      </c>
      <c r="DJ14" s="45">
        <f t="shared" si="4"/>
        <v>-2.5942466833407458E-5</v>
      </c>
      <c r="DK14" s="45">
        <f t="shared" si="5"/>
        <v>2.0703250626302857E-7</v>
      </c>
      <c r="DL14" s="45">
        <f t="shared" si="6"/>
        <v>-3.1374804739019523E-7</v>
      </c>
      <c r="DM14" s="45">
        <f t="shared" si="8"/>
        <v>-4.9136588060379302E-4</v>
      </c>
      <c r="DN14" s="45">
        <f t="shared" si="9"/>
        <v>3.4934758854428078E-6</v>
      </c>
      <c r="DO14" s="45">
        <f t="shared" si="10"/>
        <v>2.0027366403508913E-5</v>
      </c>
      <c r="DP14" s="45">
        <f t="shared" si="11"/>
        <v>-5.5745255631854803E-4</v>
      </c>
      <c r="DQ14" s="45">
        <f t="shared" si="12"/>
        <v>3.21342571203053E-5</v>
      </c>
      <c r="DR14" s="45">
        <f t="shared" si="13"/>
        <v>-1.3300865253455146E-6</v>
      </c>
      <c r="DS14" s="45">
        <f t="shared" si="14"/>
        <v>2.7820125275081102E-5</v>
      </c>
      <c r="DT14" s="45">
        <f t="shared" si="15"/>
        <v>3.3946124805091829E-5</v>
      </c>
      <c r="DU14" s="45">
        <f t="shared" si="16"/>
        <v>7.6182047033230118E-6</v>
      </c>
      <c r="DV14" s="45">
        <f t="shared" si="17"/>
        <v>8.553623676108256E-4</v>
      </c>
      <c r="DW14" s="45">
        <f t="shared" si="18"/>
        <v>3.9997672655072994E-6</v>
      </c>
      <c r="DX14" s="45">
        <f t="shared" si="19"/>
        <v>2.6811102848598312E-5</v>
      </c>
      <c r="DY14" s="45">
        <f t="shared" si="20"/>
        <v>3.0421473446663451E-5</v>
      </c>
      <c r="DZ14" s="45">
        <f t="shared" si="21"/>
        <v>2.6926240433791897E-5</v>
      </c>
      <c r="EA14" s="45">
        <f t="shared" si="22"/>
        <v>-1.3400671180076374E-3</v>
      </c>
      <c r="EB14" s="45">
        <f t="shared" si="23"/>
        <v>2.4981442447340714E-5</v>
      </c>
      <c r="EC14" s="45">
        <f t="shared" si="24"/>
        <v>1.0651944067332574E-6</v>
      </c>
      <c r="ED14" s="45">
        <f t="shared" si="25"/>
        <v>6.172376698913828E-7</v>
      </c>
      <c r="EE14" s="75">
        <f t="shared" si="26"/>
        <v>8.8521115987144387E-6</v>
      </c>
      <c r="EF14" s="45">
        <f t="shared" si="27"/>
        <v>2.6626749780826244E-5</v>
      </c>
      <c r="EG14" s="45">
        <f t="shared" si="28"/>
        <v>8.0167948467351011E-4</v>
      </c>
      <c r="EH14" s="45">
        <f t="shared" si="29"/>
        <v>-9.5694367077141804E-4</v>
      </c>
      <c r="EI14" s="75">
        <f t="shared" si="30"/>
        <v>-4.7093199313558663E-4</v>
      </c>
      <c r="EJ14" s="45">
        <f t="shared" si="31"/>
        <v>2.3929755674301089E-5</v>
      </c>
      <c r="EK14" s="45">
        <f t="shared" si="32"/>
        <v>2.6011198063910371E-5</v>
      </c>
      <c r="EL14" s="45"/>
      <c r="EM14" s="45"/>
      <c r="EN14" s="45"/>
      <c r="EO14" s="45"/>
    </row>
    <row r="15" spans="1:145" x14ac:dyDescent="0.25">
      <c r="A15" s="20" t="s">
        <v>14</v>
      </c>
      <c r="B15" s="20">
        <v>31.13162505</v>
      </c>
      <c r="C15" s="20"/>
      <c r="D15" s="20">
        <v>214.90215834</v>
      </c>
      <c r="E15" s="20">
        <v>4.3216183800000003</v>
      </c>
      <c r="F15" s="20">
        <v>3.9758865800000001</v>
      </c>
      <c r="G15" s="20">
        <v>6.6675519100000002</v>
      </c>
      <c r="H15" s="20">
        <v>25.577673650000001</v>
      </c>
      <c r="I15" s="20"/>
      <c r="J15" s="22" t="s">
        <v>14</v>
      </c>
      <c r="K15" s="22">
        <v>0</v>
      </c>
      <c r="L15" s="109">
        <v>0.67572137503221497</v>
      </c>
      <c r="M15" s="109">
        <v>4.72676164726245E-2</v>
      </c>
      <c r="N15" s="109">
        <v>0.250103461132267</v>
      </c>
      <c r="O15" s="109">
        <v>0.250103461132267</v>
      </c>
      <c r="P15" s="109">
        <v>1.98706285740504</v>
      </c>
      <c r="Q15" s="109">
        <v>0</v>
      </c>
      <c r="R15" s="109">
        <v>1.7505875097141099E-5</v>
      </c>
      <c r="S15" s="109">
        <v>8.5468812866173896E-5</v>
      </c>
      <c r="T15" s="109">
        <v>0.121144749530004</v>
      </c>
      <c r="U15" s="109">
        <v>1.66195932369428E-5</v>
      </c>
      <c r="V15" s="109">
        <v>2.59102473629092E-2</v>
      </c>
      <c r="W15" s="109">
        <v>5.8175274392764404E-4</v>
      </c>
      <c r="X15" s="109">
        <v>3.5655726340272299E-4</v>
      </c>
      <c r="Y15" s="109">
        <v>0.62187982704299505</v>
      </c>
      <c r="Z15" s="109">
        <v>5.7570442963673304E-9</v>
      </c>
      <c r="AA15" s="109">
        <v>2.30283839569657E-8</v>
      </c>
      <c r="AB15" s="109">
        <v>31.131619853502801</v>
      </c>
      <c r="AC15" s="109">
        <v>0.34573367549066603</v>
      </c>
      <c r="AD15" s="109">
        <v>3.0662016214994701</v>
      </c>
      <c r="AE15" s="109">
        <v>0.19525177069726601</v>
      </c>
      <c r="AF15" s="109">
        <v>4.5364778187469996E-3</v>
      </c>
      <c r="AG15" s="109">
        <v>0.69816601685433499</v>
      </c>
      <c r="AH15" s="109">
        <v>1.1728878784371399E-2</v>
      </c>
      <c r="AI15" s="109">
        <v>5.9522811458231697</v>
      </c>
      <c r="AJ15" s="109">
        <v>4.52275472492501E-2</v>
      </c>
      <c r="AK15" s="109">
        <v>1.03915700600241</v>
      </c>
      <c r="AL15" s="109">
        <v>1.12286240068657E-2</v>
      </c>
      <c r="AM15" s="109">
        <v>0</v>
      </c>
      <c r="AN15" s="109">
        <v>0</v>
      </c>
      <c r="AO15" s="109">
        <v>1.0930006542251001</v>
      </c>
      <c r="AP15" s="109">
        <v>1.0930006542251001</v>
      </c>
      <c r="AQ15" s="109">
        <v>7.1361818481042893E-2</v>
      </c>
      <c r="AR15" s="109">
        <v>4.81954829203525E-8</v>
      </c>
      <c r="AS15" s="109">
        <v>9.3068446444010806E-8</v>
      </c>
      <c r="AT15" s="109">
        <v>1.7192186140643799</v>
      </c>
      <c r="AU15" s="109">
        <v>0.82295501465158605</v>
      </c>
      <c r="AV15" s="109">
        <v>3.2843825561127998E-2</v>
      </c>
      <c r="AW15" s="109">
        <v>0.861235872348311</v>
      </c>
      <c r="AX15" s="109">
        <v>8.8129557942646694E-2</v>
      </c>
      <c r="AY15" s="109">
        <v>5.9638286898482599E-5</v>
      </c>
      <c r="AZ15" s="109">
        <v>4.3734792793090701E-4</v>
      </c>
      <c r="BA15" s="109">
        <v>4.2248204280273496E-6</v>
      </c>
      <c r="BB15" s="109">
        <v>8.5775502240447095E-6</v>
      </c>
      <c r="BC15" s="109">
        <v>0</v>
      </c>
      <c r="BD15" s="109">
        <v>6.9733625326005702E-2</v>
      </c>
      <c r="BE15" s="109">
        <v>7.6523985350286802E-2</v>
      </c>
      <c r="BF15" s="109">
        <v>0</v>
      </c>
      <c r="BG15" s="109">
        <v>1.3930305395261099E-3</v>
      </c>
      <c r="BH15" s="109">
        <v>1.3384023214669501E-3</v>
      </c>
      <c r="BI15" s="109">
        <v>26.301635421661501</v>
      </c>
      <c r="BJ15" s="109">
        <v>193.41191184377999</v>
      </c>
      <c r="BK15" s="109">
        <v>19.7709756821376</v>
      </c>
      <c r="BL15" s="109">
        <v>214.90210613998201</v>
      </c>
      <c r="BM15" s="109">
        <v>0</v>
      </c>
      <c r="BN15" s="109">
        <v>1.0484277279772001</v>
      </c>
      <c r="BO15" s="109">
        <v>4.3616165912575597E-2</v>
      </c>
      <c r="BP15" s="109">
        <v>3.4391553965288202E-5</v>
      </c>
      <c r="BQ15" s="109">
        <v>1.0146239991181501E-4</v>
      </c>
      <c r="BR15" s="109">
        <v>8.1425564338034596E-5</v>
      </c>
      <c r="BS15" s="109">
        <v>9.3963349120631395E-3</v>
      </c>
      <c r="BT15" s="109">
        <v>0</v>
      </c>
      <c r="BU15" s="109">
        <v>9.1451498489260707</v>
      </c>
      <c r="BV15" s="109">
        <v>2.3179429664291098E-3</v>
      </c>
      <c r="BW15" s="109">
        <v>8.1505749102994403E-4</v>
      </c>
      <c r="BX15" s="109">
        <v>3.0662016214994701</v>
      </c>
      <c r="BY15" s="109">
        <v>1.0416828430805101E-3</v>
      </c>
      <c r="BZ15" s="109">
        <v>0</v>
      </c>
      <c r="CA15" s="109">
        <v>2.4928883855001999E-8</v>
      </c>
      <c r="CB15" s="109">
        <v>1.5108476551089299E-4</v>
      </c>
      <c r="CC15" s="109">
        <v>4.3215151075929299</v>
      </c>
      <c r="CD15" s="109">
        <v>3.97578143210227</v>
      </c>
      <c r="CE15" s="109">
        <v>0.34573367549066603</v>
      </c>
      <c r="CF15" s="109">
        <v>0</v>
      </c>
      <c r="CG15" s="109">
        <v>0</v>
      </c>
      <c r="CH15" s="109">
        <v>1.6265346869712299E-2</v>
      </c>
      <c r="CI15" s="109">
        <v>0</v>
      </c>
      <c r="CJ15" s="109">
        <v>0.17454141878448101</v>
      </c>
      <c r="CK15" s="109">
        <v>0</v>
      </c>
      <c r="CL15" s="109">
        <v>4.5364778187469996E-3</v>
      </c>
      <c r="CM15" s="109">
        <v>0.69816601685433499</v>
      </c>
      <c r="CN15" s="109">
        <v>2.2341571203439201E-2</v>
      </c>
      <c r="CO15" s="109">
        <v>0</v>
      </c>
      <c r="CP15" s="109">
        <v>1.1728878784371399E-2</v>
      </c>
      <c r="CQ15" s="109">
        <v>1.5903425100723601E-5</v>
      </c>
      <c r="CR15" s="109">
        <v>6.6675562051841597</v>
      </c>
      <c r="CS15" s="109">
        <v>3.8196866401351199</v>
      </c>
      <c r="CT15" s="109">
        <v>0</v>
      </c>
      <c r="CU15" s="109">
        <v>0</v>
      </c>
      <c r="CV15" s="109">
        <v>1.27954640098493</v>
      </c>
      <c r="CW15" s="109">
        <v>5.2050633152643397E-2</v>
      </c>
      <c r="CX15" s="109">
        <v>0</v>
      </c>
      <c r="CY15" s="109">
        <v>0.208865954282974</v>
      </c>
      <c r="CZ15" s="109">
        <v>25.577667554026998</v>
      </c>
      <c r="DA15" s="109">
        <v>4.9492966306646298E-2</v>
      </c>
      <c r="DB15" s="109">
        <v>1.7785918698730101</v>
      </c>
      <c r="DD15" s="30">
        <f t="shared" si="0"/>
        <v>8.0000082127837432E-3</v>
      </c>
      <c r="DE15" s="30">
        <f t="shared" si="7"/>
        <v>1.9247533260354128E-2</v>
      </c>
      <c r="DF15" s="45">
        <f t="shared" si="1"/>
        <v>-1.6692020382557084E-7</v>
      </c>
      <c r="DG15" s="45"/>
      <c r="DH15" s="45">
        <f t="shared" si="2"/>
        <v>-2.4290132027107496E-7</v>
      </c>
      <c r="DI15" s="45">
        <f t="shared" si="3"/>
        <v>-2.3896697484524421E-5</v>
      </c>
      <c r="DJ15" s="45">
        <f t="shared" si="4"/>
        <v>-2.6446402736690894E-5</v>
      </c>
      <c r="DK15" s="45">
        <f t="shared" si="5"/>
        <v>6.4419208390579415E-7</v>
      </c>
      <c r="DL15" s="45">
        <f t="shared" si="6"/>
        <v>-2.3833180007864842E-7</v>
      </c>
      <c r="DM15" s="45">
        <f t="shared" si="8"/>
        <v>-4.9099770141582447E-4</v>
      </c>
      <c r="DN15" s="45">
        <f t="shared" si="9"/>
        <v>1.8370493078599612E-6</v>
      </c>
      <c r="DO15" s="45">
        <f t="shared" si="10"/>
        <v>1.892609523071179E-5</v>
      </c>
      <c r="DP15" s="45">
        <f t="shared" si="11"/>
        <v>-5.5948826484420529E-4</v>
      </c>
      <c r="DQ15" s="45">
        <f t="shared" si="12"/>
        <v>4.9754039264894719E-5</v>
      </c>
      <c r="DR15" s="45">
        <f t="shared" si="13"/>
        <v>2.7066846830237151E-6</v>
      </c>
      <c r="DS15" s="45">
        <f t="shared" si="14"/>
        <v>2.7272491944950812E-5</v>
      </c>
      <c r="DT15" s="45">
        <f t="shared" si="15"/>
        <v>2.6774156015691863E-5</v>
      </c>
      <c r="DU15" s="45">
        <f t="shared" si="16"/>
        <v>2.4892379873322763E-6</v>
      </c>
      <c r="DV15" s="45">
        <f t="shared" si="17"/>
        <v>8.5760565117579807E-4</v>
      </c>
      <c r="DW15" s="45">
        <f t="shared" si="18"/>
        <v>1.7657275661209249E-6</v>
      </c>
      <c r="DX15" s="45">
        <f t="shared" si="19"/>
        <v>3.0985196919983482E-5</v>
      </c>
      <c r="DY15" s="45">
        <f t="shared" si="20"/>
        <v>2.7236540714230621E-5</v>
      </c>
      <c r="DZ15" s="45">
        <f t="shared" si="21"/>
        <v>2.768631884991712E-5</v>
      </c>
      <c r="EA15" s="45">
        <f t="shared" si="22"/>
        <v>-1.3376924845212958E-3</v>
      </c>
      <c r="EB15" s="45">
        <f t="shared" si="23"/>
        <v>2.6000633698693572E-5</v>
      </c>
      <c r="EC15" s="45">
        <f t="shared" si="24"/>
        <v>1.5308232696603567E-6</v>
      </c>
      <c r="ED15" s="45">
        <f t="shared" si="25"/>
        <v>3.6286015795128469E-6</v>
      </c>
      <c r="EE15" s="75">
        <f t="shared" si="26"/>
        <v>3.3757315613462257E-6</v>
      </c>
      <c r="EF15" s="45">
        <f t="shared" si="27"/>
        <v>3.0374007892402888E-5</v>
      </c>
      <c r="EG15" s="45">
        <f t="shared" si="28"/>
        <v>7.8882895145976632E-4</v>
      </c>
      <c r="EH15" s="45">
        <f t="shared" si="29"/>
        <v>-9.5646201140635323E-4</v>
      </c>
      <c r="EI15" s="75">
        <f t="shared" si="30"/>
        <v>-3.886474235680141E-4</v>
      </c>
      <c r="EJ15" s="45">
        <f t="shared" si="31"/>
        <v>2.3911417489728056E-5</v>
      </c>
      <c r="EK15" s="45">
        <f t="shared" si="32"/>
        <v>2.5990752681925145E-5</v>
      </c>
      <c r="EL15" s="45"/>
      <c r="EM15" s="45"/>
      <c r="EN15" s="45"/>
      <c r="EO15" s="45"/>
    </row>
    <row r="16" spans="1:145" x14ac:dyDescent="0.25">
      <c r="A16" s="20" t="s">
        <v>15</v>
      </c>
      <c r="B16" s="20"/>
      <c r="C16" s="20"/>
      <c r="D16" s="20"/>
      <c r="E16" s="20"/>
      <c r="F16" s="20"/>
      <c r="G16" s="20"/>
      <c r="H16" s="20"/>
      <c r="I16" s="20"/>
      <c r="DD16" s="30" t="e">
        <f t="shared" si="0"/>
        <v>#DIV/0!</v>
      </c>
      <c r="DE16" s="30" t="e">
        <f t="shared" si="7"/>
        <v>#DIV/0!</v>
      </c>
      <c r="DF16" s="45">
        <f t="shared" si="1"/>
        <v>0</v>
      </c>
      <c r="DG16" s="45"/>
      <c r="DH16" s="45">
        <f t="shared" si="2"/>
        <v>0</v>
      </c>
      <c r="DI16" s="45">
        <f t="shared" si="3"/>
        <v>0</v>
      </c>
      <c r="DJ16" s="45">
        <f t="shared" si="4"/>
        <v>0</v>
      </c>
      <c r="DK16" s="45">
        <f t="shared" si="5"/>
        <v>0</v>
      </c>
      <c r="DL16" s="45">
        <f t="shared" si="6"/>
        <v>0</v>
      </c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75"/>
      <c r="EF16" s="45"/>
      <c r="EG16" s="45"/>
      <c r="EH16" s="45"/>
      <c r="EI16" s="75"/>
      <c r="EJ16" s="45"/>
      <c r="EK16" s="45"/>
      <c r="EL16" s="45"/>
      <c r="EM16" s="45"/>
      <c r="EN16" s="45"/>
      <c r="EO16" s="45"/>
    </row>
    <row r="17" spans="1:145" x14ac:dyDescent="0.25">
      <c r="A17" s="20" t="s">
        <v>16</v>
      </c>
      <c r="B17" s="20"/>
      <c r="C17" s="20"/>
      <c r="D17" s="20"/>
      <c r="E17" s="20"/>
      <c r="F17" s="20"/>
      <c r="G17" s="20"/>
      <c r="H17" s="20"/>
      <c r="I17" s="20"/>
      <c r="DD17" s="30" t="e">
        <f t="shared" si="0"/>
        <v>#DIV/0!</v>
      </c>
      <c r="DE17" s="30" t="e">
        <f t="shared" si="7"/>
        <v>#DIV/0!</v>
      </c>
      <c r="DF17" s="45">
        <f t="shared" si="1"/>
        <v>0</v>
      </c>
      <c r="DG17" s="45"/>
      <c r="DH17" s="45">
        <f t="shared" si="2"/>
        <v>0</v>
      </c>
      <c r="DI17" s="45">
        <f t="shared" si="3"/>
        <v>0</v>
      </c>
      <c r="DJ17" s="45">
        <f t="shared" si="4"/>
        <v>0</v>
      </c>
      <c r="DK17" s="45">
        <f t="shared" si="5"/>
        <v>0</v>
      </c>
      <c r="DL17" s="45">
        <f t="shared" si="6"/>
        <v>0</v>
      </c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75"/>
      <c r="EF17" s="45"/>
      <c r="EG17" s="45"/>
      <c r="EH17" s="45"/>
      <c r="EI17" s="75"/>
      <c r="EJ17" s="45"/>
      <c r="EK17" s="45"/>
      <c r="EL17" s="45"/>
      <c r="EM17" s="45"/>
      <c r="EN17" s="45"/>
      <c r="EO17" s="45"/>
    </row>
    <row r="18" spans="1:145" x14ac:dyDescent="0.25">
      <c r="A18" s="20" t="s">
        <v>17</v>
      </c>
      <c r="B18" s="20"/>
      <c r="C18" s="20"/>
      <c r="D18" s="20"/>
      <c r="E18" s="20"/>
      <c r="F18" s="20"/>
      <c r="G18" s="20"/>
      <c r="H18" s="20"/>
      <c r="I18" s="20"/>
      <c r="DD18" s="30" t="e">
        <f t="shared" si="0"/>
        <v>#DIV/0!</v>
      </c>
      <c r="DE18" s="30" t="e">
        <f t="shared" si="7"/>
        <v>#DIV/0!</v>
      </c>
      <c r="DF18" s="45">
        <f t="shared" si="1"/>
        <v>0</v>
      </c>
      <c r="DG18" s="45"/>
      <c r="DH18" s="45">
        <f t="shared" si="2"/>
        <v>0</v>
      </c>
      <c r="DI18" s="45">
        <f t="shared" si="3"/>
        <v>0</v>
      </c>
      <c r="DJ18" s="45">
        <f t="shared" si="4"/>
        <v>0</v>
      </c>
      <c r="DK18" s="45">
        <f t="shared" si="5"/>
        <v>0</v>
      </c>
      <c r="DL18" s="45">
        <f t="shared" si="6"/>
        <v>0</v>
      </c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75"/>
      <c r="EF18" s="45"/>
      <c r="EG18" s="45"/>
      <c r="EH18" s="45"/>
      <c r="EI18" s="75"/>
      <c r="EJ18" s="45"/>
      <c r="EK18" s="45"/>
      <c r="EL18" s="45"/>
      <c r="EM18" s="45"/>
      <c r="EN18" s="45"/>
      <c r="EO18" s="45"/>
    </row>
    <row r="19" spans="1:145" x14ac:dyDescent="0.25">
      <c r="A19" s="20" t="s">
        <v>18</v>
      </c>
      <c r="B19" s="20">
        <v>2325.7633967000002</v>
      </c>
      <c r="C19" s="20"/>
      <c r="D19" s="20">
        <v>18040.389170999999</v>
      </c>
      <c r="E19" s="20">
        <v>367.59776090999998</v>
      </c>
      <c r="F19" s="20">
        <v>338.18980959999999</v>
      </c>
      <c r="G19" s="20">
        <v>745.25177425000004</v>
      </c>
      <c r="H19" s="20">
        <v>1363.0868021000001</v>
      </c>
      <c r="I19" s="20"/>
      <c r="J19" s="22" t="s">
        <v>18</v>
      </c>
      <c r="K19" s="22">
        <v>0</v>
      </c>
      <c r="L19" s="109">
        <v>36.010570336612801</v>
      </c>
      <c r="M19" s="109">
        <v>2.5189897559297298</v>
      </c>
      <c r="N19" s="109">
        <v>13.3285232537269</v>
      </c>
      <c r="O19" s="109">
        <v>13.3285232537269</v>
      </c>
      <c r="P19" s="109">
        <v>105.894748419115</v>
      </c>
      <c r="Q19" s="109">
        <v>0</v>
      </c>
      <c r="R19" s="109">
        <v>1.4890493719252401E-3</v>
      </c>
      <c r="S19" s="109">
        <v>7.2700640369384398E-3</v>
      </c>
      <c r="T19" s="109">
        <v>6.4560605466217096</v>
      </c>
      <c r="U19" s="109">
        <v>1.41363855692211E-3</v>
      </c>
      <c r="V19" s="109">
        <v>1.38081013712037</v>
      </c>
      <c r="W19" s="109">
        <v>4.9483924527411703E-2</v>
      </c>
      <c r="X19" s="109">
        <v>3.0328837234963098E-2</v>
      </c>
      <c r="Y19" s="109">
        <v>33.141203660793401</v>
      </c>
      <c r="Z19" s="109">
        <v>4.8969918914774803E-7</v>
      </c>
      <c r="AA19" s="109">
        <v>1.9587954607825299E-6</v>
      </c>
      <c r="AB19" s="109">
        <v>2325.7629035744599</v>
      </c>
      <c r="AC19" s="109">
        <v>29.407948664274599</v>
      </c>
      <c r="AD19" s="109">
        <v>260.81189549661798</v>
      </c>
      <c r="AE19" s="109">
        <v>16.608158944316699</v>
      </c>
      <c r="AF19" s="109">
        <v>0.38587438137755797</v>
      </c>
      <c r="AG19" s="109">
        <v>59.386122160639701</v>
      </c>
      <c r="AH19" s="109">
        <v>0.99765852520930098</v>
      </c>
      <c r="AI19" s="109">
        <v>317.208539908354</v>
      </c>
      <c r="AJ19" s="109">
        <v>2.4102687090016</v>
      </c>
      <c r="AK19" s="109">
        <v>55.3787898886401</v>
      </c>
      <c r="AL19" s="109">
        <v>0.59839644870047204</v>
      </c>
      <c r="AM19" s="109">
        <v>0</v>
      </c>
      <c r="AN19" s="109">
        <v>0</v>
      </c>
      <c r="AO19" s="109">
        <v>58.248192614047298</v>
      </c>
      <c r="AP19" s="109">
        <v>58.248192614047298</v>
      </c>
      <c r="AQ19" s="109">
        <v>3.8030215408104802</v>
      </c>
      <c r="AR19" s="109">
        <v>4.0995411301778898E-6</v>
      </c>
      <c r="AS19" s="109">
        <v>7.9163331025340102E-6</v>
      </c>
      <c r="AT19" s="109">
        <v>144.323075252015</v>
      </c>
      <c r="AU19" s="109">
        <v>43.856987108932401</v>
      </c>
      <c r="AV19" s="109">
        <v>1.75031476540641</v>
      </c>
      <c r="AW19" s="109">
        <v>45.896992166259501</v>
      </c>
      <c r="AX19" s="109">
        <v>4.6966042603536202</v>
      </c>
      <c r="AY19" s="109">
        <v>5.0728426369042699E-3</v>
      </c>
      <c r="AZ19" s="109">
        <v>3.7200864719985398E-2</v>
      </c>
      <c r="BA19" s="109">
        <v>3.59359017619339E-4</v>
      </c>
      <c r="BB19" s="109">
        <v>7.29612391300561E-4</v>
      </c>
      <c r="BC19" s="109">
        <v>0</v>
      </c>
      <c r="BD19" s="109">
        <v>3.7162474162419898</v>
      </c>
      <c r="BE19" s="109">
        <v>6.5091361677739297</v>
      </c>
      <c r="BF19" s="109">
        <v>0</v>
      </c>
      <c r="BG19" s="109">
        <v>0.118491507073529</v>
      </c>
      <c r="BH19" s="109">
        <v>0.11384492965392901</v>
      </c>
      <c r="BI19" s="109">
        <v>1401.66803309137</v>
      </c>
      <c r="BJ19" s="109">
        <v>16236.345028318799</v>
      </c>
      <c r="BK19" s="109">
        <v>1659.71538510645</v>
      </c>
      <c r="BL19" s="109">
        <v>18040.383488677198</v>
      </c>
      <c r="BM19" s="109">
        <v>0</v>
      </c>
      <c r="BN19" s="109">
        <v>55.872876187039502</v>
      </c>
      <c r="BO19" s="109">
        <v>2.32864918751799</v>
      </c>
      <c r="BP19" s="109">
        <v>2.9253429625345599E-3</v>
      </c>
      <c r="BQ19" s="109">
        <v>8.6306376292077103E-3</v>
      </c>
      <c r="BR19" s="109">
        <v>6.9261220994645996E-3</v>
      </c>
      <c r="BS19" s="109">
        <v>0.52874892119014305</v>
      </c>
      <c r="BT19" s="109">
        <v>0</v>
      </c>
      <c r="BU19" s="109">
        <v>487.36411939059798</v>
      </c>
      <c r="BV19" s="109">
        <v>0.19716450784900499</v>
      </c>
      <c r="BW19" s="109">
        <v>6.9328884128264795E-2</v>
      </c>
      <c r="BX19" s="109">
        <v>260.81189549661798</v>
      </c>
      <c r="BY19" s="109">
        <v>8.8605697425773094E-2</v>
      </c>
      <c r="BZ19" s="109">
        <v>0</v>
      </c>
      <c r="CA19" s="109">
        <v>2.1204517367019901E-6</v>
      </c>
      <c r="CB19" s="109">
        <v>1.2851210446821699E-2</v>
      </c>
      <c r="CC19" s="109">
        <v>367.58886644656201</v>
      </c>
      <c r="CD19" s="109">
        <v>338.180917782287</v>
      </c>
      <c r="CE19" s="109">
        <v>29.407948664274599</v>
      </c>
      <c r="CF19" s="109">
        <v>0</v>
      </c>
      <c r="CG19" s="109">
        <v>0</v>
      </c>
      <c r="CH19" s="109">
        <v>1.38353339987984</v>
      </c>
      <c r="CI19" s="109">
        <v>0</v>
      </c>
      <c r="CJ19" s="109">
        <v>14.846530762744001</v>
      </c>
      <c r="CK19" s="109">
        <v>0</v>
      </c>
      <c r="CL19" s="109">
        <v>0.38587438137755797</v>
      </c>
      <c r="CM19" s="109">
        <v>59.386122160639701</v>
      </c>
      <c r="CN19" s="109">
        <v>1.19062982146611</v>
      </c>
      <c r="CO19" s="109">
        <v>0</v>
      </c>
      <c r="CP19" s="109">
        <v>0.99765852520930098</v>
      </c>
      <c r="CQ19" s="109">
        <v>1.3527559683746901E-3</v>
      </c>
      <c r="CR19" s="109">
        <v>745.25147441370802</v>
      </c>
      <c r="CS19" s="109">
        <v>203.55872142559099</v>
      </c>
      <c r="CT19" s="109">
        <v>0</v>
      </c>
      <c r="CU19" s="109">
        <v>0</v>
      </c>
      <c r="CV19" s="109">
        <v>68.189743873107105</v>
      </c>
      <c r="CW19" s="109">
        <v>2.7738872043419001</v>
      </c>
      <c r="CX19" s="109">
        <v>0</v>
      </c>
      <c r="CY19" s="109">
        <v>11.130887330519499</v>
      </c>
      <c r="CZ19" s="109">
        <v>1363.0863978863099</v>
      </c>
      <c r="DA19" s="109">
        <v>2.63757871052796</v>
      </c>
      <c r="DB19" s="109">
        <v>94.784764242928105</v>
      </c>
      <c r="DD19" s="30">
        <f t="shared" si="0"/>
        <v>8.0000004070089423E-3</v>
      </c>
      <c r="DE19" s="30">
        <f t="shared" si="7"/>
        <v>1.9247496903312445E-2</v>
      </c>
      <c r="DF19" s="45">
        <f t="shared" si="1"/>
        <v>-2.1202738893720231E-7</v>
      </c>
      <c r="DG19" s="45"/>
      <c r="DH19" s="45">
        <f t="shared" si="2"/>
        <v>-3.149778392642031E-7</v>
      </c>
      <c r="DI19" s="45">
        <f t="shared" si="3"/>
        <v>-2.4196185025583664E-5</v>
      </c>
      <c r="DJ19" s="45">
        <f t="shared" si="4"/>
        <v>-2.6292388063110443E-5</v>
      </c>
      <c r="DK19" s="45">
        <f t="shared" si="5"/>
        <v>-4.0232885365082115E-7</v>
      </c>
      <c r="DL19" s="45">
        <f t="shared" si="6"/>
        <v>-2.9654288310502876E-7</v>
      </c>
      <c r="DM19" s="45">
        <f t="shared" si="8"/>
        <v>-4.9125911724413201E-4</v>
      </c>
      <c r="DN19" s="45">
        <f t="shared" si="9"/>
        <v>2.4186881073125064E-6</v>
      </c>
      <c r="DO19" s="45">
        <f t="shared" si="10"/>
        <v>2.5989413312307551E-5</v>
      </c>
      <c r="DP19" s="45">
        <f t="shared" si="11"/>
        <v>-5.5821658830814878E-4</v>
      </c>
      <c r="DQ19" s="45">
        <f t="shared" si="12"/>
        <v>2.9938246199790684E-5</v>
      </c>
      <c r="DR19" s="45">
        <f t="shared" si="13"/>
        <v>2.6188039257041448E-6</v>
      </c>
      <c r="DS19" s="45">
        <f t="shared" si="14"/>
        <v>2.5875801654932431E-5</v>
      </c>
      <c r="DT19" s="45">
        <f t="shared" si="15"/>
        <v>2.6468059380693919E-5</v>
      </c>
      <c r="DU19" s="45">
        <f t="shared" si="16"/>
        <v>2.5401759092708811E-6</v>
      </c>
      <c r="DV19" s="45">
        <f t="shared" si="17"/>
        <v>8.5665282887589702E-4</v>
      </c>
      <c r="DW19" s="45">
        <f t="shared" si="18"/>
        <v>2.7585267404464287E-6</v>
      </c>
      <c r="DX19" s="45">
        <f t="shared" si="19"/>
        <v>2.5722062987350787E-5</v>
      </c>
      <c r="DY19" s="45">
        <f t="shared" si="20"/>
        <v>2.5847327187040873E-5</v>
      </c>
      <c r="DZ19" s="45">
        <f t="shared" si="21"/>
        <v>2.6496954128871721E-5</v>
      </c>
      <c r="EA19" s="45">
        <f t="shared" si="22"/>
        <v>-1.3378521397520832E-3</v>
      </c>
      <c r="EB19" s="45">
        <f t="shared" si="23"/>
        <v>2.6454626356323546E-5</v>
      </c>
      <c r="EC19" s="45">
        <f t="shared" si="24"/>
        <v>2.301700640605707E-6</v>
      </c>
      <c r="ED19" s="45">
        <f t="shared" si="25"/>
        <v>2.4759959178160265E-6</v>
      </c>
      <c r="EE19" s="75">
        <f t="shared" si="26"/>
        <v>2.4109178962425887E-6</v>
      </c>
      <c r="EF19" s="45">
        <f t="shared" si="27"/>
        <v>2.6672359396252726E-5</v>
      </c>
      <c r="EG19" s="45">
        <f t="shared" si="28"/>
        <v>8.1453393499560632E-4</v>
      </c>
      <c r="EH19" s="45">
        <f t="shared" si="29"/>
        <v>-9.5009256100195348E-4</v>
      </c>
      <c r="EI19" s="75">
        <f t="shared" si="30"/>
        <v>-4.4447003908190371E-4</v>
      </c>
      <c r="EJ19" s="45">
        <f t="shared" si="31"/>
        <v>2.3917280082173818E-5</v>
      </c>
      <c r="EK19" s="45">
        <f t="shared" si="32"/>
        <v>2.5997108092151497E-5</v>
      </c>
      <c r="EL19" s="45"/>
      <c r="EM19" s="45"/>
      <c r="EN19" s="45"/>
      <c r="EO19" s="45"/>
    </row>
    <row r="20" spans="1:145" x14ac:dyDescent="0.25">
      <c r="A20" s="20" t="s">
        <v>19</v>
      </c>
      <c r="B20" s="20">
        <v>65.512835061000004</v>
      </c>
      <c r="C20" s="20"/>
      <c r="D20" s="20">
        <v>509.76070458999999</v>
      </c>
      <c r="E20" s="20">
        <v>10.033757276999999</v>
      </c>
      <c r="F20" s="20">
        <v>9.2310539610000006</v>
      </c>
      <c r="G20" s="20">
        <v>20.902136706</v>
      </c>
      <c r="H20" s="20">
        <v>34.793065648000002</v>
      </c>
      <c r="I20" s="20"/>
      <c r="J20" s="22" t="s">
        <v>19</v>
      </c>
      <c r="K20" s="22">
        <v>0</v>
      </c>
      <c r="L20" s="109">
        <v>0.919177275955256</v>
      </c>
      <c r="M20" s="109">
        <v>6.4297743906506694E-2</v>
      </c>
      <c r="N20" s="109">
        <v>0.34021393833957497</v>
      </c>
      <c r="O20" s="109">
        <v>0.34021393833957497</v>
      </c>
      <c r="P20" s="109">
        <v>2.70298594694026</v>
      </c>
      <c r="Q20" s="109">
        <v>0</v>
      </c>
      <c r="R20" s="109">
        <v>4.0643949216532399E-5</v>
      </c>
      <c r="S20" s="109">
        <v>1.9844074692592999E-4</v>
      </c>
      <c r="T20" s="109">
        <v>0.16479237409438</v>
      </c>
      <c r="U20" s="109">
        <v>3.85858630164145E-5</v>
      </c>
      <c r="V20" s="109">
        <v>3.52454082076568E-2</v>
      </c>
      <c r="W20" s="109">
        <v>1.3506860056107599E-3</v>
      </c>
      <c r="X20" s="109">
        <v>8.2784050662213296E-4</v>
      </c>
      <c r="Y20" s="109">
        <v>0.84593587175184703</v>
      </c>
      <c r="Z20" s="109">
        <v>1.3366554771077499E-8</v>
      </c>
      <c r="AA20" s="109">
        <v>5.34664058598852E-8</v>
      </c>
      <c r="AB20" s="109">
        <v>65.512839239625805</v>
      </c>
      <c r="AC20" s="109">
        <v>0.80270065400111301</v>
      </c>
      <c r="AD20" s="109">
        <v>7.1189861792247404</v>
      </c>
      <c r="AE20" s="109">
        <v>0.45332829951994302</v>
      </c>
      <c r="AF20" s="109">
        <v>1.05326272921179E-2</v>
      </c>
      <c r="AG20" s="109">
        <v>1.62097244233535</v>
      </c>
      <c r="AH20" s="109">
        <v>2.7231633779218101E-2</v>
      </c>
      <c r="AI20" s="109">
        <v>8.0968087482316093</v>
      </c>
      <c r="AJ20" s="109">
        <v>6.1522583143080997E-2</v>
      </c>
      <c r="AK20" s="109">
        <v>1.4135544199477501</v>
      </c>
      <c r="AL20" s="109">
        <v>1.52742659268644E-2</v>
      </c>
      <c r="AM20" s="109">
        <v>0</v>
      </c>
      <c r="AN20" s="109">
        <v>0</v>
      </c>
      <c r="AO20" s="109">
        <v>1.4867950673847099</v>
      </c>
      <c r="AP20" s="109">
        <v>1.4867950673847099</v>
      </c>
      <c r="AQ20" s="109">
        <v>9.7072863850261995E-2</v>
      </c>
      <c r="AR20" s="109">
        <v>1.11898354234064E-7</v>
      </c>
      <c r="AS20" s="109">
        <v>2.1608109726198001E-7</v>
      </c>
      <c r="AT20" s="109">
        <v>4.07808776798558</v>
      </c>
      <c r="AU20" s="109">
        <v>1.1194576755112799</v>
      </c>
      <c r="AV20" s="109">
        <v>4.4677112212746999E-2</v>
      </c>
      <c r="AW20" s="109">
        <v>1.17153196205947</v>
      </c>
      <c r="AX20" s="109">
        <v>0.119881831756697</v>
      </c>
      <c r="AY20" s="109">
        <v>1.3846593484239701E-4</v>
      </c>
      <c r="AZ20" s="109">
        <v>1.01541601437413E-3</v>
      </c>
      <c r="BA20" s="109">
        <v>9.8089655582929508E-6</v>
      </c>
      <c r="BB20" s="109">
        <v>1.99150972513875E-5</v>
      </c>
      <c r="BC20" s="109">
        <v>0</v>
      </c>
      <c r="BD20" s="109">
        <v>9.48579502391904E-2</v>
      </c>
      <c r="BE20" s="109">
        <v>0.17767013255289699</v>
      </c>
      <c r="BF20" s="109">
        <v>0</v>
      </c>
      <c r="BG20" s="109">
        <v>3.2342864972414601E-3</v>
      </c>
      <c r="BH20" s="109">
        <v>3.1074487000997499E-3</v>
      </c>
      <c r="BI20" s="109">
        <v>35.777861626900702</v>
      </c>
      <c r="BJ20" s="109">
        <v>458.78442072344598</v>
      </c>
      <c r="BK20" s="109">
        <v>46.898001231501802</v>
      </c>
      <c r="BL20" s="109">
        <v>509.76050972293302</v>
      </c>
      <c r="BM20" s="109">
        <v>0</v>
      </c>
      <c r="BN20" s="109">
        <v>1.42616678944206</v>
      </c>
      <c r="BO20" s="109">
        <v>5.9459274909307303E-2</v>
      </c>
      <c r="BP20" s="109">
        <v>7.98461227723121E-5</v>
      </c>
      <c r="BQ20" s="109">
        <v>2.35576934142429E-4</v>
      </c>
      <c r="BR20" s="109">
        <v>1.8905099990409801E-4</v>
      </c>
      <c r="BS20" s="109">
        <v>1.36291573806886E-2</v>
      </c>
      <c r="BT20" s="109">
        <v>0</v>
      </c>
      <c r="BU20" s="109">
        <v>12.440077914099099</v>
      </c>
      <c r="BV20" s="109">
        <v>5.38170205636116E-3</v>
      </c>
      <c r="BW20" s="109">
        <v>1.8923648528139201E-3</v>
      </c>
      <c r="BX20" s="109">
        <v>7.1189861792247404</v>
      </c>
      <c r="BY20" s="109">
        <v>2.4185325705341201E-3</v>
      </c>
      <c r="BZ20" s="109">
        <v>0</v>
      </c>
      <c r="CA20" s="109">
        <v>5.7879084200025301E-8</v>
      </c>
      <c r="CB20" s="109">
        <v>3.5078086619597999E-4</v>
      </c>
      <c r="CC20" s="109">
        <v>10.0335111495197</v>
      </c>
      <c r="CD20" s="109">
        <v>9.2308104955186199</v>
      </c>
      <c r="CE20" s="109">
        <v>0.80270065400111301</v>
      </c>
      <c r="CF20" s="109">
        <v>0</v>
      </c>
      <c r="CG20" s="109">
        <v>0</v>
      </c>
      <c r="CH20" s="109">
        <v>3.7764244944526203E-2</v>
      </c>
      <c r="CI20" s="109">
        <v>0</v>
      </c>
      <c r="CJ20" s="109">
        <v>0.40524306387341003</v>
      </c>
      <c r="CK20" s="109">
        <v>0</v>
      </c>
      <c r="CL20" s="109">
        <v>1.05326272921179E-2</v>
      </c>
      <c r="CM20" s="109">
        <v>1.62097244233535</v>
      </c>
      <c r="CN20" s="109">
        <v>3.03910579360284E-2</v>
      </c>
      <c r="CO20" s="109">
        <v>0</v>
      </c>
      <c r="CP20" s="109">
        <v>2.7231633779218101E-2</v>
      </c>
      <c r="CQ20" s="109">
        <v>3.6923723341986398E-5</v>
      </c>
      <c r="CR20" s="109">
        <v>20.902148856517599</v>
      </c>
      <c r="CS20" s="109">
        <v>5.1958691282775797</v>
      </c>
      <c r="CT20" s="109">
        <v>0</v>
      </c>
      <c r="CU20" s="109">
        <v>0</v>
      </c>
      <c r="CV20" s="109">
        <v>1.7405566203609999</v>
      </c>
      <c r="CW20" s="109">
        <v>7.0803842324133601E-2</v>
      </c>
      <c r="CX20" s="109">
        <v>0</v>
      </c>
      <c r="CY20" s="109">
        <v>0.28411817562922598</v>
      </c>
      <c r="CZ20" s="109">
        <v>34.793058074152398</v>
      </c>
      <c r="DA20" s="109">
        <v>6.7324600197263995E-2</v>
      </c>
      <c r="DB20" s="109">
        <v>2.4193980825791299</v>
      </c>
      <c r="DD20" s="30">
        <f t="shared" si="0"/>
        <v>8.0000072390898191E-3</v>
      </c>
      <c r="DE20" s="30">
        <f t="shared" si="7"/>
        <v>1.9247511650158176E-2</v>
      </c>
      <c r="DF20" s="45">
        <f t="shared" si="1"/>
        <v>6.37833150869084E-8</v>
      </c>
      <c r="DG20" s="45"/>
      <c r="DH20" s="45">
        <f t="shared" si="2"/>
        <v>-3.8227165258449006E-7</v>
      </c>
      <c r="DI20" s="45">
        <f t="shared" si="3"/>
        <v>-2.4529941626467366E-5</v>
      </c>
      <c r="DJ20" s="45">
        <f t="shared" si="4"/>
        <v>-2.6374613604186127E-5</v>
      </c>
      <c r="DK20" s="45">
        <f t="shared" si="5"/>
        <v>5.8130504881820454E-7</v>
      </c>
      <c r="DL20" s="45">
        <f t="shared" si="6"/>
        <v>-2.1768267507141503E-7</v>
      </c>
      <c r="DM20" s="45">
        <f t="shared" si="8"/>
        <v>-4.8930184352700295E-4</v>
      </c>
      <c r="DN20" s="45">
        <f t="shared" si="9"/>
        <v>2.68416783890468E-6</v>
      </c>
      <c r="DO20" s="45">
        <f t="shared" si="10"/>
        <v>2.8042349187807846E-5</v>
      </c>
      <c r="DP20" s="45">
        <f t="shared" si="11"/>
        <v>-5.5753105537744482E-4</v>
      </c>
      <c r="DQ20" s="45">
        <f t="shared" si="12"/>
        <v>2.7864482506837917E-5</v>
      </c>
      <c r="DR20" s="45">
        <f t="shared" si="13"/>
        <v>1.1456410561362662E-6</v>
      </c>
      <c r="DS20" s="45">
        <f t="shared" si="14"/>
        <v>2.5355069439352126E-5</v>
      </c>
      <c r="DT20" s="45">
        <f t="shared" si="15"/>
        <v>2.831981389626843E-5</v>
      </c>
      <c r="DU20" s="45">
        <f t="shared" si="16"/>
        <v>7.4264226140808601E-6</v>
      </c>
      <c r="DV20" s="45">
        <f t="shared" si="17"/>
        <v>8.553611399819592E-4</v>
      </c>
      <c r="DW20" s="45">
        <f t="shared" si="18"/>
        <v>2.3881435165944489E-6</v>
      </c>
      <c r="DX20" s="45">
        <f t="shared" si="19"/>
        <v>2.7619650071844199E-5</v>
      </c>
      <c r="DY20" s="45">
        <f t="shared" si="20"/>
        <v>2.655218777547779E-5</v>
      </c>
      <c r="DZ20" s="45">
        <f t="shared" si="21"/>
        <v>2.8698586605043832E-5</v>
      </c>
      <c r="EA20" s="45">
        <f t="shared" si="22"/>
        <v>-1.3380874695122231E-3</v>
      </c>
      <c r="EB20" s="45">
        <f t="shared" si="23"/>
        <v>2.6552889049793775E-5</v>
      </c>
      <c r="EC20" s="45">
        <f t="shared" si="24"/>
        <v>-4.3580619449321325E-7</v>
      </c>
      <c r="ED20" s="45">
        <f t="shared" si="25"/>
        <v>4.8754534009696212E-7</v>
      </c>
      <c r="EE20" s="75">
        <f t="shared" si="26"/>
        <v>-3.5830419244930372E-8</v>
      </c>
      <c r="EF20" s="45">
        <f t="shared" si="27"/>
        <v>-4.8594975552880161E-6</v>
      </c>
      <c r="EG20" s="45">
        <f t="shared" si="28"/>
        <v>8.1256649406614078E-4</v>
      </c>
      <c r="EH20" s="45">
        <f t="shared" si="29"/>
        <v>-9.5446658785201376E-4</v>
      </c>
      <c r="EI20" s="75">
        <f t="shared" si="30"/>
        <v>-4.5277105817460807E-4</v>
      </c>
      <c r="EJ20" s="45">
        <f t="shared" si="31"/>
        <v>2.398827580868592E-5</v>
      </c>
      <c r="EK20" s="45">
        <f t="shared" si="32"/>
        <v>2.6074268653581591E-5</v>
      </c>
      <c r="EL20" s="45"/>
      <c r="EM20" s="45"/>
      <c r="EN20" s="45"/>
      <c r="EO20" s="45"/>
    </row>
    <row r="21" spans="1:145" x14ac:dyDescent="0.25">
      <c r="A21" s="20" t="s">
        <v>20</v>
      </c>
      <c r="B21" s="20">
        <v>637.82897713</v>
      </c>
      <c r="C21" s="20"/>
      <c r="D21" s="20">
        <v>4781.0443409999998</v>
      </c>
      <c r="E21" s="20">
        <v>87.548813092000003</v>
      </c>
      <c r="F21" s="20">
        <v>80.544946093999997</v>
      </c>
      <c r="G21" s="20">
        <v>159.70508587</v>
      </c>
      <c r="H21" s="20">
        <v>415.04467605999997</v>
      </c>
      <c r="I21" s="20"/>
      <c r="J21" s="22" t="s">
        <v>20</v>
      </c>
      <c r="K21" s="22">
        <v>0</v>
      </c>
      <c r="L21" s="109">
        <v>10.964818328244201</v>
      </c>
      <c r="M21" s="109">
        <v>0.76700372037360198</v>
      </c>
      <c r="N21" s="109">
        <v>4.0583861249255104</v>
      </c>
      <c r="O21" s="109">
        <v>4.0583861249255104</v>
      </c>
      <c r="P21" s="109">
        <v>32.243784224656402</v>
      </c>
      <c r="Q21" s="109">
        <v>0</v>
      </c>
      <c r="R21" s="109">
        <v>3.5463859543533E-4</v>
      </c>
      <c r="S21" s="109">
        <v>1.7314746233678901E-3</v>
      </c>
      <c r="T21" s="109">
        <v>1.9657988226709899</v>
      </c>
      <c r="U21" s="109">
        <v>3.3667964813973198E-4</v>
      </c>
      <c r="V21" s="109">
        <v>0.42044096787656698</v>
      </c>
      <c r="W21" s="109">
        <v>1.1785337469204101E-2</v>
      </c>
      <c r="X21" s="109">
        <v>7.2232723953768998E-3</v>
      </c>
      <c r="Y21" s="109">
        <v>10.091128508603401</v>
      </c>
      <c r="Z21" s="109">
        <v>1.16629353395393E-7</v>
      </c>
      <c r="AA21" s="109">
        <v>4.6651585112187699E-7</v>
      </c>
      <c r="AB21" s="109">
        <v>637.82871707578897</v>
      </c>
      <c r="AC21" s="109">
        <v>7.0038513528111697</v>
      </c>
      <c r="AD21" s="109">
        <v>62.116257148211197</v>
      </c>
      <c r="AE21" s="109">
        <v>3.9554800089287201</v>
      </c>
      <c r="AF21" s="109">
        <v>9.1901759078908907E-2</v>
      </c>
      <c r="AG21" s="109">
        <v>14.1436917971527</v>
      </c>
      <c r="AH21" s="109">
        <v>0.237607436663966</v>
      </c>
      <c r="AI21" s="109">
        <v>96.586496517953293</v>
      </c>
      <c r="AJ21" s="109">
        <v>0.73390024976597101</v>
      </c>
      <c r="AK21" s="109">
        <v>16.8622208550875</v>
      </c>
      <c r="AL21" s="109">
        <v>0.182204899130326</v>
      </c>
      <c r="AM21" s="109">
        <v>0</v>
      </c>
      <c r="AN21" s="109">
        <v>0</v>
      </c>
      <c r="AO21" s="109">
        <v>17.735915699733301</v>
      </c>
      <c r="AP21" s="109">
        <v>17.735915699733301</v>
      </c>
      <c r="AQ21" s="109">
        <v>1.15797716574447</v>
      </c>
      <c r="AR21" s="109">
        <v>9.7636686931469293E-7</v>
      </c>
      <c r="AS21" s="109">
        <v>1.88539945455363E-6</v>
      </c>
      <c r="AT21" s="109">
        <v>38.248334520301803</v>
      </c>
      <c r="AU21" s="109">
        <v>13.353950801827899</v>
      </c>
      <c r="AV21" s="109">
        <v>0.53295134972085201</v>
      </c>
      <c r="AW21" s="109">
        <v>13.9751278167717</v>
      </c>
      <c r="AX21" s="109">
        <v>1.4300623149657401</v>
      </c>
      <c r="AY21" s="109">
        <v>1.20817501204274E-3</v>
      </c>
      <c r="AZ21" s="109">
        <v>8.8599418244349193E-3</v>
      </c>
      <c r="BA21" s="109">
        <v>8.5587060015322104E-5</v>
      </c>
      <c r="BB21" s="109">
        <v>1.7376833003191099E-4</v>
      </c>
      <c r="BC21" s="109">
        <v>0</v>
      </c>
      <c r="BD21" s="109">
        <v>1.13155523842343</v>
      </c>
      <c r="BE21" s="109">
        <v>1.55024896397096</v>
      </c>
      <c r="BF21" s="109">
        <v>0</v>
      </c>
      <c r="BG21" s="109">
        <v>2.8220536296345199E-2</v>
      </c>
      <c r="BH21" s="109">
        <v>2.7113846988210701E-2</v>
      </c>
      <c r="BI21" s="109">
        <v>426.79226409166802</v>
      </c>
      <c r="BJ21" s="109">
        <v>4302.9384226128004</v>
      </c>
      <c r="BK21" s="109">
        <v>439.85597468476601</v>
      </c>
      <c r="BL21" s="109">
        <v>4781.0427318178699</v>
      </c>
      <c r="BM21" s="109">
        <v>0</v>
      </c>
      <c r="BN21" s="109">
        <v>17.0126657205806</v>
      </c>
      <c r="BO21" s="109">
        <v>0.70829256898989701</v>
      </c>
      <c r="BP21" s="109">
        <v>6.9671210479891102E-4</v>
      </c>
      <c r="BQ21" s="109">
        <v>2.0555009933541598E-3</v>
      </c>
      <c r="BR21" s="109">
        <v>1.6495672991947599E-3</v>
      </c>
      <c r="BS21" s="109">
        <v>0.15602513532388601</v>
      </c>
      <c r="BT21" s="109">
        <v>0</v>
      </c>
      <c r="BU21" s="109">
        <v>148.39697153147699</v>
      </c>
      <c r="BV21" s="109">
        <v>4.6957701361905198E-2</v>
      </c>
      <c r="BW21" s="109">
        <v>1.6511703254573198E-2</v>
      </c>
      <c r="BX21" s="109">
        <v>62.116257148211197</v>
      </c>
      <c r="BY21" s="109">
        <v>2.1102781725888298E-2</v>
      </c>
      <c r="BZ21" s="109">
        <v>0</v>
      </c>
      <c r="CA21" s="109">
        <v>5.0501340718816897E-7</v>
      </c>
      <c r="CB21" s="109">
        <v>3.0607072625759902E-3</v>
      </c>
      <c r="CC21" s="109">
        <v>87.5466971712152</v>
      </c>
      <c r="CD21" s="109">
        <v>80.542845818404004</v>
      </c>
      <c r="CE21" s="109">
        <v>7.0038513528111697</v>
      </c>
      <c r="CF21" s="109">
        <v>0</v>
      </c>
      <c r="CG21" s="109">
        <v>0</v>
      </c>
      <c r="CH21" s="109">
        <v>0.32950936280912901</v>
      </c>
      <c r="CI21" s="109">
        <v>0</v>
      </c>
      <c r="CJ21" s="109">
        <v>3.5359232436603301</v>
      </c>
      <c r="CK21" s="109">
        <v>0</v>
      </c>
      <c r="CL21" s="109">
        <v>9.1901759078908907E-2</v>
      </c>
      <c r="CM21" s="109">
        <v>14.1436917971527</v>
      </c>
      <c r="CN21" s="109">
        <v>0.36253358448916101</v>
      </c>
      <c r="CO21" s="109">
        <v>0</v>
      </c>
      <c r="CP21" s="109">
        <v>0.237607436663966</v>
      </c>
      <c r="CQ21" s="109">
        <v>3.2217722283767902E-4</v>
      </c>
      <c r="CR21" s="109">
        <v>159.70492313519199</v>
      </c>
      <c r="CS21" s="109">
        <v>61.981336870874699</v>
      </c>
      <c r="CT21" s="109">
        <v>0</v>
      </c>
      <c r="CU21" s="109">
        <v>0</v>
      </c>
      <c r="CV21" s="109">
        <v>20.763000234938499</v>
      </c>
      <c r="CW21" s="109">
        <v>0.84461775956294705</v>
      </c>
      <c r="CX21" s="109">
        <v>0</v>
      </c>
      <c r="CY21" s="109">
        <v>3.3892303647282498</v>
      </c>
      <c r="CZ21" s="109">
        <v>415.04452691567798</v>
      </c>
      <c r="DA21" s="109">
        <v>0.80311327791896303</v>
      </c>
      <c r="DB21" s="109">
        <v>28.860881588621499</v>
      </c>
      <c r="DD21" s="30">
        <f t="shared" si="0"/>
        <v>7.9999984659745657E-3</v>
      </c>
      <c r="DE21" s="30">
        <f t="shared" si="7"/>
        <v>1.9247506693098854E-2</v>
      </c>
      <c r="DF21" s="45">
        <f t="shared" si="1"/>
        <v>-4.0771777443534706E-7</v>
      </c>
      <c r="DG21" s="45"/>
      <c r="DH21" s="45">
        <f t="shared" si="2"/>
        <v>-3.3657544567598349E-7</v>
      </c>
      <c r="DI21" s="45">
        <f t="shared" si="3"/>
        <v>-2.4168469109677579E-5</v>
      </c>
      <c r="DJ21" s="45">
        <f t="shared" si="4"/>
        <v>-2.6075820989954568E-5</v>
      </c>
      <c r="DK21" s="45">
        <f t="shared" si="5"/>
        <v>-1.0189707305084894E-6</v>
      </c>
      <c r="DL21" s="45">
        <f t="shared" si="6"/>
        <v>-3.5934522377343646E-7</v>
      </c>
      <c r="DM21" s="45">
        <f t="shared" si="8"/>
        <v>-4.9120564885441679E-4</v>
      </c>
      <c r="DN21" s="45">
        <f t="shared" si="9"/>
        <v>1.870442182166715E-6</v>
      </c>
      <c r="DO21" s="45">
        <f t="shared" si="10"/>
        <v>2.5652241105342628E-5</v>
      </c>
      <c r="DP21" s="45">
        <f t="shared" si="11"/>
        <v>-5.5782836262137532E-4</v>
      </c>
      <c r="DQ21" s="45">
        <f t="shared" si="12"/>
        <v>3.1344186156888268E-5</v>
      </c>
      <c r="DR21" s="45">
        <f t="shared" si="13"/>
        <v>2.0504965472474865E-6</v>
      </c>
      <c r="DS21" s="45">
        <f t="shared" si="14"/>
        <v>2.6212569022879585E-5</v>
      </c>
      <c r="DT21" s="45">
        <f t="shared" si="15"/>
        <v>2.5724601348240924E-5</v>
      </c>
      <c r="DU21" s="45">
        <f t="shared" si="16"/>
        <v>1.9308757577843716E-6</v>
      </c>
      <c r="DV21" s="45">
        <f t="shared" si="17"/>
        <v>8.5631737621672996E-4</v>
      </c>
      <c r="DW21" s="45">
        <f t="shared" si="18"/>
        <v>2.5351598093928057E-6</v>
      </c>
      <c r="DX21" s="45">
        <f t="shared" si="19"/>
        <v>2.6368873290032745E-5</v>
      </c>
      <c r="DY21" s="45">
        <f t="shared" si="20"/>
        <v>2.5934934332817986E-5</v>
      </c>
      <c r="DZ21" s="45">
        <f t="shared" si="21"/>
        <v>2.8635320173464367E-5</v>
      </c>
      <c r="EA21" s="45">
        <f t="shared" si="22"/>
        <v>-1.3382385649193045E-3</v>
      </c>
      <c r="EB21" s="45">
        <f t="shared" si="23"/>
        <v>2.6172609682327627E-5</v>
      </c>
      <c r="EC21" s="45">
        <f t="shared" si="24"/>
        <v>2.5423275525224561E-6</v>
      </c>
      <c r="ED21" s="45">
        <f t="shared" si="25"/>
        <v>2.6376636668311916E-6</v>
      </c>
      <c r="EE21" s="75">
        <f t="shared" si="26"/>
        <v>3.6416154526313052E-6</v>
      </c>
      <c r="EF21" s="45">
        <f t="shared" si="27"/>
        <v>2.3666676422167376E-5</v>
      </c>
      <c r="EG21" s="45">
        <f t="shared" si="28"/>
        <v>8.0747424870766522E-4</v>
      </c>
      <c r="EH21" s="45">
        <f t="shared" si="29"/>
        <v>-9.4543836804679372E-4</v>
      </c>
      <c r="EI21" s="75">
        <f t="shared" si="30"/>
        <v>-4.1790645196422511E-4</v>
      </c>
      <c r="EJ21" s="45">
        <f t="shared" si="31"/>
        <v>2.3899606713516693E-5</v>
      </c>
      <c r="EK21" s="45">
        <f t="shared" si="32"/>
        <v>2.597787066284306E-5</v>
      </c>
      <c r="EL21" s="45"/>
      <c r="EM21" s="45"/>
      <c r="EN21" s="45"/>
      <c r="EO21" s="45"/>
    </row>
    <row r="22" spans="1:145" x14ac:dyDescent="0.25">
      <c r="A22" s="20" t="s">
        <v>21</v>
      </c>
      <c r="B22" s="20">
        <v>145.88027316</v>
      </c>
      <c r="C22" s="20"/>
      <c r="D22" s="20">
        <v>1083.3918873</v>
      </c>
      <c r="E22" s="20">
        <v>24.187135898000001</v>
      </c>
      <c r="F22" s="20">
        <v>22.252154319999999</v>
      </c>
      <c r="G22" s="20">
        <v>49.444762881999999</v>
      </c>
      <c r="H22" s="20">
        <v>89.381170557999994</v>
      </c>
      <c r="I22" s="20"/>
      <c r="J22" s="22" t="s">
        <v>127</v>
      </c>
      <c r="K22" s="22">
        <v>0</v>
      </c>
      <c r="L22" s="109">
        <v>2.3613070407285801</v>
      </c>
      <c r="M22" s="109">
        <v>0.165176549421992</v>
      </c>
      <c r="N22" s="109">
        <v>0.87398656072948</v>
      </c>
      <c r="O22" s="109">
        <v>0.87398656072948</v>
      </c>
      <c r="P22" s="109">
        <v>6.9437961628928999</v>
      </c>
      <c r="Q22" s="109">
        <v>0</v>
      </c>
      <c r="R22" s="109">
        <v>9.7975522600131094E-5</v>
      </c>
      <c r="S22" s="109">
        <v>4.7835463267139499E-4</v>
      </c>
      <c r="T22" s="109">
        <v>0.423340701009425</v>
      </c>
      <c r="U22" s="109">
        <v>9.30143318442927E-5</v>
      </c>
      <c r="V22" s="109">
        <v>9.0543278405319602E-2</v>
      </c>
      <c r="W22" s="109">
        <v>3.25593183981216E-3</v>
      </c>
      <c r="X22" s="109">
        <v>1.9955726516642102E-3</v>
      </c>
      <c r="Y22" s="109">
        <v>2.1731556454532801</v>
      </c>
      <c r="Z22" s="109">
        <v>3.2221210379360297E-8</v>
      </c>
      <c r="AA22" s="109">
        <v>1.28885202103209E-7</v>
      </c>
      <c r="AB22" s="109">
        <v>145.880239216918</v>
      </c>
      <c r="AC22" s="109">
        <v>1.9349823485838</v>
      </c>
      <c r="AD22" s="109">
        <v>17.160854688073499</v>
      </c>
      <c r="AE22" s="109">
        <v>1.0927810895241801</v>
      </c>
      <c r="AF22" s="109">
        <v>2.5389689120741601E-2</v>
      </c>
      <c r="AG22" s="109">
        <v>3.9074788064176502</v>
      </c>
      <c r="AH22" s="109">
        <v>6.5643889404035496E-2</v>
      </c>
      <c r="AI22" s="109">
        <v>20.800217516058499</v>
      </c>
      <c r="AJ22" s="109">
        <v>0.15804766221532701</v>
      </c>
      <c r="AK22" s="109">
        <v>3.6313327416743602</v>
      </c>
      <c r="AL22" s="109">
        <v>3.9238332173439201E-2</v>
      </c>
      <c r="AM22" s="109">
        <v>0</v>
      </c>
      <c r="AN22" s="109">
        <v>0</v>
      </c>
      <c r="AO22" s="109">
        <v>3.8194810133659902</v>
      </c>
      <c r="AP22" s="109">
        <v>3.8194810133659902</v>
      </c>
      <c r="AQ22" s="109">
        <v>0.249373743657029</v>
      </c>
      <c r="AR22" s="109">
        <v>2.6973984527426101E-7</v>
      </c>
      <c r="AS22" s="109">
        <v>5.2087443115405397E-7</v>
      </c>
      <c r="AT22" s="109">
        <v>8.66713527337863</v>
      </c>
      <c r="AU22" s="109">
        <v>2.8758165710491901</v>
      </c>
      <c r="AV22" s="109">
        <v>0.11477265771843</v>
      </c>
      <c r="AW22" s="109">
        <v>3.00958542791455</v>
      </c>
      <c r="AX22" s="109">
        <v>0.30796871452040703</v>
      </c>
      <c r="AY22" s="109">
        <v>3.3378239913578798E-4</v>
      </c>
      <c r="AZ22" s="109">
        <v>2.4477360811741801E-3</v>
      </c>
      <c r="BA22" s="109">
        <v>2.3644965692774901E-5</v>
      </c>
      <c r="BB22" s="109">
        <v>4.8006808726996098E-5</v>
      </c>
      <c r="BC22" s="109">
        <v>0</v>
      </c>
      <c r="BD22" s="109">
        <v>0.243684141840602</v>
      </c>
      <c r="BE22" s="109">
        <v>0.42828714657980399</v>
      </c>
      <c r="BF22" s="109">
        <v>0</v>
      </c>
      <c r="BG22" s="109">
        <v>7.7964806422063798E-3</v>
      </c>
      <c r="BH22" s="109">
        <v>7.4907450754807398E-3</v>
      </c>
      <c r="BI22" s="109">
        <v>91.911052131373395</v>
      </c>
      <c r="BJ22" s="109">
        <v>975.05219224435996</v>
      </c>
      <c r="BK22" s="109">
        <v>99.672115267117505</v>
      </c>
      <c r="BL22" s="109">
        <v>1083.3914427848499</v>
      </c>
      <c r="BM22" s="109">
        <v>0</v>
      </c>
      <c r="BN22" s="109">
        <v>3.6637285901580099</v>
      </c>
      <c r="BO22" s="109">
        <v>0.152697719292536</v>
      </c>
      <c r="BP22" s="109">
        <v>1.9248145973886201E-4</v>
      </c>
      <c r="BQ22" s="109">
        <v>5.6787453957990897E-4</v>
      </c>
      <c r="BR22" s="109">
        <v>4.5572450587476598E-4</v>
      </c>
      <c r="BS22" s="109">
        <v>3.4688604388608699E-2</v>
      </c>
      <c r="BT22" s="109">
        <v>0</v>
      </c>
      <c r="BU22" s="109">
        <v>31.957746661604801</v>
      </c>
      <c r="BV22" s="109">
        <v>1.29729998930758E-2</v>
      </c>
      <c r="BW22" s="109">
        <v>4.5616914036277004E-3</v>
      </c>
      <c r="BX22" s="109">
        <v>17.160854688073499</v>
      </c>
      <c r="BY22" s="109">
        <v>5.8300604828122101E-3</v>
      </c>
      <c r="BZ22" s="109">
        <v>0</v>
      </c>
      <c r="CA22" s="109">
        <v>1.3952095485485301E-7</v>
      </c>
      <c r="CB22" s="109">
        <v>8.4558042483065695E-4</v>
      </c>
      <c r="CC22" s="109">
        <v>24.186551837442501</v>
      </c>
      <c r="CD22" s="109">
        <v>22.251569488858699</v>
      </c>
      <c r="CE22" s="109">
        <v>1.9349823485838</v>
      </c>
      <c r="CF22" s="109">
        <v>0</v>
      </c>
      <c r="CG22" s="109">
        <v>0</v>
      </c>
      <c r="CH22" s="109">
        <v>9.1033504599392606E-2</v>
      </c>
      <c r="CI22" s="109">
        <v>0</v>
      </c>
      <c r="CJ22" s="109">
        <v>0.97686957081521397</v>
      </c>
      <c r="CK22" s="109">
        <v>0</v>
      </c>
      <c r="CL22" s="109">
        <v>2.5389689120741601E-2</v>
      </c>
      <c r="CM22" s="109">
        <v>3.9074788064176502</v>
      </c>
      <c r="CN22" s="109">
        <v>7.8072689792294106E-2</v>
      </c>
      <c r="CO22" s="109">
        <v>0</v>
      </c>
      <c r="CP22" s="109">
        <v>6.5643889404035496E-2</v>
      </c>
      <c r="CQ22" s="109">
        <v>8.9008223824247506E-5</v>
      </c>
      <c r="CR22" s="109">
        <v>49.444727859477297</v>
      </c>
      <c r="CS22" s="109">
        <v>13.3478779979178</v>
      </c>
      <c r="CT22" s="109">
        <v>0</v>
      </c>
      <c r="CU22" s="109">
        <v>0</v>
      </c>
      <c r="CV22" s="109">
        <v>4.47137484677088</v>
      </c>
      <c r="CW22" s="109">
        <v>0.18189110500657399</v>
      </c>
      <c r="CX22" s="109">
        <v>0</v>
      </c>
      <c r="CY22" s="109">
        <v>0.72988066303027399</v>
      </c>
      <c r="CZ22" s="109">
        <v>89.381137012406498</v>
      </c>
      <c r="DA22" s="109">
        <v>0.17295267561757699</v>
      </c>
      <c r="DB22" s="109">
        <v>6.21528425150247</v>
      </c>
      <c r="DD22" s="30">
        <f t="shared" si="0"/>
        <v>8.0000034439074216E-3</v>
      </c>
      <c r="DE22" s="30">
        <f t="shared" si="7"/>
        <v>1.9247502824205107E-2</v>
      </c>
      <c r="DF22" s="45">
        <f t="shared" si="1"/>
        <v>-2.326776696172525E-7</v>
      </c>
      <c r="DG22" s="45"/>
      <c r="DH22" s="45">
        <f t="shared" si="2"/>
        <v>-4.1029950039680233E-7</v>
      </c>
      <c r="DI22" s="45">
        <f t="shared" si="3"/>
        <v>-2.4147570012560299E-5</v>
      </c>
      <c r="DJ22" s="45">
        <f t="shared" si="4"/>
        <v>-2.628200096446671E-5</v>
      </c>
      <c r="DK22" s="45">
        <f t="shared" si="5"/>
        <v>-7.0831612209281596E-7</v>
      </c>
      <c r="DL22" s="45">
        <f t="shared" si="6"/>
        <v>-3.7530940002759664E-7</v>
      </c>
      <c r="DM22" s="45">
        <f t="shared" si="8"/>
        <v>-4.9073075981740603E-4</v>
      </c>
      <c r="DN22" s="45">
        <f t="shared" si="9"/>
        <v>1.2606107102207543E-6</v>
      </c>
      <c r="DO22" s="45">
        <f t="shared" si="10"/>
        <v>2.5169384332772431E-5</v>
      </c>
      <c r="DP22" s="45">
        <f t="shared" si="11"/>
        <v>-5.5835698364799301E-4</v>
      </c>
      <c r="DQ22" s="45">
        <f t="shared" si="12"/>
        <v>2.9796090394967367E-5</v>
      </c>
      <c r="DR22" s="45">
        <f t="shared" si="13"/>
        <v>2.0610269443602026E-6</v>
      </c>
      <c r="DS22" s="45">
        <f t="shared" si="14"/>
        <v>2.5534688189975529E-5</v>
      </c>
      <c r="DT22" s="45">
        <f t="shared" si="15"/>
        <v>3.1342895771935752E-5</v>
      </c>
      <c r="DU22" s="45">
        <f t="shared" si="16"/>
        <v>3.3194573645221696E-7</v>
      </c>
      <c r="DV22" s="45">
        <f t="shared" si="17"/>
        <v>8.5529398934764528E-4</v>
      </c>
      <c r="DW22" s="45">
        <f t="shared" si="18"/>
        <v>1.4893026127735105E-6</v>
      </c>
      <c r="DX22" s="45">
        <f t="shared" si="19"/>
        <v>2.110130050132632E-5</v>
      </c>
      <c r="DY22" s="45">
        <f t="shared" si="20"/>
        <v>2.5991587754472515E-5</v>
      </c>
      <c r="DZ22" s="45">
        <f t="shared" si="21"/>
        <v>2.401485492096714E-5</v>
      </c>
      <c r="EA22" s="45">
        <f t="shared" si="22"/>
        <v>-1.3374924351988154E-3</v>
      </c>
      <c r="EB22" s="45">
        <f t="shared" si="23"/>
        <v>2.6001393813132733E-5</v>
      </c>
      <c r="EC22" s="45">
        <f t="shared" si="24"/>
        <v>2.7004490031147039E-6</v>
      </c>
      <c r="ED22" s="45">
        <f t="shared" si="25"/>
        <v>1.0147212112836851E-6</v>
      </c>
      <c r="EE22" s="75">
        <f t="shared" si="26"/>
        <v>-5.9935623139465624E-7</v>
      </c>
      <c r="EF22" s="45">
        <f t="shared" si="27"/>
        <v>2.7970542334159892E-5</v>
      </c>
      <c r="EG22" s="45">
        <f t="shared" si="28"/>
        <v>8.0984393472718886E-4</v>
      </c>
      <c r="EH22" s="45">
        <f t="shared" si="29"/>
        <v>-9.4850781924269562E-4</v>
      </c>
      <c r="EI22" s="75">
        <f t="shared" si="30"/>
        <v>-4.3710790089540873E-4</v>
      </c>
      <c r="EJ22" s="45">
        <f t="shared" si="31"/>
        <v>2.3925431177599781E-5</v>
      </c>
      <c r="EK22" s="45">
        <f t="shared" si="32"/>
        <v>2.6005971475401787E-5</v>
      </c>
      <c r="EL22" s="45"/>
      <c r="EM22" s="45"/>
      <c r="EN22" s="45"/>
      <c r="EO22" s="45"/>
    </row>
    <row r="23" spans="1:145" x14ac:dyDescent="0.25">
      <c r="A23" s="20" t="s">
        <v>22</v>
      </c>
      <c r="B23" s="20">
        <v>559.60216307999997</v>
      </c>
      <c r="C23" s="20"/>
      <c r="D23" s="20">
        <v>5885.6931752</v>
      </c>
      <c r="E23" s="20">
        <v>93.988658147999999</v>
      </c>
      <c r="F23" s="20">
        <v>86.469623552000002</v>
      </c>
      <c r="G23" s="20">
        <v>210.70053887</v>
      </c>
      <c r="H23" s="20">
        <v>276.33121851999999</v>
      </c>
      <c r="I23" s="20"/>
      <c r="J23" s="22" t="s">
        <v>22</v>
      </c>
      <c r="K23" s="22">
        <v>0</v>
      </c>
      <c r="L23" s="109">
        <v>7.3002295823625998</v>
      </c>
      <c r="M23" s="109">
        <v>0.51066109188277498</v>
      </c>
      <c r="N23" s="109">
        <v>2.70201884025336</v>
      </c>
      <c r="O23" s="109">
        <v>2.70201884025336</v>
      </c>
      <c r="P23" s="109">
        <v>21.467472735165899</v>
      </c>
      <c r="Q23" s="109">
        <v>0</v>
      </c>
      <c r="R23" s="109">
        <v>3.8072574189387999E-4</v>
      </c>
      <c r="S23" s="109">
        <v>1.85883261837442E-3</v>
      </c>
      <c r="T23" s="109">
        <v>1.3088025088742501</v>
      </c>
      <c r="U23" s="109">
        <v>3.6144146892038001E-4</v>
      </c>
      <c r="V23" s="109">
        <v>0.27992424681134798</v>
      </c>
      <c r="W23" s="109">
        <v>1.2652230908800299E-2</v>
      </c>
      <c r="X23" s="109">
        <v>7.7545919895059996E-3</v>
      </c>
      <c r="Y23" s="109">
        <v>6.7185368677120501</v>
      </c>
      <c r="Z23" s="109">
        <v>1.25207840407414E-7</v>
      </c>
      <c r="AA23" s="109">
        <v>5.0083336326107603E-7</v>
      </c>
      <c r="AB23" s="109">
        <v>559.60197117192195</v>
      </c>
      <c r="AC23" s="109">
        <v>7.5190360040124098</v>
      </c>
      <c r="AD23" s="109">
        <v>66.685349136063707</v>
      </c>
      <c r="AE23" s="109">
        <v>4.2464351177543698</v>
      </c>
      <c r="AF23" s="109">
        <v>9.8661826860012E-2</v>
      </c>
      <c r="AG23" s="109">
        <v>15.1840632002292</v>
      </c>
      <c r="AH23" s="109">
        <v>0.25508533183419002</v>
      </c>
      <c r="AI23" s="109">
        <v>64.306013672194894</v>
      </c>
      <c r="AJ23" s="109">
        <v>0.48862079993533097</v>
      </c>
      <c r="AK23" s="109">
        <v>11.226644664775099</v>
      </c>
      <c r="AL23" s="109">
        <v>0.12130973812134099</v>
      </c>
      <c r="AM23" s="109">
        <v>0</v>
      </c>
      <c r="AN23" s="109">
        <v>0</v>
      </c>
      <c r="AO23" s="109">
        <v>11.8083372659252</v>
      </c>
      <c r="AP23" s="109">
        <v>11.8083372659252</v>
      </c>
      <c r="AQ23" s="109">
        <v>0.77096544509051002</v>
      </c>
      <c r="AR23" s="109">
        <v>1.0481859765766801E-6</v>
      </c>
      <c r="AS23" s="109">
        <v>2.0240790788824702E-6</v>
      </c>
      <c r="AT23" s="109">
        <v>47.085542985322697</v>
      </c>
      <c r="AU23" s="109">
        <v>8.8908877710794396</v>
      </c>
      <c r="AV23" s="109">
        <v>0.35483154515242799</v>
      </c>
      <c r="AW23" s="109">
        <v>9.3044505290003308</v>
      </c>
      <c r="AX23" s="109">
        <v>0.95211709431996705</v>
      </c>
      <c r="AY23" s="109">
        <v>1.2970403148200201E-3</v>
      </c>
      <c r="AZ23" s="109">
        <v>9.5116548587112892E-3</v>
      </c>
      <c r="BA23" s="109">
        <v>9.1882649481638202E-5</v>
      </c>
      <c r="BB23" s="109">
        <v>1.8654994217276501E-4</v>
      </c>
      <c r="BC23" s="109">
        <v>0</v>
      </c>
      <c r="BD23" s="109">
        <v>0.75337509839216699</v>
      </c>
      <c r="BE23" s="109">
        <v>1.6642803666617001</v>
      </c>
      <c r="BF23" s="109">
        <v>0</v>
      </c>
      <c r="BG23" s="109">
        <v>3.02963520285278E-2</v>
      </c>
      <c r="BH23" s="109">
        <v>2.9108264801556399E-2</v>
      </c>
      <c r="BI23" s="109">
        <v>284.15263951454199</v>
      </c>
      <c r="BJ23" s="109">
        <v>5297.1224799607498</v>
      </c>
      <c r="BK23" s="109">
        <v>541.48361583712199</v>
      </c>
      <c r="BL23" s="109">
        <v>5885.6916387831998</v>
      </c>
      <c r="BM23" s="109">
        <v>0</v>
      </c>
      <c r="BN23" s="109">
        <v>11.326810122214299</v>
      </c>
      <c r="BO23" s="109">
        <v>0.47267781666409803</v>
      </c>
      <c r="BP23" s="109">
        <v>7.4796506641048905E-4</v>
      </c>
      <c r="BQ23" s="109">
        <v>2.2067005893968701E-3</v>
      </c>
      <c r="BR23" s="109">
        <v>1.7708970652160201E-3</v>
      </c>
      <c r="BS23" s="109">
        <v>0.111161146632539</v>
      </c>
      <c r="BT23" s="109">
        <v>0</v>
      </c>
      <c r="BU23" s="109">
        <v>98.800725105861503</v>
      </c>
      <c r="BV23" s="109">
        <v>5.0411780381068902E-2</v>
      </c>
      <c r="BW23" s="109">
        <v>1.77262694731504E-2</v>
      </c>
      <c r="BX23" s="109">
        <v>66.685349136063707</v>
      </c>
      <c r="BY23" s="109">
        <v>2.265503674223E-2</v>
      </c>
      <c r="BZ23" s="109">
        <v>0</v>
      </c>
      <c r="CA23" s="109">
        <v>5.4216316881341705E-7</v>
      </c>
      <c r="CB23" s="109">
        <v>3.2858410647221802E-3</v>
      </c>
      <c r="CC23" s="109">
        <v>93.986383640634998</v>
      </c>
      <c r="CD23" s="109">
        <v>86.467347636622605</v>
      </c>
      <c r="CE23" s="109">
        <v>7.5190360040124098</v>
      </c>
      <c r="CF23" s="109">
        <v>0</v>
      </c>
      <c r="CG23" s="109">
        <v>0</v>
      </c>
      <c r="CH23" s="109">
        <v>0.35374705186924299</v>
      </c>
      <c r="CI23" s="109">
        <v>0</v>
      </c>
      <c r="CJ23" s="109">
        <v>3.79601628433009</v>
      </c>
      <c r="CK23" s="109">
        <v>0</v>
      </c>
      <c r="CL23" s="109">
        <v>9.8661826860012E-2</v>
      </c>
      <c r="CM23" s="109">
        <v>15.1840632002292</v>
      </c>
      <c r="CN23" s="109">
        <v>0.24137002397167301</v>
      </c>
      <c r="CO23" s="109">
        <v>0</v>
      </c>
      <c r="CP23" s="109">
        <v>0.25508533183419002</v>
      </c>
      <c r="CQ23" s="109">
        <v>3.4587777491911702E-4</v>
      </c>
      <c r="CR23" s="109">
        <v>210.70047509162899</v>
      </c>
      <c r="CS23" s="109">
        <v>41.266348956225599</v>
      </c>
      <c r="CT23" s="109">
        <v>0</v>
      </c>
      <c r="CU23" s="109">
        <v>0</v>
      </c>
      <c r="CV23" s="109">
        <v>13.823726812698199</v>
      </c>
      <c r="CW23" s="109">
        <v>0.56233506122422094</v>
      </c>
      <c r="CX23" s="109">
        <v>0</v>
      </c>
      <c r="CY23" s="109">
        <v>2.2565042058315101</v>
      </c>
      <c r="CZ23" s="109">
        <v>276.33111060919202</v>
      </c>
      <c r="DA23" s="109">
        <v>0.53470193196854499</v>
      </c>
      <c r="DB23" s="109">
        <v>19.215188230234201</v>
      </c>
      <c r="DD23" s="30">
        <f t="shared" si="0"/>
        <v>8.0000016778074192E-3</v>
      </c>
      <c r="DE23" s="30">
        <f t="shared" si="7"/>
        <v>1.9247501075848966E-2</v>
      </c>
      <c r="DF23" s="45">
        <f t="shared" si="1"/>
        <v>-3.4293662656048717E-7</v>
      </c>
      <c r="DG23" s="45"/>
      <c r="DH23" s="45">
        <f t="shared" si="2"/>
        <v>-2.6104262565660968E-7</v>
      </c>
      <c r="DI23" s="45">
        <f t="shared" si="3"/>
        <v>-2.4199806762001893E-5</v>
      </c>
      <c r="DJ23" s="45">
        <f t="shared" si="4"/>
        <v>-2.6320403442342622E-5</v>
      </c>
      <c r="DK23" s="45">
        <f t="shared" si="5"/>
        <v>-3.0269676269802205E-7</v>
      </c>
      <c r="DL23" s="45">
        <f t="shared" si="6"/>
        <v>-3.9051254703433622E-7</v>
      </c>
      <c r="DM23" s="45">
        <f t="shared" si="8"/>
        <v>-4.91396299112049E-4</v>
      </c>
      <c r="DN23" s="45">
        <f t="shared" si="9"/>
        <v>2.3488764359952513E-6</v>
      </c>
      <c r="DO23" s="45">
        <f t="shared" si="10"/>
        <v>2.4137698544727151E-5</v>
      </c>
      <c r="DP23" s="45">
        <f t="shared" si="11"/>
        <v>-5.5792731333068621E-4</v>
      </c>
      <c r="DQ23" s="45">
        <f t="shared" si="12"/>
        <v>2.2011791958116826E-5</v>
      </c>
      <c r="DR23" s="45">
        <f t="shared" si="13"/>
        <v>2.971399288973442E-6</v>
      </c>
      <c r="DS23" s="45">
        <f t="shared" si="14"/>
        <v>2.591632083073774E-5</v>
      </c>
      <c r="DT23" s="45">
        <f t="shared" si="15"/>
        <v>2.8124785439267093E-5</v>
      </c>
      <c r="DU23" s="45">
        <f t="shared" si="16"/>
        <v>3.1371356122955527E-6</v>
      </c>
      <c r="DV23" s="45">
        <f t="shared" si="17"/>
        <v>8.5641360623423782E-4</v>
      </c>
      <c r="DW23" s="45">
        <f t="shared" si="18"/>
        <v>2.1356266887310205E-6</v>
      </c>
      <c r="DX23" s="45">
        <f t="shared" si="19"/>
        <v>2.5756621443085497E-5</v>
      </c>
      <c r="DY23" s="45">
        <f t="shared" si="20"/>
        <v>2.560216877666414E-5</v>
      </c>
      <c r="DZ23" s="45">
        <f t="shared" si="21"/>
        <v>2.777145868130561E-5</v>
      </c>
      <c r="EA23" s="45">
        <f t="shared" si="22"/>
        <v>-1.3372946164188963E-3</v>
      </c>
      <c r="EB23" s="45">
        <f t="shared" si="23"/>
        <v>2.6076157026098388E-5</v>
      </c>
      <c r="EC23" s="45">
        <f t="shared" si="24"/>
        <v>2.2248964810016694E-6</v>
      </c>
      <c r="ED23" s="45">
        <f t="shared" si="25"/>
        <v>2.3058502834027625E-6</v>
      </c>
      <c r="EE23" s="75">
        <f t="shared" si="26"/>
        <v>2.0712059734877907E-6</v>
      </c>
      <c r="EF23" s="45">
        <f t="shared" si="27"/>
        <v>3.0095030014122954E-5</v>
      </c>
      <c r="EG23" s="45">
        <f t="shared" si="28"/>
        <v>8.0874897695261037E-4</v>
      </c>
      <c r="EH23" s="45">
        <f t="shared" si="29"/>
        <v>-9.4977983484973523E-4</v>
      </c>
      <c r="EI23" s="75">
        <f t="shared" si="30"/>
        <v>-4.7556522448376139E-4</v>
      </c>
      <c r="EJ23" s="45">
        <f t="shared" si="31"/>
        <v>2.3907464377911836E-5</v>
      </c>
      <c r="EK23" s="45">
        <f t="shared" si="32"/>
        <v>2.598641198439324E-5</v>
      </c>
      <c r="EL23" s="45"/>
      <c r="EM23" s="45"/>
      <c r="EN23" s="45"/>
      <c r="EO23" s="45"/>
    </row>
    <row r="24" spans="1:145" x14ac:dyDescent="0.25">
      <c r="A24" s="20" t="s">
        <v>23</v>
      </c>
      <c r="B24" s="20">
        <v>60.875151271</v>
      </c>
      <c r="C24" s="20"/>
      <c r="D24" s="20">
        <v>519.63532032000001</v>
      </c>
      <c r="E24" s="20">
        <v>9.7883784541000001</v>
      </c>
      <c r="F24" s="20">
        <v>9.0053216568999996</v>
      </c>
      <c r="G24" s="20">
        <v>18.456944135000001</v>
      </c>
      <c r="H24" s="20">
        <v>41.836857557000002</v>
      </c>
      <c r="I24" s="20"/>
      <c r="J24" s="22" t="s">
        <v>23</v>
      </c>
      <c r="K24" s="22">
        <v>0</v>
      </c>
      <c r="L24" s="109">
        <v>1.10526276263754</v>
      </c>
      <c r="M24" s="109">
        <v>7.7314731431813999E-2</v>
      </c>
      <c r="N24" s="109">
        <v>0.40908872614138397</v>
      </c>
      <c r="O24" s="109">
        <v>0.40908872614138397</v>
      </c>
      <c r="P24" s="109">
        <v>3.25019933376874</v>
      </c>
      <c r="Q24" s="109">
        <v>0</v>
      </c>
      <c r="R24" s="109">
        <v>3.9650156803739001E-5</v>
      </c>
      <c r="S24" s="109">
        <v>1.93586830800773E-4</v>
      </c>
      <c r="T24" s="109">
        <v>0.198154157430113</v>
      </c>
      <c r="U24" s="109">
        <v>3.7642342411184398E-5</v>
      </c>
      <c r="V24" s="109">
        <v>4.2380856414827799E-2</v>
      </c>
      <c r="W24" s="109">
        <v>1.31765658382799E-3</v>
      </c>
      <c r="X24" s="109">
        <v>8.0759547832029801E-4</v>
      </c>
      <c r="Y24" s="109">
        <v>1.01719432287945</v>
      </c>
      <c r="Z24" s="109">
        <v>1.30396763725149E-8</v>
      </c>
      <c r="AA24" s="109">
        <v>5.2158997558381099E-8</v>
      </c>
      <c r="AB24" s="109">
        <v>60.875133199953602</v>
      </c>
      <c r="AC24" s="109">
        <v>0.78305559296064198</v>
      </c>
      <c r="AD24" s="109">
        <v>6.9449001317261603</v>
      </c>
      <c r="AE24" s="109">
        <v>0.44224227428804502</v>
      </c>
      <c r="AF24" s="109">
        <v>1.02750638403412E-2</v>
      </c>
      <c r="AG24" s="109">
        <v>1.5813336670028699</v>
      </c>
      <c r="AH24" s="109">
        <v>2.65656911214361E-2</v>
      </c>
      <c r="AI24" s="109">
        <v>9.7360085271019692</v>
      </c>
      <c r="AJ24" s="109">
        <v>7.3977717366008E-2</v>
      </c>
      <c r="AK24" s="109">
        <v>1.6997267214421501</v>
      </c>
      <c r="AL24" s="109">
        <v>1.83665239234648E-2</v>
      </c>
      <c r="AM24" s="109">
        <v>0</v>
      </c>
      <c r="AN24" s="109">
        <v>0</v>
      </c>
      <c r="AO24" s="109">
        <v>1.7877952410434399</v>
      </c>
      <c r="AP24" s="109">
        <v>1.7877952410434399</v>
      </c>
      <c r="AQ24" s="109">
        <v>0.116725031825096</v>
      </c>
      <c r="AR24" s="109">
        <v>1.09163302392378E-7</v>
      </c>
      <c r="AS24" s="109">
        <v>2.1079460965163601E-7</v>
      </c>
      <c r="AT24" s="109">
        <v>4.1570793137011703</v>
      </c>
      <c r="AU24" s="109">
        <v>1.34609029784145</v>
      </c>
      <c r="AV24" s="109">
        <v>5.3721892059892903E-2</v>
      </c>
      <c r="AW24" s="109">
        <v>1.40870490169855</v>
      </c>
      <c r="AX24" s="109">
        <v>0.14415159920016299</v>
      </c>
      <c r="AY24" s="109">
        <v>1.35078812700827E-4</v>
      </c>
      <c r="AZ24" s="109">
        <v>9.9058226932764509E-4</v>
      </c>
      <c r="BA24" s="109">
        <v>9.56903720850764E-6</v>
      </c>
      <c r="BB24" s="109">
        <v>1.9428061354629901E-5</v>
      </c>
      <c r="BC24" s="109">
        <v>0</v>
      </c>
      <c r="BD24" s="109">
        <v>0.114061685738185</v>
      </c>
      <c r="BE24" s="109">
        <v>0.17332524073920899</v>
      </c>
      <c r="BF24" s="109">
        <v>0</v>
      </c>
      <c r="BG24" s="109">
        <v>3.1551930973285499E-3</v>
      </c>
      <c r="BH24" s="109">
        <v>3.0314589306481001E-3</v>
      </c>
      <c r="BI24" s="109">
        <v>43.021027122362</v>
      </c>
      <c r="BJ24" s="109">
        <v>467.67156910442702</v>
      </c>
      <c r="BK24" s="109">
        <v>47.8064685081874</v>
      </c>
      <c r="BL24" s="109">
        <v>519.63511692631596</v>
      </c>
      <c r="BM24" s="109">
        <v>0</v>
      </c>
      <c r="BN24" s="109">
        <v>1.7148915009452299</v>
      </c>
      <c r="BO24" s="109">
        <v>7.1425994582913002E-2</v>
      </c>
      <c r="BP24" s="109">
        <v>7.7895743064534706E-5</v>
      </c>
      <c r="BQ24" s="109">
        <v>2.2981662857300301E-4</v>
      </c>
      <c r="BR24" s="109">
        <v>1.8442777585608199E-4</v>
      </c>
      <c r="BS24" s="109">
        <v>1.59239135453077E-2</v>
      </c>
      <c r="BT24" s="109">
        <v>0</v>
      </c>
      <c r="BU24" s="109">
        <v>14.9585347186263</v>
      </c>
      <c r="BV24" s="109">
        <v>5.2500955152477097E-3</v>
      </c>
      <c r="BW24" s="109">
        <v>1.84609035753457E-3</v>
      </c>
      <c r="BX24" s="109">
        <v>6.9449001317261603</v>
      </c>
      <c r="BY24" s="109">
        <v>2.3593931337048098E-3</v>
      </c>
      <c r="BZ24" s="109">
        <v>0</v>
      </c>
      <c r="CA24" s="109">
        <v>5.6463331404289001E-8</v>
      </c>
      <c r="CB24" s="109">
        <v>3.4220160386249699E-4</v>
      </c>
      <c r="CC24" s="109">
        <v>9.7881378389588605</v>
      </c>
      <c r="CD24" s="109">
        <v>9.0050822459982207</v>
      </c>
      <c r="CE24" s="109">
        <v>0.78305559296064198</v>
      </c>
      <c r="CF24" s="109">
        <v>0</v>
      </c>
      <c r="CG24" s="109">
        <v>0</v>
      </c>
      <c r="CH24" s="109">
        <v>3.68407625787463E-2</v>
      </c>
      <c r="CI24" s="109">
        <v>0</v>
      </c>
      <c r="CJ24" s="109">
        <v>0.39533312808302601</v>
      </c>
      <c r="CK24" s="109">
        <v>0</v>
      </c>
      <c r="CL24" s="109">
        <v>1.02750638403412E-2</v>
      </c>
      <c r="CM24" s="109">
        <v>1.5813336670028699</v>
      </c>
      <c r="CN24" s="109">
        <v>3.6543677445672003E-2</v>
      </c>
      <c r="CO24" s="109">
        <v>0</v>
      </c>
      <c r="CP24" s="109">
        <v>2.65656911214361E-2</v>
      </c>
      <c r="CQ24" s="109">
        <v>3.60210352904864E-5</v>
      </c>
      <c r="CR24" s="109">
        <v>18.456918718894102</v>
      </c>
      <c r="CS24" s="109">
        <v>6.2477756257140502</v>
      </c>
      <c r="CT24" s="109">
        <v>0</v>
      </c>
      <c r="CU24" s="109">
        <v>0</v>
      </c>
      <c r="CV24" s="109">
        <v>2.0929294390352799</v>
      </c>
      <c r="CW24" s="109">
        <v>8.5138276506741203E-2</v>
      </c>
      <c r="CX24" s="109">
        <v>0</v>
      </c>
      <c r="CY24" s="109">
        <v>0.34163759054084802</v>
      </c>
      <c r="CZ24" s="109">
        <v>41.836849595176197</v>
      </c>
      <c r="DA24" s="109">
        <v>8.0954748054343897E-2</v>
      </c>
      <c r="DB24" s="109">
        <v>2.90919832437016</v>
      </c>
      <c r="DD24" s="30">
        <f t="shared" si="0"/>
        <v>7.9999968791382558E-3</v>
      </c>
      <c r="DE24" s="30">
        <f t="shared" si="7"/>
        <v>1.9247491139376679E-2</v>
      </c>
      <c r="DF24" s="45">
        <f t="shared" si="1"/>
        <v>-2.968542339632461E-7</v>
      </c>
      <c r="DG24" s="45"/>
      <c r="DH24" s="45">
        <f t="shared" si="2"/>
        <v>-3.91416203042071E-7</v>
      </c>
      <c r="DI24" s="45">
        <f t="shared" si="3"/>
        <v>-2.4581716192104785E-5</v>
      </c>
      <c r="DJ24" s="45">
        <f t="shared" si="4"/>
        <v>-2.6585491434998869E-5</v>
      </c>
      <c r="DK24" s="45">
        <f t="shared" si="5"/>
        <v>-1.3770484275788328E-6</v>
      </c>
      <c r="DL24" s="45">
        <f t="shared" si="6"/>
        <v>-1.9030644913625348E-7</v>
      </c>
      <c r="DM24" s="45">
        <f t="shared" si="8"/>
        <v>-4.9151823298460462E-4</v>
      </c>
      <c r="DN24" s="45">
        <f t="shared" si="9"/>
        <v>3.0185791056099803E-6</v>
      </c>
      <c r="DO24" s="45">
        <f t="shared" si="10"/>
        <v>2.2970439962053892E-5</v>
      </c>
      <c r="DP24" s="45">
        <f t="shared" si="11"/>
        <v>-5.5820692604808154E-4</v>
      </c>
      <c r="DQ24" s="45">
        <f t="shared" si="12"/>
        <v>2.9186679324805631E-5</v>
      </c>
      <c r="DR24" s="45">
        <f t="shared" si="13"/>
        <v>3.0149296251289378E-6</v>
      </c>
      <c r="DS24" s="45">
        <f t="shared" si="14"/>
        <v>2.4775130493170718E-5</v>
      </c>
      <c r="DT24" s="45">
        <f t="shared" si="15"/>
        <v>2.8812303666140913E-5</v>
      </c>
      <c r="DU24" s="45">
        <f t="shared" si="16"/>
        <v>8.0010980211926355E-6</v>
      </c>
      <c r="DV24" s="45">
        <f t="shared" si="17"/>
        <v>8.5603746376063843E-4</v>
      </c>
      <c r="DW24" s="45">
        <f t="shared" si="18"/>
        <v>1.897236360583755E-6</v>
      </c>
      <c r="DX24" s="45">
        <f t="shared" si="19"/>
        <v>2.3393396952934408E-5</v>
      </c>
      <c r="DY24" s="45">
        <f t="shared" si="20"/>
        <v>2.2921526302251583E-5</v>
      </c>
      <c r="DZ24" s="45">
        <f t="shared" si="21"/>
        <v>2.530424167024314E-5</v>
      </c>
      <c r="EA24" s="45">
        <f t="shared" si="22"/>
        <v>-1.3388275882087021E-3</v>
      </c>
      <c r="EB24" s="45">
        <f t="shared" si="23"/>
        <v>2.5947659637825564E-5</v>
      </c>
      <c r="EC24" s="45">
        <f t="shared" si="24"/>
        <v>3.3778171328222559E-6</v>
      </c>
      <c r="ED24" s="45">
        <f t="shared" si="25"/>
        <v>5.4856586517246984E-6</v>
      </c>
      <c r="EE24" s="75">
        <f t="shared" si="26"/>
        <v>-1.6940691883091372E-6</v>
      </c>
      <c r="EF24" s="45">
        <f t="shared" si="27"/>
        <v>2.287259008834815E-5</v>
      </c>
      <c r="EG24" s="45">
        <f t="shared" si="28"/>
        <v>8.1449126014034414E-4</v>
      </c>
      <c r="EH24" s="45">
        <f t="shared" si="29"/>
        <v>-9.5561314541626151E-4</v>
      </c>
      <c r="EI24" s="75">
        <f t="shared" si="30"/>
        <v>-4.3240805584559335E-4</v>
      </c>
      <c r="EJ24" s="45">
        <f t="shared" si="31"/>
        <v>2.3965945769543859E-5</v>
      </c>
      <c r="EK24" s="45">
        <f t="shared" si="32"/>
        <v>2.6049954261747923E-5</v>
      </c>
      <c r="EL24" s="45"/>
      <c r="EM24" s="45"/>
      <c r="EN24" s="45"/>
      <c r="EO24" s="45"/>
    </row>
    <row r="25" spans="1:145" x14ac:dyDescent="0.25">
      <c r="A25" s="20" t="s">
        <v>24</v>
      </c>
      <c r="B25" s="20">
        <v>59.763821577000002</v>
      </c>
      <c r="C25" s="20"/>
      <c r="D25" s="20">
        <v>466.97403438999999</v>
      </c>
      <c r="E25" s="20">
        <v>11.284353007</v>
      </c>
      <c r="F25" s="20">
        <v>10.381593711000001</v>
      </c>
      <c r="G25" s="20">
        <v>25.254433746</v>
      </c>
      <c r="H25" s="20">
        <v>31.730088611999999</v>
      </c>
      <c r="I25" s="20"/>
      <c r="J25" s="22" t="s">
        <v>24</v>
      </c>
      <c r="K25" s="22">
        <v>0</v>
      </c>
      <c r="L25" s="109">
        <v>0.83825836549186705</v>
      </c>
      <c r="M25" s="109">
        <v>5.8637290359545402E-2</v>
      </c>
      <c r="N25" s="109">
        <v>0.31026307438017797</v>
      </c>
      <c r="O25" s="109">
        <v>0.31026307438017797</v>
      </c>
      <c r="P25" s="109">
        <v>2.4650288297260201</v>
      </c>
      <c r="Q25" s="109">
        <v>0</v>
      </c>
      <c r="R25" s="109">
        <v>4.5710493427470603E-5</v>
      </c>
      <c r="S25" s="109">
        <v>2.2317276167485101E-4</v>
      </c>
      <c r="T25" s="109">
        <v>0.15028489757284599</v>
      </c>
      <c r="U25" s="109">
        <v>4.33954429475588E-5</v>
      </c>
      <c r="V25" s="109">
        <v>3.2142682253372301E-2</v>
      </c>
      <c r="W25" s="109">
        <v>1.51903473712638E-3</v>
      </c>
      <c r="X25" s="109">
        <v>9.3102023402062402E-4</v>
      </c>
      <c r="Y25" s="109">
        <v>0.77146334583199605</v>
      </c>
      <c r="Z25" s="109">
        <v>1.5032547628102301E-8</v>
      </c>
      <c r="AA25" s="109">
        <v>6.0130509873950705E-8</v>
      </c>
      <c r="AB25" s="109">
        <v>59.763819534934903</v>
      </c>
      <c r="AC25" s="109">
        <v>0.90276027601867304</v>
      </c>
      <c r="AD25" s="109">
        <v>8.0062801898179501</v>
      </c>
      <c r="AE25" s="109">
        <v>0.50982955229638904</v>
      </c>
      <c r="AF25" s="109">
        <v>1.1845388812645701E-2</v>
      </c>
      <c r="AG25" s="109">
        <v>1.8230066696428999</v>
      </c>
      <c r="AH25" s="109">
        <v>3.0625697206192699E-2</v>
      </c>
      <c r="AI25" s="109">
        <v>7.3840159115286301</v>
      </c>
      <c r="AJ25" s="109">
        <v>5.6106524707405799E-2</v>
      </c>
      <c r="AK25" s="109">
        <v>1.2891135893844099</v>
      </c>
      <c r="AL25" s="109">
        <v>1.39294467444562E-2</v>
      </c>
      <c r="AM25" s="109">
        <v>0</v>
      </c>
      <c r="AN25" s="109">
        <v>0</v>
      </c>
      <c r="AO25" s="109">
        <v>1.35590768930681</v>
      </c>
      <c r="AP25" s="109">
        <v>1.35590768930681</v>
      </c>
      <c r="AQ25" s="109">
        <v>8.8527137546173001E-2</v>
      </c>
      <c r="AR25" s="109">
        <v>1.25845094120041E-7</v>
      </c>
      <c r="AS25" s="109">
        <v>2.4301275750835799E-7</v>
      </c>
      <c r="AT25" s="109">
        <v>3.7357929240452599</v>
      </c>
      <c r="AU25" s="109">
        <v>1.0209070446697199</v>
      </c>
      <c r="AV25" s="109">
        <v>4.0743981512027801E-2</v>
      </c>
      <c r="AW25" s="109">
        <v>1.0683964655815901</v>
      </c>
      <c r="AX25" s="109">
        <v>0.109328003256447</v>
      </c>
      <c r="AY25" s="109">
        <v>1.55724498641401E-4</v>
      </c>
      <c r="AZ25" s="109">
        <v>1.14197509879462E-3</v>
      </c>
      <c r="BA25" s="109">
        <v>1.10315161185425E-5</v>
      </c>
      <c r="BB25" s="109">
        <v>2.2397202963011899E-5</v>
      </c>
      <c r="BC25" s="109">
        <v>0</v>
      </c>
      <c r="BD25" s="109">
        <v>8.6507189314446203E-2</v>
      </c>
      <c r="BE25" s="109">
        <v>0.19981453922849199</v>
      </c>
      <c r="BF25" s="109">
        <v>0</v>
      </c>
      <c r="BG25" s="109">
        <v>3.63739522589108E-3</v>
      </c>
      <c r="BH25" s="109">
        <v>3.49475571575808E-3</v>
      </c>
      <c r="BI25" s="109">
        <v>32.6281878999322</v>
      </c>
      <c r="BJ25" s="109">
        <v>420.276505275109</v>
      </c>
      <c r="BK25" s="109">
        <v>42.961631376621</v>
      </c>
      <c r="BL25" s="109">
        <v>466.973929575775</v>
      </c>
      <c r="BM25" s="109">
        <v>0</v>
      </c>
      <c r="BN25" s="109">
        <v>1.3006137227191801</v>
      </c>
      <c r="BO25" s="109">
        <v>5.4291476503028603E-2</v>
      </c>
      <c r="BP25" s="109">
        <v>8.9800499581452501E-5</v>
      </c>
      <c r="BQ25" s="109">
        <v>2.6493870904831902E-4</v>
      </c>
      <c r="BR25" s="109">
        <v>2.12617124489492E-4</v>
      </c>
      <c r="BS25" s="109">
        <v>1.28644729469733E-2</v>
      </c>
      <c r="BT25" s="109">
        <v>0</v>
      </c>
      <c r="BU25" s="109">
        <v>11.3449087992096</v>
      </c>
      <c r="BV25" s="109">
        <v>6.0524629816410096E-3</v>
      </c>
      <c r="BW25" s="109">
        <v>2.1282249452978098E-3</v>
      </c>
      <c r="BX25" s="109">
        <v>8.0062801898179501</v>
      </c>
      <c r="BY25" s="109">
        <v>2.7199758395476002E-3</v>
      </c>
      <c r="BZ25" s="109">
        <v>0</v>
      </c>
      <c r="CA25" s="109">
        <v>6.5091959633371303E-8</v>
      </c>
      <c r="CB25" s="109">
        <v>3.9450042295672899E-4</v>
      </c>
      <c r="CC25" s="109">
        <v>11.2840772723371</v>
      </c>
      <c r="CD25" s="109">
        <v>10.3813169963184</v>
      </c>
      <c r="CE25" s="109">
        <v>0.90276027601867304</v>
      </c>
      <c r="CF25" s="109">
        <v>0</v>
      </c>
      <c r="CG25" s="109">
        <v>0</v>
      </c>
      <c r="CH25" s="109">
        <v>4.2471085412567403E-2</v>
      </c>
      <c r="CI25" s="109">
        <v>0</v>
      </c>
      <c r="CJ25" s="109">
        <v>0.45575127476755001</v>
      </c>
      <c r="CK25" s="109">
        <v>0</v>
      </c>
      <c r="CL25" s="109">
        <v>1.1845388812645701E-2</v>
      </c>
      <c r="CM25" s="109">
        <v>1.8230066696428999</v>
      </c>
      <c r="CN25" s="109">
        <v>2.7715553447889899E-2</v>
      </c>
      <c r="CO25" s="109">
        <v>0</v>
      </c>
      <c r="CP25" s="109">
        <v>3.0625697206192699E-2</v>
      </c>
      <c r="CQ25" s="109">
        <v>4.1526469220721199E-5</v>
      </c>
      <c r="CR25" s="109">
        <v>25.254400105821802</v>
      </c>
      <c r="CS25" s="109">
        <v>4.7384666053287896</v>
      </c>
      <c r="CT25" s="109">
        <v>0</v>
      </c>
      <c r="CU25" s="109">
        <v>0</v>
      </c>
      <c r="CV25" s="109">
        <v>1.58732792757982</v>
      </c>
      <c r="CW25" s="109">
        <v>6.4570849000230801E-2</v>
      </c>
      <c r="CX25" s="109">
        <v>0</v>
      </c>
      <c r="CY25" s="109">
        <v>0.25910625357033001</v>
      </c>
      <c r="CZ25" s="109">
        <v>31.730080182101698</v>
      </c>
      <c r="DA25" s="109">
        <v>6.1397820948290598E-2</v>
      </c>
      <c r="DB25" s="109">
        <v>2.2064100382791199</v>
      </c>
      <c r="DD25" s="30">
        <f t="shared" si="0"/>
        <v>8.000003185272166E-3</v>
      </c>
      <c r="DE25" s="30">
        <f t="shared" si="7"/>
        <v>1.9247513518694557E-2</v>
      </c>
      <c r="DF25" s="45">
        <f t="shared" si="1"/>
        <v>-3.4168917657315881E-8</v>
      </c>
      <c r="DG25" s="45"/>
      <c r="DH25" s="45">
        <f t="shared" si="2"/>
        <v>-2.24454075096041E-7</v>
      </c>
      <c r="DI25" s="45">
        <f t="shared" si="3"/>
        <v>-2.4435132676955925E-5</v>
      </c>
      <c r="DJ25" s="45">
        <f t="shared" si="4"/>
        <v>-2.6654354745872166E-5</v>
      </c>
      <c r="DK25" s="45">
        <f t="shared" si="5"/>
        <v>-1.3320503851705711E-6</v>
      </c>
      <c r="DL25" s="45">
        <f t="shared" si="6"/>
        <v>-2.6567522090056739E-7</v>
      </c>
      <c r="DM25" s="45">
        <f t="shared" si="8"/>
        <v>-4.9063304807878312E-4</v>
      </c>
      <c r="DN25" s="45">
        <f t="shared" si="9"/>
        <v>1.7426316752787561E-6</v>
      </c>
      <c r="DO25" s="45">
        <f t="shared" si="10"/>
        <v>2.6573196367821978E-5</v>
      </c>
      <c r="DP25" s="45">
        <f t="shared" si="11"/>
        <v>-5.5830985036769845E-4</v>
      </c>
      <c r="DQ25" s="45">
        <f t="shared" si="12"/>
        <v>3.5440528947678646E-5</v>
      </c>
      <c r="DR25" s="45">
        <f t="shared" si="13"/>
        <v>3.454263272963308E-6</v>
      </c>
      <c r="DS25" s="45">
        <f t="shared" si="14"/>
        <v>2.6187859795357305E-5</v>
      </c>
      <c r="DT25" s="45">
        <f t="shared" si="15"/>
        <v>3.0899760441877691E-5</v>
      </c>
      <c r="DU25" s="45">
        <f t="shared" si="16"/>
        <v>-4.1965228202031902E-6</v>
      </c>
      <c r="DV25" s="45">
        <f t="shared" si="17"/>
        <v>8.5638530341421702E-4</v>
      </c>
      <c r="DW25" s="45">
        <f t="shared" si="18"/>
        <v>2.4155149676941818E-6</v>
      </c>
      <c r="DX25" s="45">
        <f t="shared" si="19"/>
        <v>2.4797988680928261E-5</v>
      </c>
      <c r="DY25" s="45">
        <f t="shared" si="20"/>
        <v>2.6950643147424153E-5</v>
      </c>
      <c r="DZ25" s="45">
        <f t="shared" si="21"/>
        <v>2.6276103691248801E-5</v>
      </c>
      <c r="EA25" s="45">
        <f t="shared" si="22"/>
        <v>-1.338321503166925E-3</v>
      </c>
      <c r="EB25" s="45">
        <f t="shared" si="23"/>
        <v>2.6102930153804872E-5</v>
      </c>
      <c r="EC25" s="45">
        <f t="shared" si="24"/>
        <v>2.1035798921744049E-6</v>
      </c>
      <c r="ED25" s="45">
        <f t="shared" si="25"/>
        <v>1.8859975877419215E-6</v>
      </c>
      <c r="EE25" s="75">
        <f t="shared" si="26"/>
        <v>9.0218706754803071E-6</v>
      </c>
      <c r="EF25" s="45">
        <f t="shared" si="27"/>
        <v>2.3469944739150363E-5</v>
      </c>
      <c r="EG25" s="45">
        <f t="shared" si="28"/>
        <v>8.1264252860237252E-4</v>
      </c>
      <c r="EH25" s="45">
        <f t="shared" si="29"/>
        <v>-9.3918219181203934E-4</v>
      </c>
      <c r="EI25" s="75">
        <f t="shared" si="30"/>
        <v>-4.8941972789735366E-4</v>
      </c>
      <c r="EJ25" s="45">
        <f t="shared" si="31"/>
        <v>2.3971960765820452E-5</v>
      </c>
      <c r="EK25" s="45">
        <f t="shared" si="32"/>
        <v>2.6056564670313643E-5</v>
      </c>
      <c r="EL25" s="45"/>
      <c r="EM25" s="45"/>
      <c r="EN25" s="45"/>
      <c r="EO25" s="45"/>
    </row>
    <row r="26" spans="1:145" x14ac:dyDescent="0.25">
      <c r="A26" s="20" t="s">
        <v>25</v>
      </c>
      <c r="B26" s="20"/>
      <c r="C26" s="20"/>
      <c r="D26" s="20"/>
      <c r="E26" s="20"/>
      <c r="F26" s="20"/>
      <c r="G26" s="20"/>
      <c r="H26" s="20"/>
      <c r="I26" s="20"/>
      <c r="DD26" s="30" t="e">
        <f t="shared" si="0"/>
        <v>#DIV/0!</v>
      </c>
      <c r="DE26" s="30" t="e">
        <f t="shared" si="7"/>
        <v>#DIV/0!</v>
      </c>
      <c r="DF26" s="45">
        <f t="shared" si="1"/>
        <v>0</v>
      </c>
      <c r="DG26" s="45"/>
      <c r="DH26" s="45">
        <f t="shared" si="2"/>
        <v>0</v>
      </c>
      <c r="DI26" s="45">
        <f t="shared" si="3"/>
        <v>0</v>
      </c>
      <c r="DJ26" s="45">
        <f t="shared" si="4"/>
        <v>0</v>
      </c>
      <c r="DK26" s="45">
        <f t="shared" si="5"/>
        <v>0</v>
      </c>
      <c r="DL26" s="45">
        <f t="shared" si="6"/>
        <v>0</v>
      </c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75"/>
      <c r="EF26" s="45"/>
      <c r="EG26" s="45"/>
      <c r="EH26" s="45"/>
      <c r="EI26" s="75"/>
      <c r="EJ26" s="45"/>
      <c r="EK26" s="45"/>
      <c r="EL26" s="45"/>
      <c r="EM26" s="45"/>
      <c r="EN26" s="45"/>
      <c r="EO26" s="45"/>
    </row>
    <row r="27" spans="1:145" x14ac:dyDescent="0.25">
      <c r="A27" s="20" t="s">
        <v>26</v>
      </c>
      <c r="B27" s="20"/>
      <c r="C27" s="20"/>
      <c r="D27" s="20"/>
      <c r="E27" s="20"/>
      <c r="F27" s="20"/>
      <c r="G27" s="20"/>
      <c r="H27" s="20"/>
      <c r="I27" s="20"/>
      <c r="DD27" s="30" t="e">
        <f t="shared" si="0"/>
        <v>#DIV/0!</v>
      </c>
      <c r="DE27" s="30" t="e">
        <f t="shared" si="7"/>
        <v>#DIV/0!</v>
      </c>
      <c r="DF27" s="45">
        <f t="shared" si="1"/>
        <v>0</v>
      </c>
      <c r="DG27" s="45"/>
      <c r="DH27" s="45">
        <f t="shared" si="2"/>
        <v>0</v>
      </c>
      <c r="DI27" s="45">
        <f t="shared" si="3"/>
        <v>0</v>
      </c>
      <c r="DJ27" s="45">
        <f t="shared" si="4"/>
        <v>0</v>
      </c>
      <c r="DK27" s="45">
        <f t="shared" si="5"/>
        <v>0</v>
      </c>
      <c r="DL27" s="45">
        <f t="shared" si="6"/>
        <v>0</v>
      </c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75"/>
      <c r="EF27" s="45"/>
      <c r="EG27" s="45"/>
      <c r="EH27" s="45"/>
      <c r="EI27" s="75"/>
      <c r="EJ27" s="45"/>
      <c r="EK27" s="45"/>
      <c r="EL27" s="45"/>
      <c r="EM27" s="45"/>
      <c r="EN27" s="45"/>
      <c r="EO27" s="45"/>
    </row>
    <row r="28" spans="1:145" x14ac:dyDescent="0.25">
      <c r="A28" s="20" t="s">
        <v>27</v>
      </c>
      <c r="B28" s="20"/>
      <c r="C28" s="20"/>
      <c r="D28" s="20"/>
      <c r="E28" s="20"/>
      <c r="F28" s="20"/>
      <c r="G28" s="20"/>
      <c r="H28" s="20"/>
      <c r="I28" s="20"/>
      <c r="DD28" s="30" t="e">
        <f t="shared" si="0"/>
        <v>#DIV/0!</v>
      </c>
      <c r="DE28" s="30" t="e">
        <f t="shared" si="7"/>
        <v>#DIV/0!</v>
      </c>
      <c r="DF28" s="45">
        <f t="shared" si="1"/>
        <v>0</v>
      </c>
      <c r="DG28" s="45"/>
      <c r="DH28" s="45">
        <f t="shared" si="2"/>
        <v>0</v>
      </c>
      <c r="DI28" s="45">
        <f t="shared" si="3"/>
        <v>0</v>
      </c>
      <c r="DJ28" s="45">
        <f t="shared" si="4"/>
        <v>0</v>
      </c>
      <c r="DK28" s="45">
        <f t="shared" si="5"/>
        <v>0</v>
      </c>
      <c r="DL28" s="45">
        <f t="shared" si="6"/>
        <v>0</v>
      </c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75"/>
      <c r="EF28" s="45"/>
      <c r="EG28" s="45"/>
      <c r="EH28" s="45"/>
      <c r="EI28" s="75"/>
      <c r="EJ28" s="45"/>
      <c r="EK28" s="45"/>
      <c r="EL28" s="45"/>
      <c r="EM28" s="45"/>
      <c r="EN28" s="45"/>
      <c r="EO28" s="45"/>
    </row>
    <row r="29" spans="1:145" x14ac:dyDescent="0.25">
      <c r="A29" s="20" t="s">
        <v>28</v>
      </c>
      <c r="B29" s="20"/>
      <c r="C29" s="20"/>
      <c r="D29" s="20"/>
      <c r="E29" s="20"/>
      <c r="F29" s="20"/>
      <c r="G29" s="20"/>
      <c r="H29" s="20"/>
      <c r="I29" s="20"/>
      <c r="DD29" s="30" t="e">
        <f t="shared" si="0"/>
        <v>#DIV/0!</v>
      </c>
      <c r="DE29" s="30" t="e">
        <f t="shared" si="7"/>
        <v>#DIV/0!</v>
      </c>
      <c r="DF29" s="45">
        <f t="shared" si="1"/>
        <v>0</v>
      </c>
      <c r="DG29" s="45"/>
      <c r="DH29" s="45">
        <f t="shared" si="2"/>
        <v>0</v>
      </c>
      <c r="DI29" s="45">
        <f t="shared" si="3"/>
        <v>0</v>
      </c>
      <c r="DJ29" s="45">
        <f t="shared" si="4"/>
        <v>0</v>
      </c>
      <c r="DK29" s="45">
        <f t="shared" si="5"/>
        <v>0</v>
      </c>
      <c r="DL29" s="45">
        <f t="shared" si="6"/>
        <v>0</v>
      </c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75"/>
      <c r="EF29" s="45"/>
      <c r="EG29" s="45"/>
      <c r="EH29" s="45"/>
      <c r="EI29" s="75"/>
      <c r="EJ29" s="45"/>
      <c r="EK29" s="45"/>
      <c r="EL29" s="45"/>
      <c r="EM29" s="45"/>
      <c r="EN29" s="45"/>
      <c r="EO29" s="45"/>
    </row>
    <row r="30" spans="1:145" x14ac:dyDescent="0.25">
      <c r="A30" s="20" t="s">
        <v>29</v>
      </c>
      <c r="B30" s="20">
        <v>9.7552100043000003</v>
      </c>
      <c r="C30" s="20"/>
      <c r="D30" s="20">
        <v>67.040085892999997</v>
      </c>
      <c r="E30" s="20">
        <v>1.7208706511</v>
      </c>
      <c r="F30" s="20">
        <v>1.5831797295000001</v>
      </c>
      <c r="G30" s="20">
        <v>3.6078370397000001</v>
      </c>
      <c r="H30" s="20">
        <v>5.8861083970000001</v>
      </c>
      <c r="I30" s="20"/>
      <c r="J30" s="22" t="s">
        <v>29</v>
      </c>
      <c r="K30" s="22">
        <v>0</v>
      </c>
      <c r="L30" s="109">
        <v>0.15550121466896999</v>
      </c>
      <c r="M30" s="109">
        <v>1.0877608573632101E-2</v>
      </c>
      <c r="N30" s="109">
        <v>5.7555505531599299E-2</v>
      </c>
      <c r="O30" s="109">
        <v>5.7555505531599299E-2</v>
      </c>
      <c r="P30" s="109">
        <v>0.45727745966368499</v>
      </c>
      <c r="Q30" s="109">
        <v>0</v>
      </c>
      <c r="R30" s="109">
        <v>6.970848062964E-6</v>
      </c>
      <c r="S30" s="109">
        <v>3.4033145499539803E-5</v>
      </c>
      <c r="T30" s="109">
        <v>2.7878646928698701E-2</v>
      </c>
      <c r="U30" s="109">
        <v>6.6176160856270701E-6</v>
      </c>
      <c r="V30" s="109">
        <v>5.9626437081609597E-3</v>
      </c>
      <c r="W30" s="109">
        <v>2.31651602484609E-4</v>
      </c>
      <c r="X30" s="109">
        <v>1.4197920600539E-4</v>
      </c>
      <c r="Y30" s="109">
        <v>0.14311111904209101</v>
      </c>
      <c r="Z30" s="109">
        <v>2.2924573378087099E-9</v>
      </c>
      <c r="AA30" s="109">
        <v>9.1696835816288799E-9</v>
      </c>
      <c r="AB30" s="109">
        <v>9.7551955431361801</v>
      </c>
      <c r="AC30" s="109">
        <v>0.137690036872302</v>
      </c>
      <c r="AD30" s="109">
        <v>1.2209476479439101</v>
      </c>
      <c r="AE30" s="109">
        <v>7.7748267993849096E-2</v>
      </c>
      <c r="AF30" s="109">
        <v>1.8064085605471801E-3</v>
      </c>
      <c r="AG30" s="109">
        <v>0.27800633729614099</v>
      </c>
      <c r="AH30" s="109">
        <v>4.6703836262724802E-3</v>
      </c>
      <c r="AI30" s="109">
        <v>1.3697754253168799</v>
      </c>
      <c r="AJ30" s="109">
        <v>1.04080478000033E-2</v>
      </c>
      <c r="AK30" s="109">
        <v>0.23913801091320899</v>
      </c>
      <c r="AL30" s="109">
        <v>2.5840055444021799E-3</v>
      </c>
      <c r="AM30" s="109">
        <v>0</v>
      </c>
      <c r="AN30" s="109">
        <v>0</v>
      </c>
      <c r="AO30" s="109">
        <v>0.25152848894878099</v>
      </c>
      <c r="AP30" s="109">
        <v>0.25152848894878099</v>
      </c>
      <c r="AQ30" s="109">
        <v>1.6422306727789798E-2</v>
      </c>
      <c r="AR30" s="109">
        <v>1.9191148006779199E-8</v>
      </c>
      <c r="AS30" s="109">
        <v>3.7058750708069398E-8</v>
      </c>
      <c r="AT30" s="109">
        <v>0.53632062655356905</v>
      </c>
      <c r="AU30" s="109">
        <v>0.18938418266582899</v>
      </c>
      <c r="AV30" s="109">
        <v>7.5582281107646199E-3</v>
      </c>
      <c r="AW30" s="109">
        <v>0.198193372957428</v>
      </c>
      <c r="AX30" s="109">
        <v>2.0281006820438999E-2</v>
      </c>
      <c r="AY30" s="109">
        <v>2.3747661281877399E-5</v>
      </c>
      <c r="AZ30" s="109">
        <v>1.7415006090268199E-4</v>
      </c>
      <c r="BA30" s="109">
        <v>1.6822826656084399E-6</v>
      </c>
      <c r="BB30" s="109">
        <v>3.4155551513748502E-6</v>
      </c>
      <c r="BC30" s="109">
        <v>0</v>
      </c>
      <c r="BD30" s="109">
        <v>1.60476363472742E-2</v>
      </c>
      <c r="BE30" s="109">
        <v>3.0471419071082501E-2</v>
      </c>
      <c r="BF30" s="109">
        <v>0</v>
      </c>
      <c r="BG30" s="109">
        <v>5.5469723154593601E-4</v>
      </c>
      <c r="BH30" s="109">
        <v>5.3294511593555798E-4</v>
      </c>
      <c r="BI30" s="109">
        <v>6.0527114204930603</v>
      </c>
      <c r="BJ30" s="109">
        <v>60.336106209869001</v>
      </c>
      <c r="BK30" s="109">
        <v>6.1676862774406498</v>
      </c>
      <c r="BL30" s="109">
        <v>67.0401131138632</v>
      </c>
      <c r="BM30" s="109">
        <v>0</v>
      </c>
      <c r="BN30" s="109">
        <v>0.241271976476683</v>
      </c>
      <c r="BO30" s="109">
        <v>1.0059746509697501E-2</v>
      </c>
      <c r="BP30" s="109">
        <v>1.3694477669273599E-5</v>
      </c>
      <c r="BQ30" s="109">
        <v>4.0403098164100999E-5</v>
      </c>
      <c r="BR30" s="109">
        <v>3.2423322343292599E-5</v>
      </c>
      <c r="BS30" s="109">
        <v>2.31048650495764E-3</v>
      </c>
      <c r="BT30" s="109">
        <v>0</v>
      </c>
      <c r="BU30" s="109">
        <v>2.1045463018204602</v>
      </c>
      <c r="BV30" s="109">
        <v>9.2299193659507099E-4</v>
      </c>
      <c r="BW30" s="109">
        <v>3.2455235922110699E-4</v>
      </c>
      <c r="BX30" s="109">
        <v>1.2209476479439101</v>
      </c>
      <c r="BY30" s="109">
        <v>4.1479306205459697E-4</v>
      </c>
      <c r="BZ30" s="109">
        <v>0</v>
      </c>
      <c r="CA30" s="109">
        <v>9.9266229049201603E-9</v>
      </c>
      <c r="CB30" s="109">
        <v>6.0160356046451301E-5</v>
      </c>
      <c r="CC30" s="109">
        <v>1.7208280294256899</v>
      </c>
      <c r="CD30" s="109">
        <v>1.5831379925533899</v>
      </c>
      <c r="CE30" s="109">
        <v>0.137690036872302</v>
      </c>
      <c r="CF30" s="109">
        <v>0</v>
      </c>
      <c r="CG30" s="109">
        <v>0</v>
      </c>
      <c r="CH30" s="109">
        <v>6.4767782756549102E-3</v>
      </c>
      <c r="CI30" s="109">
        <v>0</v>
      </c>
      <c r="CJ30" s="109">
        <v>6.9501606397812998E-2</v>
      </c>
      <c r="CK30" s="109">
        <v>0</v>
      </c>
      <c r="CL30" s="109">
        <v>1.8064085605471801E-3</v>
      </c>
      <c r="CM30" s="109">
        <v>0.27800633729614099</v>
      </c>
      <c r="CN30" s="109">
        <v>5.1413994616224803E-3</v>
      </c>
      <c r="CO30" s="109">
        <v>0</v>
      </c>
      <c r="CP30" s="109">
        <v>4.6703836262724802E-3</v>
      </c>
      <c r="CQ30" s="109">
        <v>6.33273913259147E-6</v>
      </c>
      <c r="CR30" s="109">
        <v>3.6078360061068002</v>
      </c>
      <c r="CS30" s="109">
        <v>0.87900964519161995</v>
      </c>
      <c r="CT30" s="109">
        <v>0</v>
      </c>
      <c r="CU30" s="109">
        <v>0</v>
      </c>
      <c r="CV30" s="109">
        <v>0.294457895557862</v>
      </c>
      <c r="CW30" s="109">
        <v>1.1978260030487201E-2</v>
      </c>
      <c r="CX30" s="109">
        <v>0</v>
      </c>
      <c r="CY30" s="109">
        <v>4.8065475590535499E-2</v>
      </c>
      <c r="CZ30" s="109">
        <v>5.8861083792170303</v>
      </c>
      <c r="DA30" s="109">
        <v>1.13896652475625E-2</v>
      </c>
      <c r="DB30" s="109">
        <v>0.40930110289064497</v>
      </c>
      <c r="DD30" s="30">
        <f t="shared" si="0"/>
        <v>7.9999958478987644E-3</v>
      </c>
      <c r="DE30" s="30">
        <f t="shared" si="7"/>
        <v>1.9247481403649579E-2</v>
      </c>
      <c r="DF30" s="45">
        <f t="shared" si="1"/>
        <v>-1.4824041526349977E-6</v>
      </c>
      <c r="DG30" s="45"/>
      <c r="DH30" s="45">
        <f t="shared" si="2"/>
        <v>4.0603860869243359E-7</v>
      </c>
      <c r="DI30" s="45">
        <f t="shared" si="3"/>
        <v>-2.4767506077742648E-5</v>
      </c>
      <c r="DJ30" s="45">
        <f t="shared" si="4"/>
        <v>-2.6362734332961307E-5</v>
      </c>
      <c r="DK30" s="45">
        <f t="shared" si="5"/>
        <v>-2.8648555590060528E-7</v>
      </c>
      <c r="DL30" s="45">
        <f t="shared" si="6"/>
        <v>-3.0211760579309007E-9</v>
      </c>
      <c r="DM30" s="45">
        <f t="shared" si="8"/>
        <v>-4.9133164412565821E-4</v>
      </c>
      <c r="DN30" s="45">
        <f t="shared" si="9"/>
        <v>7.3811657323886801E-6</v>
      </c>
      <c r="DO30" s="45">
        <f t="shared" si="10"/>
        <v>1.7548729666734422E-5</v>
      </c>
      <c r="DP30" s="45">
        <f t="shared" si="11"/>
        <v>-5.5999607624415931E-4</v>
      </c>
      <c r="DQ30" s="45">
        <f t="shared" si="12"/>
        <v>1.5002115864299286E-5</v>
      </c>
      <c r="DR30" s="45">
        <f t="shared" si="13"/>
        <v>2.6699661077815063E-6</v>
      </c>
      <c r="DS30" s="45">
        <f t="shared" si="14"/>
        <v>2.7413500016957933E-5</v>
      </c>
      <c r="DT30" s="45">
        <f t="shared" si="15"/>
        <v>1.9355689895220203E-5</v>
      </c>
      <c r="DU30" s="45">
        <f t="shared" si="16"/>
        <v>1.5348001087013478E-6</v>
      </c>
      <c r="DV30" s="45">
        <f t="shared" si="17"/>
        <v>8.5632397481837813E-4</v>
      </c>
      <c r="DW30" s="45">
        <f t="shared" si="18"/>
        <v>3.9184523528175806E-6</v>
      </c>
      <c r="DX30" s="45">
        <f t="shared" si="19"/>
        <v>2.0453760468768519E-5</v>
      </c>
      <c r="DY30" s="45">
        <f t="shared" si="20"/>
        <v>2.7657047769013025E-5</v>
      </c>
      <c r="DZ30" s="45">
        <f t="shared" si="21"/>
        <v>2.6184523969111299E-5</v>
      </c>
      <c r="EA30" s="45">
        <f t="shared" si="22"/>
        <v>-1.3342103898642368E-3</v>
      </c>
      <c r="EB30" s="45">
        <f t="shared" si="23"/>
        <v>2.4408065139673963E-5</v>
      </c>
      <c r="EC30" s="45">
        <f t="shared" si="24"/>
        <v>2.4610296501561662E-6</v>
      </c>
      <c r="ED30" s="45">
        <f t="shared" si="25"/>
        <v>3.9978312436919184E-6</v>
      </c>
      <c r="EE30" s="75">
        <f t="shared" si="26"/>
        <v>1.0452231067235907E-6</v>
      </c>
      <c r="EF30" s="45">
        <f t="shared" si="27"/>
        <v>2.4392448017628597E-5</v>
      </c>
      <c r="EG30" s="45">
        <f t="shared" si="28"/>
        <v>8.1940397761891531E-4</v>
      </c>
      <c r="EH30" s="45">
        <f t="shared" si="29"/>
        <v>-9.5538885421844874E-4</v>
      </c>
      <c r="EI30" s="75">
        <f t="shared" si="30"/>
        <v>-4.5194796257974911E-4</v>
      </c>
      <c r="EJ30" s="45">
        <f t="shared" si="31"/>
        <v>2.3856461325484314E-5</v>
      </c>
      <c r="EK30" s="45">
        <f t="shared" si="32"/>
        <v>2.5931325963311745E-5</v>
      </c>
      <c r="EL30" s="45"/>
      <c r="EM30" s="45"/>
      <c r="EN30" s="45"/>
      <c r="EO30" s="45"/>
    </row>
    <row r="31" spans="1:145" x14ac:dyDescent="0.25">
      <c r="A31" s="20" t="s">
        <v>30</v>
      </c>
      <c r="B31" s="20">
        <v>505.96980042000001</v>
      </c>
      <c r="C31" s="20"/>
      <c r="D31" s="20">
        <v>3870.9387096999999</v>
      </c>
      <c r="E31" s="20">
        <v>78.377714238999999</v>
      </c>
      <c r="F31" s="20">
        <v>72.107459370000001</v>
      </c>
      <c r="G31" s="20">
        <v>166.82442792000001</v>
      </c>
      <c r="H31" s="20">
        <v>317.95572042999999</v>
      </c>
      <c r="I31" s="20"/>
      <c r="J31" s="22" t="s">
        <v>30</v>
      </c>
      <c r="K31" s="22">
        <v>0</v>
      </c>
      <c r="L31" s="109">
        <v>8.3998805046233294</v>
      </c>
      <c r="M31" s="109">
        <v>0.587583303521792</v>
      </c>
      <c r="N31" s="109">
        <v>3.10903177331797</v>
      </c>
      <c r="O31" s="109">
        <v>3.10903177331797</v>
      </c>
      <c r="P31" s="109">
        <v>24.701185659501601</v>
      </c>
      <c r="Q31" s="109">
        <v>0</v>
      </c>
      <c r="R31" s="109">
        <v>3.1748847812739401E-4</v>
      </c>
      <c r="S31" s="109">
        <v>1.55009024525317E-3</v>
      </c>
      <c r="T31" s="109">
        <v>1.50595112085948</v>
      </c>
      <c r="U31" s="109">
        <v>3.0140942109683702E-4</v>
      </c>
      <c r="V31" s="109">
        <v>0.322089900886327</v>
      </c>
      <c r="W31" s="109">
        <v>1.0550765656508801E-2</v>
      </c>
      <c r="X31" s="109">
        <v>6.4665961527141597E-3</v>
      </c>
      <c r="Y31" s="109">
        <v>7.7305663454523597</v>
      </c>
      <c r="Z31" s="109">
        <v>1.04410983512734E-7</v>
      </c>
      <c r="AA31" s="109">
        <v>4.1764549925318399E-7</v>
      </c>
      <c r="AB31" s="109">
        <v>505.96962220539302</v>
      </c>
      <c r="AC31" s="109">
        <v>6.27025573769407</v>
      </c>
      <c r="AD31" s="109">
        <v>55.609256421126901</v>
      </c>
      <c r="AE31" s="109">
        <v>3.5411237428969802</v>
      </c>
      <c r="AF31" s="109">
        <v>8.22745629116442E-2</v>
      </c>
      <c r="AG31" s="109">
        <v>12.6620693525576</v>
      </c>
      <c r="AH31" s="109">
        <v>0.212716960762137</v>
      </c>
      <c r="AI31" s="109">
        <v>73.992547149110294</v>
      </c>
      <c r="AJ31" s="109">
        <v>0.56222306735205596</v>
      </c>
      <c r="AK31" s="109">
        <v>12.917749677748599</v>
      </c>
      <c r="AL31" s="109">
        <v>0.13958282505084099</v>
      </c>
      <c r="AM31" s="109">
        <v>0</v>
      </c>
      <c r="AN31" s="109">
        <v>0</v>
      </c>
      <c r="AO31" s="109">
        <v>13.587050583953999</v>
      </c>
      <c r="AP31" s="109">
        <v>13.587050583953999</v>
      </c>
      <c r="AQ31" s="109">
        <v>0.88709888992209696</v>
      </c>
      <c r="AR31" s="109">
        <v>8.7408608675474305E-7</v>
      </c>
      <c r="AS31" s="109">
        <v>1.6878924889018E-6</v>
      </c>
      <c r="AT31" s="109">
        <v>30.967505689048998</v>
      </c>
      <c r="AU31" s="109">
        <v>10.2301463739556</v>
      </c>
      <c r="AV31" s="109">
        <v>0.40828105760369898</v>
      </c>
      <c r="AW31" s="109">
        <v>10.706003348473599</v>
      </c>
      <c r="AX31" s="109">
        <v>1.0955368983140901</v>
      </c>
      <c r="AY31" s="109">
        <v>1.08160732393062E-3</v>
      </c>
      <c r="AZ31" s="109">
        <v>7.9318166060946705E-3</v>
      </c>
      <c r="BA31" s="109">
        <v>7.6621270309804498E-5</v>
      </c>
      <c r="BB31" s="109">
        <v>1.5556383547457201E-4</v>
      </c>
      <c r="BC31" s="109">
        <v>0</v>
      </c>
      <c r="BD31" s="109">
        <v>0.86685701760997902</v>
      </c>
      <c r="BE31" s="109">
        <v>1.3878523865363701</v>
      </c>
      <c r="BF31" s="109">
        <v>0</v>
      </c>
      <c r="BG31" s="109">
        <v>2.52642896249386E-2</v>
      </c>
      <c r="BH31" s="109">
        <v>2.4273532395597298E-2</v>
      </c>
      <c r="BI31" s="109">
        <v>326.95527081774901</v>
      </c>
      <c r="BJ31" s="109">
        <v>3483.8436227073798</v>
      </c>
      <c r="BK31" s="109">
        <v>356.12618704431799</v>
      </c>
      <c r="BL31" s="109">
        <v>3870.9373154407499</v>
      </c>
      <c r="BM31" s="109">
        <v>0</v>
      </c>
      <c r="BN31" s="109">
        <v>13.0329955341325</v>
      </c>
      <c r="BO31" s="109">
        <v>0.54295470966715698</v>
      </c>
      <c r="BP31" s="109">
        <v>6.2372978353610303E-4</v>
      </c>
      <c r="BQ31" s="109">
        <v>1.84017742778286E-3</v>
      </c>
      <c r="BR31" s="109">
        <v>1.4767583963015199E-3</v>
      </c>
      <c r="BS31" s="109">
        <v>0.12183375728439</v>
      </c>
      <c r="BT31" s="109">
        <v>0</v>
      </c>
      <c r="BU31" s="109">
        <v>113.683332184626</v>
      </c>
      <c r="BV31" s="109">
        <v>4.2038649437545803E-2</v>
      </c>
      <c r="BW31" s="109">
        <v>1.4782020095129401E-2</v>
      </c>
      <c r="BX31" s="109">
        <v>55.609256421126901</v>
      </c>
      <c r="BY31" s="109">
        <v>1.8892149462457999E-2</v>
      </c>
      <c r="BZ31" s="109">
        <v>0</v>
      </c>
      <c r="CA31" s="109">
        <v>4.5211450866140799E-7</v>
      </c>
      <c r="CB31" s="109">
        <v>2.7400831154615599E-3</v>
      </c>
      <c r="CC31" s="109">
        <v>78.375824063613393</v>
      </c>
      <c r="CD31" s="109">
        <v>72.105568325919293</v>
      </c>
      <c r="CE31" s="109">
        <v>6.27025573769407</v>
      </c>
      <c r="CF31" s="109">
        <v>0</v>
      </c>
      <c r="CG31" s="109">
        <v>0</v>
      </c>
      <c r="CH31" s="109">
        <v>0.29499147429686301</v>
      </c>
      <c r="CI31" s="109">
        <v>0</v>
      </c>
      <c r="CJ31" s="109">
        <v>3.1655182221928202</v>
      </c>
      <c r="CK31" s="109">
        <v>0</v>
      </c>
      <c r="CL31" s="109">
        <v>8.22745629116442E-2</v>
      </c>
      <c r="CM31" s="109">
        <v>12.6620693525576</v>
      </c>
      <c r="CN31" s="109">
        <v>0.27772818131585097</v>
      </c>
      <c r="CO31" s="109">
        <v>0</v>
      </c>
      <c r="CP31" s="109">
        <v>0.212716960762137</v>
      </c>
      <c r="CQ31" s="109">
        <v>2.8842996079079798E-4</v>
      </c>
      <c r="CR31" s="109">
        <v>166.82437637835699</v>
      </c>
      <c r="CS31" s="109">
        <v>47.482402693050197</v>
      </c>
      <c r="CT31" s="109">
        <v>0</v>
      </c>
      <c r="CU31" s="109">
        <v>0</v>
      </c>
      <c r="CV31" s="109">
        <v>15.9060397419521</v>
      </c>
      <c r="CW31" s="109">
        <v>0.64704110881163401</v>
      </c>
      <c r="CX31" s="109">
        <v>0</v>
      </c>
      <c r="CY31" s="109">
        <v>2.5964082990950201</v>
      </c>
      <c r="CZ31" s="109">
        <v>317.95563009815999</v>
      </c>
      <c r="DA31" s="109">
        <v>0.61524609713547795</v>
      </c>
      <c r="DB31" s="109">
        <v>22.109633622273599</v>
      </c>
      <c r="DD31" s="30">
        <f t="shared" si="0"/>
        <v>8.000001851107991E-3</v>
      </c>
      <c r="DE31" s="30">
        <f t="shared" si="7"/>
        <v>1.9247506382076299E-2</v>
      </c>
      <c r="DF31" s="45">
        <f t="shared" si="1"/>
        <v>-3.5222380237325263E-7</v>
      </c>
      <c r="DG31" s="45"/>
      <c r="DH31" s="45">
        <f t="shared" si="2"/>
        <v>-3.6018634097661746E-7</v>
      </c>
      <c r="DI31" s="45">
        <f t="shared" si="3"/>
        <v>-2.4116235143605926E-5</v>
      </c>
      <c r="DJ31" s="45">
        <f t="shared" si="4"/>
        <v>-2.6225360000610096E-5</v>
      </c>
      <c r="DK31" s="45">
        <f t="shared" si="5"/>
        <v>-3.0895740905695482E-7</v>
      </c>
      <c r="DL31" s="45">
        <f t="shared" si="6"/>
        <v>-2.8410194940671784E-7</v>
      </c>
      <c r="DM31" s="45">
        <f t="shared" si="8"/>
        <v>-4.9128001616656459E-4</v>
      </c>
      <c r="DN31" s="45">
        <f t="shared" si="9"/>
        <v>2.2109261049698008E-6</v>
      </c>
      <c r="DO31" s="45">
        <f t="shared" si="10"/>
        <v>2.3830213543886137E-5</v>
      </c>
      <c r="DP31" s="45">
        <f t="shared" si="11"/>
        <v>-5.5788079957320492E-4</v>
      </c>
      <c r="DQ31" s="45">
        <f t="shared" si="12"/>
        <v>2.7025414800020974E-5</v>
      </c>
      <c r="DR31" s="45">
        <f t="shared" si="13"/>
        <v>2.631560688799362E-6</v>
      </c>
      <c r="DS31" s="45">
        <f t="shared" si="14"/>
        <v>2.6308195641194176E-5</v>
      </c>
      <c r="DT31" s="45">
        <f t="shared" si="15"/>
        <v>2.330853132610201E-5</v>
      </c>
      <c r="DU31" s="45">
        <f t="shared" si="16"/>
        <v>2.1738950210727852E-6</v>
      </c>
      <c r="DV31" s="45">
        <f t="shared" si="17"/>
        <v>8.5573703500634252E-4</v>
      </c>
      <c r="DW31" s="45">
        <f t="shared" si="18"/>
        <v>3.0232890261132171E-6</v>
      </c>
      <c r="DX31" s="45">
        <f t="shared" si="19"/>
        <v>2.6651610669000603E-5</v>
      </c>
      <c r="DY31" s="45">
        <f t="shared" si="20"/>
        <v>2.5283959690697721E-5</v>
      </c>
      <c r="DZ31" s="45">
        <f t="shared" si="21"/>
        <v>2.2292085781029181E-5</v>
      </c>
      <c r="EA31" s="45">
        <f t="shared" si="22"/>
        <v>-1.3385107143728666E-3</v>
      </c>
      <c r="EB31" s="45">
        <f t="shared" si="23"/>
        <v>2.617423442260483E-5</v>
      </c>
      <c r="EC31" s="45">
        <f t="shared" si="24"/>
        <v>2.1661141701218976E-6</v>
      </c>
      <c r="ED31" s="45">
        <f t="shared" si="25"/>
        <v>3.1741798058391233E-6</v>
      </c>
      <c r="EE31" s="75">
        <f t="shared" si="26"/>
        <v>3.3308063888484349E-7</v>
      </c>
      <c r="EF31" s="45">
        <f t="shared" si="27"/>
        <v>2.66428829893659E-5</v>
      </c>
      <c r="EG31" s="45">
        <f t="shared" si="28"/>
        <v>8.0787618488023115E-4</v>
      </c>
      <c r="EH31" s="45">
        <f t="shared" si="29"/>
        <v>-9.5101371466600575E-4</v>
      </c>
      <c r="EI31" s="75">
        <f t="shared" si="30"/>
        <v>-4.3422863934075784E-4</v>
      </c>
      <c r="EJ31" s="45">
        <f t="shared" si="31"/>
        <v>2.3894030567712077E-5</v>
      </c>
      <c r="EK31" s="45">
        <f t="shared" si="32"/>
        <v>2.5971840725186286E-5</v>
      </c>
      <c r="EL31" s="45"/>
      <c r="EM31" s="45"/>
      <c r="EN31" s="45"/>
      <c r="EO31" s="45"/>
    </row>
    <row r="32" spans="1:145" x14ac:dyDescent="0.25">
      <c r="A32" s="20" t="s">
        <v>31</v>
      </c>
      <c r="B32" s="20"/>
      <c r="C32" s="20"/>
      <c r="D32" s="20"/>
      <c r="E32" s="20"/>
      <c r="F32" s="20"/>
      <c r="G32" s="20"/>
      <c r="H32" s="20"/>
      <c r="I32" s="20"/>
      <c r="DD32" s="30" t="e">
        <f t="shared" si="0"/>
        <v>#DIV/0!</v>
      </c>
      <c r="DE32" s="30" t="e">
        <f t="shared" si="7"/>
        <v>#DIV/0!</v>
      </c>
      <c r="DF32" s="45">
        <f t="shared" si="1"/>
        <v>0</v>
      </c>
      <c r="DG32" s="45"/>
      <c r="DH32" s="45">
        <f t="shared" si="2"/>
        <v>0</v>
      </c>
      <c r="DI32" s="45">
        <f t="shared" si="3"/>
        <v>0</v>
      </c>
      <c r="DJ32" s="45">
        <f t="shared" si="4"/>
        <v>0</v>
      </c>
      <c r="DK32" s="45">
        <f t="shared" si="5"/>
        <v>0</v>
      </c>
      <c r="DL32" s="45">
        <f t="shared" si="6"/>
        <v>0</v>
      </c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75"/>
      <c r="EF32" s="45"/>
      <c r="EG32" s="45"/>
      <c r="EH32" s="45"/>
      <c r="EI32" s="75"/>
      <c r="EJ32" s="45"/>
      <c r="EK32" s="45"/>
      <c r="EL32" s="45"/>
      <c r="EM32" s="45"/>
      <c r="EN32" s="45"/>
      <c r="EO32" s="45"/>
    </row>
    <row r="33" spans="1:145" x14ac:dyDescent="0.25">
      <c r="A33" s="20" t="s">
        <v>32</v>
      </c>
      <c r="B33" s="20">
        <v>438.21337713000003</v>
      </c>
      <c r="C33" s="20"/>
      <c r="D33" s="20">
        <v>3591.2661911</v>
      </c>
      <c r="E33" s="20">
        <v>60.479509694999997</v>
      </c>
      <c r="F33" s="20">
        <v>55.641165018000002</v>
      </c>
      <c r="G33" s="20">
        <v>115.09037859</v>
      </c>
      <c r="H33" s="20">
        <v>263.95628721999998</v>
      </c>
      <c r="I33" s="20"/>
      <c r="J33" s="22" t="s">
        <v>32</v>
      </c>
      <c r="K33" s="22">
        <v>0</v>
      </c>
      <c r="L33" s="109">
        <v>6.9732968598048197</v>
      </c>
      <c r="M33" s="109">
        <v>0.48779210833937697</v>
      </c>
      <c r="N33" s="109">
        <v>2.58101371319492</v>
      </c>
      <c r="O33" s="109">
        <v>2.58101371319492</v>
      </c>
      <c r="P33" s="109">
        <v>20.5061046738901</v>
      </c>
      <c r="Q33" s="109">
        <v>0</v>
      </c>
      <c r="R33" s="109">
        <v>2.4498611285459903E-4</v>
      </c>
      <c r="S33" s="109">
        <v>1.1961203714787999E-3</v>
      </c>
      <c r="T33" s="109">
        <v>1.2501910973174</v>
      </c>
      <c r="U33" s="109">
        <v>2.32580257033809E-4</v>
      </c>
      <c r="V33" s="109">
        <v>0.26738850631484301</v>
      </c>
      <c r="W33" s="109">
        <v>8.1414126490186606E-3</v>
      </c>
      <c r="X33" s="109">
        <v>4.98989293275351E-3</v>
      </c>
      <c r="Y33" s="109">
        <v>6.4176587034494803</v>
      </c>
      <c r="Z33" s="109">
        <v>8.05685711844882E-8</v>
      </c>
      <c r="AA33" s="109">
        <v>3.22273415786195E-7</v>
      </c>
      <c r="AB33" s="109">
        <v>438.21326277176098</v>
      </c>
      <c r="AC33" s="109">
        <v>4.8383463289185702</v>
      </c>
      <c r="AD33" s="109">
        <v>42.910451978923803</v>
      </c>
      <c r="AE33" s="109">
        <v>2.7324804124847701</v>
      </c>
      <c r="AF33" s="109">
        <v>6.3486532667537399E-2</v>
      </c>
      <c r="AG33" s="109">
        <v>9.7705852668419304</v>
      </c>
      <c r="AH33" s="109">
        <v>0.16414131214691499</v>
      </c>
      <c r="AI33" s="109">
        <v>61.426187542712697</v>
      </c>
      <c r="AJ33" s="109">
        <v>0.46673882761719299</v>
      </c>
      <c r="AK33" s="109">
        <v>10.7238869288181</v>
      </c>
      <c r="AL33" s="109">
        <v>0.115877119995556</v>
      </c>
      <c r="AM33" s="109">
        <v>0</v>
      </c>
      <c r="AN33" s="109">
        <v>0</v>
      </c>
      <c r="AO33" s="109">
        <v>11.279521698917801</v>
      </c>
      <c r="AP33" s="109">
        <v>11.279521698917801</v>
      </c>
      <c r="AQ33" s="109">
        <v>0.73643938515082097</v>
      </c>
      <c r="AR33" s="109">
        <v>6.7448109287329296E-7</v>
      </c>
      <c r="AS33" s="109">
        <v>1.3024497686675999E-6</v>
      </c>
      <c r="AT33" s="109">
        <v>28.7301279011227</v>
      </c>
      <c r="AU33" s="109">
        <v>8.4927228352617092</v>
      </c>
      <c r="AV33" s="109">
        <v>0.33894133044146801</v>
      </c>
      <c r="AW33" s="109">
        <v>8.8877672647961603</v>
      </c>
      <c r="AX33" s="109">
        <v>0.90947865334420197</v>
      </c>
      <c r="AY33" s="109">
        <v>8.3461606386789897E-4</v>
      </c>
      <c r="AZ33" s="109">
        <v>6.1205255299635599E-3</v>
      </c>
      <c r="BA33" s="109">
        <v>5.9124304029497797E-5</v>
      </c>
      <c r="BB33" s="109">
        <v>1.20041388702414E-4</v>
      </c>
      <c r="BC33" s="109">
        <v>0</v>
      </c>
      <c r="BD33" s="109">
        <v>0.71963651618213598</v>
      </c>
      <c r="BE33" s="109">
        <v>1.07092478505596</v>
      </c>
      <c r="BF33" s="109">
        <v>0</v>
      </c>
      <c r="BG33" s="109">
        <v>1.9494990945617401E-2</v>
      </c>
      <c r="BH33" s="109">
        <v>1.8730489729217301E-2</v>
      </c>
      <c r="BI33" s="109">
        <v>271.42740422405501</v>
      </c>
      <c r="BJ33" s="109">
        <v>3232.1384627192901</v>
      </c>
      <c r="BK33" s="109">
        <v>330.396299932207</v>
      </c>
      <c r="BL33" s="109">
        <v>3591.2648905526198</v>
      </c>
      <c r="BM33" s="109">
        <v>0</v>
      </c>
      <c r="BN33" s="109">
        <v>10.819557838370301</v>
      </c>
      <c r="BO33" s="109">
        <v>0.45060176212304998</v>
      </c>
      <c r="BP33" s="109">
        <v>4.8129746347878302E-4</v>
      </c>
      <c r="BQ33" s="109">
        <v>1.4199686609950499E-3</v>
      </c>
      <c r="BR33" s="109">
        <v>1.1395299755815999E-3</v>
      </c>
      <c r="BS33" s="109">
        <v>0.100206287126837</v>
      </c>
      <c r="BT33" s="109">
        <v>0</v>
      </c>
      <c r="BU33" s="109">
        <v>94.376103443165405</v>
      </c>
      <c r="BV33" s="109">
        <v>3.2438783721071202E-2</v>
      </c>
      <c r="BW33" s="109">
        <v>1.1406436862381899E-2</v>
      </c>
      <c r="BX33" s="109">
        <v>42.910451978923803</v>
      </c>
      <c r="BY33" s="109">
        <v>1.45779742654475E-2</v>
      </c>
      <c r="BZ33" s="109">
        <v>0</v>
      </c>
      <c r="CA33" s="109">
        <v>3.4887047900924199E-7</v>
      </c>
      <c r="CB33" s="109">
        <v>2.11436225676129E-3</v>
      </c>
      <c r="CC33" s="109">
        <v>60.478045539123201</v>
      </c>
      <c r="CD33" s="109">
        <v>55.639699210204597</v>
      </c>
      <c r="CE33" s="109">
        <v>4.8383463289185702</v>
      </c>
      <c r="CF33" s="109">
        <v>0</v>
      </c>
      <c r="CG33" s="109">
        <v>0</v>
      </c>
      <c r="CH33" s="109">
        <v>0.227627930752823</v>
      </c>
      <c r="CI33" s="109">
        <v>0</v>
      </c>
      <c r="CJ33" s="109">
        <v>2.4426460674503998</v>
      </c>
      <c r="CK33" s="109">
        <v>0</v>
      </c>
      <c r="CL33" s="109">
        <v>6.3486532667537399E-2</v>
      </c>
      <c r="CM33" s="109">
        <v>9.7705852668419304</v>
      </c>
      <c r="CN33" s="109">
        <v>0.23056075831660799</v>
      </c>
      <c r="CO33" s="109">
        <v>0</v>
      </c>
      <c r="CP33" s="109">
        <v>0.16414131214691499</v>
      </c>
      <c r="CQ33" s="109">
        <v>2.2256431559163699E-4</v>
      </c>
      <c r="CR33" s="109">
        <v>115.090366271929</v>
      </c>
      <c r="CS33" s="109">
        <v>39.418336322209903</v>
      </c>
      <c r="CT33" s="109">
        <v>0</v>
      </c>
      <c r="CU33" s="109">
        <v>0</v>
      </c>
      <c r="CV33" s="109">
        <v>13.204664065487799</v>
      </c>
      <c r="CW33" s="109">
        <v>0.53715194736369998</v>
      </c>
      <c r="CX33" s="109">
        <v>0</v>
      </c>
      <c r="CY33" s="109">
        <v>2.1554510304685501</v>
      </c>
      <c r="CZ33" s="109">
        <v>263.95620648489501</v>
      </c>
      <c r="DA33" s="109">
        <v>0.510756324065755</v>
      </c>
      <c r="DB33" s="109">
        <v>18.354693282802401</v>
      </c>
      <c r="DD33" s="30">
        <f t="shared" si="0"/>
        <v>8.0000024439026377E-3</v>
      </c>
      <c r="DE33" s="30">
        <f t="shared" si="7"/>
        <v>1.9247494149996179E-2</v>
      </c>
      <c r="DF33" s="45">
        <f t="shared" si="1"/>
        <v>-2.609647377596172E-7</v>
      </c>
      <c r="DG33" s="45"/>
      <c r="DH33" s="45">
        <f t="shared" si="2"/>
        <v>-3.6214173803653575E-7</v>
      </c>
      <c r="DI33" s="45">
        <f t="shared" si="3"/>
        <v>-2.4209122795142549E-5</v>
      </c>
      <c r="DJ33" s="45">
        <f t="shared" si="4"/>
        <v>-2.6343945079710171E-5</v>
      </c>
      <c r="DK33" s="45">
        <f t="shared" si="5"/>
        <v>-1.0702954627017128E-7</v>
      </c>
      <c r="DL33" s="45">
        <f t="shared" si="6"/>
        <v>-3.058654363693289E-7</v>
      </c>
      <c r="DM33" s="45">
        <f t="shared" si="8"/>
        <v>-4.9175654545594721E-4</v>
      </c>
      <c r="DN33" s="45">
        <f t="shared" si="9"/>
        <v>2.1295086272599703E-6</v>
      </c>
      <c r="DO33" s="45">
        <f t="shared" si="10"/>
        <v>2.6560012112243388E-5</v>
      </c>
      <c r="DP33" s="45">
        <f t="shared" si="11"/>
        <v>-5.5749592022447027E-4</v>
      </c>
      <c r="DQ33" s="45">
        <f t="shared" si="12"/>
        <v>2.7149796234858785E-5</v>
      </c>
      <c r="DR33" s="45">
        <f t="shared" si="13"/>
        <v>3.2505079650965753E-6</v>
      </c>
      <c r="DS33" s="45">
        <f t="shared" si="14"/>
        <v>2.5631631872548841E-5</v>
      </c>
      <c r="DT33" s="45">
        <f t="shared" si="15"/>
        <v>2.6226079241983864E-5</v>
      </c>
      <c r="DU33" s="45">
        <f t="shared" si="16"/>
        <v>2.9803098001503882E-6</v>
      </c>
      <c r="DV33" s="45">
        <f t="shared" si="17"/>
        <v>8.560438807297655E-4</v>
      </c>
      <c r="DW33" s="45">
        <f t="shared" si="18"/>
        <v>2.1306048245017807E-6</v>
      </c>
      <c r="DX33" s="45">
        <f t="shared" si="19"/>
        <v>2.6621023346171077E-5</v>
      </c>
      <c r="DY33" s="45">
        <f t="shared" si="20"/>
        <v>2.5764705191005023E-5</v>
      </c>
      <c r="DZ33" s="45">
        <f t="shared" si="21"/>
        <v>3.2715341409627987E-5</v>
      </c>
      <c r="EA33" s="45">
        <f t="shared" si="22"/>
        <v>-1.3376726729073096E-3</v>
      </c>
      <c r="EB33" s="45">
        <f t="shared" si="23"/>
        <v>2.635268286694721E-5</v>
      </c>
      <c r="EC33" s="45">
        <f t="shared" si="24"/>
        <v>1.9867172856100953E-6</v>
      </c>
      <c r="ED33" s="45">
        <f t="shared" si="25"/>
        <v>2.0842026846620739E-6</v>
      </c>
      <c r="EE33" s="75">
        <f t="shared" si="26"/>
        <v>2.5593227579891147E-6</v>
      </c>
      <c r="EF33" s="45">
        <f t="shared" si="27"/>
        <v>2.9224591097053682E-5</v>
      </c>
      <c r="EG33" s="45">
        <f t="shared" si="28"/>
        <v>8.1499935579688496E-4</v>
      </c>
      <c r="EH33" s="45">
        <f t="shared" si="29"/>
        <v>-9.5024117318897748E-4</v>
      </c>
      <c r="EI33" s="75">
        <f t="shared" si="30"/>
        <v>-4.3054042351496375E-4</v>
      </c>
      <c r="EJ33" s="45">
        <f t="shared" si="31"/>
        <v>2.3914345237790021E-5</v>
      </c>
      <c r="EK33" s="45">
        <f t="shared" si="32"/>
        <v>2.5993901492777004E-5</v>
      </c>
      <c r="EL33" s="45"/>
      <c r="EM33" s="45"/>
      <c r="EN33" s="45"/>
      <c r="EO33" s="45"/>
    </row>
    <row r="34" spans="1:145" x14ac:dyDescent="0.25">
      <c r="A34" s="20" t="s">
        <v>33</v>
      </c>
      <c r="B34" s="20">
        <v>64.268345840999999</v>
      </c>
      <c r="C34" s="20"/>
      <c r="D34" s="20">
        <v>470.03750310999999</v>
      </c>
      <c r="E34" s="20">
        <v>10.093124362999999</v>
      </c>
      <c r="F34" s="20">
        <v>9.2856630889999998</v>
      </c>
      <c r="G34" s="20">
        <v>20.884330148</v>
      </c>
      <c r="H34" s="20">
        <v>38.680780050999999</v>
      </c>
      <c r="I34" s="20"/>
      <c r="J34" s="22" t="s">
        <v>33</v>
      </c>
      <c r="K34" s="22">
        <v>0</v>
      </c>
      <c r="L34" s="109">
        <v>1.02188408838918</v>
      </c>
      <c r="M34" s="109">
        <v>7.1482315144180797E-2</v>
      </c>
      <c r="N34" s="109">
        <v>0.37822817794651298</v>
      </c>
      <c r="O34" s="109">
        <v>0.37822817794651298</v>
      </c>
      <c r="P34" s="109">
        <v>3.0050147887200498</v>
      </c>
      <c r="Q34" s="109">
        <v>0</v>
      </c>
      <c r="R34" s="109">
        <v>4.0884711663001401E-5</v>
      </c>
      <c r="S34" s="109">
        <v>1.9961392329017699E-4</v>
      </c>
      <c r="T34" s="109">
        <v>0.18320563124905501</v>
      </c>
      <c r="U34" s="109">
        <v>3.8813822526852099E-5</v>
      </c>
      <c r="V34" s="109">
        <v>3.9183587141938099E-2</v>
      </c>
      <c r="W34" s="109">
        <v>1.35867743624508E-3</v>
      </c>
      <c r="X34" s="109">
        <v>8.3273672955350901E-4</v>
      </c>
      <c r="Y34" s="109">
        <v>0.94045932651289399</v>
      </c>
      <c r="Z34" s="109">
        <v>1.34456652612201E-8</v>
      </c>
      <c r="AA34" s="109">
        <v>5.3782871189448601E-8</v>
      </c>
      <c r="AB34" s="109">
        <v>64.268316014043407</v>
      </c>
      <c r="AC34" s="109">
        <v>0.80746264146783697</v>
      </c>
      <c r="AD34" s="109">
        <v>7.1611008724791496</v>
      </c>
      <c r="AE34" s="109">
        <v>0.456009475575544</v>
      </c>
      <c r="AF34" s="109">
        <v>1.05949302512717E-2</v>
      </c>
      <c r="AG34" s="109">
        <v>1.6305608203398401</v>
      </c>
      <c r="AH34" s="109">
        <v>2.7392695051174702E-2</v>
      </c>
      <c r="AI34" s="109">
        <v>9.0015361238244598</v>
      </c>
      <c r="AJ34" s="109">
        <v>6.8396971787797398E-2</v>
      </c>
      <c r="AK34" s="109">
        <v>1.5715034116503199</v>
      </c>
      <c r="AL34" s="109">
        <v>1.6980856918077901E-2</v>
      </c>
      <c r="AM34" s="109">
        <v>0</v>
      </c>
      <c r="AN34" s="109">
        <v>0</v>
      </c>
      <c r="AO34" s="109">
        <v>1.65292712137877</v>
      </c>
      <c r="AP34" s="109">
        <v>1.65292712137877</v>
      </c>
      <c r="AQ34" s="109">
        <v>0.10791970597546199</v>
      </c>
      <c r="AR34" s="109">
        <v>1.12560904097466E-7</v>
      </c>
      <c r="AS34" s="109">
        <v>2.1735660144101799E-7</v>
      </c>
      <c r="AT34" s="109">
        <v>3.7602984906055501</v>
      </c>
      <c r="AU34" s="109">
        <v>1.24454322223019</v>
      </c>
      <c r="AV34" s="109">
        <v>4.9669289584166401E-2</v>
      </c>
      <c r="AW34" s="109">
        <v>1.30243507996915</v>
      </c>
      <c r="AX34" s="109">
        <v>0.133276993077795</v>
      </c>
      <c r="AY34" s="109">
        <v>1.3928489492220401E-4</v>
      </c>
      <c r="AZ34" s="109">
        <v>1.02142075872065E-3</v>
      </c>
      <c r="BA34" s="109">
        <v>9.8669917932946403E-6</v>
      </c>
      <c r="BB34" s="109">
        <v>2.00329469292371E-5</v>
      </c>
      <c r="BC34" s="109">
        <v>0</v>
      </c>
      <c r="BD34" s="109">
        <v>0.105457172414333</v>
      </c>
      <c r="BE34" s="109">
        <v>0.178720950434586</v>
      </c>
      <c r="BF34" s="109">
        <v>0</v>
      </c>
      <c r="BG34" s="109">
        <v>3.2534170461372201E-3</v>
      </c>
      <c r="BH34" s="109">
        <v>3.1258330087027401E-3</v>
      </c>
      <c r="BI34" s="109">
        <v>39.775611640404101</v>
      </c>
      <c r="BJ34" s="109">
        <v>423.03357181390697</v>
      </c>
      <c r="BK34" s="109">
        <v>43.243412919746198</v>
      </c>
      <c r="BL34" s="109">
        <v>470.037283224259</v>
      </c>
      <c r="BM34" s="109">
        <v>0</v>
      </c>
      <c r="BN34" s="109">
        <v>1.58552319536808</v>
      </c>
      <c r="BO34" s="109">
        <v>6.6070410311017E-2</v>
      </c>
      <c r="BP34" s="109">
        <v>8.0320807769087801E-5</v>
      </c>
      <c r="BQ34" s="109">
        <v>2.3697009526391999E-4</v>
      </c>
      <c r="BR34" s="109">
        <v>1.9017112497230401E-4</v>
      </c>
      <c r="BS34" s="109">
        <v>1.49354922980428E-2</v>
      </c>
      <c r="BT34" s="109">
        <v>0</v>
      </c>
      <c r="BU34" s="109">
        <v>13.830112800195099</v>
      </c>
      <c r="BV34" s="109">
        <v>5.4135410307710099E-3</v>
      </c>
      <c r="BW34" s="109">
        <v>1.90356149407232E-3</v>
      </c>
      <c r="BX34" s="109">
        <v>7.1611008724791496</v>
      </c>
      <c r="BY34" s="109">
        <v>2.4328397118559002E-3</v>
      </c>
      <c r="BZ34" s="109">
        <v>0</v>
      </c>
      <c r="CA34" s="109">
        <v>5.8220602633420901E-8</v>
      </c>
      <c r="CB34" s="109">
        <v>3.5285561059761702E-4</v>
      </c>
      <c r="CC34" s="109">
        <v>10.09287998252</v>
      </c>
      <c r="CD34" s="109">
        <v>9.2854173410522396</v>
      </c>
      <c r="CE34" s="109">
        <v>0.80746264146783697</v>
      </c>
      <c r="CF34" s="109">
        <v>0</v>
      </c>
      <c r="CG34" s="109">
        <v>0</v>
      </c>
      <c r="CH34" s="109">
        <v>3.79876086465274E-2</v>
      </c>
      <c r="CI34" s="109">
        <v>0</v>
      </c>
      <c r="CJ34" s="109">
        <v>0.40764047366303402</v>
      </c>
      <c r="CK34" s="109">
        <v>0</v>
      </c>
      <c r="CL34" s="109">
        <v>1.05949302512717E-2</v>
      </c>
      <c r="CM34" s="109">
        <v>1.6305608203398401</v>
      </c>
      <c r="CN34" s="109">
        <v>3.3786874230945098E-2</v>
      </c>
      <c r="CO34" s="109">
        <v>0</v>
      </c>
      <c r="CP34" s="109">
        <v>2.7392695051174702E-2</v>
      </c>
      <c r="CQ34" s="109">
        <v>3.7142773943572598E-5</v>
      </c>
      <c r="CR34" s="109">
        <v>20.884330946389099</v>
      </c>
      <c r="CS34" s="109">
        <v>5.7764548090472303</v>
      </c>
      <c r="CT34" s="109">
        <v>0</v>
      </c>
      <c r="CU34" s="109">
        <v>0</v>
      </c>
      <c r="CV34" s="109">
        <v>1.9350424819229499</v>
      </c>
      <c r="CW34" s="109">
        <v>7.8715636632227304E-2</v>
      </c>
      <c r="CX34" s="109">
        <v>0</v>
      </c>
      <c r="CY34" s="109">
        <v>0.31586473553266398</v>
      </c>
      <c r="CZ34" s="109">
        <v>38.6807642267012</v>
      </c>
      <c r="DA34" s="109">
        <v>7.4847490704420802E-2</v>
      </c>
      <c r="DB34" s="109">
        <v>2.6897367832243102</v>
      </c>
      <c r="DD34" s="30">
        <f t="shared" si="0"/>
        <v>8.0000004782843533E-3</v>
      </c>
      <c r="DE34" s="30">
        <f t="shared" si="7"/>
        <v>1.9247487094030069E-2</v>
      </c>
      <c r="DF34" s="45">
        <f t="shared" si="1"/>
        <v>-4.6410026897996185E-7</v>
      </c>
      <c r="DG34" s="45"/>
      <c r="DH34" s="45">
        <f t="shared" si="2"/>
        <v>-4.6780467416863373E-7</v>
      </c>
      <c r="DI34" s="45">
        <f t="shared" si="3"/>
        <v>-2.4212569984347641E-5</v>
      </c>
      <c r="DJ34" s="45">
        <f t="shared" si="4"/>
        <v>-2.6465309521227454E-5</v>
      </c>
      <c r="DK34" s="45">
        <f t="shared" si="5"/>
        <v>3.8229097757738905E-8</v>
      </c>
      <c r="DL34" s="45">
        <f t="shared" si="6"/>
        <v>-4.0909978491778475E-7</v>
      </c>
      <c r="DM34" s="45">
        <f t="shared" si="8"/>
        <v>-4.9083417718148443E-4</v>
      </c>
      <c r="DN34" s="45">
        <f t="shared" si="9"/>
        <v>3.6771920860823939E-6</v>
      </c>
      <c r="DO34" s="45">
        <f t="shared" si="10"/>
        <v>2.6303626707182622E-5</v>
      </c>
      <c r="DP34" s="45">
        <f t="shared" si="11"/>
        <v>-5.5922459497930214E-4</v>
      </c>
      <c r="DQ34" s="45">
        <f t="shared" si="12"/>
        <v>2.0045870249364452E-5</v>
      </c>
      <c r="DR34" s="45">
        <f t="shared" si="13"/>
        <v>-6.8956656492954876E-7</v>
      </c>
      <c r="DS34" s="45">
        <f t="shared" si="14"/>
        <v>2.5405843202379028E-5</v>
      </c>
      <c r="DT34" s="45">
        <f t="shared" si="15"/>
        <v>3.1459378645418708E-5</v>
      </c>
      <c r="DU34" s="45">
        <f t="shared" si="16"/>
        <v>8.377411105786696E-8</v>
      </c>
      <c r="DV34" s="45">
        <f t="shared" si="17"/>
        <v>8.5570696527110894E-4</v>
      </c>
      <c r="DW34" s="45">
        <f t="shared" si="18"/>
        <v>3.4635403875906213E-6</v>
      </c>
      <c r="DX34" s="45">
        <f t="shared" si="19"/>
        <v>1.9744176275857032E-5</v>
      </c>
      <c r="DY34" s="45">
        <f t="shared" si="20"/>
        <v>2.4542579210134631E-5</v>
      </c>
      <c r="DZ34" s="45">
        <f t="shared" si="21"/>
        <v>2.9930199386067979E-5</v>
      </c>
      <c r="EA34" s="45">
        <f t="shared" si="22"/>
        <v>-1.3382192251103792E-3</v>
      </c>
      <c r="EB34" s="45">
        <f t="shared" si="23"/>
        <v>2.6389619170425103E-5</v>
      </c>
      <c r="EC34" s="45">
        <f t="shared" si="24"/>
        <v>3.5752984871491697E-6</v>
      </c>
      <c r="ED34" s="45">
        <f t="shared" si="25"/>
        <v>2.8314423374438625E-6</v>
      </c>
      <c r="EE34" s="75">
        <f t="shared" si="26"/>
        <v>2.9144851771427057E-6</v>
      </c>
      <c r="EF34" s="45">
        <f t="shared" si="27"/>
        <v>2.4250456068859415E-5</v>
      </c>
      <c r="EG34" s="45">
        <f t="shared" si="28"/>
        <v>8.1068744482470933E-4</v>
      </c>
      <c r="EH34" s="45">
        <f t="shared" si="29"/>
        <v>-9.4525622041982649E-4</v>
      </c>
      <c r="EI34" s="75">
        <f t="shared" si="30"/>
        <v>-4.3954621858412782E-4</v>
      </c>
      <c r="EJ34" s="45">
        <f t="shared" si="31"/>
        <v>2.3923067076478728E-5</v>
      </c>
      <c r="EK34" s="45">
        <f t="shared" si="32"/>
        <v>2.6003424065043716E-5</v>
      </c>
      <c r="EL34" s="45"/>
      <c r="EM34" s="45"/>
      <c r="EN34" s="45"/>
      <c r="EO34" s="45"/>
    </row>
    <row r="35" spans="1:145" x14ac:dyDescent="0.25">
      <c r="A35" s="20" t="s">
        <v>34</v>
      </c>
      <c r="B35" s="20"/>
      <c r="C35" s="20"/>
      <c r="D35" s="20"/>
      <c r="E35" s="20"/>
      <c r="F35" s="20"/>
      <c r="G35" s="20"/>
      <c r="H35" s="20"/>
      <c r="I35" s="20"/>
      <c r="DD35" s="30" t="e">
        <f t="shared" si="0"/>
        <v>#DIV/0!</v>
      </c>
      <c r="DE35" s="30" t="e">
        <f t="shared" si="7"/>
        <v>#DIV/0!</v>
      </c>
      <c r="DF35" s="45">
        <f t="shared" si="1"/>
        <v>0</v>
      </c>
      <c r="DG35" s="45"/>
      <c r="DH35" s="45">
        <f t="shared" si="2"/>
        <v>0</v>
      </c>
      <c r="DI35" s="45">
        <f t="shared" ref="DI35:DI51" si="33">(CC35-E35)/(E35+1E-50)</f>
        <v>0</v>
      </c>
      <c r="DJ35" s="45">
        <f t="shared" ref="DJ35:DJ51" si="34">(CD35-F35)/(F35+1E-50)</f>
        <v>0</v>
      </c>
      <c r="DK35" s="45">
        <f t="shared" si="5"/>
        <v>0</v>
      </c>
      <c r="DL35" s="45">
        <f t="shared" si="6"/>
        <v>0</v>
      </c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75"/>
      <c r="EF35" s="45"/>
      <c r="EG35" s="45"/>
      <c r="EH35" s="45"/>
      <c r="EI35" s="75"/>
      <c r="EJ35" s="45"/>
      <c r="EK35" s="45"/>
      <c r="EL35" s="45"/>
      <c r="EM35" s="45"/>
      <c r="EN35" s="45"/>
      <c r="EO35" s="45"/>
    </row>
    <row r="36" spans="1:145" x14ac:dyDescent="0.25">
      <c r="A36" s="20" t="s">
        <v>35</v>
      </c>
      <c r="B36" s="20">
        <v>82.817312868000002</v>
      </c>
      <c r="C36" s="20"/>
      <c r="D36" s="20">
        <v>736.66274227999997</v>
      </c>
      <c r="E36" s="20">
        <v>12.124906320999999</v>
      </c>
      <c r="F36" s="20">
        <v>11.154917553000001</v>
      </c>
      <c r="G36" s="20">
        <v>23.427392362999999</v>
      </c>
      <c r="H36" s="20">
        <v>49.904907455999997</v>
      </c>
      <c r="I36" s="20"/>
      <c r="J36" s="22" t="s">
        <v>35</v>
      </c>
      <c r="K36" s="22">
        <v>0</v>
      </c>
      <c r="L36" s="109">
        <v>1.3184073001385801</v>
      </c>
      <c r="M36" s="109">
        <v>9.2224311098072498E-2</v>
      </c>
      <c r="N36" s="109">
        <v>0.48797996943105398</v>
      </c>
      <c r="O36" s="109">
        <v>0.48797996943105398</v>
      </c>
      <c r="P36" s="109">
        <v>3.8769915950164502</v>
      </c>
      <c r="Q36" s="109">
        <v>0</v>
      </c>
      <c r="R36" s="109">
        <v>4.9115243506010298E-5</v>
      </c>
      <c r="S36" s="109">
        <v>2.3979726957566499E-4</v>
      </c>
      <c r="T36" s="109">
        <v>0.236367294234892</v>
      </c>
      <c r="U36" s="109">
        <v>4.66274205688136E-5</v>
      </c>
      <c r="V36" s="109">
        <v>5.0553840644555897E-2</v>
      </c>
      <c r="W36" s="109">
        <v>1.63218776545026E-3</v>
      </c>
      <c r="X36" s="109">
        <v>1.00037302644995E-3</v>
      </c>
      <c r="Y36" s="109">
        <v>1.2133557278822</v>
      </c>
      <c r="Z36" s="109">
        <v>1.6152379977623001E-8</v>
      </c>
      <c r="AA36" s="109">
        <v>6.4609424218874805E-8</v>
      </c>
      <c r="AB36" s="109">
        <v>82.817292852064298</v>
      </c>
      <c r="AC36" s="109">
        <v>0.96998791525433103</v>
      </c>
      <c r="AD36" s="109">
        <v>8.6026687544436804</v>
      </c>
      <c r="AE36" s="109">
        <v>0.54780692284374199</v>
      </c>
      <c r="AF36" s="109">
        <v>1.27277537878161E-2</v>
      </c>
      <c r="AG36" s="109">
        <v>1.95880428104521</v>
      </c>
      <c r="AH36" s="109">
        <v>3.2906994538049003E-2</v>
      </c>
      <c r="AI36" s="109">
        <v>11.613542417494299</v>
      </c>
      <c r="AJ36" s="109">
        <v>8.8244046485613098E-2</v>
      </c>
      <c r="AK36" s="109">
        <v>2.02751064693711</v>
      </c>
      <c r="AL36" s="109">
        <v>2.19083454717958E-2</v>
      </c>
      <c r="AM36" s="109">
        <v>0</v>
      </c>
      <c r="AN36" s="109">
        <v>0</v>
      </c>
      <c r="AO36" s="109">
        <v>2.1325615040719299</v>
      </c>
      <c r="AP36" s="109">
        <v>2.1325615040719299</v>
      </c>
      <c r="AQ36" s="109">
        <v>0.13923491222179499</v>
      </c>
      <c r="AR36" s="109">
        <v>1.35219933552869E-7</v>
      </c>
      <c r="AS36" s="109">
        <v>2.6111304425586802E-7</v>
      </c>
      <c r="AT36" s="109">
        <v>5.8933016941417602</v>
      </c>
      <c r="AU36" s="109">
        <v>1.6056774512969201</v>
      </c>
      <c r="AV36" s="109">
        <v>6.4081983721799698E-2</v>
      </c>
      <c r="AW36" s="109">
        <v>1.6803660638987299</v>
      </c>
      <c r="AX36" s="109">
        <v>0.17195061844311799</v>
      </c>
      <c r="AY36" s="109">
        <v>1.67323559031509E-4</v>
      </c>
      <c r="AZ36" s="109">
        <v>1.2270411536786799E-3</v>
      </c>
      <c r="BA36" s="109">
        <v>1.1853205211726299E-5</v>
      </c>
      <c r="BB36" s="109">
        <v>2.4065754217717402E-5</v>
      </c>
      <c r="BC36" s="109">
        <v>0</v>
      </c>
      <c r="BD36" s="109">
        <v>0.13605811300797899</v>
      </c>
      <c r="BE36" s="109">
        <v>0.214698640619057</v>
      </c>
      <c r="BF36" s="109">
        <v>0</v>
      </c>
      <c r="BG36" s="109">
        <v>3.90834886599756E-3</v>
      </c>
      <c r="BH36" s="109">
        <v>3.7550792947414202E-3</v>
      </c>
      <c r="BI36" s="109">
        <v>51.317441569249901</v>
      </c>
      <c r="BJ36" s="109">
        <v>662.996257979794</v>
      </c>
      <c r="BK36" s="109">
        <v>67.7729685065339</v>
      </c>
      <c r="BL36" s="109">
        <v>736.66252818046996</v>
      </c>
      <c r="BM36" s="109">
        <v>0</v>
      </c>
      <c r="BN36" s="109">
        <v>2.0456002755915201</v>
      </c>
      <c r="BO36" s="109">
        <v>8.5214941794672497E-2</v>
      </c>
      <c r="BP36" s="109">
        <v>9.6490323713024301E-5</v>
      </c>
      <c r="BQ36" s="109">
        <v>2.8467378516179099E-4</v>
      </c>
      <c r="BR36" s="109">
        <v>2.28452650566312E-4</v>
      </c>
      <c r="BS36" s="109">
        <v>1.9086435244630301E-2</v>
      </c>
      <c r="BT36" s="109">
        <v>0</v>
      </c>
      <c r="BU36" s="109">
        <v>17.84324410939</v>
      </c>
      <c r="BV36" s="109">
        <v>6.50331678213374E-3</v>
      </c>
      <c r="BW36" s="109">
        <v>2.2867587735687801E-3</v>
      </c>
      <c r="BX36" s="109">
        <v>8.6026687544436804</v>
      </c>
      <c r="BY36" s="109">
        <v>2.9225903272210099E-3</v>
      </c>
      <c r="BZ36" s="109">
        <v>0</v>
      </c>
      <c r="CA36" s="109">
        <v>6.9940755744418097E-8</v>
      </c>
      <c r="CB36" s="109">
        <v>4.2388809867887999E-4</v>
      </c>
      <c r="CC36" s="109">
        <v>12.1246125956593</v>
      </c>
      <c r="CD36" s="109">
        <v>11.154624680405</v>
      </c>
      <c r="CE36" s="109">
        <v>0.96998791525433103</v>
      </c>
      <c r="CF36" s="109">
        <v>0</v>
      </c>
      <c r="CG36" s="109">
        <v>0</v>
      </c>
      <c r="CH36" s="109">
        <v>4.5634770250830799E-2</v>
      </c>
      <c r="CI36" s="109">
        <v>0</v>
      </c>
      <c r="CJ36" s="109">
        <v>0.48970095261716201</v>
      </c>
      <c r="CK36" s="109">
        <v>0</v>
      </c>
      <c r="CL36" s="109">
        <v>1.27277537878161E-2</v>
      </c>
      <c r="CM36" s="109">
        <v>1.95880428104521</v>
      </c>
      <c r="CN36" s="109">
        <v>4.3590875793426E-2</v>
      </c>
      <c r="CO36" s="109">
        <v>0</v>
      </c>
      <c r="CP36" s="109">
        <v>3.2906994538049003E-2</v>
      </c>
      <c r="CQ36" s="109">
        <v>4.4619740670315202E-5</v>
      </c>
      <c r="CR36" s="109">
        <v>23.427363110280702</v>
      </c>
      <c r="CS36" s="109">
        <v>7.4526294819803001</v>
      </c>
      <c r="CT36" s="109">
        <v>0</v>
      </c>
      <c r="CU36" s="109">
        <v>0</v>
      </c>
      <c r="CV36" s="109">
        <v>2.4965400097358499</v>
      </c>
      <c r="CW36" s="109">
        <v>0.101556794773979</v>
      </c>
      <c r="CX36" s="109">
        <v>0</v>
      </c>
      <c r="CY36" s="109">
        <v>0.40752036975703898</v>
      </c>
      <c r="CZ36" s="109">
        <v>49.904896025617703</v>
      </c>
      <c r="DA36" s="109">
        <v>9.6566124195969896E-2</v>
      </c>
      <c r="DB36" s="109">
        <v>3.4702288663345899</v>
      </c>
      <c r="DD36" s="30">
        <f t="shared" si="0"/>
        <v>8.0000019937188933E-3</v>
      </c>
      <c r="DE36" s="30">
        <f t="shared" si="7"/>
        <v>1.9247500186735263E-2</v>
      </c>
      <c r="DF36" s="45">
        <f t="shared" si="1"/>
        <v>-2.4168781877114659E-7</v>
      </c>
      <c r="DG36" s="45"/>
      <c r="DH36" s="45">
        <f t="shared" si="2"/>
        <v>-2.9063439444452427E-7</v>
      </c>
      <c r="DI36" s="45">
        <f t="shared" si="33"/>
        <v>-2.422495753142355E-5</v>
      </c>
      <c r="DJ36" s="45">
        <f t="shared" si="34"/>
        <v>-2.6255021035264786E-5</v>
      </c>
      <c r="DK36" s="45">
        <f t="shared" si="5"/>
        <v>-1.2486545170834208E-6</v>
      </c>
      <c r="DL36" s="45">
        <f t="shared" si="6"/>
        <v>-2.2904325199053074E-7</v>
      </c>
      <c r="DM36" s="45">
        <f t="shared" si="8"/>
        <v>-4.9082091057926216E-4</v>
      </c>
      <c r="DN36" s="45">
        <f t="shared" si="9"/>
        <v>6.8574949060383508E-7</v>
      </c>
      <c r="DO36" s="45">
        <f t="shared" si="10"/>
        <v>2.6769578567095082E-5</v>
      </c>
      <c r="DP36" s="45">
        <f t="shared" si="11"/>
        <v>-5.5817513728711164E-4</v>
      </c>
      <c r="DQ36" s="45">
        <f t="shared" si="12"/>
        <v>2.3364581632425191E-5</v>
      </c>
      <c r="DR36" s="45">
        <f t="shared" si="13"/>
        <v>3.579772588783844E-6</v>
      </c>
      <c r="DS36" s="45">
        <f t="shared" si="14"/>
        <v>2.635044657036703E-5</v>
      </c>
      <c r="DT36" s="45">
        <f t="shared" si="15"/>
        <v>2.8745978656585116E-5</v>
      </c>
      <c r="DU36" s="45">
        <f t="shared" si="16"/>
        <v>4.3872309498608163E-6</v>
      </c>
      <c r="DV36" s="45">
        <f t="shared" si="17"/>
        <v>8.5513194496906434E-4</v>
      </c>
      <c r="DW36" s="45">
        <f t="shared" si="18"/>
        <v>1.8121229423622819E-6</v>
      </c>
      <c r="DX36" s="45">
        <f t="shared" si="19"/>
        <v>2.2351988599364551E-5</v>
      </c>
      <c r="DY36" s="45">
        <f t="shared" si="20"/>
        <v>2.6269039515686105E-5</v>
      </c>
      <c r="DZ36" s="45">
        <f t="shared" si="21"/>
        <v>2.9733330545447663E-5</v>
      </c>
      <c r="EA36" s="45">
        <f t="shared" si="22"/>
        <v>-1.3377323263852195E-3</v>
      </c>
      <c r="EB36" s="45">
        <f t="shared" si="23"/>
        <v>2.6229850253398367E-5</v>
      </c>
      <c r="EC36" s="45">
        <f t="shared" si="24"/>
        <v>3.2628336577533184E-6</v>
      </c>
      <c r="ED36" s="45">
        <f t="shared" si="25"/>
        <v>1.5573435828839113E-6</v>
      </c>
      <c r="EE36" s="75">
        <f t="shared" si="26"/>
        <v>8.3048744487037535E-6</v>
      </c>
      <c r="EF36" s="45">
        <f t="shared" si="27"/>
        <v>2.9228940734974585E-5</v>
      </c>
      <c r="EG36" s="45">
        <f t="shared" si="28"/>
        <v>8.1160678520207879E-4</v>
      </c>
      <c r="EH36" s="45">
        <f t="shared" si="29"/>
        <v>-9.4964606756870395E-4</v>
      </c>
      <c r="EI36" s="75">
        <f t="shared" si="30"/>
        <v>-4.3076723573189806E-4</v>
      </c>
      <c r="EJ36" s="45">
        <f t="shared" si="31"/>
        <v>2.3920455291978812E-5</v>
      </c>
      <c r="EK36" s="45">
        <f t="shared" si="32"/>
        <v>2.6000538952071633E-5</v>
      </c>
      <c r="EL36" s="45"/>
      <c r="EM36" s="45"/>
      <c r="EN36" s="45"/>
      <c r="EO36" s="45"/>
    </row>
    <row r="37" spans="1:145" x14ac:dyDescent="0.25">
      <c r="A37" s="20" t="s">
        <v>36</v>
      </c>
      <c r="B37" s="20"/>
      <c r="C37" s="20"/>
      <c r="D37" s="20"/>
      <c r="E37" s="20"/>
      <c r="F37" s="20"/>
      <c r="G37" s="20"/>
      <c r="H37" s="20"/>
      <c r="I37" s="20"/>
      <c r="DD37" s="30" t="e">
        <f t="shared" si="0"/>
        <v>#DIV/0!</v>
      </c>
      <c r="DE37" s="30" t="e">
        <f t="shared" si="7"/>
        <v>#DIV/0!</v>
      </c>
      <c r="DF37" s="45">
        <f t="shared" si="1"/>
        <v>0</v>
      </c>
      <c r="DG37" s="45"/>
      <c r="DH37" s="45">
        <f t="shared" si="2"/>
        <v>0</v>
      </c>
      <c r="DI37" s="45">
        <f t="shared" si="33"/>
        <v>0</v>
      </c>
      <c r="DJ37" s="45">
        <f t="shared" si="34"/>
        <v>0</v>
      </c>
      <c r="DK37" s="45">
        <f t="shared" si="5"/>
        <v>0</v>
      </c>
      <c r="DL37" s="45">
        <f t="shared" si="6"/>
        <v>0</v>
      </c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75"/>
      <c r="EF37" s="45"/>
      <c r="EG37" s="45"/>
      <c r="EH37" s="45"/>
      <c r="EI37" s="75"/>
      <c r="EJ37" s="45"/>
      <c r="EK37" s="45"/>
      <c r="EL37" s="45"/>
      <c r="EM37" s="45"/>
      <c r="EN37" s="45"/>
      <c r="EO37" s="45"/>
    </row>
    <row r="38" spans="1:145" x14ac:dyDescent="0.25">
      <c r="A38" s="20" t="s">
        <v>37</v>
      </c>
      <c r="B38" s="20">
        <v>363.72640309000002</v>
      </c>
      <c r="C38" s="20"/>
      <c r="D38" s="20">
        <v>2461.3620421999999</v>
      </c>
      <c r="E38" s="20">
        <v>54.414923641999998</v>
      </c>
      <c r="F38" s="20">
        <v>50.061678217000001</v>
      </c>
      <c r="G38" s="20">
        <v>103.47611449</v>
      </c>
      <c r="H38" s="20">
        <v>245.01483415000001</v>
      </c>
      <c r="I38" s="20"/>
      <c r="J38" s="22" t="s">
        <v>37</v>
      </c>
      <c r="K38" s="22">
        <v>0</v>
      </c>
      <c r="L38" s="109">
        <v>6.4728937808280902</v>
      </c>
      <c r="M38" s="109">
        <v>0.45278794626311702</v>
      </c>
      <c r="N38" s="109">
        <v>2.3958014137849299</v>
      </c>
      <c r="O38" s="109">
        <v>2.3958014137849299</v>
      </c>
      <c r="P38" s="109">
        <v>19.034572098622299</v>
      </c>
      <c r="Q38" s="109">
        <v>0</v>
      </c>
      <c r="R38" s="109">
        <v>2.20423403647547E-4</v>
      </c>
      <c r="S38" s="109">
        <v>1.07617649661314E-3</v>
      </c>
      <c r="T38" s="109">
        <v>1.1604767083540399</v>
      </c>
      <c r="U38" s="109">
        <v>2.09258858248932E-4</v>
      </c>
      <c r="V38" s="109">
        <v>0.24820059343540701</v>
      </c>
      <c r="W38" s="109">
        <v>7.3250218683068996E-3</v>
      </c>
      <c r="X38" s="109">
        <v>4.4895305942668799E-3</v>
      </c>
      <c r="Y38" s="109">
        <v>5.9571286131745103</v>
      </c>
      <c r="Z38" s="109">
        <v>7.2489459530305205E-8</v>
      </c>
      <c r="AA38" s="109">
        <v>2.8995844730236902E-7</v>
      </c>
      <c r="AB38" s="109">
        <v>363.72629614422601</v>
      </c>
      <c r="AC38" s="109">
        <v>4.3532437170367597</v>
      </c>
      <c r="AD38" s="109">
        <v>38.607559909941202</v>
      </c>
      <c r="AE38" s="109">
        <v>2.4584790076555398</v>
      </c>
      <c r="AF38" s="109">
        <v>5.7120392556534803E-2</v>
      </c>
      <c r="AG38" s="109">
        <v>8.7908277636865702</v>
      </c>
      <c r="AH38" s="109">
        <v>0.14768204213914399</v>
      </c>
      <c r="AI38" s="109">
        <v>57.0182008684571</v>
      </c>
      <c r="AJ38" s="109">
        <v>0.433245703466482</v>
      </c>
      <c r="AK38" s="109">
        <v>9.9543398580417097</v>
      </c>
      <c r="AL38" s="109">
        <v>0.10756178668572</v>
      </c>
      <c r="AM38" s="109">
        <v>0</v>
      </c>
      <c r="AN38" s="109">
        <v>0</v>
      </c>
      <c r="AO38" s="109">
        <v>10.4701095606836</v>
      </c>
      <c r="AP38" s="109">
        <v>10.4701095606836</v>
      </c>
      <c r="AQ38" s="109">
        <v>0.68359287516642897</v>
      </c>
      <c r="AR38" s="109">
        <v>6.0684477327370202E-7</v>
      </c>
      <c r="AS38" s="109">
        <v>1.1718454986438501E-6</v>
      </c>
      <c r="AT38" s="109">
        <v>19.690889112655</v>
      </c>
      <c r="AU38" s="109">
        <v>7.8832914462942796</v>
      </c>
      <c r="AV38" s="109">
        <v>0.31461919095034802</v>
      </c>
      <c r="AW38" s="109">
        <v>8.2499837795536202</v>
      </c>
      <c r="AX38" s="109">
        <v>0.84421479810285605</v>
      </c>
      <c r="AY38" s="109">
        <v>7.50926502973484E-4</v>
      </c>
      <c r="AZ38" s="109">
        <v>5.5067867845037099E-3</v>
      </c>
      <c r="BA38" s="109">
        <v>5.3195705358664402E-5</v>
      </c>
      <c r="BB38" s="109">
        <v>1.08003793967051E-4</v>
      </c>
      <c r="BC38" s="109">
        <v>0</v>
      </c>
      <c r="BD38" s="109">
        <v>0.66799570868871805</v>
      </c>
      <c r="BE38" s="109">
        <v>0.96353681385031598</v>
      </c>
      <c r="BF38" s="109">
        <v>0</v>
      </c>
      <c r="BG38" s="109">
        <v>1.7540120834669801E-2</v>
      </c>
      <c r="BH38" s="109">
        <v>1.6852264110407401E-2</v>
      </c>
      <c r="BI38" s="109">
        <v>251.94982502554601</v>
      </c>
      <c r="BJ38" s="109">
        <v>2215.2249669172202</v>
      </c>
      <c r="BK38" s="109">
        <v>226.445259592431</v>
      </c>
      <c r="BL38" s="109">
        <v>2461.3611156223001</v>
      </c>
      <c r="BM38" s="109">
        <v>0</v>
      </c>
      <c r="BN38" s="109">
        <v>10.043150230379601</v>
      </c>
      <c r="BO38" s="109">
        <v>0.41821413846245398</v>
      </c>
      <c r="BP38" s="109">
        <v>4.3303882353010599E-4</v>
      </c>
      <c r="BQ38" s="109">
        <v>1.27757428379737E-3</v>
      </c>
      <c r="BR38" s="109">
        <v>1.0252687089117201E-3</v>
      </c>
      <c r="BS38" s="109">
        <v>9.2664231727923194E-2</v>
      </c>
      <c r="BT38" s="109">
        <v>0</v>
      </c>
      <c r="BU38" s="109">
        <v>87.603677926859902</v>
      </c>
      <c r="BV38" s="109">
        <v>2.9185945529522601E-2</v>
      </c>
      <c r="BW38" s="109">
        <v>1.02626410269129E-2</v>
      </c>
      <c r="BX38" s="109">
        <v>38.607559909941202</v>
      </c>
      <c r="BY38" s="109">
        <v>1.3116158148558399E-2</v>
      </c>
      <c r="BZ38" s="109">
        <v>0</v>
      </c>
      <c r="CA38" s="109">
        <v>3.1388564338034599E-7</v>
      </c>
      <c r="CB38" s="109">
        <v>1.9023428762600699E-3</v>
      </c>
      <c r="CC38" s="109">
        <v>54.413611044970303</v>
      </c>
      <c r="CD38" s="109">
        <v>50.060367327933498</v>
      </c>
      <c r="CE38" s="109">
        <v>4.3532437170367597</v>
      </c>
      <c r="CF38" s="109">
        <v>0</v>
      </c>
      <c r="CG38" s="109">
        <v>0</v>
      </c>
      <c r="CH38" s="109">
        <v>0.20480230888738199</v>
      </c>
      <c r="CI38" s="109">
        <v>0</v>
      </c>
      <c r="CJ38" s="109">
        <v>2.1977075777267001</v>
      </c>
      <c r="CK38" s="109">
        <v>0</v>
      </c>
      <c r="CL38" s="109">
        <v>5.7120392556534803E-2</v>
      </c>
      <c r="CM38" s="109">
        <v>8.7908277636865702</v>
      </c>
      <c r="CN38" s="109">
        <v>0.21401553988955399</v>
      </c>
      <c r="CO38" s="109">
        <v>0</v>
      </c>
      <c r="CP38" s="109">
        <v>0.14768204213914399</v>
      </c>
      <c r="CQ38" s="109">
        <v>2.00245414787502E-4</v>
      </c>
      <c r="CR38" s="109">
        <v>103.476084199452</v>
      </c>
      <c r="CS38" s="109">
        <v>36.589665909128897</v>
      </c>
      <c r="CT38" s="109">
        <v>0</v>
      </c>
      <c r="CU38" s="109">
        <v>0</v>
      </c>
      <c r="CV38" s="109">
        <v>12.2570978778565</v>
      </c>
      <c r="CW38" s="109">
        <v>0.49860578726906302</v>
      </c>
      <c r="CX38" s="109">
        <v>0</v>
      </c>
      <c r="CY38" s="109">
        <v>2.0007757604971599</v>
      </c>
      <c r="CZ38" s="109">
        <v>245.01476923472001</v>
      </c>
      <c r="DA38" s="109">
        <v>0.474105276216503</v>
      </c>
      <c r="DB38" s="109">
        <v>17.037565768534201</v>
      </c>
      <c r="DD38" s="30">
        <f t="shared" si="0"/>
        <v>8.0000000762491114E-3</v>
      </c>
      <c r="DE38" s="30">
        <f t="shared" si="7"/>
        <v>1.92474978766819E-2</v>
      </c>
      <c r="DF38" s="45">
        <f t="shared" si="1"/>
        <v>-2.940280746702064E-7</v>
      </c>
      <c r="DG38" s="45"/>
      <c r="DH38" s="45">
        <f t="shared" si="2"/>
        <v>-3.764491708017401E-7</v>
      </c>
      <c r="DI38" s="45">
        <f t="shared" si="33"/>
        <v>-2.4122004440015701E-5</v>
      </c>
      <c r="DJ38" s="45">
        <f t="shared" si="34"/>
        <v>-2.6185479855870829E-5</v>
      </c>
      <c r="DK38" s="45">
        <f t="shared" si="5"/>
        <v>-2.9272985506135145E-7</v>
      </c>
      <c r="DL38" s="45">
        <f t="shared" si="6"/>
        <v>-2.649442848296077E-7</v>
      </c>
      <c r="DM38" s="45">
        <f t="shared" si="8"/>
        <v>-4.9148256984143403E-4</v>
      </c>
      <c r="DN38" s="45">
        <f t="shared" si="9"/>
        <v>1.4415540447695703E-6</v>
      </c>
      <c r="DO38" s="45">
        <f t="shared" si="10"/>
        <v>2.8063775374209729E-5</v>
      </c>
      <c r="DP38" s="45">
        <f t="shared" si="11"/>
        <v>-5.5832322454341685E-4</v>
      </c>
      <c r="DQ38" s="45">
        <f t="shared" si="12"/>
        <v>3.1172020883526678E-5</v>
      </c>
      <c r="DR38" s="45">
        <f t="shared" si="13"/>
        <v>2.5471423626036993E-6</v>
      </c>
      <c r="DS38" s="45">
        <f t="shared" si="14"/>
        <v>2.5881733259316992E-5</v>
      </c>
      <c r="DT38" s="45">
        <f t="shared" si="15"/>
        <v>2.9928999126161039E-5</v>
      </c>
      <c r="DU38" s="45">
        <f t="shared" si="16"/>
        <v>2.8169161257269652E-6</v>
      </c>
      <c r="DV38" s="45">
        <f t="shared" si="17"/>
        <v>8.5640421321514482E-4</v>
      </c>
      <c r="DW38" s="45">
        <f t="shared" si="18"/>
        <v>2.4415199392645426E-6</v>
      </c>
      <c r="DX38" s="45">
        <f t="shared" si="19"/>
        <v>2.5118472474820816E-5</v>
      </c>
      <c r="DY38" s="45">
        <f t="shared" si="20"/>
        <v>2.6747144608060271E-5</v>
      </c>
      <c r="DZ38" s="45">
        <f t="shared" si="21"/>
        <v>3.174136518153059E-5</v>
      </c>
      <c r="EA38" s="45">
        <f t="shared" si="22"/>
        <v>-1.3374559255889371E-3</v>
      </c>
      <c r="EB38" s="45">
        <f t="shared" si="23"/>
        <v>2.6535379976970152E-5</v>
      </c>
      <c r="EC38" s="45">
        <f t="shared" si="24"/>
        <v>1.4678479488252975E-6</v>
      </c>
      <c r="ED38" s="45">
        <f t="shared" si="25"/>
        <v>3.5809628884153055E-6</v>
      </c>
      <c r="EE38" s="75">
        <f t="shared" si="26"/>
        <v>4.7735939438752062E-6</v>
      </c>
      <c r="EF38" s="45">
        <f t="shared" si="27"/>
        <v>3.8441780468855891E-5</v>
      </c>
      <c r="EG38" s="45">
        <f t="shared" si="28"/>
        <v>8.1072073602368201E-4</v>
      </c>
      <c r="EH38" s="45">
        <f t="shared" si="29"/>
        <v>-9.4405172524379699E-4</v>
      </c>
      <c r="EI38" s="75">
        <f t="shared" si="30"/>
        <v>-4.2182375346920222E-4</v>
      </c>
      <c r="EJ38" s="45">
        <f t="shared" si="31"/>
        <v>2.3923941463410701E-5</v>
      </c>
      <c r="EK38" s="45">
        <f t="shared" si="32"/>
        <v>2.6004364629759865E-5</v>
      </c>
      <c r="EL38" s="45"/>
      <c r="EM38" s="45"/>
      <c r="EN38" s="45"/>
      <c r="EO38" s="45"/>
    </row>
    <row r="39" spans="1:145" x14ac:dyDescent="0.25">
      <c r="A39" s="20" t="s">
        <v>38</v>
      </c>
      <c r="B39" s="20">
        <v>120.19671163</v>
      </c>
      <c r="C39" s="20"/>
      <c r="D39" s="20">
        <v>898.54276568</v>
      </c>
      <c r="E39" s="20">
        <v>22.738792974999999</v>
      </c>
      <c r="F39" s="20">
        <v>20.919646825000001</v>
      </c>
      <c r="G39" s="20">
        <v>50.245349421999997</v>
      </c>
      <c r="H39" s="20">
        <v>69.879996629000004</v>
      </c>
      <c r="I39" s="20"/>
      <c r="J39" s="22" t="s">
        <v>128</v>
      </c>
      <c r="K39" s="22">
        <v>0</v>
      </c>
      <c r="L39" s="109">
        <v>1.8461185071243</v>
      </c>
      <c r="M39" s="109">
        <v>0.12913860142187</v>
      </c>
      <c r="N39" s="109">
        <v>0.68330001723784395</v>
      </c>
      <c r="O39" s="109">
        <v>0.68330001723784395</v>
      </c>
      <c r="P39" s="109">
        <v>5.4288036175201304</v>
      </c>
      <c r="Q39" s="109">
        <v>0</v>
      </c>
      <c r="R39" s="109">
        <v>9.2109582940634995E-5</v>
      </c>
      <c r="S39" s="109">
        <v>4.4971049885084001E-4</v>
      </c>
      <c r="T39" s="109">
        <v>0.33097628133877399</v>
      </c>
      <c r="U39" s="109">
        <v>8.7444438000436496E-5</v>
      </c>
      <c r="V39" s="109">
        <v>7.0788562219427295E-2</v>
      </c>
      <c r="W39" s="109">
        <v>3.0609625026868799E-3</v>
      </c>
      <c r="X39" s="109">
        <v>1.87607390444066E-3</v>
      </c>
      <c r="Y39" s="109">
        <v>1.69901645244773</v>
      </c>
      <c r="Z39" s="109">
        <v>3.0291508038602897E-8</v>
      </c>
      <c r="AA39" s="109">
        <v>1.2116754388575601E-7</v>
      </c>
      <c r="AB39" s="109">
        <v>120.19667969995101</v>
      </c>
      <c r="AC39" s="109">
        <v>1.81913985658933</v>
      </c>
      <c r="AD39" s="109">
        <v>16.133234108809098</v>
      </c>
      <c r="AE39" s="109">
        <v>1.0273434762479501</v>
      </c>
      <c r="AF39" s="109">
        <v>2.38693114634831E-2</v>
      </c>
      <c r="AG39" s="109">
        <v>3.67349080650584</v>
      </c>
      <c r="AH39" s="109">
        <v>6.1712901822671203E-2</v>
      </c>
      <c r="AI39" s="109">
        <v>16.262017858963201</v>
      </c>
      <c r="AJ39" s="109">
        <v>0.12356477989213099</v>
      </c>
      <c r="AK39" s="109">
        <v>2.8390468726318199</v>
      </c>
      <c r="AL39" s="109">
        <v>3.06773359546983E-2</v>
      </c>
      <c r="AM39" s="109">
        <v>0</v>
      </c>
      <c r="AN39" s="109">
        <v>0</v>
      </c>
      <c r="AO39" s="109">
        <v>2.9861483892478402</v>
      </c>
      <c r="AP39" s="109">
        <v>2.9861483892478402</v>
      </c>
      <c r="AQ39" s="109">
        <v>0.19496561421542999</v>
      </c>
      <c r="AR39" s="109">
        <v>2.5359176379530001E-7</v>
      </c>
      <c r="AS39" s="109">
        <v>4.8968963651789801E-7</v>
      </c>
      <c r="AT39" s="109">
        <v>7.1883401401037297</v>
      </c>
      <c r="AU39" s="109">
        <v>2.2483711828764799</v>
      </c>
      <c r="AV39" s="109">
        <v>8.9731665671795705E-2</v>
      </c>
      <c r="AW39" s="109">
        <v>2.3529561805814501</v>
      </c>
      <c r="AX39" s="109">
        <v>0.24077615176044501</v>
      </c>
      <c r="AY39" s="109">
        <v>3.1379583976807302E-4</v>
      </c>
      <c r="AZ39" s="109">
        <v>2.3011601514575301E-3</v>
      </c>
      <c r="BA39" s="109">
        <v>2.22293903669042E-5</v>
      </c>
      <c r="BB39" s="109">
        <v>4.5132035329067397E-5</v>
      </c>
      <c r="BC39" s="109">
        <v>0</v>
      </c>
      <c r="BD39" s="109">
        <v>0.190517025124668</v>
      </c>
      <c r="BE39" s="109">
        <v>0.40264058624205601</v>
      </c>
      <c r="BF39" s="109">
        <v>0</v>
      </c>
      <c r="BG39" s="109">
        <v>7.3296153485782898E-3</v>
      </c>
      <c r="BH39" s="109">
        <v>7.0421816167595304E-3</v>
      </c>
      <c r="BI39" s="109">
        <v>71.857908552279795</v>
      </c>
      <c r="BJ39" s="109">
        <v>808.68824271565302</v>
      </c>
      <c r="BK39" s="109">
        <v>82.665962829632306</v>
      </c>
      <c r="BL39" s="109">
        <v>898.54254568538897</v>
      </c>
      <c r="BM39" s="109">
        <v>0</v>
      </c>
      <c r="BN39" s="109">
        <v>2.86437812656734</v>
      </c>
      <c r="BO39" s="109">
        <v>0.119501343184356</v>
      </c>
      <c r="BP39" s="109">
        <v>1.8095399093679901E-4</v>
      </c>
      <c r="BQ39" s="109">
        <v>5.33871975475785E-4</v>
      </c>
      <c r="BR39" s="109">
        <v>4.2843446661485699E-4</v>
      </c>
      <c r="BS39" s="109">
        <v>2.79008122396203E-2</v>
      </c>
      <c r="BT39" s="109">
        <v>0</v>
      </c>
      <c r="BU39" s="109">
        <v>24.985207604097202</v>
      </c>
      <c r="BV39" s="109">
        <v>1.2196155932913301E-2</v>
      </c>
      <c r="BW39" s="109">
        <v>4.2885277501281396E-3</v>
      </c>
      <c r="BX39" s="109">
        <v>16.133234108809098</v>
      </c>
      <c r="BY39" s="109">
        <v>5.4809501821568903E-3</v>
      </c>
      <c r="BZ39" s="109">
        <v>0</v>
      </c>
      <c r="CA39" s="109">
        <v>1.31166078363288E-7</v>
      </c>
      <c r="CB39" s="109">
        <v>7.9494639130938002E-4</v>
      </c>
      <c r="CC39" s="109">
        <v>22.738245952013401</v>
      </c>
      <c r="CD39" s="109">
        <v>20.919106095423999</v>
      </c>
      <c r="CE39" s="109">
        <v>1.81913985658933</v>
      </c>
      <c r="CF39" s="109">
        <v>0</v>
      </c>
      <c r="CG39" s="109">
        <v>0</v>
      </c>
      <c r="CH39" s="109">
        <v>8.5582328852439105E-2</v>
      </c>
      <c r="CI39" s="109">
        <v>0</v>
      </c>
      <c r="CJ39" s="109">
        <v>0.91837237928316695</v>
      </c>
      <c r="CK39" s="109">
        <v>0</v>
      </c>
      <c r="CL39" s="109">
        <v>2.38693114634831E-2</v>
      </c>
      <c r="CM39" s="109">
        <v>3.67349080650584</v>
      </c>
      <c r="CN39" s="109">
        <v>6.1038841273821698E-2</v>
      </c>
      <c r="CO39" s="109">
        <v>0</v>
      </c>
      <c r="CP39" s="109">
        <v>6.1712901822671203E-2</v>
      </c>
      <c r="CQ39" s="109">
        <v>8.3678430860298605E-5</v>
      </c>
      <c r="CR39" s="109">
        <v>50.245274147169503</v>
      </c>
      <c r="CS39" s="109">
        <v>10.4356441364937</v>
      </c>
      <c r="CT39" s="109">
        <v>0</v>
      </c>
      <c r="CU39" s="109">
        <v>0</v>
      </c>
      <c r="CV39" s="109">
        <v>3.4958123161838399</v>
      </c>
      <c r="CW39" s="109">
        <v>0.14220616696776001</v>
      </c>
      <c r="CX39" s="109">
        <v>0</v>
      </c>
      <c r="CY39" s="109">
        <v>0.57063606176160298</v>
      </c>
      <c r="CZ39" s="109">
        <v>69.879977112716801</v>
      </c>
      <c r="DA39" s="109">
        <v>0.135218218159217</v>
      </c>
      <c r="DB39" s="109">
        <v>4.8592359993204202</v>
      </c>
      <c r="DD39" s="30">
        <f t="shared" si="0"/>
        <v>7.9999997491722753E-3</v>
      </c>
      <c r="DE39" s="30">
        <f t="shared" si="7"/>
        <v>1.9247504382136703E-2</v>
      </c>
      <c r="DF39" s="45">
        <f t="shared" si="1"/>
        <v>-2.6564827404673566E-7</v>
      </c>
      <c r="DG39" s="45"/>
      <c r="DH39" s="45">
        <f t="shared" si="2"/>
        <v>-2.4483488091189314E-7</v>
      </c>
      <c r="DI39" s="45">
        <f t="shared" si="33"/>
        <v>-2.4056817228596882E-5</v>
      </c>
      <c r="DJ39" s="45">
        <f t="shared" si="34"/>
        <v>-2.5847930441926256E-5</v>
      </c>
      <c r="DK39" s="45">
        <f t="shared" si="5"/>
        <v>-1.4981452285480598E-6</v>
      </c>
      <c r="DL39" s="45">
        <f t="shared" si="6"/>
        <v>-2.7928282976974356E-7</v>
      </c>
      <c r="DM39" s="45">
        <f t="shared" si="8"/>
        <v>-4.9119552831981654E-4</v>
      </c>
      <c r="DN39" s="45">
        <f t="shared" si="9"/>
        <v>3.1262444151767411E-6</v>
      </c>
      <c r="DO39" s="45">
        <f t="shared" si="10"/>
        <v>2.8116987238742162E-5</v>
      </c>
      <c r="DP39" s="45">
        <f t="shared" si="11"/>
        <v>-5.5842952600807644E-4</v>
      </c>
      <c r="DQ39" s="45">
        <f t="shared" si="12"/>
        <v>2.9442665809753082E-5</v>
      </c>
      <c r="DR39" s="45">
        <f t="shared" si="13"/>
        <v>2.0540683309424004E-6</v>
      </c>
      <c r="DS39" s="45">
        <f t="shared" si="14"/>
        <v>2.5799261538394611E-5</v>
      </c>
      <c r="DT39" s="45">
        <f t="shared" si="15"/>
        <v>3.1189557587792774E-5</v>
      </c>
      <c r="DU39" s="45">
        <f t="shared" si="16"/>
        <v>8.4760416305382217E-7</v>
      </c>
      <c r="DV39" s="45">
        <f t="shared" si="17"/>
        <v>8.5564093419629179E-4</v>
      </c>
      <c r="DW39" s="45">
        <f t="shared" si="18"/>
        <v>2.4520843038081873E-6</v>
      </c>
      <c r="DX39" s="45">
        <f t="shared" si="19"/>
        <v>3.2986359868598644E-5</v>
      </c>
      <c r="DY39" s="45">
        <f t="shared" si="20"/>
        <v>2.5901411769426158E-5</v>
      </c>
      <c r="DZ39" s="45">
        <f t="shared" si="21"/>
        <v>2.8267253987755455E-5</v>
      </c>
      <c r="EA39" s="45">
        <f t="shared" si="22"/>
        <v>-1.3383092977259131E-3</v>
      </c>
      <c r="EB39" s="45">
        <f t="shared" si="23"/>
        <v>2.5820526399775091E-5</v>
      </c>
      <c r="EC39" s="45">
        <f t="shared" si="24"/>
        <v>2.9080636427359156E-6</v>
      </c>
      <c r="ED39" s="45">
        <f t="shared" si="25"/>
        <v>3.4200102460451866E-6</v>
      </c>
      <c r="EE39" s="75">
        <f t="shared" si="26"/>
        <v>3.4160061366729272E-6</v>
      </c>
      <c r="EF39" s="45">
        <f t="shared" si="27"/>
        <v>2.0575882137197699E-5</v>
      </c>
      <c r="EG39" s="45">
        <f t="shared" si="28"/>
        <v>8.1503509324937662E-4</v>
      </c>
      <c r="EH39" s="45">
        <f t="shared" si="29"/>
        <v>-9.4955403151189631E-4</v>
      </c>
      <c r="EI39" s="75">
        <f t="shared" si="30"/>
        <v>-4.7531562825586245E-4</v>
      </c>
      <c r="EJ39" s="45">
        <f t="shared" si="31"/>
        <v>2.3946852634039907E-5</v>
      </c>
      <c r="EK39" s="45">
        <f t="shared" si="32"/>
        <v>2.6029287415851086E-5</v>
      </c>
      <c r="EL39" s="45"/>
      <c r="EM39" s="45"/>
      <c r="EN39" s="45"/>
      <c r="EO39" s="45"/>
    </row>
    <row r="40" spans="1:145" x14ac:dyDescent="0.25">
      <c r="A40" s="20" t="s">
        <v>39</v>
      </c>
      <c r="B40" s="20">
        <v>42.208996716999998</v>
      </c>
      <c r="C40" s="20"/>
      <c r="D40" s="20">
        <v>317.82238639000002</v>
      </c>
      <c r="E40" s="20">
        <v>6.4374563873000001</v>
      </c>
      <c r="F40" s="20">
        <v>5.9224374593000002</v>
      </c>
      <c r="G40" s="20">
        <v>12.757801549</v>
      </c>
      <c r="H40" s="20">
        <v>25.430163031999999</v>
      </c>
      <c r="I40" s="20"/>
      <c r="J40" s="22" t="s">
        <v>39</v>
      </c>
      <c r="K40" s="22">
        <v>0</v>
      </c>
      <c r="L40" s="109">
        <v>0.67182441168159202</v>
      </c>
      <c r="M40" s="109">
        <v>4.6994974517643603E-2</v>
      </c>
      <c r="N40" s="109">
        <v>0.248660796887404</v>
      </c>
      <c r="O40" s="109">
        <v>0.248660796887404</v>
      </c>
      <c r="P40" s="109">
        <v>1.9756036744572401</v>
      </c>
      <c r="Q40" s="109">
        <v>0</v>
      </c>
      <c r="R40" s="109">
        <v>2.6076573234786701E-5</v>
      </c>
      <c r="S40" s="109">
        <v>1.2731425420393799E-4</v>
      </c>
      <c r="T40" s="109">
        <v>0.120446275749149</v>
      </c>
      <c r="U40" s="109">
        <v>2.47557594393431E-5</v>
      </c>
      <c r="V40" s="109">
        <v>2.57607660411148E-2</v>
      </c>
      <c r="W40" s="109">
        <v>8.6657132845009504E-4</v>
      </c>
      <c r="X40" s="109">
        <v>5.3112462562762805E-4</v>
      </c>
      <c r="Y40" s="109">
        <v>0.61829208883081199</v>
      </c>
      <c r="Z40" s="109">
        <v>8.5757235723694707E-9</v>
      </c>
      <c r="AA40" s="109">
        <v>3.43028116315856E-8</v>
      </c>
      <c r="AB40" s="109">
        <v>42.208975912079602</v>
      </c>
      <c r="AC40" s="109">
        <v>0.51501826363972003</v>
      </c>
      <c r="AD40" s="109">
        <v>4.5673830725816602</v>
      </c>
      <c r="AE40" s="109">
        <v>0.29084505078897899</v>
      </c>
      <c r="AF40" s="109">
        <v>6.7575010532581496E-3</v>
      </c>
      <c r="AG40" s="109">
        <v>1.03997990476033</v>
      </c>
      <c r="AH40" s="109">
        <v>1.74712094997161E-2</v>
      </c>
      <c r="AI40" s="109">
        <v>5.9179417393634104</v>
      </c>
      <c r="AJ40" s="109">
        <v>4.4966683284017199E-2</v>
      </c>
      <c r="AK40" s="109">
        <v>1.03316506251717</v>
      </c>
      <c r="AL40" s="109">
        <v>1.11639454406663E-2</v>
      </c>
      <c r="AM40" s="109">
        <v>0</v>
      </c>
      <c r="AN40" s="109">
        <v>0</v>
      </c>
      <c r="AO40" s="109">
        <v>1.0866962291992399</v>
      </c>
      <c r="AP40" s="109">
        <v>1.0866962291992399</v>
      </c>
      <c r="AQ40" s="109">
        <v>7.0950260830999104E-2</v>
      </c>
      <c r="AR40" s="109">
        <v>7.1791128850233394E-8</v>
      </c>
      <c r="AS40" s="109">
        <v>1.3863320473136601E-7</v>
      </c>
      <c r="AT40" s="109">
        <v>2.5425789728886601</v>
      </c>
      <c r="AU40" s="109">
        <v>0.81820907847009094</v>
      </c>
      <c r="AV40" s="109">
        <v>3.2654392288122301E-2</v>
      </c>
      <c r="AW40" s="109">
        <v>0.85626732335574396</v>
      </c>
      <c r="AX40" s="109">
        <v>8.7621275863247305E-2</v>
      </c>
      <c r="AY40" s="109">
        <v>8.8837664225047797E-5</v>
      </c>
      <c r="AZ40" s="109">
        <v>6.5146802746958899E-4</v>
      </c>
      <c r="BA40" s="109">
        <v>6.2932005335185098E-6</v>
      </c>
      <c r="BB40" s="109">
        <v>1.27770181495505E-5</v>
      </c>
      <c r="BC40" s="109">
        <v>0</v>
      </c>
      <c r="BD40" s="109">
        <v>6.9331446250509896E-2</v>
      </c>
      <c r="BE40" s="109">
        <v>0.113989088593837</v>
      </c>
      <c r="BF40" s="109">
        <v>0</v>
      </c>
      <c r="BG40" s="109">
        <v>2.07504281596366E-3</v>
      </c>
      <c r="BH40" s="109">
        <v>1.99366872027205E-3</v>
      </c>
      <c r="BI40" s="109">
        <v>26.149947068128299</v>
      </c>
      <c r="BJ40" s="109">
        <v>286.04009189217101</v>
      </c>
      <c r="BK40" s="109">
        <v>29.239653539465401</v>
      </c>
      <c r="BL40" s="109">
        <v>317.822324404526</v>
      </c>
      <c r="BM40" s="109">
        <v>0</v>
      </c>
      <c r="BN40" s="109">
        <v>1.0423804849071501</v>
      </c>
      <c r="BO40" s="109">
        <v>4.3430921945733197E-2</v>
      </c>
      <c r="BP40" s="109">
        <v>5.1229030899761299E-5</v>
      </c>
      <c r="BQ40" s="109">
        <v>1.5114206234450499E-4</v>
      </c>
      <c r="BR40" s="109">
        <v>1.2129196678119599E-4</v>
      </c>
      <c r="BS40" s="109">
        <v>9.7786614758841907E-3</v>
      </c>
      <c r="BT40" s="109">
        <v>0</v>
      </c>
      <c r="BU40" s="109">
        <v>9.0924094153640098</v>
      </c>
      <c r="BV40" s="109">
        <v>3.4527813114193901E-3</v>
      </c>
      <c r="BW40" s="109">
        <v>1.2141012130932501E-3</v>
      </c>
      <c r="BX40" s="109">
        <v>4.5673830725816602</v>
      </c>
      <c r="BY40" s="109">
        <v>1.55167752442996E-3</v>
      </c>
      <c r="BZ40" s="109">
        <v>0</v>
      </c>
      <c r="CA40" s="109">
        <v>3.7133668579176202E-8</v>
      </c>
      <c r="CB40" s="109">
        <v>2.2505271151970001E-4</v>
      </c>
      <c r="CC40" s="109">
        <v>6.4373008649105303</v>
      </c>
      <c r="CD40" s="109">
        <v>5.9222826012708101</v>
      </c>
      <c r="CE40" s="109">
        <v>0.51501826363972003</v>
      </c>
      <c r="CF40" s="109">
        <v>0</v>
      </c>
      <c r="CG40" s="109">
        <v>0</v>
      </c>
      <c r="CH40" s="109">
        <v>2.4228716579308501E-2</v>
      </c>
      <c r="CI40" s="109">
        <v>0</v>
      </c>
      <c r="CJ40" s="109">
        <v>0.25999489431593298</v>
      </c>
      <c r="CK40" s="109">
        <v>0</v>
      </c>
      <c r="CL40" s="109">
        <v>6.7575010532581496E-3</v>
      </c>
      <c r="CM40" s="109">
        <v>1.03997990476033</v>
      </c>
      <c r="CN40" s="109">
        <v>2.2212692237378699E-2</v>
      </c>
      <c r="CO40" s="109">
        <v>0</v>
      </c>
      <c r="CP40" s="109">
        <v>1.74712094997161E-2</v>
      </c>
      <c r="CQ40" s="109">
        <v>2.3689720134261399E-5</v>
      </c>
      <c r="CR40" s="109">
        <v>12.757787859367101</v>
      </c>
      <c r="CS40" s="109">
        <v>3.7976498437819801</v>
      </c>
      <c r="CT40" s="109">
        <v>0</v>
      </c>
      <c r="CU40" s="109">
        <v>0</v>
      </c>
      <c r="CV40" s="109">
        <v>1.2721668714938099</v>
      </c>
      <c r="CW40" s="109">
        <v>5.1750455531547002E-2</v>
      </c>
      <c r="CX40" s="109">
        <v>0</v>
      </c>
      <c r="CY40" s="109">
        <v>0.20766135521771101</v>
      </c>
      <c r="CZ40" s="109">
        <v>25.430155029018302</v>
      </c>
      <c r="DA40" s="109">
        <v>4.9207430548829E-2</v>
      </c>
      <c r="DB40" s="109">
        <v>1.76833201141209</v>
      </c>
      <c r="DD40" s="30">
        <f t="shared" si="0"/>
        <v>8.0000011882502362E-3</v>
      </c>
      <c r="DE40" s="30">
        <f t="shared" si="7"/>
        <v>1.9247492270864801E-2</v>
      </c>
      <c r="DF40" s="45">
        <f t="shared" si="1"/>
        <v>-4.9290250928578116E-7</v>
      </c>
      <c r="DG40" s="45"/>
      <c r="DH40" s="45">
        <f t="shared" si="2"/>
        <v>-1.950318060456054E-7</v>
      </c>
      <c r="DI40" s="45">
        <f t="shared" si="33"/>
        <v>-2.4158981453703957E-5</v>
      </c>
      <c r="DJ40" s="45">
        <f t="shared" si="34"/>
        <v>-2.6147685012183081E-5</v>
      </c>
      <c r="DK40" s="45">
        <f t="shared" si="5"/>
        <v>-1.0730401195451251E-6</v>
      </c>
      <c r="DL40" s="45">
        <f t="shared" si="6"/>
        <v>-3.1470430164820548E-7</v>
      </c>
      <c r="DM40" s="45">
        <f t="shared" si="8"/>
        <v>-4.9203386004582146E-4</v>
      </c>
      <c r="DN40" s="45">
        <f t="shared" si="9"/>
        <v>1.0218979231781464E-6</v>
      </c>
      <c r="DO40" s="45">
        <f t="shared" si="10"/>
        <v>2.4174557980200814E-5</v>
      </c>
      <c r="DP40" s="45">
        <f t="shared" si="11"/>
        <v>-5.578539396546633E-4</v>
      </c>
      <c r="DQ40" s="45">
        <f t="shared" si="12"/>
        <v>2.4971218071108014E-5</v>
      </c>
      <c r="DR40" s="45">
        <f t="shared" si="13"/>
        <v>7.3742889625366808E-7</v>
      </c>
      <c r="DS40" s="45">
        <f t="shared" si="14"/>
        <v>2.6658996201728651E-5</v>
      </c>
      <c r="DT40" s="45">
        <f t="shared" si="15"/>
        <v>2.8200703408289441E-5</v>
      </c>
      <c r="DU40" s="45">
        <f t="shared" si="16"/>
        <v>9.6188180722448048E-6</v>
      </c>
      <c r="DV40" s="45">
        <f t="shared" si="17"/>
        <v>8.5684223554035785E-4</v>
      </c>
      <c r="DW40" s="45">
        <f t="shared" si="18"/>
        <v>1.8083128736232345E-6</v>
      </c>
      <c r="DX40" s="45">
        <f t="shared" si="19"/>
        <v>2.6618420727393874E-5</v>
      </c>
      <c r="DY40" s="45">
        <f t="shared" si="20"/>
        <v>2.7511737830478634E-5</v>
      </c>
      <c r="DZ40" s="45">
        <f t="shared" si="21"/>
        <v>2.4578559110040798E-5</v>
      </c>
      <c r="EA40" s="45">
        <f t="shared" si="22"/>
        <v>-1.3378161196244266E-3</v>
      </c>
      <c r="EB40" s="45">
        <f t="shared" si="23"/>
        <v>2.5411432835391055E-5</v>
      </c>
      <c r="EC40" s="45">
        <f t="shared" si="24"/>
        <v>1.7400359188616467E-6</v>
      </c>
      <c r="ED40" s="45">
        <f t="shared" si="25"/>
        <v>1.6373098452943848E-6</v>
      </c>
      <c r="EE40" s="75">
        <f t="shared" si="26"/>
        <v>1.7838152125943665E-6</v>
      </c>
      <c r="EF40" s="45">
        <f t="shared" si="27"/>
        <v>2.511136848447915E-5</v>
      </c>
      <c r="EG40" s="45">
        <f t="shared" si="28"/>
        <v>8.2013960506672069E-4</v>
      </c>
      <c r="EH40" s="45">
        <f t="shared" si="29"/>
        <v>-9.4579999775819983E-4</v>
      </c>
      <c r="EI40" s="75">
        <f t="shared" si="30"/>
        <v>-4.4248246773804915E-4</v>
      </c>
      <c r="EJ40" s="45">
        <f t="shared" si="31"/>
        <v>2.3944416513578652E-5</v>
      </c>
      <c r="EK40" s="45">
        <f t="shared" si="32"/>
        <v>2.6026689962490313E-5</v>
      </c>
      <c r="EL40" s="45"/>
      <c r="EM40" s="45"/>
      <c r="EN40" s="45"/>
      <c r="EO40" s="45"/>
    </row>
    <row r="41" spans="1:145" x14ac:dyDescent="0.25">
      <c r="A41" s="20" t="s">
        <v>40</v>
      </c>
      <c r="B41" s="20">
        <v>317.86922243999999</v>
      </c>
      <c r="C41" s="20"/>
      <c r="D41" s="20">
        <v>2369.7145298</v>
      </c>
      <c r="E41" s="20">
        <v>48.910565280999997</v>
      </c>
      <c r="F41" s="20">
        <v>44.997746063000001</v>
      </c>
      <c r="G41" s="20">
        <v>100.75974203</v>
      </c>
      <c r="H41" s="20">
        <v>191.13459236</v>
      </c>
      <c r="I41" s="20"/>
      <c r="J41" s="22" t="s">
        <v>40</v>
      </c>
      <c r="K41" s="22">
        <v>0</v>
      </c>
      <c r="L41" s="109">
        <v>5.0494704695205401</v>
      </c>
      <c r="M41" s="109">
        <v>0.35321775122809101</v>
      </c>
      <c r="N41" s="109">
        <v>1.8689511626644599</v>
      </c>
      <c r="O41" s="109">
        <v>1.8689511626644599</v>
      </c>
      <c r="P41" s="109">
        <v>14.8487541715636</v>
      </c>
      <c r="Q41" s="109">
        <v>0</v>
      </c>
      <c r="R41" s="109">
        <v>1.9812554782100601E-4</v>
      </c>
      <c r="S41" s="109">
        <v>9.6731623318286697E-4</v>
      </c>
      <c r="T41" s="109">
        <v>0.90528100115763799</v>
      </c>
      <c r="U41" s="109">
        <v>1.8808940157697399E-4</v>
      </c>
      <c r="V41" s="109">
        <v>0.193619844351611</v>
      </c>
      <c r="W41" s="109">
        <v>6.5840645601503598E-3</v>
      </c>
      <c r="X41" s="109">
        <v>4.0353956877593796E-3</v>
      </c>
      <c r="Y41" s="109">
        <v>4.64712162903046</v>
      </c>
      <c r="Z41" s="109">
        <v>6.5156573256832796E-8</v>
      </c>
      <c r="AA41" s="109">
        <v>2.6062615166696898E-7</v>
      </c>
      <c r="AB41" s="109">
        <v>317.86912435280499</v>
      </c>
      <c r="AC41" s="109">
        <v>3.91281671808947</v>
      </c>
      <c r="AD41" s="109">
        <v>34.702258455551998</v>
      </c>
      <c r="AE41" s="109">
        <v>2.2097942387715799</v>
      </c>
      <c r="AF41" s="109">
        <v>5.1342443900637601E-2</v>
      </c>
      <c r="AG41" s="109">
        <v>7.90160386227726</v>
      </c>
      <c r="AH41" s="109">
        <v>0.13274325325043901</v>
      </c>
      <c r="AI41" s="109">
        <v>44.479591599756603</v>
      </c>
      <c r="AJ41" s="109">
        <v>0.33797235252067598</v>
      </c>
      <c r="AK41" s="109">
        <v>7.7653230745032102</v>
      </c>
      <c r="AL41" s="109">
        <v>8.3908170853370601E-2</v>
      </c>
      <c r="AM41" s="109">
        <v>0</v>
      </c>
      <c r="AN41" s="109">
        <v>0</v>
      </c>
      <c r="AO41" s="109">
        <v>8.1676670422826696</v>
      </c>
      <c r="AP41" s="109">
        <v>8.1676670422826696</v>
      </c>
      <c r="AQ41" s="109">
        <v>0.53326704031622496</v>
      </c>
      <c r="AR41" s="109">
        <v>5.4546410032756205E-7</v>
      </c>
      <c r="AS41" s="109">
        <v>1.0532884267176801E-6</v>
      </c>
      <c r="AT41" s="109">
        <v>18.957693101186599</v>
      </c>
      <c r="AU41" s="109">
        <v>6.1497097482321603</v>
      </c>
      <c r="AV41" s="109">
        <v>0.245432378130197</v>
      </c>
      <c r="AW41" s="109">
        <v>6.43576656980634</v>
      </c>
      <c r="AX41" s="109">
        <v>0.65856672397559501</v>
      </c>
      <c r="AY41" s="109">
        <v>6.74965390962152E-4</v>
      </c>
      <c r="AZ41" s="109">
        <v>4.94974612675474E-3</v>
      </c>
      <c r="BA41" s="109">
        <v>4.7815650203651901E-5</v>
      </c>
      <c r="BB41" s="109">
        <v>9.7078642063085202E-5</v>
      </c>
      <c r="BC41" s="109">
        <v>0</v>
      </c>
      <c r="BD41" s="109">
        <v>0.5210999546292</v>
      </c>
      <c r="BE41" s="109">
        <v>0.866072451958531</v>
      </c>
      <c r="BF41" s="109">
        <v>0</v>
      </c>
      <c r="BG41" s="109">
        <v>1.57658621008945E-2</v>
      </c>
      <c r="BH41" s="109">
        <v>1.51475975572788E-2</v>
      </c>
      <c r="BI41" s="109">
        <v>196.54455781345499</v>
      </c>
      <c r="BJ41" s="109">
        <v>2132.7423665977699</v>
      </c>
      <c r="BK41" s="109">
        <v>218.01364783147801</v>
      </c>
      <c r="BL41" s="109">
        <v>2369.7137075304299</v>
      </c>
      <c r="BM41" s="109">
        <v>0</v>
      </c>
      <c r="BN41" s="109">
        <v>7.8345983728401603</v>
      </c>
      <c r="BO41" s="109">
        <v>0.32644620773822203</v>
      </c>
      <c r="BP41" s="109">
        <v>3.8922920479064402E-4</v>
      </c>
      <c r="BQ41" s="109">
        <v>1.1483475119099099E-3</v>
      </c>
      <c r="BR41" s="109">
        <v>9.2155146194877497E-4</v>
      </c>
      <c r="BS41" s="109">
        <v>7.3604739836747798E-2</v>
      </c>
      <c r="BT41" s="109">
        <v>0</v>
      </c>
      <c r="BU41" s="109">
        <v>68.339145215654995</v>
      </c>
      <c r="BV41" s="109">
        <v>2.6233660829929902E-2</v>
      </c>
      <c r="BW41" s="109">
        <v>9.2245393056543008E-3</v>
      </c>
      <c r="BX41" s="109">
        <v>34.702258455551998</v>
      </c>
      <c r="BY41" s="109">
        <v>1.17893998247325E-2</v>
      </c>
      <c r="BZ41" s="109">
        <v>0</v>
      </c>
      <c r="CA41" s="109">
        <v>2.8213568246829399E-7</v>
      </c>
      <c r="CB41" s="109">
        <v>1.7099134200852001E-3</v>
      </c>
      <c r="CC41" s="109">
        <v>48.909389732629698</v>
      </c>
      <c r="CD41" s="109">
        <v>44.996573014540203</v>
      </c>
      <c r="CE41" s="109">
        <v>3.91281671808947</v>
      </c>
      <c r="CF41" s="109">
        <v>0</v>
      </c>
      <c r="CG41" s="109">
        <v>0</v>
      </c>
      <c r="CH41" s="109">
        <v>0.18408576100795301</v>
      </c>
      <c r="CI41" s="109">
        <v>0</v>
      </c>
      <c r="CJ41" s="109">
        <v>1.9754017339351899</v>
      </c>
      <c r="CK41" s="109">
        <v>0</v>
      </c>
      <c r="CL41" s="109">
        <v>5.1342443900637601E-2</v>
      </c>
      <c r="CM41" s="109">
        <v>7.90160386227726</v>
      </c>
      <c r="CN41" s="109">
        <v>0.16695224597803501</v>
      </c>
      <c r="CO41" s="109">
        <v>0</v>
      </c>
      <c r="CP41" s="109">
        <v>0.13274325325043901</v>
      </c>
      <c r="CQ41" s="109">
        <v>1.7999123629689601E-4</v>
      </c>
      <c r="CR41" s="109">
        <v>100.75971272364499</v>
      </c>
      <c r="CS41" s="109">
        <v>28.543388822300798</v>
      </c>
      <c r="CT41" s="109">
        <v>0</v>
      </c>
      <c r="CU41" s="109">
        <v>0</v>
      </c>
      <c r="CV41" s="109">
        <v>9.5616869493009702</v>
      </c>
      <c r="CW41" s="109">
        <v>0.38895933402706201</v>
      </c>
      <c r="CX41" s="109">
        <v>0</v>
      </c>
      <c r="CY41" s="109">
        <v>1.5607945647890999</v>
      </c>
      <c r="CZ41" s="109">
        <v>191.13455010830199</v>
      </c>
      <c r="DA41" s="109">
        <v>0.369846220276217</v>
      </c>
      <c r="DB41" s="109">
        <v>13.2908983798563</v>
      </c>
      <c r="DD41" s="30">
        <f t="shared" si="0"/>
        <v>7.999993012212072E-3</v>
      </c>
      <c r="DE41" s="30">
        <f t="shared" si="7"/>
        <v>1.9247520287348732E-2</v>
      </c>
      <c r="DF41" s="45">
        <f t="shared" si="1"/>
        <v>-3.0857720117167699E-7</v>
      </c>
      <c r="DG41" s="45"/>
      <c r="DH41" s="45">
        <f t="shared" si="2"/>
        <v>-3.469909813049465E-7</v>
      </c>
      <c r="DI41" s="45">
        <f t="shared" si="33"/>
        <v>-2.4034651072722069E-5</v>
      </c>
      <c r="DJ41" s="45">
        <f t="shared" si="34"/>
        <v>-2.6069049284274118E-5</v>
      </c>
      <c r="DK41" s="45">
        <f t="shared" si="5"/>
        <v>-2.9085381138108324E-7</v>
      </c>
      <c r="DL41" s="45">
        <f t="shared" si="6"/>
        <v>-2.2105730565831701E-7</v>
      </c>
      <c r="DM41" s="45">
        <f t="shared" si="8"/>
        <v>-4.9101883390296759E-4</v>
      </c>
      <c r="DN41" s="45">
        <f t="shared" si="9"/>
        <v>3.1216760402273678E-6</v>
      </c>
      <c r="DO41" s="45">
        <f t="shared" si="10"/>
        <v>2.6205279480151777E-5</v>
      </c>
      <c r="DP41" s="45">
        <f t="shared" si="11"/>
        <v>-5.5822396489898108E-4</v>
      </c>
      <c r="DQ41" s="45">
        <f t="shared" si="12"/>
        <v>1.9812121215318622E-5</v>
      </c>
      <c r="DR41" s="45">
        <f t="shared" si="13"/>
        <v>2.8152766959118621E-6</v>
      </c>
      <c r="DS41" s="45">
        <f t="shared" si="14"/>
        <v>2.5333047723539438E-5</v>
      </c>
      <c r="DT41" s="45">
        <f t="shared" si="15"/>
        <v>2.3133433097023068E-5</v>
      </c>
      <c r="DU41" s="45">
        <f t="shared" si="16"/>
        <v>1.2317745970739058E-6</v>
      </c>
      <c r="DV41" s="45">
        <f t="shared" si="17"/>
        <v>8.5609167561034654E-4</v>
      </c>
      <c r="DW41" s="45">
        <f t="shared" si="18"/>
        <v>3.0857319421642066E-6</v>
      </c>
      <c r="DX41" s="45">
        <f t="shared" si="19"/>
        <v>1.672509388186937E-5</v>
      </c>
      <c r="DY41" s="45">
        <f t="shared" si="20"/>
        <v>2.4871387307012596E-5</v>
      </c>
      <c r="DZ41" s="45">
        <f t="shared" si="21"/>
        <v>3.6767188679367915E-5</v>
      </c>
      <c r="EA41" s="45">
        <f t="shared" si="22"/>
        <v>-1.3364713411417085E-3</v>
      </c>
      <c r="EB41" s="45">
        <f t="shared" si="23"/>
        <v>2.6332174641507186E-5</v>
      </c>
      <c r="EC41" s="45">
        <f t="shared" si="24"/>
        <v>1.3486175262627385E-6</v>
      </c>
      <c r="ED41" s="45">
        <f t="shared" si="25"/>
        <v>2.3410234634595181E-6</v>
      </c>
      <c r="EE41" s="75">
        <f t="shared" si="26"/>
        <v>3.3329948177408051E-6</v>
      </c>
      <c r="EF41" s="45">
        <f t="shared" si="27"/>
        <v>2.2733176006282341E-5</v>
      </c>
      <c r="EG41" s="45">
        <f t="shared" si="28"/>
        <v>8.1478975345274898E-4</v>
      </c>
      <c r="EH41" s="45">
        <f t="shared" si="29"/>
        <v>-9.5214280800011409E-4</v>
      </c>
      <c r="EI41" s="75">
        <f t="shared" si="30"/>
        <v>-4.3889236775166075E-4</v>
      </c>
      <c r="EJ41" s="45">
        <f t="shared" si="31"/>
        <v>2.3906231872512335E-5</v>
      </c>
      <c r="EK41" s="45">
        <f t="shared" si="32"/>
        <v>2.5985072492849796E-5</v>
      </c>
      <c r="EL41" s="45"/>
      <c r="EM41" s="45"/>
      <c r="EN41" s="45"/>
      <c r="EO41" s="45"/>
    </row>
    <row r="42" spans="1:145" x14ac:dyDescent="0.25">
      <c r="A42" s="20" t="s">
        <v>41</v>
      </c>
      <c r="B42" s="20"/>
      <c r="C42" s="20"/>
      <c r="D42" s="20"/>
      <c r="E42" s="20"/>
      <c r="F42" s="20"/>
      <c r="G42" s="20"/>
      <c r="H42" s="20"/>
      <c r="I42" s="20"/>
      <c r="DD42" s="30" t="e">
        <f t="shared" si="0"/>
        <v>#DIV/0!</v>
      </c>
      <c r="DE42" s="30" t="e">
        <f t="shared" si="7"/>
        <v>#DIV/0!</v>
      </c>
      <c r="DF42" s="45">
        <f t="shared" si="1"/>
        <v>0</v>
      </c>
      <c r="DG42" s="45"/>
      <c r="DH42" s="45">
        <f t="shared" si="2"/>
        <v>0</v>
      </c>
      <c r="DI42" s="45">
        <f t="shared" si="33"/>
        <v>0</v>
      </c>
      <c r="DJ42" s="45">
        <f t="shared" si="34"/>
        <v>0</v>
      </c>
      <c r="DK42" s="45">
        <f t="shared" si="5"/>
        <v>0</v>
      </c>
      <c r="DL42" s="45">
        <f t="shared" si="6"/>
        <v>0</v>
      </c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75"/>
      <c r="EF42" s="45"/>
      <c r="EG42" s="45"/>
      <c r="EH42" s="45"/>
      <c r="EI42" s="75"/>
      <c r="EJ42" s="45"/>
      <c r="EK42" s="45"/>
      <c r="EL42" s="45"/>
      <c r="EM42" s="45"/>
      <c r="EN42" s="45"/>
      <c r="EO42" s="45"/>
    </row>
    <row r="43" spans="1:145" x14ac:dyDescent="0.25">
      <c r="A43" s="20" t="s">
        <v>42</v>
      </c>
      <c r="B43" s="20"/>
      <c r="C43" s="20"/>
      <c r="D43" s="20"/>
      <c r="E43" s="20"/>
      <c r="F43" s="20"/>
      <c r="G43" s="20"/>
      <c r="H43" s="20"/>
      <c r="I43" s="20"/>
      <c r="DD43" s="30" t="e">
        <f t="shared" si="0"/>
        <v>#DIV/0!</v>
      </c>
      <c r="DE43" s="30" t="e">
        <f t="shared" si="7"/>
        <v>#DIV/0!</v>
      </c>
      <c r="DF43" s="45">
        <f t="shared" si="1"/>
        <v>0</v>
      </c>
      <c r="DG43" s="45"/>
      <c r="DH43" s="45">
        <f t="shared" si="2"/>
        <v>0</v>
      </c>
      <c r="DI43" s="45">
        <f t="shared" si="33"/>
        <v>0</v>
      </c>
      <c r="DJ43" s="45">
        <f t="shared" si="34"/>
        <v>0</v>
      </c>
      <c r="DK43" s="45">
        <f t="shared" si="5"/>
        <v>0</v>
      </c>
      <c r="DL43" s="45">
        <f t="shared" si="6"/>
        <v>0</v>
      </c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75"/>
      <c r="EF43" s="45"/>
      <c r="EG43" s="45"/>
      <c r="EH43" s="45"/>
      <c r="EI43" s="75"/>
      <c r="EJ43" s="45"/>
      <c r="EK43" s="45"/>
      <c r="EL43" s="45"/>
      <c r="EM43" s="45"/>
      <c r="EN43" s="45"/>
      <c r="EO43" s="45"/>
    </row>
    <row r="44" spans="1:145" x14ac:dyDescent="0.25">
      <c r="A44" s="20" t="s">
        <v>43</v>
      </c>
      <c r="B44" s="20">
        <v>2792.3519053999999</v>
      </c>
      <c r="C44" s="20"/>
      <c r="D44" s="20">
        <v>19701.652022999999</v>
      </c>
      <c r="E44" s="20">
        <v>483.82092939</v>
      </c>
      <c r="F44" s="20">
        <v>445.11506403999999</v>
      </c>
      <c r="G44" s="20">
        <v>1086.5832155000001</v>
      </c>
      <c r="H44" s="20">
        <v>1818.8808405</v>
      </c>
      <c r="I44" s="20"/>
      <c r="J44" s="22" t="s">
        <v>43</v>
      </c>
      <c r="K44" s="22">
        <v>0</v>
      </c>
      <c r="L44" s="109">
        <v>48.051917268199503</v>
      </c>
      <c r="M44" s="109">
        <v>3.3612979894019102</v>
      </c>
      <c r="N44" s="109">
        <v>17.785352491367899</v>
      </c>
      <c r="O44" s="109">
        <v>17.785352491367899</v>
      </c>
      <c r="P44" s="109">
        <v>141.30430796082001</v>
      </c>
      <c r="Q44" s="109">
        <v>0</v>
      </c>
      <c r="R44" s="109">
        <v>1.9598406207950898E-3</v>
      </c>
      <c r="S44" s="109">
        <v>9.5686374709678806E-3</v>
      </c>
      <c r="T44" s="109">
        <v>8.6148622375461201</v>
      </c>
      <c r="U44" s="109">
        <v>1.86057683145874E-3</v>
      </c>
      <c r="V44" s="109">
        <v>1.84253062319423</v>
      </c>
      <c r="W44" s="109">
        <v>6.5129242665939099E-2</v>
      </c>
      <c r="X44" s="109">
        <v>3.9917906984496002E-2</v>
      </c>
      <c r="Y44" s="109">
        <v>44.223053933797203</v>
      </c>
      <c r="Z44" s="109">
        <v>6.44528215233938E-7</v>
      </c>
      <c r="AA44" s="109">
        <v>2.5781104871002001E-6</v>
      </c>
      <c r="AB44" s="109">
        <v>2792.35133149379</v>
      </c>
      <c r="AC44" s="109">
        <v>38.705856562784803</v>
      </c>
      <c r="AD44" s="109">
        <v>331.59698598951701</v>
      </c>
      <c r="AE44" s="109">
        <v>27.422585522511898</v>
      </c>
      <c r="AF44" s="109">
        <v>0.48885285379387799</v>
      </c>
      <c r="AG44" s="109">
        <v>82.328622303829903</v>
      </c>
      <c r="AH44" s="109">
        <v>3.2779316445102098</v>
      </c>
      <c r="AI44" s="109">
        <v>423.27794145635499</v>
      </c>
      <c r="AJ44" s="109">
        <v>3.2162236583585702</v>
      </c>
      <c r="AK44" s="109">
        <v>73.896576721645104</v>
      </c>
      <c r="AL44" s="109">
        <v>0.79849052670821297</v>
      </c>
      <c r="AM44" s="109">
        <v>0</v>
      </c>
      <c r="AN44" s="109">
        <v>0</v>
      </c>
      <c r="AO44" s="109">
        <v>77.725418770910096</v>
      </c>
      <c r="AP44" s="109">
        <v>77.725418770910096</v>
      </c>
      <c r="AQ44" s="109">
        <v>5.0746880100121396</v>
      </c>
      <c r="AR44" s="109">
        <v>5.3956790085302502E-6</v>
      </c>
      <c r="AS44" s="109">
        <v>1.0419201792343101E-5</v>
      </c>
      <c r="AT44" s="109">
        <v>157.613265559838</v>
      </c>
      <c r="AU44" s="109">
        <v>58.5220146505524</v>
      </c>
      <c r="AV44" s="109">
        <v>2.33559002100171</v>
      </c>
      <c r="AW44" s="109">
        <v>61.244224369468299</v>
      </c>
      <c r="AX44" s="109">
        <v>6.26707347528904</v>
      </c>
      <c r="AY44" s="109">
        <v>6.6767228156991102E-3</v>
      </c>
      <c r="AZ44" s="109">
        <v>4.8962652178827899E-2</v>
      </c>
      <c r="BA44" s="109">
        <v>4.7298057216631602E-4</v>
      </c>
      <c r="BB44" s="109">
        <v>9.6028775191939902E-4</v>
      </c>
      <c r="BC44" s="109">
        <v>0</v>
      </c>
      <c r="BD44" s="109">
        <v>4.95889969351978</v>
      </c>
      <c r="BE44" s="109">
        <v>8.5671315446601195</v>
      </c>
      <c r="BF44" s="109">
        <v>0</v>
      </c>
      <c r="BG44" s="109">
        <v>0.15595498289180201</v>
      </c>
      <c r="BH44" s="109">
        <v>0.14983900567083799</v>
      </c>
      <c r="BI44" s="109">
        <v>1870.36313451721</v>
      </c>
      <c r="BJ44" s="109">
        <v>17731.4805895381</v>
      </c>
      <c r="BK44" s="109">
        <v>1812.5515465460501</v>
      </c>
      <c r="BL44" s="109">
        <v>19701.645401644</v>
      </c>
      <c r="BM44" s="109">
        <v>0</v>
      </c>
      <c r="BN44" s="109">
        <v>74.555859045015694</v>
      </c>
      <c r="BO44" s="109">
        <v>3.1071037281883198</v>
      </c>
      <c r="BP44" s="109">
        <v>3.8502643715933498E-3</v>
      </c>
      <c r="BQ44" s="109">
        <v>1.13593496024442E-2</v>
      </c>
      <c r="BR44" s="109">
        <v>9.1159390434624905E-3</v>
      </c>
      <c r="BS44" s="109">
        <v>0.704187616248235</v>
      </c>
      <c r="BT44" s="109">
        <v>0</v>
      </c>
      <c r="BU44" s="109">
        <v>650.33082004347204</v>
      </c>
      <c r="BV44" s="109">
        <v>0.56822465805849898</v>
      </c>
      <c r="BW44" s="109">
        <v>8.7830709301300103E-2</v>
      </c>
      <c r="BX44" s="109">
        <v>331.59698598951701</v>
      </c>
      <c r="BY44" s="109">
        <v>0.125258714245716</v>
      </c>
      <c r="BZ44" s="109">
        <v>0</v>
      </c>
      <c r="CA44" s="109">
        <v>2.7908815062594702E-6</v>
      </c>
      <c r="CB44" s="109">
        <v>1.62808314622486E-2</v>
      </c>
      <c r="CC44" s="109">
        <v>483.80901120526897</v>
      </c>
      <c r="CD44" s="109">
        <v>445.10315464248401</v>
      </c>
      <c r="CE44" s="109">
        <v>38.705856562784803</v>
      </c>
      <c r="CF44" s="109">
        <v>5.5574055898190498E-2</v>
      </c>
      <c r="CG44" s="109">
        <v>0</v>
      </c>
      <c r="CH44" s="109">
        <v>5.9141904708896096</v>
      </c>
      <c r="CI44" s="109">
        <v>0</v>
      </c>
      <c r="CJ44" s="109">
        <v>20.5825659705242</v>
      </c>
      <c r="CK44" s="109">
        <v>0</v>
      </c>
      <c r="CL44" s="109">
        <v>0.48885285379387799</v>
      </c>
      <c r="CM44" s="109">
        <v>82.328622303829903</v>
      </c>
      <c r="CN44" s="109">
        <v>1.5887567465071699</v>
      </c>
      <c r="CO44" s="109">
        <v>5.6757859312047701E-2</v>
      </c>
      <c r="CP44" s="109">
        <v>3.2779316445102098</v>
      </c>
      <c r="CQ44" s="109">
        <v>4.0785811413394102E-3</v>
      </c>
      <c r="CR44" s="109">
        <v>1086.58281883514</v>
      </c>
      <c r="CS44" s="109">
        <v>271.625594157737</v>
      </c>
      <c r="CT44" s="109">
        <v>0</v>
      </c>
      <c r="CU44" s="109">
        <v>0</v>
      </c>
      <c r="CV44" s="109">
        <v>90.991213897299502</v>
      </c>
      <c r="CW44" s="109">
        <v>3.7014305210970901</v>
      </c>
      <c r="CX44" s="109">
        <v>0</v>
      </c>
      <c r="CY44" s="109">
        <v>14.8528689935891</v>
      </c>
      <c r="CZ44" s="109">
        <v>1818.88030910365</v>
      </c>
      <c r="DA44" s="109">
        <v>3.5195422966204499</v>
      </c>
      <c r="DB44" s="109">
        <v>126.479244930977</v>
      </c>
      <c r="DD44" s="30">
        <f t="shared" si="0"/>
        <v>8.000005194829362E-3</v>
      </c>
      <c r="DE44" s="30">
        <f t="shared" si="7"/>
        <v>1.9247519266722374E-2</v>
      </c>
      <c r="DF44" s="45">
        <f t="shared" si="1"/>
        <v>-2.0552789523257299E-7</v>
      </c>
      <c r="DG44" s="45"/>
      <c r="DH44" s="45">
        <f t="shared" si="2"/>
        <v>-3.3608125809828397E-7</v>
      </c>
      <c r="DI44" s="45">
        <f t="shared" si="33"/>
        <v>-2.4633462521054093E-5</v>
      </c>
      <c r="DJ44" s="45">
        <f t="shared" si="34"/>
        <v>-2.6755772783525238E-5</v>
      </c>
      <c r="DK44" s="45">
        <f t="shared" si="5"/>
        <v>-3.6505704711101616E-7</v>
      </c>
      <c r="DL44" s="45">
        <f t="shared" si="6"/>
        <v>-2.9215566965022236E-7</v>
      </c>
      <c r="DM44" s="45">
        <f t="shared" si="8"/>
        <v>-4.9193663124431658E-4</v>
      </c>
      <c r="DN44" s="45">
        <f t="shared" si="9"/>
        <v>2.1355421972922012E-6</v>
      </c>
      <c r="DO44" s="45">
        <f t="shared" si="10"/>
        <v>2.6577199790911232E-5</v>
      </c>
      <c r="DP44" s="45">
        <f t="shared" si="11"/>
        <v>-5.5820526578843519E-4</v>
      </c>
      <c r="DQ44" s="45">
        <f t="shared" si="12"/>
        <v>2.4533344826689328E-5</v>
      </c>
      <c r="DR44" s="45">
        <f t="shared" si="13"/>
        <v>2.6431501563587909E-6</v>
      </c>
      <c r="DS44" s="45">
        <f t="shared" si="14"/>
        <v>2.6704482019973419E-5</v>
      </c>
      <c r="DT44" s="45">
        <f t="shared" si="15"/>
        <v>2.8506248978322498E-5</v>
      </c>
      <c r="DU44" s="45">
        <f t="shared" si="16"/>
        <v>2.593665188107783E-6</v>
      </c>
      <c r="DV44" s="45">
        <f t="shared" si="17"/>
        <v>8.5637424310170296E-4</v>
      </c>
      <c r="DW44" s="45">
        <f t="shared" si="18"/>
        <v>2.3543597284401229E-6</v>
      </c>
      <c r="DX44" s="45">
        <f t="shared" si="19"/>
        <v>2.4210455609685891E-5</v>
      </c>
      <c r="DY44" s="45">
        <f t="shared" si="20"/>
        <v>2.6612513545370517E-5</v>
      </c>
      <c r="DZ44" s="45">
        <f t="shared" si="21"/>
        <v>2.5233969748565006E-5</v>
      </c>
      <c r="EA44" s="45">
        <f t="shared" si="22"/>
        <v>-1.3379302136596156E-3</v>
      </c>
      <c r="EB44" s="45">
        <f t="shared" si="23"/>
        <v>2.655885743441632E-5</v>
      </c>
      <c r="EC44" s="45">
        <f t="shared" si="24"/>
        <v>2.4563728655840212E-6</v>
      </c>
      <c r="ED44" s="45">
        <f t="shared" si="25"/>
        <v>2.5283194902296965E-6</v>
      </c>
      <c r="EE44" s="75">
        <f t="shared" si="26"/>
        <v>2.325767433379609E-6</v>
      </c>
      <c r="EF44" s="45">
        <f t="shared" si="27"/>
        <v>3.1708941317397133E-5</v>
      </c>
      <c r="EG44" s="45">
        <f t="shared" si="28"/>
        <v>8.1225137515769609E-4</v>
      </c>
      <c r="EH44" s="45">
        <f t="shared" si="29"/>
        <v>-9.5079376193197293E-4</v>
      </c>
      <c r="EI44" s="75">
        <f t="shared" si="30"/>
        <v>-4.4367013378689797E-4</v>
      </c>
      <c r="EJ44" s="45">
        <f t="shared" si="31"/>
        <v>2.443871735513383E-5</v>
      </c>
      <c r="EK44" s="45">
        <f t="shared" si="32"/>
        <v>2.6563890989224488E-5</v>
      </c>
      <c r="EL44" s="45"/>
      <c r="EM44" s="45"/>
      <c r="EN44" s="45"/>
      <c r="EO44" s="45"/>
    </row>
    <row r="45" spans="1:145" x14ac:dyDescent="0.25">
      <c r="A45" s="20" t="s">
        <v>44</v>
      </c>
      <c r="B45" s="20"/>
      <c r="C45" s="20"/>
      <c r="D45" s="20"/>
      <c r="E45" s="20"/>
      <c r="F45" s="20"/>
      <c r="G45" s="20"/>
      <c r="H45" s="20"/>
      <c r="I45" s="20"/>
      <c r="DD45" s="30" t="e">
        <f t="shared" si="0"/>
        <v>#DIV/0!</v>
      </c>
      <c r="DE45" s="30" t="e">
        <f t="shared" si="7"/>
        <v>#DIV/0!</v>
      </c>
      <c r="DF45" s="45">
        <f t="shared" si="1"/>
        <v>0</v>
      </c>
      <c r="DG45" s="45"/>
      <c r="DH45" s="45">
        <f t="shared" si="2"/>
        <v>0</v>
      </c>
      <c r="DI45" s="45">
        <f t="shared" si="33"/>
        <v>0</v>
      </c>
      <c r="DJ45" s="45">
        <f t="shared" si="34"/>
        <v>0</v>
      </c>
      <c r="DK45" s="45">
        <f t="shared" si="5"/>
        <v>0</v>
      </c>
      <c r="DL45" s="45">
        <f t="shared" si="6"/>
        <v>0</v>
      </c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75"/>
      <c r="EF45" s="45"/>
      <c r="EG45" s="45"/>
      <c r="EH45" s="45"/>
      <c r="EI45" s="75"/>
      <c r="EJ45" s="45"/>
      <c r="EK45" s="45"/>
      <c r="EL45" s="45"/>
      <c r="EM45" s="45"/>
      <c r="EN45" s="45"/>
      <c r="EO45" s="45"/>
    </row>
    <row r="46" spans="1:145" x14ac:dyDescent="0.25">
      <c r="A46" s="20" t="s">
        <v>45</v>
      </c>
      <c r="B46" s="20"/>
      <c r="C46" s="20"/>
      <c r="D46" s="20"/>
      <c r="E46" s="20"/>
      <c r="F46" s="20"/>
      <c r="G46" s="20"/>
      <c r="H46" s="20"/>
      <c r="I46" s="20"/>
      <c r="DD46" s="30" t="e">
        <f t="shared" si="0"/>
        <v>#DIV/0!</v>
      </c>
      <c r="DE46" s="30" t="e">
        <f t="shared" si="7"/>
        <v>#DIV/0!</v>
      </c>
      <c r="DF46" s="45">
        <f t="shared" si="1"/>
        <v>0</v>
      </c>
      <c r="DG46" s="45"/>
      <c r="DH46" s="45">
        <f t="shared" si="2"/>
        <v>0</v>
      </c>
      <c r="DI46" s="45">
        <f t="shared" si="33"/>
        <v>0</v>
      </c>
      <c r="DJ46" s="45">
        <f t="shared" si="34"/>
        <v>0</v>
      </c>
      <c r="DK46" s="45">
        <f t="shared" si="5"/>
        <v>0</v>
      </c>
      <c r="DL46" s="45">
        <f t="shared" si="6"/>
        <v>0</v>
      </c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75"/>
      <c r="EF46" s="45"/>
      <c r="EG46" s="45"/>
      <c r="EH46" s="45"/>
      <c r="EI46" s="75"/>
      <c r="EJ46" s="45"/>
      <c r="EK46" s="45"/>
      <c r="EL46" s="45"/>
      <c r="EM46" s="45"/>
      <c r="EN46" s="45"/>
      <c r="EO46" s="45"/>
    </row>
    <row r="47" spans="1:145" x14ac:dyDescent="0.25">
      <c r="A47" s="20" t="s">
        <v>46</v>
      </c>
      <c r="B47" s="20">
        <v>890.31939953999995</v>
      </c>
      <c r="C47" s="20"/>
      <c r="D47" s="20">
        <v>6767.0527687000003</v>
      </c>
      <c r="E47" s="20">
        <v>134.36783061</v>
      </c>
      <c r="F47" s="20">
        <v>123.61839573</v>
      </c>
      <c r="G47" s="20">
        <v>264.31790230000001</v>
      </c>
      <c r="H47" s="20">
        <v>565.35512733999997</v>
      </c>
      <c r="I47" s="20"/>
      <c r="J47" s="22" t="s">
        <v>46</v>
      </c>
      <c r="K47" s="22">
        <v>0</v>
      </c>
      <c r="L47" s="109">
        <v>14.935782026672101</v>
      </c>
      <c r="M47" s="109">
        <v>1.04477840492908</v>
      </c>
      <c r="N47" s="109">
        <v>5.5281494151173201</v>
      </c>
      <c r="O47" s="109">
        <v>5.5281494151173201</v>
      </c>
      <c r="P47" s="109">
        <v>43.9209927571289</v>
      </c>
      <c r="Q47" s="109">
        <v>0</v>
      </c>
      <c r="R47" s="109">
        <v>5.4429006549931898E-4</v>
      </c>
      <c r="S47" s="109">
        <v>2.6574238047366301E-3</v>
      </c>
      <c r="T47" s="109">
        <v>2.6777216441864602</v>
      </c>
      <c r="U47" s="109">
        <v>5.1672406368887599E-4</v>
      </c>
      <c r="V47" s="109">
        <v>0.572705919178774</v>
      </c>
      <c r="W47" s="109">
        <v>1.8087839240287201E-2</v>
      </c>
      <c r="X47" s="109">
        <v>1.1086097591781099E-2</v>
      </c>
      <c r="Y47" s="109">
        <v>13.745679315622599</v>
      </c>
      <c r="Z47" s="109">
        <v>1.7899910449136599E-7</v>
      </c>
      <c r="AA47" s="109">
        <v>7.1599846222104599E-7</v>
      </c>
      <c r="AB47" s="109">
        <v>890.31920477829703</v>
      </c>
      <c r="AC47" s="109">
        <v>10.749437423237801</v>
      </c>
      <c r="AD47" s="109">
        <v>95.334480703494805</v>
      </c>
      <c r="AE47" s="109">
        <v>6.0707757025303497</v>
      </c>
      <c r="AF47" s="109">
        <v>0.14104856485391601</v>
      </c>
      <c r="AG47" s="109">
        <v>21.707388085561298</v>
      </c>
      <c r="AH47" s="109">
        <v>0.36467430999189698</v>
      </c>
      <c r="AI47" s="109">
        <v>131.56570627043499</v>
      </c>
      <c r="AJ47" s="109">
        <v>0.99968522423786998</v>
      </c>
      <c r="AK47" s="109">
        <v>22.968955485323999</v>
      </c>
      <c r="AL47" s="109">
        <v>0.24819145495339001</v>
      </c>
      <c r="AM47" s="109">
        <v>0</v>
      </c>
      <c r="AN47" s="109">
        <v>0</v>
      </c>
      <c r="AO47" s="109">
        <v>24.159072662316401</v>
      </c>
      <c r="AP47" s="109">
        <v>24.159072662316401</v>
      </c>
      <c r="AQ47" s="109">
        <v>1.57734413837162</v>
      </c>
      <c r="AR47" s="109">
        <v>1.49850170239443E-6</v>
      </c>
      <c r="AS47" s="109">
        <v>2.8936620659941201E-6</v>
      </c>
      <c r="AT47" s="109">
        <v>54.136408069048699</v>
      </c>
      <c r="AU47" s="109">
        <v>18.190161506464801</v>
      </c>
      <c r="AV47" s="109">
        <v>0.72596206661166796</v>
      </c>
      <c r="AW47" s="109">
        <v>19.036292273035301</v>
      </c>
      <c r="AX47" s="109">
        <v>1.94796748025304</v>
      </c>
      <c r="AY47" s="109">
        <v>1.8542755770763399E-3</v>
      </c>
      <c r="AZ47" s="109">
        <v>1.3598018944206499E-2</v>
      </c>
      <c r="BA47" s="109">
        <v>1.31357246832784E-4</v>
      </c>
      <c r="BB47" s="109">
        <v>2.6669376982644101E-4</v>
      </c>
      <c r="BC47" s="109">
        <v>0</v>
      </c>
      <c r="BD47" s="109">
        <v>1.54135423992362</v>
      </c>
      <c r="BE47" s="109">
        <v>2.3792837463009202</v>
      </c>
      <c r="BF47" s="109">
        <v>0</v>
      </c>
      <c r="BG47" s="109">
        <v>4.3312183467539601E-2</v>
      </c>
      <c r="BH47" s="109">
        <v>4.1613666836422501E-2</v>
      </c>
      <c r="BI47" s="109">
        <v>581.35717272882505</v>
      </c>
      <c r="BJ47" s="109">
        <v>6090.3458615365098</v>
      </c>
      <c r="BK47" s="109">
        <v>622.56865714600599</v>
      </c>
      <c r="BL47" s="109">
        <v>6767.0509267515599</v>
      </c>
      <c r="BM47" s="109">
        <v>0</v>
      </c>
      <c r="BN47" s="109">
        <v>23.173879754724201</v>
      </c>
      <c r="BO47" s="109">
        <v>0.96527176480751997</v>
      </c>
      <c r="BP47" s="109">
        <v>1.06929911565733E-3</v>
      </c>
      <c r="BQ47" s="109">
        <v>3.1547495305729199E-3</v>
      </c>
      <c r="BR47" s="109">
        <v>2.53170557822053E-3</v>
      </c>
      <c r="BS47" s="109">
        <v>0.21561354312824799</v>
      </c>
      <c r="BT47" s="109">
        <v>0</v>
      </c>
      <c r="BU47" s="109">
        <v>202.139615233337</v>
      </c>
      <c r="BV47" s="109">
        <v>7.2069506786377593E-2</v>
      </c>
      <c r="BW47" s="109">
        <v>2.5341760733918601E-2</v>
      </c>
      <c r="BX47" s="109">
        <v>95.334480703494805</v>
      </c>
      <c r="BY47" s="109">
        <v>3.2388006939047698E-2</v>
      </c>
      <c r="BZ47" s="109">
        <v>0</v>
      </c>
      <c r="CA47" s="109">
        <v>7.7508719143283904E-7</v>
      </c>
      <c r="CB47" s="109">
        <v>4.6974993796193697E-3</v>
      </c>
      <c r="CC47" s="109">
        <v>134.36459210847099</v>
      </c>
      <c r="CD47" s="109">
        <v>123.61515468523299</v>
      </c>
      <c r="CE47" s="109">
        <v>10.749437423237801</v>
      </c>
      <c r="CF47" s="109">
        <v>0</v>
      </c>
      <c r="CG47" s="109">
        <v>0</v>
      </c>
      <c r="CH47" s="109">
        <v>0.50572281707700195</v>
      </c>
      <c r="CI47" s="109">
        <v>0</v>
      </c>
      <c r="CJ47" s="109">
        <v>5.4268489579303001</v>
      </c>
      <c r="CK47" s="109">
        <v>0</v>
      </c>
      <c r="CL47" s="109">
        <v>0.14104856485391601</v>
      </c>
      <c r="CM47" s="109">
        <v>21.707388085561298</v>
      </c>
      <c r="CN47" s="109">
        <v>0.49382668762411303</v>
      </c>
      <c r="CO47" s="109">
        <v>0</v>
      </c>
      <c r="CP47" s="109">
        <v>0.36467430999189698</v>
      </c>
      <c r="CQ47" s="109">
        <v>4.9447248525934598E-4</v>
      </c>
      <c r="CR47" s="109">
        <v>264.31783523052002</v>
      </c>
      <c r="CS47" s="109">
        <v>84.428220822475495</v>
      </c>
      <c r="CT47" s="109">
        <v>0</v>
      </c>
      <c r="CU47" s="109">
        <v>0</v>
      </c>
      <c r="CV47" s="109">
        <v>28.2824286732044</v>
      </c>
      <c r="CW47" s="109">
        <v>1.1504999755320899</v>
      </c>
      <c r="CX47" s="109">
        <v>0</v>
      </c>
      <c r="CY47" s="109">
        <v>4.6166522942711303</v>
      </c>
      <c r="CZ47" s="109">
        <v>565.35489050634601</v>
      </c>
      <c r="DA47" s="109">
        <v>1.0939650359562301</v>
      </c>
      <c r="DB47" s="109">
        <v>39.313006514731903</v>
      </c>
      <c r="DD47" s="30">
        <f t="shared" si="0"/>
        <v>8.0000000967978858E-3</v>
      </c>
      <c r="DE47" s="30">
        <f t="shared" si="7"/>
        <v>1.9247508546661619E-2</v>
      </c>
      <c r="DF47" s="45">
        <f t="shared" si="1"/>
        <v>-2.187548682137836E-7</v>
      </c>
      <c r="DG47" s="45"/>
      <c r="DH47" s="45">
        <f t="shared" si="2"/>
        <v>-2.7219359791821233E-7</v>
      </c>
      <c r="DI47" s="45">
        <f t="shared" si="33"/>
        <v>-2.410176241076196E-5</v>
      </c>
      <c r="DJ47" s="45">
        <f t="shared" si="34"/>
        <v>-2.6218142921768006E-5</v>
      </c>
      <c r="DK47" s="45">
        <f t="shared" si="5"/>
        <v>-2.5374550650125288E-7</v>
      </c>
      <c r="DL47" s="45">
        <f t="shared" si="6"/>
        <v>-4.1891130460220766E-7</v>
      </c>
      <c r="DM47" s="45">
        <f t="shared" si="8"/>
        <v>-4.9132961585052291E-4</v>
      </c>
      <c r="DN47" s="45">
        <f t="shared" si="9"/>
        <v>2.4572480143903507E-6</v>
      </c>
      <c r="DO47" s="45">
        <f t="shared" si="10"/>
        <v>2.5413250350611795E-5</v>
      </c>
      <c r="DP47" s="45">
        <f t="shared" si="11"/>
        <v>-5.5806678598861585E-4</v>
      </c>
      <c r="DQ47" s="45">
        <f t="shared" si="12"/>
        <v>2.4611622497111189E-5</v>
      </c>
      <c r="DR47" s="45">
        <f t="shared" si="13"/>
        <v>2.4709005000693183E-6</v>
      </c>
      <c r="DS47" s="45">
        <f t="shared" si="14"/>
        <v>2.6062515104137328E-5</v>
      </c>
      <c r="DT47" s="45">
        <f t="shared" si="15"/>
        <v>2.6645241971130046E-5</v>
      </c>
      <c r="DU47" s="45">
        <f t="shared" si="16"/>
        <v>2.6512711681688221E-6</v>
      </c>
      <c r="DV47" s="45">
        <f t="shared" si="17"/>
        <v>8.5673713934313381E-4</v>
      </c>
      <c r="DW47" s="45">
        <f t="shared" si="18"/>
        <v>2.5320213453765636E-6</v>
      </c>
      <c r="DX47" s="45">
        <f t="shared" si="19"/>
        <v>2.660943669208097E-5</v>
      </c>
      <c r="DY47" s="45">
        <f t="shared" si="20"/>
        <v>2.5898806969681546E-5</v>
      </c>
      <c r="DZ47" s="45">
        <f t="shared" si="21"/>
        <v>2.5672174369808158E-5</v>
      </c>
      <c r="EA47" s="45">
        <f t="shared" si="22"/>
        <v>-1.337686887299972E-3</v>
      </c>
      <c r="EB47" s="45">
        <f t="shared" si="23"/>
        <v>2.6365284914152224E-5</v>
      </c>
      <c r="EC47" s="45">
        <f t="shared" si="24"/>
        <v>2.4105679444522762E-6</v>
      </c>
      <c r="ED47" s="45">
        <f t="shared" si="25"/>
        <v>3.0374248116645408E-6</v>
      </c>
      <c r="EE47" s="75">
        <f t="shared" si="26"/>
        <v>2.7145037646109349E-6</v>
      </c>
      <c r="EF47" s="45">
        <f t="shared" si="27"/>
        <v>2.621190302287835E-5</v>
      </c>
      <c r="EG47" s="45">
        <f t="shared" si="28"/>
        <v>8.1311373696572788E-4</v>
      </c>
      <c r="EH47" s="45">
        <f t="shared" si="29"/>
        <v>-9.4908752574420841E-4</v>
      </c>
      <c r="EI47" s="75">
        <f t="shared" si="30"/>
        <v>-4.2761576638132792E-4</v>
      </c>
      <c r="EJ47" s="45">
        <f t="shared" si="31"/>
        <v>2.3910177143309058E-5</v>
      </c>
      <c r="EK47" s="45">
        <f t="shared" si="32"/>
        <v>2.5989379760540988E-5</v>
      </c>
      <c r="EL47" s="45"/>
      <c r="EM47" s="45"/>
      <c r="EN47" s="45"/>
      <c r="EO47" s="45"/>
    </row>
    <row r="48" spans="1:145" x14ac:dyDescent="0.25">
      <c r="A48" s="20" t="s">
        <v>47</v>
      </c>
      <c r="B48" s="20">
        <v>1492.6946777000001</v>
      </c>
      <c r="C48" s="20"/>
      <c r="D48" s="20">
        <v>12961.679373000001</v>
      </c>
      <c r="E48" s="20">
        <v>225.1072576</v>
      </c>
      <c r="F48" s="20">
        <v>207.09859324000001</v>
      </c>
      <c r="G48" s="20">
        <v>458.20245052000001</v>
      </c>
      <c r="H48" s="20">
        <v>816.52965791999998</v>
      </c>
      <c r="I48" s="20"/>
      <c r="J48" s="22" t="s">
        <v>47</v>
      </c>
      <c r="K48" s="22">
        <v>0</v>
      </c>
      <c r="L48" s="109">
        <v>21.571408607951899</v>
      </c>
      <c r="M48" s="109">
        <v>1.5089504600738299</v>
      </c>
      <c r="N48" s="109">
        <v>7.9841832574071896</v>
      </c>
      <c r="O48" s="109">
        <v>7.9841832574071896</v>
      </c>
      <c r="P48" s="109">
        <v>63.434129911228602</v>
      </c>
      <c r="Q48" s="109">
        <v>0</v>
      </c>
      <c r="R48" s="109">
        <v>9.1185570126269704E-4</v>
      </c>
      <c r="S48" s="109">
        <v>4.4519965170279497E-3</v>
      </c>
      <c r="T48" s="109">
        <v>3.8673733497420599</v>
      </c>
      <c r="U48" s="109">
        <v>8.6566910070179804E-4</v>
      </c>
      <c r="V48" s="109">
        <v>0.827146204146329</v>
      </c>
      <c r="W48" s="109">
        <v>3.0302666205900601E-2</v>
      </c>
      <c r="X48" s="109">
        <v>1.85726006746143E-2</v>
      </c>
      <c r="Y48" s="109">
        <v>19.8525686276508</v>
      </c>
      <c r="Z48" s="109">
        <v>2.99878064463147E-7</v>
      </c>
      <c r="AA48" s="109">
        <v>1.19951640723777E-6</v>
      </c>
      <c r="AB48" s="109">
        <v>1492.69418708334</v>
      </c>
      <c r="AC48" s="109">
        <v>18.0086532763438</v>
      </c>
      <c r="AD48" s="109">
        <v>159.71440263716801</v>
      </c>
      <c r="AE48" s="109">
        <v>10.170404387307901</v>
      </c>
      <c r="AF48" s="109">
        <v>0.23629960938507499</v>
      </c>
      <c r="AG48" s="109">
        <v>36.366509612482503</v>
      </c>
      <c r="AH48" s="109">
        <v>0.61094068976008198</v>
      </c>
      <c r="AI48" s="109">
        <v>190.01741914070101</v>
      </c>
      <c r="AJ48" s="109">
        <v>1.4438227285534699</v>
      </c>
      <c r="AK48" s="109">
        <v>33.173549725898503</v>
      </c>
      <c r="AL48" s="109">
        <v>0.35845743597398899</v>
      </c>
      <c r="AM48" s="109">
        <v>0</v>
      </c>
      <c r="AN48" s="109">
        <v>0</v>
      </c>
      <c r="AO48" s="109">
        <v>34.892390018192401</v>
      </c>
      <c r="AP48" s="109">
        <v>34.892390018192401</v>
      </c>
      <c r="AQ48" s="109">
        <v>2.27812253715615</v>
      </c>
      <c r="AR48" s="109">
        <v>2.51044693496186E-6</v>
      </c>
      <c r="AS48" s="109">
        <v>4.8477854375552301E-6</v>
      </c>
      <c r="AT48" s="109">
        <v>103.693403970171</v>
      </c>
      <c r="AU48" s="109">
        <v>26.271628659725501</v>
      </c>
      <c r="AV48" s="109">
        <v>1.0484902941718499</v>
      </c>
      <c r="AW48" s="109">
        <v>27.493662998970301</v>
      </c>
      <c r="AX48" s="109">
        <v>2.8134055432719198</v>
      </c>
      <c r="AY48" s="109">
        <v>3.1064790197148301E-3</v>
      </c>
      <c r="AZ48" s="109">
        <v>2.27808447891003E-2</v>
      </c>
      <c r="BA48" s="109">
        <v>2.2006334833578599E-4</v>
      </c>
      <c r="BB48" s="109">
        <v>4.4679277277512297E-4</v>
      </c>
      <c r="BC48" s="109">
        <v>0</v>
      </c>
      <c r="BD48" s="109">
        <v>2.2261432120881</v>
      </c>
      <c r="BE48" s="109">
        <v>3.9860262653923901</v>
      </c>
      <c r="BF48" s="109">
        <v>0</v>
      </c>
      <c r="BG48" s="109">
        <v>7.2561116636628703E-2</v>
      </c>
      <c r="BH48" s="109">
        <v>6.9715606887239004E-2</v>
      </c>
      <c r="BI48" s="109">
        <v>839.64104635107503</v>
      </c>
      <c r="BJ48" s="109">
        <v>11665.507842962499</v>
      </c>
      <c r="BK48" s="109">
        <v>1192.4740838018699</v>
      </c>
      <c r="BL48" s="109">
        <v>12961.675330734601</v>
      </c>
      <c r="BM48" s="109">
        <v>0</v>
      </c>
      <c r="BN48" s="109">
        <v>33.469522443956201</v>
      </c>
      <c r="BO48" s="109">
        <v>1.3950808182271499</v>
      </c>
      <c r="BP48" s="109">
        <v>1.79140028739408E-3</v>
      </c>
      <c r="BQ48" s="109">
        <v>5.2851459316368699E-3</v>
      </c>
      <c r="BR48" s="109">
        <v>4.24138196730766E-3</v>
      </c>
      <c r="BS48" s="109">
        <v>0.31773669875458599</v>
      </c>
      <c r="BT48" s="109">
        <v>0</v>
      </c>
      <c r="BU48" s="109">
        <v>291.94564025330402</v>
      </c>
      <c r="BV48" s="109">
        <v>0.120738492009898</v>
      </c>
      <c r="BW48" s="109">
        <v>4.2455194416794698E-2</v>
      </c>
      <c r="BX48" s="109">
        <v>159.71440263716801</v>
      </c>
      <c r="BY48" s="109">
        <v>5.42598318137976E-2</v>
      </c>
      <c r="BZ48" s="109">
        <v>0</v>
      </c>
      <c r="CA48" s="109">
        <v>1.2985059138764399E-6</v>
      </c>
      <c r="CB48" s="109">
        <v>7.8697460024140607E-3</v>
      </c>
      <c r="CC48" s="109">
        <v>225.10182690244901</v>
      </c>
      <c r="CD48" s="109">
        <v>207.093173626105</v>
      </c>
      <c r="CE48" s="109">
        <v>18.0086532763438</v>
      </c>
      <c r="CF48" s="109">
        <v>0</v>
      </c>
      <c r="CG48" s="109">
        <v>0</v>
      </c>
      <c r="CH48" s="109">
        <v>0.84724013212299498</v>
      </c>
      <c r="CI48" s="109">
        <v>0</v>
      </c>
      <c r="CJ48" s="109">
        <v>9.0916292831120398</v>
      </c>
      <c r="CK48" s="109">
        <v>0</v>
      </c>
      <c r="CL48" s="109">
        <v>0.23629960938507499</v>
      </c>
      <c r="CM48" s="109">
        <v>36.366509612482503</v>
      </c>
      <c r="CN48" s="109">
        <v>0.71322258689661999</v>
      </c>
      <c r="CO48" s="109">
        <v>0</v>
      </c>
      <c r="CP48" s="109">
        <v>0.61094068976008198</v>
      </c>
      <c r="CQ48" s="109">
        <v>8.28397830729123E-4</v>
      </c>
      <c r="CR48" s="109">
        <v>458.20229659705501</v>
      </c>
      <c r="CS48" s="109">
        <v>121.937688364976</v>
      </c>
      <c r="CT48" s="109">
        <v>0</v>
      </c>
      <c r="CU48" s="109">
        <v>0</v>
      </c>
      <c r="CV48" s="109">
        <v>40.847653362577702</v>
      </c>
      <c r="CW48" s="109">
        <v>1.66164087516977</v>
      </c>
      <c r="CX48" s="109">
        <v>0</v>
      </c>
      <c r="CY48" s="109">
        <v>6.6677306635141402</v>
      </c>
      <c r="CZ48" s="109">
        <v>816.52940608145002</v>
      </c>
      <c r="DA48" s="109">
        <v>1.5799880317277799</v>
      </c>
      <c r="DB48" s="109">
        <v>56.778866516416898</v>
      </c>
      <c r="DD48" s="30">
        <f t="shared" si="0"/>
        <v>8.0000001021699862E-3</v>
      </c>
      <c r="DE48" s="30">
        <f t="shared" si="7"/>
        <v>1.9247501960585795E-2</v>
      </c>
      <c r="DF48" s="45">
        <f t="shared" si="1"/>
        <v>-3.2867850832084929E-7</v>
      </c>
      <c r="DG48" s="45"/>
      <c r="DH48" s="45">
        <f t="shared" si="2"/>
        <v>-3.118627828852728E-7</v>
      </c>
      <c r="DI48" s="45">
        <f t="shared" si="33"/>
        <v>-2.4124933193587453E-5</v>
      </c>
      <c r="DJ48" s="45">
        <f t="shared" si="34"/>
        <v>-2.6169245334921442E-5</v>
      </c>
      <c r="DK48" s="45">
        <f t="shared" si="5"/>
        <v>-3.3592780839228897E-7</v>
      </c>
      <c r="DL48" s="45">
        <f t="shared" si="6"/>
        <v>-3.0842547789207511E-7</v>
      </c>
      <c r="DM48" s="45">
        <f t="shared" si="8"/>
        <v>-4.9122053564963034E-4</v>
      </c>
      <c r="DN48" s="45">
        <f t="shared" si="9"/>
        <v>2.7288149315763094E-6</v>
      </c>
      <c r="DO48" s="45">
        <f t="shared" si="10"/>
        <v>2.5918868034743546E-5</v>
      </c>
      <c r="DP48" s="45">
        <f t="shared" si="11"/>
        <v>-5.5807916836967731E-4</v>
      </c>
      <c r="DQ48" s="45">
        <f t="shared" si="12"/>
        <v>2.2682327496169754E-5</v>
      </c>
      <c r="DR48" s="45">
        <f t="shared" si="13"/>
        <v>2.31614465225077E-6</v>
      </c>
      <c r="DS48" s="45">
        <f t="shared" si="14"/>
        <v>2.6146929704287595E-5</v>
      </c>
      <c r="DT48" s="45">
        <f t="shared" si="15"/>
        <v>2.6607880835709799E-5</v>
      </c>
      <c r="DU48" s="45">
        <f t="shared" si="16"/>
        <v>2.8642373406567842E-6</v>
      </c>
      <c r="DV48" s="45">
        <f t="shared" si="17"/>
        <v>8.5623412832363545E-4</v>
      </c>
      <c r="DW48" s="45">
        <f t="shared" si="18"/>
        <v>2.4117237177459973E-6</v>
      </c>
      <c r="DX48" s="45">
        <f t="shared" si="19"/>
        <v>2.8144050447558938E-5</v>
      </c>
      <c r="DY48" s="45">
        <f t="shared" si="20"/>
        <v>2.6156557076151259E-5</v>
      </c>
      <c r="DZ48" s="45">
        <f t="shared" si="21"/>
        <v>2.4146773424313867E-5</v>
      </c>
      <c r="EA48" s="45">
        <f t="shared" si="22"/>
        <v>-1.3377743022716729E-3</v>
      </c>
      <c r="EB48" s="45">
        <f t="shared" si="23"/>
        <v>2.6099417776067534E-5</v>
      </c>
      <c r="EC48" s="45">
        <f t="shared" si="24"/>
        <v>2.1266939128469756E-6</v>
      </c>
      <c r="ED48" s="45">
        <f t="shared" si="25"/>
        <v>2.2980987485098835E-6</v>
      </c>
      <c r="EE48" s="75">
        <f t="shared" si="26"/>
        <v>1.2816013680556132E-6</v>
      </c>
      <c r="EF48" s="45">
        <f t="shared" si="27"/>
        <v>2.4749703276703427E-5</v>
      </c>
      <c r="EG48" s="45">
        <f t="shared" si="28"/>
        <v>8.0857877174959458E-4</v>
      </c>
      <c r="EH48" s="45">
        <f t="shared" si="29"/>
        <v>-9.4881106211060153E-4</v>
      </c>
      <c r="EI48" s="75">
        <f t="shared" si="30"/>
        <v>-4.4778590603431785E-4</v>
      </c>
      <c r="EJ48" s="45">
        <f t="shared" si="31"/>
        <v>2.3914999147020807E-5</v>
      </c>
      <c r="EK48" s="45">
        <f t="shared" si="32"/>
        <v>2.5994627945984868E-5</v>
      </c>
      <c r="EL48" s="45"/>
      <c r="EM48" s="45"/>
      <c r="EN48" s="45"/>
      <c r="EO48" s="45"/>
    </row>
    <row r="49" spans="1:145" x14ac:dyDescent="0.25">
      <c r="A49" s="20" t="s">
        <v>48</v>
      </c>
      <c r="B49" s="20"/>
      <c r="C49" s="20"/>
      <c r="D49" s="20"/>
      <c r="E49" s="20"/>
      <c r="F49" s="20"/>
      <c r="G49" s="20"/>
      <c r="H49" s="20"/>
      <c r="I49" s="20"/>
      <c r="DD49" s="30" t="e">
        <f t="shared" si="0"/>
        <v>#DIV/0!</v>
      </c>
      <c r="DE49" s="30" t="e">
        <f t="shared" si="7"/>
        <v>#DIV/0!</v>
      </c>
      <c r="DF49" s="45">
        <f t="shared" si="1"/>
        <v>0</v>
      </c>
      <c r="DG49" s="45"/>
      <c r="DH49" s="45">
        <f t="shared" si="2"/>
        <v>0</v>
      </c>
      <c r="DI49" s="45">
        <f t="shared" si="33"/>
        <v>0</v>
      </c>
      <c r="DJ49" s="45">
        <f t="shared" si="34"/>
        <v>0</v>
      </c>
      <c r="DK49" s="45">
        <f t="shared" si="5"/>
        <v>0</v>
      </c>
      <c r="DL49" s="45">
        <f t="shared" si="6"/>
        <v>0</v>
      </c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75"/>
      <c r="EF49" s="45"/>
      <c r="EG49" s="45"/>
      <c r="EH49" s="45"/>
      <c r="EI49" s="75"/>
      <c r="EJ49" s="45"/>
      <c r="EK49" s="45"/>
      <c r="EL49" s="45"/>
      <c r="EM49" s="45"/>
      <c r="EN49" s="45"/>
      <c r="EO49" s="45"/>
    </row>
    <row r="50" spans="1:145" x14ac:dyDescent="0.25">
      <c r="A50" s="20" t="s">
        <v>49</v>
      </c>
      <c r="B50" s="20">
        <v>81.656912765000001</v>
      </c>
      <c r="C50" s="20"/>
      <c r="D50" s="20">
        <v>787.18136354000001</v>
      </c>
      <c r="E50" s="20">
        <v>13.505169480999999</v>
      </c>
      <c r="F50" s="20">
        <v>12.424760061000001</v>
      </c>
      <c r="G50" s="20">
        <v>28.540688972000002</v>
      </c>
      <c r="H50" s="20">
        <v>46.914493653999997</v>
      </c>
      <c r="I50" s="20"/>
      <c r="J50" s="22" t="s">
        <v>49</v>
      </c>
      <c r="K50" s="22">
        <v>0</v>
      </c>
      <c r="L50" s="109">
        <v>1.23940597991155</v>
      </c>
      <c r="M50" s="109">
        <v>8.66981730583022E-2</v>
      </c>
      <c r="N50" s="109">
        <v>0.45873894973693902</v>
      </c>
      <c r="O50" s="109">
        <v>0.45873894973693902</v>
      </c>
      <c r="P50" s="109">
        <v>3.6446671319069401</v>
      </c>
      <c r="Q50" s="109">
        <v>0</v>
      </c>
      <c r="R50" s="109">
        <v>5.4706220638568702E-5</v>
      </c>
      <c r="S50" s="109">
        <v>2.6709507013453698E-4</v>
      </c>
      <c r="T50" s="109">
        <v>0.222203789641926</v>
      </c>
      <c r="U50" s="109">
        <v>5.1935966921952197E-5</v>
      </c>
      <c r="V50" s="109">
        <v>4.7524437133119497E-2</v>
      </c>
      <c r="W50" s="109">
        <v>1.81798829235492E-3</v>
      </c>
      <c r="X50" s="109">
        <v>1.11424764651091E-3</v>
      </c>
      <c r="Y50" s="109">
        <v>1.1406482376961</v>
      </c>
      <c r="Z50" s="109">
        <v>1.7991034959793199E-8</v>
      </c>
      <c r="AA50" s="109">
        <v>7.1963832018827406E-8</v>
      </c>
      <c r="AB50" s="109">
        <v>81.656869245412906</v>
      </c>
      <c r="AC50" s="109">
        <v>1.0804120138670701</v>
      </c>
      <c r="AD50" s="109">
        <v>9.5819712666104397</v>
      </c>
      <c r="AE50" s="109">
        <v>0.610167190705313</v>
      </c>
      <c r="AF50" s="109">
        <v>1.4176644344869E-2</v>
      </c>
      <c r="AG50" s="109">
        <v>2.1817870846629899</v>
      </c>
      <c r="AH50" s="109">
        <v>3.6653053357363699E-2</v>
      </c>
      <c r="AI50" s="109">
        <v>10.9176395255533</v>
      </c>
      <c r="AJ50" s="109">
        <v>8.2956317584050601E-2</v>
      </c>
      <c r="AK50" s="109">
        <v>1.9060184167541701</v>
      </c>
      <c r="AL50" s="109">
        <v>2.0595477601574E-2</v>
      </c>
      <c r="AM50" s="109">
        <v>0</v>
      </c>
      <c r="AN50" s="109">
        <v>0</v>
      </c>
      <c r="AO50" s="109">
        <v>2.0047744967943402</v>
      </c>
      <c r="AP50" s="109">
        <v>2.0047744967943402</v>
      </c>
      <c r="AQ50" s="109">
        <v>0.130891648964194</v>
      </c>
      <c r="AR50" s="109">
        <v>1.50613062250676E-7</v>
      </c>
      <c r="AS50" s="109">
        <v>2.9083679520388898E-7</v>
      </c>
      <c r="AT50" s="109">
        <v>6.2974516661761299</v>
      </c>
      <c r="AU50" s="109">
        <v>1.5094621260959999</v>
      </c>
      <c r="AV50" s="109">
        <v>6.02421007816447E-2</v>
      </c>
      <c r="AW50" s="109">
        <v>1.57967514439742</v>
      </c>
      <c r="AX50" s="109">
        <v>0.16164685421306499</v>
      </c>
      <c r="AY50" s="109">
        <v>1.8637167898499199E-4</v>
      </c>
      <c r="AZ50" s="109">
        <v>1.36672095327854E-3</v>
      </c>
      <c r="BA50" s="109">
        <v>1.3202471083626801E-5</v>
      </c>
      <c r="BB50" s="109">
        <v>2.6805247782976999E-5</v>
      </c>
      <c r="BC50" s="109">
        <v>0</v>
      </c>
      <c r="BD50" s="109">
        <v>0.12790460287788</v>
      </c>
      <c r="BE50" s="109">
        <v>0.23913921953074599</v>
      </c>
      <c r="BF50" s="109">
        <v>0</v>
      </c>
      <c r="BG50" s="109">
        <v>4.3532600373683396E-3</v>
      </c>
      <c r="BH50" s="109">
        <v>4.1825474572441098E-3</v>
      </c>
      <c r="BI50" s="109">
        <v>48.2423795752795</v>
      </c>
      <c r="BJ50" s="109">
        <v>708.462989700447</v>
      </c>
      <c r="BK50" s="109">
        <v>72.420699929121398</v>
      </c>
      <c r="BL50" s="109">
        <v>787.18114129574406</v>
      </c>
      <c r="BM50" s="109">
        <v>0</v>
      </c>
      <c r="BN50" s="109">
        <v>1.9230237184074901</v>
      </c>
      <c r="BO50" s="109">
        <v>8.01737752392951E-2</v>
      </c>
      <c r="BP50" s="109">
        <v>1.0747356072025E-4</v>
      </c>
      <c r="BQ50" s="109">
        <v>3.17079304662224E-4</v>
      </c>
      <c r="BR50" s="109">
        <v>2.5445711406868498E-4</v>
      </c>
      <c r="BS50" s="109">
        <v>1.83725321956161E-2</v>
      </c>
      <c r="BT50" s="109">
        <v>0</v>
      </c>
      <c r="BU50" s="109">
        <v>16.774030936024001</v>
      </c>
      <c r="BV50" s="109">
        <v>7.2436353114304101E-3</v>
      </c>
      <c r="BW50" s="109">
        <v>2.5470778981133901E-3</v>
      </c>
      <c r="BX50" s="109">
        <v>9.5819712666104397</v>
      </c>
      <c r="BY50" s="109">
        <v>3.2552808975016101E-3</v>
      </c>
      <c r="BZ50" s="109">
        <v>0</v>
      </c>
      <c r="CA50" s="109">
        <v>7.7903676912647306E-8</v>
      </c>
      <c r="CB50" s="109">
        <v>4.7214068673974901E-4</v>
      </c>
      <c r="CC50" s="109">
        <v>13.5048444100913</v>
      </c>
      <c r="CD50" s="109">
        <v>12.4244323962242</v>
      </c>
      <c r="CE50" s="109">
        <v>1.0804120138670701</v>
      </c>
      <c r="CF50" s="109">
        <v>0</v>
      </c>
      <c r="CG50" s="109">
        <v>0</v>
      </c>
      <c r="CH50" s="109">
        <v>5.0829686987769802E-2</v>
      </c>
      <c r="CI50" s="109">
        <v>0</v>
      </c>
      <c r="CJ50" s="109">
        <v>0.54544682650176102</v>
      </c>
      <c r="CK50" s="109">
        <v>0</v>
      </c>
      <c r="CL50" s="109">
        <v>1.4176644344869E-2</v>
      </c>
      <c r="CM50" s="109">
        <v>2.1817870846629899</v>
      </c>
      <c r="CN50" s="109">
        <v>4.0978875664972401E-2</v>
      </c>
      <c r="CO50" s="109">
        <v>0</v>
      </c>
      <c r="CP50" s="109">
        <v>3.6653053357363699E-2</v>
      </c>
      <c r="CQ50" s="109">
        <v>4.9698965304761401E-5</v>
      </c>
      <c r="CR50" s="109">
        <v>28.540678886886301</v>
      </c>
      <c r="CS50" s="109">
        <v>7.0060510742165096</v>
      </c>
      <c r="CT50" s="109">
        <v>0</v>
      </c>
      <c r="CU50" s="109">
        <v>0</v>
      </c>
      <c r="CV50" s="109">
        <v>2.3469418010585201</v>
      </c>
      <c r="CW50" s="109">
        <v>9.5470900288622401E-2</v>
      </c>
      <c r="CX50" s="109">
        <v>0</v>
      </c>
      <c r="CY50" s="109">
        <v>0.38310098835245199</v>
      </c>
      <c r="CZ50" s="109">
        <v>46.9144817132117</v>
      </c>
      <c r="DA50" s="109">
        <v>9.0779696426316003E-2</v>
      </c>
      <c r="DB50" s="109">
        <v>3.2622832958736598</v>
      </c>
      <c r="DD50" s="30">
        <f t="shared" si="0"/>
        <v>8.0000032213807526E-3</v>
      </c>
      <c r="DE50" s="30">
        <f t="shared" si="7"/>
        <v>1.9247496537823386E-2</v>
      </c>
      <c r="DF50" s="45">
        <f t="shared" si="1"/>
        <v>-5.329565571523E-7</v>
      </c>
      <c r="DG50" s="45"/>
      <c r="DH50" s="45">
        <f t="shared" si="2"/>
        <v>-2.8232916357669348E-7</v>
      </c>
      <c r="DI50" s="45">
        <f t="shared" si="33"/>
        <v>-2.4070109535227935E-5</v>
      </c>
      <c r="DJ50" s="45">
        <f t="shared" si="34"/>
        <v>-2.6371919795018388E-5</v>
      </c>
      <c r="DK50" s="45">
        <f t="shared" si="5"/>
        <v>-3.5335915368026188E-7</v>
      </c>
      <c r="DL50" s="45">
        <f t="shared" si="6"/>
        <v>-2.5452237395457581E-7</v>
      </c>
      <c r="DM50" s="45">
        <f t="shared" si="8"/>
        <v>-4.9115982827057606E-4</v>
      </c>
      <c r="DN50" s="45">
        <f t="shared" si="9"/>
        <v>2.4320327908145894E-6</v>
      </c>
      <c r="DO50" s="45">
        <f t="shared" si="10"/>
        <v>2.6388753644047297E-5</v>
      </c>
      <c r="DP50" s="45">
        <f t="shared" si="11"/>
        <v>-5.5746171488157406E-4</v>
      </c>
      <c r="DQ50" s="45">
        <f t="shared" si="12"/>
        <v>3.5419979627338173E-5</v>
      </c>
      <c r="DR50" s="45">
        <f t="shared" si="13"/>
        <v>1.4131199652105844E-6</v>
      </c>
      <c r="DS50" s="45">
        <f t="shared" si="14"/>
        <v>2.3836766347482784E-5</v>
      </c>
      <c r="DT50" s="45">
        <f t="shared" si="15"/>
        <v>2.1971833760373798E-5</v>
      </c>
      <c r="DU50" s="45">
        <f t="shared" si="16"/>
        <v>9.7737445699892484E-7</v>
      </c>
      <c r="DV50" s="45">
        <f t="shared" si="17"/>
        <v>8.5558343661159327E-4</v>
      </c>
      <c r="DW50" s="45">
        <f t="shared" si="18"/>
        <v>1.8716609794252497E-6</v>
      </c>
      <c r="DX50" s="45">
        <f t="shared" si="19"/>
        <v>2.3607222554188833E-5</v>
      </c>
      <c r="DY50" s="45">
        <f t="shared" si="20"/>
        <v>2.4843137634950758E-5</v>
      </c>
      <c r="DZ50" s="45">
        <f t="shared" si="21"/>
        <v>2.6159405451516861E-5</v>
      </c>
      <c r="EA50" s="45">
        <f t="shared" si="22"/>
        <v>-1.3424176339910179E-3</v>
      </c>
      <c r="EB50" s="45">
        <f t="shared" si="23"/>
        <v>2.6060124169572605E-5</v>
      </c>
      <c r="EC50" s="45">
        <f t="shared" si="24"/>
        <v>-7.3318374364809194E-7</v>
      </c>
      <c r="ED50" s="45">
        <f t="shared" si="25"/>
        <v>1.9201604866357756E-6</v>
      </c>
      <c r="EE50" s="75">
        <f t="shared" si="26"/>
        <v>5.6496663791630466E-6</v>
      </c>
      <c r="EF50" s="45">
        <f t="shared" si="27"/>
        <v>2.0661256349506897E-5</v>
      </c>
      <c r="EG50" s="45">
        <f t="shared" si="28"/>
        <v>8.0890130259352164E-4</v>
      </c>
      <c r="EH50" s="45">
        <f t="shared" si="29"/>
        <v>-9.5700520982056005E-4</v>
      </c>
      <c r="EI50" s="75">
        <f t="shared" si="30"/>
        <v>-4.4709171047904587E-4</v>
      </c>
      <c r="EJ50" s="45">
        <f t="shared" si="31"/>
        <v>2.3905751665349364E-5</v>
      </c>
      <c r="EK50" s="45">
        <f t="shared" si="32"/>
        <v>2.598456384012639E-5</v>
      </c>
      <c r="EL50" s="45"/>
      <c r="EM50" s="45"/>
      <c r="EN50" s="45"/>
      <c r="EO50" s="45"/>
    </row>
    <row r="51" spans="1:145" x14ac:dyDescent="0.25">
      <c r="A51" s="20" t="s">
        <v>50</v>
      </c>
      <c r="B51" s="20"/>
      <c r="C51" s="20"/>
      <c r="D51" s="20"/>
      <c r="E51" s="20"/>
      <c r="F51" s="20"/>
      <c r="G51" s="20"/>
      <c r="H51" s="20"/>
      <c r="I51" s="20"/>
      <c r="DD51" s="30" t="e">
        <f t="shared" si="0"/>
        <v>#DIV/0!</v>
      </c>
      <c r="DE51" s="30" t="e">
        <f t="shared" si="7"/>
        <v>#DIV/0!</v>
      </c>
      <c r="DF51" s="45">
        <f t="shared" si="1"/>
        <v>0</v>
      </c>
      <c r="DG51" s="45"/>
      <c r="DH51" s="45">
        <f t="shared" si="2"/>
        <v>0</v>
      </c>
      <c r="DI51" s="45">
        <f t="shared" si="33"/>
        <v>0</v>
      </c>
      <c r="DJ51" s="45">
        <f t="shared" si="34"/>
        <v>0</v>
      </c>
      <c r="DK51" s="45">
        <f t="shared" si="5"/>
        <v>0</v>
      </c>
      <c r="DL51" s="45">
        <f t="shared" si="6"/>
        <v>0</v>
      </c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75"/>
      <c r="EF51" s="45"/>
      <c r="EG51" s="45"/>
      <c r="EH51" s="45"/>
      <c r="EI51" s="75"/>
      <c r="EJ51" s="45"/>
      <c r="EK51" s="45"/>
      <c r="EL51" s="45"/>
      <c r="EM51" s="45"/>
      <c r="EN51" s="45"/>
      <c r="EO51" s="45"/>
    </row>
    <row r="52" spans="1:145" x14ac:dyDescent="0.25">
      <c r="A52" s="35"/>
      <c r="B52" s="20"/>
      <c r="C52" s="20"/>
      <c r="D52" s="20"/>
      <c r="E52" s="20"/>
      <c r="F52" s="20"/>
      <c r="G52" s="20"/>
      <c r="H52" s="20"/>
      <c r="I52" s="20"/>
    </row>
    <row r="53" spans="1:145" x14ac:dyDescent="0.25">
      <c r="A53" s="35"/>
      <c r="B53" s="20"/>
      <c r="C53" s="20"/>
      <c r="D53" s="20"/>
      <c r="E53" s="20"/>
      <c r="F53" s="20"/>
      <c r="G53" s="20"/>
      <c r="H53" s="20"/>
      <c r="I53" s="20"/>
    </row>
    <row r="54" spans="1:145" x14ac:dyDescent="0.25">
      <c r="A54" s="35" t="s">
        <v>233</v>
      </c>
      <c r="B54" s="20"/>
      <c r="C54" s="20"/>
      <c r="D54" s="20"/>
      <c r="E54" s="20"/>
      <c r="F54" s="20"/>
      <c r="G54" s="20"/>
      <c r="H54" s="20"/>
      <c r="I54" s="20"/>
    </row>
    <row r="55" spans="1:145" x14ac:dyDescent="0.25">
      <c r="A55" s="20" t="s">
        <v>1</v>
      </c>
      <c r="B55" s="20"/>
      <c r="C55" s="20"/>
      <c r="D55" s="20"/>
      <c r="E55" s="20"/>
      <c r="F55" s="20"/>
      <c r="G55" s="20"/>
      <c r="H55" s="20"/>
      <c r="I55" s="20"/>
    </row>
    <row r="56" spans="1:145" x14ac:dyDescent="0.25">
      <c r="A56" s="20" t="s">
        <v>11</v>
      </c>
      <c r="B56" s="20"/>
      <c r="C56" s="20"/>
      <c r="D56" s="20"/>
      <c r="E56" s="20"/>
      <c r="F56" s="20"/>
      <c r="G56" s="20"/>
      <c r="H56" s="20"/>
      <c r="I56" s="20"/>
    </row>
    <row r="57" spans="1:145" x14ac:dyDescent="0.25">
      <c r="A57" s="22" t="s">
        <v>58</v>
      </c>
      <c r="B57" s="20"/>
      <c r="C57" s="20"/>
      <c r="D57" s="20"/>
      <c r="E57" s="20"/>
      <c r="F57" s="20"/>
      <c r="G57" s="20"/>
      <c r="H57" s="20"/>
      <c r="I57" s="20"/>
    </row>
    <row r="58" spans="1:145" x14ac:dyDescent="0.25">
      <c r="A58" s="22" t="s">
        <v>73</v>
      </c>
      <c r="B58" s="20"/>
      <c r="C58" s="20"/>
      <c r="D58" s="20"/>
      <c r="E58" s="20"/>
      <c r="F58" s="20"/>
      <c r="G58" s="20"/>
      <c r="H58" s="20"/>
      <c r="I58" s="20"/>
    </row>
    <row r="59" spans="1:145" x14ac:dyDescent="0.25">
      <c r="A59" s="22" t="s">
        <v>608</v>
      </c>
      <c r="B59" s="20">
        <v>29222.651533</v>
      </c>
      <c r="C59" s="20"/>
      <c r="D59" s="20">
        <v>258486.17472000001</v>
      </c>
      <c r="E59" s="20">
        <v>6536.8133669999997</v>
      </c>
      <c r="F59" s="20">
        <v>6013.8692048000003</v>
      </c>
      <c r="G59" s="20">
        <v>29062.355869999999</v>
      </c>
      <c r="H59" s="20">
        <v>15471.914798</v>
      </c>
      <c r="I59" s="20"/>
      <c r="J59" s="22" t="s">
        <v>68</v>
      </c>
      <c r="K59" s="22">
        <v>0</v>
      </c>
      <c r="L59" s="109">
        <v>408.741497975605</v>
      </c>
      <c r="M59" s="109">
        <v>28.5921755621046</v>
      </c>
      <c r="N59" s="109">
        <v>151.287456379856</v>
      </c>
      <c r="O59" s="109">
        <v>151.287456379856</v>
      </c>
      <c r="P59" s="109">
        <v>1201.96976218191</v>
      </c>
      <c r="Q59" s="109">
        <v>0</v>
      </c>
      <c r="R59" s="109">
        <v>2.6479160479946098E-2</v>
      </c>
      <c r="S59" s="109">
        <v>0.12928012654530199</v>
      </c>
      <c r="T59" s="109">
        <v>73.280645377869504</v>
      </c>
      <c r="U59" s="109">
        <v>2.5138171725568599E-2</v>
      </c>
      <c r="V59" s="109">
        <v>15.673103988818101</v>
      </c>
      <c r="W59" s="109">
        <v>0.87994829940971198</v>
      </c>
      <c r="X59" s="109">
        <v>0.53932330990922395</v>
      </c>
      <c r="Y59" s="109">
        <v>376.17415352134299</v>
      </c>
      <c r="Z59" s="109">
        <v>8.7079833771501904E-6</v>
      </c>
      <c r="AA59" s="109">
        <v>3.48320906981487E-5</v>
      </c>
      <c r="AB59" s="109">
        <v>29222.479854935798</v>
      </c>
      <c r="AC59" s="109">
        <v>522.94489293804395</v>
      </c>
      <c r="AD59" s="109">
        <v>2747.5293705252998</v>
      </c>
      <c r="AE59" s="109">
        <v>1196.0883218968499</v>
      </c>
      <c r="AF59" s="109">
        <v>3.7818201535519198</v>
      </c>
      <c r="AG59" s="109">
        <v>1730.6133307980101</v>
      </c>
      <c r="AH59" s="109">
        <v>335.86155000358201</v>
      </c>
      <c r="AI59" s="109">
        <v>3600.5071351351698</v>
      </c>
      <c r="AJ59" s="109">
        <v>27.3578990663536</v>
      </c>
      <c r="AK59" s="109">
        <v>628.58758250169399</v>
      </c>
      <c r="AL59" s="109">
        <v>6.79217047562625</v>
      </c>
      <c r="AM59" s="109">
        <v>0</v>
      </c>
      <c r="AN59" s="109">
        <v>0</v>
      </c>
      <c r="AO59" s="109">
        <v>661.15588726711701</v>
      </c>
      <c r="AP59" s="109">
        <v>661.15588726711701</v>
      </c>
      <c r="AQ59" s="109">
        <v>43.166716453173798</v>
      </c>
      <c r="AR59" s="109">
        <v>7.2900235411597398E-5</v>
      </c>
      <c r="AS59" s="109">
        <v>1.4077247750737701E-4</v>
      </c>
      <c r="AT59" s="109">
        <v>2067.8931332197899</v>
      </c>
      <c r="AU59" s="109">
        <v>497.80432895010301</v>
      </c>
      <c r="AV59" s="109">
        <v>19.867146763486399</v>
      </c>
      <c r="AW59" s="109">
        <v>520.960940067823</v>
      </c>
      <c r="AX59" s="109">
        <v>53.309562588843498</v>
      </c>
      <c r="AY59" s="109">
        <v>9.0208170770019303E-2</v>
      </c>
      <c r="AZ59" s="109">
        <v>0.66152297072813104</v>
      </c>
      <c r="BA59" s="109">
        <v>6.3903112926249799E-3</v>
      </c>
      <c r="BB59" s="109">
        <v>1.29743148310432E-2</v>
      </c>
      <c r="BC59" s="109">
        <v>0</v>
      </c>
      <c r="BD59" s="109">
        <v>42.181842087171702</v>
      </c>
      <c r="BE59" s="109">
        <v>115.748986569442</v>
      </c>
      <c r="BF59" s="109">
        <v>0</v>
      </c>
      <c r="BG59" s="109">
        <v>2.10707083891378</v>
      </c>
      <c r="BH59" s="109">
        <v>2.0244483308255701</v>
      </c>
      <c r="BI59" s="109">
        <v>15909.7563106753</v>
      </c>
      <c r="BJ59" s="109">
        <v>232637.453826727</v>
      </c>
      <c r="BK59" s="109">
        <v>23780.765352160699</v>
      </c>
      <c r="BL59" s="109">
        <v>258486.11231210799</v>
      </c>
      <c r="BM59" s="109">
        <v>0</v>
      </c>
      <c r="BN59" s="109">
        <v>634.19130687401105</v>
      </c>
      <c r="BO59" s="109">
        <v>26.5047032116933</v>
      </c>
      <c r="BP59" s="109">
        <v>5.2020128666148503E-2</v>
      </c>
      <c r="BQ59" s="109">
        <v>0.15347372256816399</v>
      </c>
      <c r="BR59" s="109">
        <v>0.123164353921195</v>
      </c>
      <c r="BS59" s="109">
        <v>6.4838967659297602</v>
      </c>
      <c r="BT59" s="109">
        <v>0</v>
      </c>
      <c r="BU59" s="109">
        <v>5531.88603910448</v>
      </c>
      <c r="BV59" s="109">
        <v>53.490155788510599</v>
      </c>
      <c r="BW59" s="109">
        <v>0.67947104427432103</v>
      </c>
      <c r="BX59" s="109">
        <v>2747.5293705252998</v>
      </c>
      <c r="BY59" s="109">
        <v>2.9742842860056098</v>
      </c>
      <c r="BZ59" s="109">
        <v>0</v>
      </c>
      <c r="CA59" s="109">
        <v>3.7707103402282799E-5</v>
      </c>
      <c r="CB59" s="109">
        <v>0.125950822820042</v>
      </c>
      <c r="CC59" s="109">
        <v>6536.6286043090404</v>
      </c>
      <c r="CD59" s="109">
        <v>6013.6837113709898</v>
      </c>
      <c r="CE59" s="109">
        <v>522.94489293804395</v>
      </c>
      <c r="CF59" s="109">
        <v>8.9978301624255295</v>
      </c>
      <c r="CG59" s="109">
        <v>0</v>
      </c>
      <c r="CH59" s="109">
        <v>687.32342957610501</v>
      </c>
      <c r="CI59" s="109">
        <v>0</v>
      </c>
      <c r="CJ59" s="109">
        <v>432.72089309236799</v>
      </c>
      <c r="CK59" s="109">
        <v>0</v>
      </c>
      <c r="CL59" s="109">
        <v>3.7818201535519198</v>
      </c>
      <c r="CM59" s="109">
        <v>1730.6133307980101</v>
      </c>
      <c r="CN59" s="109">
        <v>13.5144657710768</v>
      </c>
      <c r="CO59" s="109">
        <v>9.1894875197451409</v>
      </c>
      <c r="CP59" s="109">
        <v>335.86155000358201</v>
      </c>
      <c r="CQ59" s="109">
        <v>0.39613759828480399</v>
      </c>
      <c r="CR59" s="109">
        <v>29062.304351152099</v>
      </c>
      <c r="CS59" s="109">
        <v>2310.5252288332999</v>
      </c>
      <c r="CT59" s="109">
        <v>0</v>
      </c>
      <c r="CU59" s="109">
        <v>0</v>
      </c>
      <c r="CV59" s="109">
        <v>773.99497089493798</v>
      </c>
      <c r="CW59" s="109">
        <v>31.485505782412801</v>
      </c>
      <c r="CX59" s="109">
        <v>0</v>
      </c>
      <c r="CY59" s="109">
        <v>126.343173814051</v>
      </c>
      <c r="CZ59" s="109">
        <v>15471.9928072002</v>
      </c>
      <c r="DA59" s="109">
        <v>29.938251499509999</v>
      </c>
      <c r="DB59" s="109">
        <v>1075.87175074995</v>
      </c>
      <c r="DD59" s="30">
        <f>(AT59/BL59)</f>
        <v>8.0000163827870212E-3</v>
      </c>
      <c r="DE59" s="30">
        <f t="shared" ref="DE59:DE60" si="35">BE59/CD59</f>
        <v>1.924760132472177E-2</v>
      </c>
      <c r="DF59" s="45">
        <f>(AB59-B59)/(B59+1E-50)</f>
        <v>-5.8748284360155586E-6</v>
      </c>
      <c r="DG59" s="45">
        <f>(BE59-C59)/(C59+1E-50)</f>
        <v>1.1574898656944199E+52</v>
      </c>
      <c r="DH59" s="45">
        <f>(BL59-D59)/(D59+1E-50)</f>
        <v>-2.4143609262796993E-7</v>
      </c>
      <c r="DI59" s="45">
        <f>(CC59-E59)/(E59+1E-50)</f>
        <v>-2.8264948161454836E-5</v>
      </c>
      <c r="DJ59" s="45">
        <f>(CD59-F59)/(F59+1E-50)</f>
        <v>-3.0844273909776518E-5</v>
      </c>
      <c r="DK59" s="45">
        <f>(CR59-G59)/(G59+1E-50)</f>
        <v>-1.7727003320291137E-6</v>
      </c>
      <c r="DL59" s="45">
        <f>(CZ59-H59)/(H59+1E-50)</f>
        <v>5.0419874475151799E-6</v>
      </c>
      <c r="DM59" s="45">
        <f t="shared" ref="DM59:DM60" si="36">(O59/0.009783-$CZ59)/($CZ59)</f>
        <v>-4.9582459453736667E-4</v>
      </c>
      <c r="DN59" s="45">
        <f t="shared" ref="DN59:DN60" si="37">(M59/0.001848-$CZ59)/($CZ59)</f>
        <v>-2.3483852616228979E-6</v>
      </c>
      <c r="DO59" s="45">
        <f t="shared" ref="DO59:DO60" si="38">((R59+S59)/0.0000259-$CD59)/($CD59)</f>
        <v>3.132431883126979E-5</v>
      </c>
      <c r="DP59" s="45">
        <f t="shared" ref="DP59:DP60" si="39">(T59/0.004739-$CZ59)/($CZ59)</f>
        <v>-5.6093208411552823E-4</v>
      </c>
      <c r="DQ59" s="45">
        <f t="shared" ref="DQ59:DQ60" si="40">((U59)/0.00000418-$CD59)/($CD59)</f>
        <v>3.8739880284739026E-5</v>
      </c>
      <c r="DR59" s="45">
        <f t="shared" ref="DR59:DR60" si="41">(V59/0.001013-$CZ59)/($CZ59)</f>
        <v>-1.5775328687790835E-6</v>
      </c>
      <c r="DS59" s="45">
        <f t="shared" ref="DS59:DS60" si="42">((X59+W59)/0.000236-$CD59)/($CD59)</f>
        <v>2.9772097939818248E-5</v>
      </c>
      <c r="DT59" s="45">
        <f t="shared" ref="DT59:DT60" si="43">((AA59+Z59)/0.00000000724-$CD59)/($CD59)</f>
        <v>2.3059862585630833E-5</v>
      </c>
      <c r="DU59" s="45">
        <f t="shared" ref="DU59:DU60" si="44">(AL59/0.000439-$CZ59)/($CZ59)</f>
        <v>-5.0597317712593752E-6</v>
      </c>
      <c r="DV59" s="45">
        <f t="shared" ref="DV59:DV60" si="45">(AP59/0.042696-$CZ59)/($CZ59)</f>
        <v>8.5329855048145648E-4</v>
      </c>
      <c r="DW59" s="45">
        <f t="shared" ref="DW59:DW60" si="46">(AQ59/0.00279-$CZ59)/($CZ59)</f>
        <v>-3.3238209818280505E-6</v>
      </c>
      <c r="DX59" s="45">
        <f t="shared" ref="DX59:DX60" si="47">((AR59+AS59+CA59)/0.0000000418-$CD59)/($CD59)</f>
        <v>3.1177643494015319E-5</v>
      </c>
      <c r="DY59" s="45">
        <f t="shared" ref="DY59:DY60" si="48">((AY59+AZ59)/0.000125-$CD59)/($CD59)</f>
        <v>2.7507368553516772E-5</v>
      </c>
      <c r="DZ59" s="45">
        <f t="shared" ref="DZ59:DZ60" si="49">((BA59+BB59)/0.00000322-$CD59)/($CD59)</f>
        <v>2.9155714678725272E-5</v>
      </c>
      <c r="EA59" s="45">
        <f t="shared" ref="EA59:EA60" si="50">(BD59/0.00273-$CZ59)/($CZ59)</f>
        <v>-1.3423351279824517E-3</v>
      </c>
      <c r="EB59" s="45">
        <f t="shared" ref="EB59:EB60" si="51">((BG59+BH59)/0.000687-$CD59)/($CD59)</f>
        <v>2.8673090751482333E-5</v>
      </c>
      <c r="EC59" s="45">
        <f t="shared" ref="EC59:EC60" si="52">(CW59/0.002035-$CZ59)/($CZ59)</f>
        <v>1.3331861441675447E-8</v>
      </c>
      <c r="ED59" s="45">
        <f t="shared" ref="ED59:ED60" si="53">(DA59/0.001935-$CZ59)/($CZ59)</f>
        <v>-1.8231633494035444E-6</v>
      </c>
      <c r="EE59" s="75">
        <f t="shared" ref="EE59:EE60" si="54">(BO59-$CZ59*0.0017-$CD59*0.0000337)/(BO59)</f>
        <v>-1.3043029287345944E-5</v>
      </c>
      <c r="EF59" s="45">
        <f t="shared" ref="EF59:EF60" si="55">((BP59)/0.00000865-$CD59)/($CD59)</f>
        <v>3.392192007288589E-5</v>
      </c>
      <c r="EG59" s="45">
        <f t="shared" ref="EG59:EG60" si="56">((BQ59)/0.0000255-$CD59)/($CD59)</f>
        <v>8.1375151706615078E-4</v>
      </c>
      <c r="EH59" s="45">
        <f t="shared" ref="EH59:EH60" si="57">((BR59)/0.0000205-$CD59)/($CD59)</f>
        <v>-9.4225888730046516E-4</v>
      </c>
      <c r="EI59" s="75">
        <f t="shared" ref="EI59:EI60" si="58">(BS59-$CZ59*0.000333-$CD59*0.000222)/(BS59)</f>
        <v>-5.1120844639043338E-4</v>
      </c>
      <c r="EJ59" s="45">
        <f t="shared" ref="EJ59:EJ60" si="59">(SUM(AC59:AH59)-$CC59)/($CC59)</f>
        <v>2.9171307999971121E-5</v>
      </c>
      <c r="EK59" s="45">
        <f t="shared" ref="EK59:EK60" si="60">(SUM(AD59:AH59)-$CD59)/($CD59)</f>
        <v>3.1708020483939857E-5</v>
      </c>
      <c r="EL59" s="45"/>
      <c r="EM59" s="45"/>
      <c r="EN59" s="45"/>
    </row>
    <row r="60" spans="1:145" x14ac:dyDescent="0.25">
      <c r="A60" s="20" t="s">
        <v>609</v>
      </c>
      <c r="B60" s="20">
        <v>128350.74928</v>
      </c>
      <c r="C60" s="20"/>
      <c r="D60" s="20">
        <v>1498502.4879000001</v>
      </c>
      <c r="E60" s="20">
        <v>130611.79908</v>
      </c>
      <c r="F60" s="20">
        <v>120162.85722000001</v>
      </c>
      <c r="G60" s="20">
        <v>967625.47230000002</v>
      </c>
      <c r="H60" s="20">
        <v>55843.566100999997</v>
      </c>
      <c r="I60" s="20"/>
      <c r="J60" s="22" t="s">
        <v>589</v>
      </c>
      <c r="K60" s="22">
        <v>0</v>
      </c>
      <c r="L60" s="109">
        <v>299.22746258954902</v>
      </c>
      <c r="M60" s="109">
        <v>20.9316372371655</v>
      </c>
      <c r="N60" s="109">
        <v>110.750363798938</v>
      </c>
      <c r="O60" s="109">
        <v>110.750363798938</v>
      </c>
      <c r="P60" s="109">
        <v>879.90298730137704</v>
      </c>
      <c r="Q60" s="109">
        <v>0</v>
      </c>
      <c r="R60" s="109">
        <v>0.10398378500526299</v>
      </c>
      <c r="S60" s="109">
        <v>0.50769883761305501</v>
      </c>
      <c r="T60" s="109">
        <v>53.646077121248702</v>
      </c>
      <c r="U60" s="109">
        <v>9.8717764103242497E-2</v>
      </c>
      <c r="V60" s="109">
        <v>11.473504666986299</v>
      </c>
      <c r="W60" s="109">
        <v>3.4555697018799898</v>
      </c>
      <c r="X60" s="109">
        <v>2.1179573074951601</v>
      </c>
      <c r="Y60" s="109">
        <v>275.38295407441598</v>
      </c>
      <c r="Z60" s="109">
        <v>3.4197479014754401E-5</v>
      </c>
      <c r="AA60" s="109">
        <v>1.3678940899595999E-4</v>
      </c>
      <c r="AB60" s="109">
        <v>23490.460894304899</v>
      </c>
      <c r="AC60" s="109">
        <v>2053.6513479609998</v>
      </c>
      <c r="AD60" s="109">
        <v>1682.2994260266601</v>
      </c>
      <c r="AE60" s="109">
        <v>9036.6944978146603</v>
      </c>
      <c r="AF60" s="109">
        <v>1.28582650727249E-2</v>
      </c>
      <c r="AG60" s="109">
        <v>10046.2063019119</v>
      </c>
      <c r="AH60" s="109">
        <v>2851.59769010731</v>
      </c>
      <c r="AI60" s="109">
        <v>2635.8232515520999</v>
      </c>
      <c r="AJ60" s="109">
        <v>20.027511501843598</v>
      </c>
      <c r="AK60" s="109">
        <v>460.16185718877603</v>
      </c>
      <c r="AL60" s="109">
        <v>4.9722897963590604</v>
      </c>
      <c r="AM60" s="109">
        <v>0</v>
      </c>
      <c r="AN60" s="109">
        <v>0</v>
      </c>
      <c r="AO60" s="109">
        <v>483.99408799021103</v>
      </c>
      <c r="AP60" s="109">
        <v>483.99408799021103</v>
      </c>
      <c r="AQ60" s="109">
        <v>31.600622375535199</v>
      </c>
      <c r="AR60" s="109">
        <v>2.86281952479372E-4</v>
      </c>
      <c r="AS60" s="109">
        <v>5.5281191975175897E-4</v>
      </c>
      <c r="AT60" s="109">
        <v>2098.08489426081</v>
      </c>
      <c r="AU60" s="109">
        <v>364.42409155905301</v>
      </c>
      <c r="AV60" s="109">
        <v>14.5441592906298</v>
      </c>
      <c r="AW60" s="109">
        <v>381.37709437031998</v>
      </c>
      <c r="AX60" s="109">
        <v>39.025218913452001</v>
      </c>
      <c r="AY60" s="109">
        <v>0.35425802895770903</v>
      </c>
      <c r="AZ60" s="109">
        <v>2.5978466354712602</v>
      </c>
      <c r="BA60" s="109">
        <v>2.5094681900604598E-2</v>
      </c>
      <c r="BB60" s="109">
        <v>5.0949993661711698E-2</v>
      </c>
      <c r="BC60" s="109">
        <v>0</v>
      </c>
      <c r="BD60" s="109">
        <v>30.879434462011599</v>
      </c>
      <c r="BE60" s="109">
        <v>454.56096275842299</v>
      </c>
      <c r="BF60" s="109">
        <v>0</v>
      </c>
      <c r="BG60" s="109">
        <v>8.2745606463951606</v>
      </c>
      <c r="BH60" s="109">
        <v>7.95004657263953</v>
      </c>
      <c r="BI60" s="109">
        <v>11646.8879600081</v>
      </c>
      <c r="BJ60" s="109">
        <v>236033.364228905</v>
      </c>
      <c r="BK60" s="109">
        <v>24128.060192794099</v>
      </c>
      <c r="BL60" s="109">
        <v>262259.50931595999</v>
      </c>
      <c r="BM60" s="109">
        <v>0</v>
      </c>
      <c r="BN60" s="109">
        <v>464.27633644184999</v>
      </c>
      <c r="BO60" s="109">
        <v>20.0510562354977</v>
      </c>
      <c r="BP60" s="109">
        <v>0.204282829632323</v>
      </c>
      <c r="BQ60" s="109">
        <v>0.60269695729095996</v>
      </c>
      <c r="BR60" s="109">
        <v>0.48366403015922799</v>
      </c>
      <c r="BS60" s="109">
        <v>9.0064766017956597</v>
      </c>
      <c r="BT60" s="109">
        <v>0</v>
      </c>
      <c r="BU60" s="109">
        <v>4049.6713360406102</v>
      </c>
      <c r="BV60" s="109">
        <v>450.87086536924602</v>
      </c>
      <c r="BW60" s="109">
        <v>2.3102026598764299E-3</v>
      </c>
      <c r="BX60" s="109">
        <v>1682.2994260266601</v>
      </c>
      <c r="BY60" s="109">
        <v>18.418913011127799</v>
      </c>
      <c r="BZ60" s="109">
        <v>0</v>
      </c>
      <c r="CA60" s="109">
        <v>1.48077294046969E-4</v>
      </c>
      <c r="CB60" s="109">
        <v>4.2823249943506499E-4</v>
      </c>
      <c r="CC60" s="109">
        <v>25669.620712856198</v>
      </c>
      <c r="CD60" s="109">
        <v>23615.969364895202</v>
      </c>
      <c r="CE60" s="109">
        <v>2053.6513479609998</v>
      </c>
      <c r="CF60" s="109">
        <v>78.685279628741597</v>
      </c>
      <c r="CG60" s="109">
        <v>0</v>
      </c>
      <c r="CH60" s="109">
        <v>5892.0260729619604</v>
      </c>
      <c r="CI60" s="109">
        <v>0</v>
      </c>
      <c r="CJ60" s="109">
        <v>2512.1398353147301</v>
      </c>
      <c r="CK60" s="109">
        <v>0</v>
      </c>
      <c r="CL60" s="109">
        <v>1.28582650727249E-2</v>
      </c>
      <c r="CM60" s="109">
        <v>10046.2063019119</v>
      </c>
      <c r="CN60" s="109">
        <v>9.8935439907846803</v>
      </c>
      <c r="CO60" s="109">
        <v>80.361058879941794</v>
      </c>
      <c r="CP60" s="109">
        <v>2851.59769010731</v>
      </c>
      <c r="CQ60" s="109">
        <v>3.3483249833275401</v>
      </c>
      <c r="CR60" s="109">
        <v>189079.62705732501</v>
      </c>
      <c r="CS60" s="109">
        <v>1691.4432221479799</v>
      </c>
      <c r="CT60" s="109">
        <v>0</v>
      </c>
      <c r="CU60" s="109">
        <v>0</v>
      </c>
      <c r="CV60" s="109">
        <v>566.59599298312799</v>
      </c>
      <c r="CW60" s="109">
        <v>23.0491481951487</v>
      </c>
      <c r="CX60" s="109">
        <v>0</v>
      </c>
      <c r="CY60" s="109">
        <v>92.490779702045202</v>
      </c>
      <c r="CZ60" s="109">
        <v>11326.314193907499</v>
      </c>
      <c r="DA60" s="109">
        <v>21.917005535695601</v>
      </c>
      <c r="DB60" s="109">
        <v>787.593136422008</v>
      </c>
      <c r="DD60" s="30">
        <f>(AT60/BL60)</f>
        <v>8.0000336297934554E-3</v>
      </c>
      <c r="DE60" s="30">
        <f t="shared" si="35"/>
        <v>1.9248033215783271E-2</v>
      </c>
      <c r="DF60" s="45">
        <f>(AB60-B60)/(B60+1E-50)</f>
        <v>-0.8169822846685536</v>
      </c>
      <c r="DG60" s="45">
        <f>(BE60-C60)/(C60+1E-50)</f>
        <v>4.5456096275842299E+52</v>
      </c>
      <c r="DH60" s="45">
        <f>(BL60-D60)/(D60+1E-50)</f>
        <v>-0.82498560300457668</v>
      </c>
      <c r="DI60" s="45">
        <f>(CC60-E60)/(E60+1E-50)</f>
        <v>-0.80346629558992988</v>
      </c>
      <c r="DJ60" s="45">
        <f>(CD60-F60)/(F60+1E-50)</f>
        <v>-0.80346697880479045</v>
      </c>
      <c r="DK60" s="45">
        <f>(CR60-G60)/(G60+1E-50)</f>
        <v>-0.80459420254006786</v>
      </c>
      <c r="DL60" s="45">
        <f>(CZ60-H60)/(H60+1E-50)</f>
        <v>-0.79717781322520742</v>
      </c>
      <c r="DM60" s="45">
        <f t="shared" si="36"/>
        <v>-4.9607685105460767E-4</v>
      </c>
      <c r="DN60" s="45">
        <f t="shared" si="37"/>
        <v>2.9076775689838602E-5</v>
      </c>
      <c r="DO60" s="45">
        <f t="shared" si="38"/>
        <v>4.7438725483654978E-5</v>
      </c>
      <c r="DP60" s="45">
        <f t="shared" si="39"/>
        <v>-5.4635535196819319E-4</v>
      </c>
      <c r="DQ60" s="45">
        <f t="shared" si="40"/>
        <v>3.0513757277480748E-5</v>
      </c>
      <c r="DR60" s="45">
        <f t="shared" si="41"/>
        <v>-4.4982951009306065E-6</v>
      </c>
      <c r="DS60" s="45">
        <f t="shared" si="42"/>
        <v>2.839203117714863E-5</v>
      </c>
      <c r="DT60" s="45">
        <f t="shared" si="43"/>
        <v>4.2518570047053454E-5</v>
      </c>
      <c r="DU60" s="45">
        <f t="shared" si="44"/>
        <v>7.6153087559495098E-6</v>
      </c>
      <c r="DV60" s="45">
        <f t="shared" si="45"/>
        <v>8.3909630992904218E-4</v>
      </c>
      <c r="DW60" s="45">
        <f t="shared" si="46"/>
        <v>6.5117664704527753E-6</v>
      </c>
      <c r="DX60" s="45">
        <f t="shared" si="47"/>
        <v>2.3954702832834864E-5</v>
      </c>
      <c r="DY60" s="45">
        <f t="shared" si="48"/>
        <v>3.6752695734818122E-5</v>
      </c>
      <c r="DZ60" s="45">
        <f t="shared" si="49"/>
        <v>1.6493305159014207E-5</v>
      </c>
      <c r="EA60" s="45">
        <f t="shared" si="50"/>
        <v>-1.3390092367959049E-3</v>
      </c>
      <c r="EB60" s="45">
        <f t="shared" si="51"/>
        <v>2.6889839421352746E-5</v>
      </c>
      <c r="EC60" s="45">
        <f t="shared" si="52"/>
        <v>4.2869684251272166E-6</v>
      </c>
      <c r="ED60" s="45">
        <f t="shared" si="53"/>
        <v>2.6809603901586985E-5</v>
      </c>
      <c r="EE60" s="75">
        <f t="shared" si="54"/>
        <v>2.3137846332596042E-5</v>
      </c>
      <c r="EF60" s="45">
        <f t="shared" si="55"/>
        <v>2.298153925948915E-5</v>
      </c>
      <c r="EG60" s="45">
        <f t="shared" si="56"/>
        <v>8.1323914898312043E-4</v>
      </c>
      <c r="EH60" s="45">
        <f t="shared" si="57"/>
        <v>-9.5706594574131588E-4</v>
      </c>
      <c r="EI60" s="75">
        <f t="shared" si="58"/>
        <v>-8.8061337778766479E-4</v>
      </c>
      <c r="EJ60" s="45">
        <f t="shared" si="59"/>
        <v>3.2778405252527679E-5</v>
      </c>
      <c r="EK60" s="45">
        <f t="shared" si="60"/>
        <v>3.5628824605937357E-5</v>
      </c>
    </row>
    <row r="61" spans="1:145" x14ac:dyDescent="0.25">
      <c r="A61" s="76" t="s">
        <v>610</v>
      </c>
      <c r="B61" s="1">
        <f>SUM(B3:B60)+SUM(B67:B90)</f>
        <v>247894.22528768698</v>
      </c>
      <c r="C61" s="1">
        <f t="shared" ref="C61:H61" si="61">SUM(C3:C60)+SUM(C67:C90)</f>
        <v>18.861456423600004</v>
      </c>
      <c r="D61" s="1">
        <f t="shared" si="61"/>
        <v>2166023.1723582479</v>
      </c>
      <c r="E61" s="1">
        <f t="shared" si="61"/>
        <v>157566.0597274293</v>
      </c>
      <c r="F61" s="1">
        <f t="shared" si="61"/>
        <v>145066.27553543029</v>
      </c>
      <c r="G61" s="1">
        <f t="shared" si="61"/>
        <v>1116858.7888772311</v>
      </c>
      <c r="H61" s="1">
        <f t="shared" si="61"/>
        <v>94634.106884631794</v>
      </c>
      <c r="I61" s="1"/>
      <c r="J61" s="20"/>
      <c r="K61" s="1">
        <f t="shared" ref="K61" si="62">SUM(K3:K60)</f>
        <v>0</v>
      </c>
      <c r="L61" s="110">
        <f t="shared" ref="L61:BX61" si="63">SUM(L3:L60)</f>
        <v>953.94974739711074</v>
      </c>
      <c r="M61" s="110">
        <f t="shared" si="63"/>
        <v>66.730512920001786</v>
      </c>
      <c r="N61" s="110">
        <f t="shared" si="63"/>
        <v>353.08220869664984</v>
      </c>
      <c r="O61" s="110">
        <f t="shared" si="63"/>
        <v>353.08220869664984</v>
      </c>
      <c r="P61" s="110">
        <f t="shared" si="63"/>
        <v>2805.2181870759232</v>
      </c>
      <c r="Q61" s="110">
        <f t="shared" si="63"/>
        <v>0</v>
      </c>
      <c r="R61" s="110">
        <f t="shared" si="63"/>
        <v>0.14010189151372915</v>
      </c>
      <c r="S61" s="110">
        <f t="shared" si="63"/>
        <v>0.68403969258939368</v>
      </c>
      <c r="T61" s="110">
        <f t="shared" si="63"/>
        <v>171.02674878040361</v>
      </c>
      <c r="U61" s="110">
        <f t="shared" si="63"/>
        <v>0.13300670154668598</v>
      </c>
      <c r="V61" s="110">
        <f t="shared" si="63"/>
        <v>36.578639036069013</v>
      </c>
      <c r="W61" s="110">
        <f t="shared" si="63"/>
        <v>4.6558384106453454</v>
      </c>
      <c r="X61" s="110">
        <f t="shared" si="63"/>
        <v>2.8536059738439743</v>
      </c>
      <c r="Y61" s="110">
        <f t="shared" si="63"/>
        <v>877.93779945054212</v>
      </c>
      <c r="Z61" s="110">
        <f t="shared" si="63"/>
        <v>4.6075391348305984E-5</v>
      </c>
      <c r="AA61" s="110">
        <f t="shared" si="63"/>
        <v>1.8430120397239369E-4</v>
      </c>
      <c r="AB61" s="110">
        <f t="shared" si="63"/>
        <v>67780.813660647284</v>
      </c>
      <c r="AC61" s="110">
        <f t="shared" si="63"/>
        <v>2766.9602455706263</v>
      </c>
      <c r="AD61" s="110">
        <f t="shared" si="63"/>
        <v>6106.4182387711298</v>
      </c>
      <c r="AE61" s="110">
        <f t="shared" si="63"/>
        <v>10345.867974837256</v>
      </c>
      <c r="AF61" s="110">
        <f t="shared" si="63"/>
        <v>6.2734602738116214</v>
      </c>
      <c r="AG61" s="110">
        <f t="shared" si="63"/>
        <v>12165.415646034424</v>
      </c>
      <c r="AH61" s="110">
        <f t="shared" si="63"/>
        <v>3195.8868967733388</v>
      </c>
      <c r="AI61" s="110">
        <f t="shared" si="63"/>
        <v>8403.1170488650332</v>
      </c>
      <c r="AJ61" s="110">
        <f t="shared" si="63"/>
        <v>63.849461393259354</v>
      </c>
      <c r="AK61" s="110">
        <f t="shared" si="63"/>
        <v>1467.0306596109758</v>
      </c>
      <c r="AL61" s="110">
        <f t="shared" si="63"/>
        <v>15.851983679151267</v>
      </c>
      <c r="AM61" s="110">
        <f t="shared" si="63"/>
        <v>0</v>
      </c>
      <c r="AN61" s="110">
        <f t="shared" si="63"/>
        <v>0</v>
      </c>
      <c r="AO61" s="110">
        <f t="shared" si="63"/>
        <v>1543.0312425231282</v>
      </c>
      <c r="AP61" s="110">
        <f t="shared" si="63"/>
        <v>1543.0312425231282</v>
      </c>
      <c r="AQ61" s="110">
        <f t="shared" si="63"/>
        <v>100.74498859793228</v>
      </c>
      <c r="AR61" s="110">
        <f t="shared" si="63"/>
        <v>3.8571940737921724E-4</v>
      </c>
      <c r="AS61" s="110">
        <f t="shared" si="63"/>
        <v>7.4482856996833241E-4</v>
      </c>
      <c r="AT61" s="110">
        <f t="shared" si="63"/>
        <v>5083.7506292881781</v>
      </c>
      <c r="AU61" s="110">
        <f t="shared" si="63"/>
        <v>1161.8063687907381</v>
      </c>
      <c r="AV61" s="110">
        <f t="shared" si="63"/>
        <v>46.367343923108841</v>
      </c>
      <c r="AW61" s="110">
        <f t="shared" si="63"/>
        <v>1215.8510546327607</v>
      </c>
      <c r="AX61" s="110">
        <f t="shared" si="63"/>
        <v>124.4163151968321</v>
      </c>
      <c r="AY61" s="110">
        <f t="shared" si="63"/>
        <v>0.47730384462873526</v>
      </c>
      <c r="AZ61" s="110">
        <f t="shared" si="63"/>
        <v>3.5001790786146647</v>
      </c>
      <c r="BA61" s="110">
        <f t="shared" si="63"/>
        <v>3.3811215803361244E-2</v>
      </c>
      <c r="BB61" s="110">
        <f t="shared" si="63"/>
        <v>6.8647239495187695E-2</v>
      </c>
      <c r="BC61" s="110">
        <f t="shared" si="63"/>
        <v>0</v>
      </c>
      <c r="BD61" s="110">
        <f t="shared" si="63"/>
        <v>98.44619892862562</v>
      </c>
      <c r="BE61" s="110">
        <f t="shared" si="63"/>
        <v>612.44504746625137</v>
      </c>
      <c r="BF61" s="110">
        <f t="shared" si="63"/>
        <v>0</v>
      </c>
      <c r="BG61" s="110">
        <f t="shared" si="63"/>
        <v>11.148653508261368</v>
      </c>
      <c r="BH61" s="110">
        <f t="shared" si="63"/>
        <v>10.711437716688309</v>
      </c>
      <c r="BI61" s="110">
        <f t="shared" ref="BI61" si="64">SUM(BI3:BI60)</f>
        <v>37131.151184045149</v>
      </c>
      <c r="BJ61" s="110">
        <f t="shared" si="63"/>
        <v>571920.22622021381</v>
      </c>
      <c r="BK61" s="110">
        <f t="shared" si="63"/>
        <v>58463.209964101814</v>
      </c>
      <c r="BL61" s="110">
        <f t="shared" si="63"/>
        <v>635467.18681360432</v>
      </c>
      <c r="BM61" s="110">
        <f t="shared" si="63"/>
        <v>0</v>
      </c>
      <c r="BN61" s="110">
        <f t="shared" si="63"/>
        <v>1480.1238219052786</v>
      </c>
      <c r="BO61" s="110">
        <f t="shared" si="63"/>
        <v>62.458210033289433</v>
      </c>
      <c r="BP61" s="110">
        <f t="shared" si="63"/>
        <v>0.27523937463820675</v>
      </c>
      <c r="BQ61" s="110">
        <f t="shared" si="63"/>
        <v>0.81203854236642592</v>
      </c>
      <c r="BR61" s="110">
        <f t="shared" si="63"/>
        <v>0.65166272595089758</v>
      </c>
      <c r="BS61" s="110">
        <f t="shared" si="63"/>
        <v>19.075337543668709</v>
      </c>
      <c r="BT61" s="110">
        <f t="shared" si="63"/>
        <v>0</v>
      </c>
      <c r="BU61" s="110">
        <f t="shared" si="63"/>
        <v>12910.641878573362</v>
      </c>
      <c r="BV61" s="110">
        <f t="shared" si="63"/>
        <v>505.94677896664808</v>
      </c>
      <c r="BW61" s="110">
        <f t="shared" si="63"/>
        <v>1.1271364426800479</v>
      </c>
      <c r="BX61" s="110">
        <f t="shared" si="63"/>
        <v>6106.4182387711298</v>
      </c>
      <c r="BY61" s="110">
        <f t="shared" ref="BY61:DB61" si="65">SUM(BY3:BY60)</f>
        <v>21.975421087948401</v>
      </c>
      <c r="BZ61" s="110">
        <f t="shared" si="65"/>
        <v>0</v>
      </c>
      <c r="CA61" s="110">
        <f t="shared" si="65"/>
        <v>1.9951054001996556E-4</v>
      </c>
      <c r="CB61" s="110">
        <f t="shared" si="65"/>
        <v>0.20893271305146099</v>
      </c>
      <c r="CC61" s="110">
        <f t="shared" si="65"/>
        <v>34585.733212324107</v>
      </c>
      <c r="CD61" s="110">
        <f t="shared" si="65"/>
        <v>31818.77296675348</v>
      </c>
      <c r="CE61" s="110">
        <f t="shared" si="65"/>
        <v>2766.9602455706263</v>
      </c>
      <c r="CF61" s="110">
        <f t="shared" si="65"/>
        <v>87.738817980345743</v>
      </c>
      <c r="CG61" s="110">
        <f t="shared" si="65"/>
        <v>0</v>
      </c>
      <c r="CH61" s="110">
        <f t="shared" si="65"/>
        <v>6592.4085293784838</v>
      </c>
      <c r="CI61" s="110">
        <f t="shared" si="65"/>
        <v>0</v>
      </c>
      <c r="CJ61" s="110">
        <f t="shared" si="65"/>
        <v>3042.0101441315423</v>
      </c>
      <c r="CK61" s="110">
        <f t="shared" si="65"/>
        <v>0</v>
      </c>
      <c r="CL61" s="110">
        <f t="shared" si="65"/>
        <v>6.2734602738116214</v>
      </c>
      <c r="CM61" s="110">
        <f t="shared" si="65"/>
        <v>12165.415646034424</v>
      </c>
      <c r="CN61" s="110">
        <f t="shared" si="65"/>
        <v>31.540956344043025</v>
      </c>
      <c r="CO61" s="110">
        <f t="shared" si="65"/>
        <v>89.607441248918349</v>
      </c>
      <c r="CP61" s="110">
        <f t="shared" si="65"/>
        <v>3195.8868967733388</v>
      </c>
      <c r="CQ61" s="110">
        <f t="shared" si="65"/>
        <v>3.75552295112377</v>
      </c>
      <c r="CR61" s="110">
        <f t="shared" si="65"/>
        <v>223033.03142134027</v>
      </c>
      <c r="CS61" s="110">
        <f t="shared" si="65"/>
        <v>5392.4361064296645</v>
      </c>
      <c r="CT61" s="110">
        <f t="shared" si="65"/>
        <v>0</v>
      </c>
      <c r="CU61" s="110">
        <f t="shared" si="65"/>
        <v>0</v>
      </c>
      <c r="CV61" s="110">
        <f t="shared" si="65"/>
        <v>1806.380879954721</v>
      </c>
      <c r="CW61" s="110">
        <f t="shared" si="65"/>
        <v>73.482506291374619</v>
      </c>
      <c r="CX61" s="110">
        <f t="shared" si="65"/>
        <v>0</v>
      </c>
      <c r="CY61" s="110">
        <f t="shared" si="65"/>
        <v>294.86672754848388</v>
      </c>
      <c r="CZ61" s="110">
        <f t="shared" si="65"/>
        <v>36109.269984170882</v>
      </c>
      <c r="DA61" s="110">
        <f t="shared" si="65"/>
        <v>69.87201477086181</v>
      </c>
      <c r="DB61" s="110">
        <f t="shared" si="65"/>
        <v>2510.9199484715728</v>
      </c>
    </row>
    <row r="62" spans="1:145" x14ac:dyDescent="0.25">
      <c r="A62" s="77" t="s">
        <v>56</v>
      </c>
      <c r="B62" s="1">
        <f>SUM(B3:B51)</f>
        <v>15067.876798834297</v>
      </c>
      <c r="C62" s="1">
        <f t="shared" ref="C62:H62" si="66">SUM(C3:C51)</f>
        <v>0</v>
      </c>
      <c r="D62" s="1">
        <f t="shared" si="66"/>
        <v>114721.60206825299</v>
      </c>
      <c r="E62" s="1">
        <f t="shared" si="66"/>
        <v>2379.5416730681</v>
      </c>
      <c r="F62" s="1">
        <f t="shared" si="66"/>
        <v>2189.1775925905004</v>
      </c>
      <c r="G62" s="1">
        <f t="shared" si="66"/>
        <v>4891.1018417081987</v>
      </c>
      <c r="H62" s="1">
        <f t="shared" si="66"/>
        <v>9310.9657280830997</v>
      </c>
      <c r="I62" s="1"/>
      <c r="K62" s="1">
        <f>SUM(K3:K51)</f>
        <v>0</v>
      </c>
      <c r="L62" s="110">
        <f t="shared" ref="L62:BX62" si="67">SUM(L3:L51)</f>
        <v>245.98078683195672</v>
      </c>
      <c r="M62" s="110">
        <f t="shared" si="67"/>
        <v>17.206700120731679</v>
      </c>
      <c r="N62" s="110">
        <f t="shared" si="67"/>
        <v>91.044388517855836</v>
      </c>
      <c r="O62" s="110">
        <f t="shared" si="67"/>
        <v>91.044388517855836</v>
      </c>
      <c r="P62" s="110">
        <f t="shared" si="67"/>
        <v>723.34543759263613</v>
      </c>
      <c r="Q62" s="110">
        <f t="shared" si="67"/>
        <v>0</v>
      </c>
      <c r="R62" s="110">
        <f t="shared" si="67"/>
        <v>9.6389460285200724E-3</v>
      </c>
      <c r="S62" s="110">
        <f t="shared" si="67"/>
        <v>4.7060728431036626E-2</v>
      </c>
      <c r="T62" s="110">
        <f t="shared" si="67"/>
        <v>44.100026281285409</v>
      </c>
      <c r="U62" s="110">
        <f t="shared" si="67"/>
        <v>9.1507657178748966E-3</v>
      </c>
      <c r="V62" s="110">
        <f t="shared" si="67"/>
        <v>9.4320303802646119</v>
      </c>
      <c r="W62" s="110">
        <f t="shared" si="67"/>
        <v>0.32032040935564354</v>
      </c>
      <c r="X62" s="110">
        <f t="shared" si="67"/>
        <v>0.19632535643959032</v>
      </c>
      <c r="Y62" s="110">
        <f t="shared" si="67"/>
        <v>226.38069185478321</v>
      </c>
      <c r="Z62" s="110">
        <f t="shared" si="67"/>
        <v>3.1699289564013932E-6</v>
      </c>
      <c r="AA62" s="110">
        <f t="shared" si="67"/>
        <v>1.2679704278285002E-5</v>
      </c>
      <c r="AB62" s="110">
        <f t="shared" si="67"/>
        <v>15067.872911406588</v>
      </c>
      <c r="AC62" s="110">
        <f t="shared" si="67"/>
        <v>190.36400467158265</v>
      </c>
      <c r="AD62" s="110">
        <f t="shared" si="67"/>
        <v>1676.5894422191698</v>
      </c>
      <c r="AE62" s="110">
        <f t="shared" si="67"/>
        <v>113.08515512574581</v>
      </c>
      <c r="AF62" s="110">
        <f t="shared" si="67"/>
        <v>2.4787818551869765</v>
      </c>
      <c r="AG62" s="110">
        <f t="shared" si="67"/>
        <v>388.59601332451422</v>
      </c>
      <c r="AH62" s="110">
        <f t="shared" si="67"/>
        <v>8.4276566624470082</v>
      </c>
      <c r="AI62" s="110">
        <f t="shared" si="67"/>
        <v>2166.7866621777639</v>
      </c>
      <c r="AJ62" s="110">
        <f t="shared" si="67"/>
        <v>16.464050825062152</v>
      </c>
      <c r="AK62" s="110">
        <f t="shared" si="67"/>
        <v>378.28121992050592</v>
      </c>
      <c r="AL62" s="110">
        <f t="shared" si="67"/>
        <v>4.0875234071659561</v>
      </c>
      <c r="AM62" s="110">
        <f t="shared" si="67"/>
        <v>0</v>
      </c>
      <c r="AN62" s="110">
        <f t="shared" si="67"/>
        <v>0</v>
      </c>
      <c r="AO62" s="110">
        <f t="shared" si="67"/>
        <v>397.88126726580026</v>
      </c>
      <c r="AP62" s="110">
        <f t="shared" si="67"/>
        <v>397.88126726580026</v>
      </c>
      <c r="AQ62" s="110">
        <f t="shared" si="67"/>
        <v>25.977649769223277</v>
      </c>
      <c r="AR62" s="110">
        <f t="shared" si="67"/>
        <v>2.6537219488247815E-5</v>
      </c>
      <c r="AS62" s="110">
        <f t="shared" si="67"/>
        <v>5.1244172709196417E-5</v>
      </c>
      <c r="AT62" s="110">
        <f t="shared" si="67"/>
        <v>917.77260180757798</v>
      </c>
      <c r="AU62" s="110">
        <f t="shared" si="67"/>
        <v>299.577948281582</v>
      </c>
      <c r="AV62" s="110">
        <f t="shared" si="67"/>
        <v>11.95603786899264</v>
      </c>
      <c r="AW62" s="110">
        <f t="shared" si="67"/>
        <v>313.51302019461764</v>
      </c>
      <c r="AX62" s="110">
        <f t="shared" si="67"/>
        <v>32.08153369453661</v>
      </c>
      <c r="AY62" s="110">
        <f t="shared" si="67"/>
        <v>3.2837644901006928E-2</v>
      </c>
      <c r="AZ62" s="110">
        <f t="shared" si="67"/>
        <v>0.24080947241527342</v>
      </c>
      <c r="BA62" s="110">
        <f t="shared" si="67"/>
        <v>2.3262226101316685E-3</v>
      </c>
      <c r="BB62" s="110">
        <f t="shared" si="67"/>
        <v>4.7229310024327958E-3</v>
      </c>
      <c r="BC62" s="110">
        <f t="shared" si="67"/>
        <v>0</v>
      </c>
      <c r="BD62" s="110">
        <f t="shared" si="67"/>
        <v>25.384922379442308</v>
      </c>
      <c r="BE62" s="110">
        <f t="shared" si="67"/>
        <v>42.135098138386383</v>
      </c>
      <c r="BF62" s="110">
        <f t="shared" si="67"/>
        <v>0</v>
      </c>
      <c r="BG62" s="110">
        <f t="shared" si="67"/>
        <v>0.76702202295242694</v>
      </c>
      <c r="BH62" s="110">
        <f t="shared" si="67"/>
        <v>0.73694281322320965</v>
      </c>
      <c r="BI62" s="110">
        <f t="shared" ref="BI62" si="68">SUM(BI3:BI51)</f>
        <v>9574.5069133617526</v>
      </c>
      <c r="BJ62" s="110">
        <f t="shared" si="67"/>
        <v>103249.40816458179</v>
      </c>
      <c r="BK62" s="110">
        <f t="shared" si="67"/>
        <v>10554.384419147011</v>
      </c>
      <c r="BL62" s="110">
        <f t="shared" si="67"/>
        <v>114721.56518553638</v>
      </c>
      <c r="BM62" s="110">
        <f t="shared" si="67"/>
        <v>0</v>
      </c>
      <c r="BN62" s="110">
        <f t="shared" si="67"/>
        <v>381.65617858941761</v>
      </c>
      <c r="BO62" s="110">
        <f t="shared" si="67"/>
        <v>15.902450586098434</v>
      </c>
      <c r="BP62" s="110">
        <f t="shared" si="67"/>
        <v>1.8936416339735251E-2</v>
      </c>
      <c r="BQ62" s="110">
        <f t="shared" si="67"/>
        <v>5.5867862507301941E-2</v>
      </c>
      <c r="BR62" s="110">
        <f t="shared" si="67"/>
        <v>4.4834341870474526E-2</v>
      </c>
      <c r="BS62" s="110">
        <f t="shared" si="67"/>
        <v>3.5849641759432918</v>
      </c>
      <c r="BT62" s="110">
        <f t="shared" si="67"/>
        <v>0</v>
      </c>
      <c r="BU62" s="110">
        <f t="shared" si="67"/>
        <v>3329.0845034282729</v>
      </c>
      <c r="BV62" s="110">
        <f t="shared" si="67"/>
        <v>1.5857578088914579</v>
      </c>
      <c r="BW62" s="110">
        <f t="shared" si="67"/>
        <v>0.44535519574585025</v>
      </c>
      <c r="BX62" s="110">
        <f t="shared" si="67"/>
        <v>1676.5894422191698</v>
      </c>
      <c r="BY62" s="110">
        <f t="shared" ref="BY62:DB62" si="69">SUM(BY3:BY51)</f>
        <v>0.58222379081499287</v>
      </c>
      <c r="BZ62" s="110">
        <f t="shared" si="69"/>
        <v>0</v>
      </c>
      <c r="CA62" s="110">
        <f t="shared" si="69"/>
        <v>1.3726142570713778E-5</v>
      </c>
      <c r="CB62" s="110">
        <f t="shared" si="69"/>
        <v>8.2553657731983934E-2</v>
      </c>
      <c r="CC62" s="110">
        <f t="shared" si="69"/>
        <v>2379.4838951588695</v>
      </c>
      <c r="CD62" s="110">
        <f t="shared" si="69"/>
        <v>2189.1198904872867</v>
      </c>
      <c r="CE62" s="110">
        <f t="shared" si="69"/>
        <v>190.36400467158265</v>
      </c>
      <c r="CF62" s="110">
        <f t="shared" si="69"/>
        <v>5.57081891786129E-2</v>
      </c>
      <c r="CG62" s="110">
        <f t="shared" si="69"/>
        <v>0</v>
      </c>
      <c r="CH62" s="110">
        <f t="shared" si="69"/>
        <v>13.059026840418408</v>
      </c>
      <c r="CI62" s="110">
        <f t="shared" si="69"/>
        <v>0</v>
      </c>
      <c r="CJ62" s="110">
        <f t="shared" si="69"/>
        <v>97.149415724444097</v>
      </c>
      <c r="CK62" s="110">
        <f t="shared" si="69"/>
        <v>0</v>
      </c>
      <c r="CL62" s="110">
        <f t="shared" si="69"/>
        <v>2.4787818551869765</v>
      </c>
      <c r="CM62" s="110">
        <f t="shared" si="69"/>
        <v>388.59601332451422</v>
      </c>
      <c r="CN62" s="110">
        <f t="shared" si="69"/>
        <v>8.1329465821815443</v>
      </c>
      <c r="CO62" s="110">
        <f t="shared" si="69"/>
        <v>5.6894849231413649E-2</v>
      </c>
      <c r="CP62" s="110">
        <f t="shared" si="69"/>
        <v>8.4276566624470082</v>
      </c>
      <c r="CQ62" s="110">
        <f t="shared" si="69"/>
        <v>1.1060369511425971E-2</v>
      </c>
      <c r="CR62" s="110">
        <f t="shared" si="69"/>
        <v>4891.1000128631658</v>
      </c>
      <c r="CS62" s="110">
        <f t="shared" si="69"/>
        <v>1390.4676554483849</v>
      </c>
      <c r="CT62" s="110">
        <f t="shared" si="69"/>
        <v>0</v>
      </c>
      <c r="CU62" s="110">
        <f t="shared" si="69"/>
        <v>0</v>
      </c>
      <c r="CV62" s="110">
        <f t="shared" si="69"/>
        <v>465.78991607665506</v>
      </c>
      <c r="CW62" s="110">
        <f t="shared" si="69"/>
        <v>18.947852313813115</v>
      </c>
      <c r="CX62" s="110">
        <f t="shared" si="69"/>
        <v>0</v>
      </c>
      <c r="CY62" s="110">
        <f t="shared" si="69"/>
        <v>76.032774032387678</v>
      </c>
      <c r="CZ62" s="110">
        <f t="shared" si="69"/>
        <v>9310.9629830631839</v>
      </c>
      <c r="DA62" s="110">
        <f t="shared" si="69"/>
        <v>18.01675773565621</v>
      </c>
      <c r="DB62" s="110">
        <f t="shared" si="69"/>
        <v>647.45506129961461</v>
      </c>
    </row>
    <row r="63" spans="1:145" x14ac:dyDescent="0.25">
      <c r="A63" s="22" t="s">
        <v>240</v>
      </c>
      <c r="B63" s="20">
        <f>+B3+B5+B8+B9+B11+B12+B14+B15+B16+B17+B18+B19+B20+B21+B22+B23+B24+B25+B26+B28+B30+B31+B33+B34+B35+B36+B37+B39+B40+B41+B42+B43+B44+B46+B47+B49+B50+B10</f>
        <v>11071.446563244301</v>
      </c>
      <c r="C63" s="20">
        <f t="shared" ref="C63:H63" si="70">+C3+C5+C8+C9+C11+C12+C14+C15+C16+C17+C18+C19+C20+C21+C22+C23+C24+C25+C26+C28+C30+C31+C33+C34+C35+C36+C37+C39+C40+C41+C42+C43+C44+C46+C47+C49+C50+C10</f>
        <v>0</v>
      </c>
      <c r="D63" s="20">
        <f t="shared" si="70"/>
        <v>85266.015828053001</v>
      </c>
      <c r="E63" s="20">
        <f t="shared" si="70"/>
        <v>1776.3333429060997</v>
      </c>
      <c r="F63" s="20">
        <f t="shared" si="70"/>
        <v>1634.2261715135003</v>
      </c>
      <c r="G63" s="20">
        <f t="shared" si="70"/>
        <v>3720.9363725682001</v>
      </c>
      <c r="H63" s="20">
        <f t="shared" si="70"/>
        <v>6730.596251913099</v>
      </c>
      <c r="I63" s="1"/>
      <c r="K63" s="20">
        <f t="shared" ref="K63:BW63" si="71">+K3+K5+K8+K9+K11+K12+K14+K15+K16+K17+K18+K19+K20+K21+K22+K23+K24+K25+K26+K28+K30+K31+K33+K34+K35+K36+K37+K39+K40+K41+K42+K43+K44+K46+K47+K49+K50+K10</f>
        <v>0</v>
      </c>
      <c r="L63" s="109">
        <f t="shared" si="71"/>
        <v>177.81157778604623</v>
      </c>
      <c r="M63" s="109">
        <f t="shared" si="71"/>
        <v>12.438166932908416</v>
      </c>
      <c r="N63" s="109">
        <f t="shared" si="71"/>
        <v>65.813045031692027</v>
      </c>
      <c r="O63" s="109">
        <f t="shared" si="71"/>
        <v>65.813045031692027</v>
      </c>
      <c r="P63" s="109">
        <f t="shared" si="71"/>
        <v>522.88303285431323</v>
      </c>
      <c r="Q63" s="109">
        <f t="shared" si="71"/>
        <v>0</v>
      </c>
      <c r="R63" s="109">
        <f t="shared" si="71"/>
        <v>7.1954917516680603E-3</v>
      </c>
      <c r="S63" s="109">
        <f t="shared" si="71"/>
        <v>3.5130942011552195E-2</v>
      </c>
      <c r="T63" s="109">
        <f t="shared" si="71"/>
        <v>31.87848288421084</v>
      </c>
      <c r="U63" s="109">
        <f t="shared" si="71"/>
        <v>6.8310680983761744E-3</v>
      </c>
      <c r="V63" s="109">
        <f t="shared" si="71"/>
        <v>6.8181094831538349</v>
      </c>
      <c r="W63" s="109">
        <f t="shared" si="71"/>
        <v>0.23911994267244233</v>
      </c>
      <c r="X63" s="109">
        <f t="shared" si="71"/>
        <v>0.14655732568476093</v>
      </c>
      <c r="Y63" s="109">
        <f t="shared" si="71"/>
        <v>163.64330042458852</v>
      </c>
      <c r="Z63" s="109">
        <f t="shared" si="71"/>
        <v>2.3663604835353297E-6</v>
      </c>
      <c r="AA63" s="109">
        <f t="shared" si="71"/>
        <v>9.4654389900780857E-6</v>
      </c>
      <c r="AB63" s="109">
        <f t="shared" si="71"/>
        <v>11071.443604373515</v>
      </c>
      <c r="AC63" s="109">
        <f t="shared" si="71"/>
        <v>142.10713392230889</v>
      </c>
      <c r="AD63" s="109">
        <f t="shared" si="71"/>
        <v>1248.6392038417725</v>
      </c>
      <c r="AE63" s="109">
        <f t="shared" si="71"/>
        <v>85.818624122235093</v>
      </c>
      <c r="AF63" s="109">
        <f t="shared" si="71"/>
        <v>1.8456281487348203</v>
      </c>
      <c r="AG63" s="109">
        <f t="shared" si="71"/>
        <v>291.13650125817725</v>
      </c>
      <c r="AH63" s="109">
        <f t="shared" si="71"/>
        <v>6.7858073208287069</v>
      </c>
      <c r="AI63" s="109">
        <f t="shared" si="71"/>
        <v>1566.3001323545689</v>
      </c>
      <c r="AJ63" s="109">
        <f t="shared" si="71"/>
        <v>11.901330219490299</v>
      </c>
      <c r="AK63" s="109">
        <f t="shared" si="71"/>
        <v>273.44728148401936</v>
      </c>
      <c r="AL63" s="109">
        <f t="shared" si="71"/>
        <v>2.9547386433943275</v>
      </c>
      <c r="AM63" s="109">
        <f t="shared" si="71"/>
        <v>0</v>
      </c>
      <c r="AN63" s="109">
        <f t="shared" si="71"/>
        <v>0</v>
      </c>
      <c r="AO63" s="109">
        <f t="shared" si="71"/>
        <v>287.61553138483612</v>
      </c>
      <c r="AP63" s="109">
        <f t="shared" si="71"/>
        <v>287.61553138483612</v>
      </c>
      <c r="AQ63" s="109">
        <f t="shared" si="71"/>
        <v>18.778404477125882</v>
      </c>
      <c r="AR63" s="109">
        <f t="shared" si="71"/>
        <v>1.9810097159563904E-5</v>
      </c>
      <c r="AS63" s="109">
        <f t="shared" si="71"/>
        <v>3.825389842105353E-5</v>
      </c>
      <c r="AT63" s="109">
        <f t="shared" si="71"/>
        <v>682.12800160106292</v>
      </c>
      <c r="AU63" s="109">
        <f t="shared" si="71"/>
        <v>216.55520782741982</v>
      </c>
      <c r="AV63" s="109">
        <f t="shared" si="71"/>
        <v>8.6426330456614515</v>
      </c>
      <c r="AW63" s="109">
        <f t="shared" si="71"/>
        <v>226.62843360699429</v>
      </c>
      <c r="AX63" s="109">
        <f t="shared" si="71"/>
        <v>23.190706272216925</v>
      </c>
      <c r="AY63" s="109">
        <f t="shared" si="71"/>
        <v>2.4513376352210382E-2</v>
      </c>
      <c r="AZ63" s="109">
        <f t="shared" si="71"/>
        <v>0.17976481706647468</v>
      </c>
      <c r="BA63" s="109">
        <f t="shared" si="71"/>
        <v>1.7365308845678645E-3</v>
      </c>
      <c r="BB63" s="109">
        <f t="shared" si="71"/>
        <v>3.5256784348638879E-3</v>
      </c>
      <c r="BC63" s="109">
        <f t="shared" si="71"/>
        <v>0</v>
      </c>
      <c r="BD63" s="109">
        <f t="shared" si="71"/>
        <v>18.349938676093775</v>
      </c>
      <c r="BE63" s="109">
        <f t="shared" si="71"/>
        <v>31.453947667681287</v>
      </c>
      <c r="BF63" s="109">
        <f t="shared" si="71"/>
        <v>0</v>
      </c>
      <c r="BG63" s="109">
        <f t="shared" si="71"/>
        <v>0.57258373549308939</v>
      </c>
      <c r="BH63" s="109">
        <f t="shared" si="71"/>
        <v>0.55012954144623016</v>
      </c>
      <c r="BI63" s="109">
        <f t="shared" ref="BI63" si="72">+BI3+BI5+BI8+BI9+BI11+BI12+BI14+BI15+BI16+BI17+BI18+BI19+BI20+BI21+BI22+BI23+BI24+BI25+BI26+BI28+BI30+BI31+BI33+BI34+BI35+BI36+BI37+BI39+BI40+BI41+BI42+BI43+BI44+BI46+BI47+BI49+BI50+BI10</f>
        <v>6921.1016311650701</v>
      </c>
      <c r="BJ63" s="109">
        <f t="shared" si="71"/>
        <v>76739.388904461463</v>
      </c>
      <c r="BK63" s="109">
        <f t="shared" si="71"/>
        <v>7844.4713400792207</v>
      </c>
      <c r="BL63" s="109">
        <f t="shared" si="71"/>
        <v>85265.9882461417</v>
      </c>
      <c r="BM63" s="109">
        <f t="shared" si="71"/>
        <v>0</v>
      </c>
      <c r="BN63" s="109">
        <f t="shared" si="71"/>
        <v>275.886907099133</v>
      </c>
      <c r="BO63" s="109">
        <f t="shared" si="71"/>
        <v>11.497110079299111</v>
      </c>
      <c r="BP63" s="109">
        <f t="shared" si="71"/>
        <v>1.4136074675856867E-2</v>
      </c>
      <c r="BQ63" s="109">
        <f t="shared" si="71"/>
        <v>4.1705505911975714E-2</v>
      </c>
      <c r="BR63" s="109">
        <f t="shared" si="71"/>
        <v>3.3468924175262905E-2</v>
      </c>
      <c r="BS63" s="109">
        <f t="shared" si="71"/>
        <v>2.602925726851308</v>
      </c>
      <c r="BT63" s="109">
        <f t="shared" si="71"/>
        <v>0</v>
      </c>
      <c r="BU63" s="109">
        <f t="shared" si="71"/>
        <v>2406.4876778205598</v>
      </c>
      <c r="BV63" s="109">
        <f t="shared" si="71"/>
        <v>1.2614761634118716</v>
      </c>
      <c r="BW63" s="109">
        <f t="shared" si="71"/>
        <v>0.33159842671638029</v>
      </c>
      <c r="BX63" s="109">
        <f t="shared" ref="BX63:DB63" si="73">+BX3+BX5+BX8+BX9+BX11+BX12+BX14+BX15+BX16+BX17+BX18+BX19+BX20+BX21+BX22+BX23+BX24+BX25+BX26+BX28+BX30+BX31+BX33+BX34+BX35+BX36+BX37+BX39+BX40+BX41+BX42+BX43+BX44+BX46+BX47+BX49+BX50+BX10</f>
        <v>1248.6392038417725</v>
      </c>
      <c r="BY63" s="109">
        <f t="shared" si="73"/>
        <v>0.43680571336331558</v>
      </c>
      <c r="BZ63" s="109">
        <f t="shared" si="73"/>
        <v>0</v>
      </c>
      <c r="CA63" s="109">
        <f t="shared" si="73"/>
        <v>1.0246602063485382E-5</v>
      </c>
      <c r="CB63" s="109">
        <f t="shared" si="73"/>
        <v>6.1467039827146512E-2</v>
      </c>
      <c r="CC63" s="109">
        <f t="shared" si="73"/>
        <v>1776.2901666143102</v>
      </c>
      <c r="CD63" s="109">
        <f t="shared" si="73"/>
        <v>1634.183032692001</v>
      </c>
      <c r="CE63" s="109">
        <f t="shared" si="73"/>
        <v>142.10713392230889</v>
      </c>
      <c r="CF63" s="109">
        <f t="shared" si="73"/>
        <v>5.5574055898190498E-2</v>
      </c>
      <c r="CG63" s="109">
        <f t="shared" si="73"/>
        <v>0</v>
      </c>
      <c r="CH63" s="109">
        <f t="shared" si="73"/>
        <v>10.77884221846589</v>
      </c>
      <c r="CI63" s="109">
        <f t="shared" si="73"/>
        <v>0</v>
      </c>
      <c r="CJ63" s="109">
        <f t="shared" si="73"/>
        <v>72.784535629535171</v>
      </c>
      <c r="CK63" s="109">
        <f t="shared" si="73"/>
        <v>0</v>
      </c>
      <c r="CL63" s="109">
        <f t="shared" si="73"/>
        <v>1.8456281487348203</v>
      </c>
      <c r="CM63" s="109">
        <f t="shared" si="73"/>
        <v>291.13650125817725</v>
      </c>
      <c r="CN63" s="109">
        <f t="shared" si="73"/>
        <v>5.8790444166487683</v>
      </c>
      <c r="CO63" s="109">
        <f t="shared" si="73"/>
        <v>5.6757859312047701E-2</v>
      </c>
      <c r="CP63" s="109">
        <f t="shared" si="73"/>
        <v>6.7858073208287069</v>
      </c>
      <c r="CQ63" s="109">
        <f t="shared" si="73"/>
        <v>8.8350159576436778E-3</v>
      </c>
      <c r="CR63" s="109">
        <f t="shared" si="73"/>
        <v>3720.9348989662658</v>
      </c>
      <c r="CS63" s="109">
        <f t="shared" si="73"/>
        <v>1005.1243148767535</v>
      </c>
      <c r="CT63" s="109">
        <f t="shared" si="73"/>
        <v>0</v>
      </c>
      <c r="CU63" s="109">
        <f t="shared" si="73"/>
        <v>0</v>
      </c>
      <c r="CV63" s="109">
        <f t="shared" si="73"/>
        <v>336.70448172306891</v>
      </c>
      <c r="CW63" s="109">
        <f t="shared" si="73"/>
        <v>13.696791181025368</v>
      </c>
      <c r="CX63" s="109">
        <f t="shared" si="73"/>
        <v>0</v>
      </c>
      <c r="CY63" s="109">
        <f t="shared" si="73"/>
        <v>54.961640312125496</v>
      </c>
      <c r="CZ63" s="109">
        <f t="shared" si="73"/>
        <v>6730.5941428868227</v>
      </c>
      <c r="DA63" s="109">
        <f t="shared" si="73"/>
        <v>13.023732479895878</v>
      </c>
      <c r="DB63" s="109">
        <f t="shared" si="73"/>
        <v>468.02436427823665</v>
      </c>
    </row>
    <row r="64" spans="1:145" x14ac:dyDescent="0.25">
      <c r="A64" s="2" t="s">
        <v>457</v>
      </c>
      <c r="B64" s="1">
        <f>SUM(B67:B77)</f>
        <v>9685.4202356858023</v>
      </c>
      <c r="C64" s="1">
        <f t="shared" ref="C64:H64" si="74">SUM(C67:C77)</f>
        <v>18.861456423600004</v>
      </c>
      <c r="D64" s="1">
        <f t="shared" si="74"/>
        <v>89513.086548468797</v>
      </c>
      <c r="E64" s="1">
        <f t="shared" si="74"/>
        <v>1763.3739587563</v>
      </c>
      <c r="F64" s="1">
        <f t="shared" si="74"/>
        <v>1622.3040542198999</v>
      </c>
      <c r="G64" s="1">
        <f t="shared" si="74"/>
        <v>5734.1908890020004</v>
      </c>
      <c r="H64" s="1">
        <f t="shared" si="74"/>
        <v>5161.2737546025</v>
      </c>
      <c r="I64" s="20"/>
      <c r="K64" s="1">
        <f t="shared" ref="K64" si="75">SUM(K67:K77)</f>
        <v>0</v>
      </c>
      <c r="L64" s="110">
        <f t="shared" ref="L64:BX64" si="76">SUM(L67:L77)</f>
        <v>129.33753669079726</v>
      </c>
      <c r="M64" s="110">
        <f t="shared" si="76"/>
        <v>9.0473387591733783</v>
      </c>
      <c r="N64" s="110">
        <f t="shared" si="76"/>
        <v>47.871401255939006</v>
      </c>
      <c r="O64" s="110">
        <f t="shared" si="76"/>
        <v>47.871401255939006</v>
      </c>
      <c r="P64" s="110">
        <f t="shared" si="76"/>
        <v>380.3372347381071</v>
      </c>
      <c r="Q64" s="110">
        <f t="shared" si="76"/>
        <v>0</v>
      </c>
      <c r="R64" s="110">
        <f t="shared" si="76"/>
        <v>4.6581236061001806E-3</v>
      </c>
      <c r="S64" s="110">
        <f t="shared" si="76"/>
        <v>2.2742632296609784E-2</v>
      </c>
      <c r="T64" s="110">
        <f t="shared" si="76"/>
        <v>23.187916769375008</v>
      </c>
      <c r="U64" s="110">
        <f t="shared" si="76"/>
        <v>4.4222016688126344E-3</v>
      </c>
      <c r="V64" s="110">
        <f t="shared" si="76"/>
        <v>4.959391095583948</v>
      </c>
      <c r="W64" s="110">
        <f t="shared" si="76"/>
        <v>0.15479822204511745</v>
      </c>
      <c r="X64" s="110">
        <f t="shared" si="76"/>
        <v>9.4876410645017131E-2</v>
      </c>
      <c r="Y64" s="110">
        <f t="shared" si="76"/>
        <v>119.03176388724196</v>
      </c>
      <c r="Z64" s="110">
        <f t="shared" si="76"/>
        <v>1.5318913106808414E-6</v>
      </c>
      <c r="AA64" s="110">
        <f t="shared" si="76"/>
        <v>6.1276122065510246E-6</v>
      </c>
      <c r="AB64" s="110">
        <f t="shared" si="76"/>
        <v>9053.8225478419372</v>
      </c>
      <c r="AC64" s="110">
        <f t="shared" si="76"/>
        <v>108.1830171855794</v>
      </c>
      <c r="AD64" s="110">
        <f t="shared" si="76"/>
        <v>811.24326956904952</v>
      </c>
      <c r="AE64" s="110">
        <f t="shared" si="76"/>
        <v>54.167207942370965</v>
      </c>
      <c r="AF64" s="110">
        <f t="shared" si="76"/>
        <v>1.1995483924337356</v>
      </c>
      <c r="AG64" s="110">
        <f t="shared" si="76"/>
        <v>187.43216548961874</v>
      </c>
      <c r="AH64" s="110">
        <f t="shared" si="76"/>
        <v>3.9023893268737786</v>
      </c>
      <c r="AI64" s="110">
        <f t="shared" si="76"/>
        <v>1139.3040215823848</v>
      </c>
      <c r="AJ64" s="110">
        <f t="shared" si="76"/>
        <v>8.6568423795648162</v>
      </c>
      <c r="AK64" s="110">
        <f t="shared" si="76"/>
        <v>198.90163803077218</v>
      </c>
      <c r="AL64" s="110">
        <f t="shared" si="76"/>
        <v>2.1492331597330008</v>
      </c>
      <c r="AM64" s="110">
        <f t="shared" si="76"/>
        <v>0</v>
      </c>
      <c r="AN64" s="110">
        <f t="shared" si="76"/>
        <v>0</v>
      </c>
      <c r="AO64" s="110">
        <f t="shared" si="76"/>
        <v>209.20742367905211</v>
      </c>
      <c r="AP64" s="110">
        <f t="shared" si="76"/>
        <v>209.20742367905211</v>
      </c>
      <c r="AQ64" s="110">
        <f t="shared" si="76"/>
        <v>13.659142638057325</v>
      </c>
      <c r="AR64" s="110">
        <f t="shared" si="76"/>
        <v>1.2824458811949175E-5</v>
      </c>
      <c r="AS64" s="110">
        <f t="shared" si="76"/>
        <v>2.4764453583158787E-5</v>
      </c>
      <c r="AT64" s="110">
        <f t="shared" si="76"/>
        <v>660.2666955857942</v>
      </c>
      <c r="AU64" s="110">
        <f t="shared" si="76"/>
        <v>157.51900849029386</v>
      </c>
      <c r="AV64" s="110">
        <f t="shared" si="76"/>
        <v>6.2865198067024188</v>
      </c>
      <c r="AW64" s="110">
        <f t="shared" si="76"/>
        <v>164.84589120912756</v>
      </c>
      <c r="AX64" s="110">
        <f t="shared" si="76"/>
        <v>16.868614491711824</v>
      </c>
      <c r="AY64" s="110">
        <f t="shared" si="76"/>
        <v>1.586914439645715E-2</v>
      </c>
      <c r="AZ64" s="110">
        <f t="shared" si="76"/>
        <v>0.11637372215700201</v>
      </c>
      <c r="BA64" s="110">
        <f t="shared" si="76"/>
        <v>1.1241701196338116E-3</v>
      </c>
      <c r="BB64" s="110">
        <f t="shared" si="76"/>
        <v>2.2824122241880043E-3</v>
      </c>
      <c r="BC64" s="110">
        <f t="shared" si="76"/>
        <v>0</v>
      </c>
      <c r="BD64" s="110">
        <f t="shared" si="76"/>
        <v>13.347485049339689</v>
      </c>
      <c r="BE64" s="110">
        <f t="shared" si="76"/>
        <v>29.986626499655522</v>
      </c>
      <c r="BF64" s="110">
        <f t="shared" si="76"/>
        <v>0</v>
      </c>
      <c r="BG64" s="110">
        <f t="shared" si="76"/>
        <v>0.37067160332236493</v>
      </c>
      <c r="BH64" s="110">
        <f t="shared" si="76"/>
        <v>0.35613617230223049</v>
      </c>
      <c r="BI64" s="110">
        <f t="shared" ref="BI64" si="77">SUM(BI67:BI77)</f>
        <v>5034.3092909935576</v>
      </c>
      <c r="BJ64" s="110">
        <f t="shared" si="76"/>
        <v>74279.884120952047</v>
      </c>
      <c r="BK64" s="110">
        <f t="shared" si="76"/>
        <v>7593.0574814475494</v>
      </c>
      <c r="BL64" s="110">
        <f t="shared" si="76"/>
        <v>82533.208297985373</v>
      </c>
      <c r="BM64" s="110">
        <f t="shared" si="76"/>
        <v>0</v>
      </c>
      <c r="BN64" s="110">
        <f t="shared" si="76"/>
        <v>200.67607877263717</v>
      </c>
      <c r="BO64" s="110">
        <f t="shared" si="76"/>
        <v>8.3584174543606657</v>
      </c>
      <c r="BP64" s="110">
        <f t="shared" si="76"/>
        <v>9.151230268234143E-3</v>
      </c>
      <c r="BQ64" s="110">
        <f t="shared" si="76"/>
        <v>2.6998358036537079E-2</v>
      </c>
      <c r="BR64" s="110">
        <f t="shared" si="76"/>
        <v>2.166670264305956E-2</v>
      </c>
      <c r="BS64" s="110">
        <f t="shared" si="76"/>
        <v>1.8643443803524062</v>
      </c>
      <c r="BT64" s="110">
        <f t="shared" si="76"/>
        <v>0</v>
      </c>
      <c r="BU64" s="110">
        <f t="shared" si="76"/>
        <v>1750.4456204498395</v>
      </c>
      <c r="BV64" s="110">
        <f t="shared" si="76"/>
        <v>4.295195590337137</v>
      </c>
      <c r="BW64" s="110">
        <f t="shared" si="76"/>
        <v>0.21551951195180685</v>
      </c>
      <c r="BX64" s="110">
        <f t="shared" si="76"/>
        <v>824.44173217590492</v>
      </c>
      <c r="BY64" s="110">
        <f t="shared" ref="BY64:DB64" si="78">SUM(BY67:BY77)</f>
        <v>0.42584693403219709</v>
      </c>
      <c r="BZ64" s="110">
        <f t="shared" si="78"/>
        <v>0</v>
      </c>
      <c r="CA64" s="110">
        <f t="shared" si="78"/>
        <v>6.633328823779043E-6</v>
      </c>
      <c r="CB64" s="110">
        <f t="shared" si="78"/>
        <v>3.9949927882405367E-2</v>
      </c>
      <c r="CC64" s="110">
        <f t="shared" si="78"/>
        <v>1352.2509379581991</v>
      </c>
      <c r="CD64" s="110">
        <f t="shared" si="78"/>
        <v>1244.0679207726198</v>
      </c>
      <c r="CE64" s="110">
        <f t="shared" si="78"/>
        <v>108.1830171855794</v>
      </c>
      <c r="CF64" s="110">
        <f t="shared" si="78"/>
        <v>0.64262046969471309</v>
      </c>
      <c r="CG64" s="110">
        <f t="shared" si="78"/>
        <v>0</v>
      </c>
      <c r="CH64" s="110">
        <f t="shared" si="78"/>
        <v>52.421211922264952</v>
      </c>
      <c r="CI64" s="110">
        <f t="shared" si="78"/>
        <v>0</v>
      </c>
      <c r="CJ64" s="110">
        <f t="shared" si="78"/>
        <v>66.665470125828577</v>
      </c>
      <c r="CK64" s="110">
        <f t="shared" si="78"/>
        <v>0</v>
      </c>
      <c r="CL64" s="110">
        <f t="shared" si="78"/>
        <v>1.1995483924337356</v>
      </c>
      <c r="CM64" s="110">
        <f t="shared" si="78"/>
        <v>266.64262168102346</v>
      </c>
      <c r="CN64" s="110">
        <f t="shared" si="78"/>
        <v>4.276326653386973</v>
      </c>
      <c r="CO64" s="110">
        <f t="shared" si="78"/>
        <v>0.6563157018689697</v>
      </c>
      <c r="CP64" s="110">
        <f t="shared" si="78"/>
        <v>26.390337787220872</v>
      </c>
      <c r="CQ64" s="110">
        <f t="shared" si="78"/>
        <v>3.1550552174363471E-2</v>
      </c>
      <c r="CR64" s="110">
        <f t="shared" si="78"/>
        <v>2813.6427111118392</v>
      </c>
      <c r="CS64" s="110">
        <f t="shared" si="78"/>
        <v>731.11265661330367</v>
      </c>
      <c r="CT64" s="110">
        <f t="shared" si="78"/>
        <v>0</v>
      </c>
      <c r="CU64" s="110">
        <f t="shared" si="78"/>
        <v>0</v>
      </c>
      <c r="CV64" s="110">
        <f t="shared" si="78"/>
        <v>244.91386716576898</v>
      </c>
      <c r="CW64" s="110">
        <f t="shared" si="78"/>
        <v>9.96284089879852</v>
      </c>
      <c r="CX64" s="110">
        <f t="shared" si="78"/>
        <v>0</v>
      </c>
      <c r="CY64" s="110">
        <f t="shared" si="78"/>
        <v>39.978310693833407</v>
      </c>
      <c r="CZ64" s="110">
        <f t="shared" si="78"/>
        <v>4895.7351881258955</v>
      </c>
      <c r="DA64" s="110">
        <f t="shared" si="78"/>
        <v>9.4732658512536787</v>
      </c>
      <c r="DB64" s="110">
        <f t="shared" si="78"/>
        <v>340.43403662368166</v>
      </c>
    </row>
    <row r="65" spans="1:141" x14ac:dyDescent="0.25">
      <c r="A65" s="2" t="s">
        <v>611</v>
      </c>
      <c r="B65" s="1">
        <f>SUM(B78:B86)</f>
        <v>65567.527440166901</v>
      </c>
      <c r="C65" s="1">
        <f t="shared" ref="C65:H65" si="79">SUM(C78:C86)</f>
        <v>0</v>
      </c>
      <c r="D65" s="1">
        <f t="shared" si="79"/>
        <v>204799.82112152601</v>
      </c>
      <c r="E65" s="1">
        <f t="shared" si="79"/>
        <v>16274.5316486049</v>
      </c>
      <c r="F65" s="1">
        <f t="shared" si="79"/>
        <v>15078.067463819902</v>
      </c>
      <c r="G65" s="1">
        <f t="shared" si="79"/>
        <v>109545.667976521</v>
      </c>
      <c r="H65" s="1">
        <f t="shared" si="79"/>
        <v>8846.3865029461995</v>
      </c>
    </row>
    <row r="66" spans="1:141" x14ac:dyDescent="0.25">
      <c r="A66" s="74"/>
      <c r="DD66" s="30"/>
      <c r="DE66" s="30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75"/>
      <c r="EF66" s="45"/>
      <c r="EG66" s="45"/>
      <c r="EH66" s="45"/>
      <c r="EI66" s="75"/>
      <c r="EJ66" s="45"/>
      <c r="EK66" s="45"/>
    </row>
    <row r="67" spans="1:141" x14ac:dyDescent="0.25">
      <c r="A67" s="22">
        <v>110</v>
      </c>
      <c r="B67" s="20">
        <v>371.73409691000001</v>
      </c>
      <c r="C67" s="20">
        <v>3.4376733800000003E-2</v>
      </c>
      <c r="D67" s="20">
        <v>3306.2849866000001</v>
      </c>
      <c r="E67" s="20">
        <v>50.678875546999997</v>
      </c>
      <c r="F67" s="20">
        <v>46.624568463000003</v>
      </c>
      <c r="G67" s="20">
        <v>95.380464267999997</v>
      </c>
      <c r="H67" s="20">
        <v>211.41605491000001</v>
      </c>
      <c r="J67" s="22" t="s">
        <v>119</v>
      </c>
      <c r="K67" s="22">
        <v>0</v>
      </c>
      <c r="L67" s="109">
        <v>5.5555784882719603</v>
      </c>
      <c r="M67" s="109">
        <v>0.388619701409051</v>
      </c>
      <c r="N67" s="109">
        <v>2.0562717513861002</v>
      </c>
      <c r="O67" s="109">
        <v>2.0562717513861002</v>
      </c>
      <c r="P67" s="109">
        <v>16.3370192645381</v>
      </c>
      <c r="Q67" s="109">
        <v>0</v>
      </c>
      <c r="R67" s="109">
        <v>2.0299475851121799E-4</v>
      </c>
      <c r="S67" s="109">
        <v>9.910937680847891E-4</v>
      </c>
      <c r="T67" s="109">
        <v>0.99601665512811499</v>
      </c>
      <c r="U67" s="109">
        <v>1.92714732378952E-4</v>
      </c>
      <c r="V67" s="109">
        <v>0.21302644717626501</v>
      </c>
      <c r="W67" s="109">
        <v>6.7459071743911098E-3</v>
      </c>
      <c r="X67" s="109">
        <v>4.1345830233083603E-3</v>
      </c>
      <c r="Y67" s="109">
        <v>5.1128863781477802</v>
      </c>
      <c r="Z67" s="109">
        <v>6.6757486069544697E-8</v>
      </c>
      <c r="AA67" s="109">
        <v>2.67033074841404E-7</v>
      </c>
      <c r="AB67" s="109">
        <v>369.23316368767098</v>
      </c>
      <c r="AC67" s="109">
        <v>4.0090257224270598</v>
      </c>
      <c r="AD67" s="109">
        <v>35.555236252803901</v>
      </c>
      <c r="AE67" s="109">
        <v>2.2641108483936501</v>
      </c>
      <c r="AF67" s="109">
        <v>5.2604397118559E-2</v>
      </c>
      <c r="AG67" s="109">
        <v>8.0958285245016093</v>
      </c>
      <c r="AH67" s="109">
        <v>0.13600620601090099</v>
      </c>
      <c r="AI67" s="109">
        <v>48.9377060629309</v>
      </c>
      <c r="AJ67" s="109">
        <v>0.37184741669339699</v>
      </c>
      <c r="AK67" s="109">
        <v>8.5436326271598393</v>
      </c>
      <c r="AL67" s="109">
        <v>9.2318172840159404E-2</v>
      </c>
      <c r="AM67" s="109">
        <v>0</v>
      </c>
      <c r="AN67" s="109">
        <v>0</v>
      </c>
      <c r="AO67" s="109">
        <v>8.9862929261396403</v>
      </c>
      <c r="AP67" s="109">
        <v>8.9862929261396403</v>
      </c>
      <c r="AQ67" s="109">
        <v>0.58671415934456606</v>
      </c>
      <c r="AR67" s="109">
        <v>5.5886974062622298E-7</v>
      </c>
      <c r="AS67" s="109">
        <v>1.0792061949877899E-6</v>
      </c>
      <c r="AT67" s="109">
        <v>26.2307264119226</v>
      </c>
      <c r="AU67" s="109">
        <v>6.7660909492551102</v>
      </c>
      <c r="AV67" s="109">
        <v>0.27003186093442899</v>
      </c>
      <c r="AW67" s="109">
        <v>7.0808032237268002</v>
      </c>
      <c r="AX67" s="109">
        <v>0.72457283019450203</v>
      </c>
      <c r="AY67" s="109">
        <v>6.9155762055148604E-4</v>
      </c>
      <c r="AZ67" s="109">
        <v>5.07141861913501E-3</v>
      </c>
      <c r="BA67" s="109">
        <v>4.8989654811311898E-5</v>
      </c>
      <c r="BB67" s="109">
        <v>9.9464166625329997E-5</v>
      </c>
      <c r="BC67" s="109">
        <v>0</v>
      </c>
      <c r="BD67" s="109">
        <v>0.57332786661303903</v>
      </c>
      <c r="BE67" s="109">
        <v>0.88735984170813997</v>
      </c>
      <c r="BF67" s="109">
        <v>0</v>
      </c>
      <c r="BG67" s="109">
        <v>1.6153392086509299E-2</v>
      </c>
      <c r="BH67" s="109">
        <v>1.5519922617768101E-2</v>
      </c>
      <c r="BI67" s="109">
        <v>216.24390857432601</v>
      </c>
      <c r="BJ67" s="109">
        <v>2950.95522677292</v>
      </c>
      <c r="BK67" s="109">
        <v>301.65332914455098</v>
      </c>
      <c r="BL67" s="109">
        <v>3278.8392823293998</v>
      </c>
      <c r="BM67" s="109">
        <v>0</v>
      </c>
      <c r="BN67" s="109">
        <v>8.6198535541262196</v>
      </c>
      <c r="BO67" s="109">
        <v>0.359050325016396</v>
      </c>
      <c r="BP67" s="109">
        <v>3.9879732138428198E-4</v>
      </c>
      <c r="BQ67" s="109">
        <v>1.17655911859212E-3</v>
      </c>
      <c r="BR67" s="109">
        <v>9.4420779444104601E-4</v>
      </c>
      <c r="BS67" s="109">
        <v>8.0227311077674293E-2</v>
      </c>
      <c r="BT67" s="109">
        <v>0</v>
      </c>
      <c r="BU67" s="109">
        <v>75.188640493394303</v>
      </c>
      <c r="BV67" s="109">
        <v>2.6878483440533001E-2</v>
      </c>
      <c r="BW67" s="109">
        <v>9.4512765312477504E-3</v>
      </c>
      <c r="BX67" s="109">
        <v>35.555236252803901</v>
      </c>
      <c r="BY67" s="109">
        <v>1.20791988403688E-2</v>
      </c>
      <c r="BZ67" s="109">
        <v>0</v>
      </c>
      <c r="CA67" s="109">
        <v>2.8907301156875298E-7</v>
      </c>
      <c r="CB67" s="109">
        <v>1.75194420101743E-3</v>
      </c>
      <c r="CC67" s="109">
        <v>50.1116149152598</v>
      </c>
      <c r="CD67" s="109">
        <v>46.102589192832703</v>
      </c>
      <c r="CE67" s="109">
        <v>4.0090257224270598</v>
      </c>
      <c r="CF67" s="109">
        <v>0</v>
      </c>
      <c r="CG67" s="109">
        <v>0</v>
      </c>
      <c r="CH67" s="109">
        <v>0.18861053699080099</v>
      </c>
      <c r="CI67" s="109">
        <v>0</v>
      </c>
      <c r="CJ67" s="109">
        <v>2.02395795785865</v>
      </c>
      <c r="CK67" s="109">
        <v>0</v>
      </c>
      <c r="CL67" s="109">
        <v>5.2604397118559E-2</v>
      </c>
      <c r="CM67" s="109">
        <v>8.0958285245016093</v>
      </c>
      <c r="CN67" s="109">
        <v>0.18368553757304101</v>
      </c>
      <c r="CO67" s="109">
        <v>0</v>
      </c>
      <c r="CP67" s="109">
        <v>0.13600620601090099</v>
      </c>
      <c r="CQ67" s="109">
        <v>1.8441453507277999E-4</v>
      </c>
      <c r="CR67" s="109">
        <v>94.102233171844702</v>
      </c>
      <c r="CS67" s="109">
        <v>31.4042523023661</v>
      </c>
      <c r="CT67" s="109">
        <v>0</v>
      </c>
      <c r="CU67" s="109">
        <v>0</v>
      </c>
      <c r="CV67" s="109">
        <v>10.520044311358699</v>
      </c>
      <c r="CW67" s="109">
        <v>0.42794472773901698</v>
      </c>
      <c r="CX67" s="109">
        <v>0</v>
      </c>
      <c r="CY67" s="109">
        <v>1.7172306509036099</v>
      </c>
      <c r="CZ67" s="109">
        <v>210.29170466883801</v>
      </c>
      <c r="DA67" s="109">
        <v>0.40691546497847703</v>
      </c>
      <c r="DB67" s="109">
        <v>14.623026445432799</v>
      </c>
      <c r="DD67" s="30">
        <f t="shared" ref="DD67:DD77" si="80">(AT67/BL67)</f>
        <v>8.0000037065822253E-3</v>
      </c>
      <c r="DE67" s="30">
        <f t="shared" ref="DE67:DE77" si="81">BE67/CD67</f>
        <v>1.9247505557585746E-2</v>
      </c>
      <c r="DF67" s="45">
        <f t="shared" ref="DF67:DF77" si="82">(AB67-B67)/(B67+1E-50)</f>
        <v>-6.7277477183765623E-3</v>
      </c>
      <c r="DG67" s="45"/>
      <c r="DH67" s="45">
        <f t="shared" ref="DH67:DH77" si="83">(BL67-D67)/(D67+1E-50)</f>
        <v>-8.3010703499047083E-3</v>
      </c>
      <c r="DI67" s="45">
        <f t="shared" ref="DI67:DI77" si="84">(CC67-E67)/(E67+1E-50)</f>
        <v>-1.119323634586397E-2</v>
      </c>
      <c r="DJ67" s="45">
        <f t="shared" ref="DJ67:DJ77" si="85">(CD67-F67)/(F67+1E-50)</f>
        <v>-1.1195369466669245E-2</v>
      </c>
      <c r="DK67" s="45">
        <f t="shared" ref="DK67:DK77" si="86">(CR67-G67)/(G67+1E-50)</f>
        <v>-1.3401393104606011E-2</v>
      </c>
      <c r="DL67" s="45">
        <f t="shared" ref="DL67:DL77" si="87">(CZ67-H67)/(H67+1E-50)</f>
        <v>-5.3181875976289622E-3</v>
      </c>
      <c r="DM67" s="45">
        <f t="shared" ref="DM67:DM77" si="88">(O67/0.009783-$CZ67)/($CZ67)</f>
        <v>-4.9190851321715442E-4</v>
      </c>
      <c r="DN67" s="45">
        <f t="shared" ref="DN67:DN77" si="89">(M67/0.001848-$CZ67)/($CZ67)</f>
        <v>1.6241638321629555E-6</v>
      </c>
      <c r="DO67" s="45">
        <f t="shared" ref="DO67:DO77" si="90">((R67+S67)/0.0000259-$CD67)/($CD67)</f>
        <v>2.6352594605146171E-5</v>
      </c>
      <c r="DP67" s="45">
        <f t="shared" ref="DP67:DP77" si="91">(T67/0.004739-$CZ67)/($CZ67)</f>
        <v>-5.5764468689158001E-4</v>
      </c>
      <c r="DQ67" s="45">
        <f t="shared" ref="DQ67:DQ77" si="92">((U67)/0.00000418-$CD67)/($CD67)</f>
        <v>3.0665710187228929E-5</v>
      </c>
      <c r="DR67" s="45">
        <f t="shared" ref="DR67:DR77" si="93">(V67/0.001013-$CZ67)/($CZ67)</f>
        <v>4.4611877275387424E-6</v>
      </c>
      <c r="DS67" s="45">
        <f t="shared" ref="DS67:DS77" si="94">((X67+W67)/0.000236-$CD67)/($CD67)</f>
        <v>2.5656505161830518E-5</v>
      </c>
      <c r="DT67" s="45">
        <f t="shared" ref="DT67:DT77" si="95">((AA67+Z67)/0.00000000724-$CD67)/($CD67)</f>
        <v>2.3413897031344899E-5</v>
      </c>
      <c r="DU67" s="45">
        <f t="shared" ref="DU67:DU77" si="96">(AL67/0.000439-$CZ67)/($CZ67)</f>
        <v>1.2401749080598372E-6</v>
      </c>
      <c r="DV67" s="45">
        <f t="shared" ref="DV67:DV77" si="97">(AP67/0.042696-$CZ67)/($CZ67)</f>
        <v>8.5517687546766931E-4</v>
      </c>
      <c r="DW67" s="45">
        <f t="shared" ref="DW67:DW77" si="98">(AQ67/0.00279-$CZ67)/($CZ67)</f>
        <v>5.1697860028947856E-7</v>
      </c>
      <c r="DX67" s="45">
        <f t="shared" ref="DX67:DX77" si="99">((AR67+AS67+CA67)/0.0000000418-$CD67)/($CD67)</f>
        <v>3.1508117515673893E-5</v>
      </c>
      <c r="DY67" s="45">
        <f t="shared" ref="DY67:DY77" si="100">((AY67+AZ67)/0.000125-$CD67)/($CD67)</f>
        <v>2.6478440379052553E-5</v>
      </c>
      <c r="DZ67" s="45">
        <f t="shared" ref="DZ67:DZ77" si="101">((BA67+BB67)/0.00000322-$CD67)/($CD67)</f>
        <v>2.3470716108079323E-5</v>
      </c>
      <c r="EA67" s="45">
        <f t="shared" ref="EA67:EA77" si="102">(BD67/0.00273-$CZ67)/($CZ67)</f>
        <v>-1.3386030548258661E-3</v>
      </c>
      <c r="EB67" s="45">
        <f t="shared" ref="EB67:EB77" si="103">((BG67+BH67)/0.000687-$CD67)/($CD67)</f>
        <v>2.6392907459518693E-5</v>
      </c>
      <c r="EC67" s="45">
        <f t="shared" ref="EC67:EC77" si="104">(CW67/0.002035-$CZ67)/($CZ67)</f>
        <v>2.5908504822841815E-6</v>
      </c>
      <c r="ED67" s="45">
        <f t="shared" ref="ED67:ED77" si="105">(DA67/0.001935-$CZ67)/($CZ67)</f>
        <v>2.4979311477554596E-6</v>
      </c>
      <c r="EE67" s="75">
        <f t="shared" ref="EE67:EE77" si="106">(BO67-$CZ67*0.0017-$CD67*0.0000337)/(BO67)</f>
        <v>2.1440548004685692E-6</v>
      </c>
      <c r="EF67" s="45">
        <f t="shared" ref="EF67:EF77" si="107">((BP67)/0.00000865-$CD67)/($CD67)</f>
        <v>2.4887612712361124E-5</v>
      </c>
      <c r="EG67" s="45">
        <f t="shared" ref="EG67:EG77" si="108">((BQ67)/0.0000255-$CD67)/($CD67)</f>
        <v>8.022127593519785E-4</v>
      </c>
      <c r="EH67" s="45">
        <f t="shared" ref="EH67:EH77" si="109">((BR67)/0.0000205-$CD67)/($CD67)</f>
        <v>-9.4728716098331598E-4</v>
      </c>
      <c r="EI67" s="75">
        <f t="shared" ref="EI67:EI77" si="110">(BS67-$CZ67*0.000333-$CD67*0.000222)/(BS67)</f>
        <v>-4.3129175579777071E-4</v>
      </c>
      <c r="EJ67" s="45">
        <f t="shared" ref="EJ67:EJ77" si="111">(SUM(AC67:AH67)-$CC67)/($CC67)</f>
        <v>2.3887396123707559E-5</v>
      </c>
      <c r="EK67" s="45">
        <f t="shared" ref="EK67:EK77" si="112">(SUM(AD67:AH67)-$CD67)/($CD67)</f>
        <v>2.5964615369330095E-5</v>
      </c>
    </row>
    <row r="68" spans="1:141" x14ac:dyDescent="0.25">
      <c r="A68" s="22">
        <v>111</v>
      </c>
      <c r="B68" s="20">
        <v>30.487753269999999</v>
      </c>
      <c r="C68" s="20"/>
      <c r="D68" s="20">
        <v>294.25038389000002</v>
      </c>
      <c r="E68" s="20">
        <v>4.9365356399999998</v>
      </c>
      <c r="F68" s="20">
        <v>4.5416125699999998</v>
      </c>
      <c r="G68" s="20">
        <v>10.512712690000001</v>
      </c>
      <c r="H68" s="20">
        <v>15.78104778</v>
      </c>
      <c r="J68" s="22" t="s">
        <v>75</v>
      </c>
      <c r="K68" s="22">
        <v>0</v>
      </c>
      <c r="L68" s="109">
        <v>0.416910101881171</v>
      </c>
      <c r="M68" s="109">
        <v>2.91634385484228E-2</v>
      </c>
      <c r="N68" s="109">
        <v>0.15430984573899001</v>
      </c>
      <c r="O68" s="109">
        <v>0.15430984573899001</v>
      </c>
      <c r="P68" s="109">
        <v>1.22599064561252</v>
      </c>
      <c r="Q68" s="109">
        <v>0</v>
      </c>
      <c r="R68" s="109">
        <v>1.9996774197104201E-5</v>
      </c>
      <c r="S68" s="109">
        <v>9.7631111625522899E-5</v>
      </c>
      <c r="T68" s="109">
        <v>7.4744604139111201E-2</v>
      </c>
      <c r="U68" s="109">
        <v>1.89841923149478E-5</v>
      </c>
      <c r="V68" s="109">
        <v>1.5986182993475401E-2</v>
      </c>
      <c r="W68" s="109">
        <v>6.6452682308459595E-4</v>
      </c>
      <c r="X68" s="109">
        <v>4.0729232846663E-4</v>
      </c>
      <c r="Y68" s="109">
        <v>0.38368988706360801</v>
      </c>
      <c r="Z68" s="109">
        <v>6.5763594856616803E-9</v>
      </c>
      <c r="AA68" s="109">
        <v>2.63047665029734E-8</v>
      </c>
      <c r="AB68" s="109">
        <v>30.487766071969801</v>
      </c>
      <c r="AC68" s="109">
        <v>0.394921571123861</v>
      </c>
      <c r="AD68" s="109">
        <v>3.5024917784134399</v>
      </c>
      <c r="AE68" s="109">
        <v>0.22303384337262999</v>
      </c>
      <c r="AF68" s="109">
        <v>5.1819765428220196E-3</v>
      </c>
      <c r="AG68" s="109">
        <v>0.79750750916295898</v>
      </c>
      <c r="AH68" s="109">
        <v>1.3397766166768601E-2</v>
      </c>
      <c r="AI68" s="109">
        <v>3.6724588057854799</v>
      </c>
      <c r="AJ68" s="109">
        <v>2.7904722816203899E-2</v>
      </c>
      <c r="AK68" s="109">
        <v>0.64114287052828201</v>
      </c>
      <c r="AL68" s="109">
        <v>6.9278944910729301E-3</v>
      </c>
      <c r="AM68" s="109">
        <v>0</v>
      </c>
      <c r="AN68" s="109">
        <v>0</v>
      </c>
      <c r="AO68" s="109">
        <v>0.67436464401307294</v>
      </c>
      <c r="AP68" s="109">
        <v>0.67436464401307294</v>
      </c>
      <c r="AQ68" s="109">
        <v>4.4029179394004497E-2</v>
      </c>
      <c r="AR68" s="109">
        <v>5.5053903296593301E-8</v>
      </c>
      <c r="AS68" s="109">
        <v>1.06311421084938E-7</v>
      </c>
      <c r="AT68" s="109">
        <v>2.3540018353478001</v>
      </c>
      <c r="AU68" s="109">
        <v>0.50775128790412105</v>
      </c>
      <c r="AV68" s="109">
        <v>2.0264207299115398E-2</v>
      </c>
      <c r="AW68" s="109">
        <v>0.53137020359857601</v>
      </c>
      <c r="AX68" s="109">
        <v>5.4374593627099198E-2</v>
      </c>
      <c r="AY68" s="109">
        <v>6.8123700568241193E-5</v>
      </c>
      <c r="AZ68" s="109">
        <v>4.9957675115880405E-4</v>
      </c>
      <c r="BA68" s="109">
        <v>4.8258811378054101E-6</v>
      </c>
      <c r="BB68" s="109">
        <v>9.7978732011662297E-6</v>
      </c>
      <c r="BC68" s="109">
        <v>0</v>
      </c>
      <c r="BD68" s="109">
        <v>4.3024700003902197E-2</v>
      </c>
      <c r="BE68" s="109">
        <v>8.74124708741877E-2</v>
      </c>
      <c r="BF68" s="109">
        <v>0</v>
      </c>
      <c r="BG68" s="109">
        <v>1.5912442996742599E-3</v>
      </c>
      <c r="BH68" s="109">
        <v>1.5288430364258599E-3</v>
      </c>
      <c r="BI68" s="109">
        <v>16.227718877626899</v>
      </c>
      <c r="BJ68" s="109">
        <v>264.825266804455</v>
      </c>
      <c r="BK68" s="109">
        <v>27.0710082144215</v>
      </c>
      <c r="BL68" s="109">
        <v>294.25027685422498</v>
      </c>
      <c r="BM68" s="109">
        <v>0</v>
      </c>
      <c r="BN68" s="109">
        <v>0.64686320447868895</v>
      </c>
      <c r="BO68" s="109">
        <v>2.69808803432596E-2</v>
      </c>
      <c r="BP68" s="109">
        <v>3.9284676982092901E-5</v>
      </c>
      <c r="BQ68" s="109">
        <v>1.15902950970309E-4</v>
      </c>
      <c r="BR68" s="109">
        <v>9.3012826759701698E-5</v>
      </c>
      <c r="BS68" s="109">
        <v>6.2604352254501498E-3</v>
      </c>
      <c r="BT68" s="109">
        <v>0</v>
      </c>
      <c r="BU68" s="109">
        <v>5.6424216906033404</v>
      </c>
      <c r="BV68" s="109">
        <v>2.6477583072912298E-3</v>
      </c>
      <c r="BW68" s="109">
        <v>9.3103121193582297E-4</v>
      </c>
      <c r="BX68" s="109">
        <v>3.5024917784134399</v>
      </c>
      <c r="BY68" s="109">
        <v>1.18990321709463E-3</v>
      </c>
      <c r="BZ68" s="109">
        <v>0</v>
      </c>
      <c r="CA68" s="109">
        <v>2.84762303168592E-8</v>
      </c>
      <c r="CB68" s="109">
        <v>1.72580814277132E-4</v>
      </c>
      <c r="CC68" s="109">
        <v>4.9364167147167297</v>
      </c>
      <c r="CD68" s="109">
        <v>4.5414951435928703</v>
      </c>
      <c r="CE68" s="109">
        <v>0.394921571123861</v>
      </c>
      <c r="CF68" s="109">
        <v>0</v>
      </c>
      <c r="CG68" s="109">
        <v>0</v>
      </c>
      <c r="CH68" s="109">
        <v>1.85797369885966E-2</v>
      </c>
      <c r="CI68" s="109">
        <v>0</v>
      </c>
      <c r="CJ68" s="109">
        <v>0.19937693645728199</v>
      </c>
      <c r="CK68" s="109">
        <v>0</v>
      </c>
      <c r="CL68" s="109">
        <v>5.1819765428220196E-3</v>
      </c>
      <c r="CM68" s="109">
        <v>0.79750750916295898</v>
      </c>
      <c r="CN68" s="109">
        <v>1.37844765811427E-2</v>
      </c>
      <c r="CO68" s="109">
        <v>0</v>
      </c>
      <c r="CP68" s="109">
        <v>1.3397766166768601E-2</v>
      </c>
      <c r="CQ68" s="109">
        <v>1.8166310399753001E-5</v>
      </c>
      <c r="CR68" s="109">
        <v>10.512737666517801</v>
      </c>
      <c r="CS68" s="109">
        <v>2.3566879315960199</v>
      </c>
      <c r="CT68" s="109">
        <v>0</v>
      </c>
      <c r="CU68" s="109">
        <v>0</v>
      </c>
      <c r="CV68" s="109">
        <v>0.78945993197321296</v>
      </c>
      <c r="CW68" s="109">
        <v>3.2114572838381601E-2</v>
      </c>
      <c r="CX68" s="109">
        <v>0</v>
      </c>
      <c r="CY68" s="109">
        <v>0.128867053561732</v>
      </c>
      <c r="CZ68" s="109">
        <v>15.7810426098315</v>
      </c>
      <c r="DA68" s="109">
        <v>3.0536452810711101E-2</v>
      </c>
      <c r="DB68" s="109">
        <v>1.0973630477251</v>
      </c>
      <c r="DD68" s="30">
        <f t="shared" si="80"/>
        <v>7.9999987103291665E-3</v>
      </c>
      <c r="DE68" s="30">
        <f t="shared" si="81"/>
        <v>1.9247509489800731E-2</v>
      </c>
      <c r="DF68" s="45">
        <f t="shared" si="82"/>
        <v>4.1990532031313842E-7</v>
      </c>
      <c r="DG68" s="45"/>
      <c r="DH68" s="45">
        <f t="shared" si="83"/>
        <v>-3.6375746950603479E-7</v>
      </c>
      <c r="DI68" s="45">
        <f t="shared" si="84"/>
        <v>-2.4090838584539426E-5</v>
      </c>
      <c r="DJ68" s="45">
        <f t="shared" si="85"/>
        <v>-2.5855663670036115E-5</v>
      </c>
      <c r="DK68" s="45">
        <f t="shared" si="86"/>
        <v>2.3758394751447735E-6</v>
      </c>
      <c r="DL68" s="45">
        <f t="shared" si="87"/>
        <v>-3.2761883568331956E-7</v>
      </c>
      <c r="DM68" s="45">
        <f t="shared" si="88"/>
        <v>-4.9288240279209443E-4</v>
      </c>
      <c r="DN68" s="45">
        <f t="shared" si="89"/>
        <v>2.4621798580161219E-6</v>
      </c>
      <c r="DO68" s="45">
        <f t="shared" si="90"/>
        <v>2.6878733129903579E-5</v>
      </c>
      <c r="DP68" s="45">
        <f t="shared" si="91"/>
        <v>-5.5834765005460514E-4</v>
      </c>
      <c r="DQ68" s="45">
        <f t="shared" si="92"/>
        <v>3.9119061147001981E-5</v>
      </c>
      <c r="DR68" s="45">
        <f t="shared" si="93"/>
        <v>-8.238535155598964E-7</v>
      </c>
      <c r="DS68" s="45">
        <f t="shared" si="94"/>
        <v>2.4536143540383078E-5</v>
      </c>
      <c r="DT68" s="45">
        <f t="shared" si="95"/>
        <v>2.1324208130496295E-5</v>
      </c>
      <c r="DU68" s="45">
        <f t="shared" si="96"/>
        <v>2.4228714209961364E-6</v>
      </c>
      <c r="DV68" s="45">
        <f t="shared" si="97"/>
        <v>8.5672238418241621E-4</v>
      </c>
      <c r="DW68" s="45">
        <f t="shared" si="98"/>
        <v>1.6014990174137851E-6</v>
      </c>
      <c r="DX68" s="45">
        <f t="shared" si="99"/>
        <v>3.7178154234342375E-5</v>
      </c>
      <c r="DY68" s="45">
        <f t="shared" si="100"/>
        <v>2.388425398740553E-5</v>
      </c>
      <c r="DZ68" s="45">
        <f t="shared" si="101"/>
        <v>9.5719566399728842E-6</v>
      </c>
      <c r="EA68" s="45">
        <f t="shared" si="102"/>
        <v>-1.3357316724828582E-3</v>
      </c>
      <c r="EB68" s="45">
        <f t="shared" si="103"/>
        <v>2.5696239659998707E-5</v>
      </c>
      <c r="EC68" s="45">
        <f t="shared" si="104"/>
        <v>4.7059036547341574E-6</v>
      </c>
      <c r="ED68" s="45">
        <f t="shared" si="105"/>
        <v>4.4327770487272726E-6</v>
      </c>
      <c r="EE68" s="75">
        <f t="shared" si="106"/>
        <v>2.2060142668664592E-6</v>
      </c>
      <c r="EF68" s="45">
        <f t="shared" si="107"/>
        <v>1.8938786366538669E-5</v>
      </c>
      <c r="EG68" s="45">
        <f t="shared" si="108"/>
        <v>8.1880962790524189E-4</v>
      </c>
      <c r="EH68" s="45">
        <f t="shared" si="109"/>
        <v>-9.4331976773140457E-4</v>
      </c>
      <c r="EI68" s="75">
        <f t="shared" si="110"/>
        <v>-4.5745789201917319E-4</v>
      </c>
      <c r="EJ68" s="45">
        <f t="shared" si="111"/>
        <v>2.3849296474575926E-5</v>
      </c>
      <c r="EK68" s="45">
        <f t="shared" si="112"/>
        <v>2.5923195341439105E-5</v>
      </c>
    </row>
    <row r="69" spans="1:141" x14ac:dyDescent="0.25">
      <c r="A69" s="22">
        <v>112</v>
      </c>
      <c r="B69" s="20">
        <v>1598.7213108999999</v>
      </c>
      <c r="C69" s="20"/>
      <c r="D69" s="20">
        <v>14777.892221</v>
      </c>
      <c r="E69" s="20">
        <v>223.69329174000001</v>
      </c>
      <c r="F69" s="20">
        <v>205.79789984000001</v>
      </c>
      <c r="G69" s="20">
        <v>464.02987612999999</v>
      </c>
      <c r="H69" s="20">
        <v>863.37262141999997</v>
      </c>
      <c r="J69" s="22" t="s">
        <v>69</v>
      </c>
      <c r="K69" s="22">
        <v>0</v>
      </c>
      <c r="L69" s="109">
        <v>22.808904394627302</v>
      </c>
      <c r="M69" s="109">
        <v>1.5955163984099101</v>
      </c>
      <c r="N69" s="109">
        <v>8.4422104775012698</v>
      </c>
      <c r="O69" s="109">
        <v>8.4422104775012698</v>
      </c>
      <c r="P69" s="109">
        <v>67.073178409034398</v>
      </c>
      <c r="Q69" s="109">
        <v>0</v>
      </c>
      <c r="R69" s="109">
        <v>9.0612752635901199E-4</v>
      </c>
      <c r="S69" s="109">
        <v>4.4240336866239998E-3</v>
      </c>
      <c r="T69" s="109">
        <v>4.0892290392232997</v>
      </c>
      <c r="U69" s="109">
        <v>8.6024017974282996E-4</v>
      </c>
      <c r="V69" s="109">
        <v>0.87459839419919805</v>
      </c>
      <c r="W69" s="109">
        <v>3.01123420250555E-2</v>
      </c>
      <c r="X69" s="109">
        <v>1.8455948896862199E-2</v>
      </c>
      <c r="Y69" s="109">
        <v>20.991466764551799</v>
      </c>
      <c r="Z69" s="109">
        <v>2.9799136890490898E-7</v>
      </c>
      <c r="AA69" s="109">
        <v>1.19197958520037E-6</v>
      </c>
      <c r="AB69" s="109">
        <v>1598.7197085489699</v>
      </c>
      <c r="AC69" s="109">
        <v>17.895423755904201</v>
      </c>
      <c r="AD69" s="109">
        <v>155.73670122411599</v>
      </c>
      <c r="AE69" s="109">
        <v>11.5238955670563</v>
      </c>
      <c r="AF69" s="109">
        <v>0.22996869436774101</v>
      </c>
      <c r="AG69" s="109">
        <v>37.199562492765999</v>
      </c>
      <c r="AH69" s="109">
        <v>1.1076803628807701</v>
      </c>
      <c r="AI69" s="109">
        <v>200.918657594537</v>
      </c>
      <c r="AJ69" s="109">
        <v>1.5266527005869801</v>
      </c>
      <c r="AK69" s="109">
        <v>35.076692460854098</v>
      </c>
      <c r="AL69" s="109">
        <v>0.37902078194138999</v>
      </c>
      <c r="AM69" s="109">
        <v>0</v>
      </c>
      <c r="AN69" s="109">
        <v>0</v>
      </c>
      <c r="AO69" s="109">
        <v>36.894081146623897</v>
      </c>
      <c r="AP69" s="109">
        <v>36.894081146623897</v>
      </c>
      <c r="AQ69" s="109">
        <v>2.40881839878304</v>
      </c>
      <c r="AR69" s="109">
        <v>2.4946958528855702E-6</v>
      </c>
      <c r="AS69" s="109">
        <v>4.8173042206385596E-6</v>
      </c>
      <c r="AT69" s="109">
        <v>118.223085478706</v>
      </c>
      <c r="AU69" s="109">
        <v>27.778769960041199</v>
      </c>
      <c r="AV69" s="109">
        <v>1.1086406011530101</v>
      </c>
      <c r="AW69" s="109">
        <v>29.0708882262239</v>
      </c>
      <c r="AX69" s="109">
        <v>2.97481260867408</v>
      </c>
      <c r="AY69" s="109">
        <v>3.08696285763102E-3</v>
      </c>
      <c r="AZ69" s="109">
        <v>2.2637744230779799E-2</v>
      </c>
      <c r="BA69" s="109">
        <v>2.1868042350788399E-4</v>
      </c>
      <c r="BB69" s="109">
        <v>4.4398871233541101E-4</v>
      </c>
      <c r="BC69" s="109">
        <v>0</v>
      </c>
      <c r="BD69" s="109">
        <v>2.3538565271085798</v>
      </c>
      <c r="BE69" s="109">
        <v>3.96099372233888</v>
      </c>
      <c r="BF69" s="109">
        <v>0</v>
      </c>
      <c r="BG69" s="109">
        <v>7.2105355577969196E-2</v>
      </c>
      <c r="BH69" s="109">
        <v>6.9277741585233393E-2</v>
      </c>
      <c r="BI69" s="109">
        <v>887.80987714743799</v>
      </c>
      <c r="BJ69" s="109">
        <v>13300.092063471</v>
      </c>
      <c r="BK69" s="109">
        <v>1359.56596725034</v>
      </c>
      <c r="BL69" s="109">
        <v>14777.8811162001</v>
      </c>
      <c r="BM69" s="109">
        <v>0</v>
      </c>
      <c r="BN69" s="109">
        <v>35.389592166977998</v>
      </c>
      <c r="BO69" s="109">
        <v>1.47467081212762</v>
      </c>
      <c r="BP69" s="109">
        <v>1.7801552097973399E-3</v>
      </c>
      <c r="BQ69" s="109">
        <v>5.2519296946047398E-3</v>
      </c>
      <c r="BR69" s="109">
        <v>4.21470196266472E-3</v>
      </c>
      <c r="BS69" s="109">
        <v>0.33304318876524602</v>
      </c>
      <c r="BT69" s="109">
        <v>0</v>
      </c>
      <c r="BU69" s="109">
        <v>308.69428857619999</v>
      </c>
      <c r="BV69" s="109">
        <v>0.198633046181319</v>
      </c>
      <c r="BW69" s="109">
        <v>4.1317852477719498E-2</v>
      </c>
      <c r="BX69" s="109">
        <v>155.73670122411599</v>
      </c>
      <c r="BY69" s="109">
        <v>5.6119798056625599E-2</v>
      </c>
      <c r="BZ69" s="109">
        <v>0</v>
      </c>
      <c r="CA69" s="109">
        <v>1.29035532994923E-6</v>
      </c>
      <c r="CB69" s="109">
        <v>7.65890551541306E-3</v>
      </c>
      <c r="CC69" s="109">
        <v>223.68782999024401</v>
      </c>
      <c r="CD69" s="109">
        <v>205.79240623434001</v>
      </c>
      <c r="CE69" s="109">
        <v>17.895423755904201</v>
      </c>
      <c r="CF69" s="109">
        <v>1.41584921487899E-2</v>
      </c>
      <c r="CG69" s="109">
        <v>0</v>
      </c>
      <c r="CH69" s="109">
        <v>1.8847400475095999</v>
      </c>
      <c r="CI69" s="109">
        <v>0</v>
      </c>
      <c r="CJ69" s="109">
        <v>9.2999965828359095</v>
      </c>
      <c r="CK69" s="109">
        <v>0</v>
      </c>
      <c r="CL69" s="109">
        <v>0.22996869436774101</v>
      </c>
      <c r="CM69" s="109">
        <v>37.199562492765999</v>
      </c>
      <c r="CN69" s="109">
        <v>0.75413845045497796</v>
      </c>
      <c r="CO69" s="109">
        <v>1.4460055666705199E-2</v>
      </c>
      <c r="CP69" s="109">
        <v>1.1076803628807701</v>
      </c>
      <c r="CQ69" s="109">
        <v>1.40867981723683E-3</v>
      </c>
      <c r="CR69" s="109">
        <v>464.02985234544201</v>
      </c>
      <c r="CS69" s="109">
        <v>128.93311406134299</v>
      </c>
      <c r="CT69" s="109">
        <v>0</v>
      </c>
      <c r="CU69" s="109">
        <v>0</v>
      </c>
      <c r="CV69" s="109">
        <v>43.1910394535183</v>
      </c>
      <c r="CW69" s="109">
        <v>1.7569665557380201</v>
      </c>
      <c r="CX69" s="109">
        <v>0</v>
      </c>
      <c r="CY69" s="109">
        <v>7.0502490497528001</v>
      </c>
      <c r="CZ69" s="109">
        <v>863.37224722630901</v>
      </c>
      <c r="DA69" s="109">
        <v>1.6706270496315501</v>
      </c>
      <c r="DB69" s="109">
        <v>60.036221192700502</v>
      </c>
      <c r="DD69" s="30">
        <f t="shared" si="80"/>
        <v>8.0000024732304244E-3</v>
      </c>
      <c r="DE69" s="30">
        <f t="shared" si="81"/>
        <v>1.924752129983074E-2</v>
      </c>
      <c r="DF69" s="45">
        <f t="shared" si="82"/>
        <v>-1.0022703888805736E-6</v>
      </c>
      <c r="DG69" s="45"/>
      <c r="DH69" s="45">
        <f t="shared" si="83"/>
        <v>-7.5144680538810285E-7</v>
      </c>
      <c r="DI69" s="45">
        <f t="shared" si="84"/>
        <v>-2.4416242943676574E-5</v>
      </c>
      <c r="DJ69" s="45">
        <f t="shared" si="85"/>
        <v>-2.6694177463803441E-5</v>
      </c>
      <c r="DK69" s="45">
        <f t="shared" si="86"/>
        <v>-5.1256522920811297E-8</v>
      </c>
      <c r="DL69" s="45">
        <f t="shared" si="87"/>
        <v>-4.3340926232257025E-7</v>
      </c>
      <c r="DM69" s="45">
        <f t="shared" si="88"/>
        <v>-4.925449360591457E-4</v>
      </c>
      <c r="DN69" s="45">
        <f t="shared" si="89"/>
        <v>2.8113457848914007E-6</v>
      </c>
      <c r="DO69" s="45">
        <f t="shared" si="90"/>
        <v>2.5870714870913118E-5</v>
      </c>
      <c r="DP69" s="45">
        <f t="shared" si="91"/>
        <v>-5.6019273458075077E-4</v>
      </c>
      <c r="DQ69" s="45">
        <f t="shared" si="92"/>
        <v>3.2459062315335172E-5</v>
      </c>
      <c r="DR69" s="45">
        <f t="shared" si="93"/>
        <v>2.6386568414584103E-6</v>
      </c>
      <c r="DS69" s="45">
        <f t="shared" si="94"/>
        <v>2.6418152356697503E-5</v>
      </c>
      <c r="DT69" s="45">
        <f t="shared" si="95"/>
        <v>2.2774767104987495E-5</v>
      </c>
      <c r="DU69" s="45">
        <f t="shared" si="96"/>
        <v>9.6408801324072998E-7</v>
      </c>
      <c r="DV69" s="45">
        <f t="shared" si="97"/>
        <v>8.5560240270335245E-4</v>
      </c>
      <c r="DW69" s="45">
        <f t="shared" si="98"/>
        <v>4.0804494642427247E-6</v>
      </c>
      <c r="DX69" s="45">
        <f t="shared" si="99"/>
        <v>2.7065747525204584E-5</v>
      </c>
      <c r="DY69" s="45">
        <f t="shared" si="100"/>
        <v>2.551344358439525E-5</v>
      </c>
      <c r="DZ69" s="45">
        <f t="shared" si="101"/>
        <v>2.6541504009599595E-5</v>
      </c>
      <c r="EA69" s="45">
        <f t="shared" si="102"/>
        <v>-1.3363171350880814E-3</v>
      </c>
      <c r="EB69" s="45">
        <f t="shared" si="103"/>
        <v>2.6270309927733574E-5</v>
      </c>
      <c r="EC69" s="45">
        <f t="shared" si="104"/>
        <v>2.2952296524749683E-6</v>
      </c>
      <c r="ED69" s="45">
        <f t="shared" si="105"/>
        <v>1.0482593815308073E-6</v>
      </c>
      <c r="EE69" s="75">
        <f t="shared" si="106"/>
        <v>1.8904237979694847E-6</v>
      </c>
      <c r="EF69" s="45">
        <f t="shared" si="107"/>
        <v>2.859151000341647E-5</v>
      </c>
      <c r="EG69" s="45">
        <f t="shared" si="108"/>
        <v>8.0479648443857908E-4</v>
      </c>
      <c r="EH69" s="45">
        <f t="shared" si="109"/>
        <v>-9.5819154353783361E-4</v>
      </c>
      <c r="EI69" s="75">
        <f t="shared" si="110"/>
        <v>-4.3743199096338265E-4</v>
      </c>
      <c r="EJ69" s="45">
        <f t="shared" si="111"/>
        <v>2.4150204538144459E-5</v>
      </c>
      <c r="EK69" s="45">
        <f t="shared" si="112"/>
        <v>2.6250273008791478E-5</v>
      </c>
    </row>
    <row r="70" spans="1:141" x14ac:dyDescent="0.25">
      <c r="A70" s="22">
        <v>113</v>
      </c>
      <c r="B70" s="20">
        <v>219.46317397000001</v>
      </c>
      <c r="C70" s="20"/>
      <c r="D70" s="20">
        <v>1557.0698717</v>
      </c>
      <c r="E70" s="20">
        <v>32.070434570000003</v>
      </c>
      <c r="F70" s="20">
        <v>29.504807020000001</v>
      </c>
      <c r="G70" s="20">
        <v>58.246442909999999</v>
      </c>
      <c r="H70" s="20">
        <v>160.83736052</v>
      </c>
      <c r="J70" s="22" t="s">
        <v>120</v>
      </c>
      <c r="K70" s="22">
        <v>0</v>
      </c>
      <c r="L70" s="109">
        <v>4.2490642751290997</v>
      </c>
      <c r="M70" s="109">
        <v>0.29722817024825099</v>
      </c>
      <c r="N70" s="109">
        <v>1.5726990891334101</v>
      </c>
      <c r="O70" s="109">
        <v>1.5726990891334101</v>
      </c>
      <c r="P70" s="109">
        <v>12.4950473415565</v>
      </c>
      <c r="Q70" s="109">
        <v>0</v>
      </c>
      <c r="R70" s="109">
        <v>1.2991009551524701E-4</v>
      </c>
      <c r="S70" s="109">
        <v>6.3426379404421301E-4</v>
      </c>
      <c r="T70" s="109">
        <v>0.76178264199463097</v>
      </c>
      <c r="U70" s="109">
        <v>1.23328426187999E-4</v>
      </c>
      <c r="V70" s="109">
        <v>0.16292852966792801</v>
      </c>
      <c r="W70" s="109">
        <v>4.3171495339980196E-3</v>
      </c>
      <c r="X70" s="109">
        <v>2.6459918318755202E-3</v>
      </c>
      <c r="Y70" s="109">
        <v>3.91050013639114</v>
      </c>
      <c r="Z70" s="109">
        <v>4.2723572369472597E-8</v>
      </c>
      <c r="AA70" s="109">
        <v>1.7089269553619099E-7</v>
      </c>
      <c r="AB70" s="109">
        <v>219.46313486223801</v>
      </c>
      <c r="AC70" s="109">
        <v>2.5656258866714001</v>
      </c>
      <c r="AD70" s="109">
        <v>22.754099219012598</v>
      </c>
      <c r="AE70" s="109">
        <v>1.4489509636953799</v>
      </c>
      <c r="AF70" s="109">
        <v>3.3664987847021197E-2</v>
      </c>
      <c r="AG70" s="109">
        <v>5.18104278620127</v>
      </c>
      <c r="AH70" s="109">
        <v>8.70390636970408E-2</v>
      </c>
      <c r="AI70" s="109">
        <v>37.429008463202003</v>
      </c>
      <c r="AJ70" s="109">
        <v>0.284399677546255</v>
      </c>
      <c r="AK70" s="109">
        <v>6.5344206067957398</v>
      </c>
      <c r="AL70" s="109">
        <v>7.0607738413333496E-2</v>
      </c>
      <c r="AM70" s="109">
        <v>0</v>
      </c>
      <c r="AN70" s="109">
        <v>0</v>
      </c>
      <c r="AO70" s="109">
        <v>6.8729901411972198</v>
      </c>
      <c r="AP70" s="109">
        <v>6.8729901411972198</v>
      </c>
      <c r="AQ70" s="109">
        <v>0.44873735335405601</v>
      </c>
      <c r="AR70" s="109">
        <v>3.5765806054553299E-7</v>
      </c>
      <c r="AS70" s="109">
        <v>6.9064661460561999E-7</v>
      </c>
      <c r="AT70" s="109">
        <v>12.456557725271001</v>
      </c>
      <c r="AU70" s="109">
        <v>5.1749010079862403</v>
      </c>
      <c r="AV70" s="109">
        <v>0.206528189570264</v>
      </c>
      <c r="AW70" s="109">
        <v>5.4156109210721004</v>
      </c>
      <c r="AX70" s="109">
        <v>0.55417548599679201</v>
      </c>
      <c r="AY70" s="109">
        <v>4.4257054514790201E-4</v>
      </c>
      <c r="AZ70" s="109">
        <v>3.2455319477284099E-3</v>
      </c>
      <c r="BA70" s="109">
        <v>3.1351811372542502E-5</v>
      </c>
      <c r="BB70" s="109">
        <v>6.3653973555559203E-5</v>
      </c>
      <c r="BC70" s="109">
        <v>0</v>
      </c>
      <c r="BD70" s="109">
        <v>0.43849823955902001</v>
      </c>
      <c r="BE70" s="109">
        <v>0.56787904418613599</v>
      </c>
      <c r="BF70" s="109">
        <v>0</v>
      </c>
      <c r="BG70" s="109">
        <v>1.0337593214173499E-2</v>
      </c>
      <c r="BH70" s="109">
        <v>9.9321935437644993E-3</v>
      </c>
      <c r="BI70" s="109">
        <v>165.389761515016</v>
      </c>
      <c r="BJ70" s="109">
        <v>1401.36227759497</v>
      </c>
      <c r="BK70" s="109">
        <v>143.25038544508499</v>
      </c>
      <c r="BL70" s="109">
        <v>1557.0692207653301</v>
      </c>
      <c r="BM70" s="109">
        <v>0</v>
      </c>
      <c r="BN70" s="109">
        <v>6.5927263030142598</v>
      </c>
      <c r="BO70" s="109">
        <v>0.27441850140820201</v>
      </c>
      <c r="BP70" s="109">
        <v>2.5521883320381099E-4</v>
      </c>
      <c r="BQ70" s="109">
        <v>7.52963932163781E-4</v>
      </c>
      <c r="BR70" s="109">
        <v>6.0426327154880098E-4</v>
      </c>
      <c r="BS70" s="109">
        <v>6.0084080490748801E-2</v>
      </c>
      <c r="BT70" s="109">
        <v>0</v>
      </c>
      <c r="BU70" s="109">
        <v>57.5065205899568</v>
      </c>
      <c r="BV70" s="109">
        <v>1.7201285294620099E-2</v>
      </c>
      <c r="BW70" s="109">
        <v>6.0484968336116602E-3</v>
      </c>
      <c r="BX70" s="109">
        <v>22.754099219012598</v>
      </c>
      <c r="BY70" s="109">
        <v>7.73026394836775E-3</v>
      </c>
      <c r="BZ70" s="109">
        <v>0</v>
      </c>
      <c r="CA70" s="109">
        <v>1.8499633481594101E-7</v>
      </c>
      <c r="CB70" s="109">
        <v>1.12118167738664E-3</v>
      </c>
      <c r="CC70" s="109">
        <v>32.0696560484024</v>
      </c>
      <c r="CD70" s="109">
        <v>29.504030161730999</v>
      </c>
      <c r="CE70" s="109">
        <v>2.5656258866714001</v>
      </c>
      <c r="CF70" s="109">
        <v>0</v>
      </c>
      <c r="CG70" s="109">
        <v>0</v>
      </c>
      <c r="CH70" s="109">
        <v>0.120704077999526</v>
      </c>
      <c r="CI70" s="109">
        <v>0</v>
      </c>
      <c r="CJ70" s="109">
        <v>1.2952607792236399</v>
      </c>
      <c r="CK70" s="109">
        <v>0</v>
      </c>
      <c r="CL70" s="109">
        <v>3.3664987847021197E-2</v>
      </c>
      <c r="CM70" s="109">
        <v>5.18104278620127</v>
      </c>
      <c r="CN70" s="109">
        <v>0.140488368124252</v>
      </c>
      <c r="CO70" s="109">
        <v>0</v>
      </c>
      <c r="CP70" s="109">
        <v>8.70390636970408E-2</v>
      </c>
      <c r="CQ70" s="109">
        <v>1.18019995921449E-4</v>
      </c>
      <c r="CR70" s="109">
        <v>58.246408571570299</v>
      </c>
      <c r="CS70" s="109">
        <v>24.018907539938098</v>
      </c>
      <c r="CT70" s="109">
        <v>0</v>
      </c>
      <c r="CU70" s="109">
        <v>0</v>
      </c>
      <c r="CV70" s="109">
        <v>8.0460436674680391</v>
      </c>
      <c r="CW70" s="109">
        <v>0.32730389082544298</v>
      </c>
      <c r="CX70" s="109">
        <v>0</v>
      </c>
      <c r="CY70" s="109">
        <v>1.3133898301889899</v>
      </c>
      <c r="CZ70" s="109">
        <v>160.837307936088</v>
      </c>
      <c r="DA70" s="109">
        <v>0.31122069312268102</v>
      </c>
      <c r="DB70" s="109">
        <v>11.1841266665619</v>
      </c>
      <c r="DD70" s="30">
        <f t="shared" si="80"/>
        <v>8.0000025426925844E-3</v>
      </c>
      <c r="DE70" s="30">
        <f t="shared" si="81"/>
        <v>1.9247507580259962E-2</v>
      </c>
      <c r="DF70" s="45">
        <f t="shared" si="82"/>
        <v>-1.7819737725973816E-7</v>
      </c>
      <c r="DG70" s="45"/>
      <c r="DH70" s="45">
        <f t="shared" si="83"/>
        <v>-4.1805103402951471E-7</v>
      </c>
      <c r="DI70" s="45">
        <f t="shared" si="84"/>
        <v>-2.42753678907455E-5</v>
      </c>
      <c r="DJ70" s="45">
        <f t="shared" si="85"/>
        <v>-2.6329888159446258E-5</v>
      </c>
      <c r="DK70" s="45">
        <f t="shared" si="86"/>
        <v>-5.8953693966764099E-7</v>
      </c>
      <c r="DL70" s="45">
        <f t="shared" si="87"/>
        <v>-3.2693841678747866E-7</v>
      </c>
      <c r="DM70" s="45">
        <f t="shared" si="88"/>
        <v>-4.9082202156218154E-4</v>
      </c>
      <c r="DN70" s="45">
        <f t="shared" si="89"/>
        <v>2.776266632503047E-6</v>
      </c>
      <c r="DO70" s="45">
        <f t="shared" si="90"/>
        <v>2.5529357820024579E-5</v>
      </c>
      <c r="DP70" s="45">
        <f t="shared" si="91"/>
        <v>-5.5806330188269021E-4</v>
      </c>
      <c r="DQ70" s="45">
        <f t="shared" si="92"/>
        <v>1.2812392546370916E-5</v>
      </c>
      <c r="DR70" s="45">
        <f t="shared" si="93"/>
        <v>2.0667305320109253E-6</v>
      </c>
      <c r="DS70" s="45">
        <f t="shared" si="94"/>
        <v>2.7322855179642196E-5</v>
      </c>
      <c r="DT70" s="45">
        <f t="shared" si="95"/>
        <v>3.3189279530205234E-5</v>
      </c>
      <c r="DU70" s="45">
        <f t="shared" si="96"/>
        <v>2.2692945287809335E-6</v>
      </c>
      <c r="DV70" s="45">
        <f t="shared" si="97"/>
        <v>8.5631973497031152E-4</v>
      </c>
      <c r="DW70" s="45">
        <f t="shared" si="98"/>
        <v>2.8172736740418512E-6</v>
      </c>
      <c r="DX70" s="45">
        <f t="shared" si="99"/>
        <v>2.6392636943187914E-5</v>
      </c>
      <c r="DY70" s="45">
        <f t="shared" si="100"/>
        <v>2.6768589754158488E-5</v>
      </c>
      <c r="DZ70" s="45">
        <f t="shared" si="101"/>
        <v>2.9554940413339325E-5</v>
      </c>
      <c r="EA70" s="45">
        <f t="shared" si="102"/>
        <v>-1.3382601730607293E-3</v>
      </c>
      <c r="EB70" s="45">
        <f t="shared" si="103"/>
        <v>2.5557746356302614E-5</v>
      </c>
      <c r="EC70" s="45">
        <f t="shared" si="104"/>
        <v>-9.4176983644589189E-8</v>
      </c>
      <c r="ED70" s="45">
        <f t="shared" si="105"/>
        <v>1.6138617143820127E-6</v>
      </c>
      <c r="EE70" s="75">
        <f t="shared" si="106"/>
        <v>2.8864686529475754E-6</v>
      </c>
      <c r="EF70" s="45">
        <f t="shared" si="107"/>
        <v>3.5156575871474896E-5</v>
      </c>
      <c r="EG70" s="45">
        <f t="shared" si="108"/>
        <v>8.1233573493996747E-4</v>
      </c>
      <c r="EH70" s="45">
        <f t="shared" si="109"/>
        <v>-9.4132946776280296E-4</v>
      </c>
      <c r="EI70" s="75">
        <f t="shared" si="110"/>
        <v>-4.1005450481316087E-4</v>
      </c>
      <c r="EJ70" s="45">
        <f t="shared" si="111"/>
        <v>2.3912283972040924E-5</v>
      </c>
      <c r="EK70" s="45">
        <f t="shared" si="112"/>
        <v>2.5991660058352057E-5</v>
      </c>
    </row>
    <row r="71" spans="1:141" x14ac:dyDescent="0.25">
      <c r="A71" s="22">
        <v>124</v>
      </c>
      <c r="B71" s="20">
        <v>2685.7806734999999</v>
      </c>
      <c r="C71" s="20">
        <v>8.9555948419</v>
      </c>
      <c r="D71" s="20">
        <v>25532.441300999999</v>
      </c>
      <c r="E71" s="20">
        <v>444.65024353000001</v>
      </c>
      <c r="F71" s="20">
        <v>409.07826984000002</v>
      </c>
      <c r="G71" s="20">
        <v>989.43728573999999</v>
      </c>
      <c r="H71" s="20">
        <v>1323.2565881999999</v>
      </c>
      <c r="J71" s="22" t="s">
        <v>121</v>
      </c>
      <c r="K71" s="22">
        <v>0</v>
      </c>
      <c r="L71" s="109">
        <v>34.727849520836401</v>
      </c>
      <c r="M71" s="109">
        <v>2.4292614722042298</v>
      </c>
      <c r="N71" s="109">
        <v>12.853734188733201</v>
      </c>
      <c r="O71" s="109">
        <v>12.853734188733201</v>
      </c>
      <c r="P71" s="109">
        <v>102.12263898212601</v>
      </c>
      <c r="Q71" s="109">
        <v>0</v>
      </c>
      <c r="R71" s="109">
        <v>1.02181230950688E-3</v>
      </c>
      <c r="S71" s="109">
        <v>4.9888518879831504E-3</v>
      </c>
      <c r="T71" s="109">
        <v>6.2260809387126104</v>
      </c>
      <c r="U71" s="109">
        <v>9.7006759656740303E-4</v>
      </c>
      <c r="V71" s="109">
        <v>1.3316246362697699</v>
      </c>
      <c r="W71" s="109">
        <v>3.3956779488197003E-2</v>
      </c>
      <c r="X71" s="109">
        <v>2.0812188252671698E-2</v>
      </c>
      <c r="Y71" s="109">
        <v>31.960706915788901</v>
      </c>
      <c r="Z71" s="109">
        <v>3.3603862497726503E-7</v>
      </c>
      <c r="AA71" s="109">
        <v>1.3441591296152399E-6</v>
      </c>
      <c r="AB71" s="109">
        <v>2664.3423310570602</v>
      </c>
      <c r="AC71" s="109">
        <v>35.1719467363327</v>
      </c>
      <c r="AD71" s="109">
        <v>178.973998247325</v>
      </c>
      <c r="AE71" s="109">
        <v>11.3967892987648</v>
      </c>
      <c r="AF71" s="109">
        <v>0.26479397256347897</v>
      </c>
      <c r="AG71" s="109">
        <v>40.751798695966002</v>
      </c>
      <c r="AH71" s="109">
        <v>0.68461138577026703</v>
      </c>
      <c r="AI71" s="109">
        <v>305.909281011921</v>
      </c>
      <c r="AJ71" s="109">
        <v>2.3244082605532399</v>
      </c>
      <c r="AK71" s="109">
        <v>53.406254268093001</v>
      </c>
      <c r="AL71" s="109">
        <v>0.57708135913512704</v>
      </c>
      <c r="AM71" s="109">
        <v>0</v>
      </c>
      <c r="AN71" s="109">
        <v>0</v>
      </c>
      <c r="AO71" s="109">
        <v>56.173362402376497</v>
      </c>
      <c r="AP71" s="109">
        <v>56.173362402376497</v>
      </c>
      <c r="AQ71" s="109">
        <v>3.6675567425056599</v>
      </c>
      <c r="AR71" s="109">
        <v>2.8131952323947098E-6</v>
      </c>
      <c r="AS71" s="109">
        <v>5.4323575578299796E-6</v>
      </c>
      <c r="AT71" s="109">
        <v>202.45805872010601</v>
      </c>
      <c r="AU71" s="109">
        <v>42.294762221597502</v>
      </c>
      <c r="AV71" s="109">
        <v>1.6879689715769099</v>
      </c>
      <c r="AW71" s="109">
        <v>44.261960519251197</v>
      </c>
      <c r="AX71" s="109">
        <v>4.5293218267497801</v>
      </c>
      <c r="AY71" s="109">
        <v>3.4810723281359299E-3</v>
      </c>
      <c r="AZ71" s="109">
        <v>2.5527913270170899E-2</v>
      </c>
      <c r="BA71" s="109">
        <v>2.4659975638927003E-4</v>
      </c>
      <c r="BB71" s="109">
        <v>5.0067185855145297E-4</v>
      </c>
      <c r="BC71" s="109">
        <v>0</v>
      </c>
      <c r="BD71" s="109">
        <v>3.5838737143669701</v>
      </c>
      <c r="BE71" s="109">
        <v>13.1630241902148</v>
      </c>
      <c r="BF71" s="109">
        <v>0</v>
      </c>
      <c r="BG71" s="109">
        <v>8.1310923350804906E-2</v>
      </c>
      <c r="BH71" s="109">
        <v>7.8122551629491194E-2</v>
      </c>
      <c r="BI71" s="109">
        <v>1351.7385828689801</v>
      </c>
      <c r="BJ71" s="109">
        <v>22776.4382455618</v>
      </c>
      <c r="BK71" s="109">
        <v>2328.2622750596602</v>
      </c>
      <c r="BL71" s="109">
        <v>25307.1585793415</v>
      </c>
      <c r="BM71" s="109">
        <v>0</v>
      </c>
      <c r="BN71" s="109">
        <v>53.882621471915897</v>
      </c>
      <c r="BO71" s="109">
        <v>2.2425337065758302</v>
      </c>
      <c r="BP71" s="109">
        <v>2.0074218907940402E-3</v>
      </c>
      <c r="BQ71" s="109">
        <v>5.9224620336535503E-3</v>
      </c>
      <c r="BR71" s="109">
        <v>4.7528330825575803E-3</v>
      </c>
      <c r="BS71" s="109">
        <v>0.48906101225218601</v>
      </c>
      <c r="BT71" s="109">
        <v>0</v>
      </c>
      <c r="BU71" s="109">
        <v>470.00453517088499</v>
      </c>
      <c r="BV71" s="109">
        <v>3.4282462783224998</v>
      </c>
      <c r="BW71" s="109">
        <v>4.7574769203635403E-2</v>
      </c>
      <c r="BX71" s="109">
        <v>191.197395900505</v>
      </c>
      <c r="BY71" s="109">
        <v>0.19530349377469799</v>
      </c>
      <c r="BZ71" s="109">
        <v>0</v>
      </c>
      <c r="CA71" s="109">
        <v>1.45509350353015E-6</v>
      </c>
      <c r="CB71" s="109">
        <v>8.8187384050662197E-3</v>
      </c>
      <c r="CC71" s="109">
        <v>439.63651619812902</v>
      </c>
      <c r="CD71" s="109">
        <v>404.46456946179597</v>
      </c>
      <c r="CE71" s="109">
        <v>35.1719467363327</v>
      </c>
      <c r="CF71" s="109">
        <v>0.57467517650754596</v>
      </c>
      <c r="CG71" s="109">
        <v>0</v>
      </c>
      <c r="CH71" s="109">
        <v>43.9819035808572</v>
      </c>
      <c r="CI71" s="109">
        <v>0</v>
      </c>
      <c r="CJ71" s="109">
        <v>28.531909919145399</v>
      </c>
      <c r="CK71" s="109">
        <v>0</v>
      </c>
      <c r="CL71" s="109">
        <v>0.26479397256347897</v>
      </c>
      <c r="CM71" s="109">
        <v>114.110423342537</v>
      </c>
      <c r="CN71" s="109">
        <v>1.1482190388597699</v>
      </c>
      <c r="CO71" s="109">
        <v>0.58692229258640904</v>
      </c>
      <c r="CP71" s="109">
        <v>21.511219652000399</v>
      </c>
      <c r="CQ71" s="109">
        <v>2.5382345387103999E-2</v>
      </c>
      <c r="CR71" s="109">
        <v>976.76853122571401</v>
      </c>
      <c r="CS71" s="109">
        <v>196.30781694102001</v>
      </c>
      <c r="CT71" s="109">
        <v>0</v>
      </c>
      <c r="CU71" s="109">
        <v>0</v>
      </c>
      <c r="CV71" s="109">
        <v>65.760826982368499</v>
      </c>
      <c r="CW71" s="109">
        <v>2.6750803603498698</v>
      </c>
      <c r="CX71" s="109">
        <v>0</v>
      </c>
      <c r="CY71" s="109">
        <v>10.7344044431951</v>
      </c>
      <c r="CZ71" s="109">
        <v>1314.5315645651101</v>
      </c>
      <c r="DA71" s="109">
        <v>2.5436233361387099</v>
      </c>
      <c r="DB71" s="109">
        <v>91.408628484267197</v>
      </c>
      <c r="DD71" s="30">
        <f t="shared" si="80"/>
        <v>8.0000312198373249E-3</v>
      </c>
      <c r="DE71" s="30">
        <f t="shared" si="81"/>
        <v>3.2544319537630415E-2</v>
      </c>
      <c r="DF71" s="45">
        <f t="shared" si="82"/>
        <v>-7.9821642379316778E-3</v>
      </c>
      <c r="DG71" s="45"/>
      <c r="DH71" s="45">
        <f t="shared" si="83"/>
        <v>-8.8233913476059109E-3</v>
      </c>
      <c r="DI71" s="45">
        <f t="shared" si="84"/>
        <v>-1.1275665323081569E-2</v>
      </c>
      <c r="DJ71" s="45">
        <f t="shared" si="85"/>
        <v>-1.1278282711053239E-2</v>
      </c>
      <c r="DK71" s="45">
        <f t="shared" si="86"/>
        <v>-1.2803999502415172E-2</v>
      </c>
      <c r="DL71" s="45">
        <f t="shared" si="87"/>
        <v>-6.593599240460441E-3</v>
      </c>
      <c r="DM71" s="45">
        <f t="shared" si="88"/>
        <v>-4.9207439758445224E-4</v>
      </c>
      <c r="DN71" s="45">
        <f t="shared" si="89"/>
        <v>2.9395390240210243E-6</v>
      </c>
      <c r="DO71" s="45">
        <f t="shared" si="90"/>
        <v>-0.42622421280095002</v>
      </c>
      <c r="DP71" s="45">
        <f t="shared" si="91"/>
        <v>-5.5929197531458317E-4</v>
      </c>
      <c r="DQ71" s="45">
        <f t="shared" si="92"/>
        <v>-0.42622022986003061</v>
      </c>
      <c r="DR71" s="45">
        <f t="shared" si="93"/>
        <v>3.1250385463979979E-6</v>
      </c>
      <c r="DS71" s="45">
        <f t="shared" si="94"/>
        <v>-0.42622440943126588</v>
      </c>
      <c r="DT71" s="45">
        <f t="shared" si="95"/>
        <v>-0.42622535918517918</v>
      </c>
      <c r="DU71" s="45">
        <f t="shared" si="96"/>
        <v>3.4696979192955482E-6</v>
      </c>
      <c r="DV71" s="45">
        <f t="shared" si="97"/>
        <v>8.5741676968081166E-4</v>
      </c>
      <c r="DW71" s="45">
        <f t="shared" si="98"/>
        <v>3.7293001771430318E-6</v>
      </c>
      <c r="DX71" s="45">
        <f t="shared" si="99"/>
        <v>-0.42622198490751728</v>
      </c>
      <c r="DY71" s="45">
        <f t="shared" si="100"/>
        <v>-0.42622444014005245</v>
      </c>
      <c r="DZ71" s="45">
        <f t="shared" si="101"/>
        <v>-0.42622432809226535</v>
      </c>
      <c r="EA71" s="45">
        <f t="shared" si="102"/>
        <v>-1.3368337935772236E-3</v>
      </c>
      <c r="EB71" s="45">
        <f t="shared" si="103"/>
        <v>-0.42622411576921998</v>
      </c>
      <c r="EC71" s="45">
        <f t="shared" si="104"/>
        <v>3.2247583351577889E-6</v>
      </c>
      <c r="ED71" s="45">
        <f t="shared" si="105"/>
        <v>1.8708407243635716E-6</v>
      </c>
      <c r="EE71" s="75">
        <f t="shared" si="106"/>
        <v>-2.5865426944133587E-3</v>
      </c>
      <c r="EF71" s="45">
        <f t="shared" si="107"/>
        <v>-0.42622441516127668</v>
      </c>
      <c r="EG71" s="45">
        <f t="shared" si="108"/>
        <v>-0.42577562876891095</v>
      </c>
      <c r="EH71" s="45">
        <f t="shared" si="109"/>
        <v>-0.42678411478457046</v>
      </c>
      <c r="EI71" s="75">
        <f t="shared" si="110"/>
        <v>-7.8659169724773839E-2</v>
      </c>
      <c r="EJ71" s="45">
        <f t="shared" si="111"/>
        <v>-0.39212524781202523</v>
      </c>
      <c r="EK71" s="45">
        <f t="shared" si="112"/>
        <v>-0.42622417605280483</v>
      </c>
    </row>
    <row r="72" spans="1:141" x14ac:dyDescent="0.25">
      <c r="A72" s="22">
        <v>135</v>
      </c>
      <c r="B72" s="20">
        <v>508.97764531000001</v>
      </c>
      <c r="C72" s="20">
        <v>0.92801504589999995</v>
      </c>
      <c r="D72" s="20">
        <v>4622.2808400000004</v>
      </c>
      <c r="E72" s="20">
        <v>80.203560722999995</v>
      </c>
      <c r="F72" s="20">
        <v>73.787163819</v>
      </c>
      <c r="G72" s="20">
        <v>161.55611417</v>
      </c>
      <c r="H72" s="20">
        <v>290.53123155999998</v>
      </c>
      <c r="J72" s="22" t="s">
        <v>70</v>
      </c>
      <c r="K72" s="22">
        <v>0</v>
      </c>
      <c r="L72" s="109">
        <v>7.6753544648004501</v>
      </c>
      <c r="M72" s="109">
        <v>0.53690215970903299</v>
      </c>
      <c r="N72" s="109">
        <v>2.8408634239276398</v>
      </c>
      <c r="O72" s="109">
        <v>2.8408634239276398</v>
      </c>
      <c r="P72" s="109">
        <v>22.570585313910598</v>
      </c>
      <c r="Q72" s="109">
        <v>0</v>
      </c>
      <c r="R72" s="109">
        <v>2.6433053897496E-4</v>
      </c>
      <c r="S72" s="109">
        <v>1.2905590370211101E-3</v>
      </c>
      <c r="T72" s="109">
        <v>1.37605706263159</v>
      </c>
      <c r="U72" s="109">
        <v>2.5094064368348201E-4</v>
      </c>
      <c r="V72" s="109">
        <v>0.29430923011293098</v>
      </c>
      <c r="W72" s="109">
        <v>8.7842294570567095E-3</v>
      </c>
      <c r="X72" s="109">
        <v>5.3838735208364304E-3</v>
      </c>
      <c r="Y72" s="109">
        <v>7.0637802074108302</v>
      </c>
      <c r="Z72" s="109">
        <v>8.6930196156241495E-8</v>
      </c>
      <c r="AA72" s="109">
        <v>3.4772279083097601E-7</v>
      </c>
      <c r="AB72" s="109">
        <v>508.97681685653902</v>
      </c>
      <c r="AC72" s="109">
        <v>6.4164083400849803</v>
      </c>
      <c r="AD72" s="109">
        <v>46.298411018700598</v>
      </c>
      <c r="AE72" s="109">
        <v>2.9482214763251098</v>
      </c>
      <c r="AF72" s="109">
        <v>6.8499142953201406E-2</v>
      </c>
      <c r="AG72" s="109">
        <v>10.5420208667471</v>
      </c>
      <c r="AH72" s="109">
        <v>0.17710124836720101</v>
      </c>
      <c r="AI72" s="109">
        <v>67.610526997139402</v>
      </c>
      <c r="AJ72" s="109">
        <v>0.51372977898410999</v>
      </c>
      <c r="AK72" s="109">
        <v>11.8035404530498</v>
      </c>
      <c r="AL72" s="109">
        <v>0.127543546289345</v>
      </c>
      <c r="AM72" s="109">
        <v>0</v>
      </c>
      <c r="AN72" s="109">
        <v>0</v>
      </c>
      <c r="AO72" s="109">
        <v>12.415096073524101</v>
      </c>
      <c r="AP72" s="109">
        <v>12.415096073524101</v>
      </c>
      <c r="AQ72" s="109">
        <v>0.81058160783081701</v>
      </c>
      <c r="AR72" s="109">
        <v>7.2775993810523695E-7</v>
      </c>
      <c r="AS72" s="109">
        <v>1.4052846498013E-6</v>
      </c>
      <c r="AT72" s="109">
        <v>36.978286920528802</v>
      </c>
      <c r="AU72" s="109">
        <v>9.3477578280284597</v>
      </c>
      <c r="AV72" s="109">
        <v>0.37306513723837997</v>
      </c>
      <c r="AW72" s="109">
        <v>9.7825756252888798</v>
      </c>
      <c r="AX72" s="109">
        <v>1.0010434807894699</v>
      </c>
      <c r="AY72" s="109">
        <v>9.0051522015906205E-4</v>
      </c>
      <c r="AZ72" s="109">
        <v>6.6037707854516899E-3</v>
      </c>
      <c r="BA72" s="109">
        <v>6.37925340476308E-5</v>
      </c>
      <c r="BB72" s="109">
        <v>1.2951803656365501E-4</v>
      </c>
      <c r="BC72" s="109">
        <v>0</v>
      </c>
      <c r="BD72" s="109">
        <v>0.79209011552108899</v>
      </c>
      <c r="BE72" s="109">
        <v>2.0834996941086898</v>
      </c>
      <c r="BF72" s="109">
        <v>0</v>
      </c>
      <c r="BG72" s="109">
        <v>2.10342146309738E-2</v>
      </c>
      <c r="BH72" s="109">
        <v>2.02093696434575E-2</v>
      </c>
      <c r="BI72" s="109">
        <v>298.75457629921101</v>
      </c>
      <c r="BJ72" s="109">
        <v>4160.0504395464995</v>
      </c>
      <c r="BK72" s="109">
        <v>425.24987339958199</v>
      </c>
      <c r="BL72" s="109">
        <v>4622.2785998666104</v>
      </c>
      <c r="BM72" s="109">
        <v>0</v>
      </c>
      <c r="BN72" s="109">
        <v>11.908863244542101</v>
      </c>
      <c r="BO72" s="109">
        <v>0.49592719324062901</v>
      </c>
      <c r="BP72" s="109">
        <v>5.1929825118360599E-4</v>
      </c>
      <c r="BQ72" s="109">
        <v>1.5320721220037799E-3</v>
      </c>
      <c r="BR72" s="109">
        <v>1.2295123398204299E-3</v>
      </c>
      <c r="BS72" s="109">
        <v>0.110027106268291</v>
      </c>
      <c r="BT72" s="109">
        <v>0</v>
      </c>
      <c r="BU72" s="109">
        <v>103.87775223796601</v>
      </c>
      <c r="BV72" s="109">
        <v>0.297679668424852</v>
      </c>
      <c r="BW72" s="109">
        <v>1.23070443184135E-2</v>
      </c>
      <c r="BX72" s="109">
        <v>47.273475972375998</v>
      </c>
      <c r="BY72" s="109">
        <v>2.64581336772543E-2</v>
      </c>
      <c r="BZ72" s="109">
        <v>0</v>
      </c>
      <c r="CA72" s="109">
        <v>3.7641671764854997E-7</v>
      </c>
      <c r="CB72" s="109">
        <v>2.2813014985917902E-3</v>
      </c>
      <c r="CC72" s="109">
        <v>80.201372970783197</v>
      </c>
      <c r="CD72" s="109">
        <v>73.784964630698198</v>
      </c>
      <c r="CE72" s="109">
        <v>6.4164083400849803</v>
      </c>
      <c r="CF72" s="109">
        <v>4.5842279138213503E-2</v>
      </c>
      <c r="CG72" s="109">
        <v>0</v>
      </c>
      <c r="CH72" s="109">
        <v>3.67831026747576</v>
      </c>
      <c r="CI72" s="109">
        <v>0</v>
      </c>
      <c r="CJ72" s="109">
        <v>4.0988065278857002</v>
      </c>
      <c r="CK72" s="109">
        <v>0</v>
      </c>
      <c r="CL72" s="109">
        <v>6.8499142953201406E-2</v>
      </c>
      <c r="CM72" s="109">
        <v>16.393852411580799</v>
      </c>
      <c r="CN72" s="109">
        <v>0.25377284091072899</v>
      </c>
      <c r="CO72" s="109">
        <v>4.6819601294113E-2</v>
      </c>
      <c r="CP72" s="109">
        <v>1.83844144248416</v>
      </c>
      <c r="CQ72" s="109">
        <v>2.1908375910095501E-3</v>
      </c>
      <c r="CR72" s="109">
        <v>161.55644901535999</v>
      </c>
      <c r="CS72" s="109">
        <v>43.386999400889501</v>
      </c>
      <c r="CT72" s="109">
        <v>0</v>
      </c>
      <c r="CU72" s="109">
        <v>0</v>
      </c>
      <c r="CV72" s="109">
        <v>14.534111995326199</v>
      </c>
      <c r="CW72" s="109">
        <v>0.59123197801259897</v>
      </c>
      <c r="CX72" s="109">
        <v>0</v>
      </c>
      <c r="CY72" s="109">
        <v>2.3724632795515701</v>
      </c>
      <c r="CZ72" s="109">
        <v>290.53104008553902</v>
      </c>
      <c r="DA72" s="109">
        <v>0.56218027222066003</v>
      </c>
      <c r="DB72" s="109">
        <v>20.202620743729199</v>
      </c>
      <c r="DD72" s="30">
        <f t="shared" si="80"/>
        <v>8.0000125742303637E-3</v>
      </c>
      <c r="DE72" s="30">
        <f t="shared" si="81"/>
        <v>2.8237456025585066E-2</v>
      </c>
      <c r="DF72" s="45">
        <f t="shared" si="82"/>
        <v>-1.6276814289013496E-6</v>
      </c>
      <c r="DG72" s="45"/>
      <c r="DH72" s="45">
        <f t="shared" si="83"/>
        <v>-4.8463809696436629E-7</v>
      </c>
      <c r="DI72" s="45">
        <f t="shared" si="84"/>
        <v>-2.7277494877742531E-5</v>
      </c>
      <c r="DJ72" s="45">
        <f t="shared" si="85"/>
        <v>-2.9804483435579398E-5</v>
      </c>
      <c r="DK72" s="45">
        <f t="shared" si="86"/>
        <v>2.0726257356908872E-6</v>
      </c>
      <c r="DL72" s="45">
        <f t="shared" si="87"/>
        <v>-6.590494933505407E-7</v>
      </c>
      <c r="DM72" s="45">
        <f t="shared" si="88"/>
        <v>-4.9317750024602876E-4</v>
      </c>
      <c r="DN72" s="45">
        <f t="shared" si="89"/>
        <v>1.4856191718283597E-6</v>
      </c>
      <c r="DO72" s="45">
        <f t="shared" si="90"/>
        <v>-0.18636070554437084</v>
      </c>
      <c r="DP72" s="45">
        <f t="shared" si="91"/>
        <v>-5.5892029857481035E-4</v>
      </c>
      <c r="DQ72" s="45">
        <f t="shared" si="92"/>
        <v>-0.18637018917464959</v>
      </c>
      <c r="DR72" s="45">
        <f t="shared" si="93"/>
        <v>4.3712930889953843E-6</v>
      </c>
      <c r="DS72" s="45">
        <f t="shared" si="94"/>
        <v>-0.18636086697922843</v>
      </c>
      <c r="DT72" s="45">
        <f t="shared" si="95"/>
        <v>-0.18635262272582206</v>
      </c>
      <c r="DU72" s="45">
        <f t="shared" si="96"/>
        <v>3.2905873062303296E-6</v>
      </c>
      <c r="DV72" s="45">
        <f t="shared" si="97"/>
        <v>8.5313996499955459E-4</v>
      </c>
      <c r="DW72" s="45">
        <f t="shared" si="98"/>
        <v>7.3924242557227338E-9</v>
      </c>
      <c r="DX72" s="45">
        <f t="shared" si="99"/>
        <v>-0.18635239898098638</v>
      </c>
      <c r="DY72" s="45">
        <f t="shared" si="100"/>
        <v>-0.18636149864184143</v>
      </c>
      <c r="DZ72" s="45">
        <f t="shared" si="101"/>
        <v>-0.18636081212974087</v>
      </c>
      <c r="EA72" s="45">
        <f t="shared" si="102"/>
        <v>-1.3359695650776928E-3</v>
      </c>
      <c r="EB72" s="45">
        <f t="shared" si="103"/>
        <v>-0.18636093862126532</v>
      </c>
      <c r="EC72" s="45">
        <f t="shared" si="104"/>
        <v>2.2181503790056415E-6</v>
      </c>
      <c r="ED72" s="45">
        <f t="shared" si="105"/>
        <v>4.8199275859507282E-6</v>
      </c>
      <c r="EE72" s="75">
        <f t="shared" si="106"/>
        <v>-9.3184689031072527E-4</v>
      </c>
      <c r="EF72" s="45">
        <f t="shared" si="107"/>
        <v>-0.1863588983731535</v>
      </c>
      <c r="EG72" s="45">
        <f t="shared" si="108"/>
        <v>-0.18572489683859031</v>
      </c>
      <c r="EH72" s="45">
        <f t="shared" si="109"/>
        <v>-0.18714860136146921</v>
      </c>
      <c r="EI72" s="75">
        <f t="shared" si="110"/>
        <v>-2.8174804676308098E-2</v>
      </c>
      <c r="EJ72" s="45">
        <f t="shared" si="111"/>
        <v>-0.17145231270061037</v>
      </c>
      <c r="EK72" s="45">
        <f t="shared" si="112"/>
        <v>-0.1863619633949653</v>
      </c>
    </row>
    <row r="73" spans="1:141" x14ac:dyDescent="0.25">
      <c r="A73" s="22">
        <v>146</v>
      </c>
      <c r="B73" s="20">
        <v>32.071275553</v>
      </c>
      <c r="C73" s="20">
        <v>0.43611890640000001</v>
      </c>
      <c r="D73" s="20">
        <v>330.59454005999999</v>
      </c>
      <c r="E73" s="20">
        <v>21.191938435000001</v>
      </c>
      <c r="F73" s="20">
        <v>19.496583359999999</v>
      </c>
      <c r="G73" s="20">
        <v>156.87592014000001</v>
      </c>
      <c r="H73" s="20">
        <v>12.980310331</v>
      </c>
      <c r="J73" s="22" t="s">
        <v>122</v>
      </c>
      <c r="K73" s="22">
        <v>0</v>
      </c>
      <c r="L73" s="109">
        <v>0</v>
      </c>
      <c r="M73" s="109">
        <v>0</v>
      </c>
      <c r="N73" s="109">
        <v>0</v>
      </c>
      <c r="O73" s="109">
        <v>0</v>
      </c>
      <c r="P73" s="109">
        <v>0</v>
      </c>
      <c r="Q73" s="109">
        <v>0</v>
      </c>
      <c r="R73" s="109">
        <v>0</v>
      </c>
      <c r="S73" s="109">
        <v>0</v>
      </c>
      <c r="T73" s="109">
        <v>0</v>
      </c>
      <c r="U73" s="109">
        <v>0</v>
      </c>
      <c r="V73" s="109">
        <v>0</v>
      </c>
      <c r="W73" s="109">
        <v>0</v>
      </c>
      <c r="X73" s="109">
        <v>0</v>
      </c>
      <c r="Y73" s="109">
        <v>0</v>
      </c>
      <c r="Z73" s="109">
        <v>0</v>
      </c>
      <c r="AA73" s="109">
        <v>0</v>
      </c>
      <c r="AB73" s="109">
        <v>0</v>
      </c>
      <c r="AC73" s="109">
        <v>0</v>
      </c>
      <c r="AD73" s="109">
        <v>0</v>
      </c>
      <c r="AE73" s="109">
        <v>0</v>
      </c>
      <c r="AF73" s="109">
        <v>0</v>
      </c>
      <c r="AG73" s="109">
        <v>0</v>
      </c>
      <c r="AH73" s="109">
        <v>0</v>
      </c>
      <c r="AI73" s="109">
        <v>0</v>
      </c>
      <c r="AJ73" s="109">
        <v>0</v>
      </c>
      <c r="AK73" s="109">
        <v>0</v>
      </c>
      <c r="AL73" s="109">
        <v>0</v>
      </c>
      <c r="AM73" s="109">
        <v>0</v>
      </c>
      <c r="AN73" s="109">
        <v>0</v>
      </c>
      <c r="AO73" s="109">
        <v>0</v>
      </c>
      <c r="AP73" s="109">
        <v>0</v>
      </c>
      <c r="AQ73" s="109">
        <v>0</v>
      </c>
      <c r="AR73" s="109">
        <v>0</v>
      </c>
      <c r="AS73" s="109">
        <v>0</v>
      </c>
      <c r="AT73" s="109">
        <v>0</v>
      </c>
      <c r="AU73" s="109">
        <v>0</v>
      </c>
      <c r="AV73" s="109">
        <v>0</v>
      </c>
      <c r="AW73" s="109">
        <v>0</v>
      </c>
      <c r="AX73" s="109">
        <v>0</v>
      </c>
      <c r="AY73" s="109">
        <v>0</v>
      </c>
      <c r="AZ73" s="109">
        <v>0</v>
      </c>
      <c r="BA73" s="109">
        <v>0</v>
      </c>
      <c r="BB73" s="109">
        <v>0</v>
      </c>
      <c r="BC73" s="109">
        <v>0</v>
      </c>
      <c r="BD73" s="109">
        <v>0</v>
      </c>
      <c r="BE73" s="109">
        <v>0</v>
      </c>
      <c r="BF73" s="109">
        <v>0</v>
      </c>
      <c r="BG73" s="109">
        <v>0</v>
      </c>
      <c r="BH73" s="109">
        <v>0</v>
      </c>
      <c r="BI73" s="109">
        <v>0</v>
      </c>
      <c r="BJ73" s="109">
        <v>0</v>
      </c>
      <c r="BK73" s="109">
        <v>0</v>
      </c>
      <c r="BL73" s="109">
        <v>0</v>
      </c>
      <c r="BM73" s="109">
        <v>0</v>
      </c>
      <c r="BN73" s="109">
        <v>0</v>
      </c>
      <c r="BO73" s="109">
        <v>0</v>
      </c>
      <c r="BP73" s="109">
        <v>0</v>
      </c>
      <c r="BQ73" s="109">
        <v>0</v>
      </c>
      <c r="BR73" s="109">
        <v>0</v>
      </c>
      <c r="BS73" s="109">
        <v>0</v>
      </c>
      <c r="BT73" s="109">
        <v>0</v>
      </c>
      <c r="BU73" s="109">
        <v>0</v>
      </c>
      <c r="BV73" s="109">
        <v>0</v>
      </c>
      <c r="BW73" s="109">
        <v>0</v>
      </c>
      <c r="BX73" s="109">
        <v>0</v>
      </c>
      <c r="BY73" s="109">
        <v>0</v>
      </c>
      <c r="BZ73" s="109">
        <v>0</v>
      </c>
      <c r="CA73" s="109">
        <v>0</v>
      </c>
      <c r="CB73" s="109">
        <v>0</v>
      </c>
      <c r="CC73" s="109">
        <v>0</v>
      </c>
      <c r="CD73" s="109">
        <v>0</v>
      </c>
      <c r="CE73" s="109">
        <v>0</v>
      </c>
      <c r="CF73" s="109">
        <v>0</v>
      </c>
      <c r="CG73" s="109">
        <v>0</v>
      </c>
      <c r="CH73" s="109">
        <v>0</v>
      </c>
      <c r="CI73" s="109">
        <v>0</v>
      </c>
      <c r="CJ73" s="109">
        <v>0</v>
      </c>
      <c r="CK73" s="109">
        <v>0</v>
      </c>
      <c r="CL73" s="109">
        <v>0</v>
      </c>
      <c r="CM73" s="109">
        <v>0</v>
      </c>
      <c r="CN73" s="109">
        <v>0</v>
      </c>
      <c r="CO73" s="109">
        <v>0</v>
      </c>
      <c r="CP73" s="109">
        <v>0</v>
      </c>
      <c r="CQ73" s="109">
        <v>0</v>
      </c>
      <c r="CR73" s="109">
        <v>0</v>
      </c>
      <c r="CS73" s="109">
        <v>0</v>
      </c>
      <c r="CT73" s="109">
        <v>0</v>
      </c>
      <c r="CU73" s="109">
        <v>0</v>
      </c>
      <c r="CV73" s="109">
        <v>0</v>
      </c>
      <c r="CW73" s="109">
        <v>0</v>
      </c>
      <c r="CX73" s="109">
        <v>0</v>
      </c>
      <c r="CY73" s="109">
        <v>0</v>
      </c>
      <c r="CZ73" s="109">
        <v>0</v>
      </c>
      <c r="DA73" s="109">
        <v>0</v>
      </c>
      <c r="DB73" s="109">
        <v>0</v>
      </c>
      <c r="DD73" s="30" t="e">
        <f t="shared" si="80"/>
        <v>#DIV/0!</v>
      </c>
      <c r="DE73" s="30" t="e">
        <f t="shared" si="81"/>
        <v>#DIV/0!</v>
      </c>
      <c r="DF73" s="45">
        <f t="shared" si="82"/>
        <v>-1</v>
      </c>
      <c r="DG73" s="45"/>
      <c r="DH73" s="45">
        <f t="shared" si="83"/>
        <v>-1</v>
      </c>
      <c r="DI73" s="45">
        <f t="shared" si="84"/>
        <v>-1</v>
      </c>
      <c r="DJ73" s="45">
        <f t="shared" si="85"/>
        <v>-1</v>
      </c>
      <c r="DK73" s="45">
        <f t="shared" si="86"/>
        <v>-1</v>
      </c>
      <c r="DL73" s="45">
        <f t="shared" si="87"/>
        <v>-1</v>
      </c>
      <c r="DM73" s="45" t="e">
        <f t="shared" si="88"/>
        <v>#DIV/0!</v>
      </c>
      <c r="DN73" s="45" t="e">
        <f t="shared" si="89"/>
        <v>#DIV/0!</v>
      </c>
      <c r="DO73" s="45" t="e">
        <f t="shared" si="90"/>
        <v>#DIV/0!</v>
      </c>
      <c r="DP73" s="45" t="e">
        <f t="shared" si="91"/>
        <v>#DIV/0!</v>
      </c>
      <c r="DQ73" s="45" t="e">
        <f t="shared" si="92"/>
        <v>#DIV/0!</v>
      </c>
      <c r="DR73" s="45" t="e">
        <f t="shared" si="93"/>
        <v>#DIV/0!</v>
      </c>
      <c r="DS73" s="45" t="e">
        <f t="shared" si="94"/>
        <v>#DIV/0!</v>
      </c>
      <c r="DT73" s="45" t="e">
        <f t="shared" si="95"/>
        <v>#DIV/0!</v>
      </c>
      <c r="DU73" s="45" t="e">
        <f t="shared" si="96"/>
        <v>#DIV/0!</v>
      </c>
      <c r="DV73" s="45" t="e">
        <f t="shared" si="97"/>
        <v>#DIV/0!</v>
      </c>
      <c r="DW73" s="45" t="e">
        <f t="shared" si="98"/>
        <v>#DIV/0!</v>
      </c>
      <c r="DX73" s="45" t="e">
        <f t="shared" si="99"/>
        <v>#DIV/0!</v>
      </c>
      <c r="DY73" s="45" t="e">
        <f t="shared" si="100"/>
        <v>#DIV/0!</v>
      </c>
      <c r="DZ73" s="45" t="e">
        <f t="shared" si="101"/>
        <v>#DIV/0!</v>
      </c>
      <c r="EA73" s="45" t="e">
        <f t="shared" si="102"/>
        <v>#DIV/0!</v>
      </c>
      <c r="EB73" s="45" t="e">
        <f t="shared" si="103"/>
        <v>#DIV/0!</v>
      </c>
      <c r="EC73" s="45" t="e">
        <f t="shared" si="104"/>
        <v>#DIV/0!</v>
      </c>
      <c r="ED73" s="45" t="e">
        <f t="shared" si="105"/>
        <v>#DIV/0!</v>
      </c>
      <c r="EE73" s="75" t="e">
        <f t="shared" si="106"/>
        <v>#DIV/0!</v>
      </c>
      <c r="EF73" s="45" t="e">
        <f t="shared" si="107"/>
        <v>#DIV/0!</v>
      </c>
      <c r="EG73" s="45" t="e">
        <f t="shared" si="108"/>
        <v>#DIV/0!</v>
      </c>
      <c r="EH73" s="45" t="e">
        <f t="shared" si="109"/>
        <v>#DIV/0!</v>
      </c>
      <c r="EI73" s="75" t="e">
        <f t="shared" si="110"/>
        <v>#DIV/0!</v>
      </c>
      <c r="EJ73" s="45" t="e">
        <f t="shared" si="111"/>
        <v>#DIV/0!</v>
      </c>
      <c r="EK73" s="45" t="e">
        <f t="shared" si="112"/>
        <v>#DIV/0!</v>
      </c>
    </row>
    <row r="74" spans="1:141" x14ac:dyDescent="0.25">
      <c r="A74" s="22">
        <v>159</v>
      </c>
      <c r="B74" s="20">
        <v>3662.5992563999998</v>
      </c>
      <c r="C74" s="20"/>
      <c r="D74" s="20">
        <v>32695.752530999998</v>
      </c>
      <c r="E74" s="20">
        <v>521.61968114000001</v>
      </c>
      <c r="F74" s="20">
        <v>479.89010366999997</v>
      </c>
      <c r="G74" s="20">
        <v>1048.4249339</v>
      </c>
      <c r="H74" s="20">
        <v>2040.3888406000001</v>
      </c>
      <c r="J74" s="22" t="s">
        <v>71</v>
      </c>
      <c r="K74" s="22">
        <v>0</v>
      </c>
      <c r="L74" s="109">
        <v>53.903875445250897</v>
      </c>
      <c r="M74" s="109">
        <v>3.7706474186444798</v>
      </c>
      <c r="N74" s="109">
        <v>19.9513124795184</v>
      </c>
      <c r="O74" s="109">
        <v>19.9513124795184</v>
      </c>
      <c r="P74" s="109">
        <v>158.512774781329</v>
      </c>
      <c r="Q74" s="109">
        <v>0</v>
      </c>
      <c r="R74" s="109">
        <v>2.1129516030357598E-3</v>
      </c>
      <c r="S74" s="109">
        <v>1.0316199011227E-2</v>
      </c>
      <c r="T74" s="109">
        <v>9.6640058275456493</v>
      </c>
      <c r="U74" s="109">
        <v>2.0059258979370199E-3</v>
      </c>
      <c r="V74" s="109">
        <v>2.0669176751643801</v>
      </c>
      <c r="W74" s="109">
        <v>7.0217287543334506E-2</v>
      </c>
      <c r="X74" s="109">
        <v>4.3036532790996299E-2</v>
      </c>
      <c r="Y74" s="109">
        <v>49.608733597887898</v>
      </c>
      <c r="Z74" s="109">
        <v>6.9487370271774704E-7</v>
      </c>
      <c r="AA74" s="109">
        <v>2.7795201640238699E-6</v>
      </c>
      <c r="AB74" s="109">
        <v>3662.5996267574901</v>
      </c>
      <c r="AC74" s="109">
        <v>41.729665173035201</v>
      </c>
      <c r="AD74" s="109">
        <v>368.42233182867801</v>
      </c>
      <c r="AE74" s="109">
        <v>24.362205944763101</v>
      </c>
      <c r="AF74" s="109">
        <v>0.54483522104091198</v>
      </c>
      <c r="AG74" s="109">
        <v>84.864404614273795</v>
      </c>
      <c r="AH74" s="109">
        <v>1.6965532939808301</v>
      </c>
      <c r="AI74" s="109">
        <v>474.82638264686898</v>
      </c>
      <c r="AJ74" s="109">
        <v>3.6078998223846299</v>
      </c>
      <c r="AK74" s="109">
        <v>82.895954744291402</v>
      </c>
      <c r="AL74" s="109">
        <v>0.89573366662257303</v>
      </c>
      <c r="AM74" s="109">
        <v>0</v>
      </c>
      <c r="AN74" s="109">
        <v>0</v>
      </c>
      <c r="AO74" s="109">
        <v>87.1912363451777</v>
      </c>
      <c r="AP74" s="109">
        <v>87.1912363451777</v>
      </c>
      <c r="AQ74" s="109">
        <v>5.6927051968451803</v>
      </c>
      <c r="AR74" s="109">
        <v>5.81722608409531E-6</v>
      </c>
      <c r="AS74" s="109">
        <v>1.1233342924210599E-5</v>
      </c>
      <c r="AT74" s="109">
        <v>261.56597849391198</v>
      </c>
      <c r="AU74" s="109">
        <v>65.648975235481203</v>
      </c>
      <c r="AV74" s="109">
        <v>2.6200208389303099</v>
      </c>
      <c r="AW74" s="109">
        <v>68.702682489966094</v>
      </c>
      <c r="AX74" s="109">
        <v>7.0303136656801</v>
      </c>
      <c r="AY74" s="109">
        <v>7.19834212426351E-3</v>
      </c>
      <c r="AZ74" s="109">
        <v>5.27877665525774E-2</v>
      </c>
      <c r="BA74" s="109">
        <v>5.0993005836736695E-4</v>
      </c>
      <c r="BB74" s="109">
        <v>1.0353176033554301E-3</v>
      </c>
      <c r="BC74" s="109">
        <v>0</v>
      </c>
      <c r="BD74" s="109">
        <v>5.5628138861670902</v>
      </c>
      <c r="BE74" s="109">
        <v>9.2364575362246892</v>
      </c>
      <c r="BF74" s="109">
        <v>0</v>
      </c>
      <c r="BG74" s="109">
        <v>0.16813888016226</v>
      </c>
      <c r="BH74" s="109">
        <v>0.16154555024608999</v>
      </c>
      <c r="BI74" s="109">
        <v>2098.1448657109599</v>
      </c>
      <c r="BJ74" s="109">
        <v>29426.160601200401</v>
      </c>
      <c r="BK74" s="109">
        <v>3008.00464293391</v>
      </c>
      <c r="BL74" s="109">
        <v>32695.731222628201</v>
      </c>
      <c r="BM74" s="109">
        <v>0</v>
      </c>
      <c r="BN74" s="109">
        <v>83.635558827582003</v>
      </c>
      <c r="BO74" s="109">
        <v>3.4848360356487298</v>
      </c>
      <c r="BP74" s="109">
        <v>4.1510540848889704E-3</v>
      </c>
      <c r="BQ74" s="109">
        <v>1.22464681845488E-2</v>
      </c>
      <c r="BR74" s="109">
        <v>9.8281713652672801E-3</v>
      </c>
      <c r="BS74" s="109">
        <v>0.78564124627280996</v>
      </c>
      <c r="BT74" s="109">
        <v>0</v>
      </c>
      <c r="BU74" s="109">
        <v>729.53146169083402</v>
      </c>
      <c r="BV74" s="109">
        <v>0.32390907036602201</v>
      </c>
      <c r="BW74" s="109">
        <v>9.7889041375243194E-2</v>
      </c>
      <c r="BX74" s="109">
        <v>368.42233182867801</v>
      </c>
      <c r="BY74" s="109">
        <v>0.12696614251778801</v>
      </c>
      <c r="BZ74" s="109">
        <v>0</v>
      </c>
      <c r="CA74" s="109">
        <v>3.00891769594956E-6</v>
      </c>
      <c r="CB74" s="109">
        <v>1.8145275770653099E-2</v>
      </c>
      <c r="CC74" s="109">
        <v>521.60753112066402</v>
      </c>
      <c r="CD74" s="109">
        <v>479.877865947629</v>
      </c>
      <c r="CE74" s="109">
        <v>41.729665173035201</v>
      </c>
      <c r="CF74" s="109">
        <v>7.9445219001637001E-3</v>
      </c>
      <c r="CG74" s="109">
        <v>0</v>
      </c>
      <c r="CH74" s="109">
        <v>2.5483636744434701</v>
      </c>
      <c r="CI74" s="109">
        <v>0</v>
      </c>
      <c r="CJ74" s="109">
        <v>21.216161422422001</v>
      </c>
      <c r="CK74" s="109">
        <v>0</v>
      </c>
      <c r="CL74" s="109">
        <v>0.54483522104091198</v>
      </c>
      <c r="CM74" s="109">
        <v>84.864404614273795</v>
      </c>
      <c r="CN74" s="109">
        <v>1.78223794088306</v>
      </c>
      <c r="CO74" s="109">
        <v>8.1137523217425199E-3</v>
      </c>
      <c r="CP74" s="109">
        <v>1.6965532939808301</v>
      </c>
      <c r="CQ74" s="109">
        <v>2.2480885376191099E-3</v>
      </c>
      <c r="CR74" s="109">
        <v>1048.42649911539</v>
      </c>
      <c r="CS74" s="109">
        <v>304.70487843615098</v>
      </c>
      <c r="CT74" s="109">
        <v>0</v>
      </c>
      <c r="CU74" s="109">
        <v>0</v>
      </c>
      <c r="CV74" s="109">
        <v>102.07234082375599</v>
      </c>
      <c r="CW74" s="109">
        <v>4.1521988132951897</v>
      </c>
      <c r="CX74" s="109">
        <v>0</v>
      </c>
      <c r="CY74" s="109">
        <v>16.661706386679601</v>
      </c>
      <c r="CZ74" s="109">
        <v>2040.3902810341799</v>
      </c>
      <c r="DA74" s="109">
        <v>3.9481625823508901</v>
      </c>
      <c r="DB74" s="109">
        <v>141.882050043265</v>
      </c>
      <c r="DD74" s="30">
        <f t="shared" si="80"/>
        <v>8.000003936687804E-3</v>
      </c>
      <c r="DE74" s="30">
        <f t="shared" si="81"/>
        <v>1.9247517319818833E-2</v>
      </c>
      <c r="DF74" s="45">
        <f t="shared" si="82"/>
        <v>1.0111875866183098E-7</v>
      </c>
      <c r="DG74" s="45"/>
      <c r="DH74" s="45">
        <f t="shared" si="83"/>
        <v>-6.5171681786497486E-7</v>
      </c>
      <c r="DI74" s="45">
        <f t="shared" si="84"/>
        <v>-2.329286983465965E-5</v>
      </c>
      <c r="DJ74" s="45">
        <f t="shared" si="85"/>
        <v>-2.5501093432392298E-5</v>
      </c>
      <c r="DK74" s="45">
        <f t="shared" si="86"/>
        <v>1.4929207989658181E-6</v>
      </c>
      <c r="DL74" s="45">
        <f t="shared" si="87"/>
        <v>7.059606243430927E-7</v>
      </c>
      <c r="DM74" s="45">
        <f t="shared" si="88"/>
        <v>-4.9223845755838017E-4</v>
      </c>
      <c r="DN74" s="45">
        <f t="shared" si="89"/>
        <v>1.6387911028635687E-6</v>
      </c>
      <c r="DO74" s="45">
        <f t="shared" si="90"/>
        <v>2.5254673951973801E-5</v>
      </c>
      <c r="DP74" s="45">
        <f t="shared" si="91"/>
        <v>-5.5884635478081486E-4</v>
      </c>
      <c r="DQ74" s="45">
        <f t="shared" si="92"/>
        <v>1.8155674228252728E-5</v>
      </c>
      <c r="DR74" s="45">
        <f t="shared" si="93"/>
        <v>1.1226762385051553E-6</v>
      </c>
      <c r="DS74" s="45">
        <f t="shared" si="94"/>
        <v>2.3346077058552454E-5</v>
      </c>
      <c r="DT74" s="45">
        <f t="shared" si="95"/>
        <v>2.2484220323161049E-5</v>
      </c>
      <c r="DU74" s="45">
        <f t="shared" si="96"/>
        <v>2.6048531307219857E-6</v>
      </c>
      <c r="DV74" s="45">
        <f t="shared" si="97"/>
        <v>8.5785015688392789E-4</v>
      </c>
      <c r="DW74" s="45">
        <f t="shared" si="98"/>
        <v>2.8655632076097932E-6</v>
      </c>
      <c r="DX74" s="45">
        <f t="shared" si="99"/>
        <v>2.9508487410694433E-5</v>
      </c>
      <c r="DY74" s="45">
        <f t="shared" si="100"/>
        <v>2.2929724163411023E-5</v>
      </c>
      <c r="DZ74" s="45">
        <f t="shared" si="101"/>
        <v>2.6490546980296406E-5</v>
      </c>
      <c r="EA74" s="45">
        <f t="shared" si="102"/>
        <v>-1.3377425367008418E-3</v>
      </c>
      <c r="EB74" s="45">
        <f t="shared" si="103"/>
        <v>2.5286948259139774E-5</v>
      </c>
      <c r="EC74" s="45">
        <f t="shared" si="104"/>
        <v>1.1057745347467529E-6</v>
      </c>
      <c r="ED74" s="45">
        <f t="shared" si="105"/>
        <v>1.8713929390462356E-6</v>
      </c>
      <c r="EE74" s="75">
        <f t="shared" si="106"/>
        <v>1.9335434494035269E-7</v>
      </c>
      <c r="EF74" s="45">
        <f t="shared" si="107"/>
        <v>2.6631160097066446E-5</v>
      </c>
      <c r="EG74" s="45">
        <f t="shared" si="108"/>
        <v>7.8309164699703741E-4</v>
      </c>
      <c r="EH74" s="45">
        <f t="shared" si="109"/>
        <v>-9.4789227058552999E-4</v>
      </c>
      <c r="EI74" s="75">
        <f t="shared" si="110"/>
        <v>-4.3480857651787545E-4</v>
      </c>
      <c r="EJ74" s="45">
        <f t="shared" si="111"/>
        <v>2.3897191593525691E-5</v>
      </c>
      <c r="EK74" s="45">
        <f t="shared" si="112"/>
        <v>2.5975265775242574E-5</v>
      </c>
    </row>
    <row r="75" spans="1:141" x14ac:dyDescent="0.25">
      <c r="A75" s="22">
        <v>160</v>
      </c>
      <c r="B75" s="20">
        <v>0.53107309479999998</v>
      </c>
      <c r="C75" s="20">
        <v>8.3521732999999997E-3</v>
      </c>
      <c r="D75" s="20">
        <v>6.2477404488000001</v>
      </c>
      <c r="E75" s="20">
        <v>0.37260380430000001</v>
      </c>
      <c r="F75" s="20">
        <v>0.34279549990000002</v>
      </c>
      <c r="G75" s="20">
        <v>2.6521817240000001</v>
      </c>
      <c r="H75" s="20">
        <v>0.23197735350000001</v>
      </c>
      <c r="J75" s="22" t="s">
        <v>84</v>
      </c>
      <c r="K75" s="22">
        <v>0</v>
      </c>
      <c r="L75" s="109">
        <v>0</v>
      </c>
      <c r="M75" s="109">
        <v>0</v>
      </c>
      <c r="N75" s="109">
        <v>0</v>
      </c>
      <c r="O75" s="109">
        <v>0</v>
      </c>
      <c r="P75" s="109">
        <v>0</v>
      </c>
      <c r="Q75" s="109">
        <v>0</v>
      </c>
      <c r="R75" s="109">
        <v>0</v>
      </c>
      <c r="S75" s="109">
        <v>0</v>
      </c>
      <c r="T75" s="109">
        <v>0</v>
      </c>
      <c r="U75" s="109">
        <v>0</v>
      </c>
      <c r="V75" s="109">
        <v>0</v>
      </c>
      <c r="W75" s="109">
        <v>0</v>
      </c>
      <c r="X75" s="109">
        <v>0</v>
      </c>
      <c r="Y75" s="109">
        <v>0</v>
      </c>
      <c r="Z75" s="109">
        <v>0</v>
      </c>
      <c r="AA75" s="109">
        <v>0</v>
      </c>
      <c r="AB75" s="109">
        <v>0</v>
      </c>
      <c r="AC75" s="109">
        <v>0</v>
      </c>
      <c r="AD75" s="109">
        <v>0</v>
      </c>
      <c r="AE75" s="109">
        <v>0</v>
      </c>
      <c r="AF75" s="109">
        <v>0</v>
      </c>
      <c r="AG75" s="109">
        <v>0</v>
      </c>
      <c r="AH75" s="109">
        <v>0</v>
      </c>
      <c r="AI75" s="109">
        <v>0</v>
      </c>
      <c r="AJ75" s="109">
        <v>0</v>
      </c>
      <c r="AK75" s="109">
        <v>0</v>
      </c>
      <c r="AL75" s="109">
        <v>0</v>
      </c>
      <c r="AM75" s="109">
        <v>0</v>
      </c>
      <c r="AN75" s="109">
        <v>0</v>
      </c>
      <c r="AO75" s="109">
        <v>0</v>
      </c>
      <c r="AP75" s="109">
        <v>0</v>
      </c>
      <c r="AQ75" s="109">
        <v>0</v>
      </c>
      <c r="AR75" s="109">
        <v>0</v>
      </c>
      <c r="AS75" s="109">
        <v>0</v>
      </c>
      <c r="AT75" s="109">
        <v>0</v>
      </c>
      <c r="AU75" s="109">
        <v>0</v>
      </c>
      <c r="AV75" s="109">
        <v>0</v>
      </c>
      <c r="AW75" s="109">
        <v>0</v>
      </c>
      <c r="AX75" s="109">
        <v>0</v>
      </c>
      <c r="AY75" s="109">
        <v>0</v>
      </c>
      <c r="AZ75" s="109">
        <v>0</v>
      </c>
      <c r="BA75" s="109">
        <v>0</v>
      </c>
      <c r="BB75" s="109">
        <v>0</v>
      </c>
      <c r="BC75" s="109">
        <v>0</v>
      </c>
      <c r="BD75" s="109">
        <v>0</v>
      </c>
      <c r="BE75" s="109">
        <v>0</v>
      </c>
      <c r="BF75" s="109">
        <v>0</v>
      </c>
      <c r="BG75" s="109">
        <v>0</v>
      </c>
      <c r="BH75" s="109">
        <v>0</v>
      </c>
      <c r="BI75" s="109">
        <v>0</v>
      </c>
      <c r="BJ75" s="109">
        <v>0</v>
      </c>
      <c r="BK75" s="109">
        <v>0</v>
      </c>
      <c r="BL75" s="109">
        <v>0</v>
      </c>
      <c r="BM75" s="109">
        <v>0</v>
      </c>
      <c r="BN75" s="109">
        <v>0</v>
      </c>
      <c r="BO75" s="109">
        <v>0</v>
      </c>
      <c r="BP75" s="109">
        <v>0</v>
      </c>
      <c r="BQ75" s="109">
        <v>0</v>
      </c>
      <c r="BR75" s="109">
        <v>0</v>
      </c>
      <c r="BS75" s="109">
        <v>0</v>
      </c>
      <c r="BT75" s="109">
        <v>0</v>
      </c>
      <c r="BU75" s="109">
        <v>0</v>
      </c>
      <c r="BV75" s="109">
        <v>0</v>
      </c>
      <c r="BW75" s="109">
        <v>0</v>
      </c>
      <c r="BX75" s="109">
        <v>0</v>
      </c>
      <c r="BY75" s="109">
        <v>0</v>
      </c>
      <c r="BZ75" s="109">
        <v>0</v>
      </c>
      <c r="CA75" s="109">
        <v>0</v>
      </c>
      <c r="CB75" s="109">
        <v>0</v>
      </c>
      <c r="CC75" s="109">
        <v>0</v>
      </c>
      <c r="CD75" s="109">
        <v>0</v>
      </c>
      <c r="CE75" s="109">
        <v>0</v>
      </c>
      <c r="CF75" s="109">
        <v>0</v>
      </c>
      <c r="CG75" s="109">
        <v>0</v>
      </c>
      <c r="CH75" s="109">
        <v>0</v>
      </c>
      <c r="CI75" s="109">
        <v>0</v>
      </c>
      <c r="CJ75" s="109">
        <v>0</v>
      </c>
      <c r="CK75" s="109">
        <v>0</v>
      </c>
      <c r="CL75" s="109">
        <v>0</v>
      </c>
      <c r="CM75" s="109">
        <v>0</v>
      </c>
      <c r="CN75" s="109">
        <v>0</v>
      </c>
      <c r="CO75" s="109">
        <v>0</v>
      </c>
      <c r="CP75" s="109">
        <v>0</v>
      </c>
      <c r="CQ75" s="109">
        <v>0</v>
      </c>
      <c r="CR75" s="109">
        <v>0</v>
      </c>
      <c r="CS75" s="109">
        <v>0</v>
      </c>
      <c r="CT75" s="109">
        <v>0</v>
      </c>
      <c r="CU75" s="109">
        <v>0</v>
      </c>
      <c r="CV75" s="109">
        <v>0</v>
      </c>
      <c r="CW75" s="109">
        <v>0</v>
      </c>
      <c r="CX75" s="109">
        <v>0</v>
      </c>
      <c r="CY75" s="109">
        <v>0</v>
      </c>
      <c r="CZ75" s="109">
        <v>0</v>
      </c>
      <c r="DA75" s="109">
        <v>0</v>
      </c>
      <c r="DB75" s="109">
        <v>0</v>
      </c>
      <c r="DD75" s="30" t="e">
        <f t="shared" si="80"/>
        <v>#DIV/0!</v>
      </c>
      <c r="DE75" s="30" t="e">
        <f t="shared" si="81"/>
        <v>#DIV/0!</v>
      </c>
      <c r="DF75" s="45">
        <f t="shared" si="82"/>
        <v>-1</v>
      </c>
      <c r="DG75" s="45"/>
      <c r="DH75" s="45">
        <f t="shared" si="83"/>
        <v>-1</v>
      </c>
      <c r="DI75" s="45">
        <f t="shared" si="84"/>
        <v>-1</v>
      </c>
      <c r="DJ75" s="45">
        <f t="shared" si="85"/>
        <v>-1</v>
      </c>
      <c r="DK75" s="45">
        <f t="shared" si="86"/>
        <v>-1</v>
      </c>
      <c r="DL75" s="45">
        <f t="shared" si="87"/>
        <v>-1</v>
      </c>
      <c r="DM75" s="45" t="e">
        <f t="shared" si="88"/>
        <v>#DIV/0!</v>
      </c>
      <c r="DN75" s="45" t="e">
        <f t="shared" si="89"/>
        <v>#DIV/0!</v>
      </c>
      <c r="DO75" s="45" t="e">
        <f t="shared" si="90"/>
        <v>#DIV/0!</v>
      </c>
      <c r="DP75" s="45" t="e">
        <f t="shared" si="91"/>
        <v>#DIV/0!</v>
      </c>
      <c r="DQ75" s="45" t="e">
        <f t="shared" si="92"/>
        <v>#DIV/0!</v>
      </c>
      <c r="DR75" s="45" t="e">
        <f t="shared" si="93"/>
        <v>#DIV/0!</v>
      </c>
      <c r="DS75" s="45" t="e">
        <f t="shared" si="94"/>
        <v>#DIV/0!</v>
      </c>
      <c r="DT75" s="45" t="e">
        <f t="shared" si="95"/>
        <v>#DIV/0!</v>
      </c>
      <c r="DU75" s="45" t="e">
        <f t="shared" si="96"/>
        <v>#DIV/0!</v>
      </c>
      <c r="DV75" s="45" t="e">
        <f t="shared" si="97"/>
        <v>#DIV/0!</v>
      </c>
      <c r="DW75" s="45" t="e">
        <f t="shared" si="98"/>
        <v>#DIV/0!</v>
      </c>
      <c r="DX75" s="45" t="e">
        <f t="shared" si="99"/>
        <v>#DIV/0!</v>
      </c>
      <c r="DY75" s="45" t="e">
        <f t="shared" si="100"/>
        <v>#DIV/0!</v>
      </c>
      <c r="DZ75" s="45" t="e">
        <f t="shared" si="101"/>
        <v>#DIV/0!</v>
      </c>
      <c r="EA75" s="45" t="e">
        <f t="shared" si="102"/>
        <v>#DIV/0!</v>
      </c>
      <c r="EB75" s="45" t="e">
        <f t="shared" si="103"/>
        <v>#DIV/0!</v>
      </c>
      <c r="EC75" s="45" t="e">
        <f t="shared" si="104"/>
        <v>#DIV/0!</v>
      </c>
      <c r="ED75" s="45" t="e">
        <f t="shared" si="105"/>
        <v>#DIV/0!</v>
      </c>
      <c r="EE75" s="75" t="e">
        <f t="shared" si="106"/>
        <v>#DIV/0!</v>
      </c>
      <c r="EF75" s="45" t="e">
        <f t="shared" si="107"/>
        <v>#DIV/0!</v>
      </c>
      <c r="EG75" s="45" t="e">
        <f t="shared" si="108"/>
        <v>#DIV/0!</v>
      </c>
      <c r="EH75" s="45" t="e">
        <f t="shared" si="109"/>
        <v>#DIV/0!</v>
      </c>
      <c r="EI75" s="75" t="e">
        <f t="shared" si="110"/>
        <v>#DIV/0!</v>
      </c>
      <c r="EJ75" s="45" t="e">
        <f t="shared" si="111"/>
        <v>#DIV/0!</v>
      </c>
      <c r="EK75" s="45" t="e">
        <f t="shared" si="112"/>
        <v>#DIV/0!</v>
      </c>
    </row>
    <row r="76" spans="1:141" x14ac:dyDescent="0.25">
      <c r="A76" s="22">
        <v>161</v>
      </c>
      <c r="B76" s="20">
        <v>54.919821108000001</v>
      </c>
      <c r="C76" s="20">
        <v>0.840778252</v>
      </c>
      <c r="D76" s="20">
        <v>641.05702797000004</v>
      </c>
      <c r="E76" s="20">
        <v>38.138236116999998</v>
      </c>
      <c r="F76" s="20">
        <v>35.087177228000002</v>
      </c>
      <c r="G76" s="20">
        <v>273.25291383000001</v>
      </c>
      <c r="H76" s="20">
        <v>23.681182018000001</v>
      </c>
      <c r="J76" s="22" t="s">
        <v>179</v>
      </c>
      <c r="K76" s="22">
        <v>0</v>
      </c>
      <c r="L76" s="109">
        <v>0</v>
      </c>
      <c r="M76" s="109">
        <v>0</v>
      </c>
      <c r="N76" s="109">
        <v>0</v>
      </c>
      <c r="O76" s="109">
        <v>0</v>
      </c>
      <c r="P76" s="109">
        <v>0</v>
      </c>
      <c r="Q76" s="109">
        <v>0</v>
      </c>
      <c r="R76" s="109">
        <v>0</v>
      </c>
      <c r="S76" s="109">
        <v>0</v>
      </c>
      <c r="T76" s="109">
        <v>0</v>
      </c>
      <c r="U76" s="109">
        <v>0</v>
      </c>
      <c r="V76" s="109">
        <v>0</v>
      </c>
      <c r="W76" s="109">
        <v>0</v>
      </c>
      <c r="X76" s="109">
        <v>0</v>
      </c>
      <c r="Y76" s="109">
        <v>0</v>
      </c>
      <c r="Z76" s="109">
        <v>0</v>
      </c>
      <c r="AA76" s="109">
        <v>0</v>
      </c>
      <c r="AB76" s="109">
        <v>0</v>
      </c>
      <c r="AC76" s="109">
        <v>0</v>
      </c>
      <c r="AD76" s="109">
        <v>0</v>
      </c>
      <c r="AE76" s="109">
        <v>0</v>
      </c>
      <c r="AF76" s="109">
        <v>0</v>
      </c>
      <c r="AG76" s="109">
        <v>0</v>
      </c>
      <c r="AH76" s="109">
        <v>0</v>
      </c>
      <c r="AI76" s="109">
        <v>0</v>
      </c>
      <c r="AJ76" s="109">
        <v>0</v>
      </c>
      <c r="AK76" s="109">
        <v>0</v>
      </c>
      <c r="AL76" s="109">
        <v>0</v>
      </c>
      <c r="AM76" s="109">
        <v>0</v>
      </c>
      <c r="AN76" s="109">
        <v>0</v>
      </c>
      <c r="AO76" s="109">
        <v>0</v>
      </c>
      <c r="AP76" s="109">
        <v>0</v>
      </c>
      <c r="AQ76" s="109">
        <v>0</v>
      </c>
      <c r="AR76" s="109">
        <v>0</v>
      </c>
      <c r="AS76" s="109">
        <v>0</v>
      </c>
      <c r="AT76" s="109">
        <v>0</v>
      </c>
      <c r="AU76" s="109">
        <v>0</v>
      </c>
      <c r="AV76" s="109">
        <v>0</v>
      </c>
      <c r="AW76" s="109">
        <v>0</v>
      </c>
      <c r="AX76" s="109">
        <v>0</v>
      </c>
      <c r="AY76" s="109">
        <v>0</v>
      </c>
      <c r="AZ76" s="109">
        <v>0</v>
      </c>
      <c r="BA76" s="109">
        <v>0</v>
      </c>
      <c r="BB76" s="109">
        <v>0</v>
      </c>
      <c r="BC76" s="109">
        <v>0</v>
      </c>
      <c r="BD76" s="109">
        <v>0</v>
      </c>
      <c r="BE76" s="109">
        <v>0</v>
      </c>
      <c r="BF76" s="109">
        <v>0</v>
      </c>
      <c r="BG76" s="109">
        <v>0</v>
      </c>
      <c r="BH76" s="109">
        <v>0</v>
      </c>
      <c r="BI76" s="109">
        <v>0</v>
      </c>
      <c r="BJ76" s="109">
        <v>0</v>
      </c>
      <c r="BK76" s="109">
        <v>0</v>
      </c>
      <c r="BL76" s="109">
        <v>0</v>
      </c>
      <c r="BM76" s="109">
        <v>0</v>
      </c>
      <c r="BN76" s="109">
        <v>0</v>
      </c>
      <c r="BO76" s="109">
        <v>0</v>
      </c>
      <c r="BP76" s="109">
        <v>0</v>
      </c>
      <c r="BQ76" s="109">
        <v>0</v>
      </c>
      <c r="BR76" s="109">
        <v>0</v>
      </c>
      <c r="BS76" s="109">
        <v>0</v>
      </c>
      <c r="BT76" s="109">
        <v>0</v>
      </c>
      <c r="BU76" s="109">
        <v>0</v>
      </c>
      <c r="BV76" s="109">
        <v>0</v>
      </c>
      <c r="BW76" s="109">
        <v>0</v>
      </c>
      <c r="BX76" s="109">
        <v>0</v>
      </c>
      <c r="BY76" s="109">
        <v>0</v>
      </c>
      <c r="BZ76" s="109">
        <v>0</v>
      </c>
      <c r="CA76" s="109">
        <v>0</v>
      </c>
      <c r="CB76" s="109">
        <v>0</v>
      </c>
      <c r="CC76" s="109">
        <v>0</v>
      </c>
      <c r="CD76" s="109">
        <v>0</v>
      </c>
      <c r="CE76" s="109">
        <v>0</v>
      </c>
      <c r="CF76" s="109">
        <v>0</v>
      </c>
      <c r="CG76" s="109">
        <v>0</v>
      </c>
      <c r="CH76" s="109">
        <v>0</v>
      </c>
      <c r="CI76" s="109">
        <v>0</v>
      </c>
      <c r="CJ76" s="109">
        <v>0</v>
      </c>
      <c r="CK76" s="109">
        <v>0</v>
      </c>
      <c r="CL76" s="109">
        <v>0</v>
      </c>
      <c r="CM76" s="109">
        <v>0</v>
      </c>
      <c r="CN76" s="109">
        <v>0</v>
      </c>
      <c r="CO76" s="109">
        <v>0</v>
      </c>
      <c r="CP76" s="109">
        <v>0</v>
      </c>
      <c r="CQ76" s="109">
        <v>0</v>
      </c>
      <c r="CR76" s="109">
        <v>0</v>
      </c>
      <c r="CS76" s="109">
        <v>0</v>
      </c>
      <c r="CT76" s="109">
        <v>0</v>
      </c>
      <c r="CU76" s="109">
        <v>0</v>
      </c>
      <c r="CV76" s="109">
        <v>0</v>
      </c>
      <c r="CW76" s="109">
        <v>0</v>
      </c>
      <c r="CX76" s="109">
        <v>0</v>
      </c>
      <c r="CY76" s="109">
        <v>0</v>
      </c>
      <c r="CZ76" s="109">
        <v>0</v>
      </c>
      <c r="DA76" s="109">
        <v>0</v>
      </c>
      <c r="DB76" s="109">
        <v>0</v>
      </c>
      <c r="DD76" s="30" t="e">
        <f t="shared" si="80"/>
        <v>#DIV/0!</v>
      </c>
      <c r="DE76" s="30" t="e">
        <f t="shared" si="81"/>
        <v>#DIV/0!</v>
      </c>
      <c r="DF76" s="45">
        <f t="shared" si="82"/>
        <v>-1</v>
      </c>
      <c r="DG76" s="45"/>
      <c r="DH76" s="45">
        <f t="shared" si="83"/>
        <v>-1</v>
      </c>
      <c r="DI76" s="45">
        <f t="shared" si="84"/>
        <v>-1</v>
      </c>
      <c r="DJ76" s="45">
        <f t="shared" si="85"/>
        <v>-1</v>
      </c>
      <c r="DK76" s="45">
        <f t="shared" si="86"/>
        <v>-1</v>
      </c>
      <c r="DL76" s="45">
        <f t="shared" si="87"/>
        <v>-1</v>
      </c>
      <c r="DM76" s="45" t="e">
        <f t="shared" si="88"/>
        <v>#DIV/0!</v>
      </c>
      <c r="DN76" s="45" t="e">
        <f t="shared" si="89"/>
        <v>#DIV/0!</v>
      </c>
      <c r="DO76" s="45" t="e">
        <f t="shared" si="90"/>
        <v>#DIV/0!</v>
      </c>
      <c r="DP76" s="45" t="e">
        <f t="shared" si="91"/>
        <v>#DIV/0!</v>
      </c>
      <c r="DQ76" s="45" t="e">
        <f t="shared" si="92"/>
        <v>#DIV/0!</v>
      </c>
      <c r="DR76" s="45" t="e">
        <f t="shared" si="93"/>
        <v>#DIV/0!</v>
      </c>
      <c r="DS76" s="45" t="e">
        <f t="shared" si="94"/>
        <v>#DIV/0!</v>
      </c>
      <c r="DT76" s="45" t="e">
        <f t="shared" si="95"/>
        <v>#DIV/0!</v>
      </c>
      <c r="DU76" s="45" t="e">
        <f t="shared" si="96"/>
        <v>#DIV/0!</v>
      </c>
      <c r="DV76" s="45" t="e">
        <f t="shared" si="97"/>
        <v>#DIV/0!</v>
      </c>
      <c r="DW76" s="45" t="e">
        <f t="shared" si="98"/>
        <v>#DIV/0!</v>
      </c>
      <c r="DX76" s="45" t="e">
        <f t="shared" si="99"/>
        <v>#DIV/0!</v>
      </c>
      <c r="DY76" s="45" t="e">
        <f t="shared" si="100"/>
        <v>#DIV/0!</v>
      </c>
      <c r="DZ76" s="45" t="e">
        <f t="shared" si="101"/>
        <v>#DIV/0!</v>
      </c>
      <c r="EA76" s="45" t="e">
        <f t="shared" si="102"/>
        <v>#DIV/0!</v>
      </c>
      <c r="EB76" s="45" t="e">
        <f t="shared" si="103"/>
        <v>#DIV/0!</v>
      </c>
      <c r="EC76" s="45" t="e">
        <f t="shared" si="104"/>
        <v>#DIV/0!</v>
      </c>
      <c r="ED76" s="45" t="e">
        <f t="shared" si="105"/>
        <v>#DIV/0!</v>
      </c>
      <c r="EE76" s="75" t="e">
        <f t="shared" si="106"/>
        <v>#DIV/0!</v>
      </c>
      <c r="EF76" s="45" t="e">
        <f t="shared" si="107"/>
        <v>#DIV/0!</v>
      </c>
      <c r="EG76" s="45" t="e">
        <f t="shared" si="108"/>
        <v>#DIV/0!</v>
      </c>
      <c r="EH76" s="45" t="e">
        <f t="shared" si="109"/>
        <v>#DIV/0!</v>
      </c>
      <c r="EI76" s="75" t="e">
        <f t="shared" si="110"/>
        <v>#DIV/0!</v>
      </c>
      <c r="EJ76" s="45" t="e">
        <f t="shared" si="111"/>
        <v>#DIV/0!</v>
      </c>
      <c r="EK76" s="45" t="e">
        <f t="shared" si="112"/>
        <v>#DIV/0!</v>
      </c>
    </row>
    <row r="77" spans="1:141" x14ac:dyDescent="0.25">
      <c r="A77" s="13">
        <v>162</v>
      </c>
      <c r="B77" s="20">
        <v>520.13415567000004</v>
      </c>
      <c r="C77" s="20">
        <v>7.6582204702999999</v>
      </c>
      <c r="D77" s="20">
        <v>5749.2151047999996</v>
      </c>
      <c r="E77" s="20">
        <v>345.81855751000001</v>
      </c>
      <c r="F77" s="20">
        <v>318.15307290999999</v>
      </c>
      <c r="G77" s="20">
        <v>2473.8220434999998</v>
      </c>
      <c r="H77" s="20">
        <v>218.79653991000001</v>
      </c>
      <c r="J77" s="22" t="s">
        <v>86</v>
      </c>
      <c r="K77" s="22">
        <v>0</v>
      </c>
      <c r="L77" s="109">
        <v>0</v>
      </c>
      <c r="M77" s="109">
        <v>0</v>
      </c>
      <c r="N77" s="109">
        <v>0</v>
      </c>
      <c r="O77" s="109">
        <v>0</v>
      </c>
      <c r="P77" s="109">
        <v>0</v>
      </c>
      <c r="Q77" s="109">
        <v>0</v>
      </c>
      <c r="R77" s="109">
        <v>0</v>
      </c>
      <c r="S77" s="109">
        <v>0</v>
      </c>
      <c r="T77" s="109">
        <v>0</v>
      </c>
      <c r="U77" s="109">
        <v>0</v>
      </c>
      <c r="V77" s="109">
        <v>0</v>
      </c>
      <c r="W77" s="109">
        <v>0</v>
      </c>
      <c r="X77" s="109">
        <v>0</v>
      </c>
      <c r="Y77" s="109">
        <v>0</v>
      </c>
      <c r="Z77" s="109">
        <v>0</v>
      </c>
      <c r="AA77" s="109">
        <v>0</v>
      </c>
      <c r="AB77" s="109">
        <v>0</v>
      </c>
      <c r="AC77" s="109">
        <v>0</v>
      </c>
      <c r="AD77" s="109">
        <v>0</v>
      </c>
      <c r="AE77" s="109">
        <v>0</v>
      </c>
      <c r="AF77" s="109">
        <v>0</v>
      </c>
      <c r="AG77" s="109">
        <v>0</v>
      </c>
      <c r="AH77" s="109">
        <v>0</v>
      </c>
      <c r="AI77" s="109">
        <v>0</v>
      </c>
      <c r="AJ77" s="109">
        <v>0</v>
      </c>
      <c r="AK77" s="109">
        <v>0</v>
      </c>
      <c r="AL77" s="109">
        <v>0</v>
      </c>
      <c r="AM77" s="109">
        <v>0</v>
      </c>
      <c r="AN77" s="109">
        <v>0</v>
      </c>
      <c r="AO77" s="109">
        <v>0</v>
      </c>
      <c r="AP77" s="109">
        <v>0</v>
      </c>
      <c r="AQ77" s="109">
        <v>0</v>
      </c>
      <c r="AR77" s="109">
        <v>0</v>
      </c>
      <c r="AS77" s="109">
        <v>0</v>
      </c>
      <c r="AT77" s="109">
        <v>0</v>
      </c>
      <c r="AU77" s="109">
        <v>0</v>
      </c>
      <c r="AV77" s="109">
        <v>0</v>
      </c>
      <c r="AW77" s="109">
        <v>0</v>
      </c>
      <c r="AX77" s="109">
        <v>0</v>
      </c>
      <c r="AY77" s="109">
        <v>0</v>
      </c>
      <c r="AZ77" s="109">
        <v>0</v>
      </c>
      <c r="BA77" s="109">
        <v>0</v>
      </c>
      <c r="BB77" s="109">
        <v>0</v>
      </c>
      <c r="BC77" s="109">
        <v>0</v>
      </c>
      <c r="BD77" s="109">
        <v>0</v>
      </c>
      <c r="BE77" s="109">
        <v>0</v>
      </c>
      <c r="BF77" s="109">
        <v>0</v>
      </c>
      <c r="BG77" s="109">
        <v>0</v>
      </c>
      <c r="BH77" s="109">
        <v>0</v>
      </c>
      <c r="BI77" s="109">
        <v>0</v>
      </c>
      <c r="BJ77" s="109">
        <v>0</v>
      </c>
      <c r="BK77" s="109">
        <v>0</v>
      </c>
      <c r="BL77" s="109">
        <v>0</v>
      </c>
      <c r="BM77" s="109">
        <v>0</v>
      </c>
      <c r="BN77" s="109">
        <v>0</v>
      </c>
      <c r="BO77" s="109">
        <v>0</v>
      </c>
      <c r="BP77" s="109">
        <v>0</v>
      </c>
      <c r="BQ77" s="109">
        <v>0</v>
      </c>
      <c r="BR77" s="109">
        <v>0</v>
      </c>
      <c r="BS77" s="109">
        <v>0</v>
      </c>
      <c r="BT77" s="109">
        <v>0</v>
      </c>
      <c r="BU77" s="109">
        <v>0</v>
      </c>
      <c r="BV77" s="109">
        <v>0</v>
      </c>
      <c r="BW77" s="109">
        <v>0</v>
      </c>
      <c r="BX77" s="109">
        <v>0</v>
      </c>
      <c r="BY77" s="109">
        <v>0</v>
      </c>
      <c r="BZ77" s="109">
        <v>0</v>
      </c>
      <c r="CA77" s="109">
        <v>0</v>
      </c>
      <c r="CB77" s="109">
        <v>0</v>
      </c>
      <c r="CC77" s="109">
        <v>0</v>
      </c>
      <c r="CD77" s="109">
        <v>0</v>
      </c>
      <c r="CE77" s="109">
        <v>0</v>
      </c>
      <c r="CF77" s="109">
        <v>0</v>
      </c>
      <c r="CG77" s="109">
        <v>0</v>
      </c>
      <c r="CH77" s="109">
        <v>0</v>
      </c>
      <c r="CI77" s="109">
        <v>0</v>
      </c>
      <c r="CJ77" s="109">
        <v>0</v>
      </c>
      <c r="CK77" s="109">
        <v>0</v>
      </c>
      <c r="CL77" s="109">
        <v>0</v>
      </c>
      <c r="CM77" s="109">
        <v>0</v>
      </c>
      <c r="CN77" s="109">
        <v>0</v>
      </c>
      <c r="CO77" s="109">
        <v>0</v>
      </c>
      <c r="CP77" s="109">
        <v>0</v>
      </c>
      <c r="CQ77" s="109">
        <v>0</v>
      </c>
      <c r="CR77" s="109">
        <v>0</v>
      </c>
      <c r="CS77" s="109">
        <v>0</v>
      </c>
      <c r="CT77" s="109">
        <v>0</v>
      </c>
      <c r="CU77" s="109">
        <v>0</v>
      </c>
      <c r="CV77" s="109">
        <v>0</v>
      </c>
      <c r="CW77" s="109">
        <v>0</v>
      </c>
      <c r="CX77" s="109">
        <v>0</v>
      </c>
      <c r="CY77" s="109">
        <v>0</v>
      </c>
      <c r="CZ77" s="109">
        <v>0</v>
      </c>
      <c r="DA77" s="109">
        <v>0</v>
      </c>
      <c r="DB77" s="109">
        <v>0</v>
      </c>
      <c r="DD77" s="30" t="e">
        <f t="shared" si="80"/>
        <v>#DIV/0!</v>
      </c>
      <c r="DE77" s="30" t="e">
        <f t="shared" si="81"/>
        <v>#DIV/0!</v>
      </c>
      <c r="DF77" s="45">
        <f t="shared" si="82"/>
        <v>-1</v>
      </c>
      <c r="DG77" s="45"/>
      <c r="DH77" s="45">
        <f t="shared" si="83"/>
        <v>-1</v>
      </c>
      <c r="DI77" s="45">
        <f t="shared" si="84"/>
        <v>-1</v>
      </c>
      <c r="DJ77" s="45">
        <f t="shared" si="85"/>
        <v>-1</v>
      </c>
      <c r="DK77" s="45">
        <f t="shared" si="86"/>
        <v>-1</v>
      </c>
      <c r="DL77" s="45">
        <f t="shared" si="87"/>
        <v>-1</v>
      </c>
      <c r="DM77" s="45" t="e">
        <f t="shared" si="88"/>
        <v>#DIV/0!</v>
      </c>
      <c r="DN77" s="45" t="e">
        <f t="shared" si="89"/>
        <v>#DIV/0!</v>
      </c>
      <c r="DO77" s="45" t="e">
        <f t="shared" si="90"/>
        <v>#DIV/0!</v>
      </c>
      <c r="DP77" s="45" t="e">
        <f t="shared" si="91"/>
        <v>#DIV/0!</v>
      </c>
      <c r="DQ77" s="45" t="e">
        <f t="shared" si="92"/>
        <v>#DIV/0!</v>
      </c>
      <c r="DR77" s="45" t="e">
        <f t="shared" si="93"/>
        <v>#DIV/0!</v>
      </c>
      <c r="DS77" s="45" t="e">
        <f t="shared" si="94"/>
        <v>#DIV/0!</v>
      </c>
      <c r="DT77" s="45" t="e">
        <f t="shared" si="95"/>
        <v>#DIV/0!</v>
      </c>
      <c r="DU77" s="45" t="e">
        <f t="shared" si="96"/>
        <v>#DIV/0!</v>
      </c>
      <c r="DV77" s="45" t="e">
        <f t="shared" si="97"/>
        <v>#DIV/0!</v>
      </c>
      <c r="DW77" s="45" t="e">
        <f t="shared" si="98"/>
        <v>#DIV/0!</v>
      </c>
      <c r="DX77" s="45" t="e">
        <f t="shared" si="99"/>
        <v>#DIV/0!</v>
      </c>
      <c r="DY77" s="45" t="e">
        <f t="shared" si="100"/>
        <v>#DIV/0!</v>
      </c>
      <c r="DZ77" s="45" t="e">
        <f t="shared" si="101"/>
        <v>#DIV/0!</v>
      </c>
      <c r="EA77" s="45" t="e">
        <f t="shared" si="102"/>
        <v>#DIV/0!</v>
      </c>
      <c r="EB77" s="45" t="e">
        <f t="shared" si="103"/>
        <v>#DIV/0!</v>
      </c>
      <c r="EC77" s="45" t="e">
        <f t="shared" si="104"/>
        <v>#DIV/0!</v>
      </c>
      <c r="ED77" s="45" t="e">
        <f t="shared" si="105"/>
        <v>#DIV/0!</v>
      </c>
      <c r="EE77" s="75" t="e">
        <f t="shared" si="106"/>
        <v>#DIV/0!</v>
      </c>
      <c r="EF77" s="45" t="e">
        <f t="shared" si="107"/>
        <v>#DIV/0!</v>
      </c>
      <c r="EG77" s="45" t="e">
        <f t="shared" si="108"/>
        <v>#DIV/0!</v>
      </c>
      <c r="EH77" s="45" t="e">
        <f t="shared" si="109"/>
        <v>#DIV/0!</v>
      </c>
      <c r="EI77" s="75" t="e">
        <f t="shared" si="110"/>
        <v>#DIV/0!</v>
      </c>
      <c r="EJ77" s="45" t="e">
        <f t="shared" si="111"/>
        <v>#DIV/0!</v>
      </c>
      <c r="EK77" s="45" t="e">
        <f t="shared" si="112"/>
        <v>#DIV/0!</v>
      </c>
    </row>
    <row r="78" spans="1:141" x14ac:dyDescent="0.25">
      <c r="A78" s="22">
        <v>204</v>
      </c>
      <c r="B78" s="20">
        <v>5762.2944539999999</v>
      </c>
      <c r="C78" s="20"/>
      <c r="D78" s="20">
        <v>74010.341167999999</v>
      </c>
      <c r="E78" s="20">
        <v>5810.2456879000001</v>
      </c>
      <c r="F78" s="20">
        <v>5360.7205811000003</v>
      </c>
      <c r="G78" s="20">
        <v>42030.198699</v>
      </c>
      <c r="H78" s="20">
        <v>2459.3766034</v>
      </c>
      <c r="J78" s="22" t="s">
        <v>182</v>
      </c>
      <c r="K78" s="22">
        <v>0</v>
      </c>
      <c r="L78" s="109">
        <v>0</v>
      </c>
      <c r="M78" s="109">
        <v>0</v>
      </c>
      <c r="N78" s="109">
        <v>0</v>
      </c>
      <c r="O78" s="109">
        <v>0</v>
      </c>
      <c r="P78" s="109">
        <v>0</v>
      </c>
      <c r="Q78" s="109">
        <v>0</v>
      </c>
      <c r="R78" s="109">
        <v>0</v>
      </c>
      <c r="S78" s="109">
        <v>0</v>
      </c>
      <c r="T78" s="109">
        <v>0</v>
      </c>
      <c r="U78" s="109">
        <v>0</v>
      </c>
      <c r="V78" s="109">
        <v>0</v>
      </c>
      <c r="W78" s="109">
        <v>0</v>
      </c>
      <c r="X78" s="109">
        <v>0</v>
      </c>
      <c r="Y78" s="109">
        <v>0</v>
      </c>
      <c r="Z78" s="109">
        <v>0</v>
      </c>
      <c r="AA78" s="109">
        <v>0</v>
      </c>
      <c r="AB78" s="109">
        <v>0</v>
      </c>
      <c r="AC78" s="109">
        <v>0</v>
      </c>
      <c r="AD78" s="109">
        <v>0</v>
      </c>
      <c r="AE78" s="109">
        <v>0</v>
      </c>
      <c r="AF78" s="109">
        <v>0</v>
      </c>
      <c r="AG78" s="109">
        <v>0</v>
      </c>
      <c r="AH78" s="109">
        <v>0</v>
      </c>
      <c r="AI78" s="109">
        <v>0</v>
      </c>
      <c r="AJ78" s="109">
        <v>0</v>
      </c>
      <c r="AK78" s="109">
        <v>0</v>
      </c>
      <c r="AL78" s="109">
        <v>0</v>
      </c>
      <c r="AM78" s="109">
        <v>0</v>
      </c>
      <c r="AN78" s="109">
        <v>0</v>
      </c>
      <c r="AO78" s="109">
        <v>0</v>
      </c>
      <c r="AP78" s="109">
        <v>0</v>
      </c>
      <c r="AQ78" s="109">
        <v>0</v>
      </c>
      <c r="AR78" s="109">
        <v>0</v>
      </c>
      <c r="AS78" s="109">
        <v>0</v>
      </c>
      <c r="AT78" s="109">
        <v>0</v>
      </c>
      <c r="AU78" s="109">
        <v>0</v>
      </c>
      <c r="AV78" s="109">
        <v>0</v>
      </c>
      <c r="AW78" s="109">
        <v>0</v>
      </c>
      <c r="AX78" s="109">
        <v>0</v>
      </c>
      <c r="AY78" s="109">
        <v>0</v>
      </c>
      <c r="AZ78" s="109">
        <v>0</v>
      </c>
      <c r="BA78" s="109">
        <v>0</v>
      </c>
      <c r="BB78" s="109">
        <v>0</v>
      </c>
      <c r="BC78" s="109">
        <v>0</v>
      </c>
      <c r="BD78" s="109">
        <v>0</v>
      </c>
      <c r="BE78" s="109">
        <v>0</v>
      </c>
      <c r="BF78" s="109">
        <v>0</v>
      </c>
      <c r="BG78" s="109">
        <v>0</v>
      </c>
      <c r="BH78" s="109">
        <v>0</v>
      </c>
      <c r="BI78" s="109">
        <v>0</v>
      </c>
      <c r="BJ78" s="109">
        <v>0</v>
      </c>
      <c r="BK78" s="109">
        <v>0</v>
      </c>
      <c r="BL78" s="109">
        <v>0</v>
      </c>
      <c r="BM78" s="109">
        <v>0</v>
      </c>
      <c r="BN78" s="109">
        <v>0</v>
      </c>
      <c r="BO78" s="109">
        <v>0</v>
      </c>
      <c r="BP78" s="109">
        <v>0</v>
      </c>
      <c r="BQ78" s="109">
        <v>0</v>
      </c>
      <c r="BR78" s="109">
        <v>0</v>
      </c>
      <c r="BS78" s="109">
        <v>0</v>
      </c>
      <c r="BT78" s="109">
        <v>0</v>
      </c>
      <c r="BU78" s="109">
        <v>0</v>
      </c>
      <c r="BV78" s="109">
        <v>0</v>
      </c>
      <c r="BW78" s="109">
        <v>0</v>
      </c>
      <c r="BX78" s="109">
        <v>0</v>
      </c>
      <c r="BY78" s="109">
        <v>0</v>
      </c>
      <c r="BZ78" s="109">
        <v>0</v>
      </c>
      <c r="CA78" s="109">
        <v>0</v>
      </c>
      <c r="CB78" s="109">
        <v>0</v>
      </c>
      <c r="CC78" s="109">
        <v>0</v>
      </c>
      <c r="CD78" s="109">
        <v>0</v>
      </c>
      <c r="CE78" s="109">
        <v>0</v>
      </c>
      <c r="CF78" s="109">
        <v>0</v>
      </c>
      <c r="CG78" s="109">
        <v>0</v>
      </c>
      <c r="CH78" s="109">
        <v>0</v>
      </c>
      <c r="CI78" s="109">
        <v>0</v>
      </c>
      <c r="CJ78" s="109">
        <v>0</v>
      </c>
      <c r="CK78" s="109">
        <v>0</v>
      </c>
      <c r="CL78" s="109">
        <v>0</v>
      </c>
      <c r="CM78" s="109">
        <v>0</v>
      </c>
      <c r="CN78" s="109">
        <v>0</v>
      </c>
      <c r="CO78" s="109">
        <v>0</v>
      </c>
      <c r="CP78" s="109">
        <v>0</v>
      </c>
      <c r="CQ78" s="109">
        <v>0</v>
      </c>
      <c r="CR78" s="109">
        <v>0</v>
      </c>
      <c r="CS78" s="109">
        <v>0</v>
      </c>
      <c r="CT78" s="109">
        <v>0</v>
      </c>
      <c r="CU78" s="109">
        <v>0</v>
      </c>
      <c r="CV78" s="109">
        <v>0</v>
      </c>
      <c r="CW78" s="109">
        <v>0</v>
      </c>
      <c r="CX78" s="109">
        <v>0</v>
      </c>
      <c r="CY78" s="109">
        <v>0</v>
      </c>
      <c r="CZ78" s="109">
        <v>0</v>
      </c>
      <c r="DA78" s="109">
        <v>0</v>
      </c>
      <c r="DB78" s="109">
        <v>0</v>
      </c>
      <c r="DD78" s="30" t="e">
        <f t="shared" ref="DD78:DD86" si="113">(AT78/BL78)</f>
        <v>#DIV/0!</v>
      </c>
      <c r="DE78" s="30" t="e">
        <f t="shared" ref="DE78:DE86" si="114">BE78/CD78</f>
        <v>#DIV/0!</v>
      </c>
      <c r="DF78" s="45">
        <f t="shared" ref="DF78:DF86" si="115">(AB78-B78)/(B78+1E-50)</f>
        <v>-1</v>
      </c>
      <c r="DH78" s="45">
        <f t="shared" ref="DH78:DH86" si="116">(BL78-D78)/(D78+1E-50)</f>
        <v>-1</v>
      </c>
      <c r="DI78" s="45">
        <f t="shared" ref="DI78:DI86" si="117">(CC78-E78)/(E78+1E-50)</f>
        <v>-1</v>
      </c>
      <c r="DJ78" s="45">
        <f t="shared" ref="DJ78:DJ86" si="118">(CD78-F78)/(F78+1E-50)</f>
        <v>-1</v>
      </c>
      <c r="DK78" s="45">
        <f t="shared" ref="DK78:DK86" si="119">(CR78-G78)/(G78+1E-50)</f>
        <v>-1</v>
      </c>
      <c r="DL78" s="45">
        <f t="shared" ref="DL78:DL86" si="120">(CZ78-H78)/(H78+1E-50)</f>
        <v>-1</v>
      </c>
      <c r="DM78" s="45" t="e">
        <f t="shared" ref="DM78:DM86" si="121">(O78/0.009783-$CZ78)/($CZ78)</f>
        <v>#DIV/0!</v>
      </c>
      <c r="DN78" s="45" t="e">
        <f t="shared" ref="DN78:DN86" si="122">(M78/0.001848-$CZ78)/($CZ78)</f>
        <v>#DIV/0!</v>
      </c>
      <c r="DO78" s="45" t="e">
        <f t="shared" ref="DO78:DO86" si="123">((R78+S78)/0.0000259-$CD78)/($CD78)</f>
        <v>#DIV/0!</v>
      </c>
      <c r="DP78" s="45" t="e">
        <f t="shared" ref="DP78:DP86" si="124">(T78/0.004739-$CZ78)/($CZ78)</f>
        <v>#DIV/0!</v>
      </c>
      <c r="DQ78" s="45" t="e">
        <f t="shared" ref="DQ78:DQ86" si="125">((U78)/0.00000418-$CD78)/($CD78)</f>
        <v>#DIV/0!</v>
      </c>
      <c r="DR78" s="45" t="e">
        <f t="shared" ref="DR78:DR86" si="126">(V78/0.001013-$CZ78)/($CZ78)</f>
        <v>#DIV/0!</v>
      </c>
      <c r="DS78" s="45" t="e">
        <f t="shared" ref="DS78:DS86" si="127">((X78+W78)/0.000236-$CD78)/($CD78)</f>
        <v>#DIV/0!</v>
      </c>
      <c r="DT78" s="45" t="e">
        <f t="shared" ref="DT78:DT86" si="128">((AA78+Z78)/0.00000000724-$CD78)/($CD78)</f>
        <v>#DIV/0!</v>
      </c>
      <c r="DU78" s="45" t="e">
        <f t="shared" ref="DU78:DU86" si="129">(AL78/0.000439-$CZ78)/($CZ78)</f>
        <v>#DIV/0!</v>
      </c>
      <c r="DV78" s="45" t="e">
        <f t="shared" ref="DV78:DV86" si="130">(AP78/0.042696-$CZ78)/($CZ78)</f>
        <v>#DIV/0!</v>
      </c>
      <c r="DW78" s="45" t="e">
        <f t="shared" ref="DW78:DW86" si="131">(AQ78/0.00279-$CZ78)/($CZ78)</f>
        <v>#DIV/0!</v>
      </c>
      <c r="DX78" s="45" t="e">
        <f t="shared" ref="DX78:DX86" si="132">((AR78+AS78+CA78)/0.0000000418-$CD78)/($CD78)</f>
        <v>#DIV/0!</v>
      </c>
      <c r="DY78" s="45" t="e">
        <f t="shared" ref="DY78:DY86" si="133">((AY78+AZ78)/0.000125-$CD78)/($CD78)</f>
        <v>#DIV/0!</v>
      </c>
      <c r="DZ78" s="45" t="e">
        <f t="shared" ref="DZ78:DZ86" si="134">((BA78+BB78)/0.00000322-$CD78)/($CD78)</f>
        <v>#DIV/0!</v>
      </c>
      <c r="EA78" s="45" t="e">
        <f t="shared" ref="EA78:EA86" si="135">(BD78/0.00273-$CZ78)/($CZ78)</f>
        <v>#DIV/0!</v>
      </c>
      <c r="EB78" s="45" t="e">
        <f t="shared" ref="EB78:EB86" si="136">((BG78+BH78)/0.000687-$CD78)/($CD78)</f>
        <v>#DIV/0!</v>
      </c>
      <c r="EC78" s="45" t="e">
        <f t="shared" ref="EC78:EC86" si="137">(CW78/0.002035-$CZ78)/($CZ78)</f>
        <v>#DIV/0!</v>
      </c>
      <c r="ED78" s="45" t="e">
        <f t="shared" ref="ED78:ED86" si="138">(DA78/0.001935-$CZ78)/($CZ78)</f>
        <v>#DIV/0!</v>
      </c>
      <c r="EE78" s="75" t="e">
        <f t="shared" ref="EE78:EE86" si="139">(BO78-$CZ78*0.0017-$CD78*0.0000337)/(BO78)</f>
        <v>#DIV/0!</v>
      </c>
      <c r="EF78" s="45" t="e">
        <f t="shared" ref="EF78:EF86" si="140">((BP78)/0.00000865-$CD78)/($CD78)</f>
        <v>#DIV/0!</v>
      </c>
      <c r="EG78" s="45" t="e">
        <f t="shared" ref="EG78:EG86" si="141">((BQ78)/0.0000255-$CD78)/($CD78)</f>
        <v>#DIV/0!</v>
      </c>
      <c r="EH78" s="45" t="e">
        <f t="shared" ref="EH78:EH86" si="142">((BR78)/0.0000205-$CD78)/($CD78)</f>
        <v>#DIV/0!</v>
      </c>
      <c r="EI78" s="75" t="e">
        <f t="shared" ref="EI78:EI86" si="143">(BS78-$CZ78*0.000333-$CD78*0.000222)/(BS78)</f>
        <v>#DIV/0!</v>
      </c>
      <c r="EJ78" s="45" t="e">
        <f t="shared" ref="EJ78:EJ86" si="144">(SUM(AC78:AH78)-$CC78)/($CC78)</f>
        <v>#DIV/0!</v>
      </c>
      <c r="EK78" s="45" t="e">
        <f t="shared" ref="EK78:EK86" si="145">(SUM(AD78:AH78)-$CD78)/($CD78)</f>
        <v>#DIV/0!</v>
      </c>
    </row>
    <row r="79" spans="1:141" x14ac:dyDescent="0.25">
      <c r="A79" s="22">
        <v>206</v>
      </c>
      <c r="B79" s="20">
        <v>13869.725374</v>
      </c>
      <c r="C79" s="20"/>
      <c r="D79" s="20">
        <v>29929.332740000002</v>
      </c>
      <c r="E79" s="20">
        <v>2393.9493799000002</v>
      </c>
      <c r="F79" s="20">
        <v>2223.1162082999999</v>
      </c>
      <c r="G79" s="20">
        <v>15439.667847000001</v>
      </c>
      <c r="H79" s="20">
        <v>1467.5144358</v>
      </c>
      <c r="J79" s="22" t="s">
        <v>184</v>
      </c>
      <c r="K79" s="22">
        <v>0</v>
      </c>
      <c r="L79" s="109">
        <v>0</v>
      </c>
      <c r="M79" s="109">
        <v>0</v>
      </c>
      <c r="N79" s="109">
        <v>0</v>
      </c>
      <c r="O79" s="109">
        <v>0</v>
      </c>
      <c r="P79" s="109">
        <v>0</v>
      </c>
      <c r="Q79" s="109">
        <v>0</v>
      </c>
      <c r="R79" s="109">
        <v>0</v>
      </c>
      <c r="S79" s="109">
        <v>0</v>
      </c>
      <c r="T79" s="109">
        <v>0</v>
      </c>
      <c r="U79" s="109">
        <v>0</v>
      </c>
      <c r="V79" s="109">
        <v>0</v>
      </c>
      <c r="W79" s="109">
        <v>0</v>
      </c>
      <c r="X79" s="109">
        <v>0</v>
      </c>
      <c r="Y79" s="109">
        <v>0</v>
      </c>
      <c r="Z79" s="109">
        <v>0</v>
      </c>
      <c r="AA79" s="109">
        <v>0</v>
      </c>
      <c r="AB79" s="109">
        <v>0</v>
      </c>
      <c r="AC79" s="109">
        <v>0</v>
      </c>
      <c r="AD79" s="109">
        <v>0</v>
      </c>
      <c r="AE79" s="109">
        <v>0</v>
      </c>
      <c r="AF79" s="109">
        <v>0</v>
      </c>
      <c r="AG79" s="109">
        <v>0</v>
      </c>
      <c r="AH79" s="109">
        <v>0</v>
      </c>
      <c r="AI79" s="109">
        <v>0</v>
      </c>
      <c r="AJ79" s="109">
        <v>0</v>
      </c>
      <c r="AK79" s="109">
        <v>0</v>
      </c>
      <c r="AL79" s="109">
        <v>0</v>
      </c>
      <c r="AM79" s="109">
        <v>0</v>
      </c>
      <c r="AN79" s="109">
        <v>0</v>
      </c>
      <c r="AO79" s="109">
        <v>0</v>
      </c>
      <c r="AP79" s="109">
        <v>0</v>
      </c>
      <c r="AQ79" s="109">
        <v>0</v>
      </c>
      <c r="AR79" s="109">
        <v>0</v>
      </c>
      <c r="AS79" s="109">
        <v>0</v>
      </c>
      <c r="AT79" s="109">
        <v>0</v>
      </c>
      <c r="AU79" s="109">
        <v>0</v>
      </c>
      <c r="AV79" s="109">
        <v>0</v>
      </c>
      <c r="AW79" s="109">
        <v>0</v>
      </c>
      <c r="AX79" s="109">
        <v>0</v>
      </c>
      <c r="AY79" s="109">
        <v>0</v>
      </c>
      <c r="AZ79" s="109">
        <v>0</v>
      </c>
      <c r="BA79" s="109">
        <v>0</v>
      </c>
      <c r="BB79" s="109">
        <v>0</v>
      </c>
      <c r="BC79" s="109">
        <v>0</v>
      </c>
      <c r="BD79" s="109">
        <v>0</v>
      </c>
      <c r="BE79" s="109">
        <v>0</v>
      </c>
      <c r="BF79" s="109">
        <v>0</v>
      </c>
      <c r="BG79" s="109">
        <v>0</v>
      </c>
      <c r="BH79" s="109">
        <v>0</v>
      </c>
      <c r="BI79" s="109">
        <v>0</v>
      </c>
      <c r="BJ79" s="109">
        <v>0</v>
      </c>
      <c r="BK79" s="109">
        <v>0</v>
      </c>
      <c r="BL79" s="109">
        <v>0</v>
      </c>
      <c r="BM79" s="109">
        <v>0</v>
      </c>
      <c r="BN79" s="109">
        <v>0</v>
      </c>
      <c r="BO79" s="109">
        <v>0</v>
      </c>
      <c r="BP79" s="109">
        <v>0</v>
      </c>
      <c r="BQ79" s="109">
        <v>0</v>
      </c>
      <c r="BR79" s="109">
        <v>0</v>
      </c>
      <c r="BS79" s="109">
        <v>0</v>
      </c>
      <c r="BT79" s="109">
        <v>0</v>
      </c>
      <c r="BU79" s="109">
        <v>0</v>
      </c>
      <c r="BV79" s="109">
        <v>0</v>
      </c>
      <c r="BW79" s="109">
        <v>0</v>
      </c>
      <c r="BX79" s="109">
        <v>0</v>
      </c>
      <c r="BY79" s="109">
        <v>0</v>
      </c>
      <c r="BZ79" s="109">
        <v>0</v>
      </c>
      <c r="CA79" s="109">
        <v>0</v>
      </c>
      <c r="CB79" s="109">
        <v>0</v>
      </c>
      <c r="CC79" s="109">
        <v>0</v>
      </c>
      <c r="CD79" s="109">
        <v>0</v>
      </c>
      <c r="CE79" s="109">
        <v>0</v>
      </c>
      <c r="CF79" s="109">
        <v>0</v>
      </c>
      <c r="CG79" s="109">
        <v>0</v>
      </c>
      <c r="CH79" s="109">
        <v>0</v>
      </c>
      <c r="CI79" s="109">
        <v>0</v>
      </c>
      <c r="CJ79" s="109">
        <v>0</v>
      </c>
      <c r="CK79" s="109">
        <v>0</v>
      </c>
      <c r="CL79" s="109">
        <v>0</v>
      </c>
      <c r="CM79" s="109">
        <v>0</v>
      </c>
      <c r="CN79" s="109">
        <v>0</v>
      </c>
      <c r="CO79" s="109">
        <v>0</v>
      </c>
      <c r="CP79" s="109">
        <v>0</v>
      </c>
      <c r="CQ79" s="109">
        <v>0</v>
      </c>
      <c r="CR79" s="109">
        <v>0</v>
      </c>
      <c r="CS79" s="109">
        <v>0</v>
      </c>
      <c r="CT79" s="109">
        <v>0</v>
      </c>
      <c r="CU79" s="109">
        <v>0</v>
      </c>
      <c r="CV79" s="109">
        <v>0</v>
      </c>
      <c r="CW79" s="109">
        <v>0</v>
      </c>
      <c r="CX79" s="109">
        <v>0</v>
      </c>
      <c r="CY79" s="109">
        <v>0</v>
      </c>
      <c r="CZ79" s="109">
        <v>0</v>
      </c>
      <c r="DA79" s="109">
        <v>0</v>
      </c>
      <c r="DB79" s="109">
        <v>0</v>
      </c>
      <c r="DD79" s="30" t="e">
        <f t="shared" si="113"/>
        <v>#DIV/0!</v>
      </c>
      <c r="DE79" s="30" t="e">
        <f t="shared" si="114"/>
        <v>#DIV/0!</v>
      </c>
      <c r="DF79" s="45">
        <f t="shared" si="115"/>
        <v>-1</v>
      </c>
      <c r="DH79" s="45">
        <f t="shared" si="116"/>
        <v>-1</v>
      </c>
      <c r="DI79" s="45">
        <f t="shared" si="117"/>
        <v>-1</v>
      </c>
      <c r="DJ79" s="45">
        <f t="shared" si="118"/>
        <v>-1</v>
      </c>
      <c r="DK79" s="45">
        <f t="shared" si="119"/>
        <v>-1</v>
      </c>
      <c r="DL79" s="45">
        <f t="shared" si="120"/>
        <v>-1</v>
      </c>
      <c r="DM79" s="45" t="e">
        <f t="shared" si="121"/>
        <v>#DIV/0!</v>
      </c>
      <c r="DN79" s="45" t="e">
        <f t="shared" si="122"/>
        <v>#DIV/0!</v>
      </c>
      <c r="DO79" s="45" t="e">
        <f t="shared" si="123"/>
        <v>#DIV/0!</v>
      </c>
      <c r="DP79" s="45" t="e">
        <f t="shared" si="124"/>
        <v>#DIV/0!</v>
      </c>
      <c r="DQ79" s="45" t="e">
        <f t="shared" si="125"/>
        <v>#DIV/0!</v>
      </c>
      <c r="DR79" s="45" t="e">
        <f t="shared" si="126"/>
        <v>#DIV/0!</v>
      </c>
      <c r="DS79" s="45" t="e">
        <f t="shared" si="127"/>
        <v>#DIV/0!</v>
      </c>
      <c r="DT79" s="45" t="e">
        <f t="shared" si="128"/>
        <v>#DIV/0!</v>
      </c>
      <c r="DU79" s="45" t="e">
        <f t="shared" si="129"/>
        <v>#DIV/0!</v>
      </c>
      <c r="DV79" s="45" t="e">
        <f t="shared" si="130"/>
        <v>#DIV/0!</v>
      </c>
      <c r="DW79" s="45" t="e">
        <f t="shared" si="131"/>
        <v>#DIV/0!</v>
      </c>
      <c r="DX79" s="45" t="e">
        <f t="shared" si="132"/>
        <v>#DIV/0!</v>
      </c>
      <c r="DY79" s="45" t="e">
        <f t="shared" si="133"/>
        <v>#DIV/0!</v>
      </c>
      <c r="DZ79" s="45" t="e">
        <f t="shared" si="134"/>
        <v>#DIV/0!</v>
      </c>
      <c r="EA79" s="45" t="e">
        <f t="shared" si="135"/>
        <v>#DIV/0!</v>
      </c>
      <c r="EB79" s="45" t="e">
        <f t="shared" si="136"/>
        <v>#DIV/0!</v>
      </c>
      <c r="EC79" s="45" t="e">
        <f t="shared" si="137"/>
        <v>#DIV/0!</v>
      </c>
      <c r="ED79" s="45" t="e">
        <f t="shared" si="138"/>
        <v>#DIV/0!</v>
      </c>
      <c r="EE79" s="75" t="e">
        <f t="shared" si="139"/>
        <v>#DIV/0!</v>
      </c>
      <c r="EF79" s="45" t="e">
        <f t="shared" si="140"/>
        <v>#DIV/0!</v>
      </c>
      <c r="EG79" s="45" t="e">
        <f t="shared" si="141"/>
        <v>#DIV/0!</v>
      </c>
      <c r="EH79" s="45" t="e">
        <f t="shared" si="142"/>
        <v>#DIV/0!</v>
      </c>
      <c r="EI79" s="75" t="e">
        <f t="shared" si="143"/>
        <v>#DIV/0!</v>
      </c>
      <c r="EJ79" s="45" t="e">
        <f t="shared" si="144"/>
        <v>#DIV/0!</v>
      </c>
      <c r="EK79" s="45" t="e">
        <f t="shared" si="145"/>
        <v>#DIV/0!</v>
      </c>
    </row>
    <row r="80" spans="1:141" x14ac:dyDescent="0.25">
      <c r="A80" s="22">
        <v>207</v>
      </c>
      <c r="B80" s="20">
        <v>7.3683119959000001</v>
      </c>
      <c r="C80" s="20"/>
      <c r="D80" s="20">
        <v>70.523048626000005</v>
      </c>
      <c r="E80" s="20">
        <v>5.7309858828999998</v>
      </c>
      <c r="F80" s="20">
        <v>5.3156186788999999</v>
      </c>
      <c r="G80" s="20">
        <v>37.796366120999998</v>
      </c>
      <c r="H80" s="20">
        <v>2.6417770902000002</v>
      </c>
      <c r="J80" s="22" t="s">
        <v>185</v>
      </c>
      <c r="K80" s="22">
        <v>0</v>
      </c>
      <c r="L80" s="109">
        <v>0</v>
      </c>
      <c r="M80" s="109">
        <v>0</v>
      </c>
      <c r="N80" s="109">
        <v>0</v>
      </c>
      <c r="O80" s="109">
        <v>0</v>
      </c>
      <c r="P80" s="109">
        <v>0</v>
      </c>
      <c r="Q80" s="109">
        <v>0</v>
      </c>
      <c r="R80" s="109">
        <v>0</v>
      </c>
      <c r="S80" s="109">
        <v>0</v>
      </c>
      <c r="T80" s="109">
        <v>0</v>
      </c>
      <c r="U80" s="109">
        <v>0</v>
      </c>
      <c r="V80" s="109">
        <v>0</v>
      </c>
      <c r="W80" s="109">
        <v>0</v>
      </c>
      <c r="X80" s="109">
        <v>0</v>
      </c>
      <c r="Y80" s="109">
        <v>0</v>
      </c>
      <c r="Z80" s="109">
        <v>0</v>
      </c>
      <c r="AA80" s="109">
        <v>0</v>
      </c>
      <c r="AB80" s="109">
        <v>0</v>
      </c>
      <c r="AC80" s="109">
        <v>0</v>
      </c>
      <c r="AD80" s="109">
        <v>0</v>
      </c>
      <c r="AE80" s="109">
        <v>0</v>
      </c>
      <c r="AF80" s="109">
        <v>0</v>
      </c>
      <c r="AG80" s="109">
        <v>0</v>
      </c>
      <c r="AH80" s="109">
        <v>0</v>
      </c>
      <c r="AI80" s="109">
        <v>0</v>
      </c>
      <c r="AJ80" s="109">
        <v>0</v>
      </c>
      <c r="AK80" s="109">
        <v>0</v>
      </c>
      <c r="AL80" s="109">
        <v>0</v>
      </c>
      <c r="AM80" s="109">
        <v>0</v>
      </c>
      <c r="AN80" s="109">
        <v>0</v>
      </c>
      <c r="AO80" s="109">
        <v>0</v>
      </c>
      <c r="AP80" s="109">
        <v>0</v>
      </c>
      <c r="AQ80" s="109">
        <v>0</v>
      </c>
      <c r="AR80" s="109">
        <v>0</v>
      </c>
      <c r="AS80" s="109">
        <v>0</v>
      </c>
      <c r="AT80" s="109">
        <v>0</v>
      </c>
      <c r="AU80" s="109">
        <v>0</v>
      </c>
      <c r="AV80" s="109">
        <v>0</v>
      </c>
      <c r="AW80" s="109">
        <v>0</v>
      </c>
      <c r="AX80" s="109">
        <v>0</v>
      </c>
      <c r="AY80" s="109">
        <v>0</v>
      </c>
      <c r="AZ80" s="109">
        <v>0</v>
      </c>
      <c r="BA80" s="109">
        <v>0</v>
      </c>
      <c r="BB80" s="109">
        <v>0</v>
      </c>
      <c r="BC80" s="109">
        <v>0</v>
      </c>
      <c r="BD80" s="109">
        <v>0</v>
      </c>
      <c r="BE80" s="109">
        <v>0</v>
      </c>
      <c r="BF80" s="109">
        <v>0</v>
      </c>
      <c r="BG80" s="109">
        <v>0</v>
      </c>
      <c r="BH80" s="109">
        <v>0</v>
      </c>
      <c r="BI80" s="109">
        <v>0</v>
      </c>
      <c r="BJ80" s="109">
        <v>0</v>
      </c>
      <c r="BK80" s="109">
        <v>0</v>
      </c>
      <c r="BL80" s="109">
        <v>0</v>
      </c>
      <c r="BM80" s="109">
        <v>0</v>
      </c>
      <c r="BN80" s="109">
        <v>0</v>
      </c>
      <c r="BO80" s="109">
        <v>0</v>
      </c>
      <c r="BP80" s="109">
        <v>0</v>
      </c>
      <c r="BQ80" s="109">
        <v>0</v>
      </c>
      <c r="BR80" s="109">
        <v>0</v>
      </c>
      <c r="BS80" s="109">
        <v>0</v>
      </c>
      <c r="BT80" s="109">
        <v>0</v>
      </c>
      <c r="BU80" s="109">
        <v>0</v>
      </c>
      <c r="BV80" s="109">
        <v>0</v>
      </c>
      <c r="BW80" s="109">
        <v>0</v>
      </c>
      <c r="BX80" s="109">
        <v>0</v>
      </c>
      <c r="BY80" s="109">
        <v>0</v>
      </c>
      <c r="BZ80" s="109">
        <v>0</v>
      </c>
      <c r="CA80" s="109">
        <v>0</v>
      </c>
      <c r="CB80" s="109">
        <v>0</v>
      </c>
      <c r="CC80" s="109">
        <v>0</v>
      </c>
      <c r="CD80" s="109">
        <v>0</v>
      </c>
      <c r="CE80" s="109">
        <v>0</v>
      </c>
      <c r="CF80" s="109">
        <v>0</v>
      </c>
      <c r="CG80" s="109">
        <v>0</v>
      </c>
      <c r="CH80" s="109">
        <v>0</v>
      </c>
      <c r="CI80" s="109">
        <v>0</v>
      </c>
      <c r="CJ80" s="109">
        <v>0</v>
      </c>
      <c r="CK80" s="109">
        <v>0</v>
      </c>
      <c r="CL80" s="109">
        <v>0</v>
      </c>
      <c r="CM80" s="109">
        <v>0</v>
      </c>
      <c r="CN80" s="109">
        <v>0</v>
      </c>
      <c r="CO80" s="109">
        <v>0</v>
      </c>
      <c r="CP80" s="109">
        <v>0</v>
      </c>
      <c r="CQ80" s="109">
        <v>0</v>
      </c>
      <c r="CR80" s="109">
        <v>0</v>
      </c>
      <c r="CS80" s="109">
        <v>0</v>
      </c>
      <c r="CT80" s="109">
        <v>0</v>
      </c>
      <c r="CU80" s="109">
        <v>0</v>
      </c>
      <c r="CV80" s="109">
        <v>0</v>
      </c>
      <c r="CW80" s="109">
        <v>0</v>
      </c>
      <c r="CX80" s="109">
        <v>0</v>
      </c>
      <c r="CY80" s="109">
        <v>0</v>
      </c>
      <c r="CZ80" s="109">
        <v>0</v>
      </c>
      <c r="DA80" s="109">
        <v>0</v>
      </c>
      <c r="DB80" s="109">
        <v>0</v>
      </c>
      <c r="DD80" s="30" t="e">
        <f t="shared" si="113"/>
        <v>#DIV/0!</v>
      </c>
      <c r="DE80" s="30" t="e">
        <f t="shared" si="114"/>
        <v>#DIV/0!</v>
      </c>
      <c r="DF80" s="45">
        <f t="shared" si="115"/>
        <v>-1</v>
      </c>
      <c r="DH80" s="45">
        <f t="shared" si="116"/>
        <v>-1</v>
      </c>
      <c r="DI80" s="45">
        <f t="shared" si="117"/>
        <v>-1</v>
      </c>
      <c r="DJ80" s="45">
        <f t="shared" si="118"/>
        <v>-1</v>
      </c>
      <c r="DK80" s="45">
        <f t="shared" si="119"/>
        <v>-1</v>
      </c>
      <c r="DL80" s="45">
        <f t="shared" si="120"/>
        <v>-1</v>
      </c>
      <c r="DM80" s="45" t="e">
        <f t="shared" si="121"/>
        <v>#DIV/0!</v>
      </c>
      <c r="DN80" s="45" t="e">
        <f t="shared" si="122"/>
        <v>#DIV/0!</v>
      </c>
      <c r="DO80" s="45" t="e">
        <f t="shared" si="123"/>
        <v>#DIV/0!</v>
      </c>
      <c r="DP80" s="45" t="e">
        <f t="shared" si="124"/>
        <v>#DIV/0!</v>
      </c>
      <c r="DQ80" s="45" t="e">
        <f t="shared" si="125"/>
        <v>#DIV/0!</v>
      </c>
      <c r="DR80" s="45" t="e">
        <f t="shared" si="126"/>
        <v>#DIV/0!</v>
      </c>
      <c r="DS80" s="45" t="e">
        <f t="shared" si="127"/>
        <v>#DIV/0!</v>
      </c>
      <c r="DT80" s="45" t="e">
        <f t="shared" si="128"/>
        <v>#DIV/0!</v>
      </c>
      <c r="DU80" s="45" t="e">
        <f t="shared" si="129"/>
        <v>#DIV/0!</v>
      </c>
      <c r="DV80" s="45" t="e">
        <f t="shared" si="130"/>
        <v>#DIV/0!</v>
      </c>
      <c r="DW80" s="45" t="e">
        <f t="shared" si="131"/>
        <v>#DIV/0!</v>
      </c>
      <c r="DX80" s="45" t="e">
        <f t="shared" si="132"/>
        <v>#DIV/0!</v>
      </c>
      <c r="DY80" s="45" t="e">
        <f t="shared" si="133"/>
        <v>#DIV/0!</v>
      </c>
      <c r="DZ80" s="45" t="e">
        <f t="shared" si="134"/>
        <v>#DIV/0!</v>
      </c>
      <c r="EA80" s="45" t="e">
        <f t="shared" si="135"/>
        <v>#DIV/0!</v>
      </c>
      <c r="EB80" s="45" t="e">
        <f t="shared" si="136"/>
        <v>#DIV/0!</v>
      </c>
      <c r="EC80" s="45" t="e">
        <f t="shared" si="137"/>
        <v>#DIV/0!</v>
      </c>
      <c r="ED80" s="45" t="e">
        <f t="shared" si="138"/>
        <v>#DIV/0!</v>
      </c>
      <c r="EE80" s="75" t="e">
        <f t="shared" si="139"/>
        <v>#DIV/0!</v>
      </c>
      <c r="EF80" s="45" t="e">
        <f t="shared" si="140"/>
        <v>#DIV/0!</v>
      </c>
      <c r="EG80" s="45" t="e">
        <f t="shared" si="141"/>
        <v>#DIV/0!</v>
      </c>
      <c r="EH80" s="45" t="e">
        <f t="shared" si="142"/>
        <v>#DIV/0!</v>
      </c>
      <c r="EI80" s="75" t="e">
        <f t="shared" si="143"/>
        <v>#DIV/0!</v>
      </c>
      <c r="EJ80" s="45" t="e">
        <f t="shared" si="144"/>
        <v>#DIV/0!</v>
      </c>
      <c r="EK80" s="45" t="e">
        <f t="shared" si="145"/>
        <v>#DIV/0!</v>
      </c>
    </row>
    <row r="81" spans="1:141" x14ac:dyDescent="0.25">
      <c r="A81" s="22">
        <v>212</v>
      </c>
      <c r="B81" s="20">
        <v>98.821340770999996</v>
      </c>
      <c r="C81" s="20"/>
      <c r="D81" s="20">
        <v>945.83158590000005</v>
      </c>
      <c r="E81" s="20">
        <v>76.862069521999999</v>
      </c>
      <c r="F81" s="20">
        <v>71.291303240999994</v>
      </c>
      <c r="G81" s="20">
        <v>506.91224510000001</v>
      </c>
      <c r="H81" s="20">
        <v>35.430632445999997</v>
      </c>
      <c r="J81" s="22" t="s">
        <v>190</v>
      </c>
      <c r="K81" s="22">
        <v>0</v>
      </c>
      <c r="L81" s="109">
        <v>0</v>
      </c>
      <c r="M81" s="109">
        <v>0</v>
      </c>
      <c r="N81" s="109">
        <v>0</v>
      </c>
      <c r="O81" s="109">
        <v>0</v>
      </c>
      <c r="P81" s="109">
        <v>0</v>
      </c>
      <c r="Q81" s="109">
        <v>0</v>
      </c>
      <c r="R81" s="109">
        <v>0</v>
      </c>
      <c r="S81" s="109">
        <v>0</v>
      </c>
      <c r="T81" s="109">
        <v>0</v>
      </c>
      <c r="U81" s="109">
        <v>0</v>
      </c>
      <c r="V81" s="109">
        <v>0</v>
      </c>
      <c r="W81" s="109">
        <v>0</v>
      </c>
      <c r="X81" s="109">
        <v>0</v>
      </c>
      <c r="Y81" s="109">
        <v>0</v>
      </c>
      <c r="Z81" s="109">
        <v>0</v>
      </c>
      <c r="AA81" s="109">
        <v>0</v>
      </c>
      <c r="AB81" s="109">
        <v>0</v>
      </c>
      <c r="AC81" s="109">
        <v>0</v>
      </c>
      <c r="AD81" s="109">
        <v>0</v>
      </c>
      <c r="AE81" s="109">
        <v>0</v>
      </c>
      <c r="AF81" s="109">
        <v>0</v>
      </c>
      <c r="AG81" s="109">
        <v>0</v>
      </c>
      <c r="AH81" s="109">
        <v>0</v>
      </c>
      <c r="AI81" s="109">
        <v>0</v>
      </c>
      <c r="AJ81" s="109">
        <v>0</v>
      </c>
      <c r="AK81" s="109">
        <v>0</v>
      </c>
      <c r="AL81" s="109">
        <v>0</v>
      </c>
      <c r="AM81" s="109">
        <v>0</v>
      </c>
      <c r="AN81" s="109">
        <v>0</v>
      </c>
      <c r="AO81" s="109">
        <v>0</v>
      </c>
      <c r="AP81" s="109">
        <v>0</v>
      </c>
      <c r="AQ81" s="109">
        <v>0</v>
      </c>
      <c r="AR81" s="109">
        <v>0</v>
      </c>
      <c r="AS81" s="109">
        <v>0</v>
      </c>
      <c r="AT81" s="109">
        <v>0</v>
      </c>
      <c r="AU81" s="109">
        <v>0</v>
      </c>
      <c r="AV81" s="109">
        <v>0</v>
      </c>
      <c r="AW81" s="109">
        <v>0</v>
      </c>
      <c r="AX81" s="109">
        <v>0</v>
      </c>
      <c r="AY81" s="109">
        <v>0</v>
      </c>
      <c r="AZ81" s="109">
        <v>0</v>
      </c>
      <c r="BA81" s="109">
        <v>0</v>
      </c>
      <c r="BB81" s="109">
        <v>0</v>
      </c>
      <c r="BC81" s="109">
        <v>0</v>
      </c>
      <c r="BD81" s="109">
        <v>0</v>
      </c>
      <c r="BE81" s="109">
        <v>0</v>
      </c>
      <c r="BF81" s="109">
        <v>0</v>
      </c>
      <c r="BG81" s="109">
        <v>0</v>
      </c>
      <c r="BH81" s="109">
        <v>0</v>
      </c>
      <c r="BI81" s="109">
        <v>0</v>
      </c>
      <c r="BJ81" s="109">
        <v>0</v>
      </c>
      <c r="BK81" s="109">
        <v>0</v>
      </c>
      <c r="BL81" s="109">
        <v>0</v>
      </c>
      <c r="BM81" s="109">
        <v>0</v>
      </c>
      <c r="BN81" s="109">
        <v>0</v>
      </c>
      <c r="BO81" s="109">
        <v>0</v>
      </c>
      <c r="BP81" s="109">
        <v>0</v>
      </c>
      <c r="BQ81" s="109">
        <v>0</v>
      </c>
      <c r="BR81" s="109">
        <v>0</v>
      </c>
      <c r="BS81" s="109">
        <v>0</v>
      </c>
      <c r="BT81" s="109">
        <v>0</v>
      </c>
      <c r="BU81" s="109">
        <v>0</v>
      </c>
      <c r="BV81" s="109">
        <v>0</v>
      </c>
      <c r="BW81" s="109">
        <v>0</v>
      </c>
      <c r="BX81" s="109">
        <v>0</v>
      </c>
      <c r="BY81" s="109">
        <v>0</v>
      </c>
      <c r="BZ81" s="109">
        <v>0</v>
      </c>
      <c r="CA81" s="109">
        <v>0</v>
      </c>
      <c r="CB81" s="109">
        <v>0</v>
      </c>
      <c r="CC81" s="109">
        <v>0</v>
      </c>
      <c r="CD81" s="109">
        <v>0</v>
      </c>
      <c r="CE81" s="109">
        <v>0</v>
      </c>
      <c r="CF81" s="109">
        <v>0</v>
      </c>
      <c r="CG81" s="109">
        <v>0</v>
      </c>
      <c r="CH81" s="109">
        <v>0</v>
      </c>
      <c r="CI81" s="109">
        <v>0</v>
      </c>
      <c r="CJ81" s="109">
        <v>0</v>
      </c>
      <c r="CK81" s="109">
        <v>0</v>
      </c>
      <c r="CL81" s="109">
        <v>0</v>
      </c>
      <c r="CM81" s="109">
        <v>0</v>
      </c>
      <c r="CN81" s="109">
        <v>0</v>
      </c>
      <c r="CO81" s="109">
        <v>0</v>
      </c>
      <c r="CP81" s="109">
        <v>0</v>
      </c>
      <c r="CQ81" s="109">
        <v>0</v>
      </c>
      <c r="CR81" s="109">
        <v>0</v>
      </c>
      <c r="CS81" s="109">
        <v>0</v>
      </c>
      <c r="CT81" s="109">
        <v>0</v>
      </c>
      <c r="CU81" s="109">
        <v>0</v>
      </c>
      <c r="CV81" s="109">
        <v>0</v>
      </c>
      <c r="CW81" s="109">
        <v>0</v>
      </c>
      <c r="CX81" s="109">
        <v>0</v>
      </c>
      <c r="CY81" s="109">
        <v>0</v>
      </c>
      <c r="CZ81" s="109">
        <v>0</v>
      </c>
      <c r="DA81" s="109">
        <v>0</v>
      </c>
      <c r="DB81" s="109">
        <v>0</v>
      </c>
      <c r="DD81" s="30" t="e">
        <f t="shared" si="113"/>
        <v>#DIV/0!</v>
      </c>
      <c r="DE81" s="30" t="e">
        <f t="shared" si="114"/>
        <v>#DIV/0!</v>
      </c>
      <c r="DF81" s="45">
        <f t="shared" si="115"/>
        <v>-1</v>
      </c>
      <c r="DH81" s="45">
        <f t="shared" si="116"/>
        <v>-1</v>
      </c>
      <c r="DI81" s="45">
        <f t="shared" si="117"/>
        <v>-1</v>
      </c>
      <c r="DJ81" s="45">
        <f t="shared" si="118"/>
        <v>-1</v>
      </c>
      <c r="DK81" s="45">
        <f t="shared" si="119"/>
        <v>-1</v>
      </c>
      <c r="DL81" s="45">
        <f t="shared" si="120"/>
        <v>-1</v>
      </c>
      <c r="DM81" s="45" t="e">
        <f t="shared" si="121"/>
        <v>#DIV/0!</v>
      </c>
      <c r="DN81" s="45" t="e">
        <f t="shared" si="122"/>
        <v>#DIV/0!</v>
      </c>
      <c r="DO81" s="45" t="e">
        <f t="shared" si="123"/>
        <v>#DIV/0!</v>
      </c>
      <c r="DP81" s="45" t="e">
        <f t="shared" si="124"/>
        <v>#DIV/0!</v>
      </c>
      <c r="DQ81" s="45" t="e">
        <f t="shared" si="125"/>
        <v>#DIV/0!</v>
      </c>
      <c r="DR81" s="45" t="e">
        <f t="shared" si="126"/>
        <v>#DIV/0!</v>
      </c>
      <c r="DS81" s="45" t="e">
        <f t="shared" si="127"/>
        <v>#DIV/0!</v>
      </c>
      <c r="DT81" s="45" t="e">
        <f t="shared" si="128"/>
        <v>#DIV/0!</v>
      </c>
      <c r="DU81" s="45" t="e">
        <f t="shared" si="129"/>
        <v>#DIV/0!</v>
      </c>
      <c r="DV81" s="45" t="e">
        <f t="shared" si="130"/>
        <v>#DIV/0!</v>
      </c>
      <c r="DW81" s="45" t="e">
        <f t="shared" si="131"/>
        <v>#DIV/0!</v>
      </c>
      <c r="DX81" s="45" t="e">
        <f t="shared" si="132"/>
        <v>#DIV/0!</v>
      </c>
      <c r="DY81" s="45" t="e">
        <f t="shared" si="133"/>
        <v>#DIV/0!</v>
      </c>
      <c r="DZ81" s="45" t="e">
        <f t="shared" si="134"/>
        <v>#DIV/0!</v>
      </c>
      <c r="EA81" s="45" t="e">
        <f t="shared" si="135"/>
        <v>#DIV/0!</v>
      </c>
      <c r="EB81" s="45" t="e">
        <f t="shared" si="136"/>
        <v>#DIV/0!</v>
      </c>
      <c r="EC81" s="45" t="e">
        <f t="shared" si="137"/>
        <v>#DIV/0!</v>
      </c>
      <c r="ED81" s="45" t="e">
        <f t="shared" si="138"/>
        <v>#DIV/0!</v>
      </c>
      <c r="EE81" s="75" t="e">
        <f t="shared" si="139"/>
        <v>#DIV/0!</v>
      </c>
      <c r="EF81" s="45" t="e">
        <f t="shared" si="140"/>
        <v>#DIV/0!</v>
      </c>
      <c r="EG81" s="45" t="e">
        <f t="shared" si="141"/>
        <v>#DIV/0!</v>
      </c>
      <c r="EH81" s="45" t="e">
        <f t="shared" si="142"/>
        <v>#DIV/0!</v>
      </c>
      <c r="EI81" s="75" t="e">
        <f t="shared" si="143"/>
        <v>#DIV/0!</v>
      </c>
      <c r="EJ81" s="45" t="e">
        <f t="shared" si="144"/>
        <v>#DIV/0!</v>
      </c>
      <c r="EK81" s="45" t="e">
        <f t="shared" si="145"/>
        <v>#DIV/0!</v>
      </c>
    </row>
    <row r="82" spans="1:141" x14ac:dyDescent="0.25">
      <c r="A82" s="22">
        <v>216</v>
      </c>
      <c r="B82" s="20">
        <v>6248.6165540000002</v>
      </c>
      <c r="C82" s="20"/>
      <c r="D82" s="20">
        <v>13483.823145</v>
      </c>
      <c r="E82" s="20">
        <v>1078.5268865999999</v>
      </c>
      <c r="F82" s="20">
        <v>1001.5627827</v>
      </c>
      <c r="G82" s="20">
        <v>6955.9101926000003</v>
      </c>
      <c r="H82" s="20">
        <v>661.14755338999998</v>
      </c>
      <c r="J82" s="22" t="s">
        <v>194</v>
      </c>
      <c r="K82" s="22">
        <v>0</v>
      </c>
      <c r="L82" s="109">
        <v>0</v>
      </c>
      <c r="M82" s="109">
        <v>0</v>
      </c>
      <c r="N82" s="109">
        <v>0</v>
      </c>
      <c r="O82" s="109">
        <v>0</v>
      </c>
      <c r="P82" s="109">
        <v>0</v>
      </c>
      <c r="Q82" s="109">
        <v>0</v>
      </c>
      <c r="R82" s="109">
        <v>0</v>
      </c>
      <c r="S82" s="109">
        <v>0</v>
      </c>
      <c r="T82" s="109">
        <v>0</v>
      </c>
      <c r="U82" s="109">
        <v>0</v>
      </c>
      <c r="V82" s="109">
        <v>0</v>
      </c>
      <c r="W82" s="109">
        <v>0</v>
      </c>
      <c r="X82" s="109">
        <v>0</v>
      </c>
      <c r="Y82" s="109">
        <v>0</v>
      </c>
      <c r="Z82" s="109">
        <v>0</v>
      </c>
      <c r="AA82" s="109">
        <v>0</v>
      </c>
      <c r="AB82" s="109">
        <v>0</v>
      </c>
      <c r="AC82" s="109">
        <v>0</v>
      </c>
      <c r="AD82" s="109">
        <v>0</v>
      </c>
      <c r="AE82" s="109">
        <v>0</v>
      </c>
      <c r="AF82" s="109">
        <v>0</v>
      </c>
      <c r="AG82" s="109">
        <v>0</v>
      </c>
      <c r="AH82" s="109">
        <v>0</v>
      </c>
      <c r="AI82" s="109">
        <v>0</v>
      </c>
      <c r="AJ82" s="109">
        <v>0</v>
      </c>
      <c r="AK82" s="109">
        <v>0</v>
      </c>
      <c r="AL82" s="109">
        <v>0</v>
      </c>
      <c r="AM82" s="109">
        <v>0</v>
      </c>
      <c r="AN82" s="109">
        <v>0</v>
      </c>
      <c r="AO82" s="109">
        <v>0</v>
      </c>
      <c r="AP82" s="109">
        <v>0</v>
      </c>
      <c r="AQ82" s="109">
        <v>0</v>
      </c>
      <c r="AR82" s="109">
        <v>0</v>
      </c>
      <c r="AS82" s="109">
        <v>0</v>
      </c>
      <c r="AT82" s="109">
        <v>0</v>
      </c>
      <c r="AU82" s="109">
        <v>0</v>
      </c>
      <c r="AV82" s="109">
        <v>0</v>
      </c>
      <c r="AW82" s="109">
        <v>0</v>
      </c>
      <c r="AX82" s="109">
        <v>0</v>
      </c>
      <c r="AY82" s="109">
        <v>0</v>
      </c>
      <c r="AZ82" s="109">
        <v>0</v>
      </c>
      <c r="BA82" s="109">
        <v>0</v>
      </c>
      <c r="BB82" s="109">
        <v>0</v>
      </c>
      <c r="BC82" s="109">
        <v>0</v>
      </c>
      <c r="BD82" s="109">
        <v>0</v>
      </c>
      <c r="BE82" s="109">
        <v>0</v>
      </c>
      <c r="BF82" s="109">
        <v>0</v>
      </c>
      <c r="BG82" s="109">
        <v>0</v>
      </c>
      <c r="BH82" s="109">
        <v>0</v>
      </c>
      <c r="BI82" s="109">
        <v>0</v>
      </c>
      <c r="BJ82" s="109">
        <v>0</v>
      </c>
      <c r="BK82" s="109">
        <v>0</v>
      </c>
      <c r="BL82" s="109">
        <v>0</v>
      </c>
      <c r="BM82" s="109">
        <v>0</v>
      </c>
      <c r="BN82" s="109">
        <v>0</v>
      </c>
      <c r="BO82" s="109">
        <v>0</v>
      </c>
      <c r="BP82" s="109">
        <v>0</v>
      </c>
      <c r="BQ82" s="109">
        <v>0</v>
      </c>
      <c r="BR82" s="109">
        <v>0</v>
      </c>
      <c r="BS82" s="109">
        <v>0</v>
      </c>
      <c r="BT82" s="109">
        <v>0</v>
      </c>
      <c r="BU82" s="109">
        <v>0</v>
      </c>
      <c r="BV82" s="109">
        <v>0</v>
      </c>
      <c r="BW82" s="109">
        <v>0</v>
      </c>
      <c r="BX82" s="109">
        <v>0</v>
      </c>
      <c r="BY82" s="109">
        <v>0</v>
      </c>
      <c r="BZ82" s="109">
        <v>0</v>
      </c>
      <c r="CA82" s="109">
        <v>0</v>
      </c>
      <c r="CB82" s="109">
        <v>0</v>
      </c>
      <c r="CC82" s="109">
        <v>0</v>
      </c>
      <c r="CD82" s="109">
        <v>0</v>
      </c>
      <c r="CE82" s="109">
        <v>0</v>
      </c>
      <c r="CF82" s="109">
        <v>0</v>
      </c>
      <c r="CG82" s="109">
        <v>0</v>
      </c>
      <c r="CH82" s="109">
        <v>0</v>
      </c>
      <c r="CI82" s="109">
        <v>0</v>
      </c>
      <c r="CJ82" s="109">
        <v>0</v>
      </c>
      <c r="CK82" s="109">
        <v>0</v>
      </c>
      <c r="CL82" s="109">
        <v>0</v>
      </c>
      <c r="CM82" s="109">
        <v>0</v>
      </c>
      <c r="CN82" s="109">
        <v>0</v>
      </c>
      <c r="CO82" s="109">
        <v>0</v>
      </c>
      <c r="CP82" s="109">
        <v>0</v>
      </c>
      <c r="CQ82" s="109">
        <v>0</v>
      </c>
      <c r="CR82" s="109">
        <v>0</v>
      </c>
      <c r="CS82" s="109">
        <v>0</v>
      </c>
      <c r="CT82" s="109">
        <v>0</v>
      </c>
      <c r="CU82" s="109">
        <v>0</v>
      </c>
      <c r="CV82" s="109">
        <v>0</v>
      </c>
      <c r="CW82" s="109">
        <v>0</v>
      </c>
      <c r="CX82" s="109">
        <v>0</v>
      </c>
      <c r="CY82" s="109">
        <v>0</v>
      </c>
      <c r="CZ82" s="109">
        <v>0</v>
      </c>
      <c r="DA82" s="109">
        <v>0</v>
      </c>
      <c r="DB82" s="109">
        <v>0</v>
      </c>
      <c r="DD82" s="30" t="e">
        <f t="shared" si="113"/>
        <v>#DIV/0!</v>
      </c>
      <c r="DE82" s="30" t="e">
        <f t="shared" si="114"/>
        <v>#DIV/0!</v>
      </c>
      <c r="DF82" s="45">
        <f t="shared" si="115"/>
        <v>-1</v>
      </c>
      <c r="DH82" s="45">
        <f t="shared" si="116"/>
        <v>-1</v>
      </c>
      <c r="DI82" s="45">
        <f t="shared" si="117"/>
        <v>-1</v>
      </c>
      <c r="DJ82" s="45">
        <f t="shared" si="118"/>
        <v>-1</v>
      </c>
      <c r="DK82" s="45">
        <f t="shared" si="119"/>
        <v>-1</v>
      </c>
      <c r="DL82" s="45">
        <f t="shared" si="120"/>
        <v>-1</v>
      </c>
      <c r="DM82" s="45" t="e">
        <f t="shared" si="121"/>
        <v>#DIV/0!</v>
      </c>
      <c r="DN82" s="45" t="e">
        <f t="shared" si="122"/>
        <v>#DIV/0!</v>
      </c>
      <c r="DO82" s="45" t="e">
        <f t="shared" si="123"/>
        <v>#DIV/0!</v>
      </c>
      <c r="DP82" s="45" t="e">
        <f t="shared" si="124"/>
        <v>#DIV/0!</v>
      </c>
      <c r="DQ82" s="45" t="e">
        <f t="shared" si="125"/>
        <v>#DIV/0!</v>
      </c>
      <c r="DR82" s="45" t="e">
        <f t="shared" si="126"/>
        <v>#DIV/0!</v>
      </c>
      <c r="DS82" s="45" t="e">
        <f t="shared" si="127"/>
        <v>#DIV/0!</v>
      </c>
      <c r="DT82" s="45" t="e">
        <f t="shared" si="128"/>
        <v>#DIV/0!</v>
      </c>
      <c r="DU82" s="45" t="e">
        <f t="shared" si="129"/>
        <v>#DIV/0!</v>
      </c>
      <c r="DV82" s="45" t="e">
        <f t="shared" si="130"/>
        <v>#DIV/0!</v>
      </c>
      <c r="DW82" s="45" t="e">
        <f t="shared" si="131"/>
        <v>#DIV/0!</v>
      </c>
      <c r="DX82" s="45" t="e">
        <f t="shared" si="132"/>
        <v>#DIV/0!</v>
      </c>
      <c r="DY82" s="45" t="e">
        <f t="shared" si="133"/>
        <v>#DIV/0!</v>
      </c>
      <c r="DZ82" s="45" t="e">
        <f t="shared" si="134"/>
        <v>#DIV/0!</v>
      </c>
      <c r="EA82" s="45" t="e">
        <f t="shared" si="135"/>
        <v>#DIV/0!</v>
      </c>
      <c r="EB82" s="45" t="e">
        <f t="shared" si="136"/>
        <v>#DIV/0!</v>
      </c>
      <c r="EC82" s="45" t="e">
        <f t="shared" si="137"/>
        <v>#DIV/0!</v>
      </c>
      <c r="ED82" s="45" t="e">
        <f t="shared" si="138"/>
        <v>#DIV/0!</v>
      </c>
      <c r="EE82" s="75" t="e">
        <f t="shared" si="139"/>
        <v>#DIV/0!</v>
      </c>
      <c r="EF82" s="45" t="e">
        <f t="shared" si="140"/>
        <v>#DIV/0!</v>
      </c>
      <c r="EG82" s="45" t="e">
        <f t="shared" si="141"/>
        <v>#DIV/0!</v>
      </c>
      <c r="EH82" s="45" t="e">
        <f t="shared" si="142"/>
        <v>#DIV/0!</v>
      </c>
      <c r="EI82" s="75" t="e">
        <f t="shared" si="143"/>
        <v>#DIV/0!</v>
      </c>
      <c r="EJ82" s="45" t="e">
        <f t="shared" si="144"/>
        <v>#DIV/0!</v>
      </c>
      <c r="EK82" s="45" t="e">
        <f t="shared" si="145"/>
        <v>#DIV/0!</v>
      </c>
    </row>
    <row r="83" spans="1:141" x14ac:dyDescent="0.25">
      <c r="A83" s="22">
        <v>220</v>
      </c>
      <c r="B83" s="20">
        <v>10262.965764</v>
      </c>
      <c r="C83" s="20"/>
      <c r="D83" s="20">
        <v>22146.344572000002</v>
      </c>
      <c r="E83" s="20">
        <v>1771.4136268</v>
      </c>
      <c r="F83" s="20">
        <v>1645.0048518000001</v>
      </c>
      <c r="G83" s="20">
        <v>11424.651768</v>
      </c>
      <c r="H83" s="20">
        <v>1085.8939169</v>
      </c>
      <c r="J83" s="22" t="s">
        <v>198</v>
      </c>
      <c r="K83" s="22">
        <v>0</v>
      </c>
      <c r="L83" s="109">
        <v>0</v>
      </c>
      <c r="M83" s="109">
        <v>0</v>
      </c>
      <c r="N83" s="109">
        <v>0</v>
      </c>
      <c r="O83" s="109">
        <v>0</v>
      </c>
      <c r="P83" s="109">
        <v>0</v>
      </c>
      <c r="Q83" s="109">
        <v>0</v>
      </c>
      <c r="R83" s="109">
        <v>0</v>
      </c>
      <c r="S83" s="109">
        <v>0</v>
      </c>
      <c r="T83" s="109">
        <v>0</v>
      </c>
      <c r="U83" s="109">
        <v>0</v>
      </c>
      <c r="V83" s="109">
        <v>0</v>
      </c>
      <c r="W83" s="109">
        <v>0</v>
      </c>
      <c r="X83" s="109">
        <v>0</v>
      </c>
      <c r="Y83" s="109">
        <v>0</v>
      </c>
      <c r="Z83" s="109">
        <v>0</v>
      </c>
      <c r="AA83" s="109">
        <v>0</v>
      </c>
      <c r="AB83" s="109">
        <v>0</v>
      </c>
      <c r="AC83" s="109">
        <v>0</v>
      </c>
      <c r="AD83" s="109">
        <v>0</v>
      </c>
      <c r="AE83" s="109">
        <v>0</v>
      </c>
      <c r="AF83" s="109">
        <v>0</v>
      </c>
      <c r="AG83" s="109">
        <v>0</v>
      </c>
      <c r="AH83" s="109">
        <v>0</v>
      </c>
      <c r="AI83" s="109">
        <v>0</v>
      </c>
      <c r="AJ83" s="109">
        <v>0</v>
      </c>
      <c r="AK83" s="109">
        <v>0</v>
      </c>
      <c r="AL83" s="109">
        <v>0</v>
      </c>
      <c r="AM83" s="109">
        <v>0</v>
      </c>
      <c r="AN83" s="109">
        <v>0</v>
      </c>
      <c r="AO83" s="109">
        <v>0</v>
      </c>
      <c r="AP83" s="109">
        <v>0</v>
      </c>
      <c r="AQ83" s="109">
        <v>0</v>
      </c>
      <c r="AR83" s="109">
        <v>0</v>
      </c>
      <c r="AS83" s="109">
        <v>0</v>
      </c>
      <c r="AT83" s="109">
        <v>0</v>
      </c>
      <c r="AU83" s="109">
        <v>0</v>
      </c>
      <c r="AV83" s="109">
        <v>0</v>
      </c>
      <c r="AW83" s="109">
        <v>0</v>
      </c>
      <c r="AX83" s="109">
        <v>0</v>
      </c>
      <c r="AY83" s="109">
        <v>0</v>
      </c>
      <c r="AZ83" s="109">
        <v>0</v>
      </c>
      <c r="BA83" s="109">
        <v>0</v>
      </c>
      <c r="BB83" s="109">
        <v>0</v>
      </c>
      <c r="BC83" s="109">
        <v>0</v>
      </c>
      <c r="BD83" s="109">
        <v>0</v>
      </c>
      <c r="BE83" s="109">
        <v>0</v>
      </c>
      <c r="BF83" s="109">
        <v>0</v>
      </c>
      <c r="BG83" s="109">
        <v>0</v>
      </c>
      <c r="BH83" s="109">
        <v>0</v>
      </c>
      <c r="BI83" s="109">
        <v>0</v>
      </c>
      <c r="BJ83" s="109">
        <v>0</v>
      </c>
      <c r="BK83" s="109">
        <v>0</v>
      </c>
      <c r="BL83" s="109">
        <v>0</v>
      </c>
      <c r="BM83" s="109">
        <v>0</v>
      </c>
      <c r="BN83" s="109">
        <v>0</v>
      </c>
      <c r="BO83" s="109">
        <v>0</v>
      </c>
      <c r="BP83" s="109">
        <v>0</v>
      </c>
      <c r="BQ83" s="109">
        <v>0</v>
      </c>
      <c r="BR83" s="109">
        <v>0</v>
      </c>
      <c r="BS83" s="109">
        <v>0</v>
      </c>
      <c r="BT83" s="109">
        <v>0</v>
      </c>
      <c r="BU83" s="109">
        <v>0</v>
      </c>
      <c r="BV83" s="109">
        <v>0</v>
      </c>
      <c r="BW83" s="109">
        <v>0</v>
      </c>
      <c r="BX83" s="109">
        <v>0</v>
      </c>
      <c r="BY83" s="109">
        <v>0</v>
      </c>
      <c r="BZ83" s="109">
        <v>0</v>
      </c>
      <c r="CA83" s="109">
        <v>0</v>
      </c>
      <c r="CB83" s="109">
        <v>0</v>
      </c>
      <c r="CC83" s="109">
        <v>0</v>
      </c>
      <c r="CD83" s="109">
        <v>0</v>
      </c>
      <c r="CE83" s="109">
        <v>0</v>
      </c>
      <c r="CF83" s="109">
        <v>0</v>
      </c>
      <c r="CG83" s="109">
        <v>0</v>
      </c>
      <c r="CH83" s="109">
        <v>0</v>
      </c>
      <c r="CI83" s="109">
        <v>0</v>
      </c>
      <c r="CJ83" s="109">
        <v>0</v>
      </c>
      <c r="CK83" s="109">
        <v>0</v>
      </c>
      <c r="CL83" s="109">
        <v>0</v>
      </c>
      <c r="CM83" s="109">
        <v>0</v>
      </c>
      <c r="CN83" s="109">
        <v>0</v>
      </c>
      <c r="CO83" s="109">
        <v>0</v>
      </c>
      <c r="CP83" s="109">
        <v>0</v>
      </c>
      <c r="CQ83" s="109">
        <v>0</v>
      </c>
      <c r="CR83" s="109">
        <v>0</v>
      </c>
      <c r="CS83" s="109">
        <v>0</v>
      </c>
      <c r="CT83" s="109">
        <v>0</v>
      </c>
      <c r="CU83" s="109">
        <v>0</v>
      </c>
      <c r="CV83" s="109">
        <v>0</v>
      </c>
      <c r="CW83" s="109">
        <v>0</v>
      </c>
      <c r="CX83" s="109">
        <v>0</v>
      </c>
      <c r="CY83" s="109">
        <v>0</v>
      </c>
      <c r="CZ83" s="109">
        <v>0</v>
      </c>
      <c r="DA83" s="109">
        <v>0</v>
      </c>
      <c r="DB83" s="109">
        <v>0</v>
      </c>
      <c r="DD83" s="30" t="e">
        <f t="shared" si="113"/>
        <v>#DIV/0!</v>
      </c>
      <c r="DE83" s="30" t="e">
        <f t="shared" si="114"/>
        <v>#DIV/0!</v>
      </c>
      <c r="DF83" s="45">
        <f t="shared" si="115"/>
        <v>-1</v>
      </c>
      <c r="DH83" s="45">
        <f t="shared" si="116"/>
        <v>-1</v>
      </c>
      <c r="DI83" s="45">
        <f t="shared" si="117"/>
        <v>-1</v>
      </c>
      <c r="DJ83" s="45">
        <f t="shared" si="118"/>
        <v>-1</v>
      </c>
      <c r="DK83" s="45">
        <f t="shared" si="119"/>
        <v>-1</v>
      </c>
      <c r="DL83" s="45">
        <f t="shared" si="120"/>
        <v>-1</v>
      </c>
      <c r="DM83" s="45" t="e">
        <f t="shared" si="121"/>
        <v>#DIV/0!</v>
      </c>
      <c r="DN83" s="45" t="e">
        <f t="shared" si="122"/>
        <v>#DIV/0!</v>
      </c>
      <c r="DO83" s="45" t="e">
        <f t="shared" si="123"/>
        <v>#DIV/0!</v>
      </c>
      <c r="DP83" s="45" t="e">
        <f t="shared" si="124"/>
        <v>#DIV/0!</v>
      </c>
      <c r="DQ83" s="45" t="e">
        <f t="shared" si="125"/>
        <v>#DIV/0!</v>
      </c>
      <c r="DR83" s="45" t="e">
        <f t="shared" si="126"/>
        <v>#DIV/0!</v>
      </c>
      <c r="DS83" s="45" t="e">
        <f t="shared" si="127"/>
        <v>#DIV/0!</v>
      </c>
      <c r="DT83" s="45" t="e">
        <f t="shared" si="128"/>
        <v>#DIV/0!</v>
      </c>
      <c r="DU83" s="45" t="e">
        <f t="shared" si="129"/>
        <v>#DIV/0!</v>
      </c>
      <c r="DV83" s="45" t="e">
        <f t="shared" si="130"/>
        <v>#DIV/0!</v>
      </c>
      <c r="DW83" s="45" t="e">
        <f t="shared" si="131"/>
        <v>#DIV/0!</v>
      </c>
      <c r="DX83" s="45" t="e">
        <f t="shared" si="132"/>
        <v>#DIV/0!</v>
      </c>
      <c r="DY83" s="45" t="e">
        <f t="shared" si="133"/>
        <v>#DIV/0!</v>
      </c>
      <c r="DZ83" s="45" t="e">
        <f t="shared" si="134"/>
        <v>#DIV/0!</v>
      </c>
      <c r="EA83" s="45" t="e">
        <f t="shared" si="135"/>
        <v>#DIV/0!</v>
      </c>
      <c r="EB83" s="45" t="e">
        <f t="shared" si="136"/>
        <v>#DIV/0!</v>
      </c>
      <c r="EC83" s="45" t="e">
        <f t="shared" si="137"/>
        <v>#DIV/0!</v>
      </c>
      <c r="ED83" s="45" t="e">
        <f t="shared" si="138"/>
        <v>#DIV/0!</v>
      </c>
      <c r="EE83" s="75" t="e">
        <f t="shared" si="139"/>
        <v>#DIV/0!</v>
      </c>
      <c r="EF83" s="45" t="e">
        <f t="shared" si="140"/>
        <v>#DIV/0!</v>
      </c>
      <c r="EG83" s="45" t="e">
        <f t="shared" si="141"/>
        <v>#DIV/0!</v>
      </c>
      <c r="EH83" s="45" t="e">
        <f t="shared" si="142"/>
        <v>#DIV/0!</v>
      </c>
      <c r="EI83" s="75" t="e">
        <f t="shared" si="143"/>
        <v>#DIV/0!</v>
      </c>
      <c r="EJ83" s="45" t="e">
        <f t="shared" si="144"/>
        <v>#DIV/0!</v>
      </c>
      <c r="EK83" s="45" t="e">
        <f t="shared" si="145"/>
        <v>#DIV/0!</v>
      </c>
    </row>
    <row r="84" spans="1:141" x14ac:dyDescent="0.25">
      <c r="A84" s="22">
        <v>223</v>
      </c>
      <c r="B84" s="20">
        <v>6740.0368669999998</v>
      </c>
      <c r="C84" s="20"/>
      <c r="D84" s="20">
        <v>15493.290759</v>
      </c>
      <c r="E84" s="20">
        <v>1240.8226669999999</v>
      </c>
      <c r="F84" s="20">
        <v>1152.1658454999999</v>
      </c>
      <c r="G84" s="20">
        <v>8017.1306179000003</v>
      </c>
      <c r="H84" s="20">
        <v>745.49695813000005</v>
      </c>
      <c r="J84" s="22" t="s">
        <v>201</v>
      </c>
      <c r="K84" s="22">
        <v>0</v>
      </c>
      <c r="L84" s="109">
        <v>0</v>
      </c>
      <c r="M84" s="109">
        <v>0</v>
      </c>
      <c r="N84" s="109">
        <v>0</v>
      </c>
      <c r="O84" s="109">
        <v>0</v>
      </c>
      <c r="P84" s="109">
        <v>0</v>
      </c>
      <c r="Q84" s="109">
        <v>0</v>
      </c>
      <c r="R84" s="109">
        <v>0</v>
      </c>
      <c r="S84" s="109">
        <v>0</v>
      </c>
      <c r="T84" s="109">
        <v>0</v>
      </c>
      <c r="U84" s="109">
        <v>0</v>
      </c>
      <c r="V84" s="109">
        <v>0</v>
      </c>
      <c r="W84" s="109">
        <v>0</v>
      </c>
      <c r="X84" s="109">
        <v>0</v>
      </c>
      <c r="Y84" s="109">
        <v>0</v>
      </c>
      <c r="Z84" s="109">
        <v>0</v>
      </c>
      <c r="AA84" s="109">
        <v>0</v>
      </c>
      <c r="AB84" s="109">
        <v>0</v>
      </c>
      <c r="AC84" s="109">
        <v>0</v>
      </c>
      <c r="AD84" s="109">
        <v>0</v>
      </c>
      <c r="AE84" s="109">
        <v>0</v>
      </c>
      <c r="AF84" s="109">
        <v>0</v>
      </c>
      <c r="AG84" s="109">
        <v>0</v>
      </c>
      <c r="AH84" s="109">
        <v>0</v>
      </c>
      <c r="AI84" s="109">
        <v>0</v>
      </c>
      <c r="AJ84" s="109">
        <v>0</v>
      </c>
      <c r="AK84" s="109">
        <v>0</v>
      </c>
      <c r="AL84" s="109">
        <v>0</v>
      </c>
      <c r="AM84" s="109">
        <v>0</v>
      </c>
      <c r="AN84" s="109">
        <v>0</v>
      </c>
      <c r="AO84" s="109">
        <v>0</v>
      </c>
      <c r="AP84" s="109">
        <v>0</v>
      </c>
      <c r="AQ84" s="109">
        <v>0</v>
      </c>
      <c r="AR84" s="109">
        <v>0</v>
      </c>
      <c r="AS84" s="109">
        <v>0</v>
      </c>
      <c r="AT84" s="109">
        <v>0</v>
      </c>
      <c r="AU84" s="109">
        <v>0</v>
      </c>
      <c r="AV84" s="109">
        <v>0</v>
      </c>
      <c r="AW84" s="109">
        <v>0</v>
      </c>
      <c r="AX84" s="109">
        <v>0</v>
      </c>
      <c r="AY84" s="109">
        <v>0</v>
      </c>
      <c r="AZ84" s="109">
        <v>0</v>
      </c>
      <c r="BA84" s="109">
        <v>0</v>
      </c>
      <c r="BB84" s="109">
        <v>0</v>
      </c>
      <c r="BC84" s="109">
        <v>0</v>
      </c>
      <c r="BD84" s="109">
        <v>0</v>
      </c>
      <c r="BE84" s="109">
        <v>0</v>
      </c>
      <c r="BF84" s="109">
        <v>0</v>
      </c>
      <c r="BG84" s="109">
        <v>0</v>
      </c>
      <c r="BH84" s="109">
        <v>0</v>
      </c>
      <c r="BI84" s="109">
        <v>0</v>
      </c>
      <c r="BJ84" s="109">
        <v>0</v>
      </c>
      <c r="BK84" s="109">
        <v>0</v>
      </c>
      <c r="BL84" s="109">
        <v>0</v>
      </c>
      <c r="BM84" s="109">
        <v>0</v>
      </c>
      <c r="BN84" s="109">
        <v>0</v>
      </c>
      <c r="BO84" s="109">
        <v>0</v>
      </c>
      <c r="BP84" s="109">
        <v>0</v>
      </c>
      <c r="BQ84" s="109">
        <v>0</v>
      </c>
      <c r="BR84" s="109">
        <v>0</v>
      </c>
      <c r="BS84" s="109">
        <v>0</v>
      </c>
      <c r="BT84" s="109">
        <v>0</v>
      </c>
      <c r="BU84" s="109">
        <v>0</v>
      </c>
      <c r="BV84" s="109">
        <v>0</v>
      </c>
      <c r="BW84" s="109">
        <v>0</v>
      </c>
      <c r="BX84" s="109">
        <v>0</v>
      </c>
      <c r="BY84" s="109">
        <v>0</v>
      </c>
      <c r="BZ84" s="109">
        <v>0</v>
      </c>
      <c r="CA84" s="109">
        <v>0</v>
      </c>
      <c r="CB84" s="109">
        <v>0</v>
      </c>
      <c r="CC84" s="109">
        <v>0</v>
      </c>
      <c r="CD84" s="109">
        <v>0</v>
      </c>
      <c r="CE84" s="109">
        <v>0</v>
      </c>
      <c r="CF84" s="109">
        <v>0</v>
      </c>
      <c r="CG84" s="109">
        <v>0</v>
      </c>
      <c r="CH84" s="109">
        <v>0</v>
      </c>
      <c r="CI84" s="109">
        <v>0</v>
      </c>
      <c r="CJ84" s="109">
        <v>0</v>
      </c>
      <c r="CK84" s="109">
        <v>0</v>
      </c>
      <c r="CL84" s="109">
        <v>0</v>
      </c>
      <c r="CM84" s="109">
        <v>0</v>
      </c>
      <c r="CN84" s="109">
        <v>0</v>
      </c>
      <c r="CO84" s="109">
        <v>0</v>
      </c>
      <c r="CP84" s="109">
        <v>0</v>
      </c>
      <c r="CQ84" s="109">
        <v>0</v>
      </c>
      <c r="CR84" s="109">
        <v>0</v>
      </c>
      <c r="CS84" s="109">
        <v>0</v>
      </c>
      <c r="CT84" s="109">
        <v>0</v>
      </c>
      <c r="CU84" s="109">
        <v>0</v>
      </c>
      <c r="CV84" s="109">
        <v>0</v>
      </c>
      <c r="CW84" s="109">
        <v>0</v>
      </c>
      <c r="CX84" s="109">
        <v>0</v>
      </c>
      <c r="CY84" s="109">
        <v>0</v>
      </c>
      <c r="CZ84" s="109">
        <v>0</v>
      </c>
      <c r="DA84" s="109">
        <v>0</v>
      </c>
      <c r="DB84" s="109">
        <v>0</v>
      </c>
      <c r="DD84" s="30" t="e">
        <f t="shared" si="113"/>
        <v>#DIV/0!</v>
      </c>
      <c r="DE84" s="30" t="e">
        <f t="shared" si="114"/>
        <v>#DIV/0!</v>
      </c>
      <c r="DF84" s="45">
        <f t="shared" si="115"/>
        <v>-1</v>
      </c>
      <c r="DH84" s="45">
        <f t="shared" si="116"/>
        <v>-1</v>
      </c>
      <c r="DI84" s="45">
        <f t="shared" si="117"/>
        <v>-1</v>
      </c>
      <c r="DJ84" s="45">
        <f t="shared" si="118"/>
        <v>-1</v>
      </c>
      <c r="DK84" s="45">
        <f t="shared" si="119"/>
        <v>-1</v>
      </c>
      <c r="DL84" s="45">
        <f t="shared" si="120"/>
        <v>-1</v>
      </c>
      <c r="DM84" s="45" t="e">
        <f t="shared" si="121"/>
        <v>#DIV/0!</v>
      </c>
      <c r="DN84" s="45" t="e">
        <f t="shared" si="122"/>
        <v>#DIV/0!</v>
      </c>
      <c r="DO84" s="45" t="e">
        <f t="shared" si="123"/>
        <v>#DIV/0!</v>
      </c>
      <c r="DP84" s="45" t="e">
        <f t="shared" si="124"/>
        <v>#DIV/0!</v>
      </c>
      <c r="DQ84" s="45" t="e">
        <f t="shared" si="125"/>
        <v>#DIV/0!</v>
      </c>
      <c r="DR84" s="45" t="e">
        <f t="shared" si="126"/>
        <v>#DIV/0!</v>
      </c>
      <c r="DS84" s="45" t="e">
        <f t="shared" si="127"/>
        <v>#DIV/0!</v>
      </c>
      <c r="DT84" s="45" t="e">
        <f t="shared" si="128"/>
        <v>#DIV/0!</v>
      </c>
      <c r="DU84" s="45" t="e">
        <f t="shared" si="129"/>
        <v>#DIV/0!</v>
      </c>
      <c r="DV84" s="45" t="e">
        <f t="shared" si="130"/>
        <v>#DIV/0!</v>
      </c>
      <c r="DW84" s="45" t="e">
        <f t="shared" si="131"/>
        <v>#DIV/0!</v>
      </c>
      <c r="DX84" s="45" t="e">
        <f t="shared" si="132"/>
        <v>#DIV/0!</v>
      </c>
      <c r="DY84" s="45" t="e">
        <f t="shared" si="133"/>
        <v>#DIV/0!</v>
      </c>
      <c r="DZ84" s="45" t="e">
        <f t="shared" si="134"/>
        <v>#DIV/0!</v>
      </c>
      <c r="EA84" s="45" t="e">
        <f t="shared" si="135"/>
        <v>#DIV/0!</v>
      </c>
      <c r="EB84" s="45" t="e">
        <f t="shared" si="136"/>
        <v>#DIV/0!</v>
      </c>
      <c r="EC84" s="45" t="e">
        <f t="shared" si="137"/>
        <v>#DIV/0!</v>
      </c>
      <c r="ED84" s="45" t="e">
        <f t="shared" si="138"/>
        <v>#DIV/0!</v>
      </c>
      <c r="EE84" s="75" t="e">
        <f t="shared" si="139"/>
        <v>#DIV/0!</v>
      </c>
      <c r="EF84" s="45" t="e">
        <f t="shared" si="140"/>
        <v>#DIV/0!</v>
      </c>
      <c r="EG84" s="45" t="e">
        <f t="shared" si="141"/>
        <v>#DIV/0!</v>
      </c>
      <c r="EH84" s="45" t="e">
        <f t="shared" si="142"/>
        <v>#DIV/0!</v>
      </c>
      <c r="EI84" s="75" t="e">
        <f t="shared" si="143"/>
        <v>#DIV/0!</v>
      </c>
      <c r="EJ84" s="45" t="e">
        <f t="shared" si="144"/>
        <v>#DIV/0!</v>
      </c>
      <c r="EK84" s="45" t="e">
        <f t="shared" si="145"/>
        <v>#DIV/0!</v>
      </c>
    </row>
    <row r="85" spans="1:141" x14ac:dyDescent="0.25">
      <c r="A85" s="22">
        <v>227</v>
      </c>
      <c r="B85" s="20">
        <v>7197.3337463999997</v>
      </c>
      <c r="C85" s="20"/>
      <c r="D85" s="20">
        <v>15531.208135000001</v>
      </c>
      <c r="E85" s="20">
        <v>1242.2907726999999</v>
      </c>
      <c r="F85" s="20">
        <v>1153.6403948</v>
      </c>
      <c r="G85" s="20">
        <v>8012.1003597999998</v>
      </c>
      <c r="H85" s="20">
        <v>761.53389618999995</v>
      </c>
      <c r="J85" s="22" t="s">
        <v>205</v>
      </c>
      <c r="K85" s="22">
        <v>0</v>
      </c>
      <c r="L85" s="109">
        <v>0</v>
      </c>
      <c r="M85" s="109">
        <v>0</v>
      </c>
      <c r="N85" s="109">
        <v>0</v>
      </c>
      <c r="O85" s="109">
        <v>0</v>
      </c>
      <c r="P85" s="109">
        <v>0</v>
      </c>
      <c r="Q85" s="109">
        <v>0</v>
      </c>
      <c r="R85" s="109">
        <v>0</v>
      </c>
      <c r="S85" s="109">
        <v>0</v>
      </c>
      <c r="T85" s="109">
        <v>0</v>
      </c>
      <c r="U85" s="109">
        <v>0</v>
      </c>
      <c r="V85" s="109">
        <v>0</v>
      </c>
      <c r="W85" s="109">
        <v>0</v>
      </c>
      <c r="X85" s="109">
        <v>0</v>
      </c>
      <c r="Y85" s="109">
        <v>0</v>
      </c>
      <c r="Z85" s="109">
        <v>0</v>
      </c>
      <c r="AA85" s="109">
        <v>0</v>
      </c>
      <c r="AB85" s="109">
        <v>0</v>
      </c>
      <c r="AC85" s="109">
        <v>0</v>
      </c>
      <c r="AD85" s="109">
        <v>0</v>
      </c>
      <c r="AE85" s="109">
        <v>0</v>
      </c>
      <c r="AF85" s="109">
        <v>0</v>
      </c>
      <c r="AG85" s="109">
        <v>0</v>
      </c>
      <c r="AH85" s="109">
        <v>0</v>
      </c>
      <c r="AI85" s="109">
        <v>0</v>
      </c>
      <c r="AJ85" s="109">
        <v>0</v>
      </c>
      <c r="AK85" s="109">
        <v>0</v>
      </c>
      <c r="AL85" s="109">
        <v>0</v>
      </c>
      <c r="AM85" s="109">
        <v>0</v>
      </c>
      <c r="AN85" s="109">
        <v>0</v>
      </c>
      <c r="AO85" s="109">
        <v>0</v>
      </c>
      <c r="AP85" s="109">
        <v>0</v>
      </c>
      <c r="AQ85" s="109">
        <v>0</v>
      </c>
      <c r="AR85" s="109">
        <v>0</v>
      </c>
      <c r="AS85" s="109">
        <v>0</v>
      </c>
      <c r="AT85" s="109">
        <v>0</v>
      </c>
      <c r="AU85" s="109">
        <v>0</v>
      </c>
      <c r="AV85" s="109">
        <v>0</v>
      </c>
      <c r="AW85" s="109">
        <v>0</v>
      </c>
      <c r="AX85" s="109">
        <v>0</v>
      </c>
      <c r="AY85" s="109">
        <v>0</v>
      </c>
      <c r="AZ85" s="109">
        <v>0</v>
      </c>
      <c r="BA85" s="109">
        <v>0</v>
      </c>
      <c r="BB85" s="109">
        <v>0</v>
      </c>
      <c r="BC85" s="109">
        <v>0</v>
      </c>
      <c r="BD85" s="109">
        <v>0</v>
      </c>
      <c r="BE85" s="109">
        <v>0</v>
      </c>
      <c r="BF85" s="109">
        <v>0</v>
      </c>
      <c r="BG85" s="109">
        <v>0</v>
      </c>
      <c r="BH85" s="109">
        <v>0</v>
      </c>
      <c r="BI85" s="109">
        <v>0</v>
      </c>
      <c r="BJ85" s="109">
        <v>0</v>
      </c>
      <c r="BK85" s="109">
        <v>0</v>
      </c>
      <c r="BL85" s="109">
        <v>0</v>
      </c>
      <c r="BM85" s="109">
        <v>0</v>
      </c>
      <c r="BN85" s="109">
        <v>0</v>
      </c>
      <c r="BO85" s="109">
        <v>0</v>
      </c>
      <c r="BP85" s="109">
        <v>0</v>
      </c>
      <c r="BQ85" s="109">
        <v>0</v>
      </c>
      <c r="BR85" s="109">
        <v>0</v>
      </c>
      <c r="BS85" s="109">
        <v>0</v>
      </c>
      <c r="BT85" s="109">
        <v>0</v>
      </c>
      <c r="BU85" s="109">
        <v>0</v>
      </c>
      <c r="BV85" s="109">
        <v>0</v>
      </c>
      <c r="BW85" s="109">
        <v>0</v>
      </c>
      <c r="BX85" s="109">
        <v>0</v>
      </c>
      <c r="BY85" s="109">
        <v>0</v>
      </c>
      <c r="BZ85" s="109">
        <v>0</v>
      </c>
      <c r="CA85" s="109">
        <v>0</v>
      </c>
      <c r="CB85" s="109">
        <v>0</v>
      </c>
      <c r="CC85" s="109">
        <v>0</v>
      </c>
      <c r="CD85" s="109">
        <v>0</v>
      </c>
      <c r="CE85" s="109">
        <v>0</v>
      </c>
      <c r="CF85" s="109">
        <v>0</v>
      </c>
      <c r="CG85" s="109">
        <v>0</v>
      </c>
      <c r="CH85" s="109">
        <v>0</v>
      </c>
      <c r="CI85" s="109">
        <v>0</v>
      </c>
      <c r="CJ85" s="109">
        <v>0</v>
      </c>
      <c r="CK85" s="109">
        <v>0</v>
      </c>
      <c r="CL85" s="109">
        <v>0</v>
      </c>
      <c r="CM85" s="109">
        <v>0</v>
      </c>
      <c r="CN85" s="109">
        <v>0</v>
      </c>
      <c r="CO85" s="109">
        <v>0</v>
      </c>
      <c r="CP85" s="109">
        <v>0</v>
      </c>
      <c r="CQ85" s="109">
        <v>0</v>
      </c>
      <c r="CR85" s="109">
        <v>0</v>
      </c>
      <c r="CS85" s="109">
        <v>0</v>
      </c>
      <c r="CT85" s="109">
        <v>0</v>
      </c>
      <c r="CU85" s="109">
        <v>0</v>
      </c>
      <c r="CV85" s="109">
        <v>0</v>
      </c>
      <c r="CW85" s="109">
        <v>0</v>
      </c>
      <c r="CX85" s="109">
        <v>0</v>
      </c>
      <c r="CY85" s="109">
        <v>0</v>
      </c>
      <c r="CZ85" s="109">
        <v>0</v>
      </c>
      <c r="DA85" s="109">
        <v>0</v>
      </c>
      <c r="DB85" s="109">
        <v>0</v>
      </c>
      <c r="DD85" s="30" t="e">
        <f t="shared" si="113"/>
        <v>#DIV/0!</v>
      </c>
      <c r="DE85" s="30" t="e">
        <f t="shared" si="114"/>
        <v>#DIV/0!</v>
      </c>
      <c r="DF85" s="45">
        <f t="shared" si="115"/>
        <v>-1</v>
      </c>
      <c r="DH85" s="45">
        <f t="shared" si="116"/>
        <v>-1</v>
      </c>
      <c r="DI85" s="45">
        <f t="shared" si="117"/>
        <v>-1</v>
      </c>
      <c r="DJ85" s="45">
        <f t="shared" si="118"/>
        <v>-1</v>
      </c>
      <c r="DK85" s="45">
        <f t="shared" si="119"/>
        <v>-1</v>
      </c>
      <c r="DL85" s="45">
        <f t="shared" si="120"/>
        <v>-1</v>
      </c>
      <c r="DM85" s="45" t="e">
        <f t="shared" si="121"/>
        <v>#DIV/0!</v>
      </c>
      <c r="DN85" s="45" t="e">
        <f t="shared" si="122"/>
        <v>#DIV/0!</v>
      </c>
      <c r="DO85" s="45" t="e">
        <f t="shared" si="123"/>
        <v>#DIV/0!</v>
      </c>
      <c r="DP85" s="45" t="e">
        <f t="shared" si="124"/>
        <v>#DIV/0!</v>
      </c>
      <c r="DQ85" s="45" t="e">
        <f t="shared" si="125"/>
        <v>#DIV/0!</v>
      </c>
      <c r="DR85" s="45" t="e">
        <f t="shared" si="126"/>
        <v>#DIV/0!</v>
      </c>
      <c r="DS85" s="45" t="e">
        <f t="shared" si="127"/>
        <v>#DIV/0!</v>
      </c>
      <c r="DT85" s="45" t="e">
        <f t="shared" si="128"/>
        <v>#DIV/0!</v>
      </c>
      <c r="DU85" s="45" t="e">
        <f t="shared" si="129"/>
        <v>#DIV/0!</v>
      </c>
      <c r="DV85" s="45" t="e">
        <f t="shared" si="130"/>
        <v>#DIV/0!</v>
      </c>
      <c r="DW85" s="45" t="e">
        <f t="shared" si="131"/>
        <v>#DIV/0!</v>
      </c>
      <c r="DX85" s="45" t="e">
        <f t="shared" si="132"/>
        <v>#DIV/0!</v>
      </c>
      <c r="DY85" s="45" t="e">
        <f t="shared" si="133"/>
        <v>#DIV/0!</v>
      </c>
      <c r="DZ85" s="45" t="e">
        <f t="shared" si="134"/>
        <v>#DIV/0!</v>
      </c>
      <c r="EA85" s="45" t="e">
        <f t="shared" si="135"/>
        <v>#DIV/0!</v>
      </c>
      <c r="EB85" s="45" t="e">
        <f t="shared" si="136"/>
        <v>#DIV/0!</v>
      </c>
      <c r="EC85" s="45" t="e">
        <f t="shared" si="137"/>
        <v>#DIV/0!</v>
      </c>
      <c r="ED85" s="45" t="e">
        <f t="shared" si="138"/>
        <v>#DIV/0!</v>
      </c>
      <c r="EE85" s="75" t="e">
        <f t="shared" si="139"/>
        <v>#DIV/0!</v>
      </c>
      <c r="EF85" s="45" t="e">
        <f t="shared" si="140"/>
        <v>#DIV/0!</v>
      </c>
      <c r="EG85" s="45" t="e">
        <f t="shared" si="141"/>
        <v>#DIV/0!</v>
      </c>
      <c r="EH85" s="45" t="e">
        <f t="shared" si="142"/>
        <v>#DIV/0!</v>
      </c>
      <c r="EI85" s="75" t="e">
        <f t="shared" si="143"/>
        <v>#DIV/0!</v>
      </c>
      <c r="EJ85" s="45" t="e">
        <f t="shared" si="144"/>
        <v>#DIV/0!</v>
      </c>
      <c r="EK85" s="45" t="e">
        <f t="shared" si="145"/>
        <v>#DIV/0!</v>
      </c>
    </row>
    <row r="86" spans="1:141" x14ac:dyDescent="0.25">
      <c r="A86" s="22">
        <v>230</v>
      </c>
      <c r="B86" s="20">
        <v>15380.365028</v>
      </c>
      <c r="C86" s="20"/>
      <c r="D86" s="20">
        <v>33189.125968</v>
      </c>
      <c r="E86" s="20">
        <v>2654.6895722999998</v>
      </c>
      <c r="F86" s="20">
        <v>2465.2498777000001</v>
      </c>
      <c r="G86" s="20">
        <v>17121.299880999999</v>
      </c>
      <c r="H86" s="20">
        <v>1627.3507296</v>
      </c>
      <c r="J86" s="22" t="s">
        <v>208</v>
      </c>
      <c r="K86" s="22">
        <v>0</v>
      </c>
      <c r="L86" s="109">
        <v>0</v>
      </c>
      <c r="M86" s="109">
        <v>0</v>
      </c>
      <c r="N86" s="109">
        <v>0</v>
      </c>
      <c r="O86" s="109">
        <v>0</v>
      </c>
      <c r="P86" s="109">
        <v>0</v>
      </c>
      <c r="Q86" s="109">
        <v>0</v>
      </c>
      <c r="R86" s="109">
        <v>0</v>
      </c>
      <c r="S86" s="109">
        <v>0</v>
      </c>
      <c r="T86" s="109">
        <v>0</v>
      </c>
      <c r="U86" s="109">
        <v>0</v>
      </c>
      <c r="V86" s="109">
        <v>0</v>
      </c>
      <c r="W86" s="109">
        <v>0</v>
      </c>
      <c r="X86" s="109">
        <v>0</v>
      </c>
      <c r="Y86" s="109">
        <v>0</v>
      </c>
      <c r="Z86" s="109">
        <v>0</v>
      </c>
      <c r="AA86" s="109">
        <v>0</v>
      </c>
      <c r="AB86" s="109">
        <v>0</v>
      </c>
      <c r="AC86" s="109">
        <v>0</v>
      </c>
      <c r="AD86" s="109">
        <v>0</v>
      </c>
      <c r="AE86" s="109">
        <v>0</v>
      </c>
      <c r="AF86" s="109">
        <v>0</v>
      </c>
      <c r="AG86" s="109">
        <v>0</v>
      </c>
      <c r="AH86" s="109">
        <v>0</v>
      </c>
      <c r="AI86" s="109">
        <v>0</v>
      </c>
      <c r="AJ86" s="109">
        <v>0</v>
      </c>
      <c r="AK86" s="109">
        <v>0</v>
      </c>
      <c r="AL86" s="109">
        <v>0</v>
      </c>
      <c r="AM86" s="109">
        <v>0</v>
      </c>
      <c r="AN86" s="109">
        <v>0</v>
      </c>
      <c r="AO86" s="109">
        <v>0</v>
      </c>
      <c r="AP86" s="109">
        <v>0</v>
      </c>
      <c r="AQ86" s="109">
        <v>0</v>
      </c>
      <c r="AR86" s="109">
        <v>0</v>
      </c>
      <c r="AS86" s="109">
        <v>0</v>
      </c>
      <c r="AT86" s="109">
        <v>0</v>
      </c>
      <c r="AU86" s="109">
        <v>0</v>
      </c>
      <c r="AV86" s="109">
        <v>0</v>
      </c>
      <c r="AW86" s="109">
        <v>0</v>
      </c>
      <c r="AX86" s="109">
        <v>0</v>
      </c>
      <c r="AY86" s="109">
        <v>0</v>
      </c>
      <c r="AZ86" s="109">
        <v>0</v>
      </c>
      <c r="BA86" s="109">
        <v>0</v>
      </c>
      <c r="BB86" s="109">
        <v>0</v>
      </c>
      <c r="BC86" s="109">
        <v>0</v>
      </c>
      <c r="BD86" s="109">
        <v>0</v>
      </c>
      <c r="BE86" s="109">
        <v>0</v>
      </c>
      <c r="BF86" s="109">
        <v>0</v>
      </c>
      <c r="BG86" s="109">
        <v>0</v>
      </c>
      <c r="BH86" s="109">
        <v>0</v>
      </c>
      <c r="BI86" s="109">
        <v>0</v>
      </c>
      <c r="BJ86" s="109">
        <v>0</v>
      </c>
      <c r="BK86" s="109">
        <v>0</v>
      </c>
      <c r="BL86" s="109">
        <v>0</v>
      </c>
      <c r="BM86" s="109">
        <v>0</v>
      </c>
      <c r="BN86" s="109">
        <v>0</v>
      </c>
      <c r="BO86" s="109">
        <v>0</v>
      </c>
      <c r="BP86" s="109">
        <v>0</v>
      </c>
      <c r="BQ86" s="109">
        <v>0</v>
      </c>
      <c r="BR86" s="109">
        <v>0</v>
      </c>
      <c r="BS86" s="109">
        <v>0</v>
      </c>
      <c r="BT86" s="109">
        <v>0</v>
      </c>
      <c r="BU86" s="109">
        <v>0</v>
      </c>
      <c r="BV86" s="109">
        <v>0</v>
      </c>
      <c r="BW86" s="109">
        <v>0</v>
      </c>
      <c r="BX86" s="109">
        <v>0</v>
      </c>
      <c r="BY86" s="109">
        <v>0</v>
      </c>
      <c r="BZ86" s="109">
        <v>0</v>
      </c>
      <c r="CA86" s="109">
        <v>0</v>
      </c>
      <c r="CB86" s="109">
        <v>0</v>
      </c>
      <c r="CC86" s="109">
        <v>0</v>
      </c>
      <c r="CD86" s="109">
        <v>0</v>
      </c>
      <c r="CE86" s="109">
        <v>0</v>
      </c>
      <c r="CF86" s="109">
        <v>0</v>
      </c>
      <c r="CG86" s="109">
        <v>0</v>
      </c>
      <c r="CH86" s="109">
        <v>0</v>
      </c>
      <c r="CI86" s="109">
        <v>0</v>
      </c>
      <c r="CJ86" s="109">
        <v>0</v>
      </c>
      <c r="CK86" s="109">
        <v>0</v>
      </c>
      <c r="CL86" s="109">
        <v>0</v>
      </c>
      <c r="CM86" s="109">
        <v>0</v>
      </c>
      <c r="CN86" s="109">
        <v>0</v>
      </c>
      <c r="CO86" s="109">
        <v>0</v>
      </c>
      <c r="CP86" s="109">
        <v>0</v>
      </c>
      <c r="CQ86" s="109">
        <v>0</v>
      </c>
      <c r="CR86" s="109">
        <v>0</v>
      </c>
      <c r="CS86" s="109">
        <v>0</v>
      </c>
      <c r="CT86" s="109">
        <v>0</v>
      </c>
      <c r="CU86" s="109">
        <v>0</v>
      </c>
      <c r="CV86" s="109">
        <v>0</v>
      </c>
      <c r="CW86" s="109">
        <v>0</v>
      </c>
      <c r="CX86" s="109">
        <v>0</v>
      </c>
      <c r="CY86" s="109">
        <v>0</v>
      </c>
      <c r="CZ86" s="109">
        <v>0</v>
      </c>
      <c r="DA86" s="109">
        <v>0</v>
      </c>
      <c r="DB86" s="109">
        <v>0</v>
      </c>
      <c r="DD86" s="30" t="e">
        <f t="shared" si="113"/>
        <v>#DIV/0!</v>
      </c>
      <c r="DE86" s="30" t="e">
        <f t="shared" si="114"/>
        <v>#DIV/0!</v>
      </c>
      <c r="DF86" s="45">
        <f t="shared" si="115"/>
        <v>-1</v>
      </c>
      <c r="DH86" s="45">
        <f t="shared" si="116"/>
        <v>-1</v>
      </c>
      <c r="DI86" s="45">
        <f t="shared" si="117"/>
        <v>-1</v>
      </c>
      <c r="DJ86" s="45">
        <f t="shared" si="118"/>
        <v>-1</v>
      </c>
      <c r="DK86" s="45">
        <f t="shared" si="119"/>
        <v>-1</v>
      </c>
      <c r="DL86" s="45">
        <f t="shared" si="120"/>
        <v>-1</v>
      </c>
      <c r="DM86" s="45" t="e">
        <f t="shared" si="121"/>
        <v>#DIV/0!</v>
      </c>
      <c r="DN86" s="45" t="e">
        <f t="shared" si="122"/>
        <v>#DIV/0!</v>
      </c>
      <c r="DO86" s="45" t="e">
        <f t="shared" si="123"/>
        <v>#DIV/0!</v>
      </c>
      <c r="DP86" s="45" t="e">
        <f t="shared" si="124"/>
        <v>#DIV/0!</v>
      </c>
      <c r="DQ86" s="45" t="e">
        <f t="shared" si="125"/>
        <v>#DIV/0!</v>
      </c>
      <c r="DR86" s="45" t="e">
        <f t="shared" si="126"/>
        <v>#DIV/0!</v>
      </c>
      <c r="DS86" s="45" t="e">
        <f t="shared" si="127"/>
        <v>#DIV/0!</v>
      </c>
      <c r="DT86" s="45" t="e">
        <f t="shared" si="128"/>
        <v>#DIV/0!</v>
      </c>
      <c r="DU86" s="45" t="e">
        <f t="shared" si="129"/>
        <v>#DIV/0!</v>
      </c>
      <c r="DV86" s="45" t="e">
        <f t="shared" si="130"/>
        <v>#DIV/0!</v>
      </c>
      <c r="DW86" s="45" t="e">
        <f t="shared" si="131"/>
        <v>#DIV/0!</v>
      </c>
      <c r="DX86" s="45" t="e">
        <f t="shared" si="132"/>
        <v>#DIV/0!</v>
      </c>
      <c r="DY86" s="45" t="e">
        <f t="shared" si="133"/>
        <v>#DIV/0!</v>
      </c>
      <c r="DZ86" s="45" t="e">
        <f t="shared" si="134"/>
        <v>#DIV/0!</v>
      </c>
      <c r="EA86" s="45" t="e">
        <f t="shared" si="135"/>
        <v>#DIV/0!</v>
      </c>
      <c r="EB86" s="45" t="e">
        <f t="shared" si="136"/>
        <v>#DIV/0!</v>
      </c>
      <c r="EC86" s="45" t="e">
        <f t="shared" si="137"/>
        <v>#DIV/0!</v>
      </c>
      <c r="ED86" s="45" t="e">
        <f t="shared" si="138"/>
        <v>#DIV/0!</v>
      </c>
      <c r="EE86" s="75" t="e">
        <f t="shared" si="139"/>
        <v>#DIV/0!</v>
      </c>
      <c r="EF86" s="45" t="e">
        <f t="shared" si="140"/>
        <v>#DIV/0!</v>
      </c>
      <c r="EG86" s="45" t="e">
        <f t="shared" si="141"/>
        <v>#DIV/0!</v>
      </c>
      <c r="EH86" s="45" t="e">
        <f t="shared" si="142"/>
        <v>#DIV/0!</v>
      </c>
      <c r="EI86" s="75" t="e">
        <f t="shared" si="143"/>
        <v>#DIV/0!</v>
      </c>
      <c r="EJ86" s="45" t="e">
        <f t="shared" si="144"/>
        <v>#DIV/0!</v>
      </c>
      <c r="EK86" s="45" t="e">
        <f t="shared" si="145"/>
        <v>#DIV/0!</v>
      </c>
    </row>
    <row r="87" spans="1:141" x14ac:dyDescent="0.25">
      <c r="A87" s="15"/>
    </row>
    <row r="88" spans="1:141" x14ac:dyDescent="0.25">
      <c r="A88" s="15"/>
    </row>
    <row r="89" spans="1:141" x14ac:dyDescent="0.25">
      <c r="A89" s="15"/>
    </row>
    <row r="90" spans="1:141" x14ac:dyDescent="0.25">
      <c r="A90" s="15"/>
    </row>
    <row r="91" spans="1:141" x14ac:dyDescent="0.25">
      <c r="A91" s="15"/>
    </row>
    <row r="92" spans="1:141" x14ac:dyDescent="0.25">
      <c r="A92" s="15"/>
    </row>
    <row r="93" spans="1:141" x14ac:dyDescent="0.25">
      <c r="A93" s="15"/>
    </row>
    <row r="94" spans="1:141" x14ac:dyDescent="0.25">
      <c r="A94" s="15"/>
    </row>
    <row r="95" spans="1:141" x14ac:dyDescent="0.25">
      <c r="A95" s="15"/>
    </row>
    <row r="96" spans="1:141" x14ac:dyDescent="0.25">
      <c r="A96" s="17"/>
    </row>
    <row r="97" spans="1:2" x14ac:dyDescent="0.25">
      <c r="A97" s="17"/>
      <c r="B97" s="13"/>
    </row>
    <row r="98" spans="1:2" x14ac:dyDescent="0.25">
      <c r="A98" s="1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Q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3" sqref="A3"/>
    </sheetView>
  </sheetViews>
  <sheetFormatPr defaultRowHeight="15" x14ac:dyDescent="0.25"/>
  <cols>
    <col min="1" max="1" width="21.28515625" customWidth="1"/>
    <col min="2" max="2" width="11.7109375" style="109" customWidth="1"/>
    <col min="3" max="3" width="8" style="109" bestFit="1" customWidth="1"/>
    <col min="4" max="4" width="13.28515625" style="109" bestFit="1" customWidth="1"/>
    <col min="5" max="8" width="10.5703125" style="109" bestFit="1" customWidth="1"/>
    <col min="9" max="9" width="9.140625" style="109" bestFit="1" customWidth="1"/>
    <col min="10" max="10" width="9.28515625" style="109" bestFit="1" customWidth="1"/>
    <col min="11" max="11" width="9.28515625" style="109" customWidth="1"/>
    <col min="12" max="12" width="10" style="109" bestFit="1" customWidth="1"/>
    <col min="13" max="35" width="10" style="109" customWidth="1"/>
    <col min="36" max="36" width="9.140625" style="109"/>
    <col min="37" max="37" width="16.5703125" style="109" bestFit="1" customWidth="1"/>
    <col min="38" max="38" width="7.7109375" style="109" customWidth="1"/>
    <col min="39" max="136" width="9" style="109" customWidth="1"/>
    <col min="137" max="137" width="8" style="33" bestFit="1" customWidth="1"/>
    <col min="138" max="138" width="5.7109375" style="20" customWidth="1"/>
    <col min="139" max="139" width="9.140625" style="22"/>
    <col min="140" max="140" width="8.140625" customWidth="1"/>
    <col min="149" max="149" width="9.140625" style="22"/>
  </cols>
  <sheetData>
    <row r="1" spans="1:173" x14ac:dyDescent="0.25">
      <c r="B1" s="109" t="s">
        <v>641</v>
      </c>
      <c r="AK1" s="109" t="s">
        <v>644</v>
      </c>
      <c r="EZ1" s="46"/>
      <c r="FI1" s="47"/>
    </row>
    <row r="2" spans="1:173" x14ac:dyDescent="0.25">
      <c r="A2" s="5" t="s">
        <v>52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413</v>
      </c>
      <c r="L2" s="109" t="s">
        <v>64</v>
      </c>
      <c r="M2" s="109" t="s">
        <v>369</v>
      </c>
      <c r="N2" s="109" t="s">
        <v>316</v>
      </c>
      <c r="O2" s="109" t="s">
        <v>370</v>
      </c>
      <c r="P2" s="109" t="s">
        <v>373</v>
      </c>
      <c r="Q2" s="109" t="s">
        <v>65</v>
      </c>
      <c r="R2" s="109" t="s">
        <v>318</v>
      </c>
      <c r="S2" s="109" t="s">
        <v>379</v>
      </c>
      <c r="T2" s="109" t="s">
        <v>321</v>
      </c>
      <c r="U2" s="109" t="s">
        <v>317</v>
      </c>
      <c r="V2" s="109" t="s">
        <v>322</v>
      </c>
      <c r="W2" s="109" t="s">
        <v>319</v>
      </c>
      <c r="X2" s="109" t="s">
        <v>478</v>
      </c>
      <c r="Y2" s="109" t="s">
        <v>323</v>
      </c>
      <c r="Z2" s="109" t="s">
        <v>324</v>
      </c>
      <c r="AA2" s="109" t="s">
        <v>325</v>
      </c>
      <c r="AB2" s="109" t="s">
        <v>326</v>
      </c>
      <c r="AC2" s="109" t="s">
        <v>328</v>
      </c>
      <c r="AD2" s="109" t="s">
        <v>480</v>
      </c>
      <c r="AE2" s="109" t="s">
        <v>481</v>
      </c>
      <c r="AF2" s="109" t="s">
        <v>466</v>
      </c>
      <c r="AG2" s="109" t="s">
        <v>468</v>
      </c>
      <c r="AH2" s="109" t="s">
        <v>474</v>
      </c>
      <c r="AI2" s="109" t="s">
        <v>426</v>
      </c>
      <c r="AK2" s="109" t="s">
        <v>226</v>
      </c>
      <c r="AL2" s="109" t="s">
        <v>603</v>
      </c>
      <c r="AM2" s="109" t="s">
        <v>463</v>
      </c>
      <c r="AN2" s="109" t="s">
        <v>177</v>
      </c>
      <c r="AO2" s="109" t="s">
        <v>129</v>
      </c>
      <c r="AP2" s="109" t="s">
        <v>130</v>
      </c>
      <c r="AQ2" s="109" t="s">
        <v>131</v>
      </c>
      <c r="AR2" s="109" t="s">
        <v>559</v>
      </c>
      <c r="AS2" s="109" t="s">
        <v>414</v>
      </c>
      <c r="AT2" s="109" t="s">
        <v>415</v>
      </c>
      <c r="AU2" s="109" t="s">
        <v>464</v>
      </c>
      <c r="AV2" s="109" t="s">
        <v>600</v>
      </c>
      <c r="AW2" s="109" t="s">
        <v>341</v>
      </c>
      <c r="AX2" s="109" t="s">
        <v>342</v>
      </c>
      <c r="AY2" s="109" t="s">
        <v>178</v>
      </c>
      <c r="AZ2" s="109" t="s">
        <v>343</v>
      </c>
      <c r="BA2" s="109" t="s">
        <v>344</v>
      </c>
      <c r="BB2" s="109" t="s">
        <v>132</v>
      </c>
      <c r="BC2" s="109" t="s">
        <v>329</v>
      </c>
      <c r="BD2" s="109" t="s">
        <v>330</v>
      </c>
      <c r="BE2" s="109" t="s">
        <v>59</v>
      </c>
      <c r="BF2" s="109" t="s">
        <v>331</v>
      </c>
      <c r="BG2" s="109" t="s">
        <v>416</v>
      </c>
      <c r="BH2" s="109" t="s">
        <v>332</v>
      </c>
      <c r="BI2" s="109" t="s">
        <v>417</v>
      </c>
      <c r="BJ2" s="109" t="s">
        <v>418</v>
      </c>
      <c r="BK2" s="109" t="s">
        <v>419</v>
      </c>
      <c r="BL2" s="109" t="s">
        <v>134</v>
      </c>
      <c r="BM2" s="109" t="s">
        <v>135</v>
      </c>
      <c r="BN2" s="109" t="s">
        <v>465</v>
      </c>
      <c r="BO2" s="109" t="s">
        <v>466</v>
      </c>
      <c r="BP2" s="109" t="s">
        <v>136</v>
      </c>
      <c r="BQ2" s="109" t="s">
        <v>604</v>
      </c>
      <c r="BR2" s="109" t="s">
        <v>137</v>
      </c>
      <c r="BS2" s="109" t="s">
        <v>138</v>
      </c>
      <c r="BT2" s="109" t="s">
        <v>468</v>
      </c>
      <c r="BU2" s="109" t="s">
        <v>333</v>
      </c>
      <c r="BV2" s="109" t="s">
        <v>334</v>
      </c>
      <c r="BW2" s="109" t="s">
        <v>139</v>
      </c>
      <c r="BX2" s="109" t="s">
        <v>140</v>
      </c>
      <c r="BY2" s="109" t="s">
        <v>141</v>
      </c>
      <c r="BZ2" s="109" t="s">
        <v>601</v>
      </c>
      <c r="CA2" s="109" t="s">
        <v>470</v>
      </c>
      <c r="CB2" s="109" t="s">
        <v>345</v>
      </c>
      <c r="CC2" s="109" t="s">
        <v>346</v>
      </c>
      <c r="CD2" s="109" t="s">
        <v>335</v>
      </c>
      <c r="CE2" s="109" t="s">
        <v>336</v>
      </c>
      <c r="CF2" s="109" t="s">
        <v>142</v>
      </c>
      <c r="CG2" s="109" t="s">
        <v>482</v>
      </c>
      <c r="CH2" s="109" t="s">
        <v>57</v>
      </c>
      <c r="CI2" s="109" t="s">
        <v>126</v>
      </c>
      <c r="CJ2" s="109" t="s">
        <v>337</v>
      </c>
      <c r="CK2" s="109" t="s">
        <v>338</v>
      </c>
      <c r="CL2" s="109" t="s">
        <v>642</v>
      </c>
      <c r="CM2" s="109" t="s">
        <v>143</v>
      </c>
      <c r="CN2" s="109" t="s">
        <v>144</v>
      </c>
      <c r="CO2" s="109" t="s">
        <v>60</v>
      </c>
      <c r="CP2" s="109" t="s">
        <v>145</v>
      </c>
      <c r="CQ2" s="109" t="s">
        <v>146</v>
      </c>
      <c r="CR2" s="109" t="s">
        <v>323</v>
      </c>
      <c r="CS2" s="109" t="s">
        <v>324</v>
      </c>
      <c r="CT2" s="109" t="s">
        <v>325</v>
      </c>
      <c r="CU2" s="109" t="s">
        <v>326</v>
      </c>
      <c r="CV2" s="109" t="s">
        <v>328</v>
      </c>
      <c r="CW2" s="109" t="s">
        <v>147</v>
      </c>
      <c r="CX2" s="109" t="s">
        <v>148</v>
      </c>
      <c r="CY2" s="109" t="s">
        <v>149</v>
      </c>
      <c r="CZ2" s="109" t="s">
        <v>150</v>
      </c>
      <c r="DA2" s="109" t="s">
        <v>151</v>
      </c>
      <c r="DB2" s="109" t="s">
        <v>152</v>
      </c>
      <c r="DC2" s="109" t="s">
        <v>153</v>
      </c>
      <c r="DD2" s="109" t="s">
        <v>339</v>
      </c>
      <c r="DE2" s="109" t="s">
        <v>154</v>
      </c>
      <c r="DF2" s="109" t="s">
        <v>54</v>
      </c>
      <c r="DG2" s="109" t="s">
        <v>53</v>
      </c>
      <c r="DH2" s="109" t="s">
        <v>155</v>
      </c>
      <c r="DI2" s="109" t="s">
        <v>157</v>
      </c>
      <c r="DJ2" s="109" t="s">
        <v>158</v>
      </c>
      <c r="DK2" s="109" t="s">
        <v>159</v>
      </c>
      <c r="DL2" s="109" t="s">
        <v>160</v>
      </c>
      <c r="DM2" s="109" t="s">
        <v>161</v>
      </c>
      <c r="DN2" s="109" t="s">
        <v>162</v>
      </c>
      <c r="DO2" s="109" t="s">
        <v>163</v>
      </c>
      <c r="DP2" s="109" t="s">
        <v>164</v>
      </c>
      <c r="DQ2" s="109" t="s">
        <v>473</v>
      </c>
      <c r="DR2" s="109" t="s">
        <v>165</v>
      </c>
      <c r="DS2" s="109" t="s">
        <v>166</v>
      </c>
      <c r="DT2" s="109" t="s">
        <v>167</v>
      </c>
      <c r="DU2" s="109" t="s">
        <v>61</v>
      </c>
      <c r="DV2" s="109" t="s">
        <v>483</v>
      </c>
      <c r="DW2" s="109" t="s">
        <v>474</v>
      </c>
      <c r="DX2" s="109" t="s">
        <v>168</v>
      </c>
      <c r="DY2" s="109" t="s">
        <v>169</v>
      </c>
      <c r="DZ2" s="109" t="s">
        <v>170</v>
      </c>
      <c r="EA2" s="109" t="s">
        <v>340</v>
      </c>
      <c r="EB2" s="109" t="s">
        <v>171</v>
      </c>
      <c r="EC2" s="109" t="s">
        <v>172</v>
      </c>
      <c r="ED2" s="109" t="s">
        <v>173</v>
      </c>
      <c r="EE2" s="109" t="s">
        <v>478</v>
      </c>
      <c r="EF2" s="109" t="s">
        <v>484</v>
      </c>
      <c r="EI2" s="22" t="s">
        <v>139</v>
      </c>
      <c r="EJ2" s="22" t="s">
        <v>59</v>
      </c>
      <c r="EK2" s="22" t="s">
        <v>57</v>
      </c>
      <c r="EL2" s="22" t="s">
        <v>60</v>
      </c>
      <c r="EM2" s="22" t="s">
        <v>54</v>
      </c>
      <c r="EN2" s="22" t="s">
        <v>53</v>
      </c>
      <c r="EO2" s="22" t="s">
        <v>61</v>
      </c>
      <c r="EP2" s="22" t="s">
        <v>62</v>
      </c>
      <c r="EQ2" s="22" t="s">
        <v>63</v>
      </c>
      <c r="ER2" s="22" t="s">
        <v>349</v>
      </c>
      <c r="ES2" s="22" t="s">
        <v>413</v>
      </c>
      <c r="ET2" s="22" t="s">
        <v>64</v>
      </c>
      <c r="EU2" s="22" t="s">
        <v>356</v>
      </c>
      <c r="EV2" s="22" t="s">
        <v>348</v>
      </c>
      <c r="EW2" s="22" t="s">
        <v>357</v>
      </c>
      <c r="EX2" s="22" t="s">
        <v>358</v>
      </c>
      <c r="EY2" s="22" t="s">
        <v>65</v>
      </c>
      <c r="EZ2" s="22" t="s">
        <v>354</v>
      </c>
      <c r="FA2" s="22" t="s">
        <v>352</v>
      </c>
      <c r="FB2" s="22" t="s">
        <v>353</v>
      </c>
      <c r="FC2" s="22" t="s">
        <v>347</v>
      </c>
      <c r="FD2" s="22" t="s">
        <v>355</v>
      </c>
      <c r="FE2" s="22" t="s">
        <v>350</v>
      </c>
      <c r="FF2" s="66" t="s">
        <v>351</v>
      </c>
      <c r="FG2" s="66" t="s">
        <v>359</v>
      </c>
      <c r="FH2" s="66" t="s">
        <v>360</v>
      </c>
      <c r="FI2" s="66" t="s">
        <v>361</v>
      </c>
      <c r="FJ2" s="66" t="s">
        <v>362</v>
      </c>
      <c r="FK2" s="66" t="s">
        <v>363</v>
      </c>
      <c r="FL2" s="22" t="s">
        <v>480</v>
      </c>
      <c r="FM2" s="22" t="s">
        <v>481</v>
      </c>
      <c r="FN2" s="22" t="s">
        <v>466</v>
      </c>
      <c r="FO2" s="22" t="s">
        <v>468</v>
      </c>
      <c r="FP2" s="22" t="s">
        <v>474</v>
      </c>
      <c r="FQ2" s="33" t="s">
        <v>426</v>
      </c>
    </row>
    <row r="3" spans="1:173" x14ac:dyDescent="0.25">
      <c r="A3" s="20" t="s">
        <v>0</v>
      </c>
      <c r="B3" s="109">
        <v>1997.7257887000001</v>
      </c>
      <c r="C3" s="109">
        <v>6.2503823105</v>
      </c>
      <c r="D3" s="109">
        <v>10061.392507</v>
      </c>
      <c r="E3" s="109">
        <v>278.75806261000002</v>
      </c>
      <c r="F3" s="109">
        <v>270.39185020999997</v>
      </c>
      <c r="G3" s="109">
        <v>7.0448288410000002</v>
      </c>
      <c r="H3" s="109">
        <v>440.85059482999998</v>
      </c>
      <c r="I3" s="109">
        <v>34.518602825999999</v>
      </c>
      <c r="J3" s="109">
        <v>7.0536095723000001</v>
      </c>
      <c r="K3" s="109">
        <v>0.28811082269999999</v>
      </c>
      <c r="L3" s="109">
        <v>9.9191382055999995</v>
      </c>
      <c r="N3" s="109">
        <v>0.81998211580000002</v>
      </c>
      <c r="P3" s="109">
        <v>1.3922373E-3</v>
      </c>
      <c r="Q3" s="109">
        <v>98.309684814999997</v>
      </c>
      <c r="R3" s="109">
        <v>3.8184760999999999E-3</v>
      </c>
      <c r="T3" s="109">
        <v>0.61916983110000001</v>
      </c>
      <c r="U3" s="109">
        <v>1.2035221025</v>
      </c>
      <c r="V3" s="109">
        <v>1.0826523833999999</v>
      </c>
      <c r="W3" s="109">
        <v>9.4782880497999997</v>
      </c>
      <c r="X3" s="109">
        <v>7.2475840762999999</v>
      </c>
      <c r="Y3" s="109">
        <v>0.57214278610000002</v>
      </c>
      <c r="Z3" s="109">
        <v>2.6065780000000002E-4</v>
      </c>
      <c r="AA3" s="109">
        <v>3.4095556000000001E-3</v>
      </c>
      <c r="AB3" s="109">
        <v>3.9349427000000001E-3</v>
      </c>
      <c r="AC3" s="109">
        <v>0.64991822239999997</v>
      </c>
      <c r="AD3" s="109">
        <v>278.75806261000002</v>
      </c>
      <c r="AE3" s="109">
        <v>270.39185020999997</v>
      </c>
      <c r="AF3" s="109">
        <v>1.692866274</v>
      </c>
      <c r="AG3" s="109">
        <v>1.2299732083999999</v>
      </c>
      <c r="AI3" s="109">
        <v>5.7593460000000005E-4</v>
      </c>
      <c r="AK3" s="109" t="s">
        <v>0</v>
      </c>
      <c r="AL3" s="109">
        <v>0</v>
      </c>
      <c r="AM3" s="109">
        <v>0</v>
      </c>
      <c r="AN3" s="109">
        <v>7.0536021437524301</v>
      </c>
      <c r="AO3" s="109">
        <v>34.518588089333399</v>
      </c>
      <c r="AP3" s="109">
        <v>34.518588089333399</v>
      </c>
      <c r="AQ3" s="109">
        <v>7.5421742197060002</v>
      </c>
      <c r="AR3" s="109">
        <v>0.32272524929908297</v>
      </c>
      <c r="AS3" s="109">
        <v>4.8978875212883799E-2</v>
      </c>
      <c r="AT3" s="109">
        <v>0.239131849578641</v>
      </c>
      <c r="AU3" s="109">
        <v>9.9191524829924909</v>
      </c>
      <c r="AV3" s="109">
        <v>5.7594323714681205E-4</v>
      </c>
      <c r="AW3" s="109">
        <v>0</v>
      </c>
      <c r="AX3" s="109">
        <v>0</v>
      </c>
      <c r="AY3" s="109">
        <v>0.81998222979917601</v>
      </c>
      <c r="AZ3" s="109">
        <v>0</v>
      </c>
      <c r="BA3" s="109">
        <v>0</v>
      </c>
      <c r="BB3" s="109">
        <v>0</v>
      </c>
      <c r="BC3" s="109">
        <v>2.7844961004646203E-4</v>
      </c>
      <c r="BD3" s="109">
        <v>1.1137791655505701E-3</v>
      </c>
      <c r="BE3" s="109">
        <v>1997.72422393227</v>
      </c>
      <c r="BF3" s="109">
        <v>8.3662048937096696</v>
      </c>
      <c r="BG3" s="109">
        <v>208.52609947474801</v>
      </c>
      <c r="BH3" s="109">
        <v>13.278672255273101</v>
      </c>
      <c r="BI3" s="109">
        <v>0.30851706475525897</v>
      </c>
      <c r="BJ3" s="109">
        <v>47.4807755628675</v>
      </c>
      <c r="BK3" s="109">
        <v>0.79765518091679199</v>
      </c>
      <c r="BL3" s="109">
        <v>75.443075999878005</v>
      </c>
      <c r="BM3" s="109">
        <v>6.8032346307286202</v>
      </c>
      <c r="BN3" s="109">
        <v>24.661741385207399</v>
      </c>
      <c r="BO3" s="109">
        <v>1.69286775364896</v>
      </c>
      <c r="BP3" s="109">
        <v>0</v>
      </c>
      <c r="BQ3" s="109">
        <v>0</v>
      </c>
      <c r="BR3" s="109">
        <v>98.309610885978202</v>
      </c>
      <c r="BS3" s="109">
        <v>98.309610885978202</v>
      </c>
      <c r="BT3" s="109">
        <v>1.2299723798084401</v>
      </c>
      <c r="BU3" s="109">
        <v>1.1073751619969201E-3</v>
      </c>
      <c r="BV3" s="109">
        <v>2.1383616958478798E-3</v>
      </c>
      <c r="BW3" s="109">
        <v>80.491177604788504</v>
      </c>
      <c r="BX3" s="109">
        <v>9.0444978825178897</v>
      </c>
      <c r="BY3" s="109">
        <v>0.56418184311311903</v>
      </c>
      <c r="BZ3" s="109">
        <v>1.03240552627008</v>
      </c>
      <c r="CA3" s="109">
        <v>4.4162950028366899</v>
      </c>
      <c r="CB3" s="109">
        <v>0</v>
      </c>
      <c r="CC3" s="109">
        <v>0</v>
      </c>
      <c r="CD3" s="109">
        <v>0.20432597068955</v>
      </c>
      <c r="CE3" s="109">
        <v>0.41484426076268799</v>
      </c>
      <c r="CF3" s="109">
        <v>0</v>
      </c>
      <c r="CG3" s="109">
        <v>1.2035212590593301</v>
      </c>
      <c r="CH3" s="109">
        <v>6.2503605840043601</v>
      </c>
      <c r="CI3" s="109">
        <v>0</v>
      </c>
      <c r="CJ3" s="109">
        <v>0.55215277975275201</v>
      </c>
      <c r="CK3" s="109">
        <v>0.53049946416662497</v>
      </c>
      <c r="CL3" s="109">
        <v>447.63199291213999</v>
      </c>
      <c r="CM3" s="109">
        <v>9055.2529023297393</v>
      </c>
      <c r="CN3" s="109">
        <v>925.64635387203202</v>
      </c>
      <c r="CO3" s="109">
        <v>10061.3904338065</v>
      </c>
      <c r="CP3" s="109">
        <v>0</v>
      </c>
      <c r="CQ3" s="109">
        <v>29.1472031455822</v>
      </c>
      <c r="CR3" s="109">
        <v>0.57212712694488899</v>
      </c>
      <c r="CS3" s="109">
        <v>2.6065826648765099E-4</v>
      </c>
      <c r="CT3" s="109">
        <v>3.4095824474258199E-3</v>
      </c>
      <c r="CU3" s="109">
        <v>3.93486304061905E-3</v>
      </c>
      <c r="CV3" s="109">
        <v>0.64992335442054205</v>
      </c>
      <c r="CW3" s="109">
        <v>0</v>
      </c>
      <c r="CX3" s="109">
        <v>118.675702150796</v>
      </c>
      <c r="CY3" s="109">
        <v>0.15763825881159799</v>
      </c>
      <c r="CZ3" s="109">
        <v>5.5430389237035402E-2</v>
      </c>
      <c r="DA3" s="109">
        <v>208.52609947474801</v>
      </c>
      <c r="DB3" s="109">
        <v>7.0842626244922394E-2</v>
      </c>
      <c r="DC3" s="109">
        <v>0</v>
      </c>
      <c r="DD3" s="109">
        <v>5.7276950544817202E-4</v>
      </c>
      <c r="DE3" s="109">
        <v>1.0274897712153499E-2</v>
      </c>
      <c r="DF3" s="109">
        <v>278.750903389006</v>
      </c>
      <c r="DG3" s="109">
        <v>270.38469849529599</v>
      </c>
      <c r="DH3" s="109">
        <v>8.3662048937096696</v>
      </c>
      <c r="DI3" s="109">
        <v>0</v>
      </c>
      <c r="DJ3" s="109">
        <v>0</v>
      </c>
      <c r="DK3" s="109">
        <v>1.1061716702767299</v>
      </c>
      <c r="DL3" s="109">
        <v>0</v>
      </c>
      <c r="DM3" s="109">
        <v>11.870211781058901</v>
      </c>
      <c r="DN3" s="109">
        <v>0</v>
      </c>
      <c r="DO3" s="109">
        <v>0.30851706475525897</v>
      </c>
      <c r="DP3" s="109">
        <v>47.4807755628675</v>
      </c>
      <c r="DQ3" s="109">
        <v>8.2003329649854404</v>
      </c>
      <c r="DR3" s="109">
        <v>0</v>
      </c>
      <c r="DS3" s="109">
        <v>0.79765518091679199</v>
      </c>
      <c r="DT3" s="109">
        <v>1.08158866680996E-3</v>
      </c>
      <c r="DU3" s="109">
        <v>7.0448291881369203</v>
      </c>
      <c r="DV3" s="109">
        <v>64.590895089417302</v>
      </c>
      <c r="DW3" s="109">
        <v>0</v>
      </c>
      <c r="DX3" s="109">
        <v>0</v>
      </c>
      <c r="DY3" s="109">
        <v>0.115440494195897</v>
      </c>
      <c r="DZ3" s="109">
        <v>9.8899582045415197</v>
      </c>
      <c r="EA3" s="109">
        <v>9.4782838442682902</v>
      </c>
      <c r="EB3" s="109">
        <v>0</v>
      </c>
      <c r="EC3" s="109">
        <v>0.86440663178127897</v>
      </c>
      <c r="ED3" s="109">
        <v>440.85047981392898</v>
      </c>
      <c r="EE3" s="109">
        <v>7.2475792374891501</v>
      </c>
      <c r="EF3" s="109">
        <v>8.0769699973108597</v>
      </c>
      <c r="EI3" s="30">
        <f t="shared" ref="EI3:EI34" si="0">BW3/(CO3)</f>
        <v>8.0000053804031215E-3</v>
      </c>
      <c r="EJ3" s="45">
        <f t="shared" ref="EJ3:EJ34" si="1">(BE3-B3)/(B3+1E-50)</f>
        <v>-7.8327453093844317E-7</v>
      </c>
      <c r="EK3" s="45">
        <f t="shared" ref="EK3:EK34" si="2">(CH3-C3)/(C3+1E-50)</f>
        <v>-3.4760266749474519E-6</v>
      </c>
      <c r="EL3" s="45">
        <f t="shared" ref="EL3:EL34" si="3">(CO3-D3)/(D3+1E-50)</f>
        <v>-2.0605433081624656E-7</v>
      </c>
      <c r="EM3" s="45">
        <f t="shared" ref="EM3:EM34" si="4">(DF3-E3)/(E3+1E-50)</f>
        <v>-2.5682561167898939E-5</v>
      </c>
      <c r="EN3" s="45">
        <f t="shared" ref="EN3:EN34" si="5">(DG3-F3)/(F3+1E-50)</f>
        <v>-2.6449446233033733E-5</v>
      </c>
      <c r="EO3" s="45">
        <f t="shared" ref="EO3:EO34" si="6">(DU3-G3)/(G3+1E-50)</f>
        <v>4.9275422857363273E-8</v>
      </c>
      <c r="EP3" s="45">
        <f t="shared" ref="EP3:EP34" si="7">(ED3-H3)/(H3+1E-50)</f>
        <v>-2.6089580538498832E-7</v>
      </c>
      <c r="EQ3" s="45">
        <f t="shared" ref="EQ3:EQ34" si="8">(AP3-I3)/(I3+1E-50)</f>
        <v>-4.2691955622264276E-7</v>
      </c>
      <c r="ER3" s="45">
        <f t="shared" ref="ER3:ER34" si="9">(AN3-J3)/(J3+1E-50)</f>
        <v>-1.0531554793077528E-6</v>
      </c>
      <c r="ES3" s="45">
        <f t="shared" ref="ES3:ES34" si="10">(AS3+AT3-K3)/(K3+1E-50)</f>
        <v>-3.3982921675291732E-7</v>
      </c>
      <c r="ET3" s="45">
        <f t="shared" ref="ET3:ET34" si="11">(AU3-L3)/(L3+1E-50)</f>
        <v>1.4393783205197399E-6</v>
      </c>
      <c r="EU3" s="45">
        <f t="shared" ref="EU3:EU34" si="12">(AW3+AX3-M3)/(M3+1E-50)</f>
        <v>0</v>
      </c>
      <c r="EV3" s="45">
        <f t="shared" ref="EV3:EV34" si="13">(AY3-N3)/(N3+1E-50)</f>
        <v>1.3902641751735837E-7</v>
      </c>
      <c r="EW3" s="45">
        <f t="shared" ref="EW3:EW34" si="14">(AZ3+BA3-O3)/(O3+1E-50)</f>
        <v>0</v>
      </c>
      <c r="EX3" s="45">
        <f t="shared" ref="EX3:EX34" si="15">(BC3+BD3-P3)/(P3+1E-50)</f>
        <v>-6.1228089263283333E-6</v>
      </c>
      <c r="EY3" s="45">
        <f t="shared" ref="EY3:EY34" si="16">(BS3-Q3)/(Q3+1E-50)</f>
        <v>-7.5200141200898585E-7</v>
      </c>
      <c r="EZ3" s="45">
        <f t="shared" ref="EZ3:EZ34" si="17">(BU3+BV3+DD3-R3)/(R3+1E-50)</f>
        <v>7.9254896925718583E-6</v>
      </c>
      <c r="FA3" s="45">
        <f t="shared" ref="FA3:FA34" si="18">(CC3+CB3-S3)/(S3+1E-50)</f>
        <v>0</v>
      </c>
      <c r="FB3" s="45">
        <f t="shared" ref="FB3:FB34" si="19">(CD3+CE3-T3)/(T3+1E-50)</f>
        <v>6.4659519556497078E-7</v>
      </c>
      <c r="FC3" s="45">
        <f t="shared" ref="FC3:FC34" si="20">(CG3-U3)/(U3+1E-50)</f>
        <v>-7.0081028692458566E-7</v>
      </c>
      <c r="FD3" s="45">
        <f t="shared" ref="FD3:FD34" si="21">(CJ3+CK3-V3)/(V3+1E-50)</f>
        <v>-1.2883232417721598E-7</v>
      </c>
      <c r="FE3" s="45">
        <f t="shared" ref="FE3:FE34" si="22">(EA3-W3)/(W3+1E-50)</f>
        <v>-4.4370161441056546E-7</v>
      </c>
      <c r="FF3" s="45">
        <f t="shared" ref="FF3:FF34" si="23">(EE3-X3)/(X3+1E-50)</f>
        <v>-6.6764466597999096E-7</v>
      </c>
      <c r="FG3" s="45">
        <f t="shared" ref="FG3:FG34" si="24">(CR3-Y3)/(Y3+1E-50)</f>
        <v>-2.7369313205496564E-5</v>
      </c>
      <c r="FH3" s="45">
        <f t="shared" ref="FH3:FH34" si="25">(CS3-Z3)/(Z3+1E-50)</f>
        <v>1.7896554446886574E-6</v>
      </c>
      <c r="FI3" s="45">
        <f t="shared" ref="FI3:FI34" si="26">(CT3-AA3)/(AA3+1E-50)</f>
        <v>7.8741715840660925E-6</v>
      </c>
      <c r="FJ3" s="45">
        <f t="shared" ref="FJ3:FJ34" si="27">(CU3-AB3)/(AB3+1E-50)</f>
        <v>-2.0244101889988364E-5</v>
      </c>
      <c r="FK3" s="45">
        <f t="shared" ref="FK3:FK34" si="28">(CV3-AC3)/(AC3+1E-50)</f>
        <v>7.8964096792600327E-6</v>
      </c>
      <c r="FL3" s="45">
        <f t="shared" ref="FL3:FL34" si="29">(SUM(BF3:BK3)-AD3)/(AD3+1E-50)</f>
        <v>-4.9569052246183138E-7</v>
      </c>
      <c r="FM3" s="45">
        <f t="shared" ref="FM3:FM34" si="30">(SUM(BG3:BK3)-AE3)/(AE3+1E-50)</f>
        <v>-4.8326692985247332E-7</v>
      </c>
      <c r="FN3" s="45">
        <f t="shared" ref="FN3:FN34" si="31">(BO3-AF3)/(AF3+1E-50)</f>
        <v>8.7404952343169139E-7</v>
      </c>
      <c r="FO3" s="45">
        <f t="shared" ref="FO3:FO34" si="32">(BT3-AG3)/(AG3+1E-50)</f>
        <v>-6.7366634829979504E-7</v>
      </c>
      <c r="FP3" s="45">
        <f t="shared" ref="FP3:FP34" si="33">(DW3-AH3)/(AH3+1E-50)</f>
        <v>0</v>
      </c>
      <c r="FQ3" s="45">
        <f>(AV3-AI3)/(AI3+1E-50)</f>
        <v>1.4996749304519812E-5</v>
      </c>
    </row>
    <row r="4" spans="1:173" x14ac:dyDescent="0.25">
      <c r="A4" s="20" t="s">
        <v>2</v>
      </c>
      <c r="B4" s="109">
        <v>3708.3276354</v>
      </c>
      <c r="C4" s="109">
        <v>12.010733849999999</v>
      </c>
      <c r="D4" s="109">
        <v>18066.874101000001</v>
      </c>
      <c r="E4" s="109">
        <v>496.66927200999999</v>
      </c>
      <c r="F4" s="109">
        <v>481.76321459000002</v>
      </c>
      <c r="G4" s="109">
        <v>219.95430307999999</v>
      </c>
      <c r="H4" s="109">
        <v>788.47667840999998</v>
      </c>
      <c r="I4" s="109">
        <v>61.737724067999999</v>
      </c>
      <c r="J4" s="109">
        <v>12.615627452</v>
      </c>
      <c r="K4" s="109">
        <v>0.5162920205</v>
      </c>
      <c r="L4" s="109">
        <v>17.740724576000002</v>
      </c>
      <c r="N4" s="109">
        <v>1.4665665564999999</v>
      </c>
      <c r="P4" s="109">
        <v>2.4945956999999999E-3</v>
      </c>
      <c r="Q4" s="109">
        <v>175.83030246000001</v>
      </c>
      <c r="R4" s="109">
        <v>6.8424740999999999E-3</v>
      </c>
      <c r="T4" s="109">
        <v>1.1095154989</v>
      </c>
      <c r="U4" s="109">
        <v>2.1525414470999999</v>
      </c>
      <c r="V4" s="109">
        <v>1.9398385546000001</v>
      </c>
      <c r="W4" s="109">
        <v>16.952248966999999</v>
      </c>
      <c r="X4" s="109">
        <v>12.960360117</v>
      </c>
      <c r="Y4" s="109">
        <v>1.0193896914</v>
      </c>
      <c r="Z4" s="109">
        <v>4.6441970000000001E-4</v>
      </c>
      <c r="AA4" s="109">
        <v>6.0744932999999999E-3</v>
      </c>
      <c r="AB4" s="109">
        <v>7.0100865000000002E-3</v>
      </c>
      <c r="AC4" s="109">
        <v>1.1605575171</v>
      </c>
      <c r="AD4" s="109">
        <v>496.66927200999999</v>
      </c>
      <c r="AE4" s="109">
        <v>481.76321459000002</v>
      </c>
      <c r="AF4" s="109">
        <v>3.0277505747000002</v>
      </c>
      <c r="AG4" s="109">
        <v>2.1998500351999999</v>
      </c>
      <c r="AI4" s="109">
        <v>1.0261554999999999E-3</v>
      </c>
      <c r="AK4" s="109" t="s">
        <v>2</v>
      </c>
      <c r="AL4" s="109">
        <v>0</v>
      </c>
      <c r="AM4" s="109">
        <v>0</v>
      </c>
      <c r="AN4" s="109">
        <v>12.615560231811299</v>
      </c>
      <c r="AO4" s="109">
        <v>61.737670420229598</v>
      </c>
      <c r="AP4" s="109">
        <v>61.737670420229598</v>
      </c>
      <c r="AQ4" s="109">
        <v>13.4894502618264</v>
      </c>
      <c r="AR4" s="109">
        <v>0.57721317795957805</v>
      </c>
      <c r="AS4" s="109">
        <v>8.7769406240182493E-2</v>
      </c>
      <c r="AT4" s="109">
        <v>0.428523245754724</v>
      </c>
      <c r="AU4" s="109">
        <v>17.7407984774464</v>
      </c>
      <c r="AV4" s="109">
        <v>1.0261401977342201E-3</v>
      </c>
      <c r="AW4" s="109">
        <v>0</v>
      </c>
      <c r="AX4" s="109">
        <v>0</v>
      </c>
      <c r="AY4" s="109">
        <v>1.46657230877527</v>
      </c>
      <c r="AZ4" s="109">
        <v>0</v>
      </c>
      <c r="BA4" s="109">
        <v>0</v>
      </c>
      <c r="BB4" s="109">
        <v>0</v>
      </c>
      <c r="BC4" s="109">
        <v>4.98932016071694E-4</v>
      </c>
      <c r="BD4" s="109">
        <v>1.9956374642437799E-3</v>
      </c>
      <c r="BE4" s="109">
        <v>3708.32778438796</v>
      </c>
      <c r="BF4" s="109">
        <v>14.906039312819299</v>
      </c>
      <c r="BG4" s="109">
        <v>371.53597843879601</v>
      </c>
      <c r="BH4" s="109">
        <v>23.6588835364341</v>
      </c>
      <c r="BI4" s="109">
        <v>0.54969306988100497</v>
      </c>
      <c r="BJ4" s="109">
        <v>84.597574541025196</v>
      </c>
      <c r="BK4" s="109">
        <v>1.42120346324068</v>
      </c>
      <c r="BL4" s="109">
        <v>134.93233582767201</v>
      </c>
      <c r="BM4" s="109">
        <v>12.1677968396954</v>
      </c>
      <c r="BN4" s="109">
        <v>44.108379453667297</v>
      </c>
      <c r="BO4" s="109">
        <v>3.0277668652799599</v>
      </c>
      <c r="BP4" s="109">
        <v>0</v>
      </c>
      <c r="BQ4" s="109">
        <v>0</v>
      </c>
      <c r="BR4" s="109">
        <v>175.83103428699499</v>
      </c>
      <c r="BS4" s="109">
        <v>175.83103428699499</v>
      </c>
      <c r="BT4" s="109">
        <v>2.1998604967600301</v>
      </c>
      <c r="BU4" s="109">
        <v>1.98433389235183E-3</v>
      </c>
      <c r="BV4" s="109">
        <v>3.8317590561944902E-3</v>
      </c>
      <c r="BW4" s="109">
        <v>144.53543393243899</v>
      </c>
      <c r="BX4" s="109">
        <v>16.1763844124572</v>
      </c>
      <c r="BY4" s="109">
        <v>1.0090607756936001</v>
      </c>
      <c r="BZ4" s="109">
        <v>1.8464804382429501</v>
      </c>
      <c r="CA4" s="109">
        <v>7.8987119547853997</v>
      </c>
      <c r="CB4" s="109">
        <v>0</v>
      </c>
      <c r="CC4" s="109">
        <v>0</v>
      </c>
      <c r="CD4" s="109">
        <v>0.36613874215292302</v>
      </c>
      <c r="CE4" s="109">
        <v>0.74337514961115803</v>
      </c>
      <c r="CF4" s="109">
        <v>0</v>
      </c>
      <c r="CG4" s="109">
        <v>2.1525411656509799</v>
      </c>
      <c r="CH4" s="109">
        <v>12.0106978044169</v>
      </c>
      <c r="CI4" s="109">
        <v>0</v>
      </c>
      <c r="CJ4" s="109">
        <v>0.989320590177308</v>
      </c>
      <c r="CK4" s="109">
        <v>0.95052099351290098</v>
      </c>
      <c r="CL4" s="109">
        <v>800.60503326223397</v>
      </c>
      <c r="CM4" s="109">
        <v>16260.171905179101</v>
      </c>
      <c r="CN4" s="109">
        <v>1662.15154450305</v>
      </c>
      <c r="CO4" s="109">
        <v>18066.858883614601</v>
      </c>
      <c r="CP4" s="109">
        <v>0</v>
      </c>
      <c r="CQ4" s="109">
        <v>52.130802233734002</v>
      </c>
      <c r="CR4" s="109">
        <v>1.0193891391127501</v>
      </c>
      <c r="CS4" s="109">
        <v>4.6442590524314197E-4</v>
      </c>
      <c r="CT4" s="109">
        <v>6.0741749117985697E-3</v>
      </c>
      <c r="CU4" s="109">
        <v>7.0101826723325397E-3</v>
      </c>
      <c r="CV4" s="109">
        <v>1.16055998081978</v>
      </c>
      <c r="CW4" s="109">
        <v>0</v>
      </c>
      <c r="CX4" s="109">
        <v>212.256022909042</v>
      </c>
      <c r="CY4" s="109">
        <v>0.28086852130491502</v>
      </c>
      <c r="CZ4" s="109">
        <v>9.8761387809542703E-2</v>
      </c>
      <c r="DA4" s="109">
        <v>371.53597843879601</v>
      </c>
      <c r="DB4" s="109">
        <v>0.12622203442517199</v>
      </c>
      <c r="DC4" s="109">
        <v>0</v>
      </c>
      <c r="DD4" s="109">
        <v>1.02636545136879E-3</v>
      </c>
      <c r="DE4" s="109">
        <v>1.8306972050904601E-2</v>
      </c>
      <c r="DF4" s="109">
        <v>496.65684641624</v>
      </c>
      <c r="DG4" s="109">
        <v>481.75080710342098</v>
      </c>
      <c r="DH4" s="109">
        <v>14.906039312819299</v>
      </c>
      <c r="DI4" s="109">
        <v>0</v>
      </c>
      <c r="DJ4" s="109">
        <v>0</v>
      </c>
      <c r="DK4" s="109">
        <v>1.9708915112132499</v>
      </c>
      <c r="DL4" s="109">
        <v>0</v>
      </c>
      <c r="DM4" s="109">
        <v>21.1493801231281</v>
      </c>
      <c r="DN4" s="109">
        <v>0</v>
      </c>
      <c r="DO4" s="109">
        <v>0.54969306988100497</v>
      </c>
      <c r="DP4" s="109">
        <v>84.597574541025196</v>
      </c>
      <c r="DQ4" s="109">
        <v>14.666594676171201</v>
      </c>
      <c r="DR4" s="109">
        <v>0</v>
      </c>
      <c r="DS4" s="109">
        <v>1.42120346324068</v>
      </c>
      <c r="DT4" s="109">
        <v>1.92704054520301E-3</v>
      </c>
      <c r="DU4" s="109">
        <v>219.95424613590399</v>
      </c>
      <c r="DV4" s="109">
        <v>115.523383260478</v>
      </c>
      <c r="DW4" s="109">
        <v>0</v>
      </c>
      <c r="DX4" s="109">
        <v>0</v>
      </c>
      <c r="DY4" s="109">
        <v>0.206468318152317</v>
      </c>
      <c r="DZ4" s="109">
        <v>17.6885547222114</v>
      </c>
      <c r="EA4" s="109">
        <v>16.9522213250854</v>
      </c>
      <c r="EB4" s="109">
        <v>0</v>
      </c>
      <c r="EC4" s="109">
        <v>1.5460165157690999</v>
      </c>
      <c r="ED4" s="109">
        <v>788.47657721412895</v>
      </c>
      <c r="EE4" s="109">
        <v>12.960357794814101</v>
      </c>
      <c r="EF4" s="109">
        <v>14.445957664205199</v>
      </c>
      <c r="EI4" s="30">
        <f t="shared" si="0"/>
        <v>8.0000311544760391E-3</v>
      </c>
      <c r="EJ4" s="45">
        <f t="shared" si="1"/>
        <v>4.0176590291472175E-8</v>
      </c>
      <c r="EK4" s="45">
        <f t="shared" si="2"/>
        <v>-3.0011141325610356E-6</v>
      </c>
      <c r="EL4" s="45">
        <f t="shared" si="3"/>
        <v>-8.4228103407645879E-7</v>
      </c>
      <c r="EM4" s="45">
        <f t="shared" si="4"/>
        <v>-2.5017842778353626E-5</v>
      </c>
      <c r="EN4" s="45">
        <f t="shared" si="5"/>
        <v>-2.5754325368315021E-5</v>
      </c>
      <c r="EO4" s="45">
        <f t="shared" si="6"/>
        <v>-2.5889057501815338E-7</v>
      </c>
      <c r="EP4" s="45">
        <f t="shared" si="7"/>
        <v>-1.2834351832593192E-7</v>
      </c>
      <c r="EQ4" s="45">
        <f t="shared" si="8"/>
        <v>-8.6896255425936442E-7</v>
      </c>
      <c r="ER4" s="45">
        <f t="shared" si="9"/>
        <v>-5.3283270258577991E-6</v>
      </c>
      <c r="ES4" s="45">
        <f t="shared" si="10"/>
        <v>1.2231351278028274E-6</v>
      </c>
      <c r="ET4" s="45">
        <f t="shared" si="11"/>
        <v>4.1656385612809176E-6</v>
      </c>
      <c r="EU4" s="45">
        <f t="shared" si="12"/>
        <v>0</v>
      </c>
      <c r="EV4" s="45">
        <f t="shared" si="13"/>
        <v>3.9222735883449957E-6</v>
      </c>
      <c r="EW4" s="45">
        <f t="shared" si="14"/>
        <v>0</v>
      </c>
      <c r="EX4" s="45">
        <f t="shared" si="15"/>
        <v>-1.0510594773322012E-5</v>
      </c>
      <c r="EY4" s="45">
        <f t="shared" si="16"/>
        <v>4.1621210038337155E-6</v>
      </c>
      <c r="EZ4" s="45">
        <f t="shared" si="17"/>
        <v>-2.2945041019803002E-6</v>
      </c>
      <c r="FA4" s="45">
        <f t="shared" si="18"/>
        <v>0</v>
      </c>
      <c r="FB4" s="45">
        <f t="shared" si="19"/>
        <v>-1.4485024504896058E-6</v>
      </c>
      <c r="FC4" s="45">
        <f t="shared" si="20"/>
        <v>-1.3075196320560195E-7</v>
      </c>
      <c r="FD4" s="45">
        <f t="shared" si="21"/>
        <v>1.5615166538991959E-6</v>
      </c>
      <c r="FE4" s="45">
        <f t="shared" si="22"/>
        <v>-1.6305750731268337E-6</v>
      </c>
      <c r="FF4" s="45">
        <f t="shared" si="23"/>
        <v>-1.7917603203992511E-7</v>
      </c>
      <c r="FG4" s="45">
        <f t="shared" si="24"/>
        <v>-5.4178225912267532E-7</v>
      </c>
      <c r="FH4" s="45">
        <f t="shared" si="25"/>
        <v>1.3361283214227653E-5</v>
      </c>
      <c r="FI4" s="45">
        <f t="shared" si="26"/>
        <v>-5.2413952194205646E-5</v>
      </c>
      <c r="FJ4" s="45">
        <f t="shared" si="27"/>
        <v>1.3719136352954896E-5</v>
      </c>
      <c r="FK4" s="45">
        <f t="shared" si="28"/>
        <v>2.1228760691863828E-6</v>
      </c>
      <c r="FL4" s="45">
        <f t="shared" si="29"/>
        <v>2.0205034202785829E-7</v>
      </c>
      <c r="FM4" s="45">
        <f t="shared" si="30"/>
        <v>2.4588713575868394E-7</v>
      </c>
      <c r="FN4" s="45">
        <f t="shared" si="31"/>
        <v>5.3804233729787634E-6</v>
      </c>
      <c r="FO4" s="45">
        <f t="shared" si="32"/>
        <v>4.755578727124659E-6</v>
      </c>
      <c r="FP4" s="45">
        <f t="shared" si="33"/>
        <v>0</v>
      </c>
      <c r="FQ4" s="45">
        <f t="shared" ref="FQ4:FQ51" si="34">(AV4-AI4)/(AI4+1E-50)</f>
        <v>-1.4912228974856061E-5</v>
      </c>
    </row>
    <row r="5" spans="1:173" x14ac:dyDescent="0.25">
      <c r="A5" s="20" t="s">
        <v>3</v>
      </c>
      <c r="B5" s="109">
        <v>2383.6270497999999</v>
      </c>
      <c r="C5" s="109">
        <v>7.4577690284000004</v>
      </c>
      <c r="D5" s="109">
        <v>11885.166064999999</v>
      </c>
      <c r="E5" s="109">
        <v>329.38009847000001</v>
      </c>
      <c r="F5" s="109">
        <v>319.49446448999998</v>
      </c>
      <c r="G5" s="109">
        <v>8.4056857984000004</v>
      </c>
      <c r="H5" s="109">
        <v>520.86385189999999</v>
      </c>
      <c r="I5" s="109">
        <v>40.783640198999997</v>
      </c>
      <c r="J5" s="109">
        <v>8.3338221008000009</v>
      </c>
      <c r="K5" s="109">
        <v>0.3415274499</v>
      </c>
      <c r="L5" s="109">
        <v>11.71943699</v>
      </c>
      <c r="N5" s="109">
        <v>0.96880679719999996</v>
      </c>
      <c r="P5" s="109">
        <v>1.6503625E-3</v>
      </c>
      <c r="Q5" s="109">
        <v>116.15264411</v>
      </c>
      <c r="R5" s="109">
        <v>4.5265364000000004E-3</v>
      </c>
      <c r="T5" s="109">
        <v>0.73396588360000004</v>
      </c>
      <c r="U5" s="109">
        <v>1.4219583622</v>
      </c>
      <c r="V5" s="109">
        <v>1.2833796483</v>
      </c>
      <c r="W5" s="109">
        <v>11.198572698</v>
      </c>
      <c r="X5" s="109">
        <v>8.5630020209000008</v>
      </c>
      <c r="Y5" s="109">
        <v>0.67599215479999997</v>
      </c>
      <c r="Z5" s="109">
        <v>3.0799270000000001E-4</v>
      </c>
      <c r="AA5" s="109">
        <v>4.0285818999999997E-3</v>
      </c>
      <c r="AB5" s="109">
        <v>4.6493502999999997E-3</v>
      </c>
      <c r="AC5" s="109">
        <v>0.76787879869999998</v>
      </c>
      <c r="AD5" s="109">
        <v>329.38009847000001</v>
      </c>
      <c r="AE5" s="109">
        <v>319.49446448999998</v>
      </c>
      <c r="AF5" s="109">
        <v>2.0001171901000001</v>
      </c>
      <c r="AG5" s="109">
        <v>1.4532102293</v>
      </c>
      <c r="AI5" s="109">
        <v>6.8052330000000004E-4</v>
      </c>
      <c r="AK5" s="109" t="s">
        <v>3</v>
      </c>
      <c r="AL5" s="109">
        <v>0</v>
      </c>
      <c r="AM5" s="109">
        <v>0</v>
      </c>
      <c r="AN5" s="109">
        <v>8.3338314806231999</v>
      </c>
      <c r="AO5" s="109">
        <v>40.7835812576485</v>
      </c>
      <c r="AP5" s="109">
        <v>40.7835812576485</v>
      </c>
      <c r="AQ5" s="109">
        <v>8.9110261012417507</v>
      </c>
      <c r="AR5" s="109">
        <v>0.38130857723487899</v>
      </c>
      <c r="AS5" s="109">
        <v>5.8059623230101901E-2</v>
      </c>
      <c r="AT5" s="109">
        <v>0.28346735682357999</v>
      </c>
      <c r="AU5" s="109">
        <v>11.719424303860199</v>
      </c>
      <c r="AV5" s="109">
        <v>6.8052247694379904E-4</v>
      </c>
      <c r="AW5" s="109">
        <v>0</v>
      </c>
      <c r="AX5" s="109">
        <v>0</v>
      </c>
      <c r="AY5" s="109">
        <v>0.96880599618753904</v>
      </c>
      <c r="AZ5" s="109">
        <v>0</v>
      </c>
      <c r="BA5" s="109">
        <v>0</v>
      </c>
      <c r="BB5" s="109">
        <v>0</v>
      </c>
      <c r="BC5" s="109">
        <v>3.3007060731824199E-4</v>
      </c>
      <c r="BD5" s="109">
        <v>1.3202938882366799E-3</v>
      </c>
      <c r="BE5" s="109">
        <v>2383.6267022492598</v>
      </c>
      <c r="BF5" s="109">
        <v>9.8856164971863496</v>
      </c>
      <c r="BG5" s="109">
        <v>246.394018761333</v>
      </c>
      <c r="BH5" s="109">
        <v>15.6900647420316</v>
      </c>
      <c r="BI5" s="109">
        <v>0.36454321544117202</v>
      </c>
      <c r="BJ5" s="109">
        <v>56.1032300997039</v>
      </c>
      <c r="BK5" s="109">
        <v>0.942507706035703</v>
      </c>
      <c r="BL5" s="109">
        <v>89.135884930180794</v>
      </c>
      <c r="BM5" s="109">
        <v>8.0380231112359599</v>
      </c>
      <c r="BN5" s="109">
        <v>29.137764303920701</v>
      </c>
      <c r="BO5" s="109">
        <v>2.0001098769866599</v>
      </c>
      <c r="BP5" s="109">
        <v>0</v>
      </c>
      <c r="BQ5" s="109">
        <v>0</v>
      </c>
      <c r="BR5" s="109">
        <v>116.15251871439401</v>
      </c>
      <c r="BS5" s="109">
        <v>116.15251871439401</v>
      </c>
      <c r="BT5" s="109">
        <v>1.45321007801633</v>
      </c>
      <c r="BU5" s="109">
        <v>1.31269754749571E-3</v>
      </c>
      <c r="BV5" s="109">
        <v>2.5348494962306499E-3</v>
      </c>
      <c r="BW5" s="109">
        <v>95.081142972161004</v>
      </c>
      <c r="BX5" s="109">
        <v>10.6860645821227</v>
      </c>
      <c r="BY5" s="109">
        <v>0.66657844184649195</v>
      </c>
      <c r="BZ5" s="109">
        <v>1.21977455452006</v>
      </c>
      <c r="CA5" s="109">
        <v>5.2178406665057304</v>
      </c>
      <c r="CB5" s="109">
        <v>0</v>
      </c>
      <c r="CC5" s="109">
        <v>0</v>
      </c>
      <c r="CD5" s="109">
        <v>0.24220857057821699</v>
      </c>
      <c r="CE5" s="109">
        <v>0.49175680429019403</v>
      </c>
      <c r="CF5" s="109">
        <v>0</v>
      </c>
      <c r="CG5" s="109">
        <v>1.42195395669437</v>
      </c>
      <c r="CH5" s="109">
        <v>7.4577663457839396</v>
      </c>
      <c r="CI5" s="109">
        <v>0</v>
      </c>
      <c r="CJ5" s="109">
        <v>0.654522925312918</v>
      </c>
      <c r="CK5" s="109">
        <v>0.62885556992234104</v>
      </c>
      <c r="CL5" s="109">
        <v>528.876267233254</v>
      </c>
      <c r="CM5" s="109">
        <v>10696.6457852147</v>
      </c>
      <c r="CN5" s="109">
        <v>1093.43536147533</v>
      </c>
      <c r="CO5" s="109">
        <v>11885.162289662199</v>
      </c>
      <c r="CP5" s="109">
        <v>0</v>
      </c>
      <c r="CQ5" s="109">
        <v>34.437365070244702</v>
      </c>
      <c r="CR5" s="109">
        <v>0.67600292794192995</v>
      </c>
      <c r="CS5" s="109">
        <v>3.0799744055732799E-4</v>
      </c>
      <c r="CT5" s="109">
        <v>4.0285722897093696E-3</v>
      </c>
      <c r="CU5" s="109">
        <v>4.6493297483093301E-3</v>
      </c>
      <c r="CV5" s="109">
        <v>0.76787454504207997</v>
      </c>
      <c r="CW5" s="109">
        <v>0</v>
      </c>
      <c r="CX5" s="109">
        <v>140.21522687316201</v>
      </c>
      <c r="CY5" s="109">
        <v>0.186265178657054</v>
      </c>
      <c r="CZ5" s="109">
        <v>6.5496370310355601E-2</v>
      </c>
      <c r="DA5" s="109">
        <v>246.394018761333</v>
      </c>
      <c r="DB5" s="109">
        <v>8.3707596355759903E-2</v>
      </c>
      <c r="DC5" s="109">
        <v>0</v>
      </c>
      <c r="DD5" s="109">
        <v>6.7898347525587402E-4</v>
      </c>
      <c r="DE5" s="109">
        <v>1.2140778088262E-2</v>
      </c>
      <c r="DF5" s="109">
        <v>329.371656239255</v>
      </c>
      <c r="DG5" s="109">
        <v>319.48603974206901</v>
      </c>
      <c r="DH5" s="109">
        <v>9.8856164971863496</v>
      </c>
      <c r="DI5" s="109">
        <v>0</v>
      </c>
      <c r="DJ5" s="109">
        <v>0</v>
      </c>
      <c r="DK5" s="109">
        <v>1.3070521135159801</v>
      </c>
      <c r="DL5" s="109">
        <v>0</v>
      </c>
      <c r="DM5" s="109">
        <v>14.0257999426798</v>
      </c>
      <c r="DN5" s="109">
        <v>0</v>
      </c>
      <c r="DO5" s="109">
        <v>0.36454321544117202</v>
      </c>
      <c r="DP5" s="109">
        <v>56.1032300997039</v>
      </c>
      <c r="DQ5" s="109">
        <v>9.6886755939006903</v>
      </c>
      <c r="DR5" s="109">
        <v>0</v>
      </c>
      <c r="DS5" s="109">
        <v>0.942507706035703</v>
      </c>
      <c r="DT5" s="109">
        <v>1.27797994786068E-3</v>
      </c>
      <c r="DU5" s="109">
        <v>8.4056726687500305</v>
      </c>
      <c r="DV5" s="109">
        <v>76.314181776843895</v>
      </c>
      <c r="DW5" s="109">
        <v>0</v>
      </c>
      <c r="DX5" s="109">
        <v>0</v>
      </c>
      <c r="DY5" s="109">
        <v>0.13639167228808</v>
      </c>
      <c r="DZ5" s="109">
        <v>11.6849715786367</v>
      </c>
      <c r="EA5" s="109">
        <v>11.198569976873101</v>
      </c>
      <c r="EB5" s="109">
        <v>0</v>
      </c>
      <c r="EC5" s="109">
        <v>1.02129550178475</v>
      </c>
      <c r="ED5" s="109">
        <v>520.86372756383696</v>
      </c>
      <c r="EE5" s="109">
        <v>8.5629973392020293</v>
      </c>
      <c r="EF5" s="109">
        <v>9.5429345137033792</v>
      </c>
      <c r="EI5" s="30">
        <f t="shared" si="0"/>
        <v>7.9999869294896612E-3</v>
      </c>
      <c r="EJ5" s="45">
        <f t="shared" si="1"/>
        <v>-1.458075163836714E-7</v>
      </c>
      <c r="EK5" s="45">
        <f t="shared" si="2"/>
        <v>-3.5970758153401938E-7</v>
      </c>
      <c r="EL5" s="45">
        <f t="shared" si="3"/>
        <v>-3.1765124521270893E-7</v>
      </c>
      <c r="EM5" s="45">
        <f t="shared" si="4"/>
        <v>-2.5630664342560371E-5</v>
      </c>
      <c r="EN5" s="45">
        <f t="shared" si="5"/>
        <v>-2.636899498218849E-5</v>
      </c>
      <c r="EO5" s="45">
        <f t="shared" si="6"/>
        <v>-1.5619962826127799E-6</v>
      </c>
      <c r="EP5" s="45">
        <f t="shared" si="7"/>
        <v>-2.3871144555783917E-7</v>
      </c>
      <c r="EQ5" s="45">
        <f t="shared" si="8"/>
        <v>-1.4452204660915851E-6</v>
      </c>
      <c r="ER5" s="45">
        <f t="shared" si="9"/>
        <v>1.1255127702018147E-6</v>
      </c>
      <c r="ES5" s="45">
        <f t="shared" si="10"/>
        <v>-1.3757205116812771E-6</v>
      </c>
      <c r="ET5" s="45">
        <f t="shared" si="11"/>
        <v>-1.0824871375392814E-6</v>
      </c>
      <c r="EU5" s="45">
        <f t="shared" si="12"/>
        <v>0</v>
      </c>
      <c r="EV5" s="45">
        <f t="shared" si="13"/>
        <v>-8.2680309761549477E-7</v>
      </c>
      <c r="EW5" s="45">
        <f t="shared" si="14"/>
        <v>0</v>
      </c>
      <c r="EX5" s="45">
        <f t="shared" si="15"/>
        <v>1.2091615762163779E-6</v>
      </c>
      <c r="EY5" s="45">
        <f t="shared" si="16"/>
        <v>-1.0795759920237065E-6</v>
      </c>
      <c r="EZ5" s="45">
        <f t="shared" si="17"/>
        <v>-1.2992312989073963E-6</v>
      </c>
      <c r="FA5" s="45">
        <f t="shared" si="18"/>
        <v>0</v>
      </c>
      <c r="FB5" s="45">
        <f t="shared" si="19"/>
        <v>-6.9312702462683166E-7</v>
      </c>
      <c r="FC5" s="45">
        <f t="shared" si="20"/>
        <v>-3.0981959438407425E-6</v>
      </c>
      <c r="FD5" s="45">
        <f t="shared" si="21"/>
        <v>-8.9845958095815041E-7</v>
      </c>
      <c r="FE5" s="45">
        <f t="shared" si="22"/>
        <v>-2.4298872475106598E-7</v>
      </c>
      <c r="FF5" s="45">
        <f t="shared" si="23"/>
        <v>-5.4673559110385813E-7</v>
      </c>
      <c r="FG5" s="45">
        <f t="shared" si="24"/>
        <v>1.5936785439728361E-5</v>
      </c>
      <c r="FH5" s="45">
        <f t="shared" si="25"/>
        <v>1.5391784701326513E-5</v>
      </c>
      <c r="FI5" s="45">
        <f t="shared" si="26"/>
        <v>-2.3855269344607956E-6</v>
      </c>
      <c r="FJ5" s="45">
        <f t="shared" si="27"/>
        <v>-4.4203360348200828E-6</v>
      </c>
      <c r="FK5" s="45">
        <f t="shared" si="28"/>
        <v>-5.5394912936875059E-6</v>
      </c>
      <c r="FL5" s="45">
        <f t="shared" si="29"/>
        <v>-3.565736629465352E-7</v>
      </c>
      <c r="FM5" s="45">
        <f t="shared" si="30"/>
        <v>-3.1288634293044521E-7</v>
      </c>
      <c r="FN5" s="45">
        <f t="shared" si="31"/>
        <v>-3.6563424265501382E-6</v>
      </c>
      <c r="FO5" s="45">
        <f t="shared" si="32"/>
        <v>-1.0410308638452663E-7</v>
      </c>
      <c r="FP5" s="45">
        <f t="shared" si="33"/>
        <v>0</v>
      </c>
      <c r="FQ5" s="45">
        <f t="shared" si="34"/>
        <v>-1.2094460263052483E-6</v>
      </c>
    </row>
    <row r="6" spans="1:173" x14ac:dyDescent="0.25">
      <c r="A6" s="20" t="s">
        <v>4</v>
      </c>
      <c r="B6" s="109">
        <v>7480.9731377999997</v>
      </c>
      <c r="C6" s="109">
        <v>22.376761479999999</v>
      </c>
      <c r="D6" s="109">
        <v>31784.528874</v>
      </c>
      <c r="E6" s="109">
        <v>572.66381738999996</v>
      </c>
      <c r="F6" s="109">
        <v>523.90468706000001</v>
      </c>
      <c r="G6" s="109">
        <v>120.12911511999999</v>
      </c>
      <c r="H6" s="109">
        <v>1358.7885963000001</v>
      </c>
      <c r="I6" s="109">
        <v>106.39314825</v>
      </c>
      <c r="J6" s="109">
        <v>21.74061755</v>
      </c>
      <c r="K6" s="109">
        <v>0.54474072279999997</v>
      </c>
      <c r="L6" s="109">
        <v>30.572743321000001</v>
      </c>
      <c r="N6" s="109">
        <v>2.5273467894000001</v>
      </c>
      <c r="P6" s="109">
        <v>2.6289208000000001E-3</v>
      </c>
      <c r="Q6" s="109">
        <v>303.00985804999999</v>
      </c>
      <c r="R6" s="109">
        <v>7.2129001999999996E-3</v>
      </c>
      <c r="T6" s="109">
        <v>1.1704165148000001</v>
      </c>
      <c r="U6" s="109">
        <v>3.7094928467999999</v>
      </c>
      <c r="V6" s="109">
        <v>2.0441013998000002</v>
      </c>
      <c r="W6" s="109">
        <v>29.213954704999999</v>
      </c>
      <c r="X6" s="109">
        <v>22.288858755</v>
      </c>
      <c r="Y6" s="109">
        <v>1.1115528676999999</v>
      </c>
      <c r="Z6" s="109">
        <v>5.0504409999999999E-4</v>
      </c>
      <c r="AA6" s="109">
        <v>6.6103001999999996E-3</v>
      </c>
      <c r="AB6" s="109">
        <v>7.6221201999999997E-3</v>
      </c>
      <c r="AC6" s="109">
        <v>1.7013496698999999</v>
      </c>
      <c r="AD6" s="109">
        <v>572.66381738999996</v>
      </c>
      <c r="AE6" s="109">
        <v>523.90468706000001</v>
      </c>
      <c r="AF6" s="109">
        <v>5.2177482213999999</v>
      </c>
      <c r="AG6" s="109">
        <v>3.7910201524999998</v>
      </c>
      <c r="AI6" s="109">
        <v>1.1159169999999999E-3</v>
      </c>
      <c r="AK6" s="109" t="s">
        <v>4</v>
      </c>
      <c r="AL6" s="109">
        <v>0</v>
      </c>
      <c r="AM6" s="109">
        <v>0</v>
      </c>
      <c r="AN6" s="109">
        <v>21.740585614442299</v>
      </c>
      <c r="AO6" s="109">
        <v>106.39285542658899</v>
      </c>
      <c r="AP6" s="109">
        <v>106.39285542658899</v>
      </c>
      <c r="AQ6" s="109">
        <v>23.246396181370301</v>
      </c>
      <c r="AR6" s="109">
        <v>0.99471041766822998</v>
      </c>
      <c r="AS6" s="109">
        <v>9.2605845489067695E-2</v>
      </c>
      <c r="AT6" s="109">
        <v>0.45213550554738002</v>
      </c>
      <c r="AU6" s="109">
        <v>30.572617409807201</v>
      </c>
      <c r="AV6" s="109">
        <v>1.11592431928039E-3</v>
      </c>
      <c r="AW6" s="109">
        <v>0</v>
      </c>
      <c r="AX6" s="109">
        <v>0</v>
      </c>
      <c r="AY6" s="109">
        <v>2.5273447148409298</v>
      </c>
      <c r="AZ6" s="109">
        <v>0</v>
      </c>
      <c r="BA6" s="109">
        <v>0</v>
      </c>
      <c r="BB6" s="109">
        <v>0</v>
      </c>
      <c r="BC6" s="109">
        <v>5.2578346577599898E-4</v>
      </c>
      <c r="BD6" s="109">
        <v>2.1031017056057999E-3</v>
      </c>
      <c r="BE6" s="109">
        <v>7480.9614806770496</v>
      </c>
      <c r="BF6" s="109">
        <v>48.759049598483202</v>
      </c>
      <c r="BG6" s="109">
        <v>404.03539563154101</v>
      </c>
      <c r="BH6" s="109">
        <v>25.7283968820031</v>
      </c>
      <c r="BI6" s="109">
        <v>0.59777363918054205</v>
      </c>
      <c r="BJ6" s="109">
        <v>91.997877653400295</v>
      </c>
      <c r="BK6" s="109">
        <v>1.5455084924243601</v>
      </c>
      <c r="BL6" s="109">
        <v>232.53066523936599</v>
      </c>
      <c r="BM6" s="109">
        <v>20.968924009019901</v>
      </c>
      <c r="BN6" s="109">
        <v>76.012105482857805</v>
      </c>
      <c r="BO6" s="109">
        <v>5.2177425299618303</v>
      </c>
      <c r="BP6" s="109">
        <v>0</v>
      </c>
      <c r="BQ6" s="109">
        <v>0</v>
      </c>
      <c r="BR6" s="109">
        <v>303.00961438859298</v>
      </c>
      <c r="BS6" s="109">
        <v>303.00961438859298</v>
      </c>
      <c r="BT6" s="109">
        <v>3.79102778132971</v>
      </c>
      <c r="BU6" s="109">
        <v>2.0917307448348401E-3</v>
      </c>
      <c r="BV6" s="109">
        <v>4.0392391053961302E-3</v>
      </c>
      <c r="BW6" s="109">
        <v>254.27595555878901</v>
      </c>
      <c r="BX6" s="109">
        <v>27.876903823750499</v>
      </c>
      <c r="BY6" s="109">
        <v>1.7389189976430599</v>
      </c>
      <c r="BZ6" s="109">
        <v>3.18207199919543</v>
      </c>
      <c r="CA6" s="109">
        <v>13.6118850655601</v>
      </c>
      <c r="CB6" s="109">
        <v>0</v>
      </c>
      <c r="CC6" s="109">
        <v>0</v>
      </c>
      <c r="CD6" s="109">
        <v>0.38623627070553401</v>
      </c>
      <c r="CE6" s="109">
        <v>0.78417842281342798</v>
      </c>
      <c r="CF6" s="109">
        <v>0</v>
      </c>
      <c r="CG6" s="109">
        <v>3.7094995918563698</v>
      </c>
      <c r="CH6" s="109">
        <v>22.3767177541515</v>
      </c>
      <c r="CI6" s="109">
        <v>0</v>
      </c>
      <c r="CJ6" s="109">
        <v>1.04249054084888</v>
      </c>
      <c r="CK6" s="109">
        <v>1.00160771540534</v>
      </c>
      <c r="CL6" s="109">
        <v>1379.67519669085</v>
      </c>
      <c r="CM6" s="109">
        <v>28606.055816601802</v>
      </c>
      <c r="CN6" s="109">
        <v>2924.17961717356</v>
      </c>
      <c r="CO6" s="109">
        <v>31784.511389334199</v>
      </c>
      <c r="CP6" s="109">
        <v>0</v>
      </c>
      <c r="CQ6" s="109">
        <v>89.837695129025505</v>
      </c>
      <c r="CR6" s="109">
        <v>1.1115458251633299</v>
      </c>
      <c r="CS6" s="109">
        <v>5.0503363310107601E-4</v>
      </c>
      <c r="CT6" s="109">
        <v>6.6103200802305898E-3</v>
      </c>
      <c r="CU6" s="109">
        <v>7.6219231460573E-3</v>
      </c>
      <c r="CV6" s="109">
        <v>1.70134166777889</v>
      </c>
      <c r="CW6" s="109">
        <v>0</v>
      </c>
      <c r="CX6" s="109">
        <v>365.782787639265</v>
      </c>
      <c r="CY6" s="109">
        <v>0.30543655219166899</v>
      </c>
      <c r="CZ6" s="109">
        <v>0.10740066550924</v>
      </c>
      <c r="DA6" s="109">
        <v>404.03539563154101</v>
      </c>
      <c r="DB6" s="109">
        <v>0.13726265796943299</v>
      </c>
      <c r="DC6" s="109">
        <v>0</v>
      </c>
      <c r="DD6" s="109">
        <v>1.0819336883876999E-3</v>
      </c>
      <c r="DE6" s="109">
        <v>1.9908288269757501E-2</v>
      </c>
      <c r="DF6" s="109">
        <v>572.65043436904205</v>
      </c>
      <c r="DG6" s="109">
        <v>523.89138477055894</v>
      </c>
      <c r="DH6" s="109">
        <v>48.759049598483202</v>
      </c>
      <c r="DI6" s="109">
        <v>0</v>
      </c>
      <c r="DJ6" s="109">
        <v>0</v>
      </c>
      <c r="DK6" s="109">
        <v>2.1432969910216801</v>
      </c>
      <c r="DL6" s="109">
        <v>0</v>
      </c>
      <c r="DM6" s="109">
        <v>22.9994285810501</v>
      </c>
      <c r="DN6" s="109">
        <v>0</v>
      </c>
      <c r="DO6" s="109">
        <v>0.59777363918054205</v>
      </c>
      <c r="DP6" s="109">
        <v>91.997877653400295</v>
      </c>
      <c r="DQ6" s="109">
        <v>25.275050165275601</v>
      </c>
      <c r="DR6" s="109">
        <v>0</v>
      </c>
      <c r="DS6" s="109">
        <v>1.5455084924243601</v>
      </c>
      <c r="DT6" s="109">
        <v>2.0956180009589999E-3</v>
      </c>
      <c r="DU6" s="109">
        <v>120.128648553933</v>
      </c>
      <c r="DV6" s="109">
        <v>199.08170151942599</v>
      </c>
      <c r="DW6" s="109">
        <v>0</v>
      </c>
      <c r="DX6" s="109">
        <v>0</v>
      </c>
      <c r="DY6" s="109">
        <v>0.355809083521828</v>
      </c>
      <c r="DZ6" s="109">
        <v>30.482794038134099</v>
      </c>
      <c r="EA6" s="109">
        <v>29.2139470706257</v>
      </c>
      <c r="EB6" s="109">
        <v>0</v>
      </c>
      <c r="EC6" s="109">
        <v>2.66427608309926</v>
      </c>
      <c r="ED6" s="109">
        <v>1358.7869547666601</v>
      </c>
      <c r="EE6" s="109">
        <v>22.288871261116402</v>
      </c>
      <c r="EF6" s="109">
        <v>24.8949263041692</v>
      </c>
      <c r="EI6" s="30">
        <f t="shared" si="0"/>
        <v>7.9999957351590874E-3</v>
      </c>
      <c r="EJ6" s="45">
        <f t="shared" si="1"/>
        <v>-1.5582361726649877E-6</v>
      </c>
      <c r="EK6" s="45">
        <f t="shared" si="2"/>
        <v>-1.9540740307037862E-6</v>
      </c>
      <c r="EL6" s="45">
        <f t="shared" si="3"/>
        <v>-5.5009988885893582E-7</v>
      </c>
      <c r="EM6" s="45">
        <f t="shared" si="4"/>
        <v>-2.3369768704634461E-5</v>
      </c>
      <c r="EN6" s="45">
        <f t="shared" si="5"/>
        <v>-2.5390666985096164E-5</v>
      </c>
      <c r="EO6" s="45">
        <f t="shared" si="6"/>
        <v>-3.8838716702771154E-6</v>
      </c>
      <c r="EP6" s="45">
        <f t="shared" si="7"/>
        <v>-1.2080858968823422E-6</v>
      </c>
      <c r="EQ6" s="45">
        <f t="shared" si="8"/>
        <v>-2.7522769634891758E-6</v>
      </c>
      <c r="ER6" s="45">
        <f t="shared" si="9"/>
        <v>-1.4689351683358855E-6</v>
      </c>
      <c r="ES6" s="45">
        <f t="shared" si="10"/>
        <v>1.1532760843059622E-6</v>
      </c>
      <c r="ET6" s="45">
        <f t="shared" si="11"/>
        <v>-4.1184133029222008E-6</v>
      </c>
      <c r="EU6" s="45">
        <f t="shared" si="12"/>
        <v>0</v>
      </c>
      <c r="EV6" s="45">
        <f t="shared" si="13"/>
        <v>-8.2084464190255838E-7</v>
      </c>
      <c r="EW6" s="45">
        <f t="shared" si="14"/>
        <v>0</v>
      </c>
      <c r="EX6" s="45">
        <f t="shared" si="15"/>
        <v>-1.3552564307422874E-5</v>
      </c>
      <c r="EY6" s="45">
        <f t="shared" si="16"/>
        <v>-8.041368969977025E-7</v>
      </c>
      <c r="EZ6" s="45">
        <f t="shared" si="17"/>
        <v>4.6286772005878398E-7</v>
      </c>
      <c r="FA6" s="45">
        <f t="shared" si="18"/>
        <v>0</v>
      </c>
      <c r="FB6" s="45">
        <f t="shared" si="19"/>
        <v>-1.5560964965680512E-6</v>
      </c>
      <c r="FC6" s="45">
        <f t="shared" si="20"/>
        <v>1.8183230561293743E-6</v>
      </c>
      <c r="FD6" s="45">
        <f t="shared" si="21"/>
        <v>-1.5378619575497166E-6</v>
      </c>
      <c r="FE6" s="45">
        <f t="shared" si="22"/>
        <v>-2.6132628656580583E-7</v>
      </c>
      <c r="FF6" s="45">
        <f t="shared" si="23"/>
        <v>5.6109272078441018E-7</v>
      </c>
      <c r="FG6" s="45">
        <f t="shared" si="24"/>
        <v>-6.3357640240959895E-6</v>
      </c>
      <c r="FH6" s="45">
        <f t="shared" si="25"/>
        <v>-2.0724722700408863E-5</v>
      </c>
      <c r="FI6" s="45">
        <f t="shared" si="26"/>
        <v>3.0074625945450238E-6</v>
      </c>
      <c r="FJ6" s="45">
        <f t="shared" si="27"/>
        <v>-2.5852904117106031E-5</v>
      </c>
      <c r="FK6" s="45">
        <f t="shared" si="28"/>
        <v>-4.703395928264814E-6</v>
      </c>
      <c r="FL6" s="45">
        <f t="shared" si="29"/>
        <v>3.2219083342961279E-7</v>
      </c>
      <c r="FM6" s="45">
        <f t="shared" si="30"/>
        <v>5.0627252605901755E-7</v>
      </c>
      <c r="FN6" s="45">
        <f t="shared" si="31"/>
        <v>-1.0907843629362541E-6</v>
      </c>
      <c r="FO6" s="45">
        <f t="shared" si="32"/>
        <v>2.0123421673557572E-6</v>
      </c>
      <c r="FP6" s="45">
        <f t="shared" si="33"/>
        <v>0</v>
      </c>
      <c r="FQ6" s="45">
        <f t="shared" si="34"/>
        <v>6.5589827828643656E-6</v>
      </c>
    </row>
    <row r="7" spans="1:173" x14ac:dyDescent="0.25">
      <c r="A7" s="20" t="s">
        <v>5</v>
      </c>
      <c r="B7" s="109">
        <v>1645.4089349999999</v>
      </c>
      <c r="C7" s="109">
        <v>5.1480731679999998</v>
      </c>
      <c r="D7" s="109">
        <v>8245.5658230000008</v>
      </c>
      <c r="E7" s="109">
        <v>229.95242395</v>
      </c>
      <c r="F7" s="109">
        <v>223.05101085999999</v>
      </c>
      <c r="G7" s="109">
        <v>5.8024104506</v>
      </c>
      <c r="H7" s="109">
        <v>363.65824443999998</v>
      </c>
      <c r="I7" s="109">
        <v>28.474440093999998</v>
      </c>
      <c r="J7" s="109">
        <v>5.8185321196000004</v>
      </c>
      <c r="K7" s="109">
        <v>0.2376039643</v>
      </c>
      <c r="L7" s="109">
        <v>8.1823106434999993</v>
      </c>
      <c r="N7" s="109">
        <v>0.67640435129999998</v>
      </c>
      <c r="P7" s="109">
        <v>1.1481732E-3</v>
      </c>
      <c r="Q7" s="109">
        <v>81.095785333999999</v>
      </c>
      <c r="R7" s="109">
        <v>3.149078E-3</v>
      </c>
      <c r="T7" s="109">
        <v>0.51062719079999996</v>
      </c>
      <c r="U7" s="109">
        <v>0.99278708920000003</v>
      </c>
      <c r="V7" s="109">
        <v>0.89285964009999996</v>
      </c>
      <c r="W7" s="109">
        <v>7.8186522755999999</v>
      </c>
      <c r="X7" s="109">
        <v>5.9785413786000001</v>
      </c>
      <c r="Y7" s="109">
        <v>0.47196246040000001</v>
      </c>
      <c r="Z7" s="109">
        <v>2.1502119999999999E-4</v>
      </c>
      <c r="AA7" s="109">
        <v>2.8125793E-3</v>
      </c>
      <c r="AB7" s="109">
        <v>3.2459758000000002E-3</v>
      </c>
      <c r="AC7" s="109">
        <v>0.53611875980000001</v>
      </c>
      <c r="AD7" s="109">
        <v>229.95242395</v>
      </c>
      <c r="AE7" s="109">
        <v>223.05101085999999</v>
      </c>
      <c r="AF7" s="109">
        <v>1.3964477028</v>
      </c>
      <c r="AG7" s="109">
        <v>1.0146065597</v>
      </c>
      <c r="AI7" s="109">
        <v>4.7509869999999999E-4</v>
      </c>
      <c r="AK7" s="109" t="s">
        <v>5</v>
      </c>
      <c r="AL7" s="109">
        <v>0</v>
      </c>
      <c r="AM7" s="109">
        <v>0</v>
      </c>
      <c r="AN7" s="109">
        <v>5.8185141151299797</v>
      </c>
      <c r="AO7" s="109">
        <v>28.474427150491199</v>
      </c>
      <c r="AP7" s="109">
        <v>28.474427150491199</v>
      </c>
      <c r="AQ7" s="109">
        <v>6.2215393737628899</v>
      </c>
      <c r="AR7" s="109">
        <v>0.26621734599136898</v>
      </c>
      <c r="AS7" s="109">
        <v>4.0392671073823598E-2</v>
      </c>
      <c r="AT7" s="109">
        <v>0.19721111219774201</v>
      </c>
      <c r="AU7" s="109">
        <v>8.1822864563020001</v>
      </c>
      <c r="AV7" s="109">
        <v>4.75102370997487E-4</v>
      </c>
      <c r="AW7" s="109">
        <v>0</v>
      </c>
      <c r="AX7" s="109">
        <v>0</v>
      </c>
      <c r="AY7" s="109">
        <v>0.67640491108800904</v>
      </c>
      <c r="AZ7" s="109">
        <v>0</v>
      </c>
      <c r="BA7" s="109">
        <v>0</v>
      </c>
      <c r="BB7" s="109">
        <v>0</v>
      </c>
      <c r="BC7" s="109">
        <v>2.2963504023856699E-4</v>
      </c>
      <c r="BD7" s="109">
        <v>9.1850672638471196E-4</v>
      </c>
      <c r="BE7" s="109">
        <v>1645.40766567215</v>
      </c>
      <c r="BF7" s="109">
        <v>6.9014196855471903</v>
      </c>
      <c r="BG7" s="109">
        <v>172.01687011709799</v>
      </c>
      <c r="BH7" s="109">
        <v>10.953828455943</v>
      </c>
      <c r="BI7" s="109">
        <v>0.25450157333519002</v>
      </c>
      <c r="BJ7" s="109">
        <v>39.167770976863899</v>
      </c>
      <c r="BK7" s="109">
        <v>0.65800130068569096</v>
      </c>
      <c r="BL7" s="109">
        <v>62.233059388286001</v>
      </c>
      <c r="BM7" s="109">
        <v>5.6120032985964103</v>
      </c>
      <c r="BN7" s="109">
        <v>20.343437329015099</v>
      </c>
      <c r="BO7" s="109">
        <v>1.3964472592353401</v>
      </c>
      <c r="BP7" s="109">
        <v>0</v>
      </c>
      <c r="BQ7" s="109">
        <v>0</v>
      </c>
      <c r="BR7" s="109">
        <v>81.095907358260305</v>
      </c>
      <c r="BS7" s="109">
        <v>81.095907358260305</v>
      </c>
      <c r="BT7" s="109">
        <v>1.01460968744211</v>
      </c>
      <c r="BU7" s="109">
        <v>9.1321952081896505E-4</v>
      </c>
      <c r="BV7" s="109">
        <v>1.76347704619652E-3</v>
      </c>
      <c r="BW7" s="109">
        <v>65.964467765138906</v>
      </c>
      <c r="BX7" s="109">
        <v>7.4608102162980598</v>
      </c>
      <c r="BY7" s="109">
        <v>0.46539833155631</v>
      </c>
      <c r="BZ7" s="109">
        <v>0.85162144750359603</v>
      </c>
      <c r="CA7" s="109">
        <v>3.6430079276859799</v>
      </c>
      <c r="CB7" s="109">
        <v>0</v>
      </c>
      <c r="CC7" s="109">
        <v>0</v>
      </c>
      <c r="CD7" s="109">
        <v>0.16850686355099001</v>
      </c>
      <c r="CE7" s="109">
        <v>0.34212046298443799</v>
      </c>
      <c r="CF7" s="109">
        <v>0</v>
      </c>
      <c r="CG7" s="109">
        <v>0.9927812239953</v>
      </c>
      <c r="CH7" s="109">
        <v>5.1480694233894804</v>
      </c>
      <c r="CI7" s="109">
        <v>0</v>
      </c>
      <c r="CJ7" s="109">
        <v>0.455358154760589</v>
      </c>
      <c r="CK7" s="109">
        <v>0.43750070998873503</v>
      </c>
      <c r="CL7" s="109">
        <v>369.252356125007</v>
      </c>
      <c r="CM7" s="109">
        <v>7421.0081773764496</v>
      </c>
      <c r="CN7" s="109">
        <v>758.592638339215</v>
      </c>
      <c r="CO7" s="109">
        <v>8245.5652834808006</v>
      </c>
      <c r="CP7" s="109">
        <v>0</v>
      </c>
      <c r="CQ7" s="109">
        <v>24.043647852652398</v>
      </c>
      <c r="CR7" s="109">
        <v>0.47197679491807099</v>
      </c>
      <c r="CS7" s="109">
        <v>2.1502346485045601E-4</v>
      </c>
      <c r="CT7" s="109">
        <v>2.8126097169689302E-3</v>
      </c>
      <c r="CU7" s="109">
        <v>3.2460222086424101E-3</v>
      </c>
      <c r="CV7" s="109">
        <v>0.53611848742061396</v>
      </c>
      <c r="CW7" s="109">
        <v>0</v>
      </c>
      <c r="CX7" s="109">
        <v>97.895987701361904</v>
      </c>
      <c r="CY7" s="109">
        <v>0.13003835814522999</v>
      </c>
      <c r="CZ7" s="109">
        <v>4.5725441886125998E-2</v>
      </c>
      <c r="DA7" s="109">
        <v>172.01687011709799</v>
      </c>
      <c r="DB7" s="109">
        <v>5.8439125823028903E-2</v>
      </c>
      <c r="DC7" s="109">
        <v>0</v>
      </c>
      <c r="DD7" s="109">
        <v>4.7235033046340801E-4</v>
      </c>
      <c r="DE7" s="109">
        <v>8.4759667240605404E-3</v>
      </c>
      <c r="DF7" s="109">
        <v>229.94659348741999</v>
      </c>
      <c r="DG7" s="109">
        <v>223.04517380187301</v>
      </c>
      <c r="DH7" s="109">
        <v>6.9014196855471903</v>
      </c>
      <c r="DI7" s="109">
        <v>0</v>
      </c>
      <c r="DJ7" s="109">
        <v>0</v>
      </c>
      <c r="DK7" s="109">
        <v>0.91250059879585899</v>
      </c>
      <c r="DL7" s="109">
        <v>0</v>
      </c>
      <c r="DM7" s="109">
        <v>9.7919581457055305</v>
      </c>
      <c r="DN7" s="109">
        <v>0</v>
      </c>
      <c r="DO7" s="109">
        <v>0.25450157333519002</v>
      </c>
      <c r="DP7" s="109">
        <v>39.167770976863899</v>
      </c>
      <c r="DQ7" s="109">
        <v>6.7644817457986104</v>
      </c>
      <c r="DR7" s="109">
        <v>0</v>
      </c>
      <c r="DS7" s="109">
        <v>0.65800130068569096</v>
      </c>
      <c r="DT7" s="109">
        <v>8.92196810674532E-4</v>
      </c>
      <c r="DU7" s="109">
        <v>5.8024046657232899</v>
      </c>
      <c r="DV7" s="109">
        <v>53.281279113774403</v>
      </c>
      <c r="DW7" s="109">
        <v>0</v>
      </c>
      <c r="DX7" s="109">
        <v>0</v>
      </c>
      <c r="DY7" s="109">
        <v>9.5225152515485204E-2</v>
      </c>
      <c r="DZ7" s="109">
        <v>8.1582401833508502</v>
      </c>
      <c r="EA7" s="109">
        <v>7.8186611354152902</v>
      </c>
      <c r="EB7" s="109">
        <v>0</v>
      </c>
      <c r="EC7" s="109">
        <v>0.71304973229972002</v>
      </c>
      <c r="ED7" s="109">
        <v>363.65807881343397</v>
      </c>
      <c r="EE7" s="109">
        <v>5.9785400456715196</v>
      </c>
      <c r="EF7" s="109">
        <v>6.66271882313477</v>
      </c>
      <c r="EI7" s="30">
        <f t="shared" si="0"/>
        <v>7.9999933900580956E-3</v>
      </c>
      <c r="EJ7" s="45">
        <f t="shared" si="1"/>
        <v>-7.7143609893442643E-7</v>
      </c>
      <c r="EK7" s="45">
        <f t="shared" si="2"/>
        <v>-7.2738098260077565E-7</v>
      </c>
      <c r="EL7" s="45">
        <f t="shared" si="3"/>
        <v>-6.5431434513484976E-8</v>
      </c>
      <c r="EM7" s="45">
        <f t="shared" si="4"/>
        <v>-2.5355082063737618E-5</v>
      </c>
      <c r="EN7" s="45">
        <f t="shared" si="5"/>
        <v>-2.6169162401372044E-5</v>
      </c>
      <c r="EO7" s="45">
        <f t="shared" si="6"/>
        <v>-9.9697819713941394E-7</v>
      </c>
      <c r="EP7" s="45">
        <f t="shared" si="7"/>
        <v>-4.5544565133335375E-7</v>
      </c>
      <c r="EQ7" s="45">
        <f t="shared" si="8"/>
        <v>-4.5456587582229566E-7</v>
      </c>
      <c r="ER7" s="45">
        <f t="shared" si="9"/>
        <v>-3.0943319810851459E-6</v>
      </c>
      <c r="ES7" s="45">
        <f t="shared" si="10"/>
        <v>-7.6189147312861046E-7</v>
      </c>
      <c r="ET7" s="45">
        <f t="shared" si="11"/>
        <v>-2.9560351657315986E-6</v>
      </c>
      <c r="EU7" s="45">
        <f t="shared" si="12"/>
        <v>0</v>
      </c>
      <c r="EV7" s="45">
        <f t="shared" si="13"/>
        <v>8.2759374327221615E-7</v>
      </c>
      <c r="EW7" s="45">
        <f t="shared" si="14"/>
        <v>0</v>
      </c>
      <c r="EX7" s="45">
        <f t="shared" si="15"/>
        <v>-2.7376859798830179E-5</v>
      </c>
      <c r="EY7" s="45">
        <f t="shared" si="16"/>
        <v>1.5046929973519899E-6</v>
      </c>
      <c r="EZ7" s="45">
        <f t="shared" si="17"/>
        <v>-9.8767071208729422E-6</v>
      </c>
      <c r="FA7" s="45">
        <f t="shared" si="18"/>
        <v>0</v>
      </c>
      <c r="FB7" s="45">
        <f t="shared" si="19"/>
        <v>2.6582099514879128E-7</v>
      </c>
      <c r="FC7" s="45">
        <f t="shared" si="20"/>
        <v>-5.9078172589399263E-6</v>
      </c>
      <c r="FD7" s="45">
        <f t="shared" si="21"/>
        <v>-8.6839032818057968E-7</v>
      </c>
      <c r="FE7" s="45">
        <f t="shared" si="22"/>
        <v>1.1331640003938581E-6</v>
      </c>
      <c r="FF7" s="45">
        <f t="shared" si="23"/>
        <v>-2.2295212093887949E-7</v>
      </c>
      <c r="FG7" s="45">
        <f t="shared" si="24"/>
        <v>3.037215726613273E-5</v>
      </c>
      <c r="FH7" s="45">
        <f t="shared" si="25"/>
        <v>1.0533149550016692E-5</v>
      </c>
      <c r="FI7" s="45">
        <f t="shared" si="26"/>
        <v>1.0814617362122195E-5</v>
      </c>
      <c r="FJ7" s="45">
        <f t="shared" si="27"/>
        <v>1.4297285398712681E-5</v>
      </c>
      <c r="FK7" s="45">
        <f t="shared" si="28"/>
        <v>-5.0805792758972626E-7</v>
      </c>
      <c r="FL7" s="45">
        <f t="shared" si="29"/>
        <v>-1.3846571606628246E-7</v>
      </c>
      <c r="FM7" s="45">
        <f t="shared" si="30"/>
        <v>-1.7231965940022739E-7</v>
      </c>
      <c r="FN7" s="45">
        <f t="shared" si="31"/>
        <v>-3.1763785997975586E-7</v>
      </c>
      <c r="FO7" s="45">
        <f t="shared" si="32"/>
        <v>3.0827142600980752E-6</v>
      </c>
      <c r="FP7" s="45">
        <f t="shared" si="33"/>
        <v>0</v>
      </c>
      <c r="FQ7" s="45">
        <f t="shared" si="34"/>
        <v>7.7268102122871353E-6</v>
      </c>
    </row>
    <row r="8" spans="1:173" x14ac:dyDescent="0.25">
      <c r="A8" s="20" t="s">
        <v>6</v>
      </c>
      <c r="B8" s="109">
        <v>138.76482841000001</v>
      </c>
      <c r="C8" s="109">
        <v>0.43416121050000001</v>
      </c>
      <c r="D8" s="109">
        <v>1057.3852627000001</v>
      </c>
      <c r="E8" s="109">
        <v>29.778396699999998</v>
      </c>
      <c r="F8" s="109">
        <v>28.885044495999999</v>
      </c>
      <c r="G8" s="109">
        <v>0.48934473750000002</v>
      </c>
      <c r="H8" s="109">
        <v>47.231525646999998</v>
      </c>
      <c r="I8" s="109">
        <v>3.6982286744000001</v>
      </c>
      <c r="J8" s="109">
        <v>0.75570447949999997</v>
      </c>
      <c r="K8" s="109">
        <v>2.7267705900000001E-2</v>
      </c>
      <c r="L8" s="109">
        <v>1.0627094685</v>
      </c>
      <c r="N8" s="109">
        <v>8.7850655999999999E-2</v>
      </c>
      <c r="P8" s="109">
        <v>1.3176569999999999E-4</v>
      </c>
      <c r="Q8" s="109">
        <v>10.532630642999999</v>
      </c>
      <c r="R8" s="109">
        <v>3.6106309999999999E-4</v>
      </c>
      <c r="T8" s="109">
        <v>5.86001596E-2</v>
      </c>
      <c r="U8" s="109">
        <v>0.1289420657</v>
      </c>
      <c r="V8" s="109">
        <v>0.1024655973</v>
      </c>
      <c r="W8" s="109">
        <v>1.0154778741999999</v>
      </c>
      <c r="X8" s="109">
        <v>0.77648625630000001</v>
      </c>
      <c r="Y8" s="109">
        <v>6.1276385000000003E-2</v>
      </c>
      <c r="Z8" s="109">
        <v>2.7845199999999999E-5</v>
      </c>
      <c r="AA8" s="109">
        <v>3.6467109999999999E-4</v>
      </c>
      <c r="AB8" s="109">
        <v>4.2088230000000002E-4</v>
      </c>
      <c r="AC8" s="109">
        <v>6.9623981500000001E-2</v>
      </c>
      <c r="AD8" s="109">
        <v>29.778396699999998</v>
      </c>
      <c r="AE8" s="109">
        <v>28.885044495999999</v>
      </c>
      <c r="AF8" s="109">
        <v>0.1813690469</v>
      </c>
      <c r="AG8" s="109">
        <v>0.13177596180000001</v>
      </c>
      <c r="AI8" s="109">
        <v>6.1525099999999998E-5</v>
      </c>
      <c r="AK8" s="109" t="s">
        <v>6</v>
      </c>
      <c r="AL8" s="109">
        <v>0</v>
      </c>
      <c r="AM8" s="109">
        <v>0</v>
      </c>
      <c r="AN8" s="109">
        <v>0.75570447939660401</v>
      </c>
      <c r="AO8" s="109">
        <v>3.6982257805750098</v>
      </c>
      <c r="AP8" s="109">
        <v>3.6982257805750098</v>
      </c>
      <c r="AQ8" s="109">
        <v>0.80804930425436705</v>
      </c>
      <c r="AR8" s="109">
        <v>3.4577563125787997E-2</v>
      </c>
      <c r="AS8" s="109">
        <v>4.6355122714771503E-3</v>
      </c>
      <c r="AT8" s="109">
        <v>2.26322703748408E-2</v>
      </c>
      <c r="AU8" s="109">
        <v>1.06270172044914</v>
      </c>
      <c r="AV8" s="109">
        <v>6.1525957103832296E-5</v>
      </c>
      <c r="AW8" s="109">
        <v>0</v>
      </c>
      <c r="AX8" s="109">
        <v>0</v>
      </c>
      <c r="AY8" s="109">
        <v>8.7850350899505297E-2</v>
      </c>
      <c r="AZ8" s="109">
        <v>0</v>
      </c>
      <c r="BA8" s="109">
        <v>0</v>
      </c>
      <c r="BB8" s="109">
        <v>0</v>
      </c>
      <c r="BC8" s="109">
        <v>2.6353106918654899E-5</v>
      </c>
      <c r="BD8" s="109">
        <v>1.05411283255344E-4</v>
      </c>
      <c r="BE8" s="109">
        <v>138.76450765830501</v>
      </c>
      <c r="BF8" s="109">
        <v>0.89335228095702701</v>
      </c>
      <c r="BG8" s="109">
        <v>22.276152438587399</v>
      </c>
      <c r="BH8" s="109">
        <v>1.4185155122714701</v>
      </c>
      <c r="BI8" s="109">
        <v>3.2957612725078099E-2</v>
      </c>
      <c r="BJ8" s="109">
        <v>5.0721952303003404</v>
      </c>
      <c r="BK8" s="109">
        <v>8.5210824914433103E-2</v>
      </c>
      <c r="BL8" s="109">
        <v>8.0827453569371404</v>
      </c>
      <c r="BM8" s="109">
        <v>0.72888441942029203</v>
      </c>
      <c r="BN8" s="109">
        <v>2.6421954340660299</v>
      </c>
      <c r="BO8" s="109">
        <v>0.18136719252351999</v>
      </c>
      <c r="BP8" s="109">
        <v>0</v>
      </c>
      <c r="BQ8" s="109">
        <v>0</v>
      </c>
      <c r="BR8" s="109">
        <v>10.532644586120799</v>
      </c>
      <c r="BS8" s="109">
        <v>10.532644586120799</v>
      </c>
      <c r="BT8" s="109">
        <v>0.13177514978174201</v>
      </c>
      <c r="BU8" s="109">
        <v>1.04706896548443E-4</v>
      </c>
      <c r="BV8" s="109">
        <v>2.02196723279815E-4</v>
      </c>
      <c r="BW8" s="109">
        <v>8.4590618396468304</v>
      </c>
      <c r="BX8" s="109">
        <v>0.96900282404471005</v>
      </c>
      <c r="BY8" s="109">
        <v>6.0443933077883698E-2</v>
      </c>
      <c r="BZ8" s="109">
        <v>0.110611253004257</v>
      </c>
      <c r="CA8" s="109">
        <v>0.473150321971814</v>
      </c>
      <c r="CB8" s="109">
        <v>0</v>
      </c>
      <c r="CC8" s="109">
        <v>0</v>
      </c>
      <c r="CD8" s="109">
        <v>1.9338069522754402E-2</v>
      </c>
      <c r="CE8" s="109">
        <v>3.92621213975098E-2</v>
      </c>
      <c r="CF8" s="109">
        <v>0</v>
      </c>
      <c r="CG8" s="109">
        <v>0.128940966919939</v>
      </c>
      <c r="CH8" s="109">
        <v>0.43416200466277399</v>
      </c>
      <c r="CI8" s="109">
        <v>0</v>
      </c>
      <c r="CJ8" s="109">
        <v>5.2257485849082498E-2</v>
      </c>
      <c r="CK8" s="109">
        <v>5.0207877445063699E-2</v>
      </c>
      <c r="CL8" s="109">
        <v>47.958130921476901</v>
      </c>
      <c r="CM8" s="109">
        <v>951.64515233386396</v>
      </c>
      <c r="CN8" s="109">
        <v>97.278955558127805</v>
      </c>
      <c r="CO8" s="109">
        <v>1057.38316973163</v>
      </c>
      <c r="CP8" s="109">
        <v>0</v>
      </c>
      <c r="CQ8" s="109">
        <v>3.1227545746677801</v>
      </c>
      <c r="CR8" s="109">
        <v>6.1275493493609397E-2</v>
      </c>
      <c r="CS8" s="109">
        <v>2.7845197912222901E-5</v>
      </c>
      <c r="CT8" s="109">
        <v>3.6468165104140801E-4</v>
      </c>
      <c r="CU8" s="109">
        <v>4.20863462954083E-4</v>
      </c>
      <c r="CV8" s="109">
        <v>6.9624410765169398E-2</v>
      </c>
      <c r="CW8" s="109">
        <v>0</v>
      </c>
      <c r="CX8" s="109">
        <v>12.714608425106199</v>
      </c>
      <c r="CY8" s="109">
        <v>1.6839892524678001E-2</v>
      </c>
      <c r="CZ8" s="109">
        <v>5.9214531765847097E-3</v>
      </c>
      <c r="DA8" s="109">
        <v>22.276152438587399</v>
      </c>
      <c r="DB8" s="109">
        <v>7.5678750199793896E-3</v>
      </c>
      <c r="DC8" s="109">
        <v>0</v>
      </c>
      <c r="DD8" s="109">
        <v>5.4158759238743997E-5</v>
      </c>
      <c r="DE8" s="109">
        <v>1.09764735968959E-3</v>
      </c>
      <c r="DF8" s="109">
        <v>29.777638187618699</v>
      </c>
      <c r="DG8" s="109">
        <v>28.884285906661699</v>
      </c>
      <c r="DH8" s="109">
        <v>0.89335228095702701</v>
      </c>
      <c r="DI8" s="109">
        <v>0</v>
      </c>
      <c r="DJ8" s="109">
        <v>0</v>
      </c>
      <c r="DK8" s="109">
        <v>0.118168487574199</v>
      </c>
      <c r="DL8" s="109">
        <v>0</v>
      </c>
      <c r="DM8" s="109">
        <v>1.2680589086018801</v>
      </c>
      <c r="DN8" s="109">
        <v>0</v>
      </c>
      <c r="DO8" s="109">
        <v>3.2957612725078099E-2</v>
      </c>
      <c r="DP8" s="109">
        <v>5.0721952303003404</v>
      </c>
      <c r="DQ8" s="109">
        <v>0.87855943746512599</v>
      </c>
      <c r="DR8" s="109">
        <v>0</v>
      </c>
      <c r="DS8" s="109">
        <v>8.5210824914433103E-2</v>
      </c>
      <c r="DT8" s="109">
        <v>1.1553587746711E-4</v>
      </c>
      <c r="DU8" s="109">
        <v>0.48934425326697301</v>
      </c>
      <c r="DV8" s="109">
        <v>6.92010763006407</v>
      </c>
      <c r="DW8" s="109">
        <v>0</v>
      </c>
      <c r="DX8" s="109">
        <v>0</v>
      </c>
      <c r="DY8" s="109">
        <v>1.2367768336317199E-2</v>
      </c>
      <c r="DZ8" s="109">
        <v>1.05958490776655</v>
      </c>
      <c r="EA8" s="109">
        <v>1.015479845235</v>
      </c>
      <c r="EB8" s="109">
        <v>0</v>
      </c>
      <c r="EC8" s="109">
        <v>9.2610446336744895E-2</v>
      </c>
      <c r="ED8" s="109">
        <v>47.2315155122715</v>
      </c>
      <c r="EE8" s="109">
        <v>0.77648602477223605</v>
      </c>
      <c r="EF8" s="109">
        <v>0.86534414675231597</v>
      </c>
      <c r="EI8" s="30">
        <f t="shared" si="0"/>
        <v>7.9999966727234643E-3</v>
      </c>
      <c r="EJ8" s="45">
        <f t="shared" si="1"/>
        <v>-2.3114768971009961E-6</v>
      </c>
      <c r="EK8" s="45">
        <f t="shared" si="2"/>
        <v>1.8291886856325671E-6</v>
      </c>
      <c r="EL8" s="45">
        <f t="shared" si="3"/>
        <v>-1.9793810675615474E-6</v>
      </c>
      <c r="EM8" s="45">
        <f t="shared" si="4"/>
        <v>-2.5471901289414467E-5</v>
      </c>
      <c r="EN8" s="45">
        <f t="shared" si="5"/>
        <v>-2.6262356577129277E-5</v>
      </c>
      <c r="EO8" s="45">
        <f t="shared" si="6"/>
        <v>-9.8955396860560962E-7</v>
      </c>
      <c r="EP8" s="45">
        <f t="shared" si="7"/>
        <v>-2.1457550564735804E-7</v>
      </c>
      <c r="EQ8" s="45">
        <f t="shared" si="8"/>
        <v>-7.8248946862962737E-7</v>
      </c>
      <c r="ER8" s="45">
        <f t="shared" si="9"/>
        <v>-1.3682062402246291E-10</v>
      </c>
      <c r="ES8" s="45">
        <f t="shared" si="10"/>
        <v>2.8145498646457025E-6</v>
      </c>
      <c r="ET8" s="45">
        <f t="shared" si="11"/>
        <v>-7.2908457952753356E-6</v>
      </c>
      <c r="EU8" s="45">
        <f t="shared" si="12"/>
        <v>0</v>
      </c>
      <c r="EV8" s="45">
        <f t="shared" si="13"/>
        <v>-3.4729449795103768E-6</v>
      </c>
      <c r="EW8" s="45">
        <f t="shared" si="14"/>
        <v>0</v>
      </c>
      <c r="EX8" s="45">
        <f t="shared" si="15"/>
        <v>-9.9405687603556254E-6</v>
      </c>
      <c r="EY8" s="45">
        <f t="shared" si="16"/>
        <v>1.3238023123340538E-6</v>
      </c>
      <c r="EZ8" s="45">
        <f t="shared" si="17"/>
        <v>-1.9966953088765252E-6</v>
      </c>
      <c r="FA8" s="45">
        <f t="shared" si="18"/>
        <v>0</v>
      </c>
      <c r="FB8" s="45">
        <f t="shared" si="19"/>
        <v>5.3447404265442284E-7</v>
      </c>
      <c r="FC8" s="45">
        <f t="shared" si="20"/>
        <v>-8.5215019243557414E-6</v>
      </c>
      <c r="FD8" s="45">
        <f t="shared" si="21"/>
        <v>-2.283750448652153E-6</v>
      </c>
      <c r="FE8" s="45">
        <f t="shared" si="22"/>
        <v>1.9409925614147147E-6</v>
      </c>
      <c r="FF8" s="45">
        <f t="shared" si="23"/>
        <v>-2.9817367929226563E-7</v>
      </c>
      <c r="FG8" s="45">
        <f t="shared" si="24"/>
        <v>-1.4548939050597107E-5</v>
      </c>
      <c r="FH8" s="45">
        <f t="shared" si="25"/>
        <v>-7.4977988958550944E-8</v>
      </c>
      <c r="FI8" s="45">
        <f t="shared" si="26"/>
        <v>2.8933034199934547E-5</v>
      </c>
      <c r="FJ8" s="45">
        <f t="shared" si="27"/>
        <v>-4.4756089569508863E-5</v>
      </c>
      <c r="FK8" s="45">
        <f t="shared" si="28"/>
        <v>6.1654786202734515E-6</v>
      </c>
      <c r="FL8" s="45">
        <f t="shared" si="29"/>
        <v>-4.2985001437077004E-7</v>
      </c>
      <c r="FM8" s="45">
        <f t="shared" si="30"/>
        <v>-4.4580860107071534E-7</v>
      </c>
      <c r="FN8" s="45">
        <f t="shared" si="31"/>
        <v>-1.0224327203041678E-5</v>
      </c>
      <c r="FO8" s="45">
        <f t="shared" si="32"/>
        <v>-6.1621121705609185E-6</v>
      </c>
      <c r="FP8" s="45">
        <f t="shared" si="33"/>
        <v>0</v>
      </c>
      <c r="FQ8" s="45">
        <f t="shared" si="34"/>
        <v>1.3930962034977096E-5</v>
      </c>
    </row>
    <row r="9" spans="1:173" x14ac:dyDescent="0.25">
      <c r="A9" s="20" t="s">
        <v>7</v>
      </c>
      <c r="B9" s="109">
        <v>45.273177279000002</v>
      </c>
      <c r="C9" s="109">
        <v>0.14164832999999999</v>
      </c>
      <c r="D9" s="109">
        <v>247.99427832000001</v>
      </c>
      <c r="E9" s="109">
        <v>6.8524533821000002</v>
      </c>
      <c r="F9" s="109">
        <v>6.6468132977999996</v>
      </c>
      <c r="G9" s="109">
        <v>0.15965328600000001</v>
      </c>
      <c r="H9" s="109">
        <v>10.844438821000001</v>
      </c>
      <c r="I9" s="109">
        <v>0.84911960740000003</v>
      </c>
      <c r="J9" s="109">
        <v>0.17351101529999999</v>
      </c>
      <c r="K9" s="109">
        <v>6.9003984000000004E-3</v>
      </c>
      <c r="L9" s="109">
        <v>0.24399987349999999</v>
      </c>
      <c r="N9" s="109">
        <v>2.0170657799999998E-2</v>
      </c>
      <c r="P9" s="109">
        <v>3.33448E-5</v>
      </c>
      <c r="Q9" s="109">
        <v>2.4183100045999999</v>
      </c>
      <c r="R9" s="109">
        <v>9.14374E-5</v>
      </c>
      <c r="T9" s="109">
        <v>1.4829424900000001E-2</v>
      </c>
      <c r="U9" s="109">
        <v>2.9605315600000001E-2</v>
      </c>
      <c r="V9" s="109">
        <v>2.5930063199999999E-2</v>
      </c>
      <c r="W9" s="109">
        <v>0.23315540169999999</v>
      </c>
      <c r="X9" s="109">
        <v>0.17828256510000001</v>
      </c>
      <c r="Y9" s="109">
        <v>1.40729268E-2</v>
      </c>
      <c r="Z9" s="109">
        <v>6.4075276000000002E-6</v>
      </c>
      <c r="AA9" s="109">
        <v>8.3837899999999999E-5</v>
      </c>
      <c r="AB9" s="109">
        <v>9.6757700000000004E-5</v>
      </c>
      <c r="AC9" s="109">
        <v>1.5986923100000001E-2</v>
      </c>
      <c r="AD9" s="109">
        <v>6.8524533821000002</v>
      </c>
      <c r="AE9" s="109">
        <v>6.6468132977999996</v>
      </c>
      <c r="AF9" s="109">
        <v>4.16426404E-2</v>
      </c>
      <c r="AG9" s="109">
        <v>3.0255986200000001E-2</v>
      </c>
      <c r="AI9" s="109">
        <v>1.41577E-5</v>
      </c>
      <c r="AK9" s="109" t="s">
        <v>7</v>
      </c>
      <c r="AL9" s="109">
        <v>0</v>
      </c>
      <c r="AM9" s="109">
        <v>0</v>
      </c>
      <c r="AN9" s="109">
        <v>0.17351102054897199</v>
      </c>
      <c r="AO9" s="109">
        <v>0.849119304896507</v>
      </c>
      <c r="AP9" s="109">
        <v>0.849119304896507</v>
      </c>
      <c r="AQ9" s="109">
        <v>0.18552841913722001</v>
      </c>
      <c r="AR9" s="109">
        <v>7.9386495250913496E-3</v>
      </c>
      <c r="AS9" s="109">
        <v>1.1730678968457299E-3</v>
      </c>
      <c r="AT9" s="109">
        <v>5.7273248565617796E-3</v>
      </c>
      <c r="AU9" s="109">
        <v>0.24399945835067899</v>
      </c>
      <c r="AV9" s="109">
        <v>1.4157670385908E-5</v>
      </c>
      <c r="AW9" s="109">
        <v>0</v>
      </c>
      <c r="AX9" s="109">
        <v>0</v>
      </c>
      <c r="AY9" s="109">
        <v>2.01711218573499E-2</v>
      </c>
      <c r="AZ9" s="109">
        <v>0</v>
      </c>
      <c r="BA9" s="109">
        <v>0</v>
      </c>
      <c r="BB9" s="109">
        <v>0</v>
      </c>
      <c r="BC9" s="109">
        <v>6.66899584979911E-6</v>
      </c>
      <c r="BD9" s="109">
        <v>2.6676609511841599E-5</v>
      </c>
      <c r="BE9" s="109">
        <v>45.272957202775601</v>
      </c>
      <c r="BF9" s="109">
        <v>0.205640109790174</v>
      </c>
      <c r="BG9" s="109">
        <v>5.1260213738101799</v>
      </c>
      <c r="BH9" s="109">
        <v>0.32641837111504102</v>
      </c>
      <c r="BI9" s="109">
        <v>7.58402420674943E-3</v>
      </c>
      <c r="BJ9" s="109">
        <v>1.16717712484223</v>
      </c>
      <c r="BK9" s="109">
        <v>1.96080289025942E-2</v>
      </c>
      <c r="BL9" s="109">
        <v>1.8558107871426299</v>
      </c>
      <c r="BM9" s="109">
        <v>0.167352078239388</v>
      </c>
      <c r="BN9" s="109">
        <v>0.60665031829230098</v>
      </c>
      <c r="BO9" s="109">
        <v>4.1643675753016203E-2</v>
      </c>
      <c r="BP9" s="109">
        <v>0</v>
      </c>
      <c r="BQ9" s="109">
        <v>0</v>
      </c>
      <c r="BR9" s="109">
        <v>2.41831777456858</v>
      </c>
      <c r="BS9" s="109">
        <v>2.41831777456858</v>
      </c>
      <c r="BT9" s="109">
        <v>3.0253824112501802E-2</v>
      </c>
      <c r="BU9" s="109">
        <v>2.6517041245942101E-5</v>
      </c>
      <c r="BV9" s="109">
        <v>5.1206330672354601E-5</v>
      </c>
      <c r="BW9" s="109">
        <v>1.98395368089198</v>
      </c>
      <c r="BX9" s="109">
        <v>0.22248368186532999</v>
      </c>
      <c r="BY9" s="109">
        <v>1.38784052215259E-2</v>
      </c>
      <c r="BZ9" s="109">
        <v>2.5395565969515602E-2</v>
      </c>
      <c r="CA9" s="109">
        <v>0.108636038292079</v>
      </c>
      <c r="CB9" s="109">
        <v>0</v>
      </c>
      <c r="CC9" s="109">
        <v>0</v>
      </c>
      <c r="CD9" s="109">
        <v>4.8937130794711198E-3</v>
      </c>
      <c r="CE9" s="109">
        <v>9.9357306392852604E-3</v>
      </c>
      <c r="CF9" s="109">
        <v>0</v>
      </c>
      <c r="CG9" s="109">
        <v>2.9606179643181799E-2</v>
      </c>
      <c r="CH9" s="109">
        <v>0.141648266560845</v>
      </c>
      <c r="CI9" s="109">
        <v>0</v>
      </c>
      <c r="CJ9" s="109">
        <v>1.3224354679585699E-2</v>
      </c>
      <c r="CK9" s="109">
        <v>1.2705823068062101E-2</v>
      </c>
      <c r="CL9" s="109">
        <v>11.011243902842301</v>
      </c>
      <c r="CM9" s="109">
        <v>223.19569547556401</v>
      </c>
      <c r="CN9" s="109">
        <v>22.8154594707804</v>
      </c>
      <c r="CO9" s="109">
        <v>247.99510862723599</v>
      </c>
      <c r="CP9" s="109">
        <v>0</v>
      </c>
      <c r="CQ9" s="109">
        <v>0.71699208187966101</v>
      </c>
      <c r="CR9" s="109">
        <v>1.4072980615861199E-2</v>
      </c>
      <c r="CS9" s="109">
        <v>6.40756154477865E-6</v>
      </c>
      <c r="CT9" s="109">
        <v>8.3835938204445393E-5</v>
      </c>
      <c r="CU9" s="109">
        <v>9.6757466227946693E-5</v>
      </c>
      <c r="CV9" s="109">
        <v>1.59847102851127E-2</v>
      </c>
      <c r="CW9" s="109">
        <v>0</v>
      </c>
      <c r="CX9" s="109">
        <v>2.9192831894376599</v>
      </c>
      <c r="CY9" s="109">
        <v>3.8750893147483701E-3</v>
      </c>
      <c r="CZ9" s="109">
        <v>1.3625961628554199E-3</v>
      </c>
      <c r="DA9" s="109">
        <v>5.1260213738101799</v>
      </c>
      <c r="DB9" s="109">
        <v>1.7414559323622001E-3</v>
      </c>
      <c r="DC9" s="109">
        <v>0</v>
      </c>
      <c r="DD9" s="109">
        <v>1.3715214647508499E-5</v>
      </c>
      <c r="DE9" s="109">
        <v>2.5257317967117997E-4</v>
      </c>
      <c r="DF9" s="109">
        <v>6.8522768566168804</v>
      </c>
      <c r="DG9" s="109">
        <v>6.6466367468267098</v>
      </c>
      <c r="DH9" s="109">
        <v>0.205640109790174</v>
      </c>
      <c r="DI9" s="109">
        <v>0</v>
      </c>
      <c r="DJ9" s="109">
        <v>0</v>
      </c>
      <c r="DK9" s="109">
        <v>2.7192119578696699E-2</v>
      </c>
      <c r="DL9" s="109">
        <v>0</v>
      </c>
      <c r="DM9" s="109">
        <v>0.29179577484195501</v>
      </c>
      <c r="DN9" s="109">
        <v>0</v>
      </c>
      <c r="DO9" s="109">
        <v>7.58402420674943E-3</v>
      </c>
      <c r="DP9" s="109">
        <v>1.16717712484223</v>
      </c>
      <c r="DQ9" s="109">
        <v>0.20171930130238</v>
      </c>
      <c r="DR9" s="109">
        <v>0</v>
      </c>
      <c r="DS9" s="109">
        <v>1.96080289025942E-2</v>
      </c>
      <c r="DT9" s="109">
        <v>2.65860546636022E-5</v>
      </c>
      <c r="DU9" s="109">
        <v>0.159652346985454</v>
      </c>
      <c r="DV9" s="109">
        <v>1.58887626969976</v>
      </c>
      <c r="DW9" s="109">
        <v>0</v>
      </c>
      <c r="DX9" s="109">
        <v>0</v>
      </c>
      <c r="DY9" s="109">
        <v>2.8397799608701701E-3</v>
      </c>
      <c r="DZ9" s="109">
        <v>0.24328200051500001</v>
      </c>
      <c r="EA9" s="109">
        <v>0.23315570905762401</v>
      </c>
      <c r="EB9" s="109">
        <v>0</v>
      </c>
      <c r="EC9" s="109">
        <v>2.1263672355693701E-2</v>
      </c>
      <c r="ED9" s="109">
        <v>10.8444408803055</v>
      </c>
      <c r="EE9" s="109">
        <v>0.17828258368249</v>
      </c>
      <c r="EF9" s="109">
        <v>0.198684739881061</v>
      </c>
      <c r="EI9" s="30">
        <f t="shared" si="0"/>
        <v>7.999971015049661E-3</v>
      </c>
      <c r="EJ9" s="45">
        <f t="shared" si="1"/>
        <v>-4.8610731039557254E-6</v>
      </c>
      <c r="EK9" s="45">
        <f t="shared" si="2"/>
        <v>-4.4786376927102307E-7</v>
      </c>
      <c r="EL9" s="45">
        <f t="shared" si="3"/>
        <v>3.3480902930959934E-6</v>
      </c>
      <c r="EM9" s="45">
        <f t="shared" si="4"/>
        <v>-2.5760917043373222E-5</v>
      </c>
      <c r="EN9" s="45">
        <f t="shared" si="5"/>
        <v>-2.6561747017668001E-5</v>
      </c>
      <c r="EO9" s="45">
        <f t="shared" si="6"/>
        <v>-5.8815860890495103E-6</v>
      </c>
      <c r="EP9" s="45">
        <f t="shared" si="7"/>
        <v>1.8989507280634637E-7</v>
      </c>
      <c r="EQ9" s="45">
        <f t="shared" si="8"/>
        <v>-3.5625545611752913E-7</v>
      </c>
      <c r="ER9" s="45">
        <f t="shared" si="9"/>
        <v>3.0251520331249325E-8</v>
      </c>
      <c r="ES9" s="45">
        <f t="shared" si="10"/>
        <v>-8.1829948984648673E-7</v>
      </c>
      <c r="ET9" s="45">
        <f t="shared" si="11"/>
        <v>-1.7014325255525845E-6</v>
      </c>
      <c r="EU9" s="45">
        <f t="shared" si="12"/>
        <v>0</v>
      </c>
      <c r="EV9" s="45">
        <f t="shared" si="13"/>
        <v>2.3006555091189779E-5</v>
      </c>
      <c r="EW9" s="45">
        <f t="shared" si="14"/>
        <v>0</v>
      </c>
      <c r="EX9" s="45">
        <f t="shared" si="15"/>
        <v>2.4152540747347651E-5</v>
      </c>
      <c r="EY9" s="45">
        <f t="shared" si="16"/>
        <v>3.21297458362085E-6</v>
      </c>
      <c r="EZ9" s="45">
        <f t="shared" si="17"/>
        <v>1.2976810421036005E-5</v>
      </c>
      <c r="FA9" s="45">
        <f t="shared" si="18"/>
        <v>0</v>
      </c>
      <c r="FB9" s="45">
        <f t="shared" si="19"/>
        <v>1.2690145778749396E-6</v>
      </c>
      <c r="FC9" s="45">
        <f t="shared" si="20"/>
        <v>2.9185406886800453E-5</v>
      </c>
      <c r="FD9" s="45">
        <f t="shared" si="21"/>
        <v>4.4175614582028157E-6</v>
      </c>
      <c r="FE9" s="45">
        <f t="shared" si="22"/>
        <v>1.3182522119481231E-6</v>
      </c>
      <c r="FF9" s="45">
        <f t="shared" si="23"/>
        <v>1.0423055098394187E-7</v>
      </c>
      <c r="FG9" s="45">
        <f t="shared" si="24"/>
        <v>3.8240702850552808E-6</v>
      </c>
      <c r="FH9" s="45">
        <f t="shared" si="25"/>
        <v>5.2976406453166419E-6</v>
      </c>
      <c r="FI9" s="45">
        <f t="shared" si="26"/>
        <v>-2.3399865151746021E-5</v>
      </c>
      <c r="FJ9" s="45">
        <f t="shared" si="27"/>
        <v>-2.4160563274061143E-6</v>
      </c>
      <c r="FK9" s="45">
        <f t="shared" si="28"/>
        <v>-1.3841405713032009E-4</v>
      </c>
      <c r="FL9" s="45">
        <f t="shared" si="29"/>
        <v>-6.347263950403397E-7</v>
      </c>
      <c r="FM9" s="45">
        <f t="shared" si="30"/>
        <v>-6.5819859982795682E-7</v>
      </c>
      <c r="FN9" s="45">
        <f t="shared" si="31"/>
        <v>2.4862809040394086E-5</v>
      </c>
      <c r="FO9" s="45">
        <f t="shared" si="32"/>
        <v>-7.1459825632775277E-5</v>
      </c>
      <c r="FP9" s="45">
        <f t="shared" si="33"/>
        <v>0</v>
      </c>
      <c r="FQ9" s="45">
        <f t="shared" si="34"/>
        <v>-2.0917304364197367E-6</v>
      </c>
    </row>
    <row r="10" spans="1:173" x14ac:dyDescent="0.25">
      <c r="A10" s="20" t="s">
        <v>8</v>
      </c>
      <c r="B10" s="109">
        <v>33.435964806000001</v>
      </c>
      <c r="C10" s="109">
        <v>0.1046128598</v>
      </c>
      <c r="D10" s="109">
        <v>198.93919166000001</v>
      </c>
      <c r="E10" s="109">
        <v>5.5400397613000001</v>
      </c>
      <c r="F10" s="109">
        <v>5.3738004982999996</v>
      </c>
      <c r="G10" s="109">
        <v>0.1179093652</v>
      </c>
      <c r="H10" s="109">
        <v>8.7731134616999995</v>
      </c>
      <c r="I10" s="109">
        <v>0.68693483190000004</v>
      </c>
      <c r="J10" s="109">
        <v>0.14036985539999999</v>
      </c>
      <c r="K10" s="109">
        <v>5.4307770000000003E-3</v>
      </c>
      <c r="L10" s="109">
        <v>0.19739509</v>
      </c>
      <c r="N10" s="109">
        <v>1.6317989799999998E-2</v>
      </c>
      <c r="P10" s="109">
        <v>2.62431E-5</v>
      </c>
      <c r="Q10" s="109">
        <v>1.9564039633000001</v>
      </c>
      <c r="R10" s="109">
        <v>7.1949100000000005E-5</v>
      </c>
      <c r="T10" s="109">
        <v>1.1671111200000001E-2</v>
      </c>
      <c r="U10" s="109">
        <v>2.3950598600000001E-2</v>
      </c>
      <c r="V10" s="109">
        <v>2.0407575000000001E-2</v>
      </c>
      <c r="W10" s="109">
        <v>0.1886219613</v>
      </c>
      <c r="X10" s="109">
        <v>0.14422998740000001</v>
      </c>
      <c r="Y10" s="109">
        <v>1.1384071000000001E-2</v>
      </c>
      <c r="Z10" s="109">
        <v>5.1803427999999996E-6</v>
      </c>
      <c r="AA10" s="109">
        <v>6.7799099999999999E-5</v>
      </c>
      <c r="AB10" s="109">
        <v>7.8248E-5</v>
      </c>
      <c r="AC10" s="109">
        <v>1.29330991E-2</v>
      </c>
      <c r="AD10" s="109">
        <v>5.5400397613000001</v>
      </c>
      <c r="AE10" s="109">
        <v>5.3738004982999996</v>
      </c>
      <c r="AF10" s="109">
        <v>3.3688756899999998E-2</v>
      </c>
      <c r="AG10" s="109">
        <v>2.4476982500000001E-2</v>
      </c>
      <c r="AI10" s="109">
        <v>1.1446200000000001E-5</v>
      </c>
      <c r="AK10" s="109" t="s">
        <v>8</v>
      </c>
      <c r="AL10" s="109">
        <v>0</v>
      </c>
      <c r="AM10" s="109">
        <v>0</v>
      </c>
      <c r="AN10" s="109">
        <v>0.14036994313221601</v>
      </c>
      <c r="AO10" s="109">
        <v>0.68693784562839999</v>
      </c>
      <c r="AP10" s="109">
        <v>0.68693784562839999</v>
      </c>
      <c r="AQ10" s="109">
        <v>0.150092159857141</v>
      </c>
      <c r="AR10" s="109">
        <v>6.4218303492672296E-3</v>
      </c>
      <c r="AS10" s="109">
        <v>9.2323098375745303E-4</v>
      </c>
      <c r="AT10" s="109">
        <v>4.5075381537393001E-3</v>
      </c>
      <c r="AU10" s="109">
        <v>0.197394916520268</v>
      </c>
      <c r="AV10" s="109">
        <v>1.14453564774549E-5</v>
      </c>
      <c r="AW10" s="109">
        <v>0</v>
      </c>
      <c r="AX10" s="109">
        <v>0</v>
      </c>
      <c r="AY10" s="109">
        <v>1.6317725303041802E-2</v>
      </c>
      <c r="AZ10" s="109">
        <v>0</v>
      </c>
      <c r="BA10" s="109">
        <v>0</v>
      </c>
      <c r="BB10" s="109">
        <v>0</v>
      </c>
      <c r="BC10" s="109">
        <v>5.2485986871475896E-6</v>
      </c>
      <c r="BD10" s="109">
        <v>2.0994372702370599E-5</v>
      </c>
      <c r="BE10" s="109">
        <v>33.435660862999001</v>
      </c>
      <c r="BF10" s="109">
        <v>0.16623888181572599</v>
      </c>
      <c r="BG10" s="109">
        <v>4.1442804940557796</v>
      </c>
      <c r="BH10" s="109">
        <v>0.263901739997905</v>
      </c>
      <c r="BI10" s="109">
        <v>6.1314693254407599E-3</v>
      </c>
      <c r="BJ10" s="109">
        <v>0.943646555002564</v>
      </c>
      <c r="BK10" s="109">
        <v>1.5852694874805E-2</v>
      </c>
      <c r="BL10" s="109">
        <v>1.5013662182245</v>
      </c>
      <c r="BM10" s="109">
        <v>0.13538890541840901</v>
      </c>
      <c r="BN10" s="109">
        <v>0.49078076761851203</v>
      </c>
      <c r="BO10" s="109">
        <v>3.3689290760980199E-2</v>
      </c>
      <c r="BP10" s="109">
        <v>0</v>
      </c>
      <c r="BQ10" s="109">
        <v>0</v>
      </c>
      <c r="BR10" s="109">
        <v>1.9564264878497599</v>
      </c>
      <c r="BS10" s="109">
        <v>1.9564264878497599</v>
      </c>
      <c r="BT10" s="109">
        <v>2.4477315382198599E-2</v>
      </c>
      <c r="BU10" s="109">
        <v>2.0864623621422201E-5</v>
      </c>
      <c r="BV10" s="109">
        <v>4.0292678924365003E-5</v>
      </c>
      <c r="BW10" s="109">
        <v>1.59151172032165</v>
      </c>
      <c r="BX10" s="109">
        <v>0.17998943267800799</v>
      </c>
      <c r="BY10" s="109">
        <v>1.12279951534692E-2</v>
      </c>
      <c r="BZ10" s="109">
        <v>2.0545996946400101E-2</v>
      </c>
      <c r="CA10" s="109">
        <v>8.7886013161593404E-2</v>
      </c>
      <c r="CB10" s="109">
        <v>0</v>
      </c>
      <c r="CC10" s="109">
        <v>0</v>
      </c>
      <c r="CD10" s="109">
        <v>3.8514650264278999E-3</v>
      </c>
      <c r="CE10" s="109">
        <v>7.8197445945424795E-3</v>
      </c>
      <c r="CF10" s="109">
        <v>0</v>
      </c>
      <c r="CG10" s="109">
        <v>2.3950266122621099E-2</v>
      </c>
      <c r="CH10" s="109">
        <v>0.10461236903167399</v>
      </c>
      <c r="CI10" s="109">
        <v>0</v>
      </c>
      <c r="CJ10" s="109">
        <v>1.04078616820163E-2</v>
      </c>
      <c r="CK10" s="109">
        <v>9.9997828447339707E-3</v>
      </c>
      <c r="CL10" s="109">
        <v>8.9080651686260097</v>
      </c>
      <c r="CM10" s="109">
        <v>179.045126848439</v>
      </c>
      <c r="CN10" s="109">
        <v>18.302601299624499</v>
      </c>
      <c r="CO10" s="109">
        <v>198.93923986838499</v>
      </c>
      <c r="CP10" s="109">
        <v>0</v>
      </c>
      <c r="CQ10" s="109">
        <v>0.58004072680875396</v>
      </c>
      <c r="CR10" s="109">
        <v>1.13841793129295E-2</v>
      </c>
      <c r="CS10" s="109">
        <v>5.1804676223702799E-6</v>
      </c>
      <c r="CT10" s="109">
        <v>6.7800718045382398E-5</v>
      </c>
      <c r="CU10" s="109">
        <v>7.8247365201144402E-5</v>
      </c>
      <c r="CV10" s="109">
        <v>1.29329730981001E-2</v>
      </c>
      <c r="CW10" s="109">
        <v>0</v>
      </c>
      <c r="CX10" s="109">
        <v>2.3617035579291898</v>
      </c>
      <c r="CY10" s="109">
        <v>3.1329262498828799E-3</v>
      </c>
      <c r="CZ10" s="109">
        <v>1.1016238143267301E-3</v>
      </c>
      <c r="DA10" s="109">
        <v>4.1442804940557796</v>
      </c>
      <c r="DB10" s="109">
        <v>1.40793928471039E-3</v>
      </c>
      <c r="DC10" s="109">
        <v>0</v>
      </c>
      <c r="DD10" s="109">
        <v>1.07929033218141E-5</v>
      </c>
      <c r="DE10" s="109">
        <v>2.0420674945022301E-4</v>
      </c>
      <c r="DF10" s="109">
        <v>5.5399117652959404</v>
      </c>
      <c r="DG10" s="109">
        <v>5.3736728834802099</v>
      </c>
      <c r="DH10" s="109">
        <v>0.16623888181572599</v>
      </c>
      <c r="DI10" s="109">
        <v>0</v>
      </c>
      <c r="DJ10" s="109">
        <v>0</v>
      </c>
      <c r="DK10" s="109">
        <v>2.1984198371886601E-2</v>
      </c>
      <c r="DL10" s="109">
        <v>0</v>
      </c>
      <c r="DM10" s="109">
        <v>0.235909279805112</v>
      </c>
      <c r="DN10" s="109">
        <v>0</v>
      </c>
      <c r="DO10" s="109">
        <v>6.1314693254407599E-3</v>
      </c>
      <c r="DP10" s="109">
        <v>0.943646555002564</v>
      </c>
      <c r="DQ10" s="109">
        <v>0.163190148796552</v>
      </c>
      <c r="DR10" s="109">
        <v>0</v>
      </c>
      <c r="DS10" s="109">
        <v>1.5852694874805E-2</v>
      </c>
      <c r="DT10" s="109">
        <v>2.1495946251315801E-5</v>
      </c>
      <c r="DU10" s="109">
        <v>0.11790927936418601</v>
      </c>
      <c r="DV10" s="109">
        <v>1.28539344998627</v>
      </c>
      <c r="DW10" s="109">
        <v>0</v>
      </c>
      <c r="DX10" s="109">
        <v>0</v>
      </c>
      <c r="DY10" s="109">
        <v>2.2973513866961898E-3</v>
      </c>
      <c r="DZ10" s="109">
        <v>0.19681409487965401</v>
      </c>
      <c r="EA10" s="109">
        <v>0.18862155490137</v>
      </c>
      <c r="EB10" s="109">
        <v>0</v>
      </c>
      <c r="EC10" s="109">
        <v>1.7202018293953202E-2</v>
      </c>
      <c r="ED10" s="109">
        <v>8.7731122097477492</v>
      </c>
      <c r="EE10" s="109">
        <v>0.14422953837364999</v>
      </c>
      <c r="EF10" s="109">
        <v>0.16073493462799601</v>
      </c>
      <c r="EI10" s="30">
        <f t="shared" si="0"/>
        <v>7.9999889482566065E-3</v>
      </c>
      <c r="EJ10" s="45">
        <f t="shared" si="1"/>
        <v>-9.0903014991216852E-6</v>
      </c>
      <c r="EK10" s="45">
        <f t="shared" si="2"/>
        <v>-4.6912810427328384E-6</v>
      </c>
      <c r="EL10" s="45">
        <f t="shared" si="3"/>
        <v>2.4232723868785985E-7</v>
      </c>
      <c r="EM10" s="45">
        <f t="shared" si="4"/>
        <v>-2.310380603290574E-5</v>
      </c>
      <c r="EN10" s="45">
        <f t="shared" si="5"/>
        <v>-2.3747591640237691E-5</v>
      </c>
      <c r="EO10" s="45">
        <f t="shared" si="6"/>
        <v>-7.2798130880138308E-7</v>
      </c>
      <c r="EP10" s="45">
        <f t="shared" si="7"/>
        <v>-1.4270330091815003E-7</v>
      </c>
      <c r="EQ10" s="45">
        <f t="shared" si="8"/>
        <v>4.3872115082764427E-6</v>
      </c>
      <c r="ER10" s="45">
        <f t="shared" si="9"/>
        <v>6.2500752579506232E-7</v>
      </c>
      <c r="ES10" s="45">
        <f t="shared" si="10"/>
        <v>-1.4477676486121987E-6</v>
      </c>
      <c r="ET10" s="45">
        <f t="shared" si="11"/>
        <v>-8.7884522353787439E-7</v>
      </c>
      <c r="EU10" s="45">
        <f t="shared" si="12"/>
        <v>0</v>
      </c>
      <c r="EV10" s="45">
        <f t="shared" si="13"/>
        <v>-1.6208917975707775E-5</v>
      </c>
      <c r="EW10" s="45">
        <f t="shared" si="14"/>
        <v>0</v>
      </c>
      <c r="EX10" s="45">
        <f t="shared" si="15"/>
        <v>-4.9007351192841588E-6</v>
      </c>
      <c r="EY10" s="45">
        <f t="shared" si="16"/>
        <v>1.1513240712221467E-5</v>
      </c>
      <c r="EZ10" s="45">
        <f t="shared" si="17"/>
        <v>1.5370138073933102E-5</v>
      </c>
      <c r="FA10" s="45">
        <f t="shared" si="18"/>
        <v>0</v>
      </c>
      <c r="FB10" s="45">
        <f t="shared" si="19"/>
        <v>8.4328705889467429E-6</v>
      </c>
      <c r="FC10" s="45">
        <f t="shared" si="20"/>
        <v>-1.3881798298873849E-5</v>
      </c>
      <c r="FD10" s="45">
        <f t="shared" si="21"/>
        <v>3.4069089673931867E-6</v>
      </c>
      <c r="FE10" s="45">
        <f t="shared" si="22"/>
        <v>-2.1545668765054472E-6</v>
      </c>
      <c r="FF10" s="45">
        <f t="shared" si="23"/>
        <v>-3.1132662361931072E-6</v>
      </c>
      <c r="FG10" s="45">
        <f t="shared" si="24"/>
        <v>9.5144284938740845E-6</v>
      </c>
      <c r="FH10" s="45">
        <f t="shared" si="25"/>
        <v>2.4095388104488579E-5</v>
      </c>
      <c r="FI10" s="45">
        <f t="shared" si="26"/>
        <v>2.3865292937492639E-5</v>
      </c>
      <c r="FJ10" s="45">
        <f t="shared" si="27"/>
        <v>-8.1126527911000835E-6</v>
      </c>
      <c r="FK10" s="45">
        <f t="shared" si="28"/>
        <v>-9.7425913870848302E-6</v>
      </c>
      <c r="FL10" s="45">
        <f t="shared" si="29"/>
        <v>2.1793656255998352E-6</v>
      </c>
      <c r="FM10" s="45">
        <f t="shared" si="30"/>
        <v>2.3177184375454474E-6</v>
      </c>
      <c r="FN10" s="45">
        <f t="shared" si="31"/>
        <v>1.5846858991725115E-5</v>
      </c>
      <c r="FO10" s="45">
        <f t="shared" si="32"/>
        <v>1.359980539258126E-5</v>
      </c>
      <c r="FP10" s="45">
        <f t="shared" si="33"/>
        <v>0</v>
      </c>
      <c r="FQ10" s="45">
        <f t="shared" si="34"/>
        <v>-7.3694548854694647E-5</v>
      </c>
    </row>
    <row r="11" spans="1:173" x14ac:dyDescent="0.25">
      <c r="A11" s="20" t="s">
        <v>9</v>
      </c>
      <c r="B11" s="109">
        <v>1060.4887452</v>
      </c>
      <c r="C11" s="109">
        <v>3.3179985151000002</v>
      </c>
      <c r="D11" s="109">
        <v>5858.6368424000002</v>
      </c>
      <c r="E11" s="109">
        <v>163.4342537</v>
      </c>
      <c r="F11" s="109">
        <v>158.52974563999999</v>
      </c>
      <c r="G11" s="109">
        <v>3.7397359900999998</v>
      </c>
      <c r="H11" s="109">
        <v>258.66912613</v>
      </c>
      <c r="I11" s="109">
        <v>20.253792262000001</v>
      </c>
      <c r="J11" s="109">
        <v>4.1387058290000001</v>
      </c>
      <c r="K11" s="109">
        <v>0.1637244565</v>
      </c>
      <c r="L11" s="109">
        <v>5.8200553393999996</v>
      </c>
      <c r="N11" s="109">
        <v>0.48112456619999999</v>
      </c>
      <c r="P11" s="109">
        <v>7.9116539999999995E-4</v>
      </c>
      <c r="Q11" s="109">
        <v>57.683212937</v>
      </c>
      <c r="R11" s="109">
        <v>2.1694345000000002E-3</v>
      </c>
      <c r="T11" s="109">
        <v>0.35185504439999998</v>
      </c>
      <c r="U11" s="109">
        <v>0.70616669539999999</v>
      </c>
      <c r="V11" s="109">
        <v>0.61523787500000005</v>
      </c>
      <c r="W11" s="109">
        <v>5.5613859939000001</v>
      </c>
      <c r="X11" s="109">
        <v>4.2525203095000004</v>
      </c>
      <c r="Y11" s="109">
        <v>0.33567350709999999</v>
      </c>
      <c r="Z11" s="109">
        <v>1.5282269999999999E-4</v>
      </c>
      <c r="AA11" s="109">
        <v>1.9996523999999999E-3</v>
      </c>
      <c r="AB11" s="109">
        <v>2.3078102000000001E-3</v>
      </c>
      <c r="AC11" s="109">
        <v>0.38133009350000002</v>
      </c>
      <c r="AD11" s="109">
        <v>163.4342537</v>
      </c>
      <c r="AE11" s="109">
        <v>158.52974563999999</v>
      </c>
      <c r="AF11" s="109">
        <v>0.99328937959999997</v>
      </c>
      <c r="AG11" s="109">
        <v>0.72168684959999996</v>
      </c>
      <c r="AI11" s="109">
        <v>3.376683E-4</v>
      </c>
      <c r="AK11" s="109" t="s">
        <v>9</v>
      </c>
      <c r="AL11" s="109">
        <v>0</v>
      </c>
      <c r="AM11" s="109">
        <v>0</v>
      </c>
      <c r="AN11" s="109">
        <v>4.1387013476288699</v>
      </c>
      <c r="AO11" s="109">
        <v>20.253805804950701</v>
      </c>
      <c r="AP11" s="109">
        <v>20.253805804950701</v>
      </c>
      <c r="AQ11" s="109">
        <v>4.4253689029348999</v>
      </c>
      <c r="AR11" s="109">
        <v>0.18936369793843399</v>
      </c>
      <c r="AS11" s="109">
        <v>2.7833135931480301E-2</v>
      </c>
      <c r="AT11" s="109">
        <v>0.135891126583883</v>
      </c>
      <c r="AU11" s="109">
        <v>5.8200451013701304</v>
      </c>
      <c r="AV11" s="109">
        <v>3.3766612703300399E-4</v>
      </c>
      <c r="AW11" s="109">
        <v>0</v>
      </c>
      <c r="AX11" s="109">
        <v>0</v>
      </c>
      <c r="AY11" s="109">
        <v>0.48112658446857898</v>
      </c>
      <c r="AZ11" s="109">
        <v>0</v>
      </c>
      <c r="BA11" s="109">
        <v>0</v>
      </c>
      <c r="BB11" s="109">
        <v>0</v>
      </c>
      <c r="BC11" s="109">
        <v>1.5823343717102901E-4</v>
      </c>
      <c r="BD11" s="109">
        <v>6.3292870164299397E-4</v>
      </c>
      <c r="BE11" s="109">
        <v>1060.4885887928001</v>
      </c>
      <c r="BF11" s="109">
        <v>4.9045061189283299</v>
      </c>
      <c r="BG11" s="109">
        <v>122.25808265238</v>
      </c>
      <c r="BH11" s="109">
        <v>7.7852360990316196</v>
      </c>
      <c r="BI11" s="109">
        <v>0.180882253178789</v>
      </c>
      <c r="BJ11" s="109">
        <v>27.837849009849101</v>
      </c>
      <c r="BK11" s="109">
        <v>0.46766281971152401</v>
      </c>
      <c r="BL11" s="109">
        <v>44.266230825852901</v>
      </c>
      <c r="BM11" s="109">
        <v>3.9917997528099001</v>
      </c>
      <c r="BN11" s="109">
        <v>14.470275559786</v>
      </c>
      <c r="BO11" s="109">
        <v>0.99328929816771105</v>
      </c>
      <c r="BP11" s="109">
        <v>0</v>
      </c>
      <c r="BQ11" s="109">
        <v>0</v>
      </c>
      <c r="BR11" s="109">
        <v>57.683236684904401</v>
      </c>
      <c r="BS11" s="109">
        <v>57.683236684904401</v>
      </c>
      <c r="BT11" s="109">
        <v>0.72168735814472795</v>
      </c>
      <c r="BU11" s="109">
        <v>6.2913434303760499E-4</v>
      </c>
      <c r="BV11" s="109">
        <v>1.2148768943594701E-3</v>
      </c>
      <c r="BW11" s="109">
        <v>46.869096745867701</v>
      </c>
      <c r="BX11" s="109">
        <v>5.3068568510445999</v>
      </c>
      <c r="BY11" s="109">
        <v>0.33103663355245899</v>
      </c>
      <c r="BZ11" s="109">
        <v>0.60576173112274601</v>
      </c>
      <c r="CA11" s="109">
        <v>2.5912532496185401</v>
      </c>
      <c r="CB11" s="109">
        <v>0</v>
      </c>
      <c r="CC11" s="109">
        <v>0</v>
      </c>
      <c r="CD11" s="109">
        <v>0.116112233976531</v>
      </c>
      <c r="CE11" s="109">
        <v>0.23574303915959799</v>
      </c>
      <c r="CF11" s="109">
        <v>0</v>
      </c>
      <c r="CG11" s="109">
        <v>0.70616962944838502</v>
      </c>
      <c r="CH11" s="109">
        <v>3.31799971440224</v>
      </c>
      <c r="CI11" s="109">
        <v>0</v>
      </c>
      <c r="CJ11" s="109">
        <v>0.31377103854230298</v>
      </c>
      <c r="CK11" s="109">
        <v>0.30146649779262202</v>
      </c>
      <c r="CL11" s="109">
        <v>262.64783534780599</v>
      </c>
      <c r="CM11" s="109">
        <v>5272.7728662114096</v>
      </c>
      <c r="CN11" s="109">
        <v>538.99497306635396</v>
      </c>
      <c r="CO11" s="109">
        <v>5858.6369360236304</v>
      </c>
      <c r="CP11" s="109">
        <v>0</v>
      </c>
      <c r="CQ11" s="109">
        <v>17.102133767241501</v>
      </c>
      <c r="CR11" s="109">
        <v>0.33567874996797797</v>
      </c>
      <c r="CS11" s="109">
        <v>1.5282328194579899E-4</v>
      </c>
      <c r="CT11" s="109">
        <v>1.99964010878486E-3</v>
      </c>
      <c r="CU11" s="109">
        <v>2.30776620258932E-3</v>
      </c>
      <c r="CV11" s="109">
        <v>0.38132684868643002</v>
      </c>
      <c r="CW11" s="109">
        <v>0</v>
      </c>
      <c r="CX11" s="109">
        <v>69.632990032083796</v>
      </c>
      <c r="CY11" s="109">
        <v>9.2422765202246501E-2</v>
      </c>
      <c r="CZ11" s="109">
        <v>3.2498598687147599E-2</v>
      </c>
      <c r="DA11" s="109">
        <v>122.25808265238</v>
      </c>
      <c r="DB11" s="109">
        <v>4.1534773238093702E-2</v>
      </c>
      <c r="DC11" s="109">
        <v>0</v>
      </c>
      <c r="DD11" s="109">
        <v>3.2541574607163802E-4</v>
      </c>
      <c r="DE11" s="109">
        <v>6.0241304618131901E-3</v>
      </c>
      <c r="DF11" s="109">
        <v>163.43009261370301</v>
      </c>
      <c r="DG11" s="109">
        <v>158.52558649477501</v>
      </c>
      <c r="DH11" s="109">
        <v>4.9045061189283299</v>
      </c>
      <c r="DI11" s="109">
        <v>0</v>
      </c>
      <c r="DJ11" s="109">
        <v>0</v>
      </c>
      <c r="DK11" s="109">
        <v>0.64854485656178096</v>
      </c>
      <c r="DL11" s="109">
        <v>0</v>
      </c>
      <c r="DM11" s="109">
        <v>6.9594505255267602</v>
      </c>
      <c r="DN11" s="109">
        <v>0</v>
      </c>
      <c r="DO11" s="109">
        <v>0.180882253178789</v>
      </c>
      <c r="DP11" s="109">
        <v>27.837849009849101</v>
      </c>
      <c r="DQ11" s="109">
        <v>4.81154321991409</v>
      </c>
      <c r="DR11" s="109">
        <v>0</v>
      </c>
      <c r="DS11" s="109">
        <v>0.46766281971152401</v>
      </c>
      <c r="DT11" s="109">
        <v>6.3410997712704605E-4</v>
      </c>
      <c r="DU11" s="109">
        <v>3.7397344148326899</v>
      </c>
      <c r="DV11" s="109">
        <v>37.898788469640301</v>
      </c>
      <c r="DW11" s="109">
        <v>0</v>
      </c>
      <c r="DX11" s="109">
        <v>0</v>
      </c>
      <c r="DY11" s="109">
        <v>6.77343653472577E-2</v>
      </c>
      <c r="DZ11" s="109">
        <v>5.8029285348224597</v>
      </c>
      <c r="EA11" s="109">
        <v>5.5614017218691796</v>
      </c>
      <c r="EB11" s="109">
        <v>0</v>
      </c>
      <c r="EC11" s="109">
        <v>0.50719086491707799</v>
      </c>
      <c r="ED11" s="109">
        <v>258.66903307484102</v>
      </c>
      <c r="EE11" s="109">
        <v>4.2525175947479799</v>
      </c>
      <c r="EF11" s="109">
        <v>4.7391735639006898</v>
      </c>
      <c r="EI11" s="30">
        <f t="shared" si="0"/>
        <v>8.0000002146708646E-3</v>
      </c>
      <c r="EJ11" s="45">
        <f t="shared" si="1"/>
        <v>-1.4748595932412323E-7</v>
      </c>
      <c r="EK11" s="45">
        <f t="shared" si="2"/>
        <v>3.6145351912683811E-7</v>
      </c>
      <c r="EL11" s="45">
        <f t="shared" si="3"/>
        <v>1.5980446080307248E-8</v>
      </c>
      <c r="EM11" s="45">
        <f t="shared" si="4"/>
        <v>-2.5460307143611776E-5</v>
      </c>
      <c r="EN11" s="45">
        <f t="shared" si="5"/>
        <v>-2.6235740227702144E-5</v>
      </c>
      <c r="EO11" s="45">
        <f t="shared" si="6"/>
        <v>-4.2122420248326947E-7</v>
      </c>
      <c r="EP11" s="45">
        <f t="shared" si="7"/>
        <v>-3.5974590536805688E-7</v>
      </c>
      <c r="EQ11" s="45">
        <f t="shared" si="8"/>
        <v>6.6866246702102734E-7</v>
      </c>
      <c r="ER11" s="45">
        <f t="shared" si="9"/>
        <v>-1.0827952783649666E-6</v>
      </c>
      <c r="ES11" s="45">
        <f t="shared" si="10"/>
        <v>-1.184823824502596E-6</v>
      </c>
      <c r="ET11" s="45">
        <f t="shared" si="11"/>
        <v>-1.7590949350439368E-6</v>
      </c>
      <c r="EU11" s="45">
        <f t="shared" si="12"/>
        <v>0</v>
      </c>
      <c r="EV11" s="45">
        <f t="shared" si="13"/>
        <v>4.1948982046905615E-6</v>
      </c>
      <c r="EW11" s="45">
        <f t="shared" si="14"/>
        <v>0</v>
      </c>
      <c r="EX11" s="45">
        <f t="shared" si="15"/>
        <v>-4.1220027783993932E-6</v>
      </c>
      <c r="EY11" s="45">
        <f t="shared" si="16"/>
        <v>4.1169524357514698E-7</v>
      </c>
      <c r="EZ11" s="45">
        <f t="shared" si="17"/>
        <v>-3.4647422114589309E-6</v>
      </c>
      <c r="FA11" s="45">
        <f t="shared" si="18"/>
        <v>0</v>
      </c>
      <c r="FB11" s="45">
        <f t="shared" si="19"/>
        <v>6.5008625745912409E-7</v>
      </c>
      <c r="FC11" s="45">
        <f t="shared" si="20"/>
        <v>4.1548948770038504E-6</v>
      </c>
      <c r="FD11" s="45">
        <f t="shared" si="21"/>
        <v>-5.5046200641454977E-7</v>
      </c>
      <c r="FE11" s="45">
        <f t="shared" si="22"/>
        <v>2.8280664562271047E-6</v>
      </c>
      <c r="FF11" s="45">
        <f t="shared" si="23"/>
        <v>-6.383866091013166E-7</v>
      </c>
      <c r="FG11" s="45">
        <f t="shared" si="24"/>
        <v>1.5618950757474535E-5</v>
      </c>
      <c r="FH11" s="45">
        <f t="shared" si="25"/>
        <v>3.807980090681237E-6</v>
      </c>
      <c r="FI11" s="45">
        <f t="shared" si="26"/>
        <v>-6.1466758621975178E-6</v>
      </c>
      <c r="FJ11" s="45">
        <f t="shared" si="27"/>
        <v>-1.906457068263579E-5</v>
      </c>
      <c r="FK11" s="45">
        <f t="shared" si="28"/>
        <v>-8.509198789480019E-6</v>
      </c>
      <c r="FL11" s="45">
        <f t="shared" si="29"/>
        <v>-2.1260488459905743E-7</v>
      </c>
      <c r="FM11" s="45">
        <f t="shared" si="30"/>
        <v>-2.0693812895104805E-7</v>
      </c>
      <c r="FN11" s="45">
        <f t="shared" si="31"/>
        <v>-8.1982441959452759E-8</v>
      </c>
      <c r="FO11" s="45">
        <f t="shared" si="32"/>
        <v>7.046612090506746E-7</v>
      </c>
      <c r="FP11" s="45">
        <f t="shared" si="33"/>
        <v>0</v>
      </c>
      <c r="FQ11" s="45">
        <f t="shared" si="34"/>
        <v>-6.4352117033468816E-6</v>
      </c>
    </row>
    <row r="12" spans="1:173" x14ac:dyDescent="0.25">
      <c r="A12" s="20" t="s">
        <v>10</v>
      </c>
      <c r="B12" s="109">
        <v>2496.0715489999998</v>
      </c>
      <c r="C12" s="109">
        <v>7.8095753864999997</v>
      </c>
      <c r="D12" s="109">
        <v>12550.105191000001</v>
      </c>
      <c r="E12" s="109">
        <v>347.77847895000002</v>
      </c>
      <c r="F12" s="109">
        <v>337.34076696</v>
      </c>
      <c r="G12" s="109">
        <v>8.8022093269999999</v>
      </c>
      <c r="H12" s="109">
        <v>549.99751256000002</v>
      </c>
      <c r="I12" s="109">
        <v>43.064803705000003</v>
      </c>
      <c r="J12" s="109">
        <v>8.7999603390000001</v>
      </c>
      <c r="K12" s="109">
        <v>0.35962489269999998</v>
      </c>
      <c r="L12" s="109">
        <v>12.374943989</v>
      </c>
      <c r="N12" s="109">
        <v>1.0229953506</v>
      </c>
      <c r="P12" s="109">
        <v>1.7378147000000001E-3</v>
      </c>
      <c r="Q12" s="109">
        <v>122.64944103000001</v>
      </c>
      <c r="R12" s="109">
        <v>4.7663044999999996E-3</v>
      </c>
      <c r="T12" s="109">
        <v>0.77285845230000005</v>
      </c>
      <c r="U12" s="109">
        <v>1.5014931878</v>
      </c>
      <c r="V12" s="109">
        <v>1.3513854748</v>
      </c>
      <c r="W12" s="109">
        <v>11.824946422</v>
      </c>
      <c r="X12" s="109">
        <v>9.0419589703999996</v>
      </c>
      <c r="Y12" s="109">
        <v>0.71379645650000001</v>
      </c>
      <c r="Z12" s="109">
        <v>3.2519649999999999E-4</v>
      </c>
      <c r="AA12" s="109">
        <v>4.2537360999999997E-3</v>
      </c>
      <c r="AB12" s="109">
        <v>4.9092040000000003E-3</v>
      </c>
      <c r="AC12" s="109">
        <v>0.81082695930000004</v>
      </c>
      <c r="AD12" s="109">
        <v>347.77847895000002</v>
      </c>
      <c r="AE12" s="109">
        <v>337.34076696</v>
      </c>
      <c r="AF12" s="109">
        <v>2.1119904205000002</v>
      </c>
      <c r="AG12" s="109">
        <v>1.5344930353999999</v>
      </c>
      <c r="AI12" s="109">
        <v>7.1853580000000002E-4</v>
      </c>
      <c r="AK12" s="109" t="s">
        <v>10</v>
      </c>
      <c r="AL12" s="109">
        <v>0</v>
      </c>
      <c r="AM12" s="109">
        <v>0</v>
      </c>
      <c r="AN12" s="109">
        <v>8.7999542098053496</v>
      </c>
      <c r="AO12" s="109">
        <v>43.064808932753003</v>
      </c>
      <c r="AP12" s="109">
        <v>43.064808932753003</v>
      </c>
      <c r="AQ12" s="109">
        <v>9.4094698613503898</v>
      </c>
      <c r="AR12" s="109">
        <v>0.40263251591350302</v>
      </c>
      <c r="AS12" s="109">
        <v>6.1136131772460897E-2</v>
      </c>
      <c r="AT12" s="109">
        <v>0.29848823568511301</v>
      </c>
      <c r="AU12" s="109">
        <v>12.374934857344099</v>
      </c>
      <c r="AV12" s="109">
        <v>7.1854433262372305E-4</v>
      </c>
      <c r="AW12" s="109">
        <v>0</v>
      </c>
      <c r="AX12" s="109">
        <v>0</v>
      </c>
      <c r="AY12" s="109">
        <v>1.02299294312114</v>
      </c>
      <c r="AZ12" s="109">
        <v>0</v>
      </c>
      <c r="BA12" s="109">
        <v>0</v>
      </c>
      <c r="BB12" s="109">
        <v>0</v>
      </c>
      <c r="BC12" s="109">
        <v>3.4755974035615599E-4</v>
      </c>
      <c r="BD12" s="109">
        <v>1.39024368293567E-3</v>
      </c>
      <c r="BE12" s="109">
        <v>2496.0722791721601</v>
      </c>
      <c r="BF12" s="109">
        <v>10.437711005318601</v>
      </c>
      <c r="BG12" s="109">
        <v>260.15712002248699</v>
      </c>
      <c r="BH12" s="109">
        <v>16.566449751472899</v>
      </c>
      <c r="BI12" s="109">
        <v>0.38490547667785502</v>
      </c>
      <c r="BJ12" s="109">
        <v>59.237031133010298</v>
      </c>
      <c r="BK12" s="109">
        <v>0.99515484605014404</v>
      </c>
      <c r="BL12" s="109">
        <v>94.121432227296296</v>
      </c>
      <c r="BM12" s="109">
        <v>8.4876063464324893</v>
      </c>
      <c r="BN12" s="109">
        <v>30.767590902211101</v>
      </c>
      <c r="BO12" s="109">
        <v>2.1119887077183201</v>
      </c>
      <c r="BP12" s="109">
        <v>0</v>
      </c>
      <c r="BQ12" s="109">
        <v>0</v>
      </c>
      <c r="BR12" s="109">
        <v>122.649432466679</v>
      </c>
      <c r="BS12" s="109">
        <v>122.649432466679</v>
      </c>
      <c r="BT12" s="109">
        <v>1.5344932548422801</v>
      </c>
      <c r="BU12" s="109">
        <v>1.3822287112854E-3</v>
      </c>
      <c r="BV12" s="109">
        <v>2.6691216836457901E-3</v>
      </c>
      <c r="BW12" s="109">
        <v>100.400882090129</v>
      </c>
      <c r="BX12" s="109">
        <v>11.2837613513028</v>
      </c>
      <c r="BY12" s="109">
        <v>0.70386445568001998</v>
      </c>
      <c r="BZ12" s="109">
        <v>1.2880030405307601</v>
      </c>
      <c r="CA12" s="109">
        <v>5.5096905826672398</v>
      </c>
      <c r="CB12" s="109">
        <v>0</v>
      </c>
      <c r="CC12" s="109">
        <v>0</v>
      </c>
      <c r="CD12" s="109">
        <v>0.25504355975903398</v>
      </c>
      <c r="CE12" s="109">
        <v>0.51781481799081697</v>
      </c>
      <c r="CF12" s="109">
        <v>0</v>
      </c>
      <c r="CG12" s="109">
        <v>1.50149439554306</v>
      </c>
      <c r="CH12" s="109">
        <v>7.8095746238705397</v>
      </c>
      <c r="CI12" s="109">
        <v>0</v>
      </c>
      <c r="CJ12" s="109">
        <v>0.68920637368342696</v>
      </c>
      <c r="CK12" s="109">
        <v>0.66217867153116505</v>
      </c>
      <c r="CL12" s="109">
        <v>558.45810216471796</v>
      </c>
      <c r="CM12" s="109">
        <v>11295.0901308952</v>
      </c>
      <c r="CN12" s="109">
        <v>1154.60876549259</v>
      </c>
      <c r="CO12" s="109">
        <v>12550.099778477899</v>
      </c>
      <c r="CP12" s="109">
        <v>0</v>
      </c>
      <c r="CQ12" s="109">
        <v>36.363623801315597</v>
      </c>
      <c r="CR12" s="109">
        <v>0.71378966196050497</v>
      </c>
      <c r="CS12" s="109">
        <v>3.2519533702754798E-4</v>
      </c>
      <c r="CT12" s="109">
        <v>4.2537046086017702E-3</v>
      </c>
      <c r="CU12" s="109">
        <v>4.9091293624972604E-3</v>
      </c>
      <c r="CV12" s="109">
        <v>0.81082674820593303</v>
      </c>
      <c r="CW12" s="109">
        <v>0</v>
      </c>
      <c r="CX12" s="109">
        <v>148.057857897829</v>
      </c>
      <c r="CY12" s="109">
        <v>0.19666960691622901</v>
      </c>
      <c r="CZ12" s="109">
        <v>6.9154868432568906E-2</v>
      </c>
      <c r="DA12" s="109">
        <v>260.15712002248699</v>
      </c>
      <c r="DB12" s="109">
        <v>8.8383187503430896E-2</v>
      </c>
      <c r="DC12" s="109">
        <v>0</v>
      </c>
      <c r="DD12" s="109">
        <v>7.1494695223135295E-4</v>
      </c>
      <c r="DE12" s="109">
        <v>1.2818891207195799E-2</v>
      </c>
      <c r="DF12" s="109">
        <v>347.76961464049702</v>
      </c>
      <c r="DG12" s="109">
        <v>337.33190363517798</v>
      </c>
      <c r="DH12" s="109">
        <v>10.437711005318601</v>
      </c>
      <c r="DI12" s="109">
        <v>0</v>
      </c>
      <c r="DJ12" s="109">
        <v>0</v>
      </c>
      <c r="DK12" s="109">
        <v>1.3800604991407399</v>
      </c>
      <c r="DL12" s="109">
        <v>0</v>
      </c>
      <c r="DM12" s="109">
        <v>14.8092557525642</v>
      </c>
      <c r="DN12" s="109">
        <v>0</v>
      </c>
      <c r="DO12" s="109">
        <v>0.38490547667785502</v>
      </c>
      <c r="DP12" s="109">
        <v>59.237031133010298</v>
      </c>
      <c r="DQ12" s="109">
        <v>10.230588043872601</v>
      </c>
      <c r="DR12" s="109">
        <v>0</v>
      </c>
      <c r="DS12" s="109">
        <v>0.99515484605014404</v>
      </c>
      <c r="DT12" s="109">
        <v>1.3493511886715399E-3</v>
      </c>
      <c r="DU12" s="109">
        <v>8.8022010702205193</v>
      </c>
      <c r="DV12" s="109">
        <v>80.582593777917097</v>
      </c>
      <c r="DW12" s="109">
        <v>0</v>
      </c>
      <c r="DX12" s="109">
        <v>0</v>
      </c>
      <c r="DY12" s="109">
        <v>0.14402016898449899</v>
      </c>
      <c r="DZ12" s="109">
        <v>12.338558304027901</v>
      </c>
      <c r="EA12" s="109">
        <v>11.8249596384918</v>
      </c>
      <c r="EB12" s="109">
        <v>0</v>
      </c>
      <c r="EC12" s="109">
        <v>1.0784183926842299</v>
      </c>
      <c r="ED12" s="109">
        <v>549.99725508049596</v>
      </c>
      <c r="EE12" s="109">
        <v>9.04195056105387</v>
      </c>
      <c r="EF12" s="109">
        <v>10.0766954961084</v>
      </c>
      <c r="EI12" s="30">
        <f t="shared" si="0"/>
        <v>8.0000066822023159E-3</v>
      </c>
      <c r="EJ12" s="45">
        <f t="shared" si="1"/>
        <v>2.9252853772036576E-7</v>
      </c>
      <c r="EK12" s="45">
        <f t="shared" si="2"/>
        <v>-9.7653127383270979E-8</v>
      </c>
      <c r="EL12" s="45">
        <f t="shared" si="3"/>
        <v>-4.3127304663590862E-7</v>
      </c>
      <c r="EM12" s="45">
        <f t="shared" si="4"/>
        <v>-2.5488378492422375E-5</v>
      </c>
      <c r="EN12" s="45">
        <f t="shared" si="5"/>
        <v>-2.6274099338450852E-5</v>
      </c>
      <c r="EO12" s="45">
        <f t="shared" si="6"/>
        <v>-9.380348925864008E-7</v>
      </c>
      <c r="EP12" s="45">
        <f t="shared" si="7"/>
        <v>-4.6814667008009783E-7</v>
      </c>
      <c r="EQ12" s="45">
        <f t="shared" si="8"/>
        <v>1.2139270472659375E-7</v>
      </c>
      <c r="ER12" s="45">
        <f t="shared" si="9"/>
        <v>-6.9650253118984909E-7</v>
      </c>
      <c r="ES12" s="45">
        <f t="shared" si="10"/>
        <v>-1.4605285582687211E-6</v>
      </c>
      <c r="ET12" s="45">
        <f t="shared" si="11"/>
        <v>-7.3791492784862368E-7</v>
      </c>
      <c r="EU12" s="45">
        <f t="shared" si="12"/>
        <v>0</v>
      </c>
      <c r="EV12" s="45">
        <f t="shared" si="13"/>
        <v>-2.353362465071575E-6</v>
      </c>
      <c r="EW12" s="45">
        <f t="shared" si="14"/>
        <v>0</v>
      </c>
      <c r="EX12" s="45">
        <f t="shared" si="15"/>
        <v>-6.4890164492318955E-6</v>
      </c>
      <c r="EY12" s="45">
        <f t="shared" si="16"/>
        <v>-6.9819486591161262E-8</v>
      </c>
      <c r="EZ12" s="45">
        <f t="shared" si="17"/>
        <v>-1.5007092929160487E-6</v>
      </c>
      <c r="FA12" s="45">
        <f t="shared" si="18"/>
        <v>0</v>
      </c>
      <c r="FB12" s="45">
        <f t="shared" si="19"/>
        <v>-9.646028820948941E-8</v>
      </c>
      <c r="FC12" s="45">
        <f t="shared" si="20"/>
        <v>8.0436133165217947E-7</v>
      </c>
      <c r="FD12" s="45">
        <f t="shared" si="21"/>
        <v>-3.178851748250452E-7</v>
      </c>
      <c r="FE12" s="45">
        <f t="shared" si="22"/>
        <v>1.1176787892290317E-6</v>
      </c>
      <c r="FF12" s="45">
        <f t="shared" si="23"/>
        <v>-9.3003586470548534E-7</v>
      </c>
      <c r="FG12" s="45">
        <f t="shared" si="24"/>
        <v>-9.5188753504779961E-6</v>
      </c>
      <c r="FH12" s="45">
        <f t="shared" si="25"/>
        <v>-3.5762145410846706E-6</v>
      </c>
      <c r="FI12" s="45">
        <f t="shared" si="26"/>
        <v>-7.4032327086680313E-6</v>
      </c>
      <c r="FJ12" s="45">
        <f t="shared" si="27"/>
        <v>-1.5203585497753728E-5</v>
      </c>
      <c r="FK12" s="45">
        <f t="shared" si="28"/>
        <v>-2.6034416416837959E-7</v>
      </c>
      <c r="FL12" s="45">
        <f t="shared" si="29"/>
        <v>-3.0684757615129281E-7</v>
      </c>
      <c r="FM12" s="45">
        <f t="shared" si="30"/>
        <v>-3.1342284189705161E-7</v>
      </c>
      <c r="FN12" s="45">
        <f t="shared" si="31"/>
        <v>-8.109798526622036E-7</v>
      </c>
      <c r="FO12" s="45">
        <f t="shared" si="32"/>
        <v>1.4300637087462234E-7</v>
      </c>
      <c r="FP12" s="45">
        <f t="shared" si="33"/>
        <v>0</v>
      </c>
      <c r="FQ12" s="45">
        <f t="shared" si="34"/>
        <v>1.1875015445340584E-5</v>
      </c>
    </row>
    <row r="13" spans="1:173" x14ac:dyDescent="0.25">
      <c r="A13" s="20" t="s">
        <v>12</v>
      </c>
      <c r="B13" s="109">
        <v>1318.6916383</v>
      </c>
      <c r="C13" s="109">
        <v>4.1258523815999997</v>
      </c>
      <c r="D13" s="109">
        <v>6589.2461512</v>
      </c>
      <c r="E13" s="109">
        <v>182.39070412000001</v>
      </c>
      <c r="F13" s="109">
        <v>176.91666372</v>
      </c>
      <c r="G13" s="109">
        <v>4.6502702967999996</v>
      </c>
      <c r="H13" s="109">
        <v>288.42685069999999</v>
      </c>
      <c r="I13" s="109">
        <v>22.583821460999999</v>
      </c>
      <c r="J13" s="109">
        <v>4.6148297390000002</v>
      </c>
      <c r="K13" s="109">
        <v>0.18905135949999999</v>
      </c>
      <c r="L13" s="109">
        <v>6.4896039844000004</v>
      </c>
      <c r="N13" s="109">
        <v>0.53647394100000001</v>
      </c>
      <c r="P13" s="109">
        <v>9.1355240000000001E-4</v>
      </c>
      <c r="Q13" s="109">
        <v>64.319188835999995</v>
      </c>
      <c r="R13" s="109">
        <v>2.5056426E-3</v>
      </c>
      <c r="T13" s="109">
        <v>0.40628426039999999</v>
      </c>
      <c r="U13" s="109">
        <v>0.78740526349999995</v>
      </c>
      <c r="V13" s="109">
        <v>0.71041038359999997</v>
      </c>
      <c r="W13" s="109">
        <v>6.2011770305000002</v>
      </c>
      <c r="X13" s="109">
        <v>4.7417376397000002</v>
      </c>
      <c r="Y13" s="109">
        <v>0.37432806969999999</v>
      </c>
      <c r="Z13" s="109">
        <v>1.705477E-4</v>
      </c>
      <c r="AA13" s="109">
        <v>2.2307972000000001E-3</v>
      </c>
      <c r="AB13" s="109">
        <v>2.5745435000000001E-3</v>
      </c>
      <c r="AC13" s="109">
        <v>0.42521047870000001</v>
      </c>
      <c r="AD13" s="109">
        <v>182.39070412000001</v>
      </c>
      <c r="AE13" s="109">
        <v>176.91666372</v>
      </c>
      <c r="AF13" s="109">
        <v>1.1075591613</v>
      </c>
      <c r="AG13" s="109">
        <v>0.80471089880000002</v>
      </c>
      <c r="AI13" s="109">
        <v>3.7683250000000002E-4</v>
      </c>
      <c r="AK13" s="109" t="s">
        <v>12</v>
      </c>
      <c r="AL13" s="109">
        <v>0</v>
      </c>
      <c r="AM13" s="109">
        <v>0</v>
      </c>
      <c r="AN13" s="109">
        <v>4.6148061086618997</v>
      </c>
      <c r="AO13" s="109">
        <v>22.5837792200583</v>
      </c>
      <c r="AP13" s="109">
        <v>22.5837792200583</v>
      </c>
      <c r="AQ13" s="109">
        <v>4.9344600868665003</v>
      </c>
      <c r="AR13" s="109">
        <v>0.211148292595807</v>
      </c>
      <c r="AS13" s="109">
        <v>3.2138749185667698E-2</v>
      </c>
      <c r="AT13" s="109">
        <v>0.156912674338751</v>
      </c>
      <c r="AU13" s="109">
        <v>6.4896045912287796</v>
      </c>
      <c r="AV13" s="109">
        <v>3.7682880411429002E-4</v>
      </c>
      <c r="AW13" s="109">
        <v>0</v>
      </c>
      <c r="AX13" s="109">
        <v>0</v>
      </c>
      <c r="AY13" s="109">
        <v>0.53647347646392196</v>
      </c>
      <c r="AZ13" s="109">
        <v>0</v>
      </c>
      <c r="BA13" s="109">
        <v>0</v>
      </c>
      <c r="BB13" s="109">
        <v>0</v>
      </c>
      <c r="BC13" s="109">
        <v>1.8270851669725501E-4</v>
      </c>
      <c r="BD13" s="109">
        <v>7.3084631558061497E-4</v>
      </c>
      <c r="BE13" s="109">
        <v>1318.69093597447</v>
      </c>
      <c r="BF13" s="109">
        <v>5.4740302678064499</v>
      </c>
      <c r="BG13" s="109">
        <v>136.438129813654</v>
      </c>
      <c r="BH13" s="109">
        <v>8.6882020919658096</v>
      </c>
      <c r="BI13" s="109">
        <v>0.201862241229738</v>
      </c>
      <c r="BJ13" s="109">
        <v>31.066574373474001</v>
      </c>
      <c r="BK13" s="109">
        <v>0.521903976035759</v>
      </c>
      <c r="BL13" s="109">
        <v>49.358751790764003</v>
      </c>
      <c r="BM13" s="109">
        <v>4.4510259446961697</v>
      </c>
      <c r="BN13" s="109">
        <v>16.134977066650201</v>
      </c>
      <c r="BO13" s="109">
        <v>1.10755550199902</v>
      </c>
      <c r="BP13" s="109">
        <v>0</v>
      </c>
      <c r="BQ13" s="109">
        <v>0</v>
      </c>
      <c r="BR13" s="109">
        <v>64.319241408582002</v>
      </c>
      <c r="BS13" s="109">
        <v>64.319241408582002</v>
      </c>
      <c r="BT13" s="109">
        <v>0.80470746145810801</v>
      </c>
      <c r="BU13" s="109">
        <v>7.2665005276331598E-4</v>
      </c>
      <c r="BV13" s="109">
        <v>1.40319074390586E-3</v>
      </c>
      <c r="BW13" s="109">
        <v>52.714050793829202</v>
      </c>
      <c r="BX13" s="109">
        <v>5.9173430950233898</v>
      </c>
      <c r="BY13" s="109">
        <v>0.36911872538018697</v>
      </c>
      <c r="BZ13" s="109">
        <v>0.67544584058238899</v>
      </c>
      <c r="CA13" s="109">
        <v>2.88935894556655</v>
      </c>
      <c r="CB13" s="109">
        <v>0</v>
      </c>
      <c r="CC13" s="109">
        <v>0</v>
      </c>
      <c r="CD13" s="109">
        <v>0.13407380625781901</v>
      </c>
      <c r="CE13" s="109">
        <v>0.27221076508099101</v>
      </c>
      <c r="CF13" s="109">
        <v>0</v>
      </c>
      <c r="CG13" s="109">
        <v>0.78740908800055098</v>
      </c>
      <c r="CH13" s="109">
        <v>4.1258479032832298</v>
      </c>
      <c r="CI13" s="109">
        <v>0</v>
      </c>
      <c r="CJ13" s="109">
        <v>0.36230924111399498</v>
      </c>
      <c r="CK13" s="109">
        <v>0.34810017603906501</v>
      </c>
      <c r="CL13" s="109">
        <v>292.863576602347</v>
      </c>
      <c r="CM13" s="109">
        <v>5930.3203522060003</v>
      </c>
      <c r="CN13" s="109">
        <v>606.20975704646696</v>
      </c>
      <c r="CO13" s="109">
        <v>6589.2441600462898</v>
      </c>
      <c r="CP13" s="109">
        <v>0</v>
      </c>
      <c r="CQ13" s="109">
        <v>19.069626702513698</v>
      </c>
      <c r="CR13" s="109">
        <v>0.37432472169943198</v>
      </c>
      <c r="CS13" s="109">
        <v>1.7054701746699899E-4</v>
      </c>
      <c r="CT13" s="109">
        <v>2.2308106388178798E-3</v>
      </c>
      <c r="CU13" s="109">
        <v>2.5745488255295101E-3</v>
      </c>
      <c r="CV13" s="109">
        <v>0.42521442293644601</v>
      </c>
      <c r="CW13" s="109">
        <v>0</v>
      </c>
      <c r="CX13" s="109">
        <v>77.644067156222803</v>
      </c>
      <c r="CY13" s="109">
        <v>0.103142097091552</v>
      </c>
      <c r="CZ13" s="109">
        <v>3.6267954507625197E-2</v>
      </c>
      <c r="DA13" s="109">
        <v>136.438129813654</v>
      </c>
      <c r="DB13" s="109">
        <v>4.6351993827058402E-2</v>
      </c>
      <c r="DC13" s="109">
        <v>0</v>
      </c>
      <c r="DD13" s="109">
        <v>3.75850314764903E-4</v>
      </c>
      <c r="DE13" s="109">
        <v>6.7228208854864203E-3</v>
      </c>
      <c r="DF13" s="109">
        <v>182.38610558699801</v>
      </c>
      <c r="DG13" s="109">
        <v>176.91207531919201</v>
      </c>
      <c r="DH13" s="109">
        <v>5.4740302678064499</v>
      </c>
      <c r="DI13" s="109">
        <v>0</v>
      </c>
      <c r="DJ13" s="109">
        <v>0</v>
      </c>
      <c r="DK13" s="109">
        <v>0.72376596647872204</v>
      </c>
      <c r="DL13" s="109">
        <v>0</v>
      </c>
      <c r="DM13" s="109">
        <v>7.7666464165522999</v>
      </c>
      <c r="DN13" s="109">
        <v>0</v>
      </c>
      <c r="DO13" s="109">
        <v>0.201862241229738</v>
      </c>
      <c r="DP13" s="109">
        <v>31.066574373474001</v>
      </c>
      <c r="DQ13" s="109">
        <v>5.3650743892211601</v>
      </c>
      <c r="DR13" s="109">
        <v>0</v>
      </c>
      <c r="DS13" s="109">
        <v>0.521903976035759</v>
      </c>
      <c r="DT13" s="109">
        <v>7.0766545566780699E-4</v>
      </c>
      <c r="DU13" s="109">
        <v>4.6502848162612898</v>
      </c>
      <c r="DV13" s="109">
        <v>42.258700547918203</v>
      </c>
      <c r="DW13" s="109">
        <v>0</v>
      </c>
      <c r="DX13" s="109">
        <v>0</v>
      </c>
      <c r="DY13" s="109">
        <v>7.5527142397754293E-2</v>
      </c>
      <c r="DZ13" s="109">
        <v>6.4705214535278301</v>
      </c>
      <c r="EA13" s="109">
        <v>6.2011745147343103</v>
      </c>
      <c r="EB13" s="109">
        <v>0</v>
      </c>
      <c r="EC13" s="109">
        <v>0.56553678771421401</v>
      </c>
      <c r="ED13" s="109">
        <v>288.42674240645499</v>
      </c>
      <c r="EE13" s="109">
        <v>4.7417494500171298</v>
      </c>
      <c r="EF13" s="109">
        <v>5.2843619510730404</v>
      </c>
      <c r="EI13" s="30">
        <f t="shared" si="0"/>
        <v>8.0000147988838356E-3</v>
      </c>
      <c r="EJ13" s="45">
        <f t="shared" si="1"/>
        <v>-5.3259269235501846E-7</v>
      </c>
      <c r="EK13" s="45">
        <f t="shared" si="2"/>
        <v>-1.0854282595844741E-6</v>
      </c>
      <c r="EL13" s="45">
        <f t="shared" si="3"/>
        <v>-3.0218232320673965E-7</v>
      </c>
      <c r="EM13" s="45">
        <f t="shared" si="4"/>
        <v>-2.5212540431723263E-5</v>
      </c>
      <c r="EN13" s="45">
        <f t="shared" si="5"/>
        <v>-2.5935379469123426E-5</v>
      </c>
      <c r="EO13" s="45">
        <f t="shared" si="6"/>
        <v>3.1222833004254949E-6</v>
      </c>
      <c r="EP13" s="45">
        <f t="shared" si="7"/>
        <v>-3.754627723957448E-7</v>
      </c>
      <c r="EQ13" s="45">
        <f t="shared" si="8"/>
        <v>-1.870407174980557E-6</v>
      </c>
      <c r="ER13" s="45">
        <f t="shared" si="9"/>
        <v>-5.1205221940884169E-6</v>
      </c>
      <c r="ES13" s="45">
        <f t="shared" si="10"/>
        <v>3.3866150912877829E-7</v>
      </c>
      <c r="ET13" s="45">
        <f t="shared" si="11"/>
        <v>9.3507828934514779E-8</v>
      </c>
      <c r="EU13" s="45">
        <f t="shared" si="12"/>
        <v>0</v>
      </c>
      <c r="EV13" s="45">
        <f t="shared" si="13"/>
        <v>-8.659061373656516E-7</v>
      </c>
      <c r="EW13" s="45">
        <f t="shared" si="14"/>
        <v>0</v>
      </c>
      <c r="EX13" s="45">
        <f t="shared" si="15"/>
        <v>2.6624393630819351E-6</v>
      </c>
      <c r="EY13" s="45">
        <f t="shared" si="16"/>
        <v>8.1737010304823341E-7</v>
      </c>
      <c r="EZ13" s="45">
        <f t="shared" si="17"/>
        <v>1.9360875361475333E-5</v>
      </c>
      <c r="FA13" s="45">
        <f t="shared" si="18"/>
        <v>0</v>
      </c>
      <c r="FB13" s="45">
        <f t="shared" si="19"/>
        <v>7.6532329784803797E-7</v>
      </c>
      <c r="FC13" s="45">
        <f t="shared" si="20"/>
        <v>4.8570929460527719E-6</v>
      </c>
      <c r="FD13" s="45">
        <f t="shared" si="21"/>
        <v>-1.3604065513995021E-6</v>
      </c>
      <c r="FE13" s="45">
        <f t="shared" si="22"/>
        <v>-4.0569164170261981E-7</v>
      </c>
      <c r="FF13" s="45">
        <f t="shared" si="23"/>
        <v>2.490715013568013E-6</v>
      </c>
      <c r="FG13" s="45">
        <f t="shared" si="24"/>
        <v>-8.9440275496502978E-6</v>
      </c>
      <c r="FH13" s="45">
        <f t="shared" si="25"/>
        <v>-4.0020064827049046E-6</v>
      </c>
      <c r="FI13" s="45">
        <f t="shared" si="26"/>
        <v>6.0242221389281943E-6</v>
      </c>
      <c r="FJ13" s="45">
        <f t="shared" si="27"/>
        <v>2.0685335128352992E-6</v>
      </c>
      <c r="FK13" s="45">
        <f t="shared" si="28"/>
        <v>9.2759624787849499E-6</v>
      </c>
      <c r="FL13" s="45">
        <f t="shared" si="29"/>
        <v>-7.4336805454559285E-9</v>
      </c>
      <c r="FM13" s="45">
        <f t="shared" si="30"/>
        <v>4.9607307408461109E-8</v>
      </c>
      <c r="FN13" s="45">
        <f t="shared" si="31"/>
        <v>-3.3039327449675666E-6</v>
      </c>
      <c r="FO13" s="45">
        <f t="shared" si="32"/>
        <v>-4.2715239685899062E-6</v>
      </c>
      <c r="FP13" s="45">
        <f t="shared" si="33"/>
        <v>0</v>
      </c>
      <c r="FQ13" s="45">
        <f t="shared" si="34"/>
        <v>-9.8077679340218055E-6</v>
      </c>
    </row>
    <row r="14" spans="1:173" x14ac:dyDescent="0.25">
      <c r="A14" s="20" t="s">
        <v>13</v>
      </c>
      <c r="B14" s="109">
        <v>6685.1487759000001</v>
      </c>
      <c r="C14" s="109">
        <v>20.916150954999999</v>
      </c>
      <c r="D14" s="109">
        <v>33968.839202000003</v>
      </c>
      <c r="E14" s="109">
        <v>959.62106889999995</v>
      </c>
      <c r="F14" s="109">
        <v>930.81961802000001</v>
      </c>
      <c r="G14" s="109">
        <v>23.574673616999998</v>
      </c>
      <c r="H14" s="109">
        <v>1516.9718828</v>
      </c>
      <c r="I14" s="109">
        <v>118.77889415</v>
      </c>
      <c r="J14" s="109">
        <v>24.271549612000001</v>
      </c>
      <c r="K14" s="109">
        <v>0.97560334309999996</v>
      </c>
      <c r="L14" s="109">
        <v>34.131866352000003</v>
      </c>
      <c r="N14" s="109">
        <v>2.8215676585999998</v>
      </c>
      <c r="P14" s="109">
        <v>4.7141771000000004E-3</v>
      </c>
      <c r="Q14" s="109">
        <v>338.28471081999999</v>
      </c>
      <c r="R14" s="109">
        <v>1.29286491E-2</v>
      </c>
      <c r="T14" s="109">
        <v>2.0968115723</v>
      </c>
      <c r="U14" s="109">
        <v>4.1413332143000003</v>
      </c>
      <c r="V14" s="109">
        <v>3.6664490634</v>
      </c>
      <c r="W14" s="109">
        <v>32.614895042000001</v>
      </c>
      <c r="X14" s="109">
        <v>24.930200962000001</v>
      </c>
      <c r="Y14" s="109">
        <v>1.9700538305999999</v>
      </c>
      <c r="Z14" s="109">
        <v>8.9731010000000005E-4</v>
      </c>
      <c r="AA14" s="109">
        <v>1.17383761E-2</v>
      </c>
      <c r="AB14" s="109">
        <v>1.3543793599999999E-2</v>
      </c>
      <c r="AC14" s="109">
        <v>2.2369565218999998</v>
      </c>
      <c r="AD14" s="109">
        <v>959.62106889999995</v>
      </c>
      <c r="AE14" s="109">
        <v>930.81961802000001</v>
      </c>
      <c r="AF14" s="109">
        <v>5.8251719012000001</v>
      </c>
      <c r="AG14" s="109">
        <v>4.2323515414999999</v>
      </c>
      <c r="AI14" s="109">
        <v>1.9826457000000001E-3</v>
      </c>
      <c r="AK14" s="109" t="s">
        <v>13</v>
      </c>
      <c r="AL14" s="109">
        <v>0</v>
      </c>
      <c r="AM14" s="109">
        <v>0</v>
      </c>
      <c r="AN14" s="109">
        <v>24.2715791830596</v>
      </c>
      <c r="AO14" s="109">
        <v>118.77893869128501</v>
      </c>
      <c r="AP14" s="109">
        <v>118.77893869128501</v>
      </c>
      <c r="AQ14" s="109">
        <v>25.9526863989318</v>
      </c>
      <c r="AR14" s="109">
        <v>1.1105111607170599</v>
      </c>
      <c r="AS14" s="109">
        <v>0.16585231946074899</v>
      </c>
      <c r="AT14" s="109">
        <v>0.80974941730738603</v>
      </c>
      <c r="AU14" s="109">
        <v>34.131822025216003</v>
      </c>
      <c r="AV14" s="109">
        <v>1.9826476664776601E-3</v>
      </c>
      <c r="AW14" s="109">
        <v>0</v>
      </c>
      <c r="AX14" s="109">
        <v>0</v>
      </c>
      <c r="AY14" s="109">
        <v>2.8215644909988198</v>
      </c>
      <c r="AZ14" s="109">
        <v>0</v>
      </c>
      <c r="BA14" s="109">
        <v>0</v>
      </c>
      <c r="BB14" s="109">
        <v>0</v>
      </c>
      <c r="BC14" s="109">
        <v>9.4282081275594298E-4</v>
      </c>
      <c r="BD14" s="109">
        <v>3.7713466774693099E-3</v>
      </c>
      <c r="BE14" s="109">
        <v>6685.1476882752604</v>
      </c>
      <c r="BF14" s="109">
        <v>28.8014449317394</v>
      </c>
      <c r="BG14" s="109">
        <v>717.84757749411699</v>
      </c>
      <c r="BH14" s="109">
        <v>45.711609092081503</v>
      </c>
      <c r="BI14" s="109">
        <v>1.0620660925941201</v>
      </c>
      <c r="BJ14" s="109">
        <v>163.45193120697499</v>
      </c>
      <c r="BK14" s="109">
        <v>2.7459200262349999</v>
      </c>
      <c r="BL14" s="109">
        <v>259.60059280190899</v>
      </c>
      <c r="BM14" s="109">
        <v>23.410046839254999</v>
      </c>
      <c r="BN14" s="109">
        <v>84.861406477185199</v>
      </c>
      <c r="BO14" s="109">
        <v>5.8251607349494297</v>
      </c>
      <c r="BP14" s="109">
        <v>0</v>
      </c>
      <c r="BQ14" s="109">
        <v>0</v>
      </c>
      <c r="BR14" s="109">
        <v>338.28469041133098</v>
      </c>
      <c r="BS14" s="109">
        <v>338.28469041133098</v>
      </c>
      <c r="BT14" s="109">
        <v>4.2323593098894596</v>
      </c>
      <c r="BU14" s="109">
        <v>3.7492776150054802E-3</v>
      </c>
      <c r="BV14" s="109">
        <v>7.2400006644011E-3</v>
      </c>
      <c r="BW14" s="109">
        <v>271.75040967829</v>
      </c>
      <c r="BX14" s="109">
        <v>31.1221345027875</v>
      </c>
      <c r="BY14" s="109">
        <v>1.9413597331404799</v>
      </c>
      <c r="BZ14" s="109">
        <v>3.5525030442457499</v>
      </c>
      <c r="CA14" s="109">
        <v>15.1965342109488</v>
      </c>
      <c r="CB14" s="109">
        <v>0</v>
      </c>
      <c r="CC14" s="109">
        <v>0</v>
      </c>
      <c r="CD14" s="109">
        <v>0.69194738234207898</v>
      </c>
      <c r="CE14" s="109">
        <v>1.4048653738763299</v>
      </c>
      <c r="CF14" s="109">
        <v>0</v>
      </c>
      <c r="CG14" s="109">
        <v>4.1413347122476996</v>
      </c>
      <c r="CH14" s="109">
        <v>20.9161470557824</v>
      </c>
      <c r="CI14" s="109">
        <v>0</v>
      </c>
      <c r="CJ14" s="109">
        <v>1.86988621482939</v>
      </c>
      <c r="CK14" s="109">
        <v>1.79655979717477</v>
      </c>
      <c r="CL14" s="109">
        <v>1540.3046124990999</v>
      </c>
      <c r="CM14" s="109">
        <v>30571.9343107811</v>
      </c>
      <c r="CN14" s="109">
        <v>3125.1336085768598</v>
      </c>
      <c r="CO14" s="109">
        <v>33968.818329036301</v>
      </c>
      <c r="CP14" s="109">
        <v>0</v>
      </c>
      <c r="CQ14" s="109">
        <v>100.296097999729</v>
      </c>
      <c r="CR14" s="109">
        <v>1.9700487297843301</v>
      </c>
      <c r="CS14" s="109">
        <v>8.9731318162756103E-4</v>
      </c>
      <c r="CT14" s="109">
        <v>1.17385779234621E-2</v>
      </c>
      <c r="CU14" s="109">
        <v>1.35437392349476E-2</v>
      </c>
      <c r="CV14" s="109">
        <v>2.2369611146304198</v>
      </c>
      <c r="CW14" s="109">
        <v>0</v>
      </c>
      <c r="CX14" s="109">
        <v>408.36501476480402</v>
      </c>
      <c r="CY14" s="109">
        <v>0.54266739672723796</v>
      </c>
      <c r="CZ14" s="109">
        <v>0.190818026786157</v>
      </c>
      <c r="DA14" s="109">
        <v>717.84757749411699</v>
      </c>
      <c r="DB14" s="109">
        <v>0.24387492402321401</v>
      </c>
      <c r="DC14" s="109">
        <v>0</v>
      </c>
      <c r="DD14" s="109">
        <v>1.93929783671467E-3</v>
      </c>
      <c r="DE14" s="109">
        <v>3.5371131493576298E-2</v>
      </c>
      <c r="DF14" s="109">
        <v>959.59637094740799</v>
      </c>
      <c r="DG14" s="109">
        <v>930.79492601566903</v>
      </c>
      <c r="DH14" s="109">
        <v>28.8014449317394</v>
      </c>
      <c r="DI14" s="109">
        <v>0</v>
      </c>
      <c r="DJ14" s="109">
        <v>0</v>
      </c>
      <c r="DK14" s="109">
        <v>3.8079843175316999</v>
      </c>
      <c r="DL14" s="109">
        <v>0</v>
      </c>
      <c r="DM14" s="109">
        <v>40.862992121562797</v>
      </c>
      <c r="DN14" s="109">
        <v>0</v>
      </c>
      <c r="DO14" s="109">
        <v>1.0620660925941201</v>
      </c>
      <c r="DP14" s="109">
        <v>163.45193120697499</v>
      </c>
      <c r="DQ14" s="109">
        <v>28.217440637139902</v>
      </c>
      <c r="DR14" s="109">
        <v>0</v>
      </c>
      <c r="DS14" s="109">
        <v>2.7459200262349999</v>
      </c>
      <c r="DT14" s="109">
        <v>3.7232776230867902E-3</v>
      </c>
      <c r="DU14" s="109">
        <v>23.5746261772846</v>
      </c>
      <c r="DV14" s="109">
        <v>222.258490415925</v>
      </c>
      <c r="DW14" s="109">
        <v>0</v>
      </c>
      <c r="DX14" s="109">
        <v>0</v>
      </c>
      <c r="DY14" s="109">
        <v>0.39722922371125102</v>
      </c>
      <c r="DZ14" s="109">
        <v>34.031450309899299</v>
      </c>
      <c r="EA14" s="109">
        <v>32.614855377900803</v>
      </c>
      <c r="EB14" s="109">
        <v>0</v>
      </c>
      <c r="EC14" s="109">
        <v>2.9744345958650702</v>
      </c>
      <c r="ED14" s="109">
        <v>1516.9711501402701</v>
      </c>
      <c r="EE14" s="109">
        <v>24.930199562663599</v>
      </c>
      <c r="EF14" s="109">
        <v>27.792950266241899</v>
      </c>
      <c r="EI14" s="30">
        <f t="shared" si="0"/>
        <v>7.9999959682436079E-3</v>
      </c>
      <c r="EJ14" s="45">
        <f t="shared" si="1"/>
        <v>-1.6269267539116048E-7</v>
      </c>
      <c r="EK14" s="45">
        <f t="shared" si="2"/>
        <v>-1.8642137398304481E-7</v>
      </c>
      <c r="EL14" s="45">
        <f t="shared" si="3"/>
        <v>-6.1447385874523795E-7</v>
      </c>
      <c r="EM14" s="45">
        <f t="shared" si="4"/>
        <v>-2.5737192932075868E-5</v>
      </c>
      <c r="EN14" s="45">
        <f t="shared" si="5"/>
        <v>-2.6527163644763561E-5</v>
      </c>
      <c r="EO14" s="45">
        <f t="shared" si="6"/>
        <v>-2.0123169537523446E-6</v>
      </c>
      <c r="EP14" s="45">
        <f t="shared" si="7"/>
        <v>-4.8297515479814279E-7</v>
      </c>
      <c r="EQ14" s="45">
        <f t="shared" si="8"/>
        <v>3.7499326227707197E-7</v>
      </c>
      <c r="ER14" s="45">
        <f t="shared" si="9"/>
        <v>1.2183424656413512E-6</v>
      </c>
      <c r="ES14" s="45">
        <f t="shared" si="10"/>
        <v>-1.6465009845734311E-6</v>
      </c>
      <c r="ET14" s="45">
        <f t="shared" si="11"/>
        <v>-1.2986920651409256E-6</v>
      </c>
      <c r="EU14" s="45">
        <f t="shared" si="12"/>
        <v>0</v>
      </c>
      <c r="EV14" s="45">
        <f t="shared" si="13"/>
        <v>-1.1226387467144738E-6</v>
      </c>
      <c r="EW14" s="45">
        <f t="shared" si="14"/>
        <v>0</v>
      </c>
      <c r="EX14" s="45">
        <f t="shared" si="15"/>
        <v>-2.0384840331212033E-6</v>
      </c>
      <c r="EY14" s="45">
        <f t="shared" si="16"/>
        <v>-6.0329859284537944E-8</v>
      </c>
      <c r="EZ14" s="45">
        <f t="shared" si="17"/>
        <v>-5.6451279779344092E-6</v>
      </c>
      <c r="FA14" s="45">
        <f t="shared" si="18"/>
        <v>0</v>
      </c>
      <c r="FB14" s="45">
        <f t="shared" si="19"/>
        <v>5.6462794477234857E-7</v>
      </c>
      <c r="FC14" s="45">
        <f t="shared" si="20"/>
        <v>3.6170663448221167E-7</v>
      </c>
      <c r="FD14" s="45">
        <f t="shared" si="21"/>
        <v>-8.3224825634804677E-7</v>
      </c>
      <c r="FE14" s="45">
        <f t="shared" si="22"/>
        <v>-1.2161345037873133E-6</v>
      </c>
      <c r="FF14" s="45">
        <f t="shared" si="23"/>
        <v>-5.6130169329669906E-8</v>
      </c>
      <c r="FG14" s="45">
        <f t="shared" si="24"/>
        <v>-2.5891757832280141E-6</v>
      </c>
      <c r="FH14" s="45">
        <f t="shared" si="25"/>
        <v>3.4342949677999616E-6</v>
      </c>
      <c r="FI14" s="45">
        <f t="shared" si="26"/>
        <v>1.7193473814543352E-5</v>
      </c>
      <c r="FJ14" s="45">
        <f t="shared" si="27"/>
        <v>-4.0140195579397794E-6</v>
      </c>
      <c r="FK14" s="45">
        <f t="shared" si="28"/>
        <v>2.0531156394900754E-6</v>
      </c>
      <c r="FL14" s="45">
        <f t="shared" si="29"/>
        <v>-5.4193918279166282E-7</v>
      </c>
      <c r="FM14" s="45">
        <f t="shared" si="30"/>
        <v>-5.5231753540642659E-7</v>
      </c>
      <c r="FN14" s="45">
        <f t="shared" si="31"/>
        <v>-1.9168963182192754E-6</v>
      </c>
      <c r="FO14" s="45">
        <f t="shared" si="32"/>
        <v>1.8354783111784231E-6</v>
      </c>
      <c r="FP14" s="45">
        <f t="shared" si="33"/>
        <v>0</v>
      </c>
      <c r="FQ14" s="45">
        <f t="shared" si="34"/>
        <v>9.9184521972975065E-7</v>
      </c>
    </row>
    <row r="15" spans="1:173" x14ac:dyDescent="0.25">
      <c r="A15" s="20" t="s">
        <v>14</v>
      </c>
      <c r="B15" s="109">
        <v>3057.6339182000002</v>
      </c>
      <c r="C15" s="109">
        <v>9.5665695218</v>
      </c>
      <c r="D15" s="109">
        <v>15436.737851</v>
      </c>
      <c r="E15" s="109">
        <v>427.95030441</v>
      </c>
      <c r="F15" s="109">
        <v>415.10650534000001</v>
      </c>
      <c r="G15" s="109">
        <v>10.782518681000001</v>
      </c>
      <c r="H15" s="109">
        <v>676.81077354000001</v>
      </c>
      <c r="I15" s="109">
        <v>52.994283617000001</v>
      </c>
      <c r="J15" s="109">
        <v>10.828971642000001</v>
      </c>
      <c r="K15" s="109">
        <v>0.44187996810000002</v>
      </c>
      <c r="L15" s="109">
        <v>15.228241676</v>
      </c>
      <c r="N15" s="109">
        <v>1.2588680287</v>
      </c>
      <c r="P15" s="109">
        <v>2.1352958E-3</v>
      </c>
      <c r="Q15" s="109">
        <v>150.9288037</v>
      </c>
      <c r="R15" s="109">
        <v>5.8564148999999998E-3</v>
      </c>
      <c r="T15" s="109">
        <v>0.94963024009999997</v>
      </c>
      <c r="U15" s="109">
        <v>1.8476934512000001</v>
      </c>
      <c r="V15" s="109">
        <v>1.6604806473</v>
      </c>
      <c r="W15" s="109">
        <v>14.551432237</v>
      </c>
      <c r="X15" s="109">
        <v>11.126769416</v>
      </c>
      <c r="Y15" s="109">
        <v>0.87837312190000005</v>
      </c>
      <c r="Z15" s="109">
        <v>4.0016269999999999E-4</v>
      </c>
      <c r="AA15" s="109">
        <v>5.2344108000000004E-3</v>
      </c>
      <c r="AB15" s="109">
        <v>6.0409961999999999E-3</v>
      </c>
      <c r="AC15" s="109">
        <v>0.99777866749999999</v>
      </c>
      <c r="AD15" s="109">
        <v>427.95030441</v>
      </c>
      <c r="AE15" s="109">
        <v>415.10650534000001</v>
      </c>
      <c r="AF15" s="109">
        <v>2.5989534163000001</v>
      </c>
      <c r="AG15" s="109">
        <v>1.8883020599</v>
      </c>
      <c r="AI15" s="109">
        <v>8.8417680000000003E-4</v>
      </c>
      <c r="AK15" s="109" t="s">
        <v>14</v>
      </c>
      <c r="AL15" s="109">
        <v>0</v>
      </c>
      <c r="AM15" s="109">
        <v>0</v>
      </c>
      <c r="AN15" s="109">
        <v>10.828968217454801</v>
      </c>
      <c r="AO15" s="109">
        <v>52.994206743741401</v>
      </c>
      <c r="AP15" s="109">
        <v>52.994206743741401</v>
      </c>
      <c r="AQ15" s="109">
        <v>11.579012397643799</v>
      </c>
      <c r="AR15" s="109">
        <v>0.49546667712238301</v>
      </c>
      <c r="AS15" s="109">
        <v>7.51195040702832E-2</v>
      </c>
      <c r="AT15" s="109">
        <v>0.36676031641837098</v>
      </c>
      <c r="AU15" s="109">
        <v>15.228240325106199</v>
      </c>
      <c r="AV15" s="109">
        <v>8.8417554429591396E-4</v>
      </c>
      <c r="AW15" s="109">
        <v>0</v>
      </c>
      <c r="AX15" s="109">
        <v>0</v>
      </c>
      <c r="AY15" s="109">
        <v>1.2588689263128101</v>
      </c>
      <c r="AZ15" s="109">
        <v>0</v>
      </c>
      <c r="BA15" s="109">
        <v>0</v>
      </c>
      <c r="BB15" s="109">
        <v>0</v>
      </c>
      <c r="BC15" s="109">
        <v>4.2706154140555598E-4</v>
      </c>
      <c r="BD15" s="109">
        <v>1.7082073023694101E-3</v>
      </c>
      <c r="BE15" s="109">
        <v>3057.6316633939</v>
      </c>
      <c r="BF15" s="109">
        <v>12.843814393866699</v>
      </c>
      <c r="BG15" s="109">
        <v>320.12996715443899</v>
      </c>
      <c r="BH15" s="109">
        <v>20.385461598350901</v>
      </c>
      <c r="BI15" s="109">
        <v>0.47363594703395601</v>
      </c>
      <c r="BJ15" s="109">
        <v>72.892698942332601</v>
      </c>
      <c r="BK15" s="109">
        <v>1.22456410985631</v>
      </c>
      <c r="BL15" s="109">
        <v>115.82316696899601</v>
      </c>
      <c r="BM15" s="109">
        <v>10.444601709674</v>
      </c>
      <c r="BN15" s="109">
        <v>37.861700270925397</v>
      </c>
      <c r="BO15" s="109">
        <v>2.5989461210898801</v>
      </c>
      <c r="BP15" s="109">
        <v>0</v>
      </c>
      <c r="BQ15" s="109">
        <v>0</v>
      </c>
      <c r="BR15" s="109">
        <v>150.92893537993501</v>
      </c>
      <c r="BS15" s="109">
        <v>150.92893537993501</v>
      </c>
      <c r="BT15" s="109">
        <v>1.8883044138010701</v>
      </c>
      <c r="BU15" s="109">
        <v>1.69831035589314E-3</v>
      </c>
      <c r="BV15" s="109">
        <v>3.2796108546649101E-3</v>
      </c>
      <c r="BW15" s="109">
        <v>123.494036275732</v>
      </c>
      <c r="BX15" s="109">
        <v>13.885450248836399</v>
      </c>
      <c r="BY15" s="109">
        <v>0.86615353096623204</v>
      </c>
      <c r="BZ15" s="109">
        <v>1.5849800289657701</v>
      </c>
      <c r="CA15" s="109">
        <v>6.7800604288426296</v>
      </c>
      <c r="CB15" s="109">
        <v>0</v>
      </c>
      <c r="CC15" s="109">
        <v>0</v>
      </c>
      <c r="CD15" s="109">
        <v>0.31337781483379901</v>
      </c>
      <c r="CE15" s="109">
        <v>0.636252392400668</v>
      </c>
      <c r="CF15" s="109">
        <v>0</v>
      </c>
      <c r="CG15" s="109">
        <v>1.84768699442319</v>
      </c>
      <c r="CH15" s="109">
        <v>9.5665537305180202</v>
      </c>
      <c r="CI15" s="109">
        <v>0</v>
      </c>
      <c r="CJ15" s="109">
        <v>0.84684373209433506</v>
      </c>
      <c r="CK15" s="109">
        <v>0.81363575070134497</v>
      </c>
      <c r="CL15" s="109">
        <v>687.22185309501401</v>
      </c>
      <c r="CM15" s="109">
        <v>13893.0553504941</v>
      </c>
      <c r="CN15" s="109">
        <v>1420.17989574849</v>
      </c>
      <c r="CO15" s="109">
        <v>15436.729282518299</v>
      </c>
      <c r="CP15" s="109">
        <v>0</v>
      </c>
      <c r="CQ15" s="109">
        <v>44.747927746231397</v>
      </c>
      <c r="CR15" s="109">
        <v>0.87836360959639004</v>
      </c>
      <c r="CS15" s="109">
        <v>4.00159952581667E-4</v>
      </c>
      <c r="CT15" s="109">
        <v>5.2344937504566298E-3</v>
      </c>
      <c r="CU15" s="109">
        <v>6.04104548654573E-3</v>
      </c>
      <c r="CV15" s="109">
        <v>0.99776925726681998</v>
      </c>
      <c r="CW15" s="109">
        <v>0</v>
      </c>
      <c r="CX15" s="109">
        <v>182.19549558087601</v>
      </c>
      <c r="CY15" s="109">
        <v>0.242007335438747</v>
      </c>
      <c r="CZ15" s="109">
        <v>8.5096685659485097E-2</v>
      </c>
      <c r="DA15" s="109">
        <v>320.12996715443899</v>
      </c>
      <c r="DB15" s="109">
        <v>0.108757740703384</v>
      </c>
      <c r="DC15" s="109">
        <v>0</v>
      </c>
      <c r="DD15" s="109">
        <v>8.7846980560745596E-4</v>
      </c>
      <c r="DE15" s="109">
        <v>1.5773977607654401E-2</v>
      </c>
      <c r="DF15" s="109">
        <v>427.93933457779099</v>
      </c>
      <c r="DG15" s="109">
        <v>415.09552018392498</v>
      </c>
      <c r="DH15" s="109">
        <v>12.843814393866699</v>
      </c>
      <c r="DI15" s="109">
        <v>0</v>
      </c>
      <c r="DJ15" s="109">
        <v>0</v>
      </c>
      <c r="DK15" s="109">
        <v>1.69820263264935</v>
      </c>
      <c r="DL15" s="109">
        <v>0</v>
      </c>
      <c r="DM15" s="109">
        <v>18.223155223465898</v>
      </c>
      <c r="DN15" s="109">
        <v>0</v>
      </c>
      <c r="DO15" s="109">
        <v>0.47363594703395601</v>
      </c>
      <c r="DP15" s="109">
        <v>72.892698942332601</v>
      </c>
      <c r="DQ15" s="109">
        <v>12.589480352272099</v>
      </c>
      <c r="DR15" s="109">
        <v>0</v>
      </c>
      <c r="DS15" s="109">
        <v>1.22456410985631</v>
      </c>
      <c r="DT15" s="109">
        <v>1.6604347381184599E-3</v>
      </c>
      <c r="DU15" s="109">
        <v>10.782520071473799</v>
      </c>
      <c r="DV15" s="109">
        <v>99.162453883435603</v>
      </c>
      <c r="DW15" s="109">
        <v>0</v>
      </c>
      <c r="DX15" s="109">
        <v>0</v>
      </c>
      <c r="DY15" s="109">
        <v>0.17722746422465699</v>
      </c>
      <c r="DZ15" s="109">
        <v>15.183436946365299</v>
      </c>
      <c r="EA15" s="109">
        <v>14.551412012245899</v>
      </c>
      <c r="EB15" s="109">
        <v>0</v>
      </c>
      <c r="EC15" s="109">
        <v>1.3270714109224599</v>
      </c>
      <c r="ED15" s="109">
        <v>676.810605080551</v>
      </c>
      <c r="EE15" s="109">
        <v>11.126776405767499</v>
      </c>
      <c r="EF15" s="109">
        <v>12.4000909688815</v>
      </c>
      <c r="EI15" s="30">
        <f t="shared" si="0"/>
        <v>8.0000130866831904E-3</v>
      </c>
      <c r="EJ15" s="45">
        <f t="shared" si="1"/>
        <v>-7.3743494495304584E-7</v>
      </c>
      <c r="EK15" s="45">
        <f t="shared" si="2"/>
        <v>-1.6506734147314695E-6</v>
      </c>
      <c r="EL15" s="45">
        <f t="shared" si="3"/>
        <v>-5.5507075284478289E-7</v>
      </c>
      <c r="EM15" s="45">
        <f t="shared" si="4"/>
        <v>-2.5633425414050473E-5</v>
      </c>
      <c r="EN15" s="45">
        <f t="shared" si="5"/>
        <v>-2.6463464035668534E-5</v>
      </c>
      <c r="EO15" s="45">
        <f t="shared" si="6"/>
        <v>1.2895630784058643E-7</v>
      </c>
      <c r="EP15" s="45">
        <f t="shared" si="7"/>
        <v>-2.4890184317430834E-7</v>
      </c>
      <c r="EQ15" s="45">
        <f t="shared" si="8"/>
        <v>-1.4505952973191791E-6</v>
      </c>
      <c r="ER15" s="45">
        <f t="shared" si="9"/>
        <v>-3.1623918812580461E-7</v>
      </c>
      <c r="ES15" s="45">
        <f t="shared" si="10"/>
        <v>-3.3405303821174618E-7</v>
      </c>
      <c r="ET15" s="45">
        <f t="shared" si="11"/>
        <v>-8.8709768935907506E-8</v>
      </c>
      <c r="EU15" s="45">
        <f t="shared" si="12"/>
        <v>0</v>
      </c>
      <c r="EV15" s="45">
        <f t="shared" si="13"/>
        <v>7.1303169960325623E-7</v>
      </c>
      <c r="EW15" s="45">
        <f t="shared" si="14"/>
        <v>0</v>
      </c>
      <c r="EX15" s="45">
        <f t="shared" si="15"/>
        <v>-1.2624117480027428E-5</v>
      </c>
      <c r="EY15" s="45">
        <f t="shared" si="16"/>
        <v>8.7246391531087102E-7</v>
      </c>
      <c r="EZ15" s="45">
        <f t="shared" si="17"/>
        <v>-4.0782347053901529E-6</v>
      </c>
      <c r="FA15" s="45">
        <f t="shared" si="18"/>
        <v>0</v>
      </c>
      <c r="FB15" s="45">
        <f t="shared" si="19"/>
        <v>-3.4608768312093744E-8</v>
      </c>
      <c r="FC15" s="45">
        <f t="shared" si="20"/>
        <v>-3.4945065188767383E-6</v>
      </c>
      <c r="FD15" s="45">
        <f t="shared" si="21"/>
        <v>-7.0130556593788785E-7</v>
      </c>
      <c r="FE15" s="45">
        <f t="shared" si="22"/>
        <v>-1.3898806503300311E-6</v>
      </c>
      <c r="FF15" s="45">
        <f t="shared" si="23"/>
        <v>6.281937944153387E-7</v>
      </c>
      <c r="FG15" s="45">
        <f t="shared" si="24"/>
        <v>-1.0829456608871806E-5</v>
      </c>
      <c r="FH15" s="45">
        <f t="shared" si="25"/>
        <v>-6.8657531873546248E-6</v>
      </c>
      <c r="FI15" s="45">
        <f t="shared" si="26"/>
        <v>1.5847143030769804E-5</v>
      </c>
      <c r="FJ15" s="45">
        <f t="shared" si="27"/>
        <v>8.1586784858566435E-6</v>
      </c>
      <c r="FK15" s="45">
        <f t="shared" si="28"/>
        <v>-9.4311829732702954E-6</v>
      </c>
      <c r="FL15" s="45">
        <f t="shared" si="29"/>
        <v>-3.7916580223975029E-7</v>
      </c>
      <c r="FM15" s="45">
        <f t="shared" si="30"/>
        <v>-4.2781306717195412E-7</v>
      </c>
      <c r="FN15" s="45">
        <f t="shared" si="31"/>
        <v>-2.8069799459434168E-6</v>
      </c>
      <c r="FO15" s="45">
        <f t="shared" si="32"/>
        <v>1.2465701966067066E-6</v>
      </c>
      <c r="FP15" s="45">
        <f t="shared" si="33"/>
        <v>0</v>
      </c>
      <c r="FQ15" s="45">
        <f t="shared" si="34"/>
        <v>-1.4201956962313192E-6</v>
      </c>
    </row>
    <row r="16" spans="1:173" x14ac:dyDescent="0.25">
      <c r="A16" s="20" t="s">
        <v>15</v>
      </c>
      <c r="B16" s="109">
        <v>3498.7896310000001</v>
      </c>
      <c r="C16" s="109">
        <v>10.946833995</v>
      </c>
      <c r="D16" s="109">
        <v>17268.325851000001</v>
      </c>
      <c r="E16" s="109">
        <v>478.15489896000003</v>
      </c>
      <c r="F16" s="109">
        <v>463.80395578000002</v>
      </c>
      <c r="G16" s="109">
        <v>12.338218266</v>
      </c>
      <c r="H16" s="109">
        <v>756.05857991000005</v>
      </c>
      <c r="I16" s="109">
        <v>59.199387629999997</v>
      </c>
      <c r="J16" s="109">
        <v>12.096937247</v>
      </c>
      <c r="K16" s="109">
        <v>0.49759426080000002</v>
      </c>
      <c r="L16" s="109">
        <v>17.011317926</v>
      </c>
      <c r="N16" s="109">
        <v>1.406268911</v>
      </c>
      <c r="P16" s="109">
        <v>2.4045237999999998E-3</v>
      </c>
      <c r="Q16" s="109">
        <v>168.60106296000001</v>
      </c>
      <c r="R16" s="109">
        <v>6.5951839E-3</v>
      </c>
      <c r="T16" s="109">
        <v>1.0693640740999999</v>
      </c>
      <c r="U16" s="109">
        <v>2.0640400061999999</v>
      </c>
      <c r="V16" s="109">
        <v>1.8698418140999999</v>
      </c>
      <c r="W16" s="109">
        <v>16.255258865999998</v>
      </c>
      <c r="X16" s="109">
        <v>12.429603071000001</v>
      </c>
      <c r="Y16" s="109">
        <v>0.9812455175</v>
      </c>
      <c r="Z16" s="109">
        <v>4.4710699999999997E-4</v>
      </c>
      <c r="AA16" s="109">
        <v>5.8479913E-3</v>
      </c>
      <c r="AB16" s="109">
        <v>6.7491048E-3</v>
      </c>
      <c r="AC16" s="109">
        <v>1.1146157654</v>
      </c>
      <c r="AD16" s="109">
        <v>478.15489896000003</v>
      </c>
      <c r="AE16" s="109">
        <v>463.80395578000002</v>
      </c>
      <c r="AF16" s="109">
        <v>2.9032651169000001</v>
      </c>
      <c r="AG16" s="109">
        <v>2.1094033508000001</v>
      </c>
      <c r="AI16" s="109">
        <v>9.8790240000000006E-4</v>
      </c>
      <c r="AK16" s="109" t="s">
        <v>15</v>
      </c>
      <c r="AL16" s="109">
        <v>0</v>
      </c>
      <c r="AM16" s="109">
        <v>0</v>
      </c>
      <c r="AN16" s="109">
        <v>12.096926368842899</v>
      </c>
      <c r="AO16" s="109">
        <v>59.1995403521599</v>
      </c>
      <c r="AP16" s="109">
        <v>59.1995403521599</v>
      </c>
      <c r="AQ16" s="109">
        <v>12.9347920707071</v>
      </c>
      <c r="AR16" s="109">
        <v>0.55347115566961103</v>
      </c>
      <c r="AS16" s="109">
        <v>8.4591004463808406E-2</v>
      </c>
      <c r="AT16" s="109">
        <v>0.41300265397796398</v>
      </c>
      <c r="AU16" s="109">
        <v>17.011324754365599</v>
      </c>
      <c r="AV16" s="109">
        <v>9.879179261303439E-4</v>
      </c>
      <c r="AW16" s="109">
        <v>0</v>
      </c>
      <c r="AX16" s="109">
        <v>0</v>
      </c>
      <c r="AY16" s="109">
        <v>1.4062633442890899</v>
      </c>
      <c r="AZ16" s="109">
        <v>0</v>
      </c>
      <c r="BA16" s="109">
        <v>0</v>
      </c>
      <c r="BB16" s="109">
        <v>0</v>
      </c>
      <c r="BC16" s="109">
        <v>4.8090235647635197E-4</v>
      </c>
      <c r="BD16" s="109">
        <v>1.9236554931463801E-3</v>
      </c>
      <c r="BE16" s="109">
        <v>3498.7871582643002</v>
      </c>
      <c r="BF16" s="109">
        <v>14.350927585222401</v>
      </c>
      <c r="BG16" s="109">
        <v>357.68552062677298</v>
      </c>
      <c r="BH16" s="109">
        <v>22.7769809631993</v>
      </c>
      <c r="BI16" s="109">
        <v>0.52920002005544597</v>
      </c>
      <c r="BJ16" s="109">
        <v>81.443953097438694</v>
      </c>
      <c r="BK16" s="109">
        <v>1.3682228245947601</v>
      </c>
      <c r="BL16" s="109">
        <v>129.38479016043499</v>
      </c>
      <c r="BM16" s="109">
        <v>11.6675564254124</v>
      </c>
      <c r="BN16" s="109">
        <v>42.294982849052502</v>
      </c>
      <c r="BO16" s="109">
        <v>2.9032642317975599</v>
      </c>
      <c r="BP16" s="109">
        <v>0</v>
      </c>
      <c r="BQ16" s="109">
        <v>0</v>
      </c>
      <c r="BR16" s="109">
        <v>168.60106553141199</v>
      </c>
      <c r="BS16" s="109">
        <v>168.60106553141199</v>
      </c>
      <c r="BT16" s="109">
        <v>2.1094059398028899</v>
      </c>
      <c r="BU16" s="109">
        <v>1.91259772496702E-3</v>
      </c>
      <c r="BV16" s="109">
        <v>3.6932256567430198E-3</v>
      </c>
      <c r="BW16" s="109">
        <v>138.146320129477</v>
      </c>
      <c r="BX16" s="109">
        <v>15.511285618595799</v>
      </c>
      <c r="BY16" s="109">
        <v>0.96757204171483702</v>
      </c>
      <c r="BZ16" s="109">
        <v>1.7705689227492201</v>
      </c>
      <c r="CA16" s="109">
        <v>7.5739487535441201</v>
      </c>
      <c r="CB16" s="109">
        <v>0</v>
      </c>
      <c r="CC16" s="109">
        <v>0</v>
      </c>
      <c r="CD16" s="109">
        <v>0.35288956605323002</v>
      </c>
      <c r="CE16" s="109">
        <v>0.71647375565182403</v>
      </c>
      <c r="CF16" s="109">
        <v>0</v>
      </c>
      <c r="CG16" s="109">
        <v>2.06403689832627</v>
      </c>
      <c r="CH16" s="109">
        <v>10.946837537288401</v>
      </c>
      <c r="CI16" s="109">
        <v>0</v>
      </c>
      <c r="CJ16" s="109">
        <v>0.95361797491581002</v>
      </c>
      <c r="CK16" s="109">
        <v>0.91622056079520697</v>
      </c>
      <c r="CL16" s="109">
        <v>767.68882562233705</v>
      </c>
      <c r="CM16" s="109">
        <v>15541.4856040428</v>
      </c>
      <c r="CN16" s="109">
        <v>1588.68829795444</v>
      </c>
      <c r="CO16" s="109">
        <v>17268.320222126698</v>
      </c>
      <c r="CP16" s="109">
        <v>0</v>
      </c>
      <c r="CQ16" s="109">
        <v>49.987509661845102</v>
      </c>
      <c r="CR16" s="109">
        <v>0.98125006082758104</v>
      </c>
      <c r="CS16" s="109">
        <v>4.47103750515584E-4</v>
      </c>
      <c r="CT16" s="109">
        <v>5.8479727294053598E-3</v>
      </c>
      <c r="CU16" s="109">
        <v>6.7491631924125597E-3</v>
      </c>
      <c r="CV16" s="109">
        <v>1.11461261155429</v>
      </c>
      <c r="CW16" s="109">
        <v>0</v>
      </c>
      <c r="CX16" s="109">
        <v>203.529298822973</v>
      </c>
      <c r="CY16" s="109">
        <v>0.27039769422554299</v>
      </c>
      <c r="CZ16" s="109">
        <v>9.5079799914681004E-2</v>
      </c>
      <c r="DA16" s="109">
        <v>357.68552062677298</v>
      </c>
      <c r="DB16" s="109">
        <v>0.121516470425547</v>
      </c>
      <c r="DC16" s="109">
        <v>0</v>
      </c>
      <c r="DD16" s="109">
        <v>9.892767305731459E-4</v>
      </c>
      <c r="DE16" s="109">
        <v>1.76245534769644E-2</v>
      </c>
      <c r="DF16" s="109">
        <v>478.14267457057599</v>
      </c>
      <c r="DG16" s="109">
        <v>463.791746985354</v>
      </c>
      <c r="DH16" s="109">
        <v>14.350927585222401</v>
      </c>
      <c r="DI16" s="109">
        <v>0</v>
      </c>
      <c r="DJ16" s="109">
        <v>0</v>
      </c>
      <c r="DK16" s="109">
        <v>1.89741753092257</v>
      </c>
      <c r="DL16" s="109">
        <v>0</v>
      </c>
      <c r="DM16" s="109">
        <v>20.360959148244199</v>
      </c>
      <c r="DN16" s="109">
        <v>0</v>
      </c>
      <c r="DO16" s="109">
        <v>0.52920002005544597</v>
      </c>
      <c r="DP16" s="109">
        <v>81.443953097438694</v>
      </c>
      <c r="DQ16" s="109">
        <v>14.0635716548391</v>
      </c>
      <c r="DR16" s="109">
        <v>0</v>
      </c>
      <c r="DS16" s="109">
        <v>1.3682228245947601</v>
      </c>
      <c r="DT16" s="109">
        <v>1.8552192817341501E-3</v>
      </c>
      <c r="DU16" s="109">
        <v>12.3382186918522</v>
      </c>
      <c r="DV16" s="109">
        <v>110.773391851136</v>
      </c>
      <c r="DW16" s="109">
        <v>0</v>
      </c>
      <c r="DX16" s="109">
        <v>0</v>
      </c>
      <c r="DY16" s="109">
        <v>0.19798075737891899</v>
      </c>
      <c r="DZ16" s="109">
        <v>16.9612756461323</v>
      </c>
      <c r="EA16" s="109">
        <v>16.255225984207001</v>
      </c>
      <c r="EB16" s="109">
        <v>0</v>
      </c>
      <c r="EC16" s="109">
        <v>1.4824580393851601</v>
      </c>
      <c r="ED16" s="109">
        <v>756.05832067549602</v>
      </c>
      <c r="EE16" s="109">
        <v>12.429594104243</v>
      </c>
      <c r="EF16" s="109">
        <v>13.8520135025062</v>
      </c>
      <c r="EI16" s="30">
        <f t="shared" si="0"/>
        <v>7.9999860063090407E-3</v>
      </c>
      <c r="EJ16" s="45">
        <f t="shared" si="1"/>
        <v>-7.067403190035409E-7</v>
      </c>
      <c r="EK16" s="45">
        <f t="shared" si="2"/>
        <v>3.2359021813979527E-7</v>
      </c>
      <c r="EL16" s="45">
        <f t="shared" si="3"/>
        <v>-3.2596520077486109E-7</v>
      </c>
      <c r="EM16" s="45">
        <f t="shared" si="4"/>
        <v>-2.5565751706450199E-5</v>
      </c>
      <c r="EN16" s="45">
        <f t="shared" si="5"/>
        <v>-2.6323179209405899E-5</v>
      </c>
      <c r="EO16" s="45">
        <f t="shared" si="6"/>
        <v>3.4514886229505435E-8</v>
      </c>
      <c r="EP16" s="45">
        <f t="shared" si="7"/>
        <v>-3.4287621477595824E-7</v>
      </c>
      <c r="EQ16" s="45">
        <f t="shared" si="8"/>
        <v>2.5797929001881865E-6</v>
      </c>
      <c r="ER16" s="45">
        <f t="shared" si="9"/>
        <v>-8.992488659171529E-7</v>
      </c>
      <c r="ES16" s="45">
        <f t="shared" si="10"/>
        <v>-1.2105409468791035E-6</v>
      </c>
      <c r="ET16" s="45">
        <f t="shared" si="11"/>
        <v>4.0140132756791805E-7</v>
      </c>
      <c r="EU16" s="45">
        <f t="shared" si="12"/>
        <v>0</v>
      </c>
      <c r="EV16" s="45">
        <f t="shared" si="13"/>
        <v>-3.9584967472909817E-6</v>
      </c>
      <c r="EW16" s="45">
        <f t="shared" si="14"/>
        <v>0</v>
      </c>
      <c r="EX16" s="45">
        <f t="shared" si="15"/>
        <v>1.4160651157812268E-5</v>
      </c>
      <c r="EY16" s="45">
        <f t="shared" si="16"/>
        <v>1.5251457717731388E-8</v>
      </c>
      <c r="EZ16" s="45">
        <f t="shared" si="17"/>
        <v>-1.2704379147668665E-5</v>
      </c>
      <c r="FA16" s="45">
        <f t="shared" si="18"/>
        <v>0</v>
      </c>
      <c r="FB16" s="45">
        <f t="shared" si="19"/>
        <v>-7.0359100714628028E-7</v>
      </c>
      <c r="FC16" s="45">
        <f t="shared" si="20"/>
        <v>-1.5057235909131857E-6</v>
      </c>
      <c r="FD16" s="45">
        <f t="shared" si="21"/>
        <v>-1.7532975026180891E-6</v>
      </c>
      <c r="FE16" s="45">
        <f t="shared" si="22"/>
        <v>-2.0228403169666874E-6</v>
      </c>
      <c r="FF16" s="45">
        <f t="shared" si="23"/>
        <v>-7.2140332637220257E-7</v>
      </c>
      <c r="FG16" s="45">
        <f t="shared" si="24"/>
        <v>4.630163909045697E-6</v>
      </c>
      <c r="FH16" s="45">
        <f t="shared" si="25"/>
        <v>-7.267800360931697E-6</v>
      </c>
      <c r="FI16" s="45">
        <f t="shared" si="26"/>
        <v>-3.1755510033299553E-6</v>
      </c>
      <c r="FJ16" s="45">
        <f t="shared" si="27"/>
        <v>8.6518752175459918E-6</v>
      </c>
      <c r="FK16" s="45">
        <f t="shared" si="28"/>
        <v>-2.8295362472220929E-6</v>
      </c>
      <c r="FL16" s="45">
        <f t="shared" si="29"/>
        <v>-1.9626007528326584E-7</v>
      </c>
      <c r="FM16" s="45">
        <f t="shared" si="30"/>
        <v>-1.687090803859763E-7</v>
      </c>
      <c r="FN16" s="45">
        <f t="shared" si="31"/>
        <v>-3.0486449035493897E-7</v>
      </c>
      <c r="FO16" s="45">
        <f t="shared" si="32"/>
        <v>1.2273626515623101E-6</v>
      </c>
      <c r="FP16" s="45">
        <f t="shared" si="33"/>
        <v>0</v>
      </c>
      <c r="FQ16" s="45">
        <f t="shared" si="34"/>
        <v>1.5716259363118164E-5</v>
      </c>
    </row>
    <row r="17" spans="1:173" x14ac:dyDescent="0.25">
      <c r="A17" s="20" t="s">
        <v>16</v>
      </c>
      <c r="B17" s="109">
        <v>4527.5595616999999</v>
      </c>
      <c r="C17" s="109">
        <v>14.165597654999999</v>
      </c>
      <c r="D17" s="109">
        <v>22610.451553999999</v>
      </c>
      <c r="E17" s="109">
        <v>626.25862110000003</v>
      </c>
      <c r="F17" s="109">
        <v>607.46287038000003</v>
      </c>
      <c r="G17" s="109">
        <v>15.966098559000001</v>
      </c>
      <c r="H17" s="109">
        <v>990.34284228000001</v>
      </c>
      <c r="I17" s="109">
        <v>77.543843374000005</v>
      </c>
      <c r="J17" s="109">
        <v>15.845485077999999</v>
      </c>
      <c r="K17" s="109">
        <v>0.64912899280000003</v>
      </c>
      <c r="L17" s="109">
        <v>22.282714012</v>
      </c>
      <c r="N17" s="109">
        <v>1.8420377078000001</v>
      </c>
      <c r="P17" s="109">
        <v>3.1367847999999999E-3</v>
      </c>
      <c r="Q17" s="109">
        <v>220.84644861999999</v>
      </c>
      <c r="R17" s="109">
        <v>8.6034041999999995E-3</v>
      </c>
      <c r="T17" s="109">
        <v>1.3950225875</v>
      </c>
      <c r="U17" s="109">
        <v>2.7036359945999999</v>
      </c>
      <c r="V17" s="109">
        <v>2.4392736230000001</v>
      </c>
      <c r="W17" s="109">
        <v>21.292370589000001</v>
      </c>
      <c r="X17" s="109">
        <v>16.281236712999998</v>
      </c>
      <c r="Y17" s="109">
        <v>1.2852937888</v>
      </c>
      <c r="Z17" s="109">
        <v>5.855942E-4</v>
      </c>
      <c r="AA17" s="109">
        <v>7.6596800999999999E-3</v>
      </c>
      <c r="AB17" s="109">
        <v>8.8399697000000003E-3</v>
      </c>
      <c r="AC17" s="109">
        <v>1.4600033777000001</v>
      </c>
      <c r="AD17" s="109">
        <v>626.25862110000003</v>
      </c>
      <c r="AE17" s="109">
        <v>607.46287038000003</v>
      </c>
      <c r="AF17" s="109">
        <v>3.8029165546999999</v>
      </c>
      <c r="AG17" s="109">
        <v>2.7630563717999999</v>
      </c>
      <c r="AI17" s="109">
        <v>1.2938959000000001E-3</v>
      </c>
      <c r="AK17" s="109" t="s">
        <v>16</v>
      </c>
      <c r="AL17" s="109">
        <v>0</v>
      </c>
      <c r="AM17" s="109">
        <v>0</v>
      </c>
      <c r="AN17" s="109">
        <v>15.8455183930011</v>
      </c>
      <c r="AO17" s="109">
        <v>77.543822112566303</v>
      </c>
      <c r="AP17" s="109">
        <v>77.543822112566303</v>
      </c>
      <c r="AQ17" s="109">
        <v>16.9429874225929</v>
      </c>
      <c r="AR17" s="109">
        <v>0.72499300784522602</v>
      </c>
      <c r="AS17" s="109">
        <v>0.110351951321946</v>
      </c>
      <c r="AT17" s="109">
        <v>0.53877718811488196</v>
      </c>
      <c r="AU17" s="109">
        <v>22.282711351416001</v>
      </c>
      <c r="AV17" s="109">
        <v>1.2938868728949299E-3</v>
      </c>
      <c r="AW17" s="109">
        <v>0</v>
      </c>
      <c r="AX17" s="109">
        <v>0</v>
      </c>
      <c r="AY17" s="109">
        <v>1.8420399947257999</v>
      </c>
      <c r="AZ17" s="109">
        <v>0</v>
      </c>
      <c r="BA17" s="109">
        <v>0</v>
      </c>
      <c r="BB17" s="109">
        <v>0</v>
      </c>
      <c r="BC17" s="109">
        <v>6.2735285184388999E-4</v>
      </c>
      <c r="BD17" s="109">
        <v>2.5093952732904499E-3</v>
      </c>
      <c r="BE17" s="109">
        <v>4527.55756537862</v>
      </c>
      <c r="BF17" s="109">
        <v>18.795730448585399</v>
      </c>
      <c r="BG17" s="109">
        <v>468.47522109602698</v>
      </c>
      <c r="BH17" s="109">
        <v>29.831864281265599</v>
      </c>
      <c r="BI17" s="109">
        <v>0.69311546321863804</v>
      </c>
      <c r="BJ17" s="109">
        <v>106.670506454582</v>
      </c>
      <c r="BK17" s="109">
        <v>1.7920150323252599</v>
      </c>
      <c r="BL17" s="109">
        <v>169.47808851411301</v>
      </c>
      <c r="BM17" s="109">
        <v>15.2830456801686</v>
      </c>
      <c r="BN17" s="109">
        <v>55.401124775869498</v>
      </c>
      <c r="BO17" s="109">
        <v>3.8029204715259799</v>
      </c>
      <c r="BP17" s="109">
        <v>0</v>
      </c>
      <c r="BQ17" s="109">
        <v>0</v>
      </c>
      <c r="BR17" s="109">
        <v>220.84628114051</v>
      </c>
      <c r="BS17" s="109">
        <v>220.84628114051</v>
      </c>
      <c r="BT17" s="109">
        <v>2.7630509618966799</v>
      </c>
      <c r="BU17" s="109">
        <v>2.4949695614932999E-3</v>
      </c>
      <c r="BV17" s="109">
        <v>4.8179514657537299E-3</v>
      </c>
      <c r="BW17" s="109">
        <v>180.883654012797</v>
      </c>
      <c r="BX17" s="109">
        <v>20.3178678327264</v>
      </c>
      <c r="BY17" s="109">
        <v>1.26740425094176</v>
      </c>
      <c r="BZ17" s="109">
        <v>2.3192177035584201</v>
      </c>
      <c r="CA17" s="109">
        <v>9.9209123939990196</v>
      </c>
      <c r="CB17" s="109">
        <v>0</v>
      </c>
      <c r="CC17" s="109">
        <v>0</v>
      </c>
      <c r="CD17" s="109">
        <v>0.46035774059315299</v>
      </c>
      <c r="CE17" s="109">
        <v>0.93466609225240704</v>
      </c>
      <c r="CF17" s="109">
        <v>0</v>
      </c>
      <c r="CG17" s="109">
        <v>2.7036323402484501</v>
      </c>
      <c r="CH17" s="109">
        <v>14.165571434051399</v>
      </c>
      <c r="CI17" s="109">
        <v>0</v>
      </c>
      <c r="CJ17" s="109">
        <v>1.2440291649443</v>
      </c>
      <c r="CK17" s="109">
        <v>1.19524364435038</v>
      </c>
      <c r="CL17" s="109">
        <v>1005.57681318584</v>
      </c>
      <c r="CM17" s="109">
        <v>20349.394227241301</v>
      </c>
      <c r="CN17" s="109">
        <v>2080.1602869205199</v>
      </c>
      <c r="CO17" s="109">
        <v>22610.4381681747</v>
      </c>
      <c r="CP17" s="109">
        <v>0</v>
      </c>
      <c r="CQ17" s="109">
        <v>65.477442789783694</v>
      </c>
      <c r="CR17" s="109">
        <v>1.28530939548493</v>
      </c>
      <c r="CS17" s="109">
        <v>5.8559583805287705E-4</v>
      </c>
      <c r="CT17" s="109">
        <v>7.6597236068938496E-3</v>
      </c>
      <c r="CU17" s="109">
        <v>8.83995012973097E-3</v>
      </c>
      <c r="CV17" s="109">
        <v>1.4599942093442799</v>
      </c>
      <c r="CW17" s="109">
        <v>0</v>
      </c>
      <c r="CX17" s="109">
        <v>266.59756438975501</v>
      </c>
      <c r="CY17" s="109">
        <v>0.35415106907631799</v>
      </c>
      <c r="CZ17" s="109">
        <v>0.12453010568957799</v>
      </c>
      <c r="DA17" s="109">
        <v>468.47522109602698</v>
      </c>
      <c r="DB17" s="109">
        <v>0.15915549063311199</v>
      </c>
      <c r="DC17" s="109">
        <v>0</v>
      </c>
      <c r="DD17" s="109">
        <v>1.2905077678753501E-3</v>
      </c>
      <c r="DE17" s="109">
        <v>2.3083550477576199E-2</v>
      </c>
      <c r="DF17" s="109">
        <v>626.24270984572797</v>
      </c>
      <c r="DG17" s="109">
        <v>607.44697939714194</v>
      </c>
      <c r="DH17" s="109">
        <v>18.795730448585399</v>
      </c>
      <c r="DI17" s="109">
        <v>0</v>
      </c>
      <c r="DJ17" s="109">
        <v>0</v>
      </c>
      <c r="DK17" s="109">
        <v>2.48512887514674</v>
      </c>
      <c r="DL17" s="109">
        <v>0</v>
      </c>
      <c r="DM17" s="109">
        <v>26.667642379448498</v>
      </c>
      <c r="DN17" s="109">
        <v>0</v>
      </c>
      <c r="DO17" s="109">
        <v>0.69311546321863804</v>
      </c>
      <c r="DP17" s="109">
        <v>106.670506454582</v>
      </c>
      <c r="DQ17" s="109">
        <v>18.4215436087113</v>
      </c>
      <c r="DR17" s="109">
        <v>0</v>
      </c>
      <c r="DS17" s="109">
        <v>1.7920150323252599</v>
      </c>
      <c r="DT17" s="109">
        <v>2.4298805172043099E-3</v>
      </c>
      <c r="DU17" s="109">
        <v>15.9660694735473</v>
      </c>
      <c r="DV17" s="109">
        <v>145.09967244624499</v>
      </c>
      <c r="DW17" s="109">
        <v>0</v>
      </c>
      <c r="DX17" s="109">
        <v>0</v>
      </c>
      <c r="DY17" s="109">
        <v>0.25932862809328</v>
      </c>
      <c r="DZ17" s="109">
        <v>22.2171187698486</v>
      </c>
      <c r="EA17" s="109">
        <v>21.292344783545499</v>
      </c>
      <c r="EB17" s="109">
        <v>0</v>
      </c>
      <c r="EC17" s="109">
        <v>1.9418341508655801</v>
      </c>
      <c r="ED17" s="109">
        <v>990.34258252726704</v>
      </c>
      <c r="EE17" s="109">
        <v>16.2812475293583</v>
      </c>
      <c r="EF17" s="109">
        <v>18.144429999151701</v>
      </c>
      <c r="EI17" s="30">
        <f t="shared" si="0"/>
        <v>8.0000065751666682E-3</v>
      </c>
      <c r="EJ17" s="45">
        <f t="shared" si="1"/>
        <v>-4.4092658588251533E-7</v>
      </c>
      <c r="EK17" s="45">
        <f t="shared" si="2"/>
        <v>-1.8510301674908092E-6</v>
      </c>
      <c r="EL17" s="45">
        <f t="shared" si="3"/>
        <v>-5.9201937066001069E-7</v>
      </c>
      <c r="EM17" s="45">
        <f t="shared" si="4"/>
        <v>-2.5406842694009463E-5</v>
      </c>
      <c r="EN17" s="45">
        <f t="shared" si="5"/>
        <v>-2.6159595315086704E-5</v>
      </c>
      <c r="EO17" s="45">
        <f t="shared" si="6"/>
        <v>-1.8217006861787581E-6</v>
      </c>
      <c r="EP17" s="45">
        <f t="shared" si="7"/>
        <v>-2.6228566702680225E-7</v>
      </c>
      <c r="EQ17" s="45">
        <f t="shared" si="8"/>
        <v>-2.7418596727375578E-7</v>
      </c>
      <c r="ER17" s="45">
        <f t="shared" si="9"/>
        <v>2.1024917152700933E-6</v>
      </c>
      <c r="ES17" s="45">
        <f t="shared" si="10"/>
        <v>2.258978254381724E-7</v>
      </c>
      <c r="ET17" s="45">
        <f t="shared" si="11"/>
        <v>-1.194012541297958E-7</v>
      </c>
      <c r="EU17" s="45">
        <f t="shared" si="12"/>
        <v>0</v>
      </c>
      <c r="EV17" s="45">
        <f t="shared" si="13"/>
        <v>1.2415195357618544E-6</v>
      </c>
      <c r="EW17" s="45">
        <f t="shared" si="14"/>
        <v>0</v>
      </c>
      <c r="EX17" s="45">
        <f t="shared" si="15"/>
        <v>-1.1691865396700571E-5</v>
      </c>
      <c r="EY17" s="45">
        <f t="shared" si="16"/>
        <v>-7.5835265196672071E-7</v>
      </c>
      <c r="EZ17" s="45">
        <f t="shared" si="17"/>
        <v>2.8587663450365205E-6</v>
      </c>
      <c r="FA17" s="45">
        <f t="shared" si="18"/>
        <v>0</v>
      </c>
      <c r="FB17" s="45">
        <f t="shared" si="19"/>
        <v>8.9270637706294799E-7</v>
      </c>
      <c r="FC17" s="45">
        <f t="shared" si="20"/>
        <v>-1.3516433266563027E-6</v>
      </c>
      <c r="FD17" s="45">
        <f t="shared" si="21"/>
        <v>-3.3358509366909758E-7</v>
      </c>
      <c r="FE17" s="45">
        <f t="shared" si="22"/>
        <v>-1.2119577946609445E-6</v>
      </c>
      <c r="FF17" s="45">
        <f t="shared" si="23"/>
        <v>6.6434500598054506E-7</v>
      </c>
      <c r="FG17" s="45">
        <f t="shared" si="24"/>
        <v>1.2142503967531376E-5</v>
      </c>
      <c r="FH17" s="45">
        <f t="shared" si="25"/>
        <v>2.7972491480314203E-6</v>
      </c>
      <c r="FI17" s="45">
        <f t="shared" si="26"/>
        <v>5.6799883652750797E-6</v>
      </c>
      <c r="FJ17" s="45">
        <f t="shared" si="27"/>
        <v>-2.2138389264300677E-6</v>
      </c>
      <c r="FK17" s="45">
        <f t="shared" si="28"/>
        <v>-6.2796811707536208E-6</v>
      </c>
      <c r="FL17" s="45">
        <f t="shared" si="29"/>
        <v>-2.6877713212754837E-7</v>
      </c>
      <c r="FM17" s="45">
        <f t="shared" si="30"/>
        <v>-2.437228491042918E-7</v>
      </c>
      <c r="FN17" s="45">
        <f t="shared" si="31"/>
        <v>1.0299531750594257E-6</v>
      </c>
      <c r="FO17" s="45">
        <f t="shared" si="32"/>
        <v>-1.9579417109256616E-6</v>
      </c>
      <c r="FP17" s="45">
        <f t="shared" si="33"/>
        <v>0</v>
      </c>
      <c r="FQ17" s="45">
        <f t="shared" si="34"/>
        <v>-6.9766857365996565E-6</v>
      </c>
    </row>
    <row r="18" spans="1:173" x14ac:dyDescent="0.25">
      <c r="A18" s="20" t="s">
        <v>17</v>
      </c>
      <c r="B18" s="109">
        <v>1592.8368832000001</v>
      </c>
      <c r="C18" s="109">
        <v>4.9835862368999999</v>
      </c>
      <c r="D18" s="109">
        <v>7967.4851326999997</v>
      </c>
      <c r="E18" s="109">
        <v>220.78595813999999</v>
      </c>
      <c r="F18" s="109">
        <v>214.15958089</v>
      </c>
      <c r="G18" s="109">
        <v>5.6170150991999996</v>
      </c>
      <c r="H18" s="109">
        <v>349.14844677999997</v>
      </c>
      <c r="I18" s="109">
        <v>27.338323624000001</v>
      </c>
      <c r="J18" s="109">
        <v>5.5863756058999998</v>
      </c>
      <c r="K18" s="109">
        <v>0.2286947902</v>
      </c>
      <c r="L18" s="109">
        <v>7.8558406259</v>
      </c>
      <c r="N18" s="109">
        <v>0.64941613099999995</v>
      </c>
      <c r="P18" s="109">
        <v>1.1051214000000001E-3</v>
      </c>
      <c r="Q18" s="109">
        <v>77.860110180000007</v>
      </c>
      <c r="R18" s="109">
        <v>3.0310530000000001E-3</v>
      </c>
      <c r="T18" s="109">
        <v>0.49148071180000003</v>
      </c>
      <c r="U18" s="109">
        <v>0.95317529329999995</v>
      </c>
      <c r="V18" s="109">
        <v>0.85938103789999998</v>
      </c>
      <c r="W18" s="109">
        <v>7.5066920661000003</v>
      </c>
      <c r="X18" s="109">
        <v>5.7400007222999996</v>
      </c>
      <c r="Y18" s="109">
        <v>0.45313347599999998</v>
      </c>
      <c r="Z18" s="109">
        <v>2.0644979999999999E-4</v>
      </c>
      <c r="AA18" s="109">
        <v>2.7004194E-3</v>
      </c>
      <c r="AB18" s="109">
        <v>3.1165311000000001E-3</v>
      </c>
      <c r="AC18" s="109">
        <v>0.51472850910000001</v>
      </c>
      <c r="AD18" s="109">
        <v>220.78595813999999</v>
      </c>
      <c r="AE18" s="109">
        <v>214.15958089</v>
      </c>
      <c r="AF18" s="109">
        <v>1.3407301405000001</v>
      </c>
      <c r="AG18" s="109">
        <v>0.97412423280000004</v>
      </c>
      <c r="AI18" s="109">
        <v>4.5615990000000002E-4</v>
      </c>
      <c r="AK18" s="109" t="s">
        <v>17</v>
      </c>
      <c r="AL18" s="109">
        <v>0</v>
      </c>
      <c r="AM18" s="109">
        <v>0</v>
      </c>
      <c r="AN18" s="109">
        <v>5.58637126064467</v>
      </c>
      <c r="AO18" s="109">
        <v>27.338327290368301</v>
      </c>
      <c r="AP18" s="109">
        <v>27.338327290368301</v>
      </c>
      <c r="AQ18" s="109">
        <v>5.9732964894756799</v>
      </c>
      <c r="AR18" s="109">
        <v>0.25558964663692502</v>
      </c>
      <c r="AS18" s="109">
        <v>3.8878002163836398E-2</v>
      </c>
      <c r="AT18" s="109">
        <v>0.18981681300947401</v>
      </c>
      <c r="AU18" s="109">
        <v>7.8558449684527201</v>
      </c>
      <c r="AV18" s="109">
        <v>4.5616384002917701E-4</v>
      </c>
      <c r="AW18" s="109">
        <v>0</v>
      </c>
      <c r="AX18" s="109">
        <v>0</v>
      </c>
      <c r="AY18" s="109">
        <v>0.64941770371446506</v>
      </c>
      <c r="AZ18" s="109">
        <v>0</v>
      </c>
      <c r="BA18" s="109">
        <v>0</v>
      </c>
      <c r="BB18" s="109">
        <v>0</v>
      </c>
      <c r="BC18" s="109">
        <v>2.2102807665470601E-4</v>
      </c>
      <c r="BD18" s="109">
        <v>8.8409701538274903E-4</v>
      </c>
      <c r="BE18" s="109">
        <v>1592.8355639434001</v>
      </c>
      <c r="BF18" s="109">
        <v>6.6263705799809198</v>
      </c>
      <c r="BG18" s="109">
        <v>165.15975557245699</v>
      </c>
      <c r="BH18" s="109">
        <v>10.5171550163417</v>
      </c>
      <c r="BI18" s="109">
        <v>0.24435552493703</v>
      </c>
      <c r="BJ18" s="109">
        <v>37.606425583976701</v>
      </c>
      <c r="BK18" s="109">
        <v>0.63177124434376597</v>
      </c>
      <c r="BL18" s="109">
        <v>59.749882979143798</v>
      </c>
      <c r="BM18" s="109">
        <v>5.38808614306609</v>
      </c>
      <c r="BN18" s="109">
        <v>19.531812958494001</v>
      </c>
      <c r="BO18" s="109">
        <v>1.3407312864940499</v>
      </c>
      <c r="BP18" s="109">
        <v>0</v>
      </c>
      <c r="BQ18" s="109">
        <v>0</v>
      </c>
      <c r="BR18" s="109">
        <v>77.860105282069398</v>
      </c>
      <c r="BS18" s="109">
        <v>77.860105282069398</v>
      </c>
      <c r="BT18" s="109">
        <v>0.97413120454347801</v>
      </c>
      <c r="BU18" s="109">
        <v>8.7899274999126505E-4</v>
      </c>
      <c r="BV18" s="109">
        <v>1.69738649321338E-3</v>
      </c>
      <c r="BW18" s="109">
        <v>63.739888020635199</v>
      </c>
      <c r="BX18" s="109">
        <v>7.1631233114784703</v>
      </c>
      <c r="BY18" s="109">
        <v>0.44682502487480802</v>
      </c>
      <c r="BZ18" s="109">
        <v>0.81765483118304805</v>
      </c>
      <c r="CA18" s="109">
        <v>3.4976527186439301</v>
      </c>
      <c r="CB18" s="109">
        <v>0</v>
      </c>
      <c r="CC18" s="109">
        <v>0</v>
      </c>
      <c r="CD18" s="109">
        <v>0.16218845109872801</v>
      </c>
      <c r="CE18" s="109">
        <v>0.32929163498073699</v>
      </c>
      <c r="CF18" s="109">
        <v>0</v>
      </c>
      <c r="CG18" s="109">
        <v>0.95318144718030895</v>
      </c>
      <c r="CH18" s="109">
        <v>4.98358978463048</v>
      </c>
      <c r="CI18" s="109">
        <v>0</v>
      </c>
      <c r="CJ18" s="109">
        <v>0.43828453509482601</v>
      </c>
      <c r="CK18" s="109">
        <v>0.42109619793096198</v>
      </c>
      <c r="CL18" s="109">
        <v>354.51933366512799</v>
      </c>
      <c r="CM18" s="109">
        <v>7170.7325400684504</v>
      </c>
      <c r="CN18" s="109">
        <v>733.00838181473296</v>
      </c>
      <c r="CO18" s="109">
        <v>7967.48080990382</v>
      </c>
      <c r="CP18" s="109">
        <v>0</v>
      </c>
      <c r="CQ18" s="109">
        <v>23.0842715042135</v>
      </c>
      <c r="CR18" s="109">
        <v>0.45312311092070501</v>
      </c>
      <c r="CS18" s="109">
        <v>2.0645235403804E-4</v>
      </c>
      <c r="CT18" s="109">
        <v>2.70042269879682E-3</v>
      </c>
      <c r="CU18" s="109">
        <v>3.1164924602456998E-3</v>
      </c>
      <c r="CV18" s="109">
        <v>0.51472524559775501</v>
      </c>
      <c r="CW18" s="109">
        <v>0</v>
      </c>
      <c r="CX18" s="109">
        <v>93.9898921158848</v>
      </c>
      <c r="CY18" s="109">
        <v>0.124855004888749</v>
      </c>
      <c r="CZ18" s="109">
        <v>4.3902689677408603E-2</v>
      </c>
      <c r="DA18" s="109">
        <v>165.15975557245699</v>
      </c>
      <c r="DB18" s="109">
        <v>5.6109807150691297E-2</v>
      </c>
      <c r="DC18" s="109">
        <v>0</v>
      </c>
      <c r="DD18" s="109">
        <v>4.5466352089154898E-4</v>
      </c>
      <c r="DE18" s="109">
        <v>8.1380389049642496E-3</v>
      </c>
      <c r="DF18" s="109">
        <v>220.78025606998699</v>
      </c>
      <c r="DG18" s="109">
        <v>214.15388549000599</v>
      </c>
      <c r="DH18" s="109">
        <v>6.6263705799809198</v>
      </c>
      <c r="DI18" s="109">
        <v>0</v>
      </c>
      <c r="DJ18" s="109">
        <v>0</v>
      </c>
      <c r="DK18" s="109">
        <v>0.876128072113185</v>
      </c>
      <c r="DL18" s="109">
        <v>0</v>
      </c>
      <c r="DM18" s="109">
        <v>9.4015873183529095</v>
      </c>
      <c r="DN18" s="109">
        <v>0</v>
      </c>
      <c r="DO18" s="109">
        <v>0.24435552493703</v>
      </c>
      <c r="DP18" s="109">
        <v>37.606425583976701</v>
      </c>
      <c r="DQ18" s="109">
        <v>6.4945740355555204</v>
      </c>
      <c r="DR18" s="109">
        <v>0</v>
      </c>
      <c r="DS18" s="109">
        <v>0.63177124434376597</v>
      </c>
      <c r="DT18" s="109">
        <v>8.5663320304017396E-4</v>
      </c>
      <c r="DU18" s="109">
        <v>5.61702258198713</v>
      </c>
      <c r="DV18" s="109">
        <v>51.155329145627</v>
      </c>
      <c r="DW18" s="109">
        <v>0</v>
      </c>
      <c r="DX18" s="109">
        <v>0</v>
      </c>
      <c r="DY18" s="109">
        <v>9.1426781460226106E-2</v>
      </c>
      <c r="DZ18" s="109">
        <v>7.8327284402079398</v>
      </c>
      <c r="EA18" s="109">
        <v>7.5066904305711599</v>
      </c>
      <c r="EB18" s="109">
        <v>0</v>
      </c>
      <c r="EC18" s="109">
        <v>0.68459943695153602</v>
      </c>
      <c r="ED18" s="109">
        <v>349.14829064854399</v>
      </c>
      <c r="EE18" s="109">
        <v>5.7399899791171496</v>
      </c>
      <c r="EF18" s="109">
        <v>6.39687363026108</v>
      </c>
      <c r="EI18" s="30">
        <f t="shared" si="0"/>
        <v>8.0000052138694318E-3</v>
      </c>
      <c r="EJ18" s="45">
        <f t="shared" si="1"/>
        <v>-8.2824337754955517E-7</v>
      </c>
      <c r="EK18" s="45">
        <f t="shared" si="2"/>
        <v>7.1188303189969519E-7</v>
      </c>
      <c r="EL18" s="45">
        <f t="shared" si="3"/>
        <v>-5.4255465904547578E-7</v>
      </c>
      <c r="EM18" s="45">
        <f t="shared" si="4"/>
        <v>-2.5826234879418262E-5</v>
      </c>
      <c r="EN18" s="45">
        <f t="shared" si="5"/>
        <v>-2.6594187242717601E-5</v>
      </c>
      <c r="EO18" s="45">
        <f t="shared" si="6"/>
        <v>1.3321643253958352E-6</v>
      </c>
      <c r="EP18" s="45">
        <f t="shared" si="7"/>
        <v>-4.4717786208337799E-7</v>
      </c>
      <c r="EQ18" s="45">
        <f t="shared" si="8"/>
        <v>1.3411094077823465E-7</v>
      </c>
      <c r="ER18" s="45">
        <f t="shared" si="9"/>
        <v>-7.7783085784364948E-7</v>
      </c>
      <c r="ES18" s="45">
        <f t="shared" si="10"/>
        <v>1.0919929744695226E-7</v>
      </c>
      <c r="ET18" s="45">
        <f t="shared" si="11"/>
        <v>5.5278014497461061E-7</v>
      </c>
      <c r="EU18" s="45">
        <f t="shared" si="12"/>
        <v>0</v>
      </c>
      <c r="EV18" s="45">
        <f t="shared" si="13"/>
        <v>2.4217360641807509E-6</v>
      </c>
      <c r="EW18" s="45">
        <f t="shared" si="14"/>
        <v>0</v>
      </c>
      <c r="EX18" s="45">
        <f t="shared" si="15"/>
        <v>3.3408433273102271E-6</v>
      </c>
      <c r="EY18" s="45">
        <f t="shared" si="16"/>
        <v>-6.2906802948598172E-8</v>
      </c>
      <c r="EZ18" s="45">
        <f t="shared" si="17"/>
        <v>-3.3770124792976089E-6</v>
      </c>
      <c r="FA18" s="45">
        <f t="shared" si="18"/>
        <v>0</v>
      </c>
      <c r="FB18" s="45">
        <f t="shared" si="19"/>
        <v>-1.2731334515758232E-6</v>
      </c>
      <c r="FC18" s="45">
        <f t="shared" si="20"/>
        <v>6.4561894881849887E-6</v>
      </c>
      <c r="FD18" s="45">
        <f t="shared" si="21"/>
        <v>-3.5476022688620352E-7</v>
      </c>
      <c r="FE18" s="45">
        <f t="shared" si="22"/>
        <v>-2.1787610654048579E-7</v>
      </c>
      <c r="FF18" s="45">
        <f t="shared" si="23"/>
        <v>-1.8716344073364317E-6</v>
      </c>
      <c r="FG18" s="45">
        <f t="shared" si="24"/>
        <v>-2.2874229876963796E-5</v>
      </c>
      <c r="FH18" s="45">
        <f t="shared" si="25"/>
        <v>1.2371230391143457E-5</v>
      </c>
      <c r="FI18" s="45">
        <f t="shared" si="26"/>
        <v>1.2215868468088578E-6</v>
      </c>
      <c r="FJ18" s="45">
        <f t="shared" si="27"/>
        <v>-1.2398321422258435E-5</v>
      </c>
      <c r="FK18" s="45">
        <f t="shared" si="28"/>
        <v>-6.3402399270737016E-6</v>
      </c>
      <c r="FL18" s="45">
        <f t="shared" si="29"/>
        <v>-5.6442884316055697E-7</v>
      </c>
      <c r="FM18" s="45">
        <f t="shared" si="30"/>
        <v>-5.5074792065413237E-7</v>
      </c>
      <c r="FN18" s="45">
        <f t="shared" si="31"/>
        <v>8.547537011816291E-7</v>
      </c>
      <c r="FO18" s="45">
        <f t="shared" si="32"/>
        <v>7.1569346529125162E-6</v>
      </c>
      <c r="FP18" s="45">
        <f t="shared" si="33"/>
        <v>0</v>
      </c>
      <c r="FQ18" s="45">
        <f t="shared" si="34"/>
        <v>8.6373860942102584E-6</v>
      </c>
    </row>
    <row r="19" spans="1:173" x14ac:dyDescent="0.25">
      <c r="A19" s="20" t="s">
        <v>18</v>
      </c>
      <c r="B19" s="109">
        <v>1564.8984802</v>
      </c>
      <c r="C19" s="109">
        <v>4.8961711556000003</v>
      </c>
      <c r="D19" s="109">
        <v>7845.4576033000003</v>
      </c>
      <c r="E19" s="109">
        <v>218.00509507999999</v>
      </c>
      <c r="F19" s="109">
        <v>211.46221004</v>
      </c>
      <c r="G19" s="109">
        <v>5.5184957654</v>
      </c>
      <c r="H19" s="109">
        <v>344.76096412999999</v>
      </c>
      <c r="I19" s="109">
        <v>26.994782185999998</v>
      </c>
      <c r="J19" s="109">
        <v>5.5161752681999996</v>
      </c>
      <c r="K19" s="109">
        <v>0.22546473719999999</v>
      </c>
      <c r="L19" s="109">
        <v>7.7571215695999998</v>
      </c>
      <c r="N19" s="109">
        <v>0.64125533369999999</v>
      </c>
      <c r="P19" s="109">
        <v>1.0895128E-3</v>
      </c>
      <c r="Q19" s="109">
        <v>76.881691630999995</v>
      </c>
      <c r="R19" s="109">
        <v>2.9882101999999999E-3</v>
      </c>
      <c r="T19" s="109">
        <v>0.48453914009999999</v>
      </c>
      <c r="U19" s="109">
        <v>0.94119741290000003</v>
      </c>
      <c r="V19" s="109">
        <v>0.84724325810000001</v>
      </c>
      <c r="W19" s="109">
        <v>7.4123605513999999</v>
      </c>
      <c r="X19" s="109">
        <v>5.6678698609999998</v>
      </c>
      <c r="Y19" s="109">
        <v>0.44743769230000002</v>
      </c>
      <c r="Z19" s="109">
        <v>2.0384959999999999E-4</v>
      </c>
      <c r="AA19" s="109">
        <v>2.6664394000000002E-3</v>
      </c>
      <c r="AB19" s="109">
        <v>3.0773164999999998E-3</v>
      </c>
      <c r="AC19" s="109">
        <v>0.50825977420000001</v>
      </c>
      <c r="AD19" s="109">
        <v>218.00509507999999</v>
      </c>
      <c r="AE19" s="109">
        <v>211.46221004</v>
      </c>
      <c r="AF19" s="109">
        <v>1.3238821193000001</v>
      </c>
      <c r="AG19" s="109">
        <v>0.96188304769999999</v>
      </c>
      <c r="AI19" s="109">
        <v>4.5041450000000001E-4</v>
      </c>
      <c r="AK19" s="109" t="s">
        <v>18</v>
      </c>
      <c r="AL19" s="109">
        <v>0</v>
      </c>
      <c r="AM19" s="109">
        <v>0</v>
      </c>
      <c r="AN19" s="109">
        <v>5.5161706928164804</v>
      </c>
      <c r="AO19" s="109">
        <v>26.9948363850792</v>
      </c>
      <c r="AP19" s="109">
        <v>26.9948363850792</v>
      </c>
      <c r="AQ19" s="109">
        <v>5.8982597767456504</v>
      </c>
      <c r="AR19" s="109">
        <v>0.25238514099353399</v>
      </c>
      <c r="AS19" s="109">
        <v>3.8329038744026801E-2</v>
      </c>
      <c r="AT19" s="109">
        <v>0.18713559659826801</v>
      </c>
      <c r="AU19" s="109">
        <v>7.7571089375484599</v>
      </c>
      <c r="AV19" s="109">
        <v>4.5041781191152097E-4</v>
      </c>
      <c r="AW19" s="109">
        <v>0</v>
      </c>
      <c r="AX19" s="109">
        <v>0</v>
      </c>
      <c r="AY19" s="109">
        <v>0.64125354223872499</v>
      </c>
      <c r="AZ19" s="109">
        <v>0</v>
      </c>
      <c r="BA19" s="109">
        <v>0</v>
      </c>
      <c r="BB19" s="109">
        <v>0</v>
      </c>
      <c r="BC19" s="109">
        <v>2.17900507911837E-4</v>
      </c>
      <c r="BD19" s="109">
        <v>8.7161918980141798E-4</v>
      </c>
      <c r="BE19" s="109">
        <v>1564.8971602828501</v>
      </c>
      <c r="BF19" s="109">
        <v>6.54287053214063</v>
      </c>
      <c r="BG19" s="109">
        <v>163.079638692218</v>
      </c>
      <c r="BH19" s="109">
        <v>10.3846965434834</v>
      </c>
      <c r="BI19" s="109">
        <v>0.24127855890474301</v>
      </c>
      <c r="BJ19" s="109">
        <v>37.132701285074099</v>
      </c>
      <c r="BK19" s="109">
        <v>0.62381194769534298</v>
      </c>
      <c r="BL19" s="109">
        <v>58.999225610445301</v>
      </c>
      <c r="BM19" s="109">
        <v>5.3203835160409696</v>
      </c>
      <c r="BN19" s="109">
        <v>19.286378656611301</v>
      </c>
      <c r="BO19" s="109">
        <v>1.32387914648024</v>
      </c>
      <c r="BP19" s="109">
        <v>0</v>
      </c>
      <c r="BQ19" s="109">
        <v>0</v>
      </c>
      <c r="BR19" s="109">
        <v>76.881776787633797</v>
      </c>
      <c r="BS19" s="109">
        <v>76.881776787633797</v>
      </c>
      <c r="BT19" s="109">
        <v>0.96188170878007395</v>
      </c>
      <c r="BU19" s="109">
        <v>8.6659027432656904E-4</v>
      </c>
      <c r="BV19" s="109">
        <v>1.6734144111280201E-3</v>
      </c>
      <c r="BW19" s="109">
        <v>62.763614912945002</v>
      </c>
      <c r="BX19" s="109">
        <v>7.0731160054356002</v>
      </c>
      <c r="BY19" s="109">
        <v>0.44121320168693101</v>
      </c>
      <c r="BZ19" s="109">
        <v>0.80737731230953103</v>
      </c>
      <c r="CA19" s="109">
        <v>3.4536998304392101</v>
      </c>
      <c r="CB19" s="109">
        <v>0</v>
      </c>
      <c r="CC19" s="109">
        <v>0</v>
      </c>
      <c r="CD19" s="109">
        <v>0.15989794823547501</v>
      </c>
      <c r="CE19" s="109">
        <v>0.32464115893670997</v>
      </c>
      <c r="CF19" s="109">
        <v>0</v>
      </c>
      <c r="CG19" s="109">
        <v>0.94119401056479202</v>
      </c>
      <c r="CH19" s="109">
        <v>4.8961750391816397</v>
      </c>
      <c r="CI19" s="109">
        <v>0</v>
      </c>
      <c r="CJ19" s="109">
        <v>0.43209435596928902</v>
      </c>
      <c r="CK19" s="109">
        <v>0.415149344499743</v>
      </c>
      <c r="CL19" s="109">
        <v>350.064354247479</v>
      </c>
      <c r="CM19" s="109">
        <v>7060.9094988276902</v>
      </c>
      <c r="CN19" s="109">
        <v>721.78191956723197</v>
      </c>
      <c r="CO19" s="109">
        <v>7845.4550333078696</v>
      </c>
      <c r="CP19" s="109">
        <v>0</v>
      </c>
      <c r="CQ19" s="109">
        <v>22.794167744445701</v>
      </c>
      <c r="CR19" s="109">
        <v>0.44743264712258202</v>
      </c>
      <c r="CS19" s="109">
        <v>2.0385004748711599E-4</v>
      </c>
      <c r="CT19" s="109">
        <v>2.6664378190909199E-3</v>
      </c>
      <c r="CU19" s="109">
        <v>3.0773949887795702E-3</v>
      </c>
      <c r="CV19" s="109">
        <v>0.50825141867116397</v>
      </c>
      <c r="CW19" s="109">
        <v>0</v>
      </c>
      <c r="CX19" s="109">
        <v>92.808689851683994</v>
      </c>
      <c r="CY19" s="109">
        <v>0.123282347646841</v>
      </c>
      <c r="CZ19" s="109">
        <v>4.3349712114948903E-2</v>
      </c>
      <c r="DA19" s="109">
        <v>163.079638692218</v>
      </c>
      <c r="DB19" s="109">
        <v>5.5403003241896502E-2</v>
      </c>
      <c r="DC19" s="109">
        <v>0</v>
      </c>
      <c r="DD19" s="109">
        <v>4.4822823158451698E-4</v>
      </c>
      <c r="DE19" s="109">
        <v>8.0355827102520302E-3</v>
      </c>
      <c r="DF19" s="109">
        <v>217.99949741436899</v>
      </c>
      <c r="DG19" s="109">
        <v>211.45662688222799</v>
      </c>
      <c r="DH19" s="109">
        <v>6.54287053214063</v>
      </c>
      <c r="DI19" s="109">
        <v>0</v>
      </c>
      <c r="DJ19" s="109">
        <v>0</v>
      </c>
      <c r="DK19" s="109">
        <v>0.86509128248372702</v>
      </c>
      <c r="DL19" s="109">
        <v>0</v>
      </c>
      <c r="DM19" s="109">
        <v>9.2831886291109296</v>
      </c>
      <c r="DN19" s="109">
        <v>0</v>
      </c>
      <c r="DO19" s="109">
        <v>0.24127855890474301</v>
      </c>
      <c r="DP19" s="109">
        <v>37.132701285074099</v>
      </c>
      <c r="DQ19" s="109">
        <v>6.4129593261553399</v>
      </c>
      <c r="DR19" s="109">
        <v>0</v>
      </c>
      <c r="DS19" s="109">
        <v>0.62381194769534298</v>
      </c>
      <c r="DT19" s="109">
        <v>8.4584102779477197E-4</v>
      </c>
      <c r="DU19" s="109">
        <v>5.5184928325754896</v>
      </c>
      <c r="DV19" s="109">
        <v>50.512388269804703</v>
      </c>
      <c r="DW19" s="109">
        <v>0</v>
      </c>
      <c r="DX19" s="109">
        <v>0</v>
      </c>
      <c r="DY19" s="109">
        <v>9.0277035319656598E-2</v>
      </c>
      <c r="DZ19" s="109">
        <v>7.73430379972549</v>
      </c>
      <c r="EA19" s="109">
        <v>7.4123509325213099</v>
      </c>
      <c r="EB19" s="109">
        <v>0</v>
      </c>
      <c r="EC19" s="109">
        <v>0.67599677847537099</v>
      </c>
      <c r="ED19" s="109">
        <v>344.76088905129598</v>
      </c>
      <c r="EE19" s="109">
        <v>5.6678586809414604</v>
      </c>
      <c r="EF19" s="109">
        <v>6.3164922837970998</v>
      </c>
      <c r="EI19" s="30">
        <f t="shared" si="0"/>
        <v>7.999996768381458E-3</v>
      </c>
      <c r="EJ19" s="45">
        <f t="shared" si="1"/>
        <v>-8.4345225366743969E-7</v>
      </c>
      <c r="EK19" s="45">
        <f t="shared" si="2"/>
        <v>7.931874756755133E-7</v>
      </c>
      <c r="EL19" s="45">
        <f t="shared" si="3"/>
        <v>-3.2757708481163659E-7</v>
      </c>
      <c r="EM19" s="45">
        <f t="shared" si="4"/>
        <v>-2.5676765164349466E-5</v>
      </c>
      <c r="EN19" s="45">
        <f t="shared" si="5"/>
        <v>-2.6402626601473415E-5</v>
      </c>
      <c r="EO19" s="45">
        <f t="shared" si="6"/>
        <v>-5.3145361254931398E-7</v>
      </c>
      <c r="EP19" s="45">
        <f t="shared" si="7"/>
        <v>-2.177703157436813E-7</v>
      </c>
      <c r="EQ19" s="45">
        <f t="shared" si="8"/>
        <v>2.0077613083937165E-6</v>
      </c>
      <c r="ER19" s="45">
        <f t="shared" si="9"/>
        <v>-8.2944853937908658E-7</v>
      </c>
      <c r="ES19" s="45">
        <f t="shared" si="10"/>
        <v>-4.5176778618223267E-7</v>
      </c>
      <c r="ET19" s="45">
        <f t="shared" si="11"/>
        <v>-1.628445735516204E-6</v>
      </c>
      <c r="EU19" s="45">
        <f t="shared" si="12"/>
        <v>0</v>
      </c>
      <c r="EV19" s="45">
        <f t="shared" si="13"/>
        <v>-2.7936785564882588E-6</v>
      </c>
      <c r="EW19" s="45">
        <f t="shared" si="14"/>
        <v>0</v>
      </c>
      <c r="EX19" s="45">
        <f t="shared" si="15"/>
        <v>6.3310070840430681E-6</v>
      </c>
      <c r="EY19" s="45">
        <f t="shared" si="16"/>
        <v>1.1076321552612509E-6</v>
      </c>
      <c r="EZ19" s="45">
        <f t="shared" si="17"/>
        <v>7.6022225967141301E-6</v>
      </c>
      <c r="FA19" s="45">
        <f t="shared" si="18"/>
        <v>0</v>
      </c>
      <c r="FB19" s="45">
        <f t="shared" si="19"/>
        <v>-6.7956976650791715E-8</v>
      </c>
      <c r="FC19" s="45">
        <f t="shared" si="20"/>
        <v>-3.6149007226129996E-6</v>
      </c>
      <c r="FD19" s="45">
        <f t="shared" si="21"/>
        <v>5.2212753284588837E-7</v>
      </c>
      <c r="FE19" s="45">
        <f t="shared" si="22"/>
        <v>-1.297680897103948E-6</v>
      </c>
      <c r="FF19" s="45">
        <f t="shared" si="23"/>
        <v>-1.9725326822205025E-6</v>
      </c>
      <c r="FG19" s="45">
        <f t="shared" si="24"/>
        <v>-1.1275709455928709E-5</v>
      </c>
      <c r="FH19" s="45">
        <f t="shared" si="25"/>
        <v>2.1951827032906384E-6</v>
      </c>
      <c r="FI19" s="45">
        <f t="shared" si="26"/>
        <v>-5.9289143428300178E-7</v>
      </c>
      <c r="FJ19" s="45">
        <f t="shared" si="27"/>
        <v>2.5505592151586402E-5</v>
      </c>
      <c r="FK19" s="45">
        <f t="shared" si="28"/>
        <v>-1.6439484807149144E-5</v>
      </c>
      <c r="FL19" s="45">
        <f t="shared" si="29"/>
        <v>-4.4733121364528302E-7</v>
      </c>
      <c r="FM19" s="45">
        <f t="shared" si="30"/>
        <v>-3.9256481990532838E-7</v>
      </c>
      <c r="FN19" s="45">
        <f t="shared" si="31"/>
        <v>-2.2455320732864845E-6</v>
      </c>
      <c r="FO19" s="45">
        <f t="shared" si="32"/>
        <v>-1.3919778805159062E-6</v>
      </c>
      <c r="FP19" s="45">
        <f t="shared" si="33"/>
        <v>0</v>
      </c>
      <c r="FQ19" s="45">
        <f t="shared" si="34"/>
        <v>7.3530304218988873E-6</v>
      </c>
    </row>
    <row r="20" spans="1:173" x14ac:dyDescent="0.25">
      <c r="A20" s="20" t="s">
        <v>19</v>
      </c>
      <c r="B20" s="109">
        <v>133.86242153000001</v>
      </c>
      <c r="C20" s="109">
        <v>0.41882270929999998</v>
      </c>
      <c r="D20" s="109">
        <v>1029.0152009999999</v>
      </c>
      <c r="E20" s="109">
        <v>28.674931638</v>
      </c>
      <c r="F20" s="109">
        <v>27.814683033000001</v>
      </c>
      <c r="G20" s="109">
        <v>0.47205678449999999</v>
      </c>
      <c r="H20" s="109">
        <v>45.483258808999999</v>
      </c>
      <c r="I20" s="109">
        <v>3.5613395753999999</v>
      </c>
      <c r="J20" s="109">
        <v>0.72773224749999998</v>
      </c>
      <c r="K20" s="109">
        <v>2.6257277200000002E-2</v>
      </c>
      <c r="L20" s="109">
        <v>1.0233734183000001</v>
      </c>
      <c r="N20" s="109">
        <v>8.4598863600000004E-2</v>
      </c>
      <c r="P20" s="109">
        <v>1.26883E-4</v>
      </c>
      <c r="Q20" s="109">
        <v>10.142767105000001</v>
      </c>
      <c r="R20" s="109">
        <v>3.4768359999999999E-4</v>
      </c>
      <c r="T20" s="109">
        <v>5.6428679900000001E-2</v>
      </c>
      <c r="U20" s="109">
        <v>0.1241693004</v>
      </c>
      <c r="V20" s="109">
        <v>9.8668649999999997E-2</v>
      </c>
      <c r="W20" s="109">
        <v>0.97789012190000002</v>
      </c>
      <c r="X20" s="109">
        <v>0.74774478929999999</v>
      </c>
      <c r="Y20" s="109">
        <v>5.9007951199999999E-2</v>
      </c>
      <c r="Z20" s="109">
        <v>2.68133E-5</v>
      </c>
      <c r="AA20" s="109">
        <v>3.5116420000000001E-4</v>
      </c>
      <c r="AB20" s="109">
        <v>4.0529349999999999E-4</v>
      </c>
      <c r="AC20" s="109">
        <v>6.7046770699999994E-2</v>
      </c>
      <c r="AD20" s="109">
        <v>28.674931638</v>
      </c>
      <c r="AE20" s="109">
        <v>27.814683033000001</v>
      </c>
      <c r="AF20" s="109">
        <v>0.17465570220000001</v>
      </c>
      <c r="AG20" s="109">
        <v>0.12689830790000001</v>
      </c>
      <c r="AI20" s="109">
        <v>5.92453E-5</v>
      </c>
      <c r="AK20" s="109" t="s">
        <v>19</v>
      </c>
      <c r="AL20" s="109">
        <v>0</v>
      </c>
      <c r="AM20" s="109">
        <v>0</v>
      </c>
      <c r="AN20" s="109">
        <v>0.72773155098884801</v>
      </c>
      <c r="AO20" s="109">
        <v>3.5613368609407501</v>
      </c>
      <c r="AP20" s="109">
        <v>3.5613368609407501</v>
      </c>
      <c r="AQ20" s="109">
        <v>0.77813546272259804</v>
      </c>
      <c r="AR20" s="109">
        <v>3.3296548449727403E-2</v>
      </c>
      <c r="AS20" s="109">
        <v>4.46373174159625E-3</v>
      </c>
      <c r="AT20" s="109">
        <v>2.1793351411233602E-2</v>
      </c>
      <c r="AU20" s="109">
        <v>1.0233735870259</v>
      </c>
      <c r="AV20" s="109">
        <v>5.9245038375449302E-5</v>
      </c>
      <c r="AW20" s="109">
        <v>0</v>
      </c>
      <c r="AX20" s="109">
        <v>0</v>
      </c>
      <c r="AY20" s="109">
        <v>8.4596957496501604E-2</v>
      </c>
      <c r="AZ20" s="109">
        <v>0</v>
      </c>
      <c r="BA20" s="109">
        <v>0</v>
      </c>
      <c r="BB20" s="109">
        <v>0</v>
      </c>
      <c r="BC20" s="109">
        <v>2.5376599921735901E-5</v>
      </c>
      <c r="BD20" s="109">
        <v>1.01505010554628E-4</v>
      </c>
      <c r="BE20" s="109">
        <v>133.86250852031199</v>
      </c>
      <c r="BF20" s="109">
        <v>0.86024694081140896</v>
      </c>
      <c r="BG20" s="109">
        <v>21.450651311474498</v>
      </c>
      <c r="BH20" s="109">
        <v>1.3659509482630301</v>
      </c>
      <c r="BI20" s="109">
        <v>3.1736413080022202E-2</v>
      </c>
      <c r="BJ20" s="109">
        <v>4.8842585073606699</v>
      </c>
      <c r="BK20" s="109">
        <v>8.2053126980714999E-2</v>
      </c>
      <c r="BL20" s="109">
        <v>7.7835624783296602</v>
      </c>
      <c r="BM20" s="109">
        <v>0.70189994592205596</v>
      </c>
      <c r="BN20" s="109">
        <v>2.54439358705931</v>
      </c>
      <c r="BO20" s="109">
        <v>0.174654551316269</v>
      </c>
      <c r="BP20" s="109">
        <v>0</v>
      </c>
      <c r="BQ20" s="109">
        <v>0</v>
      </c>
      <c r="BR20" s="109">
        <v>10.1427194173492</v>
      </c>
      <c r="BS20" s="109">
        <v>10.1427194173492</v>
      </c>
      <c r="BT20" s="109">
        <v>0.12689879332578199</v>
      </c>
      <c r="BU20" s="109">
        <v>1.00828668215204E-4</v>
      </c>
      <c r="BV20" s="109">
        <v>1.9470828864817999E-4</v>
      </c>
      <c r="BW20" s="109">
        <v>8.2321544932951998</v>
      </c>
      <c r="BX20" s="109">
        <v>0.933133369188203</v>
      </c>
      <c r="BY20" s="109">
        <v>5.8206575499506703E-2</v>
      </c>
      <c r="BZ20" s="109">
        <v>0.10651539223260501</v>
      </c>
      <c r="CA20" s="109">
        <v>0.45563499504731497</v>
      </c>
      <c r="CB20" s="109">
        <v>0</v>
      </c>
      <c r="CC20" s="109">
        <v>0</v>
      </c>
      <c r="CD20" s="109">
        <v>1.86215369522203E-2</v>
      </c>
      <c r="CE20" s="109">
        <v>3.7806998792969497E-2</v>
      </c>
      <c r="CF20" s="109">
        <v>0</v>
      </c>
      <c r="CG20" s="109">
        <v>0.12417044476120601</v>
      </c>
      <c r="CH20" s="109">
        <v>0.41882294074527299</v>
      </c>
      <c r="CI20" s="109">
        <v>0</v>
      </c>
      <c r="CJ20" s="109">
        <v>5.03208826204136E-2</v>
      </c>
      <c r="CK20" s="109">
        <v>4.8347619504290701E-2</v>
      </c>
      <c r="CL20" s="109">
        <v>46.1828733830475</v>
      </c>
      <c r="CM20" s="109">
        <v>926.11371810600895</v>
      </c>
      <c r="CN20" s="109">
        <v>94.669291692433006</v>
      </c>
      <c r="CO20" s="109">
        <v>1029.0151642917299</v>
      </c>
      <c r="CP20" s="109">
        <v>0</v>
      </c>
      <c r="CQ20" s="109">
        <v>3.0071686595898299</v>
      </c>
      <c r="CR20" s="109">
        <v>5.9007303084817199E-2</v>
      </c>
      <c r="CS20" s="109">
        <v>2.6813856979557598E-5</v>
      </c>
      <c r="CT20" s="109">
        <v>3.5116012958767999E-4</v>
      </c>
      <c r="CU20" s="109">
        <v>4.0528793782965898E-4</v>
      </c>
      <c r="CV20" s="109">
        <v>6.7047107070773701E-2</v>
      </c>
      <c r="CW20" s="109">
        <v>0</v>
      </c>
      <c r="CX20" s="109">
        <v>12.2439675294565</v>
      </c>
      <c r="CY20" s="109">
        <v>1.62159199060831E-2</v>
      </c>
      <c r="CZ20" s="109">
        <v>5.7020081901706897E-3</v>
      </c>
      <c r="DA20" s="109">
        <v>21.450651311474498</v>
      </c>
      <c r="DB20" s="109">
        <v>7.2874270848834501E-3</v>
      </c>
      <c r="DC20" s="109">
        <v>0</v>
      </c>
      <c r="DD20" s="109">
        <v>5.2152107012351303E-5</v>
      </c>
      <c r="DE20" s="109">
        <v>1.05697576569277E-3</v>
      </c>
      <c r="DF20" s="109">
        <v>28.674175709568601</v>
      </c>
      <c r="DG20" s="109">
        <v>27.813928768757201</v>
      </c>
      <c r="DH20" s="109">
        <v>0.86024694081140896</v>
      </c>
      <c r="DI20" s="109">
        <v>0</v>
      </c>
      <c r="DJ20" s="109">
        <v>0</v>
      </c>
      <c r="DK20" s="109">
        <v>0.113789967867634</v>
      </c>
      <c r="DL20" s="109">
        <v>0</v>
      </c>
      <c r="DM20" s="109">
        <v>1.22106585095652</v>
      </c>
      <c r="DN20" s="109">
        <v>0</v>
      </c>
      <c r="DO20" s="109">
        <v>3.1736413080022202E-2</v>
      </c>
      <c r="DP20" s="109">
        <v>4.8842585073606699</v>
      </c>
      <c r="DQ20" s="109">
        <v>0.84604035513285303</v>
      </c>
      <c r="DR20" s="109">
        <v>0</v>
      </c>
      <c r="DS20" s="109">
        <v>8.2053126980714999E-2</v>
      </c>
      <c r="DT20" s="109">
        <v>1.1126009027927E-4</v>
      </c>
      <c r="DU20" s="109">
        <v>0.47205549121733598</v>
      </c>
      <c r="DV20" s="109">
        <v>6.6639702456914396</v>
      </c>
      <c r="DW20" s="109">
        <v>0</v>
      </c>
      <c r="DX20" s="109">
        <v>0</v>
      </c>
      <c r="DY20" s="109">
        <v>1.19102261203172E-2</v>
      </c>
      <c r="DZ20" s="109">
        <v>1.0203602737002899</v>
      </c>
      <c r="EA20" s="109">
        <v>0.97789302302723302</v>
      </c>
      <c r="EB20" s="109">
        <v>0</v>
      </c>
      <c r="EC20" s="109">
        <v>8.9182714628879403E-2</v>
      </c>
      <c r="ED20" s="109">
        <v>45.483258960410403</v>
      </c>
      <c r="EE20" s="109">
        <v>0.74774718261909001</v>
      </c>
      <c r="EF20" s="109">
        <v>0.83331499883981797</v>
      </c>
      <c r="EI20" s="30">
        <f t="shared" si="0"/>
        <v>8.000032243413422E-3</v>
      </c>
      <c r="EJ20" s="45">
        <f t="shared" si="1"/>
        <v>6.4984863556644919E-7</v>
      </c>
      <c r="EK20" s="45">
        <f t="shared" si="2"/>
        <v>5.5260917773338077E-7</v>
      </c>
      <c r="EL20" s="45">
        <f t="shared" si="3"/>
        <v>-3.5673204836342144E-8</v>
      </c>
      <c r="EM20" s="45">
        <f t="shared" si="4"/>
        <v>-2.6361995939247492E-5</v>
      </c>
      <c r="EN20" s="45">
        <f t="shared" si="5"/>
        <v>-2.7117484743787873E-5</v>
      </c>
      <c r="EO20" s="45">
        <f t="shared" si="6"/>
        <v>-2.739676044242144E-6</v>
      </c>
      <c r="EP20" s="45">
        <f t="shared" si="7"/>
        <v>3.3289260307892084E-9</v>
      </c>
      <c r="EQ20" s="45">
        <f t="shared" si="8"/>
        <v>-7.6220174806406414E-7</v>
      </c>
      <c r="ER20" s="45">
        <f t="shared" si="9"/>
        <v>-9.5709810080435011E-7</v>
      </c>
      <c r="ES20" s="45">
        <f t="shared" si="10"/>
        <v>-7.3902243812329318E-6</v>
      </c>
      <c r="ET20" s="45">
        <f t="shared" si="11"/>
        <v>1.6487227135391654E-7</v>
      </c>
      <c r="EU20" s="45">
        <f t="shared" si="12"/>
        <v>0</v>
      </c>
      <c r="EV20" s="45">
        <f t="shared" si="13"/>
        <v>-2.2531076864255393E-5</v>
      </c>
      <c r="EW20" s="45">
        <f t="shared" si="14"/>
        <v>0</v>
      </c>
      <c r="EX20" s="45">
        <f t="shared" si="15"/>
        <v>-1.0951219912041955E-5</v>
      </c>
      <c r="EY20" s="45">
        <f t="shared" si="16"/>
        <v>-4.7016411110480748E-6</v>
      </c>
      <c r="EZ20" s="45">
        <f t="shared" si="17"/>
        <v>1.5715080421739825E-5</v>
      </c>
      <c r="FA20" s="45">
        <f t="shared" si="18"/>
        <v>0</v>
      </c>
      <c r="FB20" s="45">
        <f t="shared" si="19"/>
        <v>-2.5546372953501363E-6</v>
      </c>
      <c r="FC20" s="45">
        <f t="shared" si="20"/>
        <v>9.2161363744314106E-6</v>
      </c>
      <c r="FD20" s="45">
        <f t="shared" si="21"/>
        <v>-1.4987059790817663E-6</v>
      </c>
      <c r="FE20" s="45">
        <f t="shared" si="22"/>
        <v>2.9667210743112328E-6</v>
      </c>
      <c r="FF20" s="45">
        <f t="shared" si="23"/>
        <v>3.2007165068473532E-6</v>
      </c>
      <c r="FG20" s="45">
        <f t="shared" si="24"/>
        <v>-1.0983522891737419E-5</v>
      </c>
      <c r="FH20" s="45">
        <f t="shared" si="25"/>
        <v>2.0772510567471036E-5</v>
      </c>
      <c r="FI20" s="45">
        <f t="shared" si="26"/>
        <v>-1.1591193863230725E-5</v>
      </c>
      <c r="FJ20" s="45">
        <f t="shared" si="27"/>
        <v>-1.3723808403072299E-5</v>
      </c>
      <c r="FK20" s="45">
        <f t="shared" si="28"/>
        <v>5.0169571210528432E-6</v>
      </c>
      <c r="FL20" s="45">
        <f t="shared" si="29"/>
        <v>-1.1993064217875187E-6</v>
      </c>
      <c r="FM20" s="45">
        <f t="shared" si="30"/>
        <v>-1.1765671040567929E-6</v>
      </c>
      <c r="FN20" s="45">
        <f t="shared" si="31"/>
        <v>-6.5894426377929884E-6</v>
      </c>
      <c r="FO20" s="45">
        <f t="shared" si="32"/>
        <v>3.8253132765966067E-6</v>
      </c>
      <c r="FP20" s="45">
        <f t="shared" si="33"/>
        <v>0</v>
      </c>
      <c r="FQ20" s="45">
        <f t="shared" si="34"/>
        <v>-4.4159545263166219E-6</v>
      </c>
    </row>
    <row r="21" spans="1:173" x14ac:dyDescent="0.25">
      <c r="A21" s="20" t="s">
        <v>20</v>
      </c>
      <c r="B21" s="109">
        <v>452.60210192</v>
      </c>
      <c r="C21" s="109">
        <v>1.466833536</v>
      </c>
      <c r="D21" s="109">
        <v>1869.0391267</v>
      </c>
      <c r="E21" s="109">
        <v>44.947667901999999</v>
      </c>
      <c r="F21" s="109">
        <v>43.599240971</v>
      </c>
      <c r="G21" s="109">
        <v>0.7981174499</v>
      </c>
      <c r="H21" s="109">
        <v>75.300323707000004</v>
      </c>
      <c r="I21" s="109">
        <v>5.8960153468999996</v>
      </c>
      <c r="J21" s="109">
        <v>0.27262825429999998</v>
      </c>
      <c r="K21" s="109">
        <v>4.403152E-4</v>
      </c>
      <c r="L21" s="109">
        <v>1.6942572856</v>
      </c>
      <c r="N21" s="109">
        <v>0.1400586023</v>
      </c>
      <c r="P21" s="109">
        <v>2.1776E-4</v>
      </c>
      <c r="Q21" s="109">
        <v>16.791972183999999</v>
      </c>
      <c r="R21" s="109">
        <v>5.9745809999999996E-4</v>
      </c>
      <c r="T21" s="109">
        <v>1.0028932E-3</v>
      </c>
      <c r="U21" s="109">
        <v>0.2055698839</v>
      </c>
      <c r="V21" s="109">
        <v>1.8863242000000001E-3</v>
      </c>
      <c r="W21" s="109">
        <v>0.25424993489999997</v>
      </c>
      <c r="X21" s="109">
        <v>0.36989415780000001</v>
      </c>
      <c r="Y21" s="109">
        <v>9.2413983500000005E-2</v>
      </c>
      <c r="Z21" s="109">
        <v>4.2029700000000002E-5</v>
      </c>
      <c r="AA21" s="109">
        <v>5.4987079999999999E-4</v>
      </c>
      <c r="AB21" s="109">
        <v>6.3385380000000003E-4</v>
      </c>
      <c r="AC21" s="109">
        <v>0.10852153909999999</v>
      </c>
      <c r="AD21" s="109">
        <v>44.947667901999999</v>
      </c>
      <c r="AE21" s="109">
        <v>43.599240971</v>
      </c>
      <c r="AF21" s="109">
        <v>0.15193679490000001</v>
      </c>
      <c r="AG21" s="109">
        <v>0.41218385089999998</v>
      </c>
      <c r="AH21" s="109">
        <v>0.15660572270000001</v>
      </c>
      <c r="AI21" s="109">
        <v>9.2866400000000002E-5</v>
      </c>
      <c r="AK21" s="109" t="s">
        <v>20</v>
      </c>
      <c r="AL21" s="109">
        <v>0</v>
      </c>
      <c r="AM21" s="109">
        <v>0</v>
      </c>
      <c r="AN21" s="109">
        <v>0.27262743606411899</v>
      </c>
      <c r="AO21" s="109">
        <v>5.8960137254141003</v>
      </c>
      <c r="AP21" s="109">
        <v>5.8960137254141003</v>
      </c>
      <c r="AQ21" s="109">
        <v>1.2882505678698399</v>
      </c>
      <c r="AR21" s="109">
        <v>5.5123912820696903E-2</v>
      </c>
      <c r="AS21" s="109">
        <v>7.4854462434894697E-5</v>
      </c>
      <c r="AT21" s="109">
        <v>3.6545788637047601E-4</v>
      </c>
      <c r="AU21" s="109">
        <v>1.6942563194576501</v>
      </c>
      <c r="AV21" s="109">
        <v>9.28641963884685E-5</v>
      </c>
      <c r="AW21" s="109">
        <v>0</v>
      </c>
      <c r="AX21" s="109">
        <v>0</v>
      </c>
      <c r="AY21" s="109">
        <v>0.14005888190946</v>
      </c>
      <c r="AZ21" s="109">
        <v>0</v>
      </c>
      <c r="BA21" s="109">
        <v>0</v>
      </c>
      <c r="BB21" s="109">
        <v>0</v>
      </c>
      <c r="BC21" s="109">
        <v>4.3551733703709798E-5</v>
      </c>
      <c r="BD21" s="109">
        <v>1.7420856787755501E-4</v>
      </c>
      <c r="BE21" s="109">
        <v>452.60200264686898</v>
      </c>
      <c r="BF21" s="109">
        <v>1.3484275003444699</v>
      </c>
      <c r="BG21" s="109">
        <v>33.623734290139197</v>
      </c>
      <c r="BH21" s="109">
        <v>2.1411144920826501</v>
      </c>
      <c r="BI21" s="109">
        <v>4.9746526397592597E-2</v>
      </c>
      <c r="BJ21" s="109">
        <v>7.6560057690548202</v>
      </c>
      <c r="BK21" s="109">
        <v>0.12861778523674799</v>
      </c>
      <c r="BL21" s="109">
        <v>12.8861998494707</v>
      </c>
      <c r="BM21" s="109">
        <v>1.1620398428343299</v>
      </c>
      <c r="BN21" s="109">
        <v>4.2124036290617504</v>
      </c>
      <c r="BO21" s="109">
        <v>0.15193663112710101</v>
      </c>
      <c r="BP21" s="109">
        <v>0</v>
      </c>
      <c r="BQ21" s="109">
        <v>0</v>
      </c>
      <c r="BR21" s="109">
        <v>16.791956644587501</v>
      </c>
      <c r="BS21" s="109">
        <v>16.791956644587501</v>
      </c>
      <c r="BT21" s="109">
        <v>0.41218546933191602</v>
      </c>
      <c r="BU21" s="109">
        <v>1.73263661369521E-4</v>
      </c>
      <c r="BV21" s="109">
        <v>3.3457488238147499E-4</v>
      </c>
      <c r="BW21" s="109">
        <v>14.9523253049818</v>
      </c>
      <c r="BX21" s="109">
        <v>1.5448618368660201</v>
      </c>
      <c r="BY21" s="109">
        <v>9.6366055683272001E-2</v>
      </c>
      <c r="BZ21" s="109">
        <v>0.17634285776328901</v>
      </c>
      <c r="CA21" s="109">
        <v>0.75433333936495905</v>
      </c>
      <c r="CB21" s="109">
        <v>0</v>
      </c>
      <c r="CC21" s="109">
        <v>0</v>
      </c>
      <c r="CD21" s="109">
        <v>3.3096594544662801E-4</v>
      </c>
      <c r="CE21" s="109">
        <v>6.7193560359794205E-4</v>
      </c>
      <c r="CF21" s="109">
        <v>0</v>
      </c>
      <c r="CG21" s="109">
        <v>0.205574049064527</v>
      </c>
      <c r="CH21" s="109">
        <v>1.4668291140506</v>
      </c>
      <c r="CI21" s="109">
        <v>0</v>
      </c>
      <c r="CJ21" s="109">
        <v>9.6201940377100398E-4</v>
      </c>
      <c r="CK21" s="109">
        <v>9.2429699461521204E-4</v>
      </c>
      <c r="CL21" s="109">
        <v>76.458645721655301</v>
      </c>
      <c r="CM21" s="109">
        <v>1682.13423596289</v>
      </c>
      <c r="CN21" s="109">
        <v>171.951904344979</v>
      </c>
      <c r="CO21" s="109">
        <v>1869.0384656128499</v>
      </c>
      <c r="CP21" s="109">
        <v>0</v>
      </c>
      <c r="CQ21" s="109">
        <v>4.9785483999999904</v>
      </c>
      <c r="CR21" s="109">
        <v>9.2414882177207502E-2</v>
      </c>
      <c r="CS21" s="109">
        <v>4.20298829250483E-5</v>
      </c>
      <c r="CT21" s="109">
        <v>5.4987031595980904E-4</v>
      </c>
      <c r="CU21" s="109">
        <v>6.3383965140957903E-4</v>
      </c>
      <c r="CV21" s="109">
        <v>0.10851804998671701</v>
      </c>
      <c r="CW21" s="109">
        <v>0</v>
      </c>
      <c r="CX21" s="109">
        <v>20.270677120987401</v>
      </c>
      <c r="CY21" s="109">
        <v>2.5418324099274098E-2</v>
      </c>
      <c r="CZ21" s="109">
        <v>8.9378200653670494E-3</v>
      </c>
      <c r="DA21" s="109">
        <v>33.623734290139197</v>
      </c>
      <c r="DB21" s="109">
        <v>1.14229897011083E-2</v>
      </c>
      <c r="DC21" s="109">
        <v>0</v>
      </c>
      <c r="DD21" s="109">
        <v>8.9622631205321996E-5</v>
      </c>
      <c r="DE21" s="109">
        <v>1.6567850987394999E-3</v>
      </c>
      <c r="DF21" s="109">
        <v>44.946514492881597</v>
      </c>
      <c r="DG21" s="109">
        <v>43.598086992537098</v>
      </c>
      <c r="DH21" s="109">
        <v>1.3484275003444699</v>
      </c>
      <c r="DI21" s="109">
        <v>0</v>
      </c>
      <c r="DJ21" s="109">
        <v>0</v>
      </c>
      <c r="DK21" s="109">
        <v>0.178364589383642</v>
      </c>
      <c r="DL21" s="109">
        <v>0</v>
      </c>
      <c r="DM21" s="109">
        <v>1.91400771529511</v>
      </c>
      <c r="DN21" s="109">
        <v>0</v>
      </c>
      <c r="DO21" s="109">
        <v>4.9746526397592597E-2</v>
      </c>
      <c r="DP21" s="109">
        <v>7.6560057690548202</v>
      </c>
      <c r="DQ21" s="109">
        <v>1.4006742595886801</v>
      </c>
      <c r="DR21" s="109">
        <v>0</v>
      </c>
      <c r="DS21" s="109">
        <v>0.12861778523674799</v>
      </c>
      <c r="DT21" s="109">
        <v>1.7439806545522599E-4</v>
      </c>
      <c r="DU21" s="109">
        <v>0.79811845608558296</v>
      </c>
      <c r="DV21" s="109">
        <v>11.0325891654626</v>
      </c>
      <c r="DW21" s="109">
        <v>0.156607149303675</v>
      </c>
      <c r="DX21" s="109">
        <v>0</v>
      </c>
      <c r="DY21" s="109">
        <v>1.9717770195464099E-2</v>
      </c>
      <c r="DZ21" s="109">
        <v>1.6892758684685101</v>
      </c>
      <c r="EA21" s="109">
        <v>0.25424731624180802</v>
      </c>
      <c r="EB21" s="109">
        <v>0</v>
      </c>
      <c r="EC21" s="109">
        <v>0.14764662202807499</v>
      </c>
      <c r="ED21" s="109">
        <v>75.300270037533807</v>
      </c>
      <c r="EE21" s="109">
        <v>0.36989361240430502</v>
      </c>
      <c r="EF21" s="109">
        <v>1.37960327886435</v>
      </c>
      <c r="EI21" s="30">
        <f t="shared" si="0"/>
        <v>8.0000094059482045E-3</v>
      </c>
      <c r="EJ21" s="45">
        <f t="shared" si="1"/>
        <v>-2.1933864335208113E-7</v>
      </c>
      <c r="EK21" s="45">
        <f t="shared" si="2"/>
        <v>-3.0146225126800974E-6</v>
      </c>
      <c r="EL21" s="45">
        <f t="shared" si="3"/>
        <v>-3.5370428614821068E-7</v>
      </c>
      <c r="EM21" s="45">
        <f t="shared" si="4"/>
        <v>-2.5661156011844171E-5</v>
      </c>
      <c r="EN21" s="45">
        <f t="shared" si="5"/>
        <v>-2.6467856714977774E-5</v>
      </c>
      <c r="EO21" s="45">
        <f t="shared" si="6"/>
        <v>1.26069863914086E-6</v>
      </c>
      <c r="EP21" s="45">
        <f t="shared" si="7"/>
        <v>-7.1273885098131083E-7</v>
      </c>
      <c r="EQ21" s="45">
        <f t="shared" si="8"/>
        <v>-2.7501385324251609E-7</v>
      </c>
      <c r="ER21" s="45">
        <f t="shared" si="9"/>
        <v>-3.0012879006097359E-6</v>
      </c>
      <c r="ES21" s="45">
        <f t="shared" si="10"/>
        <v>-6.4753490892393683E-6</v>
      </c>
      <c r="ET21" s="45">
        <f t="shared" si="11"/>
        <v>-5.7024535654195577E-7</v>
      </c>
      <c r="EU21" s="45">
        <f t="shared" si="12"/>
        <v>0</v>
      </c>
      <c r="EV21" s="45">
        <f t="shared" si="13"/>
        <v>1.9963747703496927E-6</v>
      </c>
      <c r="EW21" s="45">
        <f t="shared" si="14"/>
        <v>0</v>
      </c>
      <c r="EX21" s="45">
        <f t="shared" si="15"/>
        <v>1.3849249852573169E-6</v>
      </c>
      <c r="EY21" s="45">
        <f t="shared" si="16"/>
        <v>-9.2540723196925063E-7</v>
      </c>
      <c r="EZ21" s="45">
        <f t="shared" si="17"/>
        <v>5.1467313239220669E-6</v>
      </c>
      <c r="FA21" s="45">
        <f t="shared" si="18"/>
        <v>0</v>
      </c>
      <c r="FB21" s="45">
        <f t="shared" si="19"/>
        <v>8.3249587992678556E-6</v>
      </c>
      <c r="FC21" s="45">
        <f t="shared" si="20"/>
        <v>2.0261550223133394E-5</v>
      </c>
      <c r="FD21" s="45">
        <f t="shared" si="21"/>
        <v>-4.1358817238489561E-6</v>
      </c>
      <c r="FE21" s="45">
        <f t="shared" si="22"/>
        <v>-1.0299543215163947E-5</v>
      </c>
      <c r="FF21" s="45">
        <f t="shared" si="23"/>
        <v>-1.4744642041362679E-6</v>
      </c>
      <c r="FG21" s="45">
        <f t="shared" si="24"/>
        <v>9.7244721357302924E-6</v>
      </c>
      <c r="FH21" s="45">
        <f t="shared" si="25"/>
        <v>4.3522806086659015E-6</v>
      </c>
      <c r="FI21" s="45">
        <f t="shared" si="26"/>
        <v>-8.8027986021161431E-7</v>
      </c>
      <c r="FJ21" s="45">
        <f t="shared" si="27"/>
        <v>-2.2321536008783161E-5</v>
      </c>
      <c r="FK21" s="45">
        <f t="shared" si="28"/>
        <v>-3.2151343520610914E-5</v>
      </c>
      <c r="FL21" s="45">
        <f t="shared" si="29"/>
        <v>-4.7919604119284763E-7</v>
      </c>
      <c r="FM21" s="45">
        <f t="shared" si="30"/>
        <v>-5.0707508890365078E-7</v>
      </c>
      <c r="FN21" s="45">
        <f t="shared" si="31"/>
        <v>-1.0779014991073501E-6</v>
      </c>
      <c r="FO21" s="45">
        <f t="shared" si="32"/>
        <v>3.9264806530039087E-6</v>
      </c>
      <c r="FP21" s="45">
        <f t="shared" si="33"/>
        <v>9.1095245461147828E-6</v>
      </c>
      <c r="FQ21" s="45">
        <f t="shared" si="34"/>
        <v>-2.3728835526114977E-5</v>
      </c>
    </row>
    <row r="22" spans="1:173" x14ac:dyDescent="0.25">
      <c r="A22" s="20" t="s">
        <v>127</v>
      </c>
      <c r="B22" s="109">
        <v>563.43244664999997</v>
      </c>
      <c r="C22" s="109">
        <v>1.7628415602</v>
      </c>
      <c r="D22" s="109">
        <v>4067.9352807</v>
      </c>
      <c r="E22" s="109">
        <v>113.17957490000001</v>
      </c>
      <c r="F22" s="109">
        <v>109.78402174999999</v>
      </c>
      <c r="G22" s="109">
        <v>1.9869048904</v>
      </c>
      <c r="H22" s="109">
        <v>179.45680098</v>
      </c>
      <c r="I22" s="109">
        <v>14.051467776999999</v>
      </c>
      <c r="J22" s="109">
        <v>2.8713088404999998</v>
      </c>
      <c r="K22" s="109">
        <v>0.1052884405</v>
      </c>
      <c r="L22" s="109">
        <v>4.0377780655000004</v>
      </c>
      <c r="N22" s="109">
        <v>0.33378966739999999</v>
      </c>
      <c r="P22" s="109">
        <v>5.0878519999999995E-4</v>
      </c>
      <c r="Q22" s="109">
        <v>40.018871306999998</v>
      </c>
      <c r="R22" s="109">
        <v>1.3943429999999999E-3</v>
      </c>
      <c r="T22" s="109">
        <v>0.22627206129999999</v>
      </c>
      <c r="U22" s="109">
        <v>0.48991701580000002</v>
      </c>
      <c r="V22" s="109">
        <v>0.3956491358</v>
      </c>
      <c r="W22" s="109">
        <v>3.8583215740000001</v>
      </c>
      <c r="X22" s="109">
        <v>2.9502698413999999</v>
      </c>
      <c r="Y22" s="109">
        <v>0.2328293266</v>
      </c>
      <c r="Z22" s="109">
        <v>1.058318E-4</v>
      </c>
      <c r="AA22" s="109">
        <v>1.3858303000000001E-3</v>
      </c>
      <c r="AB22" s="109">
        <v>1.5994373999999999E-3</v>
      </c>
      <c r="AC22" s="109">
        <v>0.26453989519999999</v>
      </c>
      <c r="AD22" s="109">
        <v>113.17957490000001</v>
      </c>
      <c r="AE22" s="109">
        <v>109.78402174999999</v>
      </c>
      <c r="AF22" s="109">
        <v>0.68911414800000004</v>
      </c>
      <c r="AG22" s="109">
        <v>0.50068441460000002</v>
      </c>
      <c r="AI22" s="109">
        <v>2.3384E-4</v>
      </c>
      <c r="AK22" s="109" t="s">
        <v>127</v>
      </c>
      <c r="AL22" s="109">
        <v>0</v>
      </c>
      <c r="AM22" s="109">
        <v>0</v>
      </c>
      <c r="AN22" s="109">
        <v>2.8713183849281001</v>
      </c>
      <c r="AO22" s="109">
        <v>14.0514981192383</v>
      </c>
      <c r="AP22" s="109">
        <v>14.0514981192383</v>
      </c>
      <c r="AQ22" s="109">
        <v>3.07018196741017</v>
      </c>
      <c r="AR22" s="109">
        <v>0.13137384227003299</v>
      </c>
      <c r="AS22" s="109">
        <v>1.7899022029685199E-2</v>
      </c>
      <c r="AT22" s="109">
        <v>8.73892782618758E-2</v>
      </c>
      <c r="AU22" s="109">
        <v>4.0377725223427099</v>
      </c>
      <c r="AV22" s="109">
        <v>2.3384040054436501E-4</v>
      </c>
      <c r="AW22" s="109">
        <v>0</v>
      </c>
      <c r="AX22" s="109">
        <v>0</v>
      </c>
      <c r="AY22" s="109">
        <v>0.33378916605829301</v>
      </c>
      <c r="AZ22" s="109">
        <v>0</v>
      </c>
      <c r="BA22" s="109">
        <v>0</v>
      </c>
      <c r="BB22" s="109">
        <v>0</v>
      </c>
      <c r="BC22" s="109">
        <v>1.01755049962246E-4</v>
      </c>
      <c r="BD22" s="109">
        <v>4.0704096959275098E-4</v>
      </c>
      <c r="BE22" s="109">
        <v>563.43250582846895</v>
      </c>
      <c r="BF22" s="109">
        <v>3.3955583690206499</v>
      </c>
      <c r="BG22" s="109">
        <v>84.665346098094602</v>
      </c>
      <c r="BH22" s="109">
        <v>5.3913938645369797</v>
      </c>
      <c r="BI22" s="109">
        <v>0.12526358218004</v>
      </c>
      <c r="BJ22" s="109">
        <v>19.278069831401499</v>
      </c>
      <c r="BK22" s="109">
        <v>0.32386445576150302</v>
      </c>
      <c r="BL22" s="109">
        <v>30.710631878903399</v>
      </c>
      <c r="BM22" s="109">
        <v>2.7694005909191501</v>
      </c>
      <c r="BN22" s="109">
        <v>10.0390598502283</v>
      </c>
      <c r="BO22" s="109">
        <v>0.68911691728258195</v>
      </c>
      <c r="BP22" s="109">
        <v>0</v>
      </c>
      <c r="BQ22" s="109">
        <v>0</v>
      </c>
      <c r="BR22" s="109">
        <v>40.018864891919499</v>
      </c>
      <c r="BS22" s="109">
        <v>40.018864891919499</v>
      </c>
      <c r="BT22" s="109">
        <v>0.50068308974272002</v>
      </c>
      <c r="BU22" s="109">
        <v>4.0436092974619202E-4</v>
      </c>
      <c r="BV22" s="109">
        <v>7.8081932029652095E-4</v>
      </c>
      <c r="BW22" s="109">
        <v>32.543400393524998</v>
      </c>
      <c r="BX22" s="109">
        <v>3.6817242214223098</v>
      </c>
      <c r="BY22" s="109">
        <v>0.229661049695222</v>
      </c>
      <c r="BZ22" s="109">
        <v>0.42025673109407902</v>
      </c>
      <c r="CA22" s="109">
        <v>1.7977360176524</v>
      </c>
      <c r="CB22" s="109">
        <v>0</v>
      </c>
      <c r="CC22" s="109">
        <v>0</v>
      </c>
      <c r="CD22" s="109">
        <v>7.4669929396980902E-2</v>
      </c>
      <c r="CE22" s="109">
        <v>0.151602083698473</v>
      </c>
      <c r="CF22" s="109">
        <v>0</v>
      </c>
      <c r="CG22" s="109">
        <v>0.48991657191175397</v>
      </c>
      <c r="CH22" s="109">
        <v>1.76284127669659</v>
      </c>
      <c r="CI22" s="109">
        <v>0</v>
      </c>
      <c r="CJ22" s="109">
        <v>0.201780860904887</v>
      </c>
      <c r="CK22" s="109">
        <v>0.19386825245126399</v>
      </c>
      <c r="CL22" s="109">
        <v>182.217175548537</v>
      </c>
      <c r="CM22" s="109">
        <v>3661.1388768553202</v>
      </c>
      <c r="CN22" s="109">
        <v>374.25072907951397</v>
      </c>
      <c r="CO22" s="109">
        <v>4067.9330063283601</v>
      </c>
      <c r="CP22" s="109">
        <v>0</v>
      </c>
      <c r="CQ22" s="109">
        <v>11.8649406609401</v>
      </c>
      <c r="CR22" s="109">
        <v>0.23283350059910499</v>
      </c>
      <c r="CS22" s="109">
        <v>1.0583007587647501E-4</v>
      </c>
      <c r="CT22" s="109">
        <v>1.3858308999377201E-3</v>
      </c>
      <c r="CU22" s="109">
        <v>1.5994412434068E-3</v>
      </c>
      <c r="CV22" s="109">
        <v>0.26454514847577798</v>
      </c>
      <c r="CW22" s="109">
        <v>0</v>
      </c>
      <c r="CX22" s="109">
        <v>48.309329571189899</v>
      </c>
      <c r="CY22" s="109">
        <v>6.4004157586379895E-2</v>
      </c>
      <c r="CZ22" s="109">
        <v>2.25056408560547E-2</v>
      </c>
      <c r="DA22" s="109">
        <v>84.665346098094602</v>
      </c>
      <c r="DB22" s="109">
        <v>2.8763431935051799E-2</v>
      </c>
      <c r="DC22" s="109">
        <v>0</v>
      </c>
      <c r="DD22" s="109">
        <v>2.0915357286551201E-4</v>
      </c>
      <c r="DE22" s="109">
        <v>4.1717945512767399E-3</v>
      </c>
      <c r="DF22" s="109">
        <v>113.17661463770099</v>
      </c>
      <c r="DG22" s="109">
        <v>109.78105626868</v>
      </c>
      <c r="DH22" s="109">
        <v>3.3955583690206499</v>
      </c>
      <c r="DI22" s="109">
        <v>0</v>
      </c>
      <c r="DJ22" s="109">
        <v>0</v>
      </c>
      <c r="DK22" s="109">
        <v>0.44912506567017701</v>
      </c>
      <c r="DL22" s="109">
        <v>0</v>
      </c>
      <c r="DM22" s="109">
        <v>4.8195030859196297</v>
      </c>
      <c r="DN22" s="109">
        <v>0</v>
      </c>
      <c r="DO22" s="109">
        <v>0.12526358218004</v>
      </c>
      <c r="DP22" s="109">
        <v>19.278069831401499</v>
      </c>
      <c r="DQ22" s="109">
        <v>3.3381107669072998</v>
      </c>
      <c r="DR22" s="109">
        <v>0</v>
      </c>
      <c r="DS22" s="109">
        <v>0.32386445576150302</v>
      </c>
      <c r="DT22" s="109">
        <v>4.3912472428446101E-4</v>
      </c>
      <c r="DU22" s="109">
        <v>1.9869031167843301</v>
      </c>
      <c r="DV22" s="109">
        <v>26.292920983702999</v>
      </c>
      <c r="DW22" s="109">
        <v>0</v>
      </c>
      <c r="DX22" s="109">
        <v>0</v>
      </c>
      <c r="DY22" s="109">
        <v>4.69908422094589E-2</v>
      </c>
      <c r="DZ22" s="109">
        <v>4.0259096541845301</v>
      </c>
      <c r="EA22" s="109">
        <v>3.8583144952261699</v>
      </c>
      <c r="EB22" s="109">
        <v>0</v>
      </c>
      <c r="EC22" s="109">
        <v>0.35187406076820099</v>
      </c>
      <c r="ED22" s="109">
        <v>179.45683603675101</v>
      </c>
      <c r="EE22" s="109">
        <v>2.9502737938226402</v>
      </c>
      <c r="EF22" s="109">
        <v>3.2878784470119098</v>
      </c>
      <c r="EI22" s="30">
        <f t="shared" si="0"/>
        <v>7.9999843514871605E-3</v>
      </c>
      <c r="EJ22" s="45">
        <f t="shared" si="1"/>
        <v>1.0503205721474522E-7</v>
      </c>
      <c r="EK22" s="45">
        <f t="shared" si="2"/>
        <v>-1.6082183247883327E-7</v>
      </c>
      <c r="EL22" s="45">
        <f t="shared" si="3"/>
        <v>-5.5909730194882812E-7</v>
      </c>
      <c r="EM22" s="45">
        <f t="shared" si="4"/>
        <v>-2.6155446348231368E-5</v>
      </c>
      <c r="EN22" s="45">
        <f t="shared" si="5"/>
        <v>-2.7011957411641726E-5</v>
      </c>
      <c r="EO22" s="45">
        <f t="shared" si="6"/>
        <v>-8.9265252627647991E-7</v>
      </c>
      <c r="EP22" s="45">
        <f t="shared" si="7"/>
        <v>1.9534924742522886E-7</v>
      </c>
      <c r="EQ22" s="45">
        <f t="shared" si="8"/>
        <v>2.1593643299120585E-6</v>
      </c>
      <c r="ER22" s="45">
        <f t="shared" si="9"/>
        <v>3.3240687890068248E-6</v>
      </c>
      <c r="ES22" s="45">
        <f t="shared" si="10"/>
        <v>-1.3316603259772722E-6</v>
      </c>
      <c r="ET22" s="45">
        <f t="shared" si="11"/>
        <v>-1.3728236670244727E-6</v>
      </c>
      <c r="EU22" s="45">
        <f t="shared" si="12"/>
        <v>0</v>
      </c>
      <c r="EV22" s="45">
        <f t="shared" si="13"/>
        <v>-1.5019689221875777E-6</v>
      </c>
      <c r="EW22" s="45">
        <f t="shared" si="14"/>
        <v>0</v>
      </c>
      <c r="EX22" s="45">
        <f t="shared" si="15"/>
        <v>2.1265467228704061E-5</v>
      </c>
      <c r="EY22" s="45">
        <f t="shared" si="16"/>
        <v>-1.603013850540449E-7</v>
      </c>
      <c r="EZ22" s="45">
        <f t="shared" si="17"/>
        <v>-6.581660161718836E-6</v>
      </c>
      <c r="FA22" s="45">
        <f t="shared" si="18"/>
        <v>0</v>
      </c>
      <c r="FB22" s="45">
        <f t="shared" si="19"/>
        <v>-2.1303799417419758E-7</v>
      </c>
      <c r="FC22" s="45">
        <f t="shared" si="20"/>
        <v>-9.0604782388312961E-7</v>
      </c>
      <c r="FD22" s="45">
        <f t="shared" si="21"/>
        <v>-5.6726647351668134E-8</v>
      </c>
      <c r="FE22" s="45">
        <f t="shared" si="22"/>
        <v>-1.8346769947630661E-6</v>
      </c>
      <c r="FF22" s="45">
        <f t="shared" si="23"/>
        <v>1.3396817419283373E-6</v>
      </c>
      <c r="FG22" s="45">
        <f t="shared" si="24"/>
        <v>1.7927291058829141E-5</v>
      </c>
      <c r="FH22" s="45">
        <f t="shared" si="25"/>
        <v>-1.6291166974317501E-5</v>
      </c>
      <c r="FI22" s="45">
        <f t="shared" si="26"/>
        <v>4.3290850253853486E-7</v>
      </c>
      <c r="FJ22" s="45">
        <f t="shared" si="27"/>
        <v>2.4029741958437962E-6</v>
      </c>
      <c r="FK22" s="45">
        <f t="shared" si="28"/>
        <v>1.9858160804149261E-5</v>
      </c>
      <c r="FL22" s="45">
        <f t="shared" si="29"/>
        <v>-6.953463538028795E-7</v>
      </c>
      <c r="FM22" s="45">
        <f t="shared" si="30"/>
        <v>-7.643919764469696E-7</v>
      </c>
      <c r="FN22" s="45">
        <f t="shared" si="31"/>
        <v>4.0186122864450148E-6</v>
      </c>
      <c r="FO22" s="45">
        <f t="shared" si="32"/>
        <v>-2.6460925112926113E-6</v>
      </c>
      <c r="FP22" s="45">
        <f t="shared" si="33"/>
        <v>0</v>
      </c>
      <c r="FQ22" s="45">
        <f t="shared" si="34"/>
        <v>1.7128992687721358E-6</v>
      </c>
    </row>
    <row r="23" spans="1:173" x14ac:dyDescent="0.25">
      <c r="A23" s="20" t="s">
        <v>22</v>
      </c>
      <c r="B23" s="109">
        <v>857.09238591999997</v>
      </c>
      <c r="C23" s="109">
        <v>2.681627234</v>
      </c>
      <c r="D23" s="109">
        <v>4799.4830947</v>
      </c>
      <c r="E23" s="109">
        <v>134.30390369</v>
      </c>
      <c r="F23" s="109">
        <v>130.27365244999999</v>
      </c>
      <c r="G23" s="109">
        <v>3.0224749964000002</v>
      </c>
      <c r="H23" s="109">
        <v>212.58813821999999</v>
      </c>
      <c r="I23" s="109">
        <v>16.645651552</v>
      </c>
      <c r="J23" s="109">
        <v>3.401410388</v>
      </c>
      <c r="K23" s="109">
        <v>0.1337399618</v>
      </c>
      <c r="L23" s="109">
        <v>4.7832332141</v>
      </c>
      <c r="N23" s="109">
        <v>0.3954139351</v>
      </c>
      <c r="P23" s="109">
        <v>6.4627130000000001E-4</v>
      </c>
      <c r="Q23" s="109">
        <v>47.407155817000003</v>
      </c>
      <c r="R23" s="109">
        <v>1.7720463000000001E-3</v>
      </c>
      <c r="T23" s="109">
        <v>0.2874162972</v>
      </c>
      <c r="U23" s="109">
        <v>0.58036562800000002</v>
      </c>
      <c r="V23" s="109">
        <v>0.50256317390000005</v>
      </c>
      <c r="W23" s="109">
        <v>4.5706450129</v>
      </c>
      <c r="X23" s="109">
        <v>3.4949491432999999</v>
      </c>
      <c r="Y23" s="109">
        <v>0.27587075779999998</v>
      </c>
      <c r="Z23" s="109">
        <v>1.255838E-4</v>
      </c>
      <c r="AA23" s="109">
        <v>1.6433139000000001E-3</v>
      </c>
      <c r="AB23" s="109">
        <v>1.8965608999999999E-3</v>
      </c>
      <c r="AC23" s="109">
        <v>0.31339637469999998</v>
      </c>
      <c r="AD23" s="109">
        <v>134.30390369</v>
      </c>
      <c r="AE23" s="109">
        <v>130.27365244999999</v>
      </c>
      <c r="AF23" s="109">
        <v>0.81633843780000004</v>
      </c>
      <c r="AG23" s="109">
        <v>0.59312090650000004</v>
      </c>
      <c r="AI23" s="109">
        <v>2.7748289999999999E-4</v>
      </c>
      <c r="AK23" s="109" t="s">
        <v>22</v>
      </c>
      <c r="AL23" s="109">
        <v>0</v>
      </c>
      <c r="AM23" s="109">
        <v>0</v>
      </c>
      <c r="AN23" s="109">
        <v>3.40141384381739</v>
      </c>
      <c r="AO23" s="109">
        <v>16.645634669136498</v>
      </c>
      <c r="AP23" s="109">
        <v>16.645634669136498</v>
      </c>
      <c r="AQ23" s="109">
        <v>3.6370043612592799</v>
      </c>
      <c r="AR23" s="109">
        <v>0.155628046621232</v>
      </c>
      <c r="AS23" s="109">
        <v>2.2735803109619299E-2</v>
      </c>
      <c r="AT23" s="109">
        <v>0.111004425183397</v>
      </c>
      <c r="AU23" s="109">
        <v>4.7832259583519399</v>
      </c>
      <c r="AV23" s="109">
        <v>2.7748441112446698E-4</v>
      </c>
      <c r="AW23" s="109">
        <v>0</v>
      </c>
      <c r="AX23" s="109">
        <v>0</v>
      </c>
      <c r="AY23" s="109">
        <v>0.395415068696719</v>
      </c>
      <c r="AZ23" s="109">
        <v>0</v>
      </c>
      <c r="BA23" s="109">
        <v>0</v>
      </c>
      <c r="BB23" s="109">
        <v>0</v>
      </c>
      <c r="BC23" s="109">
        <v>1.2925526819777599E-4</v>
      </c>
      <c r="BD23" s="109">
        <v>5.1702348242089503E-4</v>
      </c>
      <c r="BE23" s="109">
        <v>857.09279808197903</v>
      </c>
      <c r="BF23" s="109">
        <v>4.0302471502505002</v>
      </c>
      <c r="BG23" s="109">
        <v>100.467033113422</v>
      </c>
      <c r="BH23" s="109">
        <v>6.3976078643275596</v>
      </c>
      <c r="BI23" s="109">
        <v>0.14864228082474901</v>
      </c>
      <c r="BJ23" s="109">
        <v>22.876066581678401</v>
      </c>
      <c r="BK23" s="109">
        <v>0.384306661210227</v>
      </c>
      <c r="BL23" s="109">
        <v>36.380375198242703</v>
      </c>
      <c r="BM23" s="109">
        <v>3.2806834682161701</v>
      </c>
      <c r="BN23" s="109">
        <v>11.8924856244422</v>
      </c>
      <c r="BO23" s="109">
        <v>0.81633309945829102</v>
      </c>
      <c r="BP23" s="109">
        <v>0</v>
      </c>
      <c r="BQ23" s="109">
        <v>0</v>
      </c>
      <c r="BR23" s="109">
        <v>47.4071017657119</v>
      </c>
      <c r="BS23" s="109">
        <v>47.4071017657119</v>
      </c>
      <c r="BT23" s="109">
        <v>0.59312373660154805</v>
      </c>
      <c r="BU23" s="109">
        <v>5.1389133325332298E-4</v>
      </c>
      <c r="BV23" s="109">
        <v>9.9234936182884511E-4</v>
      </c>
      <c r="BW23" s="109">
        <v>38.395798274221903</v>
      </c>
      <c r="BX23" s="109">
        <v>4.3614601930472796</v>
      </c>
      <c r="BY23" s="109">
        <v>0.27206334236357599</v>
      </c>
      <c r="BZ23" s="109">
        <v>0.49784536931768802</v>
      </c>
      <c r="CA23" s="109">
        <v>2.1296346493385601</v>
      </c>
      <c r="CB23" s="109">
        <v>0</v>
      </c>
      <c r="CC23" s="109">
        <v>0</v>
      </c>
      <c r="CD23" s="109">
        <v>9.4847401456152697E-2</v>
      </c>
      <c r="CE23" s="109">
        <v>0.192568409596719</v>
      </c>
      <c r="CF23" s="109">
        <v>0</v>
      </c>
      <c r="CG23" s="109">
        <v>0.58036429022972502</v>
      </c>
      <c r="CH23" s="109">
        <v>2.6816291074257101</v>
      </c>
      <c r="CI23" s="109">
        <v>0</v>
      </c>
      <c r="CJ23" s="109">
        <v>0.25630714497043</v>
      </c>
      <c r="CK23" s="109">
        <v>0.246256063074235</v>
      </c>
      <c r="CL23" s="109">
        <v>215.85834915259801</v>
      </c>
      <c r="CM23" s="109">
        <v>4319.5330867617904</v>
      </c>
      <c r="CN23" s="109">
        <v>441.55213101627498</v>
      </c>
      <c r="CO23" s="109">
        <v>4799.4810160522902</v>
      </c>
      <c r="CP23" s="109">
        <v>0</v>
      </c>
      <c r="CQ23" s="109">
        <v>14.055418720944401</v>
      </c>
      <c r="CR23" s="109">
        <v>0.275867644694412</v>
      </c>
      <c r="CS23" s="109">
        <v>1.2558277683824101E-4</v>
      </c>
      <c r="CT23" s="109">
        <v>1.64329575582488E-3</v>
      </c>
      <c r="CU23" s="109">
        <v>1.89657645679326E-3</v>
      </c>
      <c r="CV23" s="109">
        <v>0.31339597622535598</v>
      </c>
      <c r="CW23" s="109">
        <v>0</v>
      </c>
      <c r="CX23" s="109">
        <v>57.228084771560297</v>
      </c>
      <c r="CY23" s="109">
        <v>7.5949559505503195E-2</v>
      </c>
      <c r="CZ23" s="109">
        <v>2.6706114990878299E-2</v>
      </c>
      <c r="DA23" s="109">
        <v>100.467033113422</v>
      </c>
      <c r="DB23" s="109">
        <v>3.4131575412953197E-2</v>
      </c>
      <c r="DC23" s="109">
        <v>0</v>
      </c>
      <c r="DD23" s="109">
        <v>2.6580374677711698E-4</v>
      </c>
      <c r="DE23" s="109">
        <v>4.95041762705512E-3</v>
      </c>
      <c r="DF23" s="109">
        <v>134.30052506411101</v>
      </c>
      <c r="DG23" s="109">
        <v>130.27027791386101</v>
      </c>
      <c r="DH23" s="109">
        <v>4.0302471502505002</v>
      </c>
      <c r="DI23" s="109">
        <v>0</v>
      </c>
      <c r="DJ23" s="109">
        <v>0</v>
      </c>
      <c r="DK23" s="109">
        <v>0.53294915612581695</v>
      </c>
      <c r="DL23" s="109">
        <v>0</v>
      </c>
      <c r="DM23" s="109">
        <v>5.7190213609131497</v>
      </c>
      <c r="DN23" s="109">
        <v>0</v>
      </c>
      <c r="DO23" s="109">
        <v>0.14864228082474901</v>
      </c>
      <c r="DP23" s="109">
        <v>22.876066581678401</v>
      </c>
      <c r="DQ23" s="109">
        <v>3.9543905614700301</v>
      </c>
      <c r="DR23" s="109">
        <v>0</v>
      </c>
      <c r="DS23" s="109">
        <v>0.384306661210227</v>
      </c>
      <c r="DT23" s="109">
        <v>5.2109215000247996E-4</v>
      </c>
      <c r="DU23" s="109">
        <v>3.0224766160816099</v>
      </c>
      <c r="DV23" s="109">
        <v>31.1472532626339</v>
      </c>
      <c r="DW23" s="109">
        <v>0</v>
      </c>
      <c r="DX23" s="109">
        <v>0</v>
      </c>
      <c r="DY23" s="109">
        <v>5.5667392869331797E-2</v>
      </c>
      <c r="DZ23" s="109">
        <v>4.7691698662557602</v>
      </c>
      <c r="EA23" s="109">
        <v>4.5706323811828096</v>
      </c>
      <c r="EB23" s="109">
        <v>0</v>
      </c>
      <c r="EC23" s="109">
        <v>0.41683669944701401</v>
      </c>
      <c r="ED23" s="109">
        <v>212.588077158462</v>
      </c>
      <c r="EE23" s="109">
        <v>3.4949519832640399</v>
      </c>
      <c r="EF23" s="109">
        <v>3.8948934241791902</v>
      </c>
      <c r="EI23" s="30">
        <f t="shared" si="0"/>
        <v>7.9999896125859758E-3</v>
      </c>
      <c r="EJ23" s="45">
        <f t="shared" si="1"/>
        <v>4.808839581677975E-7</v>
      </c>
      <c r="EK23" s="45">
        <f t="shared" si="2"/>
        <v>6.9861526104988532E-7</v>
      </c>
      <c r="EL23" s="45">
        <f t="shared" si="3"/>
        <v>-4.3309824595863464E-7</v>
      </c>
      <c r="EM23" s="45">
        <f t="shared" si="4"/>
        <v>-2.5156572490873241E-5</v>
      </c>
      <c r="EN23" s="45">
        <f t="shared" si="5"/>
        <v>-2.5903443063998063E-5</v>
      </c>
      <c r="EO23" s="45">
        <f t="shared" si="6"/>
        <v>5.3587924189630475E-7</v>
      </c>
      <c r="EP23" s="45">
        <f t="shared" si="7"/>
        <v>-2.8722928053514255E-7</v>
      </c>
      <c r="EQ23" s="45">
        <f t="shared" si="8"/>
        <v>-1.0142506857803625E-6</v>
      </c>
      <c r="ER23" s="45">
        <f t="shared" si="9"/>
        <v>1.0159954241987491E-6</v>
      </c>
      <c r="ES23" s="45">
        <f t="shared" si="10"/>
        <v>1.9926206999501575E-6</v>
      </c>
      <c r="ET23" s="45">
        <f t="shared" si="11"/>
        <v>-1.5169128778343267E-6</v>
      </c>
      <c r="EU23" s="45">
        <f t="shared" si="12"/>
        <v>0</v>
      </c>
      <c r="EV23" s="45">
        <f t="shared" si="13"/>
        <v>2.8668608219570194E-6</v>
      </c>
      <c r="EW23" s="45">
        <f t="shared" si="14"/>
        <v>0</v>
      </c>
      <c r="EX23" s="45">
        <f t="shared" si="15"/>
        <v>1.1528623770030264E-5</v>
      </c>
      <c r="EY23" s="45">
        <f t="shared" si="16"/>
        <v>-1.1401504091859859E-6</v>
      </c>
      <c r="EZ23" s="45">
        <f t="shared" si="17"/>
        <v>-1.048584743569563E-6</v>
      </c>
      <c r="FA23" s="45">
        <f t="shared" si="18"/>
        <v>0</v>
      </c>
      <c r="FB23" s="45">
        <f t="shared" si="19"/>
        <v>-1.6914389789716183E-6</v>
      </c>
      <c r="FC23" s="45">
        <f t="shared" si="20"/>
        <v>-2.3050473881623355E-6</v>
      </c>
      <c r="FD23" s="45">
        <f t="shared" si="21"/>
        <v>6.7941040564778182E-8</v>
      </c>
      <c r="FE23" s="45">
        <f t="shared" si="22"/>
        <v>-2.7636618365258338E-6</v>
      </c>
      <c r="FF23" s="45">
        <f t="shared" si="23"/>
        <v>8.1259094867805257E-7</v>
      </c>
      <c r="FG23" s="45">
        <f t="shared" si="24"/>
        <v>-1.1284652323457804E-5</v>
      </c>
      <c r="FH23" s="45">
        <f t="shared" si="25"/>
        <v>-8.1472431872968399E-6</v>
      </c>
      <c r="FI23" s="45">
        <f t="shared" si="26"/>
        <v>-1.1041210763228449E-5</v>
      </c>
      <c r="FJ23" s="45">
        <f t="shared" si="27"/>
        <v>8.2026331240211923E-6</v>
      </c>
      <c r="FK23" s="45">
        <f t="shared" si="28"/>
        <v>-1.2714717723993272E-6</v>
      </c>
      <c r="FL23" s="45">
        <f t="shared" si="29"/>
        <v>-2.8507415706446251E-10</v>
      </c>
      <c r="FM23" s="45">
        <f t="shared" si="30"/>
        <v>3.109963409467007E-8</v>
      </c>
      <c r="FN23" s="45">
        <f t="shared" si="31"/>
        <v>-6.5393732082522479E-6</v>
      </c>
      <c r="FO23" s="45">
        <f t="shared" si="32"/>
        <v>4.7715423904071253E-6</v>
      </c>
      <c r="FP23" s="45">
        <f t="shared" si="33"/>
        <v>0</v>
      </c>
      <c r="FQ23" s="45">
        <f t="shared" si="34"/>
        <v>5.4458291555457167E-6</v>
      </c>
    </row>
    <row r="24" spans="1:173" x14ac:dyDescent="0.25">
      <c r="A24" s="20" t="s">
        <v>23</v>
      </c>
      <c r="B24" s="109">
        <v>2966.9045219</v>
      </c>
      <c r="C24" s="109">
        <v>9.2826950955999994</v>
      </c>
      <c r="D24" s="109">
        <v>14789.170996999999</v>
      </c>
      <c r="E24" s="109">
        <v>409.91861836999999</v>
      </c>
      <c r="F24" s="109">
        <v>397.61580989999999</v>
      </c>
      <c r="G24" s="109">
        <v>10.462559218999999</v>
      </c>
      <c r="H24" s="109">
        <v>648.22180405999995</v>
      </c>
      <c r="I24" s="109">
        <v>50.755768752999998</v>
      </c>
      <c r="J24" s="109">
        <v>10.371548902000001</v>
      </c>
      <c r="K24" s="109">
        <v>0.42505936840000003</v>
      </c>
      <c r="L24" s="109">
        <v>14.584990628</v>
      </c>
      <c r="N24" s="109">
        <v>1.2056925141999999</v>
      </c>
      <c r="P24" s="109">
        <v>2.0540136000000001E-3</v>
      </c>
      <c r="Q24" s="109">
        <v>144.55345964</v>
      </c>
      <c r="R24" s="109">
        <v>5.6336540000000001E-3</v>
      </c>
      <c r="T24" s="109">
        <v>0.91348157959999998</v>
      </c>
      <c r="U24" s="109">
        <v>1.7696454800000001</v>
      </c>
      <c r="V24" s="109">
        <v>1.5972727995</v>
      </c>
      <c r="W24" s="109">
        <v>13.936769007000001</v>
      </c>
      <c r="X24" s="109">
        <v>10.656766514999999</v>
      </c>
      <c r="Y24" s="109">
        <v>0.84128114649999997</v>
      </c>
      <c r="Z24" s="109">
        <v>3.833016E-4</v>
      </c>
      <c r="AA24" s="109">
        <v>5.013628E-3</v>
      </c>
      <c r="AB24" s="109">
        <v>5.7861826000000002E-3</v>
      </c>
      <c r="AC24" s="109">
        <v>0.95563516390000003</v>
      </c>
      <c r="AD24" s="109">
        <v>409.91861836999999</v>
      </c>
      <c r="AE24" s="109">
        <v>397.61580989999999</v>
      </c>
      <c r="AF24" s="109">
        <v>2.4891716430000002</v>
      </c>
      <c r="AG24" s="109">
        <v>1.8085388456</v>
      </c>
      <c r="AI24" s="109">
        <v>8.4692160000000003E-4</v>
      </c>
      <c r="AK24" s="109" t="s">
        <v>23</v>
      </c>
      <c r="AL24" s="109">
        <v>0</v>
      </c>
      <c r="AM24" s="109">
        <v>0</v>
      </c>
      <c r="AN24" s="109">
        <v>10.371549841876501</v>
      </c>
      <c r="AO24" s="109">
        <v>50.755807699109099</v>
      </c>
      <c r="AP24" s="109">
        <v>50.755807699109099</v>
      </c>
      <c r="AQ24" s="109">
        <v>11.089897810620201</v>
      </c>
      <c r="AR24" s="109">
        <v>0.47453701063236697</v>
      </c>
      <c r="AS24" s="109">
        <v>7.2260096033333804E-2</v>
      </c>
      <c r="AT24" s="109">
        <v>0.35279974926834001</v>
      </c>
      <c r="AU24" s="109">
        <v>14.585003646076901</v>
      </c>
      <c r="AV24" s="109">
        <v>8.46945494964815E-4</v>
      </c>
      <c r="AW24" s="109">
        <v>0</v>
      </c>
      <c r="AX24" s="109">
        <v>0</v>
      </c>
      <c r="AY24" s="109">
        <v>1.2056899101857701</v>
      </c>
      <c r="AZ24" s="109">
        <v>0</v>
      </c>
      <c r="BA24" s="109">
        <v>0</v>
      </c>
      <c r="BB24" s="109">
        <v>0</v>
      </c>
      <c r="BC24" s="109">
        <v>4.1080549821701201E-4</v>
      </c>
      <c r="BD24" s="109">
        <v>1.64321592828364E-3</v>
      </c>
      <c r="BE24" s="109">
        <v>2966.9034051400699</v>
      </c>
      <c r="BF24" s="109">
        <v>12.3028167977865</v>
      </c>
      <c r="BG24" s="109">
        <v>306.64125450486898</v>
      </c>
      <c r="BH24" s="109">
        <v>19.526499609230701</v>
      </c>
      <c r="BI24" s="109">
        <v>0.45368017471629302</v>
      </c>
      <c r="BJ24" s="109">
        <v>69.821361359590398</v>
      </c>
      <c r="BK24" s="109">
        <v>1.1729656951999801</v>
      </c>
      <c r="BL24" s="109">
        <v>110.93063749037</v>
      </c>
      <c r="BM24" s="109">
        <v>10.003409165744101</v>
      </c>
      <c r="BN24" s="109">
        <v>36.262304058061801</v>
      </c>
      <c r="BO24" s="109">
        <v>2.4891744745607198</v>
      </c>
      <c r="BP24" s="109">
        <v>0</v>
      </c>
      <c r="BQ24" s="109">
        <v>0</v>
      </c>
      <c r="BR24" s="109">
        <v>144.55339258726201</v>
      </c>
      <c r="BS24" s="109">
        <v>144.55339258726201</v>
      </c>
      <c r="BT24" s="109">
        <v>1.80853746995676</v>
      </c>
      <c r="BU24" s="109">
        <v>1.63376280341385E-3</v>
      </c>
      <c r="BV24" s="109">
        <v>3.1548489642338798E-3</v>
      </c>
      <c r="BW24" s="109">
        <v>118.31322934395899</v>
      </c>
      <c r="BX24" s="109">
        <v>13.298937482241501</v>
      </c>
      <c r="BY24" s="109">
        <v>0.82956606488515905</v>
      </c>
      <c r="BZ24" s="109">
        <v>1.51802027759695</v>
      </c>
      <c r="CA24" s="109">
        <v>6.4936742750142402</v>
      </c>
      <c r="CB24" s="109">
        <v>0</v>
      </c>
      <c r="CC24" s="109">
        <v>0</v>
      </c>
      <c r="CD24" s="109">
        <v>0.30144880506181199</v>
      </c>
      <c r="CE24" s="109">
        <v>0.61203308564405201</v>
      </c>
      <c r="CF24" s="109">
        <v>0</v>
      </c>
      <c r="CG24" s="109">
        <v>1.76964584834712</v>
      </c>
      <c r="CH24" s="109">
        <v>9.2826806352618298</v>
      </c>
      <c r="CI24" s="109">
        <v>0</v>
      </c>
      <c r="CJ24" s="109">
        <v>0.81460950390493703</v>
      </c>
      <c r="CK24" s="109">
        <v>0.78266269834708402</v>
      </c>
      <c r="CL24" s="109">
        <v>658.19231853480801</v>
      </c>
      <c r="CM24" s="109">
        <v>13310.249909440699</v>
      </c>
      <c r="CN24" s="109">
        <v>1360.6022395070399</v>
      </c>
      <c r="CO24" s="109">
        <v>14789.1653782917</v>
      </c>
      <c r="CP24" s="109">
        <v>0</v>
      </c>
      <c r="CQ24" s="109">
        <v>42.857797522820498</v>
      </c>
      <c r="CR24" s="109">
        <v>0.841277090482205</v>
      </c>
      <c r="CS24" s="109">
        <v>3.8329886747686499E-4</v>
      </c>
      <c r="CT24" s="109">
        <v>5.0136431713222697E-3</v>
      </c>
      <c r="CU24" s="109">
        <v>5.7861964321367703E-3</v>
      </c>
      <c r="CV24" s="109">
        <v>0.95563877448590895</v>
      </c>
      <c r="CW24" s="109">
        <v>0</v>
      </c>
      <c r="CX24" s="109">
        <v>174.499528499062</v>
      </c>
      <c r="CY24" s="109">
        <v>0.231809752828805</v>
      </c>
      <c r="CZ24" s="109">
        <v>8.1511305885789503E-2</v>
      </c>
      <c r="DA24" s="109">
        <v>306.64125450486898</v>
      </c>
      <c r="DB24" s="109">
        <v>0.104175120929027</v>
      </c>
      <c r="DC24" s="109">
        <v>0</v>
      </c>
      <c r="DD24" s="109">
        <v>8.4503998412672099E-4</v>
      </c>
      <c r="DE24" s="109">
        <v>1.5109417946725301E-2</v>
      </c>
      <c r="DF24" s="109">
        <v>409.90826227101599</v>
      </c>
      <c r="DG24" s="109">
        <v>397.605445473229</v>
      </c>
      <c r="DH24" s="109">
        <v>12.3028167977865</v>
      </c>
      <c r="DI24" s="109">
        <v>0</v>
      </c>
      <c r="DJ24" s="109">
        <v>0</v>
      </c>
      <c r="DK24" s="109">
        <v>1.62664421622932</v>
      </c>
      <c r="DL24" s="109">
        <v>0</v>
      </c>
      <c r="DM24" s="109">
        <v>17.4553434513357</v>
      </c>
      <c r="DN24" s="109">
        <v>0</v>
      </c>
      <c r="DO24" s="109">
        <v>0.45368017471629302</v>
      </c>
      <c r="DP24" s="109">
        <v>69.821361359590398</v>
      </c>
      <c r="DQ24" s="109">
        <v>12.0576921737836</v>
      </c>
      <c r="DR24" s="109">
        <v>0</v>
      </c>
      <c r="DS24" s="109">
        <v>1.1729656951999801</v>
      </c>
      <c r="DT24" s="109">
        <v>1.5904736979778099E-3</v>
      </c>
      <c r="DU24" s="109">
        <v>10.4625672108776</v>
      </c>
      <c r="DV24" s="109">
        <v>94.973916018041507</v>
      </c>
      <c r="DW24" s="109">
        <v>0</v>
      </c>
      <c r="DX24" s="109">
        <v>0</v>
      </c>
      <c r="DY24" s="109">
        <v>0.16973923965260801</v>
      </c>
      <c r="DZ24" s="109">
        <v>14.542087798451099</v>
      </c>
      <c r="EA24" s="109">
        <v>13.936761272097799</v>
      </c>
      <c r="EB24" s="109">
        <v>0</v>
      </c>
      <c r="EC24" s="109">
        <v>1.2710155121771101</v>
      </c>
      <c r="ED24" s="109">
        <v>648.22146249111199</v>
      </c>
      <c r="EE24" s="109">
        <v>10.656765470472999</v>
      </c>
      <c r="EF24" s="109">
        <v>11.8763022665579</v>
      </c>
      <c r="EI24" s="30">
        <f t="shared" si="0"/>
        <v>7.9999936654725125E-3</v>
      </c>
      <c r="EJ24" s="45">
        <f t="shared" si="1"/>
        <v>-3.7640575279205137E-7</v>
      </c>
      <c r="EK24" s="45">
        <f t="shared" si="2"/>
        <v>-1.5577736875571887E-6</v>
      </c>
      <c r="EL24" s="45">
        <f t="shared" si="3"/>
        <v>-3.7992043639853427E-7</v>
      </c>
      <c r="EM24" s="45">
        <f t="shared" si="4"/>
        <v>-2.5263792664955753E-5</v>
      </c>
      <c r="EN24" s="45">
        <f t="shared" si="5"/>
        <v>-2.6066435269758703E-5</v>
      </c>
      <c r="EO24" s="45">
        <f t="shared" si="6"/>
        <v>7.6385494536318024E-7</v>
      </c>
      <c r="EP24" s="45">
        <f t="shared" si="7"/>
        <v>-5.2693211771338991E-7</v>
      </c>
      <c r="EQ24" s="45">
        <f t="shared" si="8"/>
        <v>7.6732379505290374E-7</v>
      </c>
      <c r="ER24" s="45">
        <f t="shared" si="9"/>
        <v>9.062064972784383E-8</v>
      </c>
      <c r="ES24" s="45">
        <f t="shared" si="10"/>
        <v>1.1219648577876103E-6</v>
      </c>
      <c r="ET24" s="45">
        <f t="shared" si="11"/>
        <v>8.9256669633465322E-7</v>
      </c>
      <c r="EU24" s="45">
        <f t="shared" si="12"/>
        <v>0</v>
      </c>
      <c r="EV24" s="45">
        <f t="shared" si="13"/>
        <v>-2.1597664405580053E-6</v>
      </c>
      <c r="EW24" s="45">
        <f t="shared" si="14"/>
        <v>0</v>
      </c>
      <c r="EX24" s="45">
        <f t="shared" si="15"/>
        <v>3.8103450980027872E-6</v>
      </c>
      <c r="EY24" s="45">
        <f t="shared" si="16"/>
        <v>-4.6386117742570987E-7</v>
      </c>
      <c r="EZ24" s="45">
        <f t="shared" si="17"/>
        <v>-3.99070576450872E-7</v>
      </c>
      <c r="FA24" s="45">
        <f t="shared" si="18"/>
        <v>0</v>
      </c>
      <c r="FB24" s="45">
        <f t="shared" si="19"/>
        <v>3.405715790082547E-7</v>
      </c>
      <c r="FC24" s="45">
        <f t="shared" si="20"/>
        <v>2.0814740809935235E-7</v>
      </c>
      <c r="FD24" s="45">
        <f t="shared" si="21"/>
        <v>-3.7391732898582152E-7</v>
      </c>
      <c r="FE24" s="45">
        <f t="shared" si="22"/>
        <v>-5.549996701187456E-7</v>
      </c>
      <c r="FF24" s="45">
        <f t="shared" si="23"/>
        <v>-9.8015378166966568E-8</v>
      </c>
      <c r="FG24" s="45">
        <f t="shared" si="24"/>
        <v>-4.8212393821453962E-6</v>
      </c>
      <c r="FH24" s="45">
        <f t="shared" si="25"/>
        <v>-7.1289113716428992E-6</v>
      </c>
      <c r="FI24" s="45">
        <f t="shared" si="26"/>
        <v>3.0260167426960657E-6</v>
      </c>
      <c r="FJ24" s="45">
        <f t="shared" si="27"/>
        <v>2.3905461901905518E-6</v>
      </c>
      <c r="FK24" s="45">
        <f t="shared" si="28"/>
        <v>3.7782053709542414E-6</v>
      </c>
      <c r="FL24" s="45">
        <f t="shared" si="29"/>
        <v>-9.8138033577129607E-8</v>
      </c>
      <c r="FM24" s="45">
        <f t="shared" si="30"/>
        <v>-1.2211887052563467E-7</v>
      </c>
      <c r="FN24" s="45">
        <f t="shared" si="31"/>
        <v>1.1375514129918244E-6</v>
      </c>
      <c r="FO24" s="45">
        <f t="shared" si="32"/>
        <v>-7.6063792786854622E-7</v>
      </c>
      <c r="FP24" s="45">
        <f t="shared" si="33"/>
        <v>0</v>
      </c>
      <c r="FQ24" s="45">
        <f t="shared" si="34"/>
        <v>2.8213904114580971E-5</v>
      </c>
    </row>
    <row r="25" spans="1:173" x14ac:dyDescent="0.25">
      <c r="A25" s="20" t="s">
        <v>24</v>
      </c>
      <c r="B25" s="109">
        <v>1165.5849221999999</v>
      </c>
      <c r="C25" s="109">
        <v>3.6468210534000001</v>
      </c>
      <c r="D25" s="109">
        <v>5942.6153655999997</v>
      </c>
      <c r="E25" s="109">
        <v>165.72145706000001</v>
      </c>
      <c r="F25" s="109">
        <v>160.74786638</v>
      </c>
      <c r="G25" s="109">
        <v>4.1103440877999997</v>
      </c>
      <c r="H25" s="109">
        <v>262.11854691000002</v>
      </c>
      <c r="I25" s="109">
        <v>20.523883856000001</v>
      </c>
      <c r="J25" s="109">
        <v>4.1938969274</v>
      </c>
      <c r="K25" s="109">
        <v>0.17027963900000001</v>
      </c>
      <c r="L25" s="109">
        <v>5.8976673543000002</v>
      </c>
      <c r="N25" s="109">
        <v>0.4875405189</v>
      </c>
      <c r="P25" s="109">
        <v>8.2284190000000003E-4</v>
      </c>
      <c r="Q25" s="109">
        <v>58.452436433999999</v>
      </c>
      <c r="R25" s="109">
        <v>2.2567068000000001E-3</v>
      </c>
      <c r="T25" s="109">
        <v>0.3659425738</v>
      </c>
      <c r="U25" s="109">
        <v>0.71558365560000003</v>
      </c>
      <c r="V25" s="109">
        <v>0.63987066670000003</v>
      </c>
      <c r="W25" s="109">
        <v>5.6355491230999997</v>
      </c>
      <c r="X25" s="109">
        <v>4.3092288140999999</v>
      </c>
      <c r="Y25" s="109">
        <v>0.34017637839999998</v>
      </c>
      <c r="Z25" s="109">
        <v>1.549609E-4</v>
      </c>
      <c r="AA25" s="109">
        <v>2.0270857999999999E-3</v>
      </c>
      <c r="AB25" s="109">
        <v>2.3394487999999999E-3</v>
      </c>
      <c r="AC25" s="109">
        <v>0.38642325989999998</v>
      </c>
      <c r="AD25" s="109">
        <v>165.72145706000001</v>
      </c>
      <c r="AE25" s="109">
        <v>160.74786638</v>
      </c>
      <c r="AF25" s="109">
        <v>1.0065352239000001</v>
      </c>
      <c r="AG25" s="109">
        <v>0.73131076549999996</v>
      </c>
      <c r="AI25" s="109">
        <v>3.4239300000000003E-4</v>
      </c>
      <c r="AK25" s="109" t="s">
        <v>24</v>
      </c>
      <c r="AL25" s="109">
        <v>0</v>
      </c>
      <c r="AM25" s="109">
        <v>0</v>
      </c>
      <c r="AN25" s="109">
        <v>4.1938893169517799</v>
      </c>
      <c r="AO25" s="109">
        <v>20.5238634547514</v>
      </c>
      <c r="AP25" s="109">
        <v>20.5238634547514</v>
      </c>
      <c r="AQ25" s="109">
        <v>4.4843803225541103</v>
      </c>
      <c r="AR25" s="109">
        <v>0.19188942797300801</v>
      </c>
      <c r="AS25" s="109">
        <v>2.8947459390311701E-2</v>
      </c>
      <c r="AT25" s="109">
        <v>0.141332087082568</v>
      </c>
      <c r="AU25" s="109">
        <v>5.8976569887776504</v>
      </c>
      <c r="AV25" s="109">
        <v>3.4239750823688599E-4</v>
      </c>
      <c r="AW25" s="109">
        <v>0</v>
      </c>
      <c r="AX25" s="109">
        <v>0</v>
      </c>
      <c r="AY25" s="109">
        <v>0.487537452461826</v>
      </c>
      <c r="AZ25" s="109">
        <v>0</v>
      </c>
      <c r="BA25" s="109">
        <v>0</v>
      </c>
      <c r="BB25" s="109">
        <v>0</v>
      </c>
      <c r="BC25" s="109">
        <v>1.64564817110071E-4</v>
      </c>
      <c r="BD25" s="109">
        <v>6.5827453277997197E-4</v>
      </c>
      <c r="BE25" s="109">
        <v>1165.5857202136201</v>
      </c>
      <c r="BF25" s="109">
        <v>4.9735868863572499</v>
      </c>
      <c r="BG25" s="109">
        <v>123.96874944437999</v>
      </c>
      <c r="BH25" s="109">
        <v>7.8941702522638701</v>
      </c>
      <c r="BI25" s="109">
        <v>0.18341329121402999</v>
      </c>
      <c r="BJ25" s="109">
        <v>28.227317678202301</v>
      </c>
      <c r="BK25" s="109">
        <v>0.47420614147059198</v>
      </c>
      <c r="BL25" s="109">
        <v>44.856571288588697</v>
      </c>
      <c r="BM25" s="109">
        <v>4.0450342606240799</v>
      </c>
      <c r="BN25" s="109">
        <v>14.6632497195711</v>
      </c>
      <c r="BO25" s="109">
        <v>1.00653410331215</v>
      </c>
      <c r="BP25" s="109">
        <v>0</v>
      </c>
      <c r="BQ25" s="109">
        <v>0</v>
      </c>
      <c r="BR25" s="109">
        <v>58.452428761390998</v>
      </c>
      <c r="BS25" s="109">
        <v>58.452428761390998</v>
      </c>
      <c r="BT25" s="109">
        <v>0.73130640234996502</v>
      </c>
      <c r="BU25" s="109">
        <v>6.5444358289168695E-4</v>
      </c>
      <c r="BV25" s="109">
        <v>1.26373937608276E-3</v>
      </c>
      <c r="BW25" s="109">
        <v>47.540887742323697</v>
      </c>
      <c r="BX25" s="109">
        <v>5.3776234394039104</v>
      </c>
      <c r="BY25" s="109">
        <v>0.33544940701682002</v>
      </c>
      <c r="BZ25" s="109">
        <v>0.61383462671265199</v>
      </c>
      <c r="CA25" s="109">
        <v>2.6258106483377599</v>
      </c>
      <c r="CB25" s="109">
        <v>0</v>
      </c>
      <c r="CC25" s="109">
        <v>0</v>
      </c>
      <c r="CD25" s="109">
        <v>0.120761181433775</v>
      </c>
      <c r="CE25" s="109">
        <v>0.24518118263639599</v>
      </c>
      <c r="CF25" s="109">
        <v>0</v>
      </c>
      <c r="CG25" s="109">
        <v>0.71558725702610504</v>
      </c>
      <c r="CH25" s="109">
        <v>3.6468232530740599</v>
      </c>
      <c r="CI25" s="109">
        <v>0</v>
      </c>
      <c r="CJ25" s="109">
        <v>0.326334078528635</v>
      </c>
      <c r="CK25" s="109">
        <v>0.31353651334623001</v>
      </c>
      <c r="CL25" s="109">
        <v>266.15062981310302</v>
      </c>
      <c r="CM25" s="109">
        <v>5348.3514460329397</v>
      </c>
      <c r="CN25" s="109">
        <v>546.71943977490696</v>
      </c>
      <c r="CO25" s="109">
        <v>5942.6117735501803</v>
      </c>
      <c r="CP25" s="109">
        <v>0</v>
      </c>
      <c r="CQ25" s="109">
        <v>17.330218192213199</v>
      </c>
      <c r="CR25" s="109">
        <v>0.34017465987642997</v>
      </c>
      <c r="CS25" s="109">
        <v>1.5496216991286199E-4</v>
      </c>
      <c r="CT25" s="109">
        <v>2.0271086317044502E-3</v>
      </c>
      <c r="CU25" s="109">
        <v>2.3394542970948499E-3</v>
      </c>
      <c r="CV25" s="109">
        <v>0.38641845566009098</v>
      </c>
      <c r="CW25" s="109">
        <v>0</v>
      </c>
      <c r="CX25" s="109">
        <v>70.561628526152901</v>
      </c>
      <c r="CY25" s="109">
        <v>9.3716030912107201E-2</v>
      </c>
      <c r="CZ25" s="109">
        <v>3.29533209080837E-2</v>
      </c>
      <c r="DA25" s="109">
        <v>123.96874944437999</v>
      </c>
      <c r="DB25" s="109">
        <v>4.2115876952330503E-2</v>
      </c>
      <c r="DC25" s="109">
        <v>0</v>
      </c>
      <c r="DD25" s="109">
        <v>3.3851111892282103E-4</v>
      </c>
      <c r="DE25" s="109">
        <v>6.1084166949409401E-3</v>
      </c>
      <c r="DF25" s="109">
        <v>165.71727041060001</v>
      </c>
      <c r="DG25" s="109">
        <v>160.74368352424199</v>
      </c>
      <c r="DH25" s="109">
        <v>4.9735868863572499</v>
      </c>
      <c r="DI25" s="109">
        <v>0</v>
      </c>
      <c r="DJ25" s="109">
        <v>0</v>
      </c>
      <c r="DK25" s="109">
        <v>0.65761889022636</v>
      </c>
      <c r="DL25" s="109">
        <v>0</v>
      </c>
      <c r="DM25" s="109">
        <v>7.05684144380694</v>
      </c>
      <c r="DN25" s="109">
        <v>0</v>
      </c>
      <c r="DO25" s="109">
        <v>0.18341329121402999</v>
      </c>
      <c r="DP25" s="109">
        <v>28.227317678202301</v>
      </c>
      <c r="DQ25" s="109">
        <v>4.8757155784528203</v>
      </c>
      <c r="DR25" s="109">
        <v>0</v>
      </c>
      <c r="DS25" s="109">
        <v>0.47420614147059198</v>
      </c>
      <c r="DT25" s="109">
        <v>6.4298947483699498E-4</v>
      </c>
      <c r="DU25" s="109">
        <v>4.1103511137595898</v>
      </c>
      <c r="DV25" s="109">
        <v>38.404148615674501</v>
      </c>
      <c r="DW25" s="109">
        <v>0</v>
      </c>
      <c r="DX25" s="109">
        <v>0</v>
      </c>
      <c r="DY25" s="109">
        <v>6.8637942493779594E-2</v>
      </c>
      <c r="DZ25" s="109">
        <v>5.8803184865742102</v>
      </c>
      <c r="EA25" s="109">
        <v>5.6355532239470696</v>
      </c>
      <c r="EB25" s="109">
        <v>0</v>
      </c>
      <c r="EC25" s="109">
        <v>0.51395517665761603</v>
      </c>
      <c r="ED25" s="109">
        <v>262.11845711183503</v>
      </c>
      <c r="EE25" s="109">
        <v>4.3092245301770404</v>
      </c>
      <c r="EF25" s="109">
        <v>4.8023588541940603</v>
      </c>
      <c r="EI25" s="30">
        <f t="shared" si="0"/>
        <v>7.99999891527867E-3</v>
      </c>
      <c r="EJ25" s="45">
        <f t="shared" si="1"/>
        <v>6.8464648518555902E-7</v>
      </c>
      <c r="EK25" s="45">
        <f t="shared" si="2"/>
        <v>6.0317575981352162E-7</v>
      </c>
      <c r="EL25" s="45">
        <f t="shared" si="3"/>
        <v>-6.0445605149049129E-7</v>
      </c>
      <c r="EM25" s="45">
        <f t="shared" si="4"/>
        <v>-2.5263170347831224E-5</v>
      </c>
      <c r="EN25" s="45">
        <f t="shared" si="5"/>
        <v>-2.6021221010357944E-5</v>
      </c>
      <c r="EO25" s="45">
        <f t="shared" si="6"/>
        <v>1.7093361139709256E-6</v>
      </c>
      <c r="EP25" s="45">
        <f t="shared" si="7"/>
        <v>-3.4258607813663882E-7</v>
      </c>
      <c r="EQ25" s="45">
        <f t="shared" si="8"/>
        <v>-9.9402475402445992E-7</v>
      </c>
      <c r="ER25" s="45">
        <f t="shared" si="9"/>
        <v>-1.814648369239129E-6</v>
      </c>
      <c r="ES25" s="45">
        <f t="shared" si="10"/>
        <v>-5.4338334778209379E-7</v>
      </c>
      <c r="ET25" s="45">
        <f t="shared" si="11"/>
        <v>-1.7575630714793017E-6</v>
      </c>
      <c r="EU25" s="45">
        <f t="shared" si="12"/>
        <v>0</v>
      </c>
      <c r="EV25" s="45">
        <f t="shared" si="13"/>
        <v>-6.289606822652751E-6</v>
      </c>
      <c r="EW25" s="45">
        <f t="shared" si="14"/>
        <v>0</v>
      </c>
      <c r="EX25" s="45">
        <f t="shared" si="15"/>
        <v>-3.09914937131426E-6</v>
      </c>
      <c r="EY25" s="45">
        <f t="shared" si="16"/>
        <v>-1.3126243266416799E-7</v>
      </c>
      <c r="EZ25" s="45">
        <f t="shared" si="17"/>
        <v>-5.6374637289899727E-6</v>
      </c>
      <c r="FA25" s="45">
        <f t="shared" si="18"/>
        <v>0</v>
      </c>
      <c r="FB25" s="45">
        <f t="shared" si="19"/>
        <v>-5.7312224381529967E-7</v>
      </c>
      <c r="FC25" s="45">
        <f t="shared" si="20"/>
        <v>5.032851263189691E-6</v>
      </c>
      <c r="FD25" s="45">
        <f t="shared" si="21"/>
        <v>-1.1693790459689956E-7</v>
      </c>
      <c r="FE25" s="45">
        <f t="shared" si="22"/>
        <v>7.2767479802665548E-7</v>
      </c>
      <c r="FF25" s="45">
        <f t="shared" si="23"/>
        <v>-9.9412752125467033E-7</v>
      </c>
      <c r="FG25" s="45">
        <f t="shared" si="24"/>
        <v>-5.0518603851553353E-6</v>
      </c>
      <c r="FH25" s="45">
        <f t="shared" si="25"/>
        <v>8.1950534747006929E-6</v>
      </c>
      <c r="FI25" s="45">
        <f t="shared" si="26"/>
        <v>1.126331428607103E-5</v>
      </c>
      <c r="FJ25" s="45">
        <f t="shared" si="27"/>
        <v>2.3497393275125208E-6</v>
      </c>
      <c r="FK25" s="45">
        <f t="shared" si="28"/>
        <v>-1.2432584700645938E-5</v>
      </c>
      <c r="FL25" s="45">
        <f t="shared" si="29"/>
        <v>-8.0654081738069112E-8</v>
      </c>
      <c r="FM25" s="45">
        <f t="shared" si="30"/>
        <v>-5.9549587882829219E-8</v>
      </c>
      <c r="FN25" s="45">
        <f t="shared" si="31"/>
        <v>-1.1133121061830359E-6</v>
      </c>
      <c r="FO25" s="45">
        <f t="shared" si="32"/>
        <v>-5.9662051220496458E-6</v>
      </c>
      <c r="FP25" s="45">
        <f t="shared" si="33"/>
        <v>0</v>
      </c>
      <c r="FQ25" s="45">
        <f t="shared" si="34"/>
        <v>1.3166848872383753E-5</v>
      </c>
    </row>
    <row r="26" spans="1:173" x14ac:dyDescent="0.25">
      <c r="A26" s="20" t="s">
        <v>25</v>
      </c>
      <c r="B26" s="109">
        <v>4290.1068343999996</v>
      </c>
      <c r="C26" s="109">
        <v>13.422664699</v>
      </c>
      <c r="D26" s="109">
        <v>21133.556586999999</v>
      </c>
      <c r="E26" s="109">
        <v>586.06550315000004</v>
      </c>
      <c r="F26" s="109">
        <v>568.47582968999996</v>
      </c>
      <c r="G26" s="109">
        <v>15.128741516</v>
      </c>
      <c r="H26" s="109">
        <v>926.67657086999998</v>
      </c>
      <c r="I26" s="109">
        <v>72.558778473999993</v>
      </c>
      <c r="J26" s="109">
        <v>14.826825933</v>
      </c>
      <c r="K26" s="109">
        <v>0.61000605429999999</v>
      </c>
      <c r="L26" s="109">
        <v>20.850223851999999</v>
      </c>
      <c r="N26" s="109">
        <v>1.7236184661</v>
      </c>
      <c r="P26" s="109">
        <v>2.9477310999999999E-3</v>
      </c>
      <c r="Q26" s="109">
        <v>206.64888144</v>
      </c>
      <c r="R26" s="109">
        <v>8.0851152999999992E-3</v>
      </c>
      <c r="T26" s="109">
        <v>1.3109446902999999</v>
      </c>
      <c r="U26" s="109">
        <v>2.5298270709000001</v>
      </c>
      <c r="V26" s="109">
        <v>2.2922587706000002</v>
      </c>
      <c r="W26" s="109">
        <v>19.923546952999999</v>
      </c>
      <c r="X26" s="109">
        <v>15.234563055000001</v>
      </c>
      <c r="Y26" s="109">
        <v>1.2026825019</v>
      </c>
      <c r="Z26" s="109">
        <v>5.4801069999999995E-4</v>
      </c>
      <c r="AA26" s="109">
        <v>7.1677405000000003E-3</v>
      </c>
      <c r="AB26" s="109">
        <v>8.2722123999999994E-3</v>
      </c>
      <c r="AC26" s="109">
        <v>1.3661490540000001</v>
      </c>
      <c r="AD26" s="109">
        <v>586.06550315000004</v>
      </c>
      <c r="AE26" s="109">
        <v>568.47582968999996</v>
      </c>
      <c r="AF26" s="109">
        <v>3.5584381283000002</v>
      </c>
      <c r="AG26" s="109">
        <v>2.5854277384</v>
      </c>
      <c r="AI26" s="109">
        <v>1.2108535E-3</v>
      </c>
      <c r="AK26" s="109" t="s">
        <v>25</v>
      </c>
      <c r="AL26" s="109">
        <v>0</v>
      </c>
      <c r="AM26" s="109">
        <v>0</v>
      </c>
      <c r="AN26" s="109">
        <v>14.8268025963878</v>
      </c>
      <c r="AO26" s="109">
        <v>72.558850043971603</v>
      </c>
      <c r="AP26" s="109">
        <v>72.558850043971603</v>
      </c>
      <c r="AQ26" s="109">
        <v>15.853759444121099</v>
      </c>
      <c r="AR26" s="109">
        <v>0.678390695599982</v>
      </c>
      <c r="AS26" s="109">
        <v>0.103701019450277</v>
      </c>
      <c r="AT26" s="109">
        <v>0.50630555663949495</v>
      </c>
      <c r="AU26" s="109">
        <v>20.850177292312001</v>
      </c>
      <c r="AV26" s="109">
        <v>1.21085668299009E-3</v>
      </c>
      <c r="AW26" s="109">
        <v>0</v>
      </c>
      <c r="AX26" s="109">
        <v>0</v>
      </c>
      <c r="AY26" s="109">
        <v>1.72361072729869</v>
      </c>
      <c r="AZ26" s="109">
        <v>0</v>
      </c>
      <c r="BA26" s="109">
        <v>0</v>
      </c>
      <c r="BB26" s="109">
        <v>0</v>
      </c>
      <c r="BC26" s="109">
        <v>5.8954438367036502E-4</v>
      </c>
      <c r="BD26" s="109">
        <v>2.3581703381338999E-3</v>
      </c>
      <c r="BE26" s="109">
        <v>4290.10450698369</v>
      </c>
      <c r="BF26" s="109">
        <v>17.589643540953599</v>
      </c>
      <c r="BG26" s="109">
        <v>438.408398937372</v>
      </c>
      <c r="BH26" s="109">
        <v>27.917266913584299</v>
      </c>
      <c r="BI26" s="109">
        <v>0.64863023617013005</v>
      </c>
      <c r="BJ26" s="109">
        <v>99.824331022889496</v>
      </c>
      <c r="BK26" s="109">
        <v>1.6770046330131101</v>
      </c>
      <c r="BL26" s="109">
        <v>158.58298516295201</v>
      </c>
      <c r="BM26" s="109">
        <v>14.3005525660156</v>
      </c>
      <c r="BN26" s="109">
        <v>51.839565941361798</v>
      </c>
      <c r="BO26" s="109">
        <v>3.5584405589292101</v>
      </c>
      <c r="BP26" s="109">
        <v>0</v>
      </c>
      <c r="BQ26" s="109">
        <v>0</v>
      </c>
      <c r="BR26" s="109">
        <v>206.64895545815801</v>
      </c>
      <c r="BS26" s="109">
        <v>206.64895545815801</v>
      </c>
      <c r="BT26" s="109">
        <v>2.5854338021933101</v>
      </c>
      <c r="BU26" s="109">
        <v>2.3446470926689598E-3</v>
      </c>
      <c r="BV26" s="109">
        <v>4.5276825776031197E-3</v>
      </c>
      <c r="BW26" s="109">
        <v>169.06830251712699</v>
      </c>
      <c r="BX26" s="109">
        <v>19.011691914079201</v>
      </c>
      <c r="BY26" s="109">
        <v>1.18592386861218</v>
      </c>
      <c r="BZ26" s="109">
        <v>2.1701290765789101</v>
      </c>
      <c r="CA26" s="109">
        <v>9.2831184919856593</v>
      </c>
      <c r="CB26" s="109">
        <v>0</v>
      </c>
      <c r="CC26" s="109">
        <v>0</v>
      </c>
      <c r="CD26" s="109">
        <v>0.43261175868207702</v>
      </c>
      <c r="CE26" s="109">
        <v>0.87833380049273302</v>
      </c>
      <c r="CF26" s="109">
        <v>0</v>
      </c>
      <c r="CG26" s="109">
        <v>2.5298240974039699</v>
      </c>
      <c r="CH26" s="109">
        <v>13.422658228475999</v>
      </c>
      <c r="CI26" s="109">
        <v>0</v>
      </c>
      <c r="CJ26" s="109">
        <v>1.16905199358454</v>
      </c>
      <c r="CK26" s="109">
        <v>1.12320797610189</v>
      </c>
      <c r="CL26" s="109">
        <v>940.93158404294502</v>
      </c>
      <c r="CM26" s="109">
        <v>19020.193915265299</v>
      </c>
      <c r="CN26" s="109">
        <v>1944.28555126683</v>
      </c>
      <c r="CO26" s="109">
        <v>21133.547769049299</v>
      </c>
      <c r="CP26" s="109">
        <v>0</v>
      </c>
      <c r="CQ26" s="109">
        <v>61.268035644157401</v>
      </c>
      <c r="CR26" s="109">
        <v>1.2026751897451999</v>
      </c>
      <c r="CS26" s="109">
        <v>5.4800792564250903E-4</v>
      </c>
      <c r="CT26" s="109">
        <v>7.1677821918131202E-3</v>
      </c>
      <c r="CU26" s="109">
        <v>8.2721799598538207E-3</v>
      </c>
      <c r="CV26" s="109">
        <v>1.3661530630158101</v>
      </c>
      <c r="CW26" s="109">
        <v>0</v>
      </c>
      <c r="CX26" s="109">
        <v>249.458965387886</v>
      </c>
      <c r="CY26" s="109">
        <v>0.33142120394406799</v>
      </c>
      <c r="CZ26" s="109">
        <v>0.11653731090130399</v>
      </c>
      <c r="DA26" s="109">
        <v>438.408398937372</v>
      </c>
      <c r="DB26" s="109">
        <v>0.14894063895456799</v>
      </c>
      <c r="DC26" s="109">
        <v>0</v>
      </c>
      <c r="DD26" s="109">
        <v>1.2127738255151899E-3</v>
      </c>
      <c r="DE26" s="109">
        <v>2.1602101422532299E-2</v>
      </c>
      <c r="DF26" s="109">
        <v>586.050485370974</v>
      </c>
      <c r="DG26" s="109">
        <v>568.46084183002097</v>
      </c>
      <c r="DH26" s="109">
        <v>17.589643540953599</v>
      </c>
      <c r="DI26" s="109">
        <v>0</v>
      </c>
      <c r="DJ26" s="109">
        <v>0</v>
      </c>
      <c r="DK26" s="109">
        <v>2.3256323850151799</v>
      </c>
      <c r="DL26" s="109">
        <v>0</v>
      </c>
      <c r="DM26" s="109">
        <v>24.956069441183399</v>
      </c>
      <c r="DN26" s="109">
        <v>0</v>
      </c>
      <c r="DO26" s="109">
        <v>0.64863023617013005</v>
      </c>
      <c r="DP26" s="109">
        <v>99.824331022889496</v>
      </c>
      <c r="DQ26" s="109">
        <v>17.237247875017299</v>
      </c>
      <c r="DR26" s="109">
        <v>0</v>
      </c>
      <c r="DS26" s="109">
        <v>1.6770046330131101</v>
      </c>
      <c r="DT26" s="109">
        <v>2.2739191554093101E-3</v>
      </c>
      <c r="DU26" s="109">
        <v>15.128731888291799</v>
      </c>
      <c r="DV26" s="109">
        <v>135.77169193184599</v>
      </c>
      <c r="DW26" s="109">
        <v>0</v>
      </c>
      <c r="DX26" s="109">
        <v>0</v>
      </c>
      <c r="DY26" s="109">
        <v>0.242657140904918</v>
      </c>
      <c r="DZ26" s="109">
        <v>20.788846659112899</v>
      </c>
      <c r="EA26" s="109">
        <v>19.9235313058157</v>
      </c>
      <c r="EB26" s="109">
        <v>0</v>
      </c>
      <c r="EC26" s="109">
        <v>1.8170018585036101</v>
      </c>
      <c r="ED26" s="109">
        <v>926.67627018744804</v>
      </c>
      <c r="EE26" s="109">
        <v>15.234572202754</v>
      </c>
      <c r="EF26" s="109">
        <v>16.977983658551899</v>
      </c>
      <c r="EI26" s="30">
        <f t="shared" si="0"/>
        <v>7.9999962318079171E-3</v>
      </c>
      <c r="EJ26" s="45">
        <f t="shared" si="1"/>
        <v>-5.4250777413381186E-7</v>
      </c>
      <c r="EK26" s="45">
        <f t="shared" si="2"/>
        <v>-4.8205957208537573E-7</v>
      </c>
      <c r="EL26" s="45">
        <f t="shared" si="3"/>
        <v>-4.1724877986704397E-7</v>
      </c>
      <c r="EM26" s="45">
        <f t="shared" si="4"/>
        <v>-2.5624744922403175E-5</v>
      </c>
      <c r="EN26" s="45">
        <f t="shared" si="5"/>
        <v>-2.6364990728208033E-5</v>
      </c>
      <c r="EO26" s="45">
        <f t="shared" si="6"/>
        <v>-6.3638526643294234E-7</v>
      </c>
      <c r="EP26" s="45">
        <f t="shared" si="7"/>
        <v>-3.2447410605788042E-7</v>
      </c>
      <c r="EQ26" s="45">
        <f t="shared" si="8"/>
        <v>9.8637233309082406E-7</v>
      </c>
      <c r="ER26" s="45">
        <f t="shared" si="9"/>
        <v>-1.5739452466395816E-6</v>
      </c>
      <c r="ES26" s="45">
        <f t="shared" si="10"/>
        <v>8.5538457900124034E-7</v>
      </c>
      <c r="ET26" s="45">
        <f t="shared" si="11"/>
        <v>-2.2330545863139956E-6</v>
      </c>
      <c r="EU26" s="45">
        <f t="shared" si="12"/>
        <v>0</v>
      </c>
      <c r="EV26" s="45">
        <f t="shared" si="13"/>
        <v>-4.4898575074495205E-6</v>
      </c>
      <c r="EW26" s="45">
        <f t="shared" si="14"/>
        <v>0</v>
      </c>
      <c r="EX26" s="45">
        <f t="shared" si="15"/>
        <v>-5.556204137807509E-6</v>
      </c>
      <c r="EY26" s="45">
        <f t="shared" si="16"/>
        <v>3.5818320186982672E-7</v>
      </c>
      <c r="EZ26" s="45">
        <f t="shared" si="17"/>
        <v>-1.4599931222434962E-6</v>
      </c>
      <c r="FA26" s="45">
        <f t="shared" si="18"/>
        <v>0</v>
      </c>
      <c r="FB26" s="45">
        <f t="shared" si="19"/>
        <v>6.627852544271834E-7</v>
      </c>
      <c r="FC26" s="45">
        <f t="shared" si="20"/>
        <v>-1.1753752122004871E-6</v>
      </c>
      <c r="FD26" s="45">
        <f t="shared" si="21"/>
        <v>5.2310255959201238E-7</v>
      </c>
      <c r="FE26" s="45">
        <f t="shared" si="22"/>
        <v>-7.8536137844254741E-7</v>
      </c>
      <c r="FF26" s="45">
        <f t="shared" si="23"/>
        <v>6.0046054268851086E-7</v>
      </c>
      <c r="FG26" s="45">
        <f t="shared" si="24"/>
        <v>-6.0798712782026588E-6</v>
      </c>
      <c r="FH26" s="45">
        <f t="shared" si="25"/>
        <v>-5.0625973013320232E-6</v>
      </c>
      <c r="FI26" s="45">
        <f t="shared" si="26"/>
        <v>5.8165907540758624E-6</v>
      </c>
      <c r="FJ26" s="45">
        <f t="shared" si="27"/>
        <v>-3.9215804200927971E-6</v>
      </c>
      <c r="FK26" s="45">
        <f t="shared" si="28"/>
        <v>2.934537632078518E-6</v>
      </c>
      <c r="FL26" s="45">
        <f t="shared" si="29"/>
        <v>-3.8880639828653479E-7</v>
      </c>
      <c r="FM26" s="45">
        <f t="shared" si="30"/>
        <v>-3.4820648586714381E-7</v>
      </c>
      <c r="FN26" s="45">
        <f t="shared" si="31"/>
        <v>6.8306069187307031E-7</v>
      </c>
      <c r="FO26" s="45">
        <f t="shared" si="32"/>
        <v>2.3453733477358739E-6</v>
      </c>
      <c r="FP26" s="45">
        <f t="shared" si="33"/>
        <v>0</v>
      </c>
      <c r="FQ26" s="45">
        <f t="shared" si="34"/>
        <v>2.6287160998695615E-6</v>
      </c>
    </row>
    <row r="27" spans="1:173" x14ac:dyDescent="0.25">
      <c r="A27" s="20" t="s">
        <v>26</v>
      </c>
      <c r="B27" s="109">
        <v>3937.6694134999998</v>
      </c>
      <c r="C27" s="109">
        <v>12.319974726</v>
      </c>
      <c r="D27" s="109">
        <v>19530.0874</v>
      </c>
      <c r="E27" s="109">
        <v>541.80606341999999</v>
      </c>
      <c r="F27" s="109">
        <v>525.54483435999998</v>
      </c>
      <c r="G27" s="109">
        <v>13.885895213</v>
      </c>
      <c r="H27" s="109">
        <v>856.74651009000002</v>
      </c>
      <c r="I27" s="109">
        <v>67.083253188</v>
      </c>
      <c r="J27" s="109">
        <v>13.707943489</v>
      </c>
      <c r="K27" s="109">
        <v>0.56260170539999999</v>
      </c>
      <c r="L27" s="109">
        <v>19.276796539999999</v>
      </c>
      <c r="N27" s="109">
        <v>1.5935484875999999</v>
      </c>
      <c r="P27" s="109">
        <v>2.7186593000000001E-3</v>
      </c>
      <c r="Q27" s="109">
        <v>191.0544764</v>
      </c>
      <c r="R27" s="109">
        <v>7.4566863999999998E-3</v>
      </c>
      <c r="T27" s="109">
        <v>1.2090694702</v>
      </c>
      <c r="U27" s="109">
        <v>2.3389179889</v>
      </c>
      <c r="V27" s="109">
        <v>2.1141242857</v>
      </c>
      <c r="W27" s="109">
        <v>18.420048434000002</v>
      </c>
      <c r="X27" s="109">
        <v>14.084913168</v>
      </c>
      <c r="Y27" s="109">
        <v>1.1119159632</v>
      </c>
      <c r="Z27" s="109">
        <v>5.0662519999999998E-4</v>
      </c>
      <c r="AA27" s="109">
        <v>6.6266036999999998E-3</v>
      </c>
      <c r="AB27" s="109">
        <v>7.6476994000000001E-3</v>
      </c>
      <c r="AC27" s="109">
        <v>1.2630524419</v>
      </c>
      <c r="AD27" s="109">
        <v>541.80606341999999</v>
      </c>
      <c r="AE27" s="109">
        <v>525.54483435999998</v>
      </c>
      <c r="AF27" s="109">
        <v>3.2899067251999998</v>
      </c>
      <c r="AG27" s="109">
        <v>2.3903228303000001</v>
      </c>
      <c r="AI27" s="109">
        <v>1.1194105000000001E-3</v>
      </c>
      <c r="AK27" s="109" t="s">
        <v>26</v>
      </c>
      <c r="AL27" s="109">
        <v>0</v>
      </c>
      <c r="AM27" s="109">
        <v>0</v>
      </c>
      <c r="AN27" s="109">
        <v>13.7079379609631</v>
      </c>
      <c r="AO27" s="109">
        <v>67.083257484696006</v>
      </c>
      <c r="AP27" s="109">
        <v>67.083257484696006</v>
      </c>
      <c r="AQ27" s="109">
        <v>14.657384705099201</v>
      </c>
      <c r="AR27" s="109">
        <v>0.62718511145320899</v>
      </c>
      <c r="AS27" s="109">
        <v>9.5642389292150895E-2</v>
      </c>
      <c r="AT27" s="109">
        <v>0.46695910900202198</v>
      </c>
      <c r="AU27" s="109">
        <v>19.276798991060598</v>
      </c>
      <c r="AV27" s="109">
        <v>1.11940582800674E-3</v>
      </c>
      <c r="AW27" s="109">
        <v>0</v>
      </c>
      <c r="AX27" s="109">
        <v>0</v>
      </c>
      <c r="AY27" s="109">
        <v>1.59354733649602</v>
      </c>
      <c r="AZ27" s="109">
        <v>0</v>
      </c>
      <c r="BA27" s="109">
        <v>0</v>
      </c>
      <c r="BB27" s="109">
        <v>0</v>
      </c>
      <c r="BC27" s="109">
        <v>5.4373727872484602E-4</v>
      </c>
      <c r="BD27" s="109">
        <v>2.1748927577065302E-3</v>
      </c>
      <c r="BE27" s="109">
        <v>3937.6665916433799</v>
      </c>
      <c r="BF27" s="109">
        <v>16.261219782403799</v>
      </c>
      <c r="BG27" s="109">
        <v>405.29999791663101</v>
      </c>
      <c r="BH27" s="109">
        <v>25.808986919867401</v>
      </c>
      <c r="BI27" s="109">
        <v>0.59964726566246096</v>
      </c>
      <c r="BJ27" s="109">
        <v>92.285675108164298</v>
      </c>
      <c r="BK27" s="109">
        <v>1.5503567542452701</v>
      </c>
      <c r="BL27" s="109">
        <v>146.61577160422999</v>
      </c>
      <c r="BM27" s="109">
        <v>13.2213740529407</v>
      </c>
      <c r="BN27" s="109">
        <v>47.9275216488209</v>
      </c>
      <c r="BO27" s="109">
        <v>3.28990699610838</v>
      </c>
      <c r="BP27" s="109">
        <v>0</v>
      </c>
      <c r="BQ27" s="109">
        <v>0</v>
      </c>
      <c r="BR27" s="109">
        <v>191.05427143817599</v>
      </c>
      <c r="BS27" s="109">
        <v>191.05427143817599</v>
      </c>
      <c r="BT27" s="109">
        <v>2.39032464600059</v>
      </c>
      <c r="BU27" s="109">
        <v>2.16241094444864E-3</v>
      </c>
      <c r="BV27" s="109">
        <v>4.1757762809986601E-3</v>
      </c>
      <c r="BW27" s="109">
        <v>156.240673505844</v>
      </c>
      <c r="BX27" s="109">
        <v>17.576996286133799</v>
      </c>
      <c r="BY27" s="109">
        <v>1.0964261624240501</v>
      </c>
      <c r="BZ27" s="109">
        <v>2.0063582663930699</v>
      </c>
      <c r="CA27" s="109">
        <v>8.5826041677077995</v>
      </c>
      <c r="CB27" s="109">
        <v>0</v>
      </c>
      <c r="CC27" s="109">
        <v>0</v>
      </c>
      <c r="CD27" s="109">
        <v>0.39899258365162499</v>
      </c>
      <c r="CE27" s="109">
        <v>0.81007643457508505</v>
      </c>
      <c r="CF27" s="109">
        <v>0</v>
      </c>
      <c r="CG27" s="109">
        <v>2.3389173906416998</v>
      </c>
      <c r="CH27" s="109">
        <v>12.319956639494601</v>
      </c>
      <c r="CI27" s="109">
        <v>0</v>
      </c>
      <c r="CJ27" s="109">
        <v>1.0782042971389501</v>
      </c>
      <c r="CK27" s="109">
        <v>1.0359197915529901</v>
      </c>
      <c r="CL27" s="109">
        <v>869.92575196900202</v>
      </c>
      <c r="CM27" s="109">
        <v>17577.078733951701</v>
      </c>
      <c r="CN27" s="109">
        <v>1796.7704178133399</v>
      </c>
      <c r="CO27" s="109">
        <v>19530.089825270901</v>
      </c>
      <c r="CP27" s="109">
        <v>0</v>
      </c>
      <c r="CQ27" s="109">
        <v>56.644629486411198</v>
      </c>
      <c r="CR27" s="109">
        <v>1.11190576159096</v>
      </c>
      <c r="CS27" s="109">
        <v>5.0661602137336899E-4</v>
      </c>
      <c r="CT27" s="109">
        <v>6.6265446268622104E-3</v>
      </c>
      <c r="CU27" s="109">
        <v>7.64768082267233E-3</v>
      </c>
      <c r="CV27" s="109">
        <v>1.26305535533325</v>
      </c>
      <c r="CW27" s="109">
        <v>0</v>
      </c>
      <c r="CX27" s="109">
        <v>230.63397390895301</v>
      </c>
      <c r="CY27" s="109">
        <v>0.30639228888264203</v>
      </c>
      <c r="CZ27" s="109">
        <v>0.10773654175278401</v>
      </c>
      <c r="DA27" s="109">
        <v>405.29999791663101</v>
      </c>
      <c r="DB27" s="109">
        <v>0.137692826744269</v>
      </c>
      <c r="DC27" s="109">
        <v>0</v>
      </c>
      <c r="DD27" s="109">
        <v>1.11850328191052E-3</v>
      </c>
      <c r="DE27" s="109">
        <v>1.99707227709893E-2</v>
      </c>
      <c r="DF27" s="109">
        <v>541.79225867514901</v>
      </c>
      <c r="DG27" s="109">
        <v>525.53103889274496</v>
      </c>
      <c r="DH27" s="109">
        <v>16.261219782403799</v>
      </c>
      <c r="DI27" s="109">
        <v>0</v>
      </c>
      <c r="DJ27" s="109">
        <v>0</v>
      </c>
      <c r="DK27" s="109">
        <v>2.15000296576773</v>
      </c>
      <c r="DL27" s="109">
        <v>0</v>
      </c>
      <c r="DM27" s="109">
        <v>23.071464314004299</v>
      </c>
      <c r="DN27" s="109">
        <v>0</v>
      </c>
      <c r="DO27" s="109">
        <v>0.59964726566246096</v>
      </c>
      <c r="DP27" s="109">
        <v>92.285675108164298</v>
      </c>
      <c r="DQ27" s="109">
        <v>15.9364900792354</v>
      </c>
      <c r="DR27" s="109">
        <v>0</v>
      </c>
      <c r="DS27" s="109">
        <v>1.5503567542452701</v>
      </c>
      <c r="DT27" s="109">
        <v>2.1021881187409399E-3</v>
      </c>
      <c r="DU27" s="109">
        <v>13.885861063752101</v>
      </c>
      <c r="DV27" s="109">
        <v>125.525894118422</v>
      </c>
      <c r="DW27" s="109">
        <v>0</v>
      </c>
      <c r="DX27" s="109">
        <v>0</v>
      </c>
      <c r="DY27" s="109">
        <v>0.22433866201778399</v>
      </c>
      <c r="DZ27" s="109">
        <v>19.220084391518199</v>
      </c>
      <c r="EA27" s="109">
        <v>18.4200638766327</v>
      </c>
      <c r="EB27" s="109">
        <v>0</v>
      </c>
      <c r="EC27" s="109">
        <v>1.6798824906126</v>
      </c>
      <c r="ED27" s="109">
        <v>856.74630417169601</v>
      </c>
      <c r="EE27" s="109">
        <v>14.0848926320194</v>
      </c>
      <c r="EF27" s="109">
        <v>15.6967607207208</v>
      </c>
      <c r="EI27" s="30">
        <f t="shared" si="0"/>
        <v>7.9999976909310901E-3</v>
      </c>
      <c r="EJ27" s="45">
        <f t="shared" si="1"/>
        <v>-7.1663116518325613E-7</v>
      </c>
      <c r="EK27" s="45">
        <f t="shared" si="2"/>
        <v>-1.4680635148520268E-6</v>
      </c>
      <c r="EL27" s="45">
        <f t="shared" si="3"/>
        <v>1.2418126202844682E-7</v>
      </c>
      <c r="EM27" s="45">
        <f t="shared" si="4"/>
        <v>-2.5479125803490964E-5</v>
      </c>
      <c r="EN27" s="45">
        <f t="shared" si="5"/>
        <v>-2.6249838934906721E-5</v>
      </c>
      <c r="EO27" s="45">
        <f t="shared" si="6"/>
        <v>-2.4592759325178643E-6</v>
      </c>
      <c r="EP27" s="45">
        <f t="shared" si="7"/>
        <v>-2.4034915996680862E-7</v>
      </c>
      <c r="EQ27" s="45">
        <f t="shared" si="8"/>
        <v>6.4050203307391992E-8</v>
      </c>
      <c r="ER27" s="45">
        <f t="shared" si="9"/>
        <v>-4.0327251887092538E-7</v>
      </c>
      <c r="ES27" s="45">
        <f t="shared" si="10"/>
        <v>-3.6812157724871216E-7</v>
      </c>
      <c r="ET27" s="45">
        <f t="shared" si="11"/>
        <v>1.271508258046484E-7</v>
      </c>
      <c r="EU27" s="45">
        <f t="shared" si="12"/>
        <v>0</v>
      </c>
      <c r="EV27" s="45">
        <f t="shared" si="13"/>
        <v>-7.2235265438734822E-7</v>
      </c>
      <c r="EW27" s="45">
        <f t="shared" si="14"/>
        <v>0</v>
      </c>
      <c r="EX27" s="45">
        <f t="shared" si="15"/>
        <v>-1.0763970543816138E-5</v>
      </c>
      <c r="EY27" s="45">
        <f t="shared" si="16"/>
        <v>-1.0727925766137769E-6</v>
      </c>
      <c r="EZ27" s="45">
        <f t="shared" si="17"/>
        <v>5.5082882661921491E-7</v>
      </c>
      <c r="FA27" s="45">
        <f t="shared" si="18"/>
        <v>0</v>
      </c>
      <c r="FB27" s="45">
        <f t="shared" si="19"/>
        <v>-3.7381912375206577E-7</v>
      </c>
      <c r="FC27" s="45">
        <f t="shared" si="20"/>
        <v>-2.5578421435555311E-7</v>
      </c>
      <c r="FD27" s="45">
        <f t="shared" si="21"/>
        <v>-9.3186602592946077E-8</v>
      </c>
      <c r="FE27" s="45">
        <f t="shared" si="22"/>
        <v>8.3836004846881867E-7</v>
      </c>
      <c r="FF27" s="45">
        <f t="shared" si="23"/>
        <v>-1.4580125808830773E-6</v>
      </c>
      <c r="FG27" s="45">
        <f t="shared" si="24"/>
        <v>-9.1748022131215866E-6</v>
      </c>
      <c r="FH27" s="45">
        <f t="shared" si="25"/>
        <v>-1.8117193205133888E-5</v>
      </c>
      <c r="FI27" s="45">
        <f t="shared" si="26"/>
        <v>-8.9145421189738131E-6</v>
      </c>
      <c r="FJ27" s="45">
        <f t="shared" si="27"/>
        <v>-2.4291393657695351E-6</v>
      </c>
      <c r="FK27" s="45">
        <f t="shared" si="28"/>
        <v>2.3066605576582914E-6</v>
      </c>
      <c r="FL27" s="45">
        <f t="shared" si="29"/>
        <v>-3.3161870616015494E-7</v>
      </c>
      <c r="FM27" s="45">
        <f t="shared" si="30"/>
        <v>-3.242262475494523E-7</v>
      </c>
      <c r="FN27" s="45">
        <f t="shared" si="31"/>
        <v>8.2345307269107095E-8</v>
      </c>
      <c r="FO27" s="45">
        <f t="shared" si="32"/>
        <v>7.596047558363185E-7</v>
      </c>
      <c r="FP27" s="45">
        <f t="shared" si="33"/>
        <v>0</v>
      </c>
      <c r="FQ27" s="45">
        <f t="shared" si="34"/>
        <v>-4.1736192934991241E-6</v>
      </c>
    </row>
    <row r="28" spans="1:173" x14ac:dyDescent="0.25">
      <c r="A28" s="20" t="s">
        <v>27</v>
      </c>
      <c r="B28" s="109">
        <v>7930.4699618000004</v>
      </c>
      <c r="C28" s="109">
        <v>24.812441296999999</v>
      </c>
      <c r="D28" s="109">
        <v>38826.275924000001</v>
      </c>
      <c r="E28" s="109">
        <v>1074.0658834000001</v>
      </c>
      <c r="F28" s="109">
        <v>1041.8293844</v>
      </c>
      <c r="G28" s="109">
        <v>27.966207098000002</v>
      </c>
      <c r="H28" s="109">
        <v>1698.1863905</v>
      </c>
      <c r="I28" s="109">
        <v>132.96799358999999</v>
      </c>
      <c r="J28" s="109">
        <v>27.170982218999999</v>
      </c>
      <c r="K28" s="109">
        <v>1.1210604451999999</v>
      </c>
      <c r="L28" s="109">
        <v>38.209194471000004</v>
      </c>
      <c r="N28" s="109">
        <v>3.1586264838</v>
      </c>
      <c r="P28" s="109">
        <v>5.4172982000000001E-3</v>
      </c>
      <c r="Q28" s="109">
        <v>378.69555049000002</v>
      </c>
      <c r="R28" s="109">
        <v>1.48590019E-2</v>
      </c>
      <c r="T28" s="109">
        <v>2.4092356681</v>
      </c>
      <c r="U28" s="109">
        <v>4.6360487051000003</v>
      </c>
      <c r="V28" s="109">
        <v>4.2126804645</v>
      </c>
      <c r="W28" s="109">
        <v>36.511009064</v>
      </c>
      <c r="X28" s="109">
        <v>27.918181701000002</v>
      </c>
      <c r="Y28" s="109">
        <v>2.2039993360999999</v>
      </c>
      <c r="Z28" s="109">
        <v>1.0043235000000001E-3</v>
      </c>
      <c r="AA28" s="109">
        <v>1.31357681E-2</v>
      </c>
      <c r="AB28" s="109">
        <v>1.5159835300000001E-2</v>
      </c>
      <c r="AC28" s="109">
        <v>2.5035490694</v>
      </c>
      <c r="AD28" s="109">
        <v>1074.0658834000001</v>
      </c>
      <c r="AE28" s="109">
        <v>1041.8293844</v>
      </c>
      <c r="AF28" s="109">
        <v>6.5210355499999997</v>
      </c>
      <c r="AG28" s="109">
        <v>4.7379400682000004</v>
      </c>
      <c r="AI28" s="109">
        <v>2.2190966E-3</v>
      </c>
      <c r="AK28" s="109" t="s">
        <v>27</v>
      </c>
      <c r="AL28" s="109">
        <v>0</v>
      </c>
      <c r="AM28" s="109">
        <v>0</v>
      </c>
      <c r="AN28" s="109">
        <v>27.170985229067401</v>
      </c>
      <c r="AO28" s="109">
        <v>132.967986981688</v>
      </c>
      <c r="AP28" s="109">
        <v>132.967986981688</v>
      </c>
      <c r="AQ28" s="109">
        <v>29.0529079490897</v>
      </c>
      <c r="AR28" s="109">
        <v>1.2431691898263899</v>
      </c>
      <c r="AS28" s="109">
        <v>0.19058075134619701</v>
      </c>
      <c r="AT28" s="109">
        <v>0.93047747107811396</v>
      </c>
      <c r="AU28" s="109">
        <v>38.209183319708401</v>
      </c>
      <c r="AV28" s="109">
        <v>2.2191190578497999E-3</v>
      </c>
      <c r="AW28" s="109">
        <v>0</v>
      </c>
      <c r="AX28" s="109">
        <v>0</v>
      </c>
      <c r="AY28" s="109">
        <v>3.15862380904258</v>
      </c>
      <c r="AZ28" s="109">
        <v>0</v>
      </c>
      <c r="BA28" s="109">
        <v>0</v>
      </c>
      <c r="BB28" s="109">
        <v>0</v>
      </c>
      <c r="BC28" s="109">
        <v>1.08346120173944E-3</v>
      </c>
      <c r="BD28" s="109">
        <v>4.3338217937906797E-3</v>
      </c>
      <c r="BE28" s="109">
        <v>7930.4680741061602</v>
      </c>
      <c r="BF28" s="109">
        <v>32.236494417345902</v>
      </c>
      <c r="BG28" s="109">
        <v>803.45849874061003</v>
      </c>
      <c r="BH28" s="109">
        <v>51.163172717802802</v>
      </c>
      <c r="BI28" s="109">
        <v>1.18872549898862</v>
      </c>
      <c r="BJ28" s="109">
        <v>182.945161533755</v>
      </c>
      <c r="BK28" s="109">
        <v>3.0733928530564301</v>
      </c>
      <c r="BL28" s="109">
        <v>290.61165841859599</v>
      </c>
      <c r="BM28" s="109">
        <v>26.206554963222199</v>
      </c>
      <c r="BN28" s="109">
        <v>94.998795257312693</v>
      </c>
      <c r="BO28" s="109">
        <v>6.5210367378839402</v>
      </c>
      <c r="BP28" s="109">
        <v>0</v>
      </c>
      <c r="BQ28" s="109">
        <v>0</v>
      </c>
      <c r="BR28" s="109">
        <v>378.69504478893998</v>
      </c>
      <c r="BS28" s="109">
        <v>378.69504478893998</v>
      </c>
      <c r="BT28" s="109">
        <v>4.7379339795449598</v>
      </c>
      <c r="BU28" s="109">
        <v>4.3091377696549702E-3</v>
      </c>
      <c r="BV28" s="109">
        <v>8.3210306203477698E-3</v>
      </c>
      <c r="BW28" s="109">
        <v>310.61017393607699</v>
      </c>
      <c r="BX28" s="109">
        <v>34.839963042141299</v>
      </c>
      <c r="BY28" s="109">
        <v>2.1732710119767802</v>
      </c>
      <c r="BZ28" s="109">
        <v>3.9768729889477701</v>
      </c>
      <c r="CA28" s="109">
        <v>17.011855335897302</v>
      </c>
      <c r="CB28" s="109">
        <v>0</v>
      </c>
      <c r="CC28" s="109">
        <v>0</v>
      </c>
      <c r="CD28" s="109">
        <v>0.79504843378142298</v>
      </c>
      <c r="CE28" s="109">
        <v>1.6141909814425901</v>
      </c>
      <c r="CF28" s="109">
        <v>0</v>
      </c>
      <c r="CG28" s="109">
        <v>4.6360506139338096</v>
      </c>
      <c r="CH28" s="109">
        <v>24.812433671853</v>
      </c>
      <c r="CI28" s="109">
        <v>0</v>
      </c>
      <c r="CJ28" s="109">
        <v>2.1484677664423399</v>
      </c>
      <c r="CK28" s="109">
        <v>2.0642111632136699</v>
      </c>
      <c r="CL28" s="109">
        <v>1724.30905476832</v>
      </c>
      <c r="CM28" s="109">
        <v>34943.630589791501</v>
      </c>
      <c r="CN28" s="109">
        <v>3572.0177912046602</v>
      </c>
      <c r="CO28" s="109">
        <v>38826.258554932203</v>
      </c>
      <c r="CP28" s="109">
        <v>0</v>
      </c>
      <c r="CQ28" s="109">
        <v>112.27723155083</v>
      </c>
      <c r="CR28" s="109">
        <v>2.20400733229385</v>
      </c>
      <c r="CS28" s="109">
        <v>1.00431497238159E-3</v>
      </c>
      <c r="CT28" s="109">
        <v>1.3135721291247E-2</v>
      </c>
      <c r="CU28" s="109">
        <v>1.5159820550868799E-2</v>
      </c>
      <c r="CV28" s="109">
        <v>2.5035357468167998</v>
      </c>
      <c r="CW28" s="109">
        <v>0</v>
      </c>
      <c r="CX28" s="109">
        <v>457.14743055741599</v>
      </c>
      <c r="CY28" s="109">
        <v>0.607386041325639</v>
      </c>
      <c r="CZ28" s="109">
        <v>0.21357477195941199</v>
      </c>
      <c r="DA28" s="109">
        <v>803.45849874061003</v>
      </c>
      <c r="DB28" s="109">
        <v>0.27295892798051002</v>
      </c>
      <c r="DC28" s="109">
        <v>0</v>
      </c>
      <c r="DD28" s="109">
        <v>2.22886849407783E-3</v>
      </c>
      <c r="DE28" s="109">
        <v>3.95894706041214E-2</v>
      </c>
      <c r="DF28" s="109">
        <v>1074.0384065802</v>
      </c>
      <c r="DG28" s="109">
        <v>1041.8019121628599</v>
      </c>
      <c r="DH28" s="109">
        <v>32.236494417345902</v>
      </c>
      <c r="DI28" s="109">
        <v>0</v>
      </c>
      <c r="DJ28" s="109">
        <v>0</v>
      </c>
      <c r="DK28" s="109">
        <v>4.26212178982236</v>
      </c>
      <c r="DL28" s="109">
        <v>0</v>
      </c>
      <c r="DM28" s="109">
        <v>45.736335253558998</v>
      </c>
      <c r="DN28" s="109">
        <v>0</v>
      </c>
      <c r="DO28" s="109">
        <v>1.18872549898862</v>
      </c>
      <c r="DP28" s="109">
        <v>182.945161533755</v>
      </c>
      <c r="DQ28" s="109">
        <v>31.588297270043899</v>
      </c>
      <c r="DR28" s="109">
        <v>0</v>
      </c>
      <c r="DS28" s="109">
        <v>3.0733928530564301</v>
      </c>
      <c r="DT28" s="109">
        <v>4.1672811995348202E-3</v>
      </c>
      <c r="DU28" s="109">
        <v>27.966169727056698</v>
      </c>
      <c r="DV28" s="109">
        <v>248.80913619535701</v>
      </c>
      <c r="DW28" s="109">
        <v>0</v>
      </c>
      <c r="DX28" s="109">
        <v>0</v>
      </c>
      <c r="DY28" s="109">
        <v>0.44468508395089801</v>
      </c>
      <c r="DZ28" s="109">
        <v>38.096759623634398</v>
      </c>
      <c r="EA28" s="109">
        <v>36.511000280100902</v>
      </c>
      <c r="EB28" s="109">
        <v>0</v>
      </c>
      <c r="EC28" s="109">
        <v>3.32974532513169</v>
      </c>
      <c r="ED28" s="109">
        <v>1698.18571486521</v>
      </c>
      <c r="EE28" s="109">
        <v>27.9181329737781</v>
      </c>
      <c r="EF28" s="109">
        <v>31.113075972292499</v>
      </c>
      <c r="EI28" s="30">
        <f t="shared" si="0"/>
        <v>8.000002717146161E-3</v>
      </c>
      <c r="EJ28" s="45">
        <f t="shared" si="1"/>
        <v>-2.3803051386740235E-7</v>
      </c>
      <c r="EK28" s="45">
        <f t="shared" si="2"/>
        <v>-3.0731143735010533E-7</v>
      </c>
      <c r="EL28" s="45">
        <f t="shared" si="3"/>
        <v>-4.4735343231026589E-7</v>
      </c>
      <c r="EM28" s="45">
        <f t="shared" si="4"/>
        <v>-2.55820617941114E-5</v>
      </c>
      <c r="EN28" s="45">
        <f t="shared" si="5"/>
        <v>-2.6369228542989598E-5</v>
      </c>
      <c r="EO28" s="45">
        <f t="shared" si="6"/>
        <v>-1.336289299886665E-6</v>
      </c>
      <c r="EP28" s="45">
        <f t="shared" si="7"/>
        <v>-3.9785667450480379E-7</v>
      </c>
      <c r="EQ28" s="45">
        <f t="shared" si="8"/>
        <v>-4.9698516262618071E-8</v>
      </c>
      <c r="ER28" s="45">
        <f t="shared" si="9"/>
        <v>1.1078242877571085E-7</v>
      </c>
      <c r="ES28" s="45">
        <f t="shared" si="10"/>
        <v>-1.9827438371943549E-6</v>
      </c>
      <c r="ET28" s="45">
        <f t="shared" si="11"/>
        <v>-2.9184838247720626E-7</v>
      </c>
      <c r="EU28" s="45">
        <f t="shared" si="12"/>
        <v>0</v>
      </c>
      <c r="EV28" s="45">
        <f t="shared" si="13"/>
        <v>-8.4681029356089606E-7</v>
      </c>
      <c r="EW28" s="45">
        <f t="shared" si="14"/>
        <v>0</v>
      </c>
      <c r="EX28" s="45">
        <f t="shared" si="15"/>
        <v>-2.8066518251061508E-6</v>
      </c>
      <c r="EY28" s="45">
        <f t="shared" si="16"/>
        <v>-1.3353762920662805E-6</v>
      </c>
      <c r="EZ28" s="45">
        <f t="shared" si="17"/>
        <v>2.3544031290702344E-6</v>
      </c>
      <c r="FA28" s="45">
        <f t="shared" si="18"/>
        <v>0</v>
      </c>
      <c r="FB28" s="45">
        <f t="shared" si="19"/>
        <v>1.5553165107376282E-6</v>
      </c>
      <c r="FC28" s="45">
        <f t="shared" si="20"/>
        <v>4.1173722078004178E-7</v>
      </c>
      <c r="FD28" s="45">
        <f t="shared" si="21"/>
        <v>-3.6433904814366836E-7</v>
      </c>
      <c r="FE28" s="45">
        <f t="shared" si="22"/>
        <v>-2.4058220583459258E-7</v>
      </c>
      <c r="FF28" s="45">
        <f t="shared" si="23"/>
        <v>-1.7453580044616962E-6</v>
      </c>
      <c r="FG28" s="45">
        <f t="shared" si="24"/>
        <v>3.6280382299559143E-6</v>
      </c>
      <c r="FH28" s="45">
        <f t="shared" si="25"/>
        <v>-8.4909079694200173E-6</v>
      </c>
      <c r="FI28" s="45">
        <f t="shared" si="26"/>
        <v>-3.5634576253220726E-6</v>
      </c>
      <c r="FJ28" s="45">
        <f t="shared" si="27"/>
        <v>-9.7290840627312877E-7</v>
      </c>
      <c r="FK28" s="45">
        <f t="shared" si="28"/>
        <v>-5.3214787611035423E-6</v>
      </c>
      <c r="FL28" s="45">
        <f t="shared" si="29"/>
        <v>-4.0745958706081295E-7</v>
      </c>
      <c r="FM28" s="45">
        <f t="shared" si="30"/>
        <v>-4.1566862430178768E-7</v>
      </c>
      <c r="FN28" s="45">
        <f t="shared" si="31"/>
        <v>1.821618562630709E-7</v>
      </c>
      <c r="FO28" s="45">
        <f t="shared" si="32"/>
        <v>-1.2850848581767054E-6</v>
      </c>
      <c r="FP28" s="45">
        <f t="shared" si="33"/>
        <v>0</v>
      </c>
      <c r="FQ28" s="45">
        <f t="shared" si="34"/>
        <v>1.0120266868900342E-5</v>
      </c>
    </row>
    <row r="29" spans="1:173" x14ac:dyDescent="0.25">
      <c r="A29" s="20" t="s">
        <v>28</v>
      </c>
      <c r="B29" s="109">
        <v>894.19366387000002</v>
      </c>
      <c r="C29" s="109">
        <v>2.8005882974</v>
      </c>
      <c r="D29" s="109">
        <v>4459.2892523999999</v>
      </c>
      <c r="E29" s="109">
        <v>124.40926761999999</v>
      </c>
      <c r="F29" s="109">
        <v>120.67533324</v>
      </c>
      <c r="G29" s="109">
        <v>3.1565541590000001</v>
      </c>
      <c r="H29" s="109">
        <v>198.66522522</v>
      </c>
      <c r="I29" s="109">
        <v>15.555487799</v>
      </c>
      <c r="J29" s="109">
        <v>3.1786437415000002</v>
      </c>
      <c r="K29" s="109">
        <v>0.12837256289999999</v>
      </c>
      <c r="L29" s="109">
        <v>4.4699676677999998</v>
      </c>
      <c r="N29" s="109">
        <v>0.3695173095</v>
      </c>
      <c r="P29" s="109">
        <v>6.2025570000000003E-4</v>
      </c>
      <c r="Q29" s="109">
        <v>44.302353302999997</v>
      </c>
      <c r="R29" s="109">
        <v>1.7012314E-3</v>
      </c>
      <c r="T29" s="109">
        <v>0.27587263220000002</v>
      </c>
      <c r="U29" s="109">
        <v>0.54235609650000005</v>
      </c>
      <c r="V29" s="109">
        <v>0.48231945900000001</v>
      </c>
      <c r="W29" s="109">
        <v>4.2713026384999999</v>
      </c>
      <c r="X29" s="109">
        <v>3.2654009486</v>
      </c>
      <c r="Y29" s="109">
        <v>0.25538009550000002</v>
      </c>
      <c r="Z29" s="109">
        <v>1.1633099999999999E-4</v>
      </c>
      <c r="AA29" s="109">
        <v>1.5216722E-3</v>
      </c>
      <c r="AB29" s="109">
        <v>1.7560325E-3</v>
      </c>
      <c r="AC29" s="109">
        <v>0.29173663690000001</v>
      </c>
      <c r="AD29" s="109">
        <v>124.40926761999999</v>
      </c>
      <c r="AE29" s="109">
        <v>120.67533324</v>
      </c>
      <c r="AF29" s="109">
        <v>0.76287445359999995</v>
      </c>
      <c r="AG29" s="109">
        <v>0.55427599360000002</v>
      </c>
      <c r="AI29" s="109">
        <v>2.5703850000000002E-4</v>
      </c>
      <c r="AK29" s="109" t="s">
        <v>28</v>
      </c>
      <c r="AL29" s="109">
        <v>0</v>
      </c>
      <c r="AM29" s="109">
        <v>0</v>
      </c>
      <c r="AN29" s="109">
        <v>3.1786450560834298</v>
      </c>
      <c r="AO29" s="109">
        <v>15.555447429658701</v>
      </c>
      <c r="AP29" s="109">
        <v>15.555447429658701</v>
      </c>
      <c r="AQ29" s="109">
        <v>3.3988082255493599</v>
      </c>
      <c r="AR29" s="109">
        <v>0.14543499133479901</v>
      </c>
      <c r="AS29" s="109">
        <v>2.1823351025424698E-2</v>
      </c>
      <c r="AT29" s="109">
        <v>0.10654921741430801</v>
      </c>
      <c r="AU29" s="109">
        <v>4.46996754804114</v>
      </c>
      <c r="AV29" s="109">
        <v>2.57034598594994E-4</v>
      </c>
      <c r="AW29" s="109">
        <v>0</v>
      </c>
      <c r="AX29" s="109">
        <v>0</v>
      </c>
      <c r="AY29" s="109">
        <v>0.369516108837045</v>
      </c>
      <c r="AZ29" s="109">
        <v>0</v>
      </c>
      <c r="BA29" s="109">
        <v>0</v>
      </c>
      <c r="BB29" s="109">
        <v>0</v>
      </c>
      <c r="BC29" s="109">
        <v>1.24053635146083E-4</v>
      </c>
      <c r="BD29" s="109">
        <v>4.9621863456736999E-4</v>
      </c>
      <c r="BE29" s="109">
        <v>894.19358062578203</v>
      </c>
      <c r="BF29" s="109">
        <v>3.7339556132431602</v>
      </c>
      <c r="BG29" s="109">
        <v>93.064800013227696</v>
      </c>
      <c r="BH29" s="109">
        <v>5.9262390185022902</v>
      </c>
      <c r="BI29" s="109">
        <v>0.137690405154405</v>
      </c>
      <c r="BJ29" s="109">
        <v>21.190585602716101</v>
      </c>
      <c r="BK29" s="109">
        <v>0.35599265860877199</v>
      </c>
      <c r="BL29" s="109">
        <v>33.997749316473502</v>
      </c>
      <c r="BM29" s="109">
        <v>3.0658259659200602</v>
      </c>
      <c r="BN29" s="109">
        <v>11.1135382838919</v>
      </c>
      <c r="BO29" s="109">
        <v>0.76287500202759095</v>
      </c>
      <c r="BP29" s="109">
        <v>0</v>
      </c>
      <c r="BQ29" s="109">
        <v>0</v>
      </c>
      <c r="BR29" s="109">
        <v>44.302285941760402</v>
      </c>
      <c r="BS29" s="109">
        <v>44.302285941760402</v>
      </c>
      <c r="BT29" s="109">
        <v>0.55427636035896599</v>
      </c>
      <c r="BU29" s="109">
        <v>4.9335926239521099E-4</v>
      </c>
      <c r="BV29" s="109">
        <v>9.5268564201072604E-4</v>
      </c>
      <c r="BW29" s="109">
        <v>35.674371215132503</v>
      </c>
      <c r="BX29" s="109">
        <v>4.0758194276911501</v>
      </c>
      <c r="BY29" s="109">
        <v>0.25424327312927297</v>
      </c>
      <c r="BZ29" s="109">
        <v>0.46524185070983098</v>
      </c>
      <c r="CA29" s="109">
        <v>1.99015820065366</v>
      </c>
      <c r="CB29" s="109">
        <v>0</v>
      </c>
      <c r="CC29" s="109">
        <v>0</v>
      </c>
      <c r="CD29" s="109">
        <v>9.1037775426181106E-2</v>
      </c>
      <c r="CE29" s="109">
        <v>0.184835036954975</v>
      </c>
      <c r="CF29" s="109">
        <v>0</v>
      </c>
      <c r="CG29" s="109">
        <v>0.54235823519130599</v>
      </c>
      <c r="CH29" s="109">
        <v>2.8005952050573999</v>
      </c>
      <c r="CI29" s="109">
        <v>0</v>
      </c>
      <c r="CJ29" s="109">
        <v>0.24598366981376399</v>
      </c>
      <c r="CK29" s="109">
        <v>0.236336552412131</v>
      </c>
      <c r="CL29" s="109">
        <v>201.72140489536301</v>
      </c>
      <c r="CM29" s="109">
        <v>4013.3539952490401</v>
      </c>
      <c r="CN29" s="109">
        <v>410.25384855349199</v>
      </c>
      <c r="CO29" s="109">
        <v>4459.2822150176698</v>
      </c>
      <c r="CP29" s="109">
        <v>0</v>
      </c>
      <c r="CQ29" s="109">
        <v>13.134895485413599</v>
      </c>
      <c r="CR29" s="109">
        <v>0.25537519409271597</v>
      </c>
      <c r="CS29" s="109">
        <v>1.16326741861913E-4</v>
      </c>
      <c r="CT29" s="109">
        <v>1.5216259088057999E-3</v>
      </c>
      <c r="CU29" s="109">
        <v>1.7560308974685301E-3</v>
      </c>
      <c r="CV29" s="109">
        <v>0.29173900150465398</v>
      </c>
      <c r="CW29" s="109">
        <v>0</v>
      </c>
      <c r="CX29" s="109">
        <v>53.480082895616597</v>
      </c>
      <c r="CY29" s="109">
        <v>7.0353679128292407E-2</v>
      </c>
      <c r="CZ29" s="109">
        <v>2.47383259202919E-2</v>
      </c>
      <c r="DA29" s="109">
        <v>93.064800013227696</v>
      </c>
      <c r="DB29" s="109">
        <v>3.1616953432871998E-2</v>
      </c>
      <c r="DC29" s="109">
        <v>0</v>
      </c>
      <c r="DD29" s="109">
        <v>2.5518573058416901E-4</v>
      </c>
      <c r="DE29" s="109">
        <v>4.5856422890589998E-3</v>
      </c>
      <c r="DF29" s="109">
        <v>124.40612306212699</v>
      </c>
      <c r="DG29" s="109">
        <v>120.672167448884</v>
      </c>
      <c r="DH29" s="109">
        <v>3.7339556132431602</v>
      </c>
      <c r="DI29" s="109">
        <v>0</v>
      </c>
      <c r="DJ29" s="109">
        <v>0</v>
      </c>
      <c r="DK29" s="109">
        <v>0.49368302881991999</v>
      </c>
      <c r="DL29" s="109">
        <v>0</v>
      </c>
      <c r="DM29" s="109">
        <v>5.2976384408913297</v>
      </c>
      <c r="DN29" s="109">
        <v>0</v>
      </c>
      <c r="DO29" s="109">
        <v>0.137690405154405</v>
      </c>
      <c r="DP29" s="109">
        <v>21.190585602716101</v>
      </c>
      <c r="DQ29" s="109">
        <v>3.6954069206135398</v>
      </c>
      <c r="DR29" s="109">
        <v>0</v>
      </c>
      <c r="DS29" s="109">
        <v>0.35599265860877199</v>
      </c>
      <c r="DT29" s="109">
        <v>4.82698695414937E-4</v>
      </c>
      <c r="DU29" s="109">
        <v>3.1565390415405901</v>
      </c>
      <c r="DV29" s="109">
        <v>29.107419796238201</v>
      </c>
      <c r="DW29" s="109">
        <v>0</v>
      </c>
      <c r="DX29" s="109">
        <v>0</v>
      </c>
      <c r="DY29" s="109">
        <v>5.2021496485951599E-2</v>
      </c>
      <c r="DZ29" s="109">
        <v>4.4568051326812101</v>
      </c>
      <c r="EA29" s="109">
        <v>4.2713054679306097</v>
      </c>
      <c r="EB29" s="109">
        <v>0</v>
      </c>
      <c r="EC29" s="109">
        <v>0.38953708530233599</v>
      </c>
      <c r="ED29" s="109">
        <v>198.66502168796799</v>
      </c>
      <c r="EE29" s="109">
        <v>3.2654059103534498</v>
      </c>
      <c r="EF29" s="109">
        <v>3.6398088363260999</v>
      </c>
      <c r="EI29" s="30">
        <f t="shared" si="0"/>
        <v>8.0000254514035387E-3</v>
      </c>
      <c r="EJ29" s="45">
        <f t="shared" si="1"/>
        <v>-9.3094171154838865E-8</v>
      </c>
      <c r="EK29" s="45">
        <f t="shared" si="2"/>
        <v>2.4665022724940042E-6</v>
      </c>
      <c r="EL29" s="45">
        <f t="shared" si="3"/>
        <v>-1.5781399078937763E-6</v>
      </c>
      <c r="EM29" s="45">
        <f t="shared" si="4"/>
        <v>-2.5275913387778319E-5</v>
      </c>
      <c r="EN29" s="45">
        <f t="shared" si="5"/>
        <v>-2.623395379159843E-5</v>
      </c>
      <c r="EO29" s="45">
        <f t="shared" si="6"/>
        <v>-4.7892285855357226E-6</v>
      </c>
      <c r="EP29" s="45">
        <f t="shared" si="7"/>
        <v>-1.0244975273247028E-6</v>
      </c>
      <c r="EQ29" s="45">
        <f t="shared" si="8"/>
        <v>-2.5951832447025765E-6</v>
      </c>
      <c r="ER29" s="45">
        <f t="shared" si="9"/>
        <v>4.1356740061961049E-7</v>
      </c>
      <c r="ES29" s="45">
        <f t="shared" si="10"/>
        <v>4.3153557138331993E-8</v>
      </c>
      <c r="ET29" s="45">
        <f t="shared" si="11"/>
        <v>-2.6791885001905499E-8</v>
      </c>
      <c r="EU29" s="45">
        <f t="shared" si="12"/>
        <v>0</v>
      </c>
      <c r="EV29" s="45">
        <f t="shared" si="13"/>
        <v>-3.2492739152811098E-6</v>
      </c>
      <c r="EW29" s="45">
        <f t="shared" si="14"/>
        <v>0</v>
      </c>
      <c r="EX29" s="45">
        <f t="shared" si="15"/>
        <v>2.6714326773602445E-5</v>
      </c>
      <c r="EY29" s="45">
        <f t="shared" si="16"/>
        <v>-1.5204889711742561E-6</v>
      </c>
      <c r="EZ29" s="45">
        <f t="shared" si="17"/>
        <v>-4.4968009301448506E-7</v>
      </c>
      <c r="FA29" s="45">
        <f t="shared" si="18"/>
        <v>0</v>
      </c>
      <c r="FB29" s="45">
        <f t="shared" si="19"/>
        <v>6.5313168134699465E-7</v>
      </c>
      <c r="FC29" s="45">
        <f t="shared" si="20"/>
        <v>3.9433341299995832E-6</v>
      </c>
      <c r="FD29" s="45">
        <f t="shared" si="21"/>
        <v>1.5824074288160139E-6</v>
      </c>
      <c r="FE29" s="45">
        <f t="shared" si="22"/>
        <v>6.6242803408592032E-7</v>
      </c>
      <c r="FF29" s="45">
        <f t="shared" si="23"/>
        <v>1.5194928671809439E-6</v>
      </c>
      <c r="FG29" s="45">
        <f t="shared" si="24"/>
        <v>-1.9192597114685569E-5</v>
      </c>
      <c r="FH29" s="45">
        <f t="shared" si="25"/>
        <v>-3.6603640362342303E-5</v>
      </c>
      <c r="FI29" s="45">
        <f t="shared" si="26"/>
        <v>-3.0421265631402029E-5</v>
      </c>
      <c r="FJ29" s="45">
        <f t="shared" si="27"/>
        <v>-9.1258645266380727E-7</v>
      </c>
      <c r="FK29" s="45">
        <f t="shared" si="28"/>
        <v>8.105271518506632E-6</v>
      </c>
      <c r="FL29" s="45">
        <f t="shared" si="29"/>
        <v>-3.4632046876114318E-8</v>
      </c>
      <c r="FM29" s="45">
        <f t="shared" si="30"/>
        <v>-2.1165709729103666E-7</v>
      </c>
      <c r="FN29" s="45">
        <f t="shared" si="31"/>
        <v>7.1889625929828243E-7</v>
      </c>
      <c r="FO29" s="45">
        <f t="shared" si="32"/>
        <v>6.6169015113384254E-7</v>
      </c>
      <c r="FP29" s="45">
        <f t="shared" si="33"/>
        <v>0</v>
      </c>
      <c r="FQ29" s="45">
        <f t="shared" si="34"/>
        <v>-1.5178290435180881E-5</v>
      </c>
    </row>
    <row r="30" spans="1:173" x14ac:dyDescent="0.25">
      <c r="A30" s="20" t="s">
        <v>29</v>
      </c>
      <c r="B30" s="109">
        <v>41.534124566000003</v>
      </c>
      <c r="C30" s="109">
        <v>0.1299500988</v>
      </c>
      <c r="D30" s="109">
        <v>318.16441034000002</v>
      </c>
      <c r="E30" s="109">
        <v>8.9034755127</v>
      </c>
      <c r="F30" s="109">
        <v>8.6363714760000008</v>
      </c>
      <c r="G30" s="109">
        <v>0.14646726930000001</v>
      </c>
      <c r="H30" s="109">
        <v>14.122168652999999</v>
      </c>
      <c r="I30" s="109">
        <v>1.1057657993000001</v>
      </c>
      <c r="J30" s="109">
        <v>0.2259546972</v>
      </c>
      <c r="K30" s="109">
        <v>8.1528017000000001E-3</v>
      </c>
      <c r="L30" s="109">
        <v>0.3177488054</v>
      </c>
      <c r="N30" s="109">
        <v>2.6267235699999999E-2</v>
      </c>
      <c r="P30" s="109">
        <v>3.9396800000000002E-5</v>
      </c>
      <c r="Q30" s="109">
        <v>3.1492436239999999</v>
      </c>
      <c r="R30" s="109">
        <v>1.079546E-4</v>
      </c>
      <c r="T30" s="109">
        <v>1.75209276E-2</v>
      </c>
      <c r="U30" s="109">
        <v>3.8553520000000001E-2</v>
      </c>
      <c r="V30" s="109">
        <v>3.0636304600000001E-2</v>
      </c>
      <c r="W30" s="109">
        <v>0.3036266051</v>
      </c>
      <c r="X30" s="109">
        <v>0.23216846699999999</v>
      </c>
      <c r="Y30" s="109">
        <v>1.8321508699999999E-2</v>
      </c>
      <c r="Z30" s="109">
        <v>8.3254623999999993E-6</v>
      </c>
      <c r="AA30" s="109">
        <v>1.090346E-4</v>
      </c>
      <c r="AB30" s="109">
        <v>1.258415E-4</v>
      </c>
      <c r="AC30" s="109">
        <v>2.0817468299999999E-2</v>
      </c>
      <c r="AD30" s="109">
        <v>8.9034755127</v>
      </c>
      <c r="AE30" s="109">
        <v>8.6363714760000008</v>
      </c>
      <c r="AF30" s="109">
        <v>5.42291315E-2</v>
      </c>
      <c r="AG30" s="109">
        <v>3.9400852799999997E-2</v>
      </c>
      <c r="AI30" s="109">
        <v>1.83955E-5</v>
      </c>
      <c r="AK30" s="109" t="s">
        <v>29</v>
      </c>
      <c r="AL30" s="109">
        <v>0</v>
      </c>
      <c r="AM30" s="109">
        <v>0</v>
      </c>
      <c r="AN30" s="109">
        <v>0.22595464917439001</v>
      </c>
      <c r="AO30" s="109">
        <v>1.10576519225833</v>
      </c>
      <c r="AP30" s="109">
        <v>1.10576519225833</v>
      </c>
      <c r="AQ30" s="109">
        <v>0.24160524360521801</v>
      </c>
      <c r="AR30" s="109">
        <v>1.0338321515710701E-2</v>
      </c>
      <c r="AS30" s="109">
        <v>1.38596491344102E-3</v>
      </c>
      <c r="AT30" s="109">
        <v>6.76680324299895E-3</v>
      </c>
      <c r="AU30" s="109">
        <v>0.317748764454438</v>
      </c>
      <c r="AV30" s="109">
        <v>1.8395582921736999E-5</v>
      </c>
      <c r="AW30" s="109">
        <v>0</v>
      </c>
      <c r="AX30" s="109">
        <v>0</v>
      </c>
      <c r="AY30" s="109">
        <v>2.6266680671175099E-2</v>
      </c>
      <c r="AZ30" s="109">
        <v>0</v>
      </c>
      <c r="BA30" s="109">
        <v>0</v>
      </c>
      <c r="BB30" s="109">
        <v>0</v>
      </c>
      <c r="BC30" s="109">
        <v>7.8792234219040095E-6</v>
      </c>
      <c r="BD30" s="109">
        <v>3.1518647243946799E-5</v>
      </c>
      <c r="BE30" s="109">
        <v>41.5341156302187</v>
      </c>
      <c r="BF30" s="109">
        <v>0.26710435368750601</v>
      </c>
      <c r="BG30" s="109">
        <v>6.6603763399967901</v>
      </c>
      <c r="BH30" s="109">
        <v>0.42412131483655402</v>
      </c>
      <c r="BI30" s="109">
        <v>9.8540932665332499E-3</v>
      </c>
      <c r="BJ30" s="109">
        <v>1.51654584897237</v>
      </c>
      <c r="BK30" s="109">
        <v>2.5477370437121401E-2</v>
      </c>
      <c r="BL30" s="109">
        <v>2.4167384330524602</v>
      </c>
      <c r="BM30" s="109">
        <v>0.21793404374212499</v>
      </c>
      <c r="BN30" s="109">
        <v>0.79001292993865502</v>
      </c>
      <c r="BO30" s="109">
        <v>5.4228718280560098E-2</v>
      </c>
      <c r="BP30" s="109">
        <v>0</v>
      </c>
      <c r="BQ30" s="109">
        <v>0</v>
      </c>
      <c r="BR30" s="109">
        <v>3.1492348621921602</v>
      </c>
      <c r="BS30" s="109">
        <v>3.1492348621921602</v>
      </c>
      <c r="BT30" s="109">
        <v>3.9400864564559698E-2</v>
      </c>
      <c r="BU30" s="109">
        <v>3.1306874884042303E-5</v>
      </c>
      <c r="BV30" s="109">
        <v>6.0453422543318103E-5</v>
      </c>
      <c r="BW30" s="109">
        <v>2.54530837568963</v>
      </c>
      <c r="BX30" s="109">
        <v>0.28973022279468902</v>
      </c>
      <c r="BY30" s="109">
        <v>1.8072777646563801E-2</v>
      </c>
      <c r="BZ30" s="109">
        <v>3.3071133821791499E-2</v>
      </c>
      <c r="CA30" s="109">
        <v>0.14147098291528101</v>
      </c>
      <c r="CB30" s="109">
        <v>0</v>
      </c>
      <c r="CC30" s="109">
        <v>0</v>
      </c>
      <c r="CD30" s="109">
        <v>5.7819098640299301E-3</v>
      </c>
      <c r="CE30" s="109">
        <v>1.17389885194309E-2</v>
      </c>
      <c r="CF30" s="109">
        <v>0</v>
      </c>
      <c r="CG30" s="109">
        <v>3.8554380527070498E-2</v>
      </c>
      <c r="CH30" s="109">
        <v>0.129950092428777</v>
      </c>
      <c r="CI30" s="109">
        <v>0</v>
      </c>
      <c r="CJ30" s="109">
        <v>1.5624509333818299E-2</v>
      </c>
      <c r="CK30" s="109">
        <v>1.50117937355666E-2</v>
      </c>
      <c r="CL30" s="109">
        <v>14.3394216725364</v>
      </c>
      <c r="CM30" s="109">
        <v>286.34770934263599</v>
      </c>
      <c r="CN30" s="109">
        <v>29.271241453507301</v>
      </c>
      <c r="CO30" s="109">
        <v>318.16425917183301</v>
      </c>
      <c r="CP30" s="109">
        <v>0</v>
      </c>
      <c r="CQ30" s="109">
        <v>0.93369794993303501</v>
      </c>
      <c r="CR30" s="109">
        <v>1.8321632927131699E-2</v>
      </c>
      <c r="CS30" s="109">
        <v>8.3252640773381395E-6</v>
      </c>
      <c r="CT30" s="109">
        <v>1.09035713597557E-4</v>
      </c>
      <c r="CU30" s="109">
        <v>1.2583781398501899E-4</v>
      </c>
      <c r="CV30" s="109">
        <v>2.0817254447549199E-2</v>
      </c>
      <c r="CW30" s="109">
        <v>0</v>
      </c>
      <c r="CX30" s="109">
        <v>3.8016548312207399</v>
      </c>
      <c r="CY30" s="109">
        <v>5.0349951773893901E-3</v>
      </c>
      <c r="CZ30" s="109">
        <v>1.7704669058681401E-3</v>
      </c>
      <c r="DA30" s="109">
        <v>6.6603763399967901</v>
      </c>
      <c r="DB30" s="109">
        <v>2.2627134707915099E-3</v>
      </c>
      <c r="DC30" s="109">
        <v>0</v>
      </c>
      <c r="DD30" s="109">
        <v>1.6193082998506301E-5</v>
      </c>
      <c r="DE30" s="109">
        <v>3.2818420719037399E-4</v>
      </c>
      <c r="DF30" s="109">
        <v>8.9032564670954599</v>
      </c>
      <c r="DG30" s="109">
        <v>8.6361521134079506</v>
      </c>
      <c r="DH30" s="109">
        <v>0.26710435368750601</v>
      </c>
      <c r="DI30" s="109">
        <v>0</v>
      </c>
      <c r="DJ30" s="109">
        <v>0</v>
      </c>
      <c r="DK30" s="109">
        <v>3.5331308828959802E-2</v>
      </c>
      <c r="DL30" s="109">
        <v>0</v>
      </c>
      <c r="DM30" s="109">
        <v>0.37913624674129298</v>
      </c>
      <c r="DN30" s="109">
        <v>0</v>
      </c>
      <c r="DO30" s="109">
        <v>9.8540932665332499E-3</v>
      </c>
      <c r="DP30" s="109">
        <v>1.51654584897237</v>
      </c>
      <c r="DQ30" s="109">
        <v>0.262688969137717</v>
      </c>
      <c r="DR30" s="109">
        <v>0</v>
      </c>
      <c r="DS30" s="109">
        <v>2.5477370437121401E-2</v>
      </c>
      <c r="DT30" s="109">
        <v>3.4545403638728597E-5</v>
      </c>
      <c r="DU30" s="109">
        <v>0.14646656353444901</v>
      </c>
      <c r="DV30" s="109">
        <v>2.0691140175533902</v>
      </c>
      <c r="DW30" s="109">
        <v>0</v>
      </c>
      <c r="DX30" s="109">
        <v>0</v>
      </c>
      <c r="DY30" s="109">
        <v>3.6981809663063098E-3</v>
      </c>
      <c r="DZ30" s="109">
        <v>0.31681481458379401</v>
      </c>
      <c r="EA30" s="109">
        <v>0.30362702822943499</v>
      </c>
      <c r="EB30" s="109">
        <v>0</v>
      </c>
      <c r="EC30" s="109">
        <v>2.76900146424379E-2</v>
      </c>
      <c r="ED30" s="109">
        <v>14.1221426390427</v>
      </c>
      <c r="EE30" s="109">
        <v>0.23216905460909201</v>
      </c>
      <c r="EF30" s="109">
        <v>0.25873919502675802</v>
      </c>
      <c r="EI30" s="30">
        <f t="shared" si="0"/>
        <v>7.9999820920016312E-3</v>
      </c>
      <c r="EJ30" s="45">
        <f t="shared" si="1"/>
        <v>-2.1514312377658096E-7</v>
      </c>
      <c r="EK30" s="45">
        <f t="shared" si="2"/>
        <v>-4.9028227392379467E-8</v>
      </c>
      <c r="EL30" s="45">
        <f t="shared" si="3"/>
        <v>-4.7512594776570403E-7</v>
      </c>
      <c r="EM30" s="45">
        <f t="shared" si="4"/>
        <v>-2.4602258323467593E-5</v>
      </c>
      <c r="EN30" s="45">
        <f t="shared" si="5"/>
        <v>-2.5399856022836486E-5</v>
      </c>
      <c r="EO30" s="45">
        <f t="shared" si="6"/>
        <v>-4.8185888517907521E-6</v>
      </c>
      <c r="EP30" s="45">
        <f t="shared" si="7"/>
        <v>-1.8420653327824138E-6</v>
      </c>
      <c r="EQ30" s="45">
        <f t="shared" si="8"/>
        <v>-5.4897851825982742E-7</v>
      </c>
      <c r="ER30" s="45">
        <f t="shared" si="9"/>
        <v>-2.1254530480654381E-7</v>
      </c>
      <c r="ES30" s="45">
        <f t="shared" si="10"/>
        <v>-4.1143598562316195E-6</v>
      </c>
      <c r="ET30" s="45">
        <f t="shared" si="11"/>
        <v>-1.2886141914829471E-7</v>
      </c>
      <c r="EU30" s="45">
        <f t="shared" si="12"/>
        <v>0</v>
      </c>
      <c r="EV30" s="45">
        <f t="shared" si="13"/>
        <v>-2.113008126318011E-5</v>
      </c>
      <c r="EW30" s="45">
        <f t="shared" si="14"/>
        <v>0</v>
      </c>
      <c r="EX30" s="45">
        <f t="shared" si="15"/>
        <v>2.717646739848008E-5</v>
      </c>
      <c r="EY30" s="45">
        <f t="shared" si="16"/>
        <v>-2.782194357062486E-6</v>
      </c>
      <c r="EZ30" s="45">
        <f t="shared" si="17"/>
        <v>-1.1297102053009332E-5</v>
      </c>
      <c r="FA30" s="45">
        <f t="shared" si="18"/>
        <v>0</v>
      </c>
      <c r="FB30" s="45">
        <f t="shared" si="19"/>
        <v>-1.6675223959388652E-6</v>
      </c>
      <c r="FC30" s="45">
        <f t="shared" si="20"/>
        <v>2.232032433087094E-5</v>
      </c>
      <c r="FD30" s="45">
        <f t="shared" si="21"/>
        <v>-4.9960826653102157E-8</v>
      </c>
      <c r="FE30" s="45">
        <f t="shared" si="22"/>
        <v>1.3935848436290391E-6</v>
      </c>
      <c r="FF30" s="45">
        <f t="shared" si="23"/>
        <v>2.5309599516938526E-6</v>
      </c>
      <c r="FG30" s="45">
        <f t="shared" si="24"/>
        <v>6.7803985869087809E-6</v>
      </c>
      <c r="FH30" s="45">
        <f t="shared" si="25"/>
        <v>-2.3821218850229342E-5</v>
      </c>
      <c r="FI30" s="45">
        <f t="shared" si="26"/>
        <v>1.0213249344660078E-5</v>
      </c>
      <c r="FJ30" s="45">
        <f t="shared" si="27"/>
        <v>-2.9290933285182103E-5</v>
      </c>
      <c r="FK30" s="45">
        <f t="shared" si="28"/>
        <v>-1.0272740552213476E-5</v>
      </c>
      <c r="FL30" s="45">
        <f t="shared" si="29"/>
        <v>4.2775395618048589E-7</v>
      </c>
      <c r="FM30" s="45">
        <f t="shared" si="30"/>
        <v>4.0427966508278659E-7</v>
      </c>
      <c r="FN30" s="45">
        <f t="shared" si="31"/>
        <v>-7.6198793613626068E-6</v>
      </c>
      <c r="FO30" s="45">
        <f t="shared" si="32"/>
        <v>2.9858642301827386E-7</v>
      </c>
      <c r="FP30" s="45">
        <f t="shared" si="33"/>
        <v>0</v>
      </c>
      <c r="FQ30" s="45">
        <f t="shared" si="34"/>
        <v>4.5077185724063794E-6</v>
      </c>
    </row>
    <row r="31" spans="1:173" x14ac:dyDescent="0.25">
      <c r="A31" s="20" t="s">
        <v>30</v>
      </c>
      <c r="B31" s="109">
        <v>769.44314927000005</v>
      </c>
      <c r="C31" s="109">
        <v>2.4073981571999998</v>
      </c>
      <c r="D31" s="109">
        <v>5418.2888165000004</v>
      </c>
      <c r="E31" s="109">
        <v>149.73693231999999</v>
      </c>
      <c r="F31" s="109">
        <v>145.24447961999999</v>
      </c>
      <c r="G31" s="109">
        <v>2.7133882906000002</v>
      </c>
      <c r="H31" s="109">
        <v>237.38444380000001</v>
      </c>
      <c r="I31" s="109">
        <v>18.587201269000001</v>
      </c>
      <c r="J31" s="109">
        <v>3.7981506135999998</v>
      </c>
      <c r="K31" s="109">
        <v>0.14028620689999999</v>
      </c>
      <c r="L31" s="109">
        <v>5.3411494569000002</v>
      </c>
      <c r="N31" s="109">
        <v>0.44153506780000001</v>
      </c>
      <c r="P31" s="109">
        <v>6.7790479999999995E-4</v>
      </c>
      <c r="Q31" s="109">
        <v>52.936727279000003</v>
      </c>
      <c r="R31" s="109">
        <v>1.8579244999999999E-3</v>
      </c>
      <c r="T31" s="109">
        <v>0.3014846242</v>
      </c>
      <c r="U31" s="109">
        <v>0.64805947639999995</v>
      </c>
      <c r="V31" s="109">
        <v>0.5271624426</v>
      </c>
      <c r="W31" s="109">
        <v>5.1037654255999998</v>
      </c>
      <c r="X31" s="109">
        <v>3.9025998292000001</v>
      </c>
      <c r="Y31" s="109">
        <v>0.3079911226</v>
      </c>
      <c r="Z31" s="109">
        <v>1.400157E-4</v>
      </c>
      <c r="AA31" s="109">
        <v>1.8333364E-3</v>
      </c>
      <c r="AB31" s="109">
        <v>2.1159157000000001E-3</v>
      </c>
      <c r="AC31" s="109">
        <v>0.3499336395</v>
      </c>
      <c r="AD31" s="109">
        <v>149.73693231999999</v>
      </c>
      <c r="AE31" s="109">
        <v>145.24447961999999</v>
      </c>
      <c r="AF31" s="109">
        <v>0.91155626710000004</v>
      </c>
      <c r="AG31" s="109">
        <v>0.6623025414</v>
      </c>
      <c r="AI31" s="109">
        <v>3.093708E-4</v>
      </c>
      <c r="AK31" s="109" t="s">
        <v>30</v>
      </c>
      <c r="AL31" s="109">
        <v>0</v>
      </c>
      <c r="AM31" s="109">
        <v>0</v>
      </c>
      <c r="AN31" s="109">
        <v>3.7981474658149299</v>
      </c>
      <c r="AO31" s="109">
        <v>18.587220842144301</v>
      </c>
      <c r="AP31" s="109">
        <v>18.587220842144301</v>
      </c>
      <c r="AQ31" s="109">
        <v>4.0612305038939196</v>
      </c>
      <c r="AR31" s="109">
        <v>0.17378235935231501</v>
      </c>
      <c r="AS31" s="109">
        <v>2.3848620568020801E-2</v>
      </c>
      <c r="AT31" s="109">
        <v>0.116437433709772</v>
      </c>
      <c r="AU31" s="109">
        <v>5.3411582343677599</v>
      </c>
      <c r="AV31" s="109">
        <v>3.0936797001028798E-4</v>
      </c>
      <c r="AW31" s="109">
        <v>0</v>
      </c>
      <c r="AX31" s="109">
        <v>0</v>
      </c>
      <c r="AY31" s="109">
        <v>0.44153352229307102</v>
      </c>
      <c r="AZ31" s="109">
        <v>0</v>
      </c>
      <c r="BA31" s="109">
        <v>0</v>
      </c>
      <c r="BB31" s="109">
        <v>0</v>
      </c>
      <c r="BC31" s="109">
        <v>1.35580755523955E-4</v>
      </c>
      <c r="BD31" s="109">
        <v>5.4232344604463302E-4</v>
      </c>
      <c r="BE31" s="109">
        <v>769.44270964356804</v>
      </c>
      <c r="BF31" s="109">
        <v>4.4924493515655497</v>
      </c>
      <c r="BG31" s="109">
        <v>112.012531931193</v>
      </c>
      <c r="BH31" s="109">
        <v>7.1328032485105002</v>
      </c>
      <c r="BI31" s="109">
        <v>0.16572420267089899</v>
      </c>
      <c r="BJ31" s="109">
        <v>25.504940073964999</v>
      </c>
      <c r="BK31" s="109">
        <v>0.42847134388245001</v>
      </c>
      <c r="BL31" s="109">
        <v>40.623792689774199</v>
      </c>
      <c r="BM31" s="109">
        <v>3.66333068655103</v>
      </c>
      <c r="BN31" s="109">
        <v>13.2795883225387</v>
      </c>
      <c r="BO31" s="109">
        <v>0.91155690987620897</v>
      </c>
      <c r="BP31" s="109">
        <v>0</v>
      </c>
      <c r="BQ31" s="109">
        <v>0</v>
      </c>
      <c r="BR31" s="109">
        <v>52.936818706681002</v>
      </c>
      <c r="BS31" s="109">
        <v>52.936818706681002</v>
      </c>
      <c r="BT31" s="109">
        <v>0.66230452951024199</v>
      </c>
      <c r="BU31" s="109">
        <v>5.3879874659638199E-4</v>
      </c>
      <c r="BV31" s="109">
        <v>1.04043126143697E-3</v>
      </c>
      <c r="BW31" s="109">
        <v>43.346376125046099</v>
      </c>
      <c r="BX31" s="109">
        <v>4.8701820732077801</v>
      </c>
      <c r="BY31" s="109">
        <v>0.30379613222655799</v>
      </c>
      <c r="BZ31" s="109">
        <v>0.55591723690621997</v>
      </c>
      <c r="CA31" s="109">
        <v>2.37803346927473</v>
      </c>
      <c r="CB31" s="109">
        <v>0</v>
      </c>
      <c r="CC31" s="109">
        <v>0</v>
      </c>
      <c r="CD31" s="109">
        <v>9.9490127041342094E-2</v>
      </c>
      <c r="CE31" s="109">
        <v>0.201993769738256</v>
      </c>
      <c r="CF31" s="109">
        <v>0</v>
      </c>
      <c r="CG31" s="109">
        <v>0.64805846948713097</v>
      </c>
      <c r="CH31" s="109">
        <v>2.4073984865270002</v>
      </c>
      <c r="CI31" s="109">
        <v>0</v>
      </c>
      <c r="CJ31" s="109">
        <v>0.26885364705104198</v>
      </c>
      <c r="CK31" s="109">
        <v>0.25830899860557599</v>
      </c>
      <c r="CL31" s="109">
        <v>241.03582766469901</v>
      </c>
      <c r="CM31" s="109">
        <v>4876.4568993093999</v>
      </c>
      <c r="CN31" s="109">
        <v>498.482635718182</v>
      </c>
      <c r="CO31" s="109">
        <v>5418.2859111526304</v>
      </c>
      <c r="CP31" s="109">
        <v>0</v>
      </c>
      <c r="CQ31" s="109">
        <v>15.6948474944911</v>
      </c>
      <c r="CR31" s="109">
        <v>0.30799184908921501</v>
      </c>
      <c r="CS31" s="109">
        <v>1.4001702729476301E-4</v>
      </c>
      <c r="CT31" s="109">
        <v>1.8333163306712499E-3</v>
      </c>
      <c r="CU31" s="109">
        <v>2.11592229699565E-3</v>
      </c>
      <c r="CV31" s="109">
        <v>0.34993298376847098</v>
      </c>
      <c r="CW31" s="109">
        <v>0</v>
      </c>
      <c r="CX31" s="109">
        <v>63.903248537251002</v>
      </c>
      <c r="CY31" s="109">
        <v>8.4677765836075294E-2</v>
      </c>
      <c r="CZ31" s="109">
        <v>2.9775157790307299E-2</v>
      </c>
      <c r="DA31" s="109">
        <v>112.012531931193</v>
      </c>
      <c r="DB31" s="109">
        <v>3.8054104025088603E-2</v>
      </c>
      <c r="DC31" s="109">
        <v>0</v>
      </c>
      <c r="DD31" s="109">
        <v>2.78687042664947E-4</v>
      </c>
      <c r="DE31" s="109">
        <v>5.5192862778815797E-3</v>
      </c>
      <c r="DF31" s="109">
        <v>149.73315515949301</v>
      </c>
      <c r="DG31" s="109">
        <v>145.24070580792801</v>
      </c>
      <c r="DH31" s="109">
        <v>4.4924493515655497</v>
      </c>
      <c r="DI31" s="109">
        <v>0</v>
      </c>
      <c r="DJ31" s="109">
        <v>0</v>
      </c>
      <c r="DK31" s="109">
        <v>0.59419453793878696</v>
      </c>
      <c r="DL31" s="109">
        <v>0</v>
      </c>
      <c r="DM31" s="109">
        <v>6.3762364258668303</v>
      </c>
      <c r="DN31" s="109">
        <v>0</v>
      </c>
      <c r="DO31" s="109">
        <v>0.16572420267089899</v>
      </c>
      <c r="DP31" s="109">
        <v>25.504940073964999</v>
      </c>
      <c r="DQ31" s="109">
        <v>4.4156172689451401</v>
      </c>
      <c r="DR31" s="109">
        <v>0</v>
      </c>
      <c r="DS31" s="109">
        <v>0.42847134388245001</v>
      </c>
      <c r="DT31" s="109">
        <v>5.8097848101544797E-4</v>
      </c>
      <c r="DU31" s="109">
        <v>2.7133824859978799</v>
      </c>
      <c r="DV31" s="109">
        <v>34.7801903866754</v>
      </c>
      <c r="DW31" s="109">
        <v>0</v>
      </c>
      <c r="DX31" s="109">
        <v>0</v>
      </c>
      <c r="DY31" s="109">
        <v>6.2160713103540703E-2</v>
      </c>
      <c r="DZ31" s="109">
        <v>5.3254309389930397</v>
      </c>
      <c r="EA31" s="109">
        <v>5.1037736729264198</v>
      </c>
      <c r="EB31" s="109">
        <v>0</v>
      </c>
      <c r="EC31" s="109">
        <v>0.46545579724929298</v>
      </c>
      <c r="ED31" s="109">
        <v>237.38433754967201</v>
      </c>
      <c r="EE31" s="109">
        <v>3.9025965762876398</v>
      </c>
      <c r="EF31" s="109">
        <v>4.3492153674292497</v>
      </c>
      <c r="EI31" s="30">
        <f t="shared" si="0"/>
        <v>8.0000163955587632E-3</v>
      </c>
      <c r="EJ31" s="45">
        <f t="shared" si="1"/>
        <v>-5.7135661345378064E-7</v>
      </c>
      <c r="EK31" s="45">
        <f t="shared" si="2"/>
        <v>1.3679789500207401E-7</v>
      </c>
      <c r="EL31" s="45">
        <f t="shared" si="3"/>
        <v>-5.36211240920385E-7</v>
      </c>
      <c r="EM31" s="45">
        <f t="shared" si="4"/>
        <v>-2.5225309804750484E-5</v>
      </c>
      <c r="EN31" s="45">
        <f t="shared" si="5"/>
        <v>-2.5982481963218345E-5</v>
      </c>
      <c r="EO31" s="45">
        <f t="shared" si="6"/>
        <v>-2.1392449213424821E-6</v>
      </c>
      <c r="EP31" s="45">
        <f t="shared" si="7"/>
        <v>-4.4758757693493162E-7</v>
      </c>
      <c r="EQ31" s="45">
        <f t="shared" si="8"/>
        <v>1.0530441897487657E-6</v>
      </c>
      <c r="ER31" s="45">
        <f t="shared" si="9"/>
        <v>-8.2876783734257011E-7</v>
      </c>
      <c r="ES31" s="45">
        <f t="shared" si="10"/>
        <v>-1.0879345200824062E-6</v>
      </c>
      <c r="ET31" s="45">
        <f t="shared" si="11"/>
        <v>1.6433668128114204E-6</v>
      </c>
      <c r="EU31" s="45">
        <f t="shared" si="12"/>
        <v>0</v>
      </c>
      <c r="EV31" s="45">
        <f t="shared" si="13"/>
        <v>-3.5003039207987228E-6</v>
      </c>
      <c r="EW31" s="45">
        <f t="shared" si="14"/>
        <v>0</v>
      </c>
      <c r="EX31" s="45">
        <f t="shared" si="15"/>
        <v>-8.8276615234891773E-7</v>
      </c>
      <c r="EY31" s="45">
        <f t="shared" si="16"/>
        <v>1.7271124547892979E-6</v>
      </c>
      <c r="EZ31" s="45">
        <f t="shared" si="17"/>
        <v>-4.0094749280075386E-6</v>
      </c>
      <c r="FA31" s="45">
        <f t="shared" si="18"/>
        <v>0</v>
      </c>
      <c r="FB31" s="45">
        <f t="shared" si="19"/>
        <v>-2.4127943633738642E-6</v>
      </c>
      <c r="FC31" s="45">
        <f t="shared" si="20"/>
        <v>-1.5537352752962508E-6</v>
      </c>
      <c r="FD31" s="45">
        <f t="shared" si="21"/>
        <v>3.8518794503455802E-7</v>
      </c>
      <c r="FE31" s="45">
        <f t="shared" si="22"/>
        <v>1.6159297562249053E-6</v>
      </c>
      <c r="FF31" s="45">
        <f t="shared" si="23"/>
        <v>-8.3352444594092262E-7</v>
      </c>
      <c r="FG31" s="45">
        <f t="shared" si="24"/>
        <v>2.3587992045855342E-6</v>
      </c>
      <c r="FH31" s="45">
        <f t="shared" si="25"/>
        <v>9.4796138076192222E-6</v>
      </c>
      <c r="FI31" s="45">
        <f t="shared" si="26"/>
        <v>-1.0946888279798083E-5</v>
      </c>
      <c r="FJ31" s="45">
        <f t="shared" si="27"/>
        <v>3.1177970132937833E-6</v>
      </c>
      <c r="FK31" s="45">
        <f t="shared" si="28"/>
        <v>-1.8738739435197919E-6</v>
      </c>
      <c r="FL31" s="45">
        <f t="shared" si="29"/>
        <v>-8.1263936811574876E-8</v>
      </c>
      <c r="FM31" s="45">
        <f t="shared" si="30"/>
        <v>-6.0723672033716275E-8</v>
      </c>
      <c r="FN31" s="45">
        <f t="shared" si="31"/>
        <v>7.051415607843069E-7</v>
      </c>
      <c r="FO31" s="45">
        <f t="shared" si="32"/>
        <v>3.0018158133411115E-6</v>
      </c>
      <c r="FP31" s="45">
        <f t="shared" si="33"/>
        <v>0</v>
      </c>
      <c r="FQ31" s="45">
        <f t="shared" si="34"/>
        <v>-9.1475656785558811E-6</v>
      </c>
    </row>
    <row r="32" spans="1:173" x14ac:dyDescent="0.25">
      <c r="A32" s="20" t="s">
        <v>31</v>
      </c>
      <c r="B32" s="109">
        <v>4108.808736</v>
      </c>
      <c r="C32" s="109">
        <v>12.855426061999999</v>
      </c>
      <c r="D32" s="109">
        <v>20215.543141999999</v>
      </c>
      <c r="E32" s="109">
        <v>560.62138414000003</v>
      </c>
      <c r="F32" s="109">
        <v>543.79530310999996</v>
      </c>
      <c r="G32" s="109">
        <v>14.489401177</v>
      </c>
      <c r="H32" s="109">
        <v>886.43523056000004</v>
      </c>
      <c r="I32" s="109">
        <v>69.407883878999996</v>
      </c>
      <c r="J32" s="109">
        <v>14.182964626</v>
      </c>
      <c r="K32" s="109">
        <v>0.58375737049999998</v>
      </c>
      <c r="L32" s="109">
        <v>19.944795200000002</v>
      </c>
      <c r="N32" s="109">
        <v>1.6487696867999999</v>
      </c>
      <c r="P32" s="109">
        <v>2.8208895999999998E-3</v>
      </c>
      <c r="Q32" s="109">
        <v>197.67505582000001</v>
      </c>
      <c r="R32" s="109">
        <v>7.7372335999999998E-3</v>
      </c>
      <c r="T32" s="109">
        <v>1.25453445</v>
      </c>
      <c r="U32" s="109">
        <v>2.4199683305000002</v>
      </c>
      <c r="V32" s="109">
        <v>2.1936224527000001</v>
      </c>
      <c r="W32" s="109">
        <v>19.058357454999999</v>
      </c>
      <c r="X32" s="109">
        <v>14.572995705</v>
      </c>
      <c r="Y32" s="109">
        <v>1.1504568732</v>
      </c>
      <c r="Z32" s="109">
        <v>5.2421870000000004E-4</v>
      </c>
      <c r="AA32" s="109">
        <v>6.8565214000000001E-3</v>
      </c>
      <c r="AB32" s="109">
        <v>7.9130371000000008E-3</v>
      </c>
      <c r="AC32" s="109">
        <v>1.3068238535000001</v>
      </c>
      <c r="AD32" s="109">
        <v>560.62138414000003</v>
      </c>
      <c r="AE32" s="109">
        <v>543.79530310999996</v>
      </c>
      <c r="AF32" s="109">
        <v>3.4039114808000002</v>
      </c>
      <c r="AG32" s="109">
        <v>2.4731543667000002</v>
      </c>
      <c r="AI32" s="109">
        <v>1.1582840000000001E-3</v>
      </c>
      <c r="AK32" s="109" t="s">
        <v>31</v>
      </c>
      <c r="AL32" s="109">
        <v>0</v>
      </c>
      <c r="AM32" s="109">
        <v>0</v>
      </c>
      <c r="AN32" s="109">
        <v>14.1829621198645</v>
      </c>
      <c r="AO32" s="109">
        <v>69.407782466504898</v>
      </c>
      <c r="AP32" s="109">
        <v>69.407782466504898</v>
      </c>
      <c r="AQ32" s="109">
        <v>15.1652763905818</v>
      </c>
      <c r="AR32" s="109">
        <v>0.64891829425510705</v>
      </c>
      <c r="AS32" s="109">
        <v>9.9238628945584301E-2</v>
      </c>
      <c r="AT32" s="109">
        <v>0.48451745388206502</v>
      </c>
      <c r="AU32" s="109">
        <v>19.9447960787395</v>
      </c>
      <c r="AV32" s="109">
        <v>1.15825501752229E-3</v>
      </c>
      <c r="AW32" s="109">
        <v>0</v>
      </c>
      <c r="AX32" s="109">
        <v>0</v>
      </c>
      <c r="AY32" s="109">
        <v>1.6487717880289099</v>
      </c>
      <c r="AZ32" s="109">
        <v>0</v>
      </c>
      <c r="BA32" s="109">
        <v>0</v>
      </c>
      <c r="BB32" s="109">
        <v>0</v>
      </c>
      <c r="BC32" s="109">
        <v>5.6416083378803598E-4</v>
      </c>
      <c r="BD32" s="109">
        <v>2.25672856253134E-3</v>
      </c>
      <c r="BE32" s="109">
        <v>4108.8086560954998</v>
      </c>
      <c r="BF32" s="109">
        <v>16.826075760732301</v>
      </c>
      <c r="BG32" s="109">
        <v>419.37456549656298</v>
      </c>
      <c r="BH32" s="109">
        <v>26.705229005109199</v>
      </c>
      <c r="BI32" s="109">
        <v>0.62047124665861797</v>
      </c>
      <c r="BJ32" s="109">
        <v>95.490449687770393</v>
      </c>
      <c r="BK32" s="109">
        <v>1.6041962616224801</v>
      </c>
      <c r="BL32" s="109">
        <v>151.69679681503601</v>
      </c>
      <c r="BM32" s="109">
        <v>13.679548858162599</v>
      </c>
      <c r="BN32" s="109">
        <v>49.588258081512798</v>
      </c>
      <c r="BO32" s="109">
        <v>3.4039027470348899</v>
      </c>
      <c r="BP32" s="109">
        <v>0</v>
      </c>
      <c r="BQ32" s="109">
        <v>0</v>
      </c>
      <c r="BR32" s="109">
        <v>197.674724501996</v>
      </c>
      <c r="BS32" s="109">
        <v>197.674724501996</v>
      </c>
      <c r="BT32" s="109">
        <v>2.4731517416698301</v>
      </c>
      <c r="BU32" s="109">
        <v>2.2438244780734898E-3</v>
      </c>
      <c r="BV32" s="109">
        <v>4.3328806763082402E-3</v>
      </c>
      <c r="BW32" s="109">
        <v>161.72481392020299</v>
      </c>
      <c r="BX32" s="109">
        <v>18.186106846274999</v>
      </c>
      <c r="BY32" s="109">
        <v>1.1344252702004001</v>
      </c>
      <c r="BZ32" s="109">
        <v>2.0758887989132</v>
      </c>
      <c r="CA32" s="109">
        <v>8.8799897510739001</v>
      </c>
      <c r="CB32" s="109">
        <v>0</v>
      </c>
      <c r="CC32" s="109">
        <v>0</v>
      </c>
      <c r="CD32" s="109">
        <v>0.41399509405468499</v>
      </c>
      <c r="CE32" s="109">
        <v>0.84053868328951598</v>
      </c>
      <c r="CF32" s="109">
        <v>0</v>
      </c>
      <c r="CG32" s="109">
        <v>2.4199634953159102</v>
      </c>
      <c r="CH32" s="109">
        <v>12.8554211828899</v>
      </c>
      <c r="CI32" s="109">
        <v>0</v>
      </c>
      <c r="CJ32" s="109">
        <v>1.1187472587178999</v>
      </c>
      <c r="CK32" s="109">
        <v>1.07487484658586</v>
      </c>
      <c r="CL32" s="109">
        <v>900.07073915463695</v>
      </c>
      <c r="CM32" s="109">
        <v>18193.989183176502</v>
      </c>
      <c r="CN32" s="109">
        <v>1859.8289984159701</v>
      </c>
      <c r="CO32" s="109">
        <v>20215.5429955127</v>
      </c>
      <c r="CP32" s="109">
        <v>0</v>
      </c>
      <c r="CQ32" s="109">
        <v>58.607607384260099</v>
      </c>
      <c r="CR32" s="109">
        <v>1.15046987018303</v>
      </c>
      <c r="CS32" s="109">
        <v>5.2422067700854703E-4</v>
      </c>
      <c r="CT32" s="109">
        <v>6.8565333440918797E-3</v>
      </c>
      <c r="CU32" s="109">
        <v>7.9130209696588894E-3</v>
      </c>
      <c r="CV32" s="109">
        <v>1.30682388840203</v>
      </c>
      <c r="CW32" s="109">
        <v>0</v>
      </c>
      <c r="CX32" s="109">
        <v>238.62603233492601</v>
      </c>
      <c r="CY32" s="109">
        <v>0.31703221790483699</v>
      </c>
      <c r="CZ32" s="109">
        <v>0.11147807878216601</v>
      </c>
      <c r="DA32" s="109">
        <v>419.37456549656298</v>
      </c>
      <c r="DB32" s="109">
        <v>0.142474407866091</v>
      </c>
      <c r="DC32" s="109">
        <v>0</v>
      </c>
      <c r="DD32" s="109">
        <v>1.16056884758896E-3</v>
      </c>
      <c r="DE32" s="109">
        <v>2.06642002788846E-2</v>
      </c>
      <c r="DF32" s="109">
        <v>560.60683347582403</v>
      </c>
      <c r="DG32" s="109">
        <v>543.78075771509202</v>
      </c>
      <c r="DH32" s="109">
        <v>16.826075760732301</v>
      </c>
      <c r="DI32" s="109">
        <v>0</v>
      </c>
      <c r="DJ32" s="109">
        <v>0</v>
      </c>
      <c r="DK32" s="109">
        <v>2.2246670855448398</v>
      </c>
      <c r="DL32" s="109">
        <v>0</v>
      </c>
      <c r="DM32" s="109">
        <v>23.8725838290976</v>
      </c>
      <c r="DN32" s="109">
        <v>0</v>
      </c>
      <c r="DO32" s="109">
        <v>0.62047124665861797</v>
      </c>
      <c r="DP32" s="109">
        <v>95.490449687770393</v>
      </c>
      <c r="DQ32" s="109">
        <v>16.488727727962001</v>
      </c>
      <c r="DR32" s="109">
        <v>0</v>
      </c>
      <c r="DS32" s="109">
        <v>1.6041962616224801</v>
      </c>
      <c r="DT32" s="109">
        <v>2.1752030026951502E-3</v>
      </c>
      <c r="DU32" s="109">
        <v>14.489398719775901</v>
      </c>
      <c r="DV32" s="109">
        <v>129.875744638767</v>
      </c>
      <c r="DW32" s="109">
        <v>0</v>
      </c>
      <c r="DX32" s="109">
        <v>0</v>
      </c>
      <c r="DY32" s="109">
        <v>0.23211680485896</v>
      </c>
      <c r="DZ32" s="109">
        <v>19.886081412441701</v>
      </c>
      <c r="EA32" s="109">
        <v>19.058363079723598</v>
      </c>
      <c r="EB32" s="109">
        <v>0</v>
      </c>
      <c r="EC32" s="109">
        <v>1.7380944090477699</v>
      </c>
      <c r="ED32" s="109">
        <v>886.435319477284</v>
      </c>
      <c r="EE32" s="109">
        <v>14.5730026644245</v>
      </c>
      <c r="EF32" s="109">
        <v>16.2407108304436</v>
      </c>
      <c r="EI32" s="30">
        <f t="shared" si="0"/>
        <v>8.0000232472658035E-3</v>
      </c>
      <c r="EJ32" s="45">
        <f t="shared" si="1"/>
        <v>-1.9447120871252244E-8</v>
      </c>
      <c r="EK32" s="45">
        <f t="shared" si="2"/>
        <v>-3.7953702005074576E-7</v>
      </c>
      <c r="EL32" s="45">
        <f t="shared" si="3"/>
        <v>-7.2462707259853937E-9</v>
      </c>
      <c r="EM32" s="45">
        <f t="shared" si="4"/>
        <v>-2.5954529362664728E-5</v>
      </c>
      <c r="EN32" s="45">
        <f t="shared" si="5"/>
        <v>-2.6747923023157804E-5</v>
      </c>
      <c r="EO32" s="45">
        <f t="shared" si="6"/>
        <v>-1.6958769164058763E-7</v>
      </c>
      <c r="EP32" s="45">
        <f t="shared" si="7"/>
        <v>1.0030883351114272E-7</v>
      </c>
      <c r="EQ32" s="45">
        <f t="shared" si="8"/>
        <v>-1.4611091626885479E-6</v>
      </c>
      <c r="ER32" s="45">
        <f t="shared" si="9"/>
        <v>-1.7670039840747529E-7</v>
      </c>
      <c r="ES32" s="45">
        <f t="shared" si="10"/>
        <v>-2.2058348480177232E-6</v>
      </c>
      <c r="ET32" s="45">
        <f t="shared" si="11"/>
        <v>4.405858722199436E-8</v>
      </c>
      <c r="EU32" s="45">
        <f t="shared" si="12"/>
        <v>0</v>
      </c>
      <c r="EV32" s="45">
        <f t="shared" si="13"/>
        <v>1.2744223324828407E-6</v>
      </c>
      <c r="EW32" s="45">
        <f t="shared" si="14"/>
        <v>0</v>
      </c>
      <c r="EX32" s="45">
        <f t="shared" si="15"/>
        <v>-7.2204393967131405E-8</v>
      </c>
      <c r="EY32" s="45">
        <f t="shared" si="16"/>
        <v>-1.6760739115050269E-6</v>
      </c>
      <c r="EZ32" s="45">
        <f t="shared" si="17"/>
        <v>5.2217591943977249E-6</v>
      </c>
      <c r="FA32" s="45">
        <f t="shared" si="18"/>
        <v>0</v>
      </c>
      <c r="FB32" s="45">
        <f t="shared" si="19"/>
        <v>-5.3617961552276354E-7</v>
      </c>
      <c r="FC32" s="45">
        <f t="shared" si="20"/>
        <v>-1.9980361019860177E-6</v>
      </c>
      <c r="FD32" s="45">
        <f t="shared" si="21"/>
        <v>-1.5836646811823347E-7</v>
      </c>
      <c r="FE32" s="45">
        <f t="shared" si="22"/>
        <v>2.95131603663422E-7</v>
      </c>
      <c r="FF32" s="45">
        <f t="shared" si="23"/>
        <v>4.7755620331442693E-7</v>
      </c>
      <c r="FG32" s="45">
        <f t="shared" si="24"/>
        <v>1.1297236196157834E-5</v>
      </c>
      <c r="FH32" s="45">
        <f t="shared" si="25"/>
        <v>3.7713430425079071E-6</v>
      </c>
      <c r="FI32" s="45">
        <f t="shared" si="26"/>
        <v>1.7420046088688546E-6</v>
      </c>
      <c r="FJ32" s="45">
        <f t="shared" si="27"/>
        <v>-2.0384513439751186E-6</v>
      </c>
      <c r="FK32" s="45">
        <f t="shared" si="28"/>
        <v>2.6707524383918286E-8</v>
      </c>
      <c r="FL32" s="45">
        <f t="shared" si="29"/>
        <v>-7.075747649146851E-7</v>
      </c>
      <c r="FM32" s="45">
        <f t="shared" si="30"/>
        <v>-7.1977869985183784E-7</v>
      </c>
      <c r="FN32" s="45">
        <f t="shared" si="31"/>
        <v>-2.5658026536528187E-6</v>
      </c>
      <c r="FO32" s="45">
        <f t="shared" si="32"/>
        <v>-1.0614097548731469E-6</v>
      </c>
      <c r="FP32" s="45">
        <f t="shared" si="33"/>
        <v>0</v>
      </c>
      <c r="FQ32" s="45">
        <f t="shared" si="34"/>
        <v>-2.5021909747599736E-5</v>
      </c>
    </row>
    <row r="33" spans="1:173" x14ac:dyDescent="0.25">
      <c r="A33" s="20" t="s">
        <v>32</v>
      </c>
      <c r="B33" s="109">
        <v>2240.1809444</v>
      </c>
      <c r="C33" s="109">
        <v>7.0089625461000002</v>
      </c>
      <c r="D33" s="109">
        <v>12679.711867</v>
      </c>
      <c r="E33" s="109">
        <v>352.74548335999998</v>
      </c>
      <c r="F33" s="109">
        <v>342.16018008999998</v>
      </c>
      <c r="G33" s="109">
        <v>7.8998369548999996</v>
      </c>
      <c r="H33" s="109">
        <v>558.39401622000003</v>
      </c>
      <c r="I33" s="109">
        <v>43.722251989999997</v>
      </c>
      <c r="J33" s="109">
        <v>8.9343041885000005</v>
      </c>
      <c r="K33" s="109">
        <v>0.35103132790000002</v>
      </c>
      <c r="L33" s="109">
        <v>12.563865251999999</v>
      </c>
      <c r="N33" s="109">
        <v>1.0386128705</v>
      </c>
      <c r="P33" s="109">
        <v>1.6962879E-3</v>
      </c>
      <c r="Q33" s="109">
        <v>124.52186605999999</v>
      </c>
      <c r="R33" s="109">
        <v>4.6511212999999999E-3</v>
      </c>
      <c r="T33" s="109">
        <v>0.75439029859999995</v>
      </c>
      <c r="U33" s="109">
        <v>1.5244156918</v>
      </c>
      <c r="V33" s="109">
        <v>1.3190928513</v>
      </c>
      <c r="W33" s="109">
        <v>12.005471461999999</v>
      </c>
      <c r="X33" s="109">
        <v>9.1799977431999995</v>
      </c>
      <c r="Y33" s="109">
        <v>0.72460928390000001</v>
      </c>
      <c r="Z33" s="109">
        <v>3.2984239999999998E-4</v>
      </c>
      <c r="AA33" s="109">
        <v>4.316238E-3</v>
      </c>
      <c r="AB33" s="109">
        <v>4.9814081000000001E-3</v>
      </c>
      <c r="AC33" s="109">
        <v>0.82317991219999997</v>
      </c>
      <c r="AD33" s="109">
        <v>352.74548335999998</v>
      </c>
      <c r="AE33" s="109">
        <v>342.16018008999998</v>
      </c>
      <c r="AF33" s="109">
        <v>2.1442329864</v>
      </c>
      <c r="AG33" s="109">
        <v>1.5579193575000001</v>
      </c>
      <c r="AI33" s="109">
        <v>7.2880120000000002E-4</v>
      </c>
      <c r="AK33" s="109" t="s">
        <v>32</v>
      </c>
      <c r="AL33" s="109">
        <v>0</v>
      </c>
      <c r="AM33" s="109">
        <v>0</v>
      </c>
      <c r="AN33" s="109">
        <v>8.9343091549417402</v>
      </c>
      <c r="AO33" s="109">
        <v>43.7222932910189</v>
      </c>
      <c r="AP33" s="109">
        <v>43.7222932910189</v>
      </c>
      <c r="AQ33" s="109">
        <v>9.5530947615982402</v>
      </c>
      <c r="AR33" s="109">
        <v>0.40877900531922301</v>
      </c>
      <c r="AS33" s="109">
        <v>5.9675326807652203E-2</v>
      </c>
      <c r="AT33" s="109">
        <v>0.29135629171558097</v>
      </c>
      <c r="AU33" s="109">
        <v>12.563869990668699</v>
      </c>
      <c r="AV33" s="109">
        <v>7.2880523103986802E-4</v>
      </c>
      <c r="AW33" s="109">
        <v>0</v>
      </c>
      <c r="AX33" s="109">
        <v>0</v>
      </c>
      <c r="AY33" s="109">
        <v>1.0386119019198601</v>
      </c>
      <c r="AZ33" s="109">
        <v>0</v>
      </c>
      <c r="BA33" s="109">
        <v>0</v>
      </c>
      <c r="BB33" s="109">
        <v>0</v>
      </c>
      <c r="BC33" s="109">
        <v>3.3925443862056699E-4</v>
      </c>
      <c r="BD33" s="109">
        <v>1.35700240678582E-3</v>
      </c>
      <c r="BE33" s="109">
        <v>2240.18154991539</v>
      </c>
      <c r="BF33" s="109">
        <v>10.5852882491443</v>
      </c>
      <c r="BG33" s="109">
        <v>263.87383004238399</v>
      </c>
      <c r="BH33" s="109">
        <v>16.8031490925224</v>
      </c>
      <c r="BI33" s="109">
        <v>0.390404590022983</v>
      </c>
      <c r="BJ33" s="109">
        <v>60.083303763840803</v>
      </c>
      <c r="BK33" s="109">
        <v>1.00937341413272</v>
      </c>
      <c r="BL33" s="109">
        <v>95.558380456206606</v>
      </c>
      <c r="BM33" s="109">
        <v>8.6171758420020392</v>
      </c>
      <c r="BN33" s="109">
        <v>31.237294835242601</v>
      </c>
      <c r="BO33" s="109">
        <v>2.14423468475837</v>
      </c>
      <c r="BP33" s="109">
        <v>0</v>
      </c>
      <c r="BQ33" s="109">
        <v>0</v>
      </c>
      <c r="BR33" s="109">
        <v>124.521805273582</v>
      </c>
      <c r="BS33" s="109">
        <v>124.521805273582</v>
      </c>
      <c r="BT33" s="109">
        <v>1.55792205589419</v>
      </c>
      <c r="BU33" s="109">
        <v>1.34883685954417E-3</v>
      </c>
      <c r="BV33" s="109">
        <v>2.6046249509990502E-3</v>
      </c>
      <c r="BW33" s="109">
        <v>101.43762251668601</v>
      </c>
      <c r="BX33" s="109">
        <v>11.4560152327166</v>
      </c>
      <c r="BY33" s="109">
        <v>0.71461261700420997</v>
      </c>
      <c r="BZ33" s="109">
        <v>1.30766354278255</v>
      </c>
      <c r="CA33" s="109">
        <v>5.5937885027644798</v>
      </c>
      <c r="CB33" s="109">
        <v>0</v>
      </c>
      <c r="CC33" s="109">
        <v>0</v>
      </c>
      <c r="CD33" s="109">
        <v>0.24894886689043599</v>
      </c>
      <c r="CE33" s="109">
        <v>0.50544123050976297</v>
      </c>
      <c r="CF33" s="109">
        <v>0</v>
      </c>
      <c r="CG33" s="109">
        <v>1.52441451303352</v>
      </c>
      <c r="CH33" s="109">
        <v>7.0089653732149504</v>
      </c>
      <c r="CI33" s="109">
        <v>0</v>
      </c>
      <c r="CJ33" s="109">
        <v>0.67273759453694604</v>
      </c>
      <c r="CK33" s="109">
        <v>0.64635600070547805</v>
      </c>
      <c r="CL33" s="109">
        <v>566.98335544569102</v>
      </c>
      <c r="CM33" s="109">
        <v>11411.7384093035</v>
      </c>
      <c r="CN33" s="109">
        <v>1166.5326580291701</v>
      </c>
      <c r="CO33" s="109">
        <v>12679.7086898493</v>
      </c>
      <c r="CP33" s="109">
        <v>0</v>
      </c>
      <c r="CQ33" s="109">
        <v>36.918774331167199</v>
      </c>
      <c r="CR33" s="109">
        <v>0.72459709388526095</v>
      </c>
      <c r="CS33" s="109">
        <v>3.2983767750304502E-4</v>
      </c>
      <c r="CT33" s="109">
        <v>4.3162572005842198E-3</v>
      </c>
      <c r="CU33" s="109">
        <v>4.9813503987830403E-3</v>
      </c>
      <c r="CV33" s="109">
        <v>0.82318662135286602</v>
      </c>
      <c r="CW33" s="109">
        <v>0</v>
      </c>
      <c r="CX33" s="109">
        <v>150.31803296258801</v>
      </c>
      <c r="CY33" s="109">
        <v>0.19947900969482499</v>
      </c>
      <c r="CZ33" s="109">
        <v>7.0142783114800197E-2</v>
      </c>
      <c r="DA33" s="109">
        <v>263.87383004238399</v>
      </c>
      <c r="DB33" s="109">
        <v>8.9645949051185697E-2</v>
      </c>
      <c r="DC33" s="109">
        <v>0</v>
      </c>
      <c r="DD33" s="109">
        <v>6.9767504290745496E-4</v>
      </c>
      <c r="DE33" s="109">
        <v>1.3002069705738001E-2</v>
      </c>
      <c r="DF33" s="109">
        <v>352.73648977005001</v>
      </c>
      <c r="DG33" s="109">
        <v>342.15120152090498</v>
      </c>
      <c r="DH33" s="109">
        <v>10.5852882491443</v>
      </c>
      <c r="DI33" s="109">
        <v>0</v>
      </c>
      <c r="DJ33" s="109">
        <v>0</v>
      </c>
      <c r="DK33" s="109">
        <v>1.3997767938182299</v>
      </c>
      <c r="DL33" s="109">
        <v>0</v>
      </c>
      <c r="DM33" s="109">
        <v>15.0208744553756</v>
      </c>
      <c r="DN33" s="109">
        <v>0</v>
      </c>
      <c r="DO33" s="109">
        <v>0.390404590022983</v>
      </c>
      <c r="DP33" s="109">
        <v>60.083303763840803</v>
      </c>
      <c r="DQ33" s="109">
        <v>10.3867936836401</v>
      </c>
      <c r="DR33" s="109">
        <v>0</v>
      </c>
      <c r="DS33" s="109">
        <v>1.00937341413272</v>
      </c>
      <c r="DT33" s="109">
        <v>1.3686497648219399E-3</v>
      </c>
      <c r="DU33" s="109">
        <v>7.8998480921972902</v>
      </c>
      <c r="DV33" s="109">
        <v>81.812927761496397</v>
      </c>
      <c r="DW33" s="109">
        <v>0</v>
      </c>
      <c r="DX33" s="109">
        <v>0</v>
      </c>
      <c r="DY33" s="109">
        <v>0.146219241434806</v>
      </c>
      <c r="DZ33" s="109">
        <v>12.5269141760695</v>
      </c>
      <c r="EA33" s="109">
        <v>12.0054739255679</v>
      </c>
      <c r="EB33" s="109">
        <v>0</v>
      </c>
      <c r="EC33" s="109">
        <v>1.0948839433436399</v>
      </c>
      <c r="ED33" s="109">
        <v>558.39384327342202</v>
      </c>
      <c r="EE33" s="109">
        <v>9.1799824318051293</v>
      </c>
      <c r="EF33" s="109">
        <v>10.230541617314</v>
      </c>
      <c r="EI33" s="30">
        <f t="shared" si="0"/>
        <v>7.9999962931239562E-3</v>
      </c>
      <c r="EJ33" s="45">
        <f t="shared" si="1"/>
        <v>2.7029753619706797E-7</v>
      </c>
      <c r="EK33" s="45">
        <f t="shared" si="2"/>
        <v>4.0335712047949684E-7</v>
      </c>
      <c r="EL33" s="45">
        <f t="shared" si="3"/>
        <v>-2.5056962914183104E-7</v>
      </c>
      <c r="EM33" s="45">
        <f t="shared" si="4"/>
        <v>-2.5495974786976685E-5</v>
      </c>
      <c r="EN33" s="45">
        <f t="shared" si="5"/>
        <v>-2.6240835776521192E-5</v>
      </c>
      <c r="EO33" s="45">
        <f t="shared" si="6"/>
        <v>1.4098135637752458E-6</v>
      </c>
      <c r="EP33" s="45">
        <f t="shared" si="7"/>
        <v>-3.0972140277439156E-7</v>
      </c>
      <c r="EQ33" s="45">
        <f t="shared" si="8"/>
        <v>9.4462240675492234E-7</v>
      </c>
      <c r="ER33" s="45">
        <f t="shared" si="9"/>
        <v>5.5588455853480743E-7</v>
      </c>
      <c r="ES33" s="45">
        <f t="shared" si="10"/>
        <v>8.2791252531298445E-7</v>
      </c>
      <c r="ET33" s="45">
        <f t="shared" si="11"/>
        <v>3.771664694784188E-7</v>
      </c>
      <c r="EU33" s="45">
        <f t="shared" si="12"/>
        <v>0</v>
      </c>
      <c r="EV33" s="45">
        <f t="shared" si="13"/>
        <v>-9.3257090045916902E-7</v>
      </c>
      <c r="EW33" s="45">
        <f t="shared" si="14"/>
        <v>0</v>
      </c>
      <c r="EX33" s="45">
        <f t="shared" si="15"/>
        <v>-1.830738379551986E-5</v>
      </c>
      <c r="EY33" s="45">
        <f t="shared" si="16"/>
        <v>-4.8815858542064636E-7</v>
      </c>
      <c r="EZ33" s="45">
        <f t="shared" si="17"/>
        <v>3.3440217254615936E-6</v>
      </c>
      <c r="FA33" s="45">
        <f t="shared" si="18"/>
        <v>0</v>
      </c>
      <c r="FB33" s="45">
        <f t="shared" si="19"/>
        <v>-2.667051808797628E-7</v>
      </c>
      <c r="FC33" s="45">
        <f t="shared" si="20"/>
        <v>-7.7325790223879123E-7</v>
      </c>
      <c r="FD33" s="45">
        <f t="shared" si="21"/>
        <v>5.6398033191923799E-7</v>
      </c>
      <c r="FE33" s="45">
        <f t="shared" si="22"/>
        <v>2.0520376135063055E-7</v>
      </c>
      <c r="FF33" s="45">
        <f t="shared" si="23"/>
        <v>-1.6679083479679192E-6</v>
      </c>
      <c r="FG33" s="45">
        <f t="shared" si="24"/>
        <v>-1.6822879598584638E-5</v>
      </c>
      <c r="FH33" s="45">
        <f t="shared" si="25"/>
        <v>-1.4317434492833328E-5</v>
      </c>
      <c r="FI33" s="45">
        <f t="shared" si="26"/>
        <v>4.4484535421310547E-6</v>
      </c>
      <c r="FJ33" s="45">
        <f t="shared" si="27"/>
        <v>-1.1583314557153658E-5</v>
      </c>
      <c r="FK33" s="45">
        <f t="shared" si="28"/>
        <v>8.1502873996477323E-6</v>
      </c>
      <c r="FL33" s="45">
        <f t="shared" si="29"/>
        <v>-3.8046682130329055E-7</v>
      </c>
      <c r="FM33" s="45">
        <f t="shared" si="30"/>
        <v>-3.483371358693557E-7</v>
      </c>
      <c r="FN33" s="45">
        <f t="shared" si="31"/>
        <v>7.9205868984912318E-7</v>
      </c>
      <c r="FO33" s="45">
        <f t="shared" si="32"/>
        <v>1.7320499786335134E-6</v>
      </c>
      <c r="FP33" s="45">
        <f t="shared" si="33"/>
        <v>0</v>
      </c>
      <c r="FQ33" s="45">
        <f t="shared" si="34"/>
        <v>5.5310554757656236E-6</v>
      </c>
    </row>
    <row r="34" spans="1:173" x14ac:dyDescent="0.25">
      <c r="A34" s="20" t="s">
        <v>33</v>
      </c>
      <c r="B34" s="109">
        <v>1109.7548377999999</v>
      </c>
      <c r="C34" s="109">
        <v>3.4725588901000002</v>
      </c>
      <c r="D34" s="109">
        <v>5810.2611151999999</v>
      </c>
      <c r="E34" s="109">
        <v>162.83000512999999</v>
      </c>
      <c r="F34" s="109">
        <v>157.94328544999999</v>
      </c>
      <c r="G34" s="109">
        <v>3.9136723354999998</v>
      </c>
      <c r="H34" s="109">
        <v>256.40258641999998</v>
      </c>
      <c r="I34" s="109">
        <v>20.076322932</v>
      </c>
      <c r="J34" s="109">
        <v>4.1024414844999999</v>
      </c>
      <c r="K34" s="109">
        <v>0.1649539173</v>
      </c>
      <c r="L34" s="109">
        <v>5.7690581965999996</v>
      </c>
      <c r="N34" s="109">
        <v>0.4769088246</v>
      </c>
      <c r="P34" s="109">
        <v>7.9707089999999997E-4</v>
      </c>
      <c r="Q34" s="109">
        <v>57.177777536999997</v>
      </c>
      <c r="R34" s="109">
        <v>2.1859052999999998E-3</v>
      </c>
      <c r="T34" s="109">
        <v>0.35452421249999999</v>
      </c>
      <c r="U34" s="109">
        <v>0.6999790642</v>
      </c>
      <c r="V34" s="109">
        <v>0.61991417250000003</v>
      </c>
      <c r="W34" s="109">
        <v>5.5126557760999999</v>
      </c>
      <c r="X34" s="109">
        <v>4.2139296210000001</v>
      </c>
      <c r="Y34" s="109">
        <v>0.33432189330000001</v>
      </c>
      <c r="Z34" s="109">
        <v>1.5225730000000001E-4</v>
      </c>
      <c r="AA34" s="109">
        <v>1.9919048999999999E-3</v>
      </c>
      <c r="AB34" s="109">
        <v>2.2983226E-3</v>
      </c>
      <c r="AC34" s="109">
        <v>0.37873765539999998</v>
      </c>
      <c r="AD34" s="109">
        <v>162.83000512999999</v>
      </c>
      <c r="AE34" s="109">
        <v>157.94328544999999</v>
      </c>
      <c r="AF34" s="109">
        <v>0.98458597530000003</v>
      </c>
      <c r="AG34" s="109">
        <v>0.71536320480000004</v>
      </c>
      <c r="AI34" s="109">
        <v>3.3641919999999998E-4</v>
      </c>
      <c r="AK34" s="109" t="s">
        <v>33</v>
      </c>
      <c r="AL34" s="109">
        <v>0</v>
      </c>
      <c r="AM34" s="109">
        <v>0</v>
      </c>
      <c r="AN34" s="109">
        <v>4.1024365293812801</v>
      </c>
      <c r="AO34" s="109">
        <v>20.076319105925101</v>
      </c>
      <c r="AP34" s="109">
        <v>20.076319105925101</v>
      </c>
      <c r="AQ34" s="109">
        <v>4.3865879529560701</v>
      </c>
      <c r="AR34" s="109">
        <v>0.18770106370186501</v>
      </c>
      <c r="AS34" s="109">
        <v>2.80421472093343E-2</v>
      </c>
      <c r="AT34" s="109">
        <v>0.136911509250042</v>
      </c>
      <c r="AU34" s="109">
        <v>5.7690616675770796</v>
      </c>
      <c r="AV34" s="109">
        <v>3.3641282148254802E-4</v>
      </c>
      <c r="AW34" s="109">
        <v>0</v>
      </c>
      <c r="AX34" s="109">
        <v>0</v>
      </c>
      <c r="AY34" s="109">
        <v>0.47690751499964801</v>
      </c>
      <c r="AZ34" s="109">
        <v>0</v>
      </c>
      <c r="BA34" s="109">
        <v>0</v>
      </c>
      <c r="BB34" s="109">
        <v>0</v>
      </c>
      <c r="BC34" s="109">
        <v>1.5941589655252199E-4</v>
      </c>
      <c r="BD34" s="109">
        <v>6.3766225884466802E-4</v>
      </c>
      <c r="BE34" s="109">
        <v>1109.75414549226</v>
      </c>
      <c r="BF34" s="109">
        <v>4.8867248230515203</v>
      </c>
      <c r="BG34" s="109">
        <v>121.805813990972</v>
      </c>
      <c r="BH34" s="109">
        <v>7.7564248916152696</v>
      </c>
      <c r="BI34" s="109">
        <v>0.18021325782062</v>
      </c>
      <c r="BJ34" s="109">
        <v>27.734858616269001</v>
      </c>
      <c r="BK34" s="109">
        <v>0.46593260493725103</v>
      </c>
      <c r="BL34" s="109">
        <v>43.878337257274701</v>
      </c>
      <c r="BM34" s="109">
        <v>3.95683088956361</v>
      </c>
      <c r="BN34" s="109">
        <v>14.343464613273399</v>
      </c>
      <c r="BO34" s="109">
        <v>0.98459061435527395</v>
      </c>
      <c r="BP34" s="109">
        <v>0</v>
      </c>
      <c r="BQ34" s="109">
        <v>0</v>
      </c>
      <c r="BR34" s="109">
        <v>57.177767302750802</v>
      </c>
      <c r="BS34" s="109">
        <v>57.177767302750802</v>
      </c>
      <c r="BT34" s="109">
        <v>0.71536527163608898</v>
      </c>
      <c r="BU34" s="109">
        <v>6.3391922981278896E-4</v>
      </c>
      <c r="BV34" s="109">
        <v>1.2240974650388999E-3</v>
      </c>
      <c r="BW34" s="109">
        <v>46.482127157878502</v>
      </c>
      <c r="BX34" s="109">
        <v>5.2603552749955602</v>
      </c>
      <c r="BY34" s="109">
        <v>0.328134001862953</v>
      </c>
      <c r="BZ34" s="109">
        <v>0.60045462459447896</v>
      </c>
      <c r="CA34" s="109">
        <v>2.56855301632211</v>
      </c>
      <c r="CB34" s="109">
        <v>0</v>
      </c>
      <c r="CC34" s="109">
        <v>0</v>
      </c>
      <c r="CD34" s="109">
        <v>0.11699319998126</v>
      </c>
      <c r="CE34" s="109">
        <v>0.23753126690256099</v>
      </c>
      <c r="CF34" s="109">
        <v>0</v>
      </c>
      <c r="CG34" s="109">
        <v>0.69997929315590401</v>
      </c>
      <c r="CH34" s="109">
        <v>3.4725541053643898</v>
      </c>
      <c r="CI34" s="109">
        <v>0</v>
      </c>
      <c r="CJ34" s="109">
        <v>0.31615589994323001</v>
      </c>
      <c r="CK34" s="109">
        <v>0.30375770008432601</v>
      </c>
      <c r="CL34" s="109">
        <v>260.34686792991403</v>
      </c>
      <c r="CM34" s="109">
        <v>5229.2329391733701</v>
      </c>
      <c r="CN34" s="109">
        <v>534.54481318143405</v>
      </c>
      <c r="CO34" s="109">
        <v>5810.2598795126796</v>
      </c>
      <c r="CP34" s="109">
        <v>0</v>
      </c>
      <c r="CQ34" s="109">
        <v>16.952260882020099</v>
      </c>
      <c r="CR34" s="109">
        <v>0.33432296156939301</v>
      </c>
      <c r="CS34" s="109">
        <v>1.5225828911126101E-4</v>
      </c>
      <c r="CT34" s="109">
        <v>1.9919069468062101E-3</v>
      </c>
      <c r="CU34" s="109">
        <v>2.2982912490497501E-3</v>
      </c>
      <c r="CV34" s="109">
        <v>0.37874397592896702</v>
      </c>
      <c r="CW34" s="109">
        <v>0</v>
      </c>
      <c r="CX34" s="109">
        <v>69.022904506109498</v>
      </c>
      <c r="CY34" s="109">
        <v>9.2081064303311894E-2</v>
      </c>
      <c r="CZ34" s="109">
        <v>3.23783109795686E-2</v>
      </c>
      <c r="DA34" s="109">
        <v>121.805813990972</v>
      </c>
      <c r="DB34" s="109">
        <v>4.1381112195417603E-2</v>
      </c>
      <c r="DC34" s="109">
        <v>0</v>
      </c>
      <c r="DD34" s="109">
        <v>3.2788875865451901E-4</v>
      </c>
      <c r="DE34" s="109">
        <v>6.0018704868356502E-3</v>
      </c>
      <c r="DF34" s="109">
        <v>162.82587120245699</v>
      </c>
      <c r="DG34" s="109">
        <v>157.939146379406</v>
      </c>
      <c r="DH34" s="109">
        <v>4.8867248230515203</v>
      </c>
      <c r="DI34" s="109">
        <v>0</v>
      </c>
      <c r="DJ34" s="109">
        <v>0</v>
      </c>
      <c r="DK34" s="109">
        <v>0.64614579333873401</v>
      </c>
      <c r="DL34" s="109">
        <v>0</v>
      </c>
      <c r="DM34" s="109">
        <v>6.9337080026675899</v>
      </c>
      <c r="DN34" s="109">
        <v>0</v>
      </c>
      <c r="DO34" s="109">
        <v>0.18021325782062</v>
      </c>
      <c r="DP34" s="109">
        <v>27.734858616269001</v>
      </c>
      <c r="DQ34" s="109">
        <v>4.76938668101928</v>
      </c>
      <c r="DR34" s="109">
        <v>0</v>
      </c>
      <c r="DS34" s="109">
        <v>0.46593260493725103</v>
      </c>
      <c r="DT34" s="109">
        <v>6.3175543568290903E-4</v>
      </c>
      <c r="DU34" s="109">
        <v>3.9136715495428098</v>
      </c>
      <c r="DV34" s="109">
        <v>37.5667230525547</v>
      </c>
      <c r="DW34" s="109">
        <v>0</v>
      </c>
      <c r="DX34" s="109">
        <v>0</v>
      </c>
      <c r="DY34" s="109">
        <v>6.7141066139850006E-2</v>
      </c>
      <c r="DZ34" s="109">
        <v>5.7520951373792899</v>
      </c>
      <c r="EA34" s="109">
        <v>5.5126684380715103</v>
      </c>
      <c r="EB34" s="109">
        <v>0</v>
      </c>
      <c r="EC34" s="109">
        <v>0.50274677810162105</v>
      </c>
      <c r="ED34" s="109">
        <v>256.402514978532</v>
      </c>
      <c r="EE34" s="109">
        <v>4.2139315025922102</v>
      </c>
      <c r="EF34" s="109">
        <v>4.69763907208924</v>
      </c>
      <c r="EI34" s="30">
        <f t="shared" si="0"/>
        <v>8.0000082822073472E-3</v>
      </c>
      <c r="EJ34" s="45">
        <f t="shared" si="1"/>
        <v>-6.238384517924926E-7</v>
      </c>
      <c r="EK34" s="45">
        <f t="shared" si="2"/>
        <v>-1.3778702570104003E-6</v>
      </c>
      <c r="EL34" s="45">
        <f t="shared" si="3"/>
        <v>-2.1267328538798393E-7</v>
      </c>
      <c r="EM34" s="45">
        <f t="shared" si="4"/>
        <v>-2.5387996147849768E-5</v>
      </c>
      <c r="EN34" s="45">
        <f t="shared" si="5"/>
        <v>-2.6206056067533896E-5</v>
      </c>
      <c r="EO34" s="45">
        <f t="shared" si="6"/>
        <v>-2.0082345240500716E-7</v>
      </c>
      <c r="EP34" s="45">
        <f t="shared" si="7"/>
        <v>-2.7863005977452974E-7</v>
      </c>
      <c r="EQ34" s="45">
        <f t="shared" si="8"/>
        <v>-1.905764771587964E-7</v>
      </c>
      <c r="ER34" s="45">
        <f t="shared" si="9"/>
        <v>-1.2078462882423923E-6</v>
      </c>
      <c r="ES34" s="45">
        <f t="shared" si="10"/>
        <v>-1.581293903054558E-6</v>
      </c>
      <c r="ET34" s="45">
        <f t="shared" si="11"/>
        <v>6.0165402422591669E-7</v>
      </c>
      <c r="EU34" s="45">
        <f t="shared" si="12"/>
        <v>0</v>
      </c>
      <c r="EV34" s="45">
        <f t="shared" si="13"/>
        <v>-2.7460182836701331E-6</v>
      </c>
      <c r="EW34" s="45">
        <f t="shared" si="14"/>
        <v>0</v>
      </c>
      <c r="EX34" s="45">
        <f t="shared" si="15"/>
        <v>9.1025744260039659E-6</v>
      </c>
      <c r="EY34" s="45">
        <f t="shared" si="16"/>
        <v>-1.7898997891338696E-7</v>
      </c>
      <c r="EZ34" s="45">
        <f t="shared" si="17"/>
        <v>7.022546135864406E-8</v>
      </c>
      <c r="FA34" s="45">
        <f t="shared" si="18"/>
        <v>0</v>
      </c>
      <c r="FB34" s="45">
        <f t="shared" si="19"/>
        <v>7.1753581853832324E-7</v>
      </c>
      <c r="FC34" s="45">
        <f t="shared" si="20"/>
        <v>3.2708964556716933E-7</v>
      </c>
      <c r="FD34" s="45">
        <f t="shared" si="21"/>
        <v>-9.234704889809943E-7</v>
      </c>
      <c r="FE34" s="45">
        <f t="shared" si="22"/>
        <v>2.2968913758941302E-6</v>
      </c>
      <c r="FF34" s="45">
        <f t="shared" si="23"/>
        <v>4.4651723670544412E-7</v>
      </c>
      <c r="FG34" s="45">
        <f t="shared" si="24"/>
        <v>3.1953318475684304E-6</v>
      </c>
      <c r="FH34" s="45">
        <f t="shared" si="25"/>
        <v>6.4963142062486313E-6</v>
      </c>
      <c r="FI34" s="45">
        <f t="shared" si="26"/>
        <v>1.0275622145404126E-6</v>
      </c>
      <c r="FJ34" s="45">
        <f t="shared" si="27"/>
        <v>-1.3640796226746755E-5</v>
      </c>
      <c r="FK34" s="45">
        <f t="shared" si="28"/>
        <v>1.6688409184889673E-5</v>
      </c>
      <c r="FL34" s="45">
        <f t="shared" si="29"/>
        <v>-2.2689512476606276E-7</v>
      </c>
      <c r="FM34" s="45">
        <f t="shared" si="30"/>
        <v>-2.6647784183872508E-7</v>
      </c>
      <c r="FN34" s="45">
        <f t="shared" si="31"/>
        <v>4.7116812450142282E-6</v>
      </c>
      <c r="FO34" s="45">
        <f t="shared" si="32"/>
        <v>2.889212186306023E-6</v>
      </c>
      <c r="FP34" s="45">
        <f t="shared" si="33"/>
        <v>0</v>
      </c>
      <c r="FQ34" s="45">
        <f t="shared" si="34"/>
        <v>-1.8960028000661714E-5</v>
      </c>
    </row>
    <row r="35" spans="1:173" x14ac:dyDescent="0.25">
      <c r="A35" s="20" t="s">
        <v>34</v>
      </c>
      <c r="B35" s="109">
        <v>2287.3651089999998</v>
      </c>
      <c r="C35" s="109">
        <v>7.1565876659000001</v>
      </c>
      <c r="D35" s="109">
        <v>11504.758157</v>
      </c>
      <c r="E35" s="109">
        <v>319.24471290000002</v>
      </c>
      <c r="F35" s="109">
        <v>309.66341611000001</v>
      </c>
      <c r="G35" s="109">
        <v>8.0662233309999998</v>
      </c>
      <c r="H35" s="109">
        <v>504.87648372000001</v>
      </c>
      <c r="I35" s="109">
        <v>39.531831566999998</v>
      </c>
      <c r="J35" s="109">
        <v>8.0780238478000008</v>
      </c>
      <c r="K35" s="109">
        <v>0.32995057999999999</v>
      </c>
      <c r="L35" s="109">
        <v>11.359721188</v>
      </c>
      <c r="N35" s="109">
        <v>0.93907022480000002</v>
      </c>
      <c r="P35" s="109">
        <v>1.5944196999999999E-3</v>
      </c>
      <c r="Q35" s="109">
        <v>112.58745965</v>
      </c>
      <c r="R35" s="109">
        <v>4.3729989000000002E-3</v>
      </c>
      <c r="T35" s="109">
        <v>0.70908636110000001</v>
      </c>
      <c r="U35" s="109">
        <v>1.3783127782</v>
      </c>
      <c r="V35" s="109">
        <v>1.2398763282</v>
      </c>
      <c r="W35" s="109">
        <v>10.854844830999999</v>
      </c>
      <c r="X35" s="109">
        <v>8.3001694281000002</v>
      </c>
      <c r="Y35" s="109">
        <v>0.65523701940000001</v>
      </c>
      <c r="Z35" s="109">
        <v>2.9851550000000002E-4</v>
      </c>
      <c r="AA35" s="109">
        <v>3.9047476999999999E-3</v>
      </c>
      <c r="AB35" s="109">
        <v>4.5064396000000003E-3</v>
      </c>
      <c r="AC35" s="109">
        <v>0.74430767740000003</v>
      </c>
      <c r="AD35" s="109">
        <v>319.24471290000002</v>
      </c>
      <c r="AE35" s="109">
        <v>309.66341611000001</v>
      </c>
      <c r="AF35" s="109">
        <v>1.9387256398999999</v>
      </c>
      <c r="AG35" s="109">
        <v>1.4086054485999999</v>
      </c>
      <c r="AI35" s="109">
        <v>6.5958309999999997E-4</v>
      </c>
      <c r="AK35" s="109" t="s">
        <v>34</v>
      </c>
      <c r="AL35" s="109">
        <v>0</v>
      </c>
      <c r="AM35" s="109">
        <v>0</v>
      </c>
      <c r="AN35" s="109">
        <v>8.0780118200451092</v>
      </c>
      <c r="AO35" s="109">
        <v>39.531828361014597</v>
      </c>
      <c r="AP35" s="109">
        <v>39.531828361014597</v>
      </c>
      <c r="AQ35" s="109">
        <v>8.6375262861770103</v>
      </c>
      <c r="AR35" s="109">
        <v>0.36960221731353199</v>
      </c>
      <c r="AS35" s="109">
        <v>5.6091549342195901E-2</v>
      </c>
      <c r="AT35" s="109">
        <v>0.273858928928498</v>
      </c>
      <c r="AU35" s="109">
        <v>11.3597170552538</v>
      </c>
      <c r="AV35" s="109">
        <v>6.5957515689911005E-4</v>
      </c>
      <c r="AW35" s="109">
        <v>0</v>
      </c>
      <c r="AX35" s="109">
        <v>0</v>
      </c>
      <c r="AY35" s="109">
        <v>0.93906967862937996</v>
      </c>
      <c r="AZ35" s="109">
        <v>0</v>
      </c>
      <c r="BA35" s="109">
        <v>0</v>
      </c>
      <c r="BB35" s="109">
        <v>0</v>
      </c>
      <c r="BC35" s="109">
        <v>3.1888622914840901E-4</v>
      </c>
      <c r="BD35" s="109">
        <v>1.2755335697790401E-3</v>
      </c>
      <c r="BE35" s="109">
        <v>2287.3643723694699</v>
      </c>
      <c r="BF35" s="109">
        <v>9.5813136114463902</v>
      </c>
      <c r="BG35" s="109">
        <v>238.81225548151701</v>
      </c>
      <c r="BH35" s="109">
        <v>15.2072348590419</v>
      </c>
      <c r="BI35" s="109">
        <v>0.35332622541157499</v>
      </c>
      <c r="BJ35" s="109">
        <v>54.376916143895698</v>
      </c>
      <c r="BK35" s="109">
        <v>0.91350886732033698</v>
      </c>
      <c r="BL35" s="109">
        <v>86.399898115657606</v>
      </c>
      <c r="BM35" s="109">
        <v>7.7913119252833898</v>
      </c>
      <c r="BN35" s="109">
        <v>28.243498202508899</v>
      </c>
      <c r="BO35" s="109">
        <v>1.9387242855779201</v>
      </c>
      <c r="BP35" s="109">
        <v>0</v>
      </c>
      <c r="BQ35" s="109">
        <v>0</v>
      </c>
      <c r="BR35" s="109">
        <v>112.587343544188</v>
      </c>
      <c r="BS35" s="109">
        <v>112.587343544188</v>
      </c>
      <c r="BT35" s="109">
        <v>1.40860572209179</v>
      </c>
      <c r="BU35" s="109">
        <v>1.2681376470781E-3</v>
      </c>
      <c r="BV35" s="109">
        <v>2.4488846731601601E-3</v>
      </c>
      <c r="BW35" s="109">
        <v>92.037928407987295</v>
      </c>
      <c r="BX35" s="109">
        <v>10.3580366323259</v>
      </c>
      <c r="BY35" s="109">
        <v>0.64612223288612503</v>
      </c>
      <c r="BZ35" s="109">
        <v>1.18234072704496</v>
      </c>
      <c r="CA35" s="109">
        <v>5.0576845709470497</v>
      </c>
      <c r="CB35" s="109">
        <v>0</v>
      </c>
      <c r="CC35" s="109">
        <v>0</v>
      </c>
      <c r="CD35" s="109">
        <v>0.23399852579132099</v>
      </c>
      <c r="CE35" s="109">
        <v>0.475087859036469</v>
      </c>
      <c r="CF35" s="109">
        <v>0</v>
      </c>
      <c r="CG35" s="109">
        <v>1.3783185853667199</v>
      </c>
      <c r="CH35" s="109">
        <v>7.1565779219232999</v>
      </c>
      <c r="CI35" s="109">
        <v>0</v>
      </c>
      <c r="CJ35" s="109">
        <v>0.63233647514013003</v>
      </c>
      <c r="CK35" s="109">
        <v>0.60753727861461604</v>
      </c>
      <c r="CL35" s="109">
        <v>512.64293373457394</v>
      </c>
      <c r="CM35" s="109">
        <v>10354.277414849201</v>
      </c>
      <c r="CN35" s="109">
        <v>1058.43733768371</v>
      </c>
      <c r="CO35" s="109">
        <v>11504.752680940899</v>
      </c>
      <c r="CP35" s="109">
        <v>0</v>
      </c>
      <c r="CQ35" s="109">
        <v>33.380340537161601</v>
      </c>
      <c r="CR35" s="109">
        <v>0.65522014792848204</v>
      </c>
      <c r="CS35" s="109">
        <v>2.98515087562514E-4</v>
      </c>
      <c r="CT35" s="109">
        <v>3.9047528548465799E-3</v>
      </c>
      <c r="CU35" s="109">
        <v>4.5064175319697699E-3</v>
      </c>
      <c r="CV35" s="109">
        <v>0.74430908434597098</v>
      </c>
      <c r="CW35" s="109">
        <v>0</v>
      </c>
      <c r="CX35" s="109">
        <v>135.911302539909</v>
      </c>
      <c r="CY35" s="109">
        <v>0.18053412596107701</v>
      </c>
      <c r="CZ35" s="109">
        <v>6.3481099103270003E-2</v>
      </c>
      <c r="DA35" s="109">
        <v>238.81225548151701</v>
      </c>
      <c r="DB35" s="109">
        <v>8.1131638331762596E-2</v>
      </c>
      <c r="DC35" s="109">
        <v>0</v>
      </c>
      <c r="DD35" s="109">
        <v>6.5595834818697296E-4</v>
      </c>
      <c r="DE35" s="109">
        <v>1.1767235837232701E-2</v>
      </c>
      <c r="DF35" s="109">
        <v>319.2365225973</v>
      </c>
      <c r="DG35" s="109">
        <v>309.65520898585402</v>
      </c>
      <c r="DH35" s="109">
        <v>9.5813136114463902</v>
      </c>
      <c r="DI35" s="109">
        <v>0</v>
      </c>
      <c r="DJ35" s="109">
        <v>0</v>
      </c>
      <c r="DK35" s="109">
        <v>1.26683336045018</v>
      </c>
      <c r="DL35" s="109">
        <v>0</v>
      </c>
      <c r="DM35" s="109">
        <v>13.594216151722</v>
      </c>
      <c r="DN35" s="109">
        <v>0</v>
      </c>
      <c r="DO35" s="109">
        <v>0.35332622541157499</v>
      </c>
      <c r="DP35" s="109">
        <v>54.376916143895698</v>
      </c>
      <c r="DQ35" s="109">
        <v>9.3912925320266005</v>
      </c>
      <c r="DR35" s="109">
        <v>0</v>
      </c>
      <c r="DS35" s="109">
        <v>0.91350886732033698</v>
      </c>
      <c r="DT35" s="109">
        <v>1.2386563041716901E-3</v>
      </c>
      <c r="DU35" s="109">
        <v>8.0662146785936795</v>
      </c>
      <c r="DV35" s="109">
        <v>73.971560444500497</v>
      </c>
      <c r="DW35" s="109">
        <v>0</v>
      </c>
      <c r="DX35" s="109">
        <v>0</v>
      </c>
      <c r="DY35" s="109">
        <v>0.132207176871216</v>
      </c>
      <c r="DZ35" s="109">
        <v>11.326298290426299</v>
      </c>
      <c r="EA35" s="109">
        <v>10.854852404801401</v>
      </c>
      <c r="EB35" s="109">
        <v>0</v>
      </c>
      <c r="EC35" s="109">
        <v>0.98994781222288797</v>
      </c>
      <c r="ED35" s="109">
        <v>504.87621758516701</v>
      </c>
      <c r="EE35" s="109">
        <v>8.3001576580448297</v>
      </c>
      <c r="EF35" s="109">
        <v>9.2500204367175805</v>
      </c>
      <c r="EI35" s="30">
        <f t="shared" ref="EI35:EI51" si="35">BW35/(CO35)</f>
        <v>7.9999919129474153E-3</v>
      </c>
      <c r="EJ35" s="45">
        <f t="shared" ref="EJ35:EJ51" si="36">(BE35-B35)/(B35+1E-50)</f>
        <v>-3.2204326585281482E-7</v>
      </c>
      <c r="EK35" s="45">
        <f t="shared" ref="EK35:EK51" si="37">(CH35-C35)/(C35+1E-50)</f>
        <v>-1.3615394871217999E-6</v>
      </c>
      <c r="EL35" s="45">
        <f t="shared" ref="EL35:EL51" si="38">(CO35-D35)/(D35+1E-50)</f>
        <v>-4.759821133418987E-7</v>
      </c>
      <c r="EM35" s="45">
        <f t="shared" ref="EM35:EM51" si="39">(DF35-E35)/(E35+1E-50)</f>
        <v>-2.5655249308999302E-5</v>
      </c>
      <c r="EN35" s="45">
        <f t="shared" ref="EN35:EN51" si="40">(DG35-F35)/(F35+1E-50)</f>
        <v>-2.6503370172347846E-5</v>
      </c>
      <c r="EO35" s="45">
        <f t="shared" ref="EO35:EO51" si="41">(DU35-G35)/(G35+1E-50)</f>
        <v>-1.072671306664149E-6</v>
      </c>
      <c r="EP35" s="45">
        <f t="shared" ref="EP35:EP51" si="42">(ED35-H35)/(H35+1E-50)</f>
        <v>-5.2712859794351876E-7</v>
      </c>
      <c r="EQ35" s="45">
        <f t="shared" ref="EQ35:EQ51" si="43">(AP35-I35)/(I35+1E-50)</f>
        <v>-8.1098832855188501E-8</v>
      </c>
      <c r="ER35" s="45">
        <f t="shared" ref="ER35:ER51" si="44">(AN35-J35)/(J35+1E-50)</f>
        <v>-1.4889476830270696E-6</v>
      </c>
      <c r="ES35" s="45">
        <f t="shared" ref="ES35:ES51" si="45">(AS35+AT35-K35)/(K35+1E-50)</f>
        <v>-3.0831679729155972E-7</v>
      </c>
      <c r="ET35" s="45">
        <f t="shared" ref="ET35:ET51" si="46">(AU35-L35)/(L35+1E-50)</f>
        <v>-3.6380701004660056E-7</v>
      </c>
      <c r="EU35" s="45">
        <f t="shared" ref="EU35:EU51" si="47">(AW35+AX35-M35)/(M35+1E-50)</f>
        <v>0</v>
      </c>
      <c r="EV35" s="45">
        <f t="shared" ref="EV35:EV51" si="48">(AY35-N35)/(N35+1E-50)</f>
        <v>-5.8160785598341391E-7</v>
      </c>
      <c r="EW35" s="45">
        <f t="shared" ref="EW35:EW51" si="49">(AZ35+BA35-O35)/(O35+1E-50)</f>
        <v>0</v>
      </c>
      <c r="EX35" s="45">
        <f t="shared" ref="EX35:EX51" si="50">(BC35+BD35-P35)/(P35+1E-50)</f>
        <v>6.2046052950701431E-8</v>
      </c>
      <c r="EY35" s="45">
        <f t="shared" ref="EY35:EY51" si="51">(BS35-Q35)/(Q35+1E-50)</f>
        <v>-1.031249948782491E-6</v>
      </c>
      <c r="EZ35" s="45">
        <f t="shared" ref="EZ35:EZ51" si="52">(BU35+BV35+DD35-R35)/(R35+1E-50)</f>
        <v>-4.1691240231597682E-6</v>
      </c>
      <c r="FA35" s="45">
        <f t="shared" ref="FA35:FA51" si="53">(CC35+CB35-S35)/(S35+1E-50)</f>
        <v>0</v>
      </c>
      <c r="FB35" s="45">
        <f t="shared" ref="FB35:FB51" si="54">(CD35+CE35-T35)/(T35+1E-50)</f>
        <v>3.3462482508147539E-8</v>
      </c>
      <c r="FC35" s="45">
        <f t="shared" ref="FC35:FC51" si="55">(CG35-U35)/(U35+1E-50)</f>
        <v>4.213243040178303E-6</v>
      </c>
      <c r="FD35" s="45">
        <f t="shared" ref="FD35:FD51" si="56">(CJ35+CK35-V35)/(V35+1E-50)</f>
        <v>-2.0763726151835296E-6</v>
      </c>
      <c r="FE35" s="45">
        <f t="shared" ref="FE35:FE51" si="57">(EA35-W35)/(W35+1E-50)</f>
        <v>6.9773465388660646E-7</v>
      </c>
      <c r="FF35" s="45">
        <f t="shared" ref="FF35:FF51" si="58">(EE35-X35)/(X35+1E-50)</f>
        <v>-1.4180499895163743E-6</v>
      </c>
      <c r="FG35" s="45">
        <f t="shared" ref="FG35:FG51" si="59">(CR35-Y35)/(Y35+1E-50)</f>
        <v>-2.5748654331854434E-5</v>
      </c>
      <c r="FH35" s="45">
        <f t="shared" ref="FH35:FH51" si="60">(CS35-Z35)/(Z35+1E-50)</f>
        <v>-1.3816283778201847E-6</v>
      </c>
      <c r="FI35" s="45">
        <f t="shared" ref="FI35:FI51" si="61">(CT35-AA35)/(AA35+1E-50)</f>
        <v>1.3201484387769946E-6</v>
      </c>
      <c r="FJ35" s="45">
        <f t="shared" ref="FJ35:FJ51" si="62">(CU35-AB35)/(AB35+1E-50)</f>
        <v>-4.8969990034816337E-6</v>
      </c>
      <c r="FK35" s="45">
        <f t="shared" ref="FK35:FK51" si="63">(CV35-AC35)/(AC35+1E-50)</f>
        <v>1.8902746991197611E-6</v>
      </c>
      <c r="FL35" s="45">
        <f t="shared" ref="FL35:FL51" si="64">(SUM(BF35:BK35)-AD35)/(AD35+1E-50)</f>
        <v>-4.94014029879274E-7</v>
      </c>
      <c r="FM35" s="45">
        <f t="shared" ref="FM35:FM51" si="65">(SUM(BG35:BK35)-AE35)/(AE35+1E-50)</f>
        <v>-5.6362102987649629E-7</v>
      </c>
      <c r="FN35" s="45">
        <f t="shared" ref="FN35:FN51" si="66">(BO35-AF35)/(AF35+1E-50)</f>
        <v>-6.9856304158956939E-7</v>
      </c>
      <c r="FO35" s="45">
        <f t="shared" ref="FO35:FO51" si="67">(BT35-AG35)/(AG35+1E-50)</f>
        <v>1.9415783914192599E-7</v>
      </c>
      <c r="FP35" s="45">
        <f t="shared" ref="FP35:FP51" si="68">(DW35-AH35)/(AH35+1E-50)</f>
        <v>0</v>
      </c>
      <c r="FQ35" s="45">
        <f t="shared" si="34"/>
        <v>-1.204260826258211E-5</v>
      </c>
    </row>
    <row r="36" spans="1:173" x14ac:dyDescent="0.25">
      <c r="A36" s="20" t="s">
        <v>35</v>
      </c>
      <c r="B36" s="109">
        <v>4610.8621168999998</v>
      </c>
      <c r="C36" s="109">
        <v>14.426228468</v>
      </c>
      <c r="D36" s="109">
        <v>23108.894003000001</v>
      </c>
      <c r="E36" s="109">
        <v>639.73584029999995</v>
      </c>
      <c r="F36" s="109">
        <v>620.53567637000003</v>
      </c>
      <c r="G36" s="109">
        <v>16.259854918999999</v>
      </c>
      <c r="H36" s="109">
        <v>1011.6846238000001</v>
      </c>
      <c r="I36" s="109">
        <v>79.214904661999995</v>
      </c>
      <c r="J36" s="109">
        <v>16.186954158999999</v>
      </c>
      <c r="K36" s="109">
        <v>0.66241801119999999</v>
      </c>
      <c r="L36" s="109">
        <v>22.762902964999999</v>
      </c>
      <c r="N36" s="109">
        <v>1.8817334109999999</v>
      </c>
      <c r="P36" s="109">
        <v>3.2010013999999999E-3</v>
      </c>
      <c r="Q36" s="109">
        <v>225.60566463999999</v>
      </c>
      <c r="R36" s="109">
        <v>8.7794702000000002E-3</v>
      </c>
      <c r="T36" s="109">
        <v>1.423581558</v>
      </c>
      <c r="U36" s="109">
        <v>2.7618989194000001</v>
      </c>
      <c r="V36" s="109">
        <v>2.4892105667000002</v>
      </c>
      <c r="W36" s="109">
        <v>21.751220264000001</v>
      </c>
      <c r="X36" s="109">
        <v>16.632095266</v>
      </c>
      <c r="Y36" s="109">
        <v>1.3129870717000001</v>
      </c>
      <c r="Z36" s="109">
        <v>5.9819639999999998E-4</v>
      </c>
      <c r="AA36" s="109">
        <v>7.8246128999999998E-3</v>
      </c>
      <c r="AB36" s="109">
        <v>9.0303206000000007E-3</v>
      </c>
      <c r="AC36" s="109">
        <v>1.4914649114</v>
      </c>
      <c r="AD36" s="109">
        <v>639.73584029999995</v>
      </c>
      <c r="AE36" s="109">
        <v>620.53567637000003</v>
      </c>
      <c r="AF36" s="109">
        <v>3.8848687918999998</v>
      </c>
      <c r="AG36" s="109">
        <v>2.8226001349000001</v>
      </c>
      <c r="AI36" s="109">
        <v>1.3217408999999999E-3</v>
      </c>
      <c r="AK36" s="109" t="s">
        <v>35</v>
      </c>
      <c r="AL36" s="109">
        <v>0</v>
      </c>
      <c r="AM36" s="109">
        <v>0</v>
      </c>
      <c r="AN36" s="109">
        <v>16.186960388840401</v>
      </c>
      <c r="AO36" s="109">
        <v>79.215005864577506</v>
      </c>
      <c r="AP36" s="109">
        <v>79.215005864577506</v>
      </c>
      <c r="AQ36" s="109">
        <v>17.308115279709799</v>
      </c>
      <c r="AR36" s="109">
        <v>0.74061573503491496</v>
      </c>
      <c r="AS36" s="109">
        <v>0.11261111730727399</v>
      </c>
      <c r="AT36" s="109">
        <v>0.54980704285233895</v>
      </c>
      <c r="AU36" s="109">
        <v>22.762862656178299</v>
      </c>
      <c r="AV36" s="109">
        <v>1.3217345936650301E-3</v>
      </c>
      <c r="AW36" s="109">
        <v>0</v>
      </c>
      <c r="AX36" s="109">
        <v>0</v>
      </c>
      <c r="AY36" s="109">
        <v>1.8817303663945599</v>
      </c>
      <c r="AZ36" s="109">
        <v>0</v>
      </c>
      <c r="BA36" s="109">
        <v>0</v>
      </c>
      <c r="BB36" s="109">
        <v>0</v>
      </c>
      <c r="BC36" s="109">
        <v>6.4019953696985697E-4</v>
      </c>
      <c r="BD36" s="109">
        <v>2.5607978543736899E-3</v>
      </c>
      <c r="BE36" s="109">
        <v>4610.8601680173197</v>
      </c>
      <c r="BF36" s="109">
        <v>19.200102916714801</v>
      </c>
      <c r="BG36" s="109">
        <v>478.55693874865602</v>
      </c>
      <c r="BH36" s="109">
        <v>30.4739057214349</v>
      </c>
      <c r="BI36" s="109">
        <v>0.70803138458748704</v>
      </c>
      <c r="BJ36" s="109">
        <v>108.96605472191401</v>
      </c>
      <c r="BK36" s="109">
        <v>1.8305773123067499</v>
      </c>
      <c r="BL36" s="109">
        <v>173.130323734901</v>
      </c>
      <c r="BM36" s="109">
        <v>15.6123946251584</v>
      </c>
      <c r="BN36" s="109">
        <v>56.594911345594703</v>
      </c>
      <c r="BO36" s="109">
        <v>3.8848674506123202</v>
      </c>
      <c r="BP36" s="109">
        <v>0</v>
      </c>
      <c r="BQ36" s="109">
        <v>0</v>
      </c>
      <c r="BR36" s="109">
        <v>225.605255890091</v>
      </c>
      <c r="BS36" s="109">
        <v>225.605255890091</v>
      </c>
      <c r="BT36" s="109">
        <v>2.8225997118952599</v>
      </c>
      <c r="BU36" s="109">
        <v>2.54605086161948E-3</v>
      </c>
      <c r="BV36" s="109">
        <v>4.9164682861766998E-3</v>
      </c>
      <c r="BW36" s="109">
        <v>184.87110771688199</v>
      </c>
      <c r="BX36" s="109">
        <v>20.7557328870598</v>
      </c>
      <c r="BY36" s="109">
        <v>1.2947134397044</v>
      </c>
      <c r="BZ36" s="109">
        <v>2.3692060189067199</v>
      </c>
      <c r="CA36" s="109">
        <v>10.134714213841599</v>
      </c>
      <c r="CB36" s="109">
        <v>0</v>
      </c>
      <c r="CC36" s="109">
        <v>0</v>
      </c>
      <c r="CD36" s="109">
        <v>0.46978152810176499</v>
      </c>
      <c r="CE36" s="109">
        <v>0.95379957003918703</v>
      </c>
      <c r="CF36" s="109">
        <v>0</v>
      </c>
      <c r="CG36" s="109">
        <v>2.7619084116340198</v>
      </c>
      <c r="CH36" s="109">
        <v>14.426232133885501</v>
      </c>
      <c r="CI36" s="109">
        <v>0</v>
      </c>
      <c r="CJ36" s="109">
        <v>1.2694964613689499</v>
      </c>
      <c r="CK36" s="109">
        <v>1.21971291401643</v>
      </c>
      <c r="CL36" s="109">
        <v>1027.2465911741201</v>
      </c>
      <c r="CM36" s="109">
        <v>20797.998370950299</v>
      </c>
      <c r="CN36" s="109">
        <v>2126.0194225973701</v>
      </c>
      <c r="CO36" s="109">
        <v>23108.8889012646</v>
      </c>
      <c r="CP36" s="109">
        <v>0</v>
      </c>
      <c r="CQ36" s="109">
        <v>66.888555669712801</v>
      </c>
      <c r="CR36" s="109">
        <v>1.3129657250756901</v>
      </c>
      <c r="CS36" s="109">
        <v>5.98194055098133E-4</v>
      </c>
      <c r="CT36" s="109">
        <v>7.8246309292424304E-3</v>
      </c>
      <c r="CU36" s="109">
        <v>9.0302359977010097E-3</v>
      </c>
      <c r="CV36" s="109">
        <v>1.49146066648011</v>
      </c>
      <c r="CW36" s="109">
        <v>0</v>
      </c>
      <c r="CX36" s="109">
        <v>272.34276392774302</v>
      </c>
      <c r="CY36" s="109">
        <v>0.36177196490021302</v>
      </c>
      <c r="CZ36" s="109">
        <v>0.12720981425255001</v>
      </c>
      <c r="DA36" s="109">
        <v>478.55693874865602</v>
      </c>
      <c r="DB36" s="109">
        <v>0.162580356332721</v>
      </c>
      <c r="DC36" s="109">
        <v>0</v>
      </c>
      <c r="DD36" s="109">
        <v>1.31692287849336E-3</v>
      </c>
      <c r="DE36" s="109">
        <v>2.35803639122119E-2</v>
      </c>
      <c r="DF36" s="109">
        <v>639.71942590341598</v>
      </c>
      <c r="DG36" s="109">
        <v>620.51932298670101</v>
      </c>
      <c r="DH36" s="109">
        <v>19.200102916714801</v>
      </c>
      <c r="DI36" s="109">
        <v>0</v>
      </c>
      <c r="DJ36" s="109">
        <v>0</v>
      </c>
      <c r="DK36" s="109">
        <v>2.5386092479483202</v>
      </c>
      <c r="DL36" s="109">
        <v>0</v>
      </c>
      <c r="DM36" s="109">
        <v>27.241486911930799</v>
      </c>
      <c r="DN36" s="109">
        <v>0</v>
      </c>
      <c r="DO36" s="109">
        <v>0.70803138458748704</v>
      </c>
      <c r="DP36" s="109">
        <v>108.96605472191401</v>
      </c>
      <c r="DQ36" s="109">
        <v>18.818510762684799</v>
      </c>
      <c r="DR36" s="109">
        <v>0</v>
      </c>
      <c r="DS36" s="109">
        <v>1.8305773123067499</v>
      </c>
      <c r="DT36" s="109">
        <v>2.4821599597656401E-3</v>
      </c>
      <c r="DU36" s="109">
        <v>16.259829645543</v>
      </c>
      <c r="DV36" s="109">
        <v>148.22639590092601</v>
      </c>
      <c r="DW36" s="109">
        <v>0</v>
      </c>
      <c r="DX36" s="109">
        <v>0</v>
      </c>
      <c r="DY36" s="109">
        <v>0.26491866718245699</v>
      </c>
      <c r="DZ36" s="109">
        <v>22.695931027268099</v>
      </c>
      <c r="EA36" s="109">
        <v>21.7511924080735</v>
      </c>
      <c r="EB36" s="109">
        <v>0</v>
      </c>
      <c r="EC36" s="109">
        <v>1.98368239962522</v>
      </c>
      <c r="ED36" s="109">
        <v>1011.68412338541</v>
      </c>
      <c r="EE36" s="109">
        <v>16.632067699394799</v>
      </c>
      <c r="EF36" s="109">
        <v>18.535436965987799</v>
      </c>
      <c r="EI36" s="30">
        <f t="shared" si="35"/>
        <v>7.9999998488358825E-3</v>
      </c>
      <c r="EJ36" s="45">
        <f t="shared" si="36"/>
        <v>-4.2267207969857008E-7</v>
      </c>
      <c r="EK36" s="45">
        <f t="shared" si="37"/>
        <v>2.5411253600121367E-7</v>
      </c>
      <c r="EL36" s="45">
        <f t="shared" si="38"/>
        <v>-2.2076934538851524E-7</v>
      </c>
      <c r="EM36" s="45">
        <f t="shared" si="39"/>
        <v>-2.5658085025017606E-5</v>
      </c>
      <c r="EN36" s="45">
        <f t="shared" si="40"/>
        <v>-2.6353655271979632E-5</v>
      </c>
      <c r="EO36" s="45">
        <f t="shared" si="41"/>
        <v>-1.5543470174993878E-6</v>
      </c>
      <c r="EP36" s="45">
        <f t="shared" si="42"/>
        <v>-4.946349665756728E-7</v>
      </c>
      <c r="EQ36" s="45">
        <f t="shared" si="43"/>
        <v>1.2775698960055001E-6</v>
      </c>
      <c r="ER36" s="45">
        <f t="shared" si="44"/>
        <v>3.8486798322763049E-7</v>
      </c>
      <c r="ES36" s="45">
        <f t="shared" si="45"/>
        <v>2.2487252831174787E-7</v>
      </c>
      <c r="ET36" s="45">
        <f t="shared" si="46"/>
        <v>-1.7708119988527165E-6</v>
      </c>
      <c r="EU36" s="45">
        <f t="shared" si="47"/>
        <v>0</v>
      </c>
      <c r="EV36" s="45">
        <f t="shared" si="48"/>
        <v>-1.6179791580389428E-6</v>
      </c>
      <c r="EW36" s="45">
        <f t="shared" si="49"/>
        <v>0</v>
      </c>
      <c r="EX36" s="45">
        <f t="shared" si="50"/>
        <v>-1.2523132458553226E-6</v>
      </c>
      <c r="EY36" s="45">
        <f t="shared" si="51"/>
        <v>-1.811789210333515E-6</v>
      </c>
      <c r="EZ36" s="45">
        <f t="shared" si="52"/>
        <v>-3.2090444888218868E-6</v>
      </c>
      <c r="FA36" s="45">
        <f t="shared" si="53"/>
        <v>0</v>
      </c>
      <c r="FB36" s="45">
        <f t="shared" si="54"/>
        <v>-3.2302964685644914E-7</v>
      </c>
      <c r="FC36" s="45">
        <f t="shared" si="55"/>
        <v>3.4368506222358266E-6</v>
      </c>
      <c r="FD36" s="45">
        <f t="shared" si="56"/>
        <v>-4.7859133985001417E-7</v>
      </c>
      <c r="FE36" s="45">
        <f t="shared" si="57"/>
        <v>-1.2806604026105047E-6</v>
      </c>
      <c r="FF36" s="45">
        <f t="shared" si="58"/>
        <v>-1.6574343015912206E-6</v>
      </c>
      <c r="FG36" s="45">
        <f t="shared" si="59"/>
        <v>-1.6258061309264492E-5</v>
      </c>
      <c r="FH36" s="45">
        <f t="shared" si="60"/>
        <v>-3.9199531574783898E-6</v>
      </c>
      <c r="FI36" s="45">
        <f t="shared" si="61"/>
        <v>2.3041705271569703E-6</v>
      </c>
      <c r="FJ36" s="45">
        <f t="shared" si="62"/>
        <v>-9.3686927340193165E-6</v>
      </c>
      <c r="FK36" s="45">
        <f t="shared" si="63"/>
        <v>-2.8461413055001162E-6</v>
      </c>
      <c r="FL36" s="45">
        <f t="shared" si="64"/>
        <v>-3.5873304496244189E-7</v>
      </c>
      <c r="FM36" s="45">
        <f t="shared" si="65"/>
        <v>-2.7150912864808104E-7</v>
      </c>
      <c r="FN36" s="45">
        <f t="shared" si="66"/>
        <v>-3.452594544214749E-7</v>
      </c>
      <c r="FO36" s="45">
        <f t="shared" si="67"/>
        <v>-1.4986350170331217E-7</v>
      </c>
      <c r="FP36" s="45">
        <f t="shared" si="68"/>
        <v>0</v>
      </c>
      <c r="FQ36" s="45">
        <f t="shared" si="34"/>
        <v>-4.771233885442297E-6</v>
      </c>
    </row>
    <row r="37" spans="1:173" x14ac:dyDescent="0.25">
      <c r="A37" s="20" t="s">
        <v>36</v>
      </c>
      <c r="B37" s="109">
        <v>3011.9628668999999</v>
      </c>
      <c r="C37" s="109">
        <v>9.4236746908000004</v>
      </c>
      <c r="D37" s="109">
        <v>15038.173305</v>
      </c>
      <c r="E37" s="109">
        <v>415.95656079000003</v>
      </c>
      <c r="F37" s="109">
        <v>403.47254557999997</v>
      </c>
      <c r="G37" s="109">
        <v>10.621462576000001</v>
      </c>
      <c r="H37" s="109">
        <v>657.77419310000005</v>
      </c>
      <c r="I37" s="109">
        <v>51.503720197</v>
      </c>
      <c r="J37" s="109">
        <v>10.524387779</v>
      </c>
      <c r="K37" s="109">
        <v>0.43135183370000002</v>
      </c>
      <c r="L37" s="109">
        <v>14.799919580999999</v>
      </c>
      <c r="N37" s="109">
        <v>1.223460142</v>
      </c>
      <c r="P37" s="109">
        <v>2.0844206999999998E-3</v>
      </c>
      <c r="Q37" s="109">
        <v>146.68364796</v>
      </c>
      <c r="R37" s="109">
        <v>5.7170559999999999E-3</v>
      </c>
      <c r="T37" s="109">
        <v>0.92700461789999999</v>
      </c>
      <c r="U37" s="109">
        <v>1.7957236207</v>
      </c>
      <c r="V37" s="109">
        <v>1.6209184112999999</v>
      </c>
      <c r="W37" s="109">
        <v>14.142144978999999</v>
      </c>
      <c r="X37" s="109">
        <v>10.813808259</v>
      </c>
      <c r="Y37" s="109">
        <v>0.85367786059999995</v>
      </c>
      <c r="Z37" s="109">
        <v>3.8894750000000001E-4</v>
      </c>
      <c r="AA37" s="109">
        <v>5.0874906999999999E-3</v>
      </c>
      <c r="AB37" s="109">
        <v>5.8714279999999997E-3</v>
      </c>
      <c r="AC37" s="109">
        <v>0.96971752519999999</v>
      </c>
      <c r="AD37" s="109">
        <v>415.95656079000003</v>
      </c>
      <c r="AE37" s="109">
        <v>403.47254557999997</v>
      </c>
      <c r="AF37" s="109">
        <v>2.525852864</v>
      </c>
      <c r="AG37" s="109">
        <v>1.8351901438</v>
      </c>
      <c r="AI37" s="109">
        <v>8.5939649999999996E-4</v>
      </c>
      <c r="AK37" s="109" t="s">
        <v>36</v>
      </c>
      <c r="AL37" s="109">
        <v>0</v>
      </c>
      <c r="AM37" s="109">
        <v>0</v>
      </c>
      <c r="AN37" s="109">
        <v>10.524395207056701</v>
      </c>
      <c r="AO37" s="109">
        <v>51.503582851333299</v>
      </c>
      <c r="AP37" s="109">
        <v>51.503582851333299</v>
      </c>
      <c r="AQ37" s="109">
        <v>11.2533377491509</v>
      </c>
      <c r="AR37" s="109">
        <v>0.48152841197108698</v>
      </c>
      <c r="AS37" s="109">
        <v>7.3329609396098797E-2</v>
      </c>
      <c r="AT37" s="109">
        <v>0.35802189298764803</v>
      </c>
      <c r="AU37" s="109">
        <v>14.799937885196799</v>
      </c>
      <c r="AV37" s="109">
        <v>8.5939245669622104E-4</v>
      </c>
      <c r="AW37" s="109">
        <v>0</v>
      </c>
      <c r="AX37" s="109">
        <v>0</v>
      </c>
      <c r="AY37" s="109">
        <v>1.2234596320367499</v>
      </c>
      <c r="AZ37" s="109">
        <v>0</v>
      </c>
      <c r="BA37" s="109">
        <v>0</v>
      </c>
      <c r="BB37" s="109">
        <v>0</v>
      </c>
      <c r="BC37" s="109">
        <v>4.1687943917723499E-4</v>
      </c>
      <c r="BD37" s="109">
        <v>1.66755208761167E-3</v>
      </c>
      <c r="BE37" s="109">
        <v>3011.9618114188302</v>
      </c>
      <c r="BF37" s="109">
        <v>12.4840076073788</v>
      </c>
      <c r="BG37" s="109">
        <v>311.15794150366202</v>
      </c>
      <c r="BH37" s="109">
        <v>19.814133890771998</v>
      </c>
      <c r="BI37" s="109">
        <v>0.460362633420967</v>
      </c>
      <c r="BJ37" s="109">
        <v>70.849719656960701</v>
      </c>
      <c r="BK37" s="109">
        <v>1.1902445922275999</v>
      </c>
      <c r="BL37" s="109">
        <v>112.56521709072</v>
      </c>
      <c r="BM37" s="109">
        <v>10.1508030424738</v>
      </c>
      <c r="BN37" s="109">
        <v>36.796702598973802</v>
      </c>
      <c r="BO37" s="109">
        <v>2.52585477878229</v>
      </c>
      <c r="BP37" s="109">
        <v>0</v>
      </c>
      <c r="BQ37" s="109">
        <v>0</v>
      </c>
      <c r="BR37" s="109">
        <v>146.68365128048001</v>
      </c>
      <c r="BS37" s="109">
        <v>146.68365128048001</v>
      </c>
      <c r="BT37" s="109">
        <v>1.83519464422386</v>
      </c>
      <c r="BU37" s="109">
        <v>1.65795993275974E-3</v>
      </c>
      <c r="BV37" s="109">
        <v>3.20153856292187E-3</v>
      </c>
      <c r="BW37" s="109">
        <v>120.305365009562</v>
      </c>
      <c r="BX37" s="109">
        <v>13.4949032237643</v>
      </c>
      <c r="BY37" s="109">
        <v>0.84179020076100697</v>
      </c>
      <c r="BZ37" s="109">
        <v>1.5403955809880201</v>
      </c>
      <c r="CA37" s="109">
        <v>6.5893523284339999</v>
      </c>
      <c r="CB37" s="109">
        <v>0</v>
      </c>
      <c r="CC37" s="109">
        <v>0</v>
      </c>
      <c r="CD37" s="109">
        <v>0.30591111297034201</v>
      </c>
      <c r="CE37" s="109">
        <v>0.62109195191719402</v>
      </c>
      <c r="CF37" s="109">
        <v>0</v>
      </c>
      <c r="CG37" s="109">
        <v>1.7957218685215199</v>
      </c>
      <c r="CH37" s="109">
        <v>9.4236801625136994</v>
      </c>
      <c r="CI37" s="109">
        <v>0</v>
      </c>
      <c r="CJ37" s="109">
        <v>0.82666806671186099</v>
      </c>
      <c r="CK37" s="109">
        <v>0.79425050480332005</v>
      </c>
      <c r="CL37" s="109">
        <v>667.89242108279905</v>
      </c>
      <c r="CM37" s="109">
        <v>13534.3500653097</v>
      </c>
      <c r="CN37" s="109">
        <v>1383.5125791314799</v>
      </c>
      <c r="CO37" s="109">
        <v>15038.168009450699</v>
      </c>
      <c r="CP37" s="109">
        <v>0</v>
      </c>
      <c r="CQ37" s="109">
        <v>43.489357433643598</v>
      </c>
      <c r="CR37" s="109">
        <v>0.85368849408918801</v>
      </c>
      <c r="CS37" s="109">
        <v>3.8895031272474703E-4</v>
      </c>
      <c r="CT37" s="109">
        <v>5.0874385481505897E-3</v>
      </c>
      <c r="CU37" s="109">
        <v>5.87149830736619E-3</v>
      </c>
      <c r="CV37" s="109">
        <v>0.96971499287576302</v>
      </c>
      <c r="CW37" s="109">
        <v>0</v>
      </c>
      <c r="CX37" s="109">
        <v>177.07105025368401</v>
      </c>
      <c r="CY37" s="109">
        <v>0.23522445548592599</v>
      </c>
      <c r="CZ37" s="109">
        <v>8.2711961639577294E-2</v>
      </c>
      <c r="DA37" s="109">
        <v>311.15794150366202</v>
      </c>
      <c r="DB37" s="109">
        <v>0.10570969667708301</v>
      </c>
      <c r="DC37" s="109">
        <v>0</v>
      </c>
      <c r="DD37" s="109">
        <v>8.5754105733670599E-4</v>
      </c>
      <c r="DE37" s="109">
        <v>1.5331984252385101E-2</v>
      </c>
      <c r="DF37" s="109">
        <v>415.94593253159297</v>
      </c>
      <c r="DG37" s="109">
        <v>403.46192492421397</v>
      </c>
      <c r="DH37" s="109">
        <v>12.4840076073788</v>
      </c>
      <c r="DI37" s="109">
        <v>0</v>
      </c>
      <c r="DJ37" s="109">
        <v>0</v>
      </c>
      <c r="DK37" s="109">
        <v>1.6506073029205699</v>
      </c>
      <c r="DL37" s="109">
        <v>0</v>
      </c>
      <c r="DM37" s="109">
        <v>17.712457252930701</v>
      </c>
      <c r="DN37" s="109">
        <v>0</v>
      </c>
      <c r="DO37" s="109">
        <v>0.460362633420967</v>
      </c>
      <c r="DP37" s="109">
        <v>70.849719656960701</v>
      </c>
      <c r="DQ37" s="109">
        <v>12.2353857110233</v>
      </c>
      <c r="DR37" s="109">
        <v>0</v>
      </c>
      <c r="DS37" s="109">
        <v>1.1902445922275999</v>
      </c>
      <c r="DT37" s="109">
        <v>1.6138840362219301E-3</v>
      </c>
      <c r="DU37" s="109">
        <v>10.621448671042801</v>
      </c>
      <c r="DV37" s="109">
        <v>96.373399795038907</v>
      </c>
      <c r="DW37" s="109">
        <v>0</v>
      </c>
      <c r="DX37" s="109">
        <v>0</v>
      </c>
      <c r="DY37" s="109">
        <v>0.17224118772108299</v>
      </c>
      <c r="DZ37" s="109">
        <v>14.756406145006199</v>
      </c>
      <c r="EA37" s="109">
        <v>14.1421571062455</v>
      </c>
      <c r="EB37" s="109">
        <v>0</v>
      </c>
      <c r="EC37" s="109">
        <v>1.28974320880305</v>
      </c>
      <c r="ED37" s="109">
        <v>657.77397332407395</v>
      </c>
      <c r="EE37" s="109">
        <v>10.8138212472162</v>
      </c>
      <c r="EF37" s="109">
        <v>12.0512874070136</v>
      </c>
      <c r="EI37" s="30">
        <f t="shared" si="35"/>
        <v>8.0000013920549628E-3</v>
      </c>
      <c r="EJ37" s="45">
        <f t="shared" si="36"/>
        <v>-3.504296753834482E-7</v>
      </c>
      <c r="EK37" s="45">
        <f t="shared" si="37"/>
        <v>5.8063482437114253E-7</v>
      </c>
      <c r="EL37" s="45">
        <f t="shared" si="38"/>
        <v>-3.5214046238718597E-7</v>
      </c>
      <c r="EM37" s="45">
        <f t="shared" si="39"/>
        <v>-2.5551366197631663E-5</v>
      </c>
      <c r="EN37" s="45">
        <f t="shared" si="40"/>
        <v>-2.6323118889617943E-5</v>
      </c>
      <c r="EO37" s="45">
        <f t="shared" si="41"/>
        <v>-1.3091377105920651E-6</v>
      </c>
      <c r="EP37" s="45">
        <f t="shared" si="42"/>
        <v>-3.3412062741810417E-7</v>
      </c>
      <c r="EQ37" s="45">
        <f t="shared" si="43"/>
        <v>-2.6667135145917926E-6</v>
      </c>
      <c r="ER37" s="45">
        <f t="shared" si="44"/>
        <v>7.0579466067451551E-7</v>
      </c>
      <c r="ES37" s="45">
        <f t="shared" si="45"/>
        <v>-7.6808819929763867E-7</v>
      </c>
      <c r="ET37" s="45">
        <f t="shared" si="46"/>
        <v>1.2367767743511261E-6</v>
      </c>
      <c r="EU37" s="45">
        <f t="shared" si="47"/>
        <v>0</v>
      </c>
      <c r="EV37" s="45">
        <f t="shared" si="48"/>
        <v>-4.1682048525017415E-7</v>
      </c>
      <c r="EW37" s="45">
        <f t="shared" si="49"/>
        <v>0</v>
      </c>
      <c r="EX37" s="45">
        <f t="shared" si="50"/>
        <v>5.1941476617820892E-6</v>
      </c>
      <c r="EY37" s="45">
        <f t="shared" si="51"/>
        <v>2.2637015447263679E-8</v>
      </c>
      <c r="EZ37" s="45">
        <f t="shared" si="52"/>
        <v>-2.8768271090149168E-6</v>
      </c>
      <c r="FA37" s="45">
        <f t="shared" si="53"/>
        <v>0</v>
      </c>
      <c r="FB37" s="45">
        <f t="shared" si="54"/>
        <v>-1.6753017557559873E-6</v>
      </c>
      <c r="FC37" s="45">
        <f t="shared" si="55"/>
        <v>-9.7575064441294714E-7</v>
      </c>
      <c r="FD37" s="45">
        <f t="shared" si="56"/>
        <v>9.8842224263141649E-8</v>
      </c>
      <c r="FE37" s="45">
        <f t="shared" si="57"/>
        <v>8.575251858297227E-7</v>
      </c>
      <c r="FF37" s="45">
        <f t="shared" si="58"/>
        <v>1.2010769831726286E-6</v>
      </c>
      <c r="FG37" s="45">
        <f t="shared" si="59"/>
        <v>1.24560910840389E-5</v>
      </c>
      <c r="FH37" s="45">
        <f t="shared" si="60"/>
        <v>7.2316308679612212E-6</v>
      </c>
      <c r="FI37" s="45">
        <f t="shared" si="61"/>
        <v>-1.0250996509962659E-5</v>
      </c>
      <c r="FJ37" s="45">
        <f t="shared" si="62"/>
        <v>1.1974491757412918E-5</v>
      </c>
      <c r="FK37" s="45">
        <f t="shared" si="63"/>
        <v>-2.6114040131922538E-6</v>
      </c>
      <c r="FL37" s="45">
        <f t="shared" si="64"/>
        <v>-3.6279167622354901E-7</v>
      </c>
      <c r="FM37" s="45">
        <f t="shared" si="65"/>
        <v>-3.5517399701896101E-7</v>
      </c>
      <c r="FN37" s="45">
        <f t="shared" si="66"/>
        <v>7.5807356689238047E-7</v>
      </c>
      <c r="FO37" s="45">
        <f t="shared" si="67"/>
        <v>2.4522929546157636E-6</v>
      </c>
      <c r="FP37" s="45">
        <f t="shared" si="68"/>
        <v>0</v>
      </c>
      <c r="FQ37" s="45">
        <f t="shared" si="34"/>
        <v>-4.704817600397492E-6</v>
      </c>
    </row>
    <row r="38" spans="1:173" x14ac:dyDescent="0.25">
      <c r="A38" s="20" t="s">
        <v>37</v>
      </c>
      <c r="B38" s="109">
        <v>1216.4185322000001</v>
      </c>
      <c r="C38" s="109">
        <v>3.8058679662000001</v>
      </c>
      <c r="D38" s="109">
        <v>6315.9298498999997</v>
      </c>
      <c r="E38" s="109">
        <v>175.61931934</v>
      </c>
      <c r="F38" s="109">
        <v>170.34875955999999</v>
      </c>
      <c r="G38" s="109">
        <v>4.2896079068999997</v>
      </c>
      <c r="H38" s="109">
        <v>277.81346586000001</v>
      </c>
      <c r="I38" s="109">
        <v>21.752793205</v>
      </c>
      <c r="J38" s="109">
        <v>4.4450153472</v>
      </c>
      <c r="K38" s="109">
        <v>0.17954269510000001</v>
      </c>
      <c r="L38" s="109">
        <v>6.2508027370999999</v>
      </c>
      <c r="N38" s="109">
        <v>0.51673301810000005</v>
      </c>
      <c r="P38" s="109">
        <v>8.6760389999999998E-4</v>
      </c>
      <c r="Q38" s="109">
        <v>61.952397220000002</v>
      </c>
      <c r="R38" s="109">
        <v>2.3793841E-3</v>
      </c>
      <c r="T38" s="109">
        <v>0.38584951779999999</v>
      </c>
      <c r="U38" s="109">
        <v>0.7584307414</v>
      </c>
      <c r="V38" s="109">
        <v>0.67467907839999997</v>
      </c>
      <c r="W38" s="109">
        <v>5.9729895083000004</v>
      </c>
      <c r="X38" s="109">
        <v>4.5672531292</v>
      </c>
      <c r="Y38" s="109">
        <v>0.3605389719</v>
      </c>
      <c r="Z38" s="109">
        <v>1.642162E-4</v>
      </c>
      <c r="AA38" s="109">
        <v>2.1482832E-3</v>
      </c>
      <c r="AB38" s="109">
        <v>2.4793272E-3</v>
      </c>
      <c r="AC38" s="109">
        <v>0.40955930280000002</v>
      </c>
      <c r="AD38" s="109">
        <v>175.61931934</v>
      </c>
      <c r="AE38" s="109">
        <v>170.34875955999999</v>
      </c>
      <c r="AF38" s="109">
        <v>1.0668036279999999</v>
      </c>
      <c r="AG38" s="109">
        <v>0.77509950530000005</v>
      </c>
      <c r="AI38" s="109">
        <v>3.6284279999999999E-4</v>
      </c>
      <c r="AK38" s="109" t="s">
        <v>37</v>
      </c>
      <c r="AL38" s="109">
        <v>0</v>
      </c>
      <c r="AM38" s="109">
        <v>0</v>
      </c>
      <c r="AN38" s="109">
        <v>4.4450071542235001</v>
      </c>
      <c r="AO38" s="109">
        <v>21.752750109512402</v>
      </c>
      <c r="AP38" s="109">
        <v>21.752750109512402</v>
      </c>
      <c r="AQ38" s="109">
        <v>4.7528901819309199</v>
      </c>
      <c r="AR38" s="109">
        <v>0.203377171192685</v>
      </c>
      <c r="AS38" s="109">
        <v>3.0522213881402301E-2</v>
      </c>
      <c r="AT38" s="109">
        <v>0.149020453490743</v>
      </c>
      <c r="AU38" s="109">
        <v>6.2507851252234703</v>
      </c>
      <c r="AV38" s="109">
        <v>3.6284884639669202E-4</v>
      </c>
      <c r="AW38" s="109">
        <v>0</v>
      </c>
      <c r="AX38" s="109">
        <v>0</v>
      </c>
      <c r="AY38" s="109">
        <v>0.51673299745014201</v>
      </c>
      <c r="AZ38" s="109">
        <v>0</v>
      </c>
      <c r="BA38" s="109">
        <v>0</v>
      </c>
      <c r="BB38" s="109">
        <v>0</v>
      </c>
      <c r="BC38" s="109">
        <v>1.7352318567877501E-4</v>
      </c>
      <c r="BD38" s="109">
        <v>6.9406827493840803E-4</v>
      </c>
      <c r="BE38" s="109">
        <v>1216.41966152438</v>
      </c>
      <c r="BF38" s="109">
        <v>5.2705584483870496</v>
      </c>
      <c r="BG38" s="109">
        <v>131.37289603553799</v>
      </c>
      <c r="BH38" s="109">
        <v>8.3656676300864703</v>
      </c>
      <c r="BI38" s="109">
        <v>0.194367769749279</v>
      </c>
      <c r="BJ38" s="109">
        <v>29.913212696418</v>
      </c>
      <c r="BK38" s="109">
        <v>0.50252858942773404</v>
      </c>
      <c r="BL38" s="109">
        <v>47.542484395655698</v>
      </c>
      <c r="BM38" s="109">
        <v>4.2872309766047696</v>
      </c>
      <c r="BN38" s="109">
        <v>15.541217253951899</v>
      </c>
      <c r="BO38" s="109">
        <v>1.0668003737620699</v>
      </c>
      <c r="BP38" s="109">
        <v>0</v>
      </c>
      <c r="BQ38" s="109">
        <v>0</v>
      </c>
      <c r="BR38" s="109">
        <v>61.952316564364601</v>
      </c>
      <c r="BS38" s="109">
        <v>61.952316564364601</v>
      </c>
      <c r="BT38" s="109">
        <v>0.77509749882355805</v>
      </c>
      <c r="BU38" s="109">
        <v>6.9002861162684604E-4</v>
      </c>
      <c r="BV38" s="109">
        <v>1.33244379704283E-3</v>
      </c>
      <c r="BW38" s="109">
        <v>50.527540967939203</v>
      </c>
      <c r="BX38" s="109">
        <v>5.6996274083191301</v>
      </c>
      <c r="BY38" s="109">
        <v>0.355534364530112</v>
      </c>
      <c r="BZ38" s="109">
        <v>0.65058882990691702</v>
      </c>
      <c r="CA38" s="109">
        <v>2.7830436230934099</v>
      </c>
      <c r="CB38" s="109">
        <v>0</v>
      </c>
      <c r="CC38" s="109">
        <v>0</v>
      </c>
      <c r="CD38" s="109">
        <v>0.12733030131671</v>
      </c>
      <c r="CE38" s="109">
        <v>0.25851913611887301</v>
      </c>
      <c r="CF38" s="109">
        <v>0</v>
      </c>
      <c r="CG38" s="109">
        <v>0.75842717499265899</v>
      </c>
      <c r="CH38" s="109">
        <v>3.8058662042471898</v>
      </c>
      <c r="CI38" s="109">
        <v>0</v>
      </c>
      <c r="CJ38" s="109">
        <v>0.34408619311386301</v>
      </c>
      <c r="CK38" s="109">
        <v>0.33059442384960003</v>
      </c>
      <c r="CL38" s="109">
        <v>282.08699978504899</v>
      </c>
      <c r="CM38" s="109">
        <v>5684.3320558651203</v>
      </c>
      <c r="CN38" s="109">
        <v>581.06647225207598</v>
      </c>
      <c r="CO38" s="109">
        <v>6315.9260690851397</v>
      </c>
      <c r="CP38" s="109">
        <v>0</v>
      </c>
      <c r="CQ38" s="109">
        <v>18.367859754201099</v>
      </c>
      <c r="CR38" s="109">
        <v>0.36053329732744599</v>
      </c>
      <c r="CS38" s="109">
        <v>1.64216622144325E-4</v>
      </c>
      <c r="CT38" s="109">
        <v>2.1482958331101101E-3</v>
      </c>
      <c r="CU38" s="109">
        <v>2.4793416451991601E-3</v>
      </c>
      <c r="CV38" s="109">
        <v>0.40955968447449997</v>
      </c>
      <c r="CW38" s="109">
        <v>0</v>
      </c>
      <c r="CX38" s="109">
        <v>74.786748247986793</v>
      </c>
      <c r="CY38" s="109">
        <v>9.93134185419733E-2</v>
      </c>
      <c r="CZ38" s="109">
        <v>3.4921394423408601E-2</v>
      </c>
      <c r="DA38" s="109">
        <v>131.37289603553799</v>
      </c>
      <c r="DB38" s="109">
        <v>4.46313929352887E-2</v>
      </c>
      <c r="DC38" s="109">
        <v>0</v>
      </c>
      <c r="DD38" s="109">
        <v>3.5690129245964099E-4</v>
      </c>
      <c r="DE38" s="109">
        <v>6.4732641743415103E-3</v>
      </c>
      <c r="DF38" s="109">
        <v>175.61479360759199</v>
      </c>
      <c r="DG38" s="109">
        <v>170.344235159205</v>
      </c>
      <c r="DH38" s="109">
        <v>5.2705584483870496</v>
      </c>
      <c r="DI38" s="109">
        <v>0</v>
      </c>
      <c r="DJ38" s="109">
        <v>0</v>
      </c>
      <c r="DK38" s="109">
        <v>0.69689494788824702</v>
      </c>
      <c r="DL38" s="109">
        <v>0</v>
      </c>
      <c r="DM38" s="109">
        <v>7.4783142622508096</v>
      </c>
      <c r="DN38" s="109">
        <v>0</v>
      </c>
      <c r="DO38" s="109">
        <v>0.194367769749279</v>
      </c>
      <c r="DP38" s="109">
        <v>29.913212696418</v>
      </c>
      <c r="DQ38" s="109">
        <v>5.1676773353704002</v>
      </c>
      <c r="DR38" s="109">
        <v>0</v>
      </c>
      <c r="DS38" s="109">
        <v>0.50252858942773404</v>
      </c>
      <c r="DT38" s="109">
        <v>6.8138785804438998E-4</v>
      </c>
      <c r="DU38" s="109">
        <v>4.2896179103490404</v>
      </c>
      <c r="DV38" s="109">
        <v>40.703759209951301</v>
      </c>
      <c r="DW38" s="109">
        <v>0</v>
      </c>
      <c r="DX38" s="109">
        <v>0</v>
      </c>
      <c r="DY38" s="109">
        <v>7.2745116846784197E-2</v>
      </c>
      <c r="DZ38" s="109">
        <v>6.2324383210130199</v>
      </c>
      <c r="EA38" s="109">
        <v>5.97298186395013</v>
      </c>
      <c r="EB38" s="109">
        <v>0</v>
      </c>
      <c r="EC38" s="109">
        <v>0.54472707704889201</v>
      </c>
      <c r="ED38" s="109">
        <v>277.81334115974101</v>
      </c>
      <c r="EE38" s="109">
        <v>4.5672520622452897</v>
      </c>
      <c r="EF38" s="109">
        <v>5.0899135502780499</v>
      </c>
      <c r="EI38" s="30">
        <f t="shared" si="35"/>
        <v>8.000020965295767E-3</v>
      </c>
      <c r="EJ38" s="45">
        <f t="shared" si="36"/>
        <v>9.284011629408706E-7</v>
      </c>
      <c r="EK38" s="45">
        <f t="shared" si="37"/>
        <v>-4.6295689339924524E-7</v>
      </c>
      <c r="EL38" s="45">
        <f t="shared" si="38"/>
        <v>-5.9861571452143942E-7</v>
      </c>
      <c r="EM38" s="45">
        <f t="shared" si="39"/>
        <v>-2.5770128394876242E-5</v>
      </c>
      <c r="EN38" s="45">
        <f t="shared" si="40"/>
        <v>-2.6559634520838742E-5</v>
      </c>
      <c r="EO38" s="45">
        <f t="shared" si="41"/>
        <v>2.3320194427521571E-6</v>
      </c>
      <c r="EP38" s="45">
        <f t="shared" si="42"/>
        <v>-4.4886326372787049E-7</v>
      </c>
      <c r="EQ38" s="45">
        <f t="shared" si="43"/>
        <v>-1.9811473033339137E-6</v>
      </c>
      <c r="ER38" s="45">
        <f t="shared" si="44"/>
        <v>-1.8431829498766142E-6</v>
      </c>
      <c r="ES38" s="45">
        <f t="shared" si="45"/>
        <v>-1.5443599468796895E-7</v>
      </c>
      <c r="ET38" s="45">
        <f t="shared" si="46"/>
        <v>-2.8175383659236181E-6</v>
      </c>
      <c r="EU38" s="45">
        <f t="shared" si="47"/>
        <v>0</v>
      </c>
      <c r="EV38" s="45">
        <f t="shared" si="48"/>
        <v>-3.9962335137123055E-8</v>
      </c>
      <c r="EW38" s="45">
        <f t="shared" si="49"/>
        <v>0</v>
      </c>
      <c r="EX38" s="45">
        <f t="shared" si="50"/>
        <v>-1.433762897664038E-5</v>
      </c>
      <c r="EY38" s="45">
        <f t="shared" si="51"/>
        <v>-1.3018969244127833E-6</v>
      </c>
      <c r="EZ38" s="45">
        <f t="shared" si="52"/>
        <v>-4.3704043760530669E-6</v>
      </c>
      <c r="FA38" s="45">
        <f t="shared" si="53"/>
        <v>0</v>
      </c>
      <c r="FB38" s="45">
        <f t="shared" si="54"/>
        <v>-2.0827916921652699E-7</v>
      </c>
      <c r="FC38" s="45">
        <f t="shared" si="55"/>
        <v>-4.7023507175109641E-6</v>
      </c>
      <c r="FD38" s="45">
        <f t="shared" si="56"/>
        <v>2.2804374884809307E-6</v>
      </c>
      <c r="FE38" s="45">
        <f t="shared" si="57"/>
        <v>-1.2798197384771506E-6</v>
      </c>
      <c r="FF38" s="45">
        <f t="shared" si="58"/>
        <v>-2.3360971686437329E-7</v>
      </c>
      <c r="FG38" s="45">
        <f t="shared" si="59"/>
        <v>-1.5739137780614686E-5</v>
      </c>
      <c r="FH38" s="45">
        <f t="shared" si="60"/>
        <v>2.5706618774703281E-6</v>
      </c>
      <c r="FI38" s="45">
        <f t="shared" si="61"/>
        <v>5.8805608637164782E-6</v>
      </c>
      <c r="FJ38" s="45">
        <f t="shared" si="62"/>
        <v>5.8262576880102849E-6</v>
      </c>
      <c r="FK38" s="45">
        <f t="shared" si="63"/>
        <v>9.3191510323480248E-7</v>
      </c>
      <c r="FL38" s="45">
        <f t="shared" si="64"/>
        <v>-5.0205406671342107E-7</v>
      </c>
      <c r="FM38" s="45">
        <f t="shared" si="65"/>
        <v>-5.0977054812089952E-7</v>
      </c>
      <c r="FN38" s="45">
        <f t="shared" si="66"/>
        <v>-3.050456376979168E-6</v>
      </c>
      <c r="FO38" s="45">
        <f t="shared" si="67"/>
        <v>-2.5886694911761132E-6</v>
      </c>
      <c r="FP38" s="45">
        <f t="shared" si="68"/>
        <v>0</v>
      </c>
      <c r="FQ38" s="45">
        <f t="shared" si="34"/>
        <v>1.6663956655692004E-5</v>
      </c>
    </row>
    <row r="39" spans="1:173" x14ac:dyDescent="0.25">
      <c r="A39" s="20" t="s">
        <v>128</v>
      </c>
      <c r="B39" s="109">
        <v>2759.9984712999999</v>
      </c>
      <c r="C39" s="109">
        <v>8.6353464977000005</v>
      </c>
      <c r="D39" s="109">
        <v>14238.322475999999</v>
      </c>
      <c r="E39" s="109">
        <v>395.44465388999998</v>
      </c>
      <c r="F39" s="109">
        <v>383.57677271</v>
      </c>
      <c r="G39" s="109">
        <v>9.7329260208000008</v>
      </c>
      <c r="H39" s="109">
        <v>625.52071530000001</v>
      </c>
      <c r="I39" s="109">
        <v>48.978272724999997</v>
      </c>
      <c r="J39" s="109">
        <v>10.008331919</v>
      </c>
      <c r="K39" s="109">
        <v>0.4052240855</v>
      </c>
      <c r="L39" s="109">
        <v>14.074216249999999</v>
      </c>
      <c r="N39" s="109">
        <v>1.1634684829999999</v>
      </c>
      <c r="P39" s="109">
        <v>1.9581635999999999E-3</v>
      </c>
      <c r="Q39" s="109">
        <v>139.49111858000001</v>
      </c>
      <c r="R39" s="109">
        <v>5.3703094999999999E-3</v>
      </c>
      <c r="T39" s="109">
        <v>0.87085417929999998</v>
      </c>
      <c r="U39" s="109">
        <v>1.7076716546999999</v>
      </c>
      <c r="V39" s="109">
        <v>1.5227365044000001</v>
      </c>
      <c r="W39" s="109">
        <v>13.448696428</v>
      </c>
      <c r="X39" s="109">
        <v>10.283560859</v>
      </c>
      <c r="Y39" s="109">
        <v>0.8117898965</v>
      </c>
      <c r="Z39" s="109">
        <v>3.6976799999999997E-4</v>
      </c>
      <c r="AA39" s="109">
        <v>4.8372051999999999E-3</v>
      </c>
      <c r="AB39" s="109">
        <v>5.5825995000000003E-3</v>
      </c>
      <c r="AC39" s="109">
        <v>0.92215946459999998</v>
      </c>
      <c r="AD39" s="109">
        <v>395.44465388999998</v>
      </c>
      <c r="AE39" s="109">
        <v>383.57677271</v>
      </c>
      <c r="AF39" s="109">
        <v>2.4019994317000002</v>
      </c>
      <c r="AG39" s="109">
        <v>1.7452026939</v>
      </c>
      <c r="AI39" s="109">
        <v>8.1701850000000004E-4</v>
      </c>
      <c r="AK39" s="109" t="s">
        <v>128</v>
      </c>
      <c r="AL39" s="109">
        <v>0</v>
      </c>
      <c r="AM39" s="109">
        <v>0</v>
      </c>
      <c r="AN39" s="109">
        <v>10.008345679879801</v>
      </c>
      <c r="AO39" s="109">
        <v>48.978265071292498</v>
      </c>
      <c r="AP39" s="109">
        <v>48.978265071292498</v>
      </c>
      <c r="AQ39" s="109">
        <v>10.7015329097686</v>
      </c>
      <c r="AR39" s="109">
        <v>0.45791256528740898</v>
      </c>
      <c r="AS39" s="109">
        <v>6.8888043383653799E-2</v>
      </c>
      <c r="AT39" s="109">
        <v>0.33633620289136101</v>
      </c>
      <c r="AU39" s="109">
        <v>14.0742128309055</v>
      </c>
      <c r="AV39" s="109">
        <v>8.1700880637393001E-4</v>
      </c>
      <c r="AW39" s="109">
        <v>0</v>
      </c>
      <c r="AX39" s="109">
        <v>0</v>
      </c>
      <c r="AY39" s="109">
        <v>1.16346949694515</v>
      </c>
      <c r="AZ39" s="109">
        <v>0</v>
      </c>
      <c r="BA39" s="109">
        <v>0</v>
      </c>
      <c r="BB39" s="109">
        <v>0</v>
      </c>
      <c r="BC39" s="109">
        <v>3.91635664114817E-4</v>
      </c>
      <c r="BD39" s="109">
        <v>1.5665300097554499E-3</v>
      </c>
      <c r="BE39" s="109">
        <v>2759.9973050921199</v>
      </c>
      <c r="BF39" s="109">
        <v>11.8678702301074</v>
      </c>
      <c r="BG39" s="109">
        <v>295.81434824649898</v>
      </c>
      <c r="BH39" s="109">
        <v>18.837030959396301</v>
      </c>
      <c r="BI39" s="109">
        <v>0.437660597430513</v>
      </c>
      <c r="BJ39" s="109">
        <v>67.356064605345097</v>
      </c>
      <c r="BK39" s="109">
        <v>1.13154973031961</v>
      </c>
      <c r="BL39" s="109">
        <v>107.045798674867</v>
      </c>
      <c r="BM39" s="109">
        <v>9.6530757918200596</v>
      </c>
      <c r="BN39" s="109">
        <v>34.992534568976701</v>
      </c>
      <c r="BO39" s="109">
        <v>2.4020019296929198</v>
      </c>
      <c r="BP39" s="109">
        <v>0</v>
      </c>
      <c r="BQ39" s="109">
        <v>0</v>
      </c>
      <c r="BR39" s="109">
        <v>139.490802068558</v>
      </c>
      <c r="BS39" s="109">
        <v>139.490802068558</v>
      </c>
      <c r="BT39" s="109">
        <v>1.7452038946178801</v>
      </c>
      <c r="BU39" s="109">
        <v>1.5573853135921101E-3</v>
      </c>
      <c r="BV39" s="109">
        <v>3.0074350109409401E-3</v>
      </c>
      <c r="BW39" s="109">
        <v>113.906556312549</v>
      </c>
      <c r="BX39" s="109">
        <v>12.833211946347699</v>
      </c>
      <c r="BY39" s="109">
        <v>0.80051656875528698</v>
      </c>
      <c r="BZ39" s="109">
        <v>1.46486544404635</v>
      </c>
      <c r="CA39" s="109">
        <v>6.2662536626463003</v>
      </c>
      <c r="CB39" s="109">
        <v>0</v>
      </c>
      <c r="CC39" s="109">
        <v>0</v>
      </c>
      <c r="CD39" s="109">
        <v>0.28738143756786</v>
      </c>
      <c r="CE39" s="109">
        <v>0.58347104700805197</v>
      </c>
      <c r="CF39" s="109">
        <v>0</v>
      </c>
      <c r="CG39" s="109">
        <v>1.70766695555267</v>
      </c>
      <c r="CH39" s="109">
        <v>8.6353472902109196</v>
      </c>
      <c r="CI39" s="109">
        <v>0</v>
      </c>
      <c r="CJ39" s="109">
        <v>0.77659400684534996</v>
      </c>
      <c r="CK39" s="109">
        <v>0.74614395983178605</v>
      </c>
      <c r="CL39" s="109">
        <v>635.14254923196404</v>
      </c>
      <c r="CM39" s="109">
        <v>12814.485938956201</v>
      </c>
      <c r="CN39" s="109">
        <v>1309.9263500260599</v>
      </c>
      <c r="CO39" s="109">
        <v>14238.3188452948</v>
      </c>
      <c r="CP39" s="109">
        <v>0</v>
      </c>
      <c r="CQ39" s="109">
        <v>41.3569307282362</v>
      </c>
      <c r="CR39" s="109">
        <v>0.81179034227671198</v>
      </c>
      <c r="CS39" s="109">
        <v>3.6976475823167202E-4</v>
      </c>
      <c r="CT39" s="109">
        <v>4.8372351282174996E-3</v>
      </c>
      <c r="CU39" s="109">
        <v>5.5825231013475699E-3</v>
      </c>
      <c r="CV39" s="109">
        <v>0.922159256885419</v>
      </c>
      <c r="CW39" s="109">
        <v>0</v>
      </c>
      <c r="CX39" s="109">
        <v>168.38862131199201</v>
      </c>
      <c r="CY39" s="109">
        <v>0.223625391248753</v>
      </c>
      <c r="CZ39" s="109">
        <v>7.8633288601553095E-2</v>
      </c>
      <c r="DA39" s="109">
        <v>295.81434824649898</v>
      </c>
      <c r="DB39" s="109">
        <v>0.10049707048727601</v>
      </c>
      <c r="DC39" s="109">
        <v>0</v>
      </c>
      <c r="DD39" s="109">
        <v>8.0555703533457797E-4</v>
      </c>
      <c r="DE39" s="109">
        <v>1.4575973738542801E-2</v>
      </c>
      <c r="DF39" s="109">
        <v>395.43458838440102</v>
      </c>
      <c r="DG39" s="109">
        <v>383.56671815429399</v>
      </c>
      <c r="DH39" s="109">
        <v>11.8678702301074</v>
      </c>
      <c r="DI39" s="109">
        <v>0</v>
      </c>
      <c r="DJ39" s="109">
        <v>0</v>
      </c>
      <c r="DK39" s="109">
        <v>1.5692131360196599</v>
      </c>
      <c r="DL39" s="109">
        <v>0</v>
      </c>
      <c r="DM39" s="109">
        <v>16.839015800966699</v>
      </c>
      <c r="DN39" s="109">
        <v>0</v>
      </c>
      <c r="DO39" s="109">
        <v>0.437660597430513</v>
      </c>
      <c r="DP39" s="109">
        <v>67.356064605345097</v>
      </c>
      <c r="DQ39" s="109">
        <v>11.635413595583801</v>
      </c>
      <c r="DR39" s="109">
        <v>0</v>
      </c>
      <c r="DS39" s="109">
        <v>1.13154973031961</v>
      </c>
      <c r="DT39" s="109">
        <v>1.5343136372404701E-3</v>
      </c>
      <c r="DU39" s="109">
        <v>9.7329361606287499</v>
      </c>
      <c r="DV39" s="109">
        <v>91.647937325188295</v>
      </c>
      <c r="DW39" s="109">
        <v>0</v>
      </c>
      <c r="DX39" s="109">
        <v>0</v>
      </c>
      <c r="DY39" s="109">
        <v>0.163795007967557</v>
      </c>
      <c r="DZ39" s="109">
        <v>14.032802510862</v>
      </c>
      <c r="EA39" s="109">
        <v>13.4486988305558</v>
      </c>
      <c r="EB39" s="109">
        <v>0</v>
      </c>
      <c r="EC39" s="109">
        <v>1.2265049611129799</v>
      </c>
      <c r="ED39" s="109">
        <v>625.52061486135597</v>
      </c>
      <c r="EE39" s="109">
        <v>10.2835603318312</v>
      </c>
      <c r="EF39" s="109">
        <v>11.4603301114608</v>
      </c>
      <c r="EI39" s="30">
        <f t="shared" si="35"/>
        <v>8.0000003898065952E-3</v>
      </c>
      <c r="EJ39" s="45">
        <f t="shared" si="36"/>
        <v>-4.2253932100311724E-7</v>
      </c>
      <c r="EK39" s="45">
        <f t="shared" si="37"/>
        <v>9.1775230944481004E-8</v>
      </c>
      <c r="EL39" s="45">
        <f t="shared" si="38"/>
        <v>-2.549952921583091E-7</v>
      </c>
      <c r="EM39" s="45">
        <f t="shared" si="39"/>
        <v>-2.5453639339777333E-5</v>
      </c>
      <c r="EN39" s="45">
        <f t="shared" si="40"/>
        <v>-2.6212629182339851E-5</v>
      </c>
      <c r="EO39" s="45">
        <f t="shared" si="41"/>
        <v>1.0418068243218834E-6</v>
      </c>
      <c r="EP39" s="45">
        <f t="shared" si="42"/>
        <v>-1.6056805407603179E-7</v>
      </c>
      <c r="EQ39" s="45">
        <f t="shared" si="43"/>
        <v>-1.5626740334153264E-7</v>
      </c>
      <c r="ER39" s="45">
        <f t="shared" si="44"/>
        <v>1.3749423892366831E-6</v>
      </c>
      <c r="ES39" s="45">
        <f t="shared" si="45"/>
        <v>3.9675582117239238E-7</v>
      </c>
      <c r="ET39" s="45">
        <f t="shared" si="46"/>
        <v>-2.42933207671847E-7</v>
      </c>
      <c r="EU39" s="45">
        <f t="shared" si="47"/>
        <v>0</v>
      </c>
      <c r="EV39" s="45">
        <f t="shared" si="48"/>
        <v>8.7148484456495394E-7</v>
      </c>
      <c r="EW39" s="45">
        <f t="shared" si="49"/>
        <v>0</v>
      </c>
      <c r="EX39" s="45">
        <f t="shared" si="50"/>
        <v>1.0590893768645108E-6</v>
      </c>
      <c r="EY39" s="45">
        <f t="shared" si="51"/>
        <v>-2.2690436870142466E-6</v>
      </c>
      <c r="EZ39" s="45">
        <f t="shared" si="52"/>
        <v>1.2636118575434948E-5</v>
      </c>
      <c r="FA39" s="45">
        <f t="shared" si="53"/>
        <v>0</v>
      </c>
      <c r="FB39" s="45">
        <f t="shared" si="54"/>
        <v>-1.9460480620475704E-6</v>
      </c>
      <c r="FC39" s="45">
        <f t="shared" si="55"/>
        <v>-2.7517862213087286E-6</v>
      </c>
      <c r="FD39" s="45">
        <f t="shared" si="56"/>
        <v>9.6029558074993311E-7</v>
      </c>
      <c r="FE39" s="45">
        <f t="shared" si="57"/>
        <v>1.7864599839781375E-7</v>
      </c>
      <c r="FF39" s="45">
        <f t="shared" si="58"/>
        <v>-5.1263254674951053E-8</v>
      </c>
      <c r="FG39" s="45">
        <f t="shared" si="59"/>
        <v>5.4912818441081503E-7</v>
      </c>
      <c r="FH39" s="45">
        <f t="shared" si="60"/>
        <v>-8.7670331882495433E-6</v>
      </c>
      <c r="FI39" s="45">
        <f t="shared" si="61"/>
        <v>6.1870886725539265E-6</v>
      </c>
      <c r="FJ39" s="45">
        <f t="shared" si="62"/>
        <v>-1.3685139410485502E-5</v>
      </c>
      <c r="FK39" s="45">
        <f t="shared" si="63"/>
        <v>-2.2524800639538953E-7</v>
      </c>
      <c r="FL39" s="45">
        <f t="shared" si="64"/>
        <v>-3.2753231281314167E-7</v>
      </c>
      <c r="FM39" s="45">
        <f t="shared" si="65"/>
        <v>-3.0911936790417531E-7</v>
      </c>
      <c r="FN39" s="45">
        <f t="shared" si="66"/>
        <v>1.0399639927714984E-6</v>
      </c>
      <c r="FO39" s="45">
        <f t="shared" si="67"/>
        <v>6.8801055843487772E-7</v>
      </c>
      <c r="FP39" s="45">
        <f t="shared" si="68"/>
        <v>0</v>
      </c>
      <c r="FQ39" s="45">
        <f t="shared" si="34"/>
        <v>-1.1864634729844597E-5</v>
      </c>
    </row>
    <row r="40" spans="1:173" x14ac:dyDescent="0.25">
      <c r="A40" s="20" t="s">
        <v>39</v>
      </c>
      <c r="B40" s="109">
        <v>7.0998871817999998</v>
      </c>
      <c r="C40" s="109">
        <v>2.2213808599999999E-2</v>
      </c>
      <c r="D40" s="109">
        <v>54.963271296000002</v>
      </c>
      <c r="E40" s="109">
        <v>1.5186737176</v>
      </c>
      <c r="F40" s="109">
        <v>1.47311339</v>
      </c>
      <c r="G40" s="109">
        <v>2.50372692E-2</v>
      </c>
      <c r="H40" s="109">
        <v>2.4089556176000002</v>
      </c>
      <c r="I40" s="109">
        <v>0.1886211606</v>
      </c>
      <c r="J40" s="109">
        <v>3.8543273599999997E-2</v>
      </c>
      <c r="K40" s="109">
        <v>1.3906305999999999E-3</v>
      </c>
      <c r="L40" s="109">
        <v>5.4201492400000002E-2</v>
      </c>
      <c r="N40" s="109">
        <v>4.4806571000000003E-3</v>
      </c>
      <c r="P40" s="109">
        <v>6.7199411000000003E-6</v>
      </c>
      <c r="Q40" s="109">
        <v>0.53719695329999995</v>
      </c>
      <c r="R40" s="109">
        <v>1.84139E-5</v>
      </c>
      <c r="T40" s="109">
        <v>2.9885591E-3</v>
      </c>
      <c r="U40" s="109">
        <v>6.5764461999999997E-3</v>
      </c>
      <c r="V40" s="109">
        <v>5.2256606999999998E-3</v>
      </c>
      <c r="W40" s="109">
        <v>5.1792540999999997E-2</v>
      </c>
      <c r="X40" s="109">
        <v>3.9603222299999997E-2</v>
      </c>
      <c r="Y40" s="109">
        <v>3.1252567000000001E-3</v>
      </c>
      <c r="Z40" s="109">
        <v>1.4200813000000001E-6</v>
      </c>
      <c r="AA40" s="109">
        <v>1.8598500000000002E-5</v>
      </c>
      <c r="AB40" s="109">
        <v>2.1465399999999999E-5</v>
      </c>
      <c r="AC40" s="109">
        <v>3.5510310000000001E-3</v>
      </c>
      <c r="AD40" s="109">
        <v>1.5186737176</v>
      </c>
      <c r="AE40" s="109">
        <v>1.47311339</v>
      </c>
      <c r="AF40" s="109">
        <v>9.2503866000000004E-3</v>
      </c>
      <c r="AG40" s="109">
        <v>6.7209838999999997E-3</v>
      </c>
      <c r="AI40" s="109">
        <v>3.1377315999999999E-6</v>
      </c>
      <c r="AK40" s="109" t="s">
        <v>39</v>
      </c>
      <c r="AL40" s="109">
        <v>0</v>
      </c>
      <c r="AM40" s="109">
        <v>0</v>
      </c>
      <c r="AN40" s="109">
        <v>3.8544044815621903E-2</v>
      </c>
      <c r="AO40" s="109">
        <v>0.188621225851551</v>
      </c>
      <c r="AP40" s="109">
        <v>0.188621225851551</v>
      </c>
      <c r="AQ40" s="109">
        <v>4.12127144132673E-2</v>
      </c>
      <c r="AR40" s="109">
        <v>1.76357874021064E-3</v>
      </c>
      <c r="AS40" s="109">
        <v>2.3640348991660901E-4</v>
      </c>
      <c r="AT40" s="109">
        <v>1.1542280791679699E-3</v>
      </c>
      <c r="AU40" s="109">
        <v>5.42015393841608E-2</v>
      </c>
      <c r="AV40" s="109">
        <v>3.13760022580619E-6</v>
      </c>
      <c r="AW40" s="109">
        <v>0</v>
      </c>
      <c r="AX40" s="109">
        <v>0</v>
      </c>
      <c r="AY40" s="109">
        <v>4.4805628129477503E-3</v>
      </c>
      <c r="AZ40" s="109">
        <v>0</v>
      </c>
      <c r="BA40" s="109">
        <v>0</v>
      </c>
      <c r="BB40" s="109">
        <v>0</v>
      </c>
      <c r="BC40" s="109">
        <v>1.34400348330274E-6</v>
      </c>
      <c r="BD40" s="109">
        <v>5.3757844320618297E-6</v>
      </c>
      <c r="BE40" s="109">
        <v>7.0999277016264504</v>
      </c>
      <c r="BF40" s="109">
        <v>4.5560343259643803E-2</v>
      </c>
      <c r="BG40" s="109">
        <v>1.13606314037379</v>
      </c>
      <c r="BH40" s="109">
        <v>7.2343170356653094E-2</v>
      </c>
      <c r="BI40" s="109">
        <v>1.6808191273003799E-3</v>
      </c>
      <c r="BJ40" s="109">
        <v>0.25867937080088299</v>
      </c>
      <c r="BK40" s="109">
        <v>4.34569046004949E-3</v>
      </c>
      <c r="BL40" s="109">
        <v>0.41224515027629299</v>
      </c>
      <c r="BM40" s="109">
        <v>3.7174910746870897E-2</v>
      </c>
      <c r="BN40" s="109">
        <v>0.13476008249243501</v>
      </c>
      <c r="BO40" s="109">
        <v>9.2495655755992692E-3</v>
      </c>
      <c r="BP40" s="109">
        <v>0</v>
      </c>
      <c r="BQ40" s="109">
        <v>0</v>
      </c>
      <c r="BR40" s="109">
        <v>0.53719860703252298</v>
      </c>
      <c r="BS40" s="109">
        <v>0.53719860703252298</v>
      </c>
      <c r="BT40" s="109">
        <v>6.7208900668000397E-3</v>
      </c>
      <c r="BU40" s="109">
        <v>5.3401197890507504E-6</v>
      </c>
      <c r="BV40" s="109">
        <v>1.03116904856231E-5</v>
      </c>
      <c r="BW40" s="109">
        <v>0.43970732628956499</v>
      </c>
      <c r="BX40" s="109">
        <v>4.9422254057331E-2</v>
      </c>
      <c r="BY40" s="109">
        <v>3.08297293464949E-3</v>
      </c>
      <c r="BZ40" s="109">
        <v>5.6414744774704101E-3</v>
      </c>
      <c r="CA40" s="109">
        <v>2.4132234490208699E-2</v>
      </c>
      <c r="CB40" s="109">
        <v>0</v>
      </c>
      <c r="CC40" s="109">
        <v>0</v>
      </c>
      <c r="CD40" s="109">
        <v>9.8621516008311205E-4</v>
      </c>
      <c r="CE40" s="109">
        <v>2.0023310570611201E-3</v>
      </c>
      <c r="CF40" s="109">
        <v>0</v>
      </c>
      <c r="CG40" s="109">
        <v>6.57632912435721E-3</v>
      </c>
      <c r="CH40" s="109">
        <v>2.22137961937201E-2</v>
      </c>
      <c r="CI40" s="109">
        <v>0</v>
      </c>
      <c r="CJ40" s="109">
        <v>2.6650860629309401E-3</v>
      </c>
      <c r="CK40" s="109">
        <v>2.5605732017173902E-3</v>
      </c>
      <c r="CL40" s="109">
        <v>2.4460047619835001</v>
      </c>
      <c r="CM40" s="109">
        <v>49.467397587041198</v>
      </c>
      <c r="CN40" s="109">
        <v>5.0565839668865697</v>
      </c>
      <c r="CO40" s="109">
        <v>54.963688880217298</v>
      </c>
      <c r="CP40" s="109">
        <v>0</v>
      </c>
      <c r="CQ40" s="109">
        <v>0.15927064439998401</v>
      </c>
      <c r="CR40" s="109">
        <v>3.1252847555900899E-3</v>
      </c>
      <c r="CS40" s="109">
        <v>1.4200660945672601E-6</v>
      </c>
      <c r="CT40" s="109">
        <v>1.8598601696456501E-5</v>
      </c>
      <c r="CU40" s="109">
        <v>2.1463933596785601E-5</v>
      </c>
      <c r="CV40" s="109">
        <v>3.5509601635829598E-3</v>
      </c>
      <c r="CW40" s="109">
        <v>0</v>
      </c>
      <c r="CX40" s="109">
        <v>0.64848450381123901</v>
      </c>
      <c r="CY40" s="109">
        <v>8.5882868433671301E-4</v>
      </c>
      <c r="CZ40" s="109">
        <v>3.0198174572992198E-4</v>
      </c>
      <c r="DA40" s="109">
        <v>1.13606314037379</v>
      </c>
      <c r="DB40" s="109">
        <v>3.8596529924987699E-4</v>
      </c>
      <c r="DC40" s="109">
        <v>0</v>
      </c>
      <c r="DD40" s="109">
        <v>2.7621740879754399E-6</v>
      </c>
      <c r="DE40" s="109">
        <v>5.5978813582676101E-5</v>
      </c>
      <c r="DF40" s="109">
        <v>1.5186341382375099</v>
      </c>
      <c r="DG40" s="109">
        <v>1.4730737949778701</v>
      </c>
      <c r="DH40" s="109">
        <v>4.5560343259643803E-2</v>
      </c>
      <c r="DI40" s="109">
        <v>0</v>
      </c>
      <c r="DJ40" s="109">
        <v>0</v>
      </c>
      <c r="DK40" s="109">
        <v>6.0265095873498703E-3</v>
      </c>
      <c r="DL40" s="109">
        <v>0</v>
      </c>
      <c r="DM40" s="109">
        <v>6.4669617553200401E-2</v>
      </c>
      <c r="DN40" s="109">
        <v>0</v>
      </c>
      <c r="DO40" s="109">
        <v>1.6808191273003799E-3</v>
      </c>
      <c r="DP40" s="109">
        <v>0.25867937080088299</v>
      </c>
      <c r="DQ40" s="109">
        <v>4.4809611650986403E-2</v>
      </c>
      <c r="DR40" s="109">
        <v>0</v>
      </c>
      <c r="DS40" s="109">
        <v>4.34569046004949E-3</v>
      </c>
      <c r="DT40" s="109">
        <v>5.8925323941643501E-6</v>
      </c>
      <c r="DU40" s="109">
        <v>2.5037740262460199E-2</v>
      </c>
      <c r="DV40" s="109">
        <v>0.35294812673251802</v>
      </c>
      <c r="DW40" s="109">
        <v>0</v>
      </c>
      <c r="DX40" s="109">
        <v>0</v>
      </c>
      <c r="DY40" s="109">
        <v>6.3082731077784599E-4</v>
      </c>
      <c r="DZ40" s="109">
        <v>5.4041750089121897E-2</v>
      </c>
      <c r="EA40" s="109">
        <v>5.1792387250847297E-2</v>
      </c>
      <c r="EB40" s="109">
        <v>0</v>
      </c>
      <c r="EC40" s="109">
        <v>4.7234538805205097E-3</v>
      </c>
      <c r="ED40" s="109">
        <v>2.4089571145907298</v>
      </c>
      <c r="EE40" s="109">
        <v>3.9602417423954303E-2</v>
      </c>
      <c r="EF40" s="109">
        <v>4.4135727347233498E-2</v>
      </c>
      <c r="EI40" s="30">
        <f t="shared" si="35"/>
        <v>7.9999602509908292E-3</v>
      </c>
      <c r="EJ40" s="45">
        <f t="shared" si="36"/>
        <v>5.707108495253367E-6</v>
      </c>
      <c r="EK40" s="45">
        <f t="shared" si="37"/>
        <v>-5.5849404857279908E-7</v>
      </c>
      <c r="EL40" s="45">
        <f t="shared" si="38"/>
        <v>7.5975138933539302E-6</v>
      </c>
      <c r="EM40" s="45">
        <f t="shared" si="39"/>
        <v>-2.6061794598416836E-5</v>
      </c>
      <c r="EN40" s="45">
        <f t="shared" si="40"/>
        <v>-2.6878461901641118E-5</v>
      </c>
      <c r="EO40" s="45">
        <f t="shared" si="41"/>
        <v>1.8814450427310321E-5</v>
      </c>
      <c r="EP40" s="45">
        <f t="shared" si="42"/>
        <v>6.2142727689213951E-7</v>
      </c>
      <c r="EQ40" s="45">
        <f t="shared" si="43"/>
        <v>3.4593971741149884E-7</v>
      </c>
      <c r="ER40" s="45">
        <f t="shared" si="44"/>
        <v>2.0009084591762646E-5</v>
      </c>
      <c r="ES40" s="45">
        <f t="shared" si="45"/>
        <v>6.968670034129491E-7</v>
      </c>
      <c r="ET40" s="45">
        <f t="shared" si="46"/>
        <v>8.6684256683067308E-7</v>
      </c>
      <c r="EU40" s="45">
        <f t="shared" si="47"/>
        <v>0</v>
      </c>
      <c r="EV40" s="45">
        <f t="shared" si="48"/>
        <v>-2.104313053770339E-5</v>
      </c>
      <c r="EW40" s="45">
        <f t="shared" si="49"/>
        <v>0</v>
      </c>
      <c r="EX40" s="45">
        <f t="shared" si="50"/>
        <v>-2.2795532453489046E-5</v>
      </c>
      <c r="EY40" s="45">
        <f t="shared" si="51"/>
        <v>3.0784473234140749E-6</v>
      </c>
      <c r="EZ40" s="45">
        <f t="shared" si="52"/>
        <v>4.581465593323659E-6</v>
      </c>
      <c r="FA40" s="45">
        <f t="shared" si="53"/>
        <v>0</v>
      </c>
      <c r="FB40" s="45">
        <f t="shared" si="54"/>
        <v>-4.3107247796597797E-6</v>
      </c>
      <c r="FC40" s="45">
        <f t="shared" si="55"/>
        <v>-1.780226572670419E-5</v>
      </c>
      <c r="FD40" s="45">
        <f t="shared" si="56"/>
        <v>-2.7467372115947334E-7</v>
      </c>
      <c r="FE40" s="45">
        <f t="shared" si="57"/>
        <v>-2.9685578218868198E-6</v>
      </c>
      <c r="FF40" s="45">
        <f t="shared" si="58"/>
        <v>-2.0323498921308803E-5</v>
      </c>
      <c r="FG40" s="45">
        <f t="shared" si="59"/>
        <v>8.9770514178340024E-6</v>
      </c>
      <c r="FH40" s="45">
        <f t="shared" si="60"/>
        <v>-1.0707438186827873E-5</v>
      </c>
      <c r="FI40" s="45">
        <f t="shared" si="61"/>
        <v>5.4679923918343859E-6</v>
      </c>
      <c r="FJ40" s="45">
        <f t="shared" si="62"/>
        <v>-6.831473973923361E-5</v>
      </c>
      <c r="FK40" s="45">
        <f t="shared" si="63"/>
        <v>-1.9948126907438232E-5</v>
      </c>
      <c r="FL40" s="45">
        <f t="shared" si="64"/>
        <v>-7.7911513625312313E-7</v>
      </c>
      <c r="FM40" s="45">
        <f t="shared" si="65"/>
        <v>-8.138418483969258E-7</v>
      </c>
      <c r="FN40" s="45">
        <f t="shared" si="66"/>
        <v>-8.8755685165768454E-5</v>
      </c>
      <c r="FO40" s="45">
        <f t="shared" si="67"/>
        <v>-1.3961229688414541E-5</v>
      </c>
      <c r="FP40" s="45">
        <f t="shared" si="68"/>
        <v>0</v>
      </c>
      <c r="FQ40" s="45">
        <f t="shared" si="34"/>
        <v>-4.186916236236482E-5</v>
      </c>
    </row>
    <row r="41" spans="1:173" x14ac:dyDescent="0.25">
      <c r="A41" s="20" t="s">
        <v>40</v>
      </c>
      <c r="B41" s="109">
        <v>791.08720616999994</v>
      </c>
      <c r="C41" s="109">
        <v>2.4751111957999998</v>
      </c>
      <c r="D41" s="109">
        <v>4013.6384926999999</v>
      </c>
      <c r="E41" s="109">
        <v>112.65142711999999</v>
      </c>
      <c r="F41" s="109">
        <v>109.27055565000001</v>
      </c>
      <c r="G41" s="109">
        <v>2.7897071291</v>
      </c>
      <c r="H41" s="109">
        <v>178.17526194999999</v>
      </c>
      <c r="I41" s="109">
        <v>13.95112288</v>
      </c>
      <c r="J41" s="109">
        <v>2.8508041801999999</v>
      </c>
      <c r="K41" s="109">
        <v>0.1157186959</v>
      </c>
      <c r="L41" s="109">
        <v>4.0089433762000004</v>
      </c>
      <c r="N41" s="109">
        <v>0.33140598960000001</v>
      </c>
      <c r="P41" s="109">
        <v>5.5918720000000001E-4</v>
      </c>
      <c r="Q41" s="109">
        <v>39.733083587000003</v>
      </c>
      <c r="R41" s="109">
        <v>1.5336105999999999E-3</v>
      </c>
      <c r="T41" s="109">
        <v>0.24868737860000001</v>
      </c>
      <c r="U41" s="109">
        <v>0.4864184882</v>
      </c>
      <c r="V41" s="109">
        <v>0.43484355050000001</v>
      </c>
      <c r="W41" s="109">
        <v>3.8307683384</v>
      </c>
      <c r="X41" s="109">
        <v>2.9292012984000002</v>
      </c>
      <c r="Y41" s="109">
        <v>0.23123564590000001</v>
      </c>
      <c r="Z41" s="109">
        <v>1.053368E-4</v>
      </c>
      <c r="AA41" s="109">
        <v>1.3779281999999999E-3</v>
      </c>
      <c r="AB41" s="109">
        <v>1.5902592E-3</v>
      </c>
      <c r="AC41" s="109">
        <v>0.26267164399999998</v>
      </c>
      <c r="AD41" s="109">
        <v>112.65142711999999</v>
      </c>
      <c r="AE41" s="109">
        <v>109.27055565000001</v>
      </c>
      <c r="AF41" s="109">
        <v>0.68419300360000002</v>
      </c>
      <c r="AG41" s="109">
        <v>0.49710899320000002</v>
      </c>
      <c r="AI41" s="109">
        <v>2.327463E-4</v>
      </c>
      <c r="AK41" s="109" t="s">
        <v>40</v>
      </c>
      <c r="AL41" s="109">
        <v>0</v>
      </c>
      <c r="AM41" s="109">
        <v>0</v>
      </c>
      <c r="AN41" s="109">
        <v>2.8508046931545001</v>
      </c>
      <c r="AO41" s="109">
        <v>13.951119483247799</v>
      </c>
      <c r="AP41" s="109">
        <v>13.951119483247799</v>
      </c>
      <c r="AQ41" s="109">
        <v>3.04825754076621</v>
      </c>
      <c r="AR41" s="109">
        <v>0.13043425573599199</v>
      </c>
      <c r="AS41" s="109">
        <v>1.9672167352855201E-2</v>
      </c>
      <c r="AT41" s="109">
        <v>9.6046625881159906E-2</v>
      </c>
      <c r="AU41" s="109">
        <v>4.0089407839347402</v>
      </c>
      <c r="AV41" s="109">
        <v>2.3274912859464801E-4</v>
      </c>
      <c r="AW41" s="109">
        <v>0</v>
      </c>
      <c r="AX41" s="109">
        <v>0</v>
      </c>
      <c r="AY41" s="109">
        <v>0.33140313836609703</v>
      </c>
      <c r="AZ41" s="109">
        <v>0</v>
      </c>
      <c r="BA41" s="109">
        <v>0</v>
      </c>
      <c r="BB41" s="109">
        <v>0</v>
      </c>
      <c r="BC41" s="109">
        <v>1.118383468642E-4</v>
      </c>
      <c r="BD41" s="109">
        <v>4.4734102415714501E-4</v>
      </c>
      <c r="BE41" s="109">
        <v>791.08707739656199</v>
      </c>
      <c r="BF41" s="109">
        <v>3.3808697167611799</v>
      </c>
      <c r="BG41" s="109">
        <v>84.269457640944196</v>
      </c>
      <c r="BH41" s="109">
        <v>5.3661684276084802</v>
      </c>
      <c r="BI41" s="109">
        <v>0.12467800448640499</v>
      </c>
      <c r="BJ41" s="109">
        <v>19.187896330957798</v>
      </c>
      <c r="BK41" s="109">
        <v>0.32234786763449502</v>
      </c>
      <c r="BL41" s="109">
        <v>30.491259821630599</v>
      </c>
      <c r="BM41" s="109">
        <v>2.7496193695471098</v>
      </c>
      <c r="BN41" s="109">
        <v>9.9673634117485399</v>
      </c>
      <c r="BO41" s="109">
        <v>0.684192938977221</v>
      </c>
      <c r="BP41" s="109">
        <v>0</v>
      </c>
      <c r="BQ41" s="109">
        <v>0</v>
      </c>
      <c r="BR41" s="109">
        <v>39.733092928010898</v>
      </c>
      <c r="BS41" s="109">
        <v>39.733092928010898</v>
      </c>
      <c r="BT41" s="109">
        <v>0.49711494879131601</v>
      </c>
      <c r="BU41" s="109">
        <v>4.4474841731509998E-4</v>
      </c>
      <c r="BV41" s="109">
        <v>8.5883003020089603E-4</v>
      </c>
      <c r="BW41" s="109">
        <v>32.109058210177601</v>
      </c>
      <c r="BX41" s="109">
        <v>3.6554412864112602</v>
      </c>
      <c r="BY41" s="109">
        <v>0.2280204142616</v>
      </c>
      <c r="BZ41" s="109">
        <v>0.417257013707372</v>
      </c>
      <c r="CA41" s="109">
        <v>1.7848977819871299</v>
      </c>
      <c r="CB41" s="109">
        <v>0</v>
      </c>
      <c r="CC41" s="109">
        <v>0</v>
      </c>
      <c r="CD41" s="109">
        <v>8.2066875334138006E-2</v>
      </c>
      <c r="CE41" s="109">
        <v>0.166620594366088</v>
      </c>
      <c r="CF41" s="109">
        <v>0</v>
      </c>
      <c r="CG41" s="109">
        <v>0.48642133764503398</v>
      </c>
      <c r="CH41" s="109">
        <v>2.4751108834471398</v>
      </c>
      <c r="CI41" s="109">
        <v>0</v>
      </c>
      <c r="CJ41" s="109">
        <v>0.22177076660218101</v>
      </c>
      <c r="CK41" s="109">
        <v>0.213073585101164</v>
      </c>
      <c r="CL41" s="109">
        <v>180.91616878585901</v>
      </c>
      <c r="CM41" s="109">
        <v>3612.2751079217501</v>
      </c>
      <c r="CN41" s="109">
        <v>369.25439459867499</v>
      </c>
      <c r="CO41" s="109">
        <v>4013.6385607306001</v>
      </c>
      <c r="CP41" s="109">
        <v>0</v>
      </c>
      <c r="CQ41" s="109">
        <v>11.780223494375401</v>
      </c>
      <c r="CR41" s="109">
        <v>0.23123700229170399</v>
      </c>
      <c r="CS41" s="109">
        <v>1.0533621703621599E-4</v>
      </c>
      <c r="CT41" s="109">
        <v>1.3779209004557999E-3</v>
      </c>
      <c r="CU41" s="109">
        <v>1.5902702014252801E-3</v>
      </c>
      <c r="CV41" s="109">
        <v>0.26267488866328198</v>
      </c>
      <c r="CW41" s="109">
        <v>0</v>
      </c>
      <c r="CX41" s="109">
        <v>47.964310042361802</v>
      </c>
      <c r="CY41" s="109">
        <v>6.3704698049460606E-2</v>
      </c>
      <c r="CZ41" s="109">
        <v>2.2400489988260299E-2</v>
      </c>
      <c r="DA41" s="109">
        <v>84.269457640944196</v>
      </c>
      <c r="DB41" s="109">
        <v>2.8628890579098999E-2</v>
      </c>
      <c r="DC41" s="109">
        <v>0</v>
      </c>
      <c r="DD41" s="109">
        <v>2.3004436151391399E-4</v>
      </c>
      <c r="DE41" s="109">
        <v>4.1522584037434404E-3</v>
      </c>
      <c r="DF41" s="109">
        <v>112.648576296066</v>
      </c>
      <c r="DG41" s="109">
        <v>109.267706579305</v>
      </c>
      <c r="DH41" s="109">
        <v>3.3808697167611799</v>
      </c>
      <c r="DI41" s="109">
        <v>0</v>
      </c>
      <c r="DJ41" s="109">
        <v>0</v>
      </c>
      <c r="DK41" s="109">
        <v>0.44702640486780498</v>
      </c>
      <c r="DL41" s="109">
        <v>0</v>
      </c>
      <c r="DM41" s="109">
        <v>4.7969769131985096</v>
      </c>
      <c r="DN41" s="109">
        <v>0</v>
      </c>
      <c r="DO41" s="109">
        <v>0.12467800448640499</v>
      </c>
      <c r="DP41" s="109">
        <v>19.187896330957798</v>
      </c>
      <c r="DQ41" s="109">
        <v>3.31426585436046</v>
      </c>
      <c r="DR41" s="109">
        <v>0</v>
      </c>
      <c r="DS41" s="109">
        <v>0.32234786763449502</v>
      </c>
      <c r="DT41" s="109">
        <v>4.37080195329508E-4</v>
      </c>
      <c r="DU41" s="109">
        <v>2.7897030854786999</v>
      </c>
      <c r="DV41" s="109">
        <v>26.105298350246201</v>
      </c>
      <c r="DW41" s="109">
        <v>0</v>
      </c>
      <c r="DX41" s="109">
        <v>0</v>
      </c>
      <c r="DY41" s="109">
        <v>4.6656522920751502E-2</v>
      </c>
      <c r="DZ41" s="109">
        <v>3.9971509101153502</v>
      </c>
      <c r="EA41" s="109">
        <v>3.8307688222784102</v>
      </c>
      <c r="EB41" s="109">
        <v>0</v>
      </c>
      <c r="EC41" s="109">
        <v>0.34936075858264798</v>
      </c>
      <c r="ED41" s="109">
        <v>178.175227831147</v>
      </c>
      <c r="EE41" s="109">
        <v>2.9292032738967202</v>
      </c>
      <c r="EF41" s="109">
        <v>3.2644134056658798</v>
      </c>
      <c r="EI41" s="30">
        <f t="shared" si="35"/>
        <v>7.9999874737930587E-3</v>
      </c>
      <c r="EJ41" s="45">
        <f t="shared" si="36"/>
        <v>-1.6278033185962742E-7</v>
      </c>
      <c r="EK41" s="45">
        <f t="shared" si="37"/>
        <v>-1.2619750601561729E-7</v>
      </c>
      <c r="EL41" s="45">
        <f t="shared" si="38"/>
        <v>1.6949857431365323E-8</v>
      </c>
      <c r="EM41" s="45">
        <f t="shared" si="39"/>
        <v>-2.5306594038620189E-5</v>
      </c>
      <c r="EN41" s="45">
        <f t="shared" si="40"/>
        <v>-2.6073544497498094E-5</v>
      </c>
      <c r="EO41" s="45">
        <f t="shared" si="41"/>
        <v>-1.4494787850096266E-6</v>
      </c>
      <c r="EP41" s="45">
        <f t="shared" si="42"/>
        <v>-1.914904045658104E-7</v>
      </c>
      <c r="EQ41" s="45">
        <f t="shared" si="43"/>
        <v>-2.4347518329663798E-7</v>
      </c>
      <c r="ER41" s="45">
        <f t="shared" si="44"/>
        <v>1.7993326366357969E-7</v>
      </c>
      <c r="ES41" s="45">
        <f t="shared" si="45"/>
        <v>8.4112609756619599E-7</v>
      </c>
      <c r="ET41" s="45">
        <f t="shared" si="46"/>
        <v>-6.4662057229736041E-7</v>
      </c>
      <c r="EU41" s="45">
        <f t="shared" si="47"/>
        <v>0</v>
      </c>
      <c r="EV41" s="45">
        <f t="shared" si="48"/>
        <v>-8.6034471085445887E-6</v>
      </c>
      <c r="EW41" s="45">
        <f t="shared" si="49"/>
        <v>0</v>
      </c>
      <c r="EX41" s="45">
        <f t="shared" si="50"/>
        <v>-1.4000639955701548E-5</v>
      </c>
      <c r="EY41" s="45">
        <f t="shared" si="51"/>
        <v>2.3509403376926171E-7</v>
      </c>
      <c r="EZ41" s="45">
        <f t="shared" si="52"/>
        <v>7.960971259657775E-6</v>
      </c>
      <c r="FA41" s="45">
        <f t="shared" si="53"/>
        <v>0</v>
      </c>
      <c r="FB41" s="45">
        <f t="shared" si="54"/>
        <v>3.6632428438723937E-7</v>
      </c>
      <c r="FC41" s="45">
        <f t="shared" si="55"/>
        <v>5.8580113690281847E-6</v>
      </c>
      <c r="FD41" s="45">
        <f t="shared" si="56"/>
        <v>1.8425094360511196E-6</v>
      </c>
      <c r="FE41" s="45">
        <f t="shared" si="57"/>
        <v>1.2631367064893107E-7</v>
      </c>
      <c r="FF41" s="45">
        <f t="shared" si="58"/>
        <v>6.7441480415324591E-7</v>
      </c>
      <c r="FG41" s="45">
        <f t="shared" si="59"/>
        <v>5.865841742104511E-6</v>
      </c>
      <c r="FH41" s="45">
        <f t="shared" si="60"/>
        <v>-5.5342841628309466E-6</v>
      </c>
      <c r="FI41" s="45">
        <f t="shared" si="61"/>
        <v>-5.2974779092211788E-6</v>
      </c>
      <c r="FJ41" s="45">
        <f t="shared" si="62"/>
        <v>6.9180076305156182E-6</v>
      </c>
      <c r="FK41" s="45">
        <f t="shared" si="63"/>
        <v>1.235254492105832E-5</v>
      </c>
      <c r="FL41" s="45">
        <f t="shared" si="64"/>
        <v>-8.1060734650363797E-8</v>
      </c>
      <c r="FM41" s="45">
        <f t="shared" si="65"/>
        <v>-6.7523850246554908E-8</v>
      </c>
      <c r="FN41" s="45">
        <f t="shared" si="66"/>
        <v>-9.4451095928840611E-8</v>
      </c>
      <c r="FO41" s="45">
        <f t="shared" si="67"/>
        <v>1.1980453778678689E-5</v>
      </c>
      <c r="FP41" s="45">
        <f t="shared" si="68"/>
        <v>0</v>
      </c>
      <c r="FQ41" s="45">
        <f t="shared" si="34"/>
        <v>1.2153124015308971E-5</v>
      </c>
    </row>
    <row r="42" spans="1:173" x14ac:dyDescent="0.25">
      <c r="A42" s="20" t="s">
        <v>41</v>
      </c>
      <c r="B42" s="109">
        <v>515.00551503999998</v>
      </c>
      <c r="C42" s="109">
        <v>1.6113262674</v>
      </c>
      <c r="D42" s="109">
        <v>2754.2017547</v>
      </c>
      <c r="E42" s="109">
        <v>76.102917081000001</v>
      </c>
      <c r="F42" s="109">
        <v>73.819041288999998</v>
      </c>
      <c r="G42" s="109">
        <v>1.8161271722000001</v>
      </c>
      <c r="H42" s="109">
        <v>120.41453676</v>
      </c>
      <c r="I42" s="109">
        <v>9.4284577220999992</v>
      </c>
      <c r="J42" s="109">
        <v>1.9266324082999999</v>
      </c>
      <c r="K42" s="109">
        <v>7.7212261700000007E-2</v>
      </c>
      <c r="L42" s="109">
        <v>2.7093267901</v>
      </c>
      <c r="N42" s="109">
        <v>0.22397103609999999</v>
      </c>
      <c r="P42" s="109">
        <v>3.7311270000000001E-4</v>
      </c>
      <c r="Q42" s="109">
        <v>26.852441267</v>
      </c>
      <c r="R42" s="109">
        <v>1.023197E-3</v>
      </c>
      <c r="T42" s="109">
        <v>0.16593442059999999</v>
      </c>
      <c r="U42" s="109">
        <v>0.32873167949999998</v>
      </c>
      <c r="V42" s="109">
        <v>0.29014545689999999</v>
      </c>
      <c r="W42" s="109">
        <v>2.5889122804000002</v>
      </c>
      <c r="X42" s="109">
        <v>1.9796149294000001</v>
      </c>
      <c r="Y42" s="109">
        <v>0.15626662960000001</v>
      </c>
      <c r="Z42" s="109">
        <v>7.11615E-5</v>
      </c>
      <c r="AA42" s="109">
        <v>9.3102400000000002E-4</v>
      </c>
      <c r="AB42" s="109">
        <v>1.0744956E-3</v>
      </c>
      <c r="AC42" s="109">
        <v>0.17751675550000001</v>
      </c>
      <c r="AD42" s="109">
        <v>76.102917081000001</v>
      </c>
      <c r="AE42" s="109">
        <v>73.819041288999998</v>
      </c>
      <c r="AF42" s="109">
        <v>0.46239184379999998</v>
      </c>
      <c r="AG42" s="109">
        <v>0.33595657179999999</v>
      </c>
      <c r="AI42" s="109">
        <v>1.572345E-4</v>
      </c>
      <c r="AK42" s="109" t="s">
        <v>41</v>
      </c>
      <c r="AL42" s="109">
        <v>0</v>
      </c>
      <c r="AM42" s="109">
        <v>0</v>
      </c>
      <c r="AN42" s="109">
        <v>1.9266294271603499</v>
      </c>
      <c r="AO42" s="109">
        <v>9.4284604563259204</v>
      </c>
      <c r="AP42" s="109">
        <v>9.4284604563259204</v>
      </c>
      <c r="AQ42" s="109">
        <v>2.0600801483076698</v>
      </c>
      <c r="AR42" s="109">
        <v>8.8150189839721907E-2</v>
      </c>
      <c r="AS42" s="109">
        <v>1.31260555234048E-2</v>
      </c>
      <c r="AT42" s="109">
        <v>6.4086226734348495E-2</v>
      </c>
      <c r="AU42" s="109">
        <v>2.70932661254301</v>
      </c>
      <c r="AV42" s="109">
        <v>1.5723221403774899E-4</v>
      </c>
      <c r="AW42" s="109">
        <v>0</v>
      </c>
      <c r="AX42" s="109">
        <v>0</v>
      </c>
      <c r="AY42" s="109">
        <v>0.223970258132834</v>
      </c>
      <c r="AZ42" s="109">
        <v>0</v>
      </c>
      <c r="BA42" s="109">
        <v>0</v>
      </c>
      <c r="BB42" s="109">
        <v>0</v>
      </c>
      <c r="BC42" s="109">
        <v>7.4623559141740795E-5</v>
      </c>
      <c r="BD42" s="109">
        <v>2.9849406758268701E-4</v>
      </c>
      <c r="BE42" s="109">
        <v>515.00539067114198</v>
      </c>
      <c r="BF42" s="109">
        <v>2.2838725679988099</v>
      </c>
      <c r="BG42" s="109">
        <v>56.929247242844703</v>
      </c>
      <c r="BH42" s="109">
        <v>3.6251829720508999</v>
      </c>
      <c r="BI42" s="109">
        <v>8.4227458897578794E-2</v>
      </c>
      <c r="BJ42" s="109">
        <v>12.962624984981</v>
      </c>
      <c r="BK42" s="109">
        <v>0.217766135132304</v>
      </c>
      <c r="BL42" s="109">
        <v>20.6066408807119</v>
      </c>
      <c r="BM42" s="109">
        <v>1.85824577447808</v>
      </c>
      <c r="BN42" s="109">
        <v>6.7361623064729903</v>
      </c>
      <c r="BO42" s="109">
        <v>0.46238639795985298</v>
      </c>
      <c r="BP42" s="109">
        <v>0</v>
      </c>
      <c r="BQ42" s="109">
        <v>0</v>
      </c>
      <c r="BR42" s="109">
        <v>26.8524913268433</v>
      </c>
      <c r="BS42" s="109">
        <v>26.8524913268433</v>
      </c>
      <c r="BT42" s="109">
        <v>0.33595505188801</v>
      </c>
      <c r="BU42" s="109">
        <v>2.9672473971884401E-4</v>
      </c>
      <c r="BV42" s="109">
        <v>5.7297588719187301E-4</v>
      </c>
      <c r="BW42" s="109">
        <v>22.033605641848101</v>
      </c>
      <c r="BX42" s="109">
        <v>2.4704239597835</v>
      </c>
      <c r="BY42" s="109">
        <v>0.154100440994171</v>
      </c>
      <c r="BZ42" s="109">
        <v>0.28198855496743902</v>
      </c>
      <c r="CA42" s="109">
        <v>1.2062733796769101</v>
      </c>
      <c r="CB42" s="109">
        <v>0</v>
      </c>
      <c r="CC42" s="109">
        <v>0</v>
      </c>
      <c r="CD42" s="109">
        <v>5.4758304645689697E-2</v>
      </c>
      <c r="CE42" s="109">
        <v>0.111176251811923</v>
      </c>
      <c r="CF42" s="109">
        <v>0</v>
      </c>
      <c r="CG42" s="109">
        <v>0.32873121902423202</v>
      </c>
      <c r="CH42" s="109">
        <v>1.6113282091304399</v>
      </c>
      <c r="CI42" s="109">
        <v>0</v>
      </c>
      <c r="CJ42" s="109">
        <v>0.14797432221652701</v>
      </c>
      <c r="CK42" s="109">
        <v>0.14217161824765601</v>
      </c>
      <c r="CL42" s="109">
        <v>122.26680354062201</v>
      </c>
      <c r="CM42" s="109">
        <v>2478.78184328003</v>
      </c>
      <c r="CN42" s="109">
        <v>253.38695476247901</v>
      </c>
      <c r="CO42" s="109">
        <v>2754.20240368436</v>
      </c>
      <c r="CP42" s="109">
        <v>0</v>
      </c>
      <c r="CQ42" s="109">
        <v>7.9613180407579298</v>
      </c>
      <c r="CR42" s="109">
        <v>0.15626526325214801</v>
      </c>
      <c r="CS42" s="109">
        <v>7.11603460961105E-5</v>
      </c>
      <c r="CT42" s="109">
        <v>9.3100451775547199E-4</v>
      </c>
      <c r="CU42" s="109">
        <v>1.07449100159724E-3</v>
      </c>
      <c r="CV42" s="109">
        <v>0.17751606712633</v>
      </c>
      <c r="CW42" s="109">
        <v>0</v>
      </c>
      <c r="CX42" s="109">
        <v>32.415296898768098</v>
      </c>
      <c r="CY42" s="109">
        <v>4.3036504660019702E-2</v>
      </c>
      <c r="CZ42" s="109">
        <v>1.5132963199347401E-2</v>
      </c>
      <c r="DA42" s="109">
        <v>56.929247242844703</v>
      </c>
      <c r="DB42" s="109">
        <v>1.9340595876254502E-2</v>
      </c>
      <c r="DC42" s="109">
        <v>0</v>
      </c>
      <c r="DD42" s="109">
        <v>1.5347411663552599E-4</v>
      </c>
      <c r="DE42" s="109">
        <v>2.80510790742792E-3</v>
      </c>
      <c r="DF42" s="109">
        <v>76.101008326339496</v>
      </c>
      <c r="DG42" s="109">
        <v>73.817135758340697</v>
      </c>
      <c r="DH42" s="109">
        <v>2.2838725679988099</v>
      </c>
      <c r="DI42" s="109">
        <v>0</v>
      </c>
      <c r="DJ42" s="109">
        <v>0</v>
      </c>
      <c r="DK42" s="109">
        <v>0.30199271074808298</v>
      </c>
      <c r="DL42" s="109">
        <v>0</v>
      </c>
      <c r="DM42" s="109">
        <v>3.2406667751340699</v>
      </c>
      <c r="DN42" s="109">
        <v>0</v>
      </c>
      <c r="DO42" s="109">
        <v>8.4227458897578794E-2</v>
      </c>
      <c r="DP42" s="109">
        <v>12.962624984981</v>
      </c>
      <c r="DQ42" s="109">
        <v>2.2398515037253</v>
      </c>
      <c r="DR42" s="109">
        <v>0</v>
      </c>
      <c r="DS42" s="109">
        <v>0.217766135132304</v>
      </c>
      <c r="DT42" s="109">
        <v>2.95278959859345E-4</v>
      </c>
      <c r="DU42" s="109">
        <v>1.81612497173123</v>
      </c>
      <c r="DV42" s="109">
        <v>17.642405197446401</v>
      </c>
      <c r="DW42" s="109">
        <v>0</v>
      </c>
      <c r="DX42" s="109">
        <v>0</v>
      </c>
      <c r="DY42" s="109">
        <v>3.15320108898237E-2</v>
      </c>
      <c r="DZ42" s="109">
        <v>2.7013643544343999</v>
      </c>
      <c r="EA42" s="109">
        <v>2.5889143032165398</v>
      </c>
      <c r="EB42" s="109">
        <v>0</v>
      </c>
      <c r="EC42" s="109">
        <v>0.236106249712461</v>
      </c>
      <c r="ED42" s="109">
        <v>120.41454098116699</v>
      </c>
      <c r="EE42" s="109">
        <v>1.9796156943865899</v>
      </c>
      <c r="EF42" s="109">
        <v>2.2061558044760998</v>
      </c>
      <c r="EI42" s="30">
        <f t="shared" si="35"/>
        <v>7.9999950665837916E-3</v>
      </c>
      <c r="EJ42" s="45">
        <f t="shared" si="36"/>
        <v>-2.4149034207235689E-7</v>
      </c>
      <c r="EK42" s="45">
        <f t="shared" si="37"/>
        <v>1.2050510683504877E-6</v>
      </c>
      <c r="EL42" s="45">
        <f t="shared" si="38"/>
        <v>2.3563428453765774E-7</v>
      </c>
      <c r="EM42" s="45">
        <f t="shared" si="39"/>
        <v>-2.5081228600914429E-5</v>
      </c>
      <c r="EN42" s="45">
        <f t="shared" si="40"/>
        <v>-2.5813538431638696E-5</v>
      </c>
      <c r="EO42" s="45">
        <f t="shared" si="41"/>
        <v>-1.2116270290810537E-6</v>
      </c>
      <c r="EP42" s="45">
        <f t="shared" si="42"/>
        <v>3.5055294010684778E-8</v>
      </c>
      <c r="EQ42" s="45">
        <f t="shared" si="43"/>
        <v>2.8999715561342203E-7</v>
      </c>
      <c r="ER42" s="45">
        <f t="shared" si="44"/>
        <v>-1.5473318299764513E-6</v>
      </c>
      <c r="ES42" s="45">
        <f t="shared" si="45"/>
        <v>2.6624985253281791E-7</v>
      </c>
      <c r="ET42" s="45">
        <f t="shared" si="46"/>
        <v>-6.5535464621164597E-8</v>
      </c>
      <c r="EU42" s="45">
        <f t="shared" si="47"/>
        <v>0</v>
      </c>
      <c r="EV42" s="45">
        <f t="shared" si="48"/>
        <v>-3.4735168419107153E-6</v>
      </c>
      <c r="EW42" s="45">
        <f t="shared" si="49"/>
        <v>0</v>
      </c>
      <c r="EX42" s="45">
        <f t="shared" si="50"/>
        <v>1.3204386845536662E-5</v>
      </c>
      <c r="EY42" s="45">
        <f t="shared" si="51"/>
        <v>1.8642566909362191E-6</v>
      </c>
      <c r="EZ42" s="45">
        <f t="shared" si="52"/>
        <v>-2.1751875501017511E-5</v>
      </c>
      <c r="FA42" s="45">
        <f t="shared" si="53"/>
        <v>0</v>
      </c>
      <c r="FB42" s="45">
        <f t="shared" si="54"/>
        <v>8.1874280347645004E-7</v>
      </c>
      <c r="FC42" s="45">
        <f t="shared" si="55"/>
        <v>-1.4007648081282313E-6</v>
      </c>
      <c r="FD42" s="45">
        <f t="shared" si="56"/>
        <v>1.6666267609210144E-6</v>
      </c>
      <c r="FE42" s="45">
        <f t="shared" si="57"/>
        <v>7.8133838481834791E-7</v>
      </c>
      <c r="FF42" s="45">
        <f t="shared" si="58"/>
        <v>3.8643201689919605E-7</v>
      </c>
      <c r="FG42" s="45">
        <f t="shared" si="59"/>
        <v>-8.7436956661657567E-6</v>
      </c>
      <c r="FH42" s="45">
        <f t="shared" si="60"/>
        <v>-1.6215283397612648E-5</v>
      </c>
      <c r="FI42" s="45">
        <f t="shared" si="61"/>
        <v>-2.0925609359189583E-5</v>
      </c>
      <c r="FJ42" s="45">
        <f t="shared" si="62"/>
        <v>-4.2795919870825454E-6</v>
      </c>
      <c r="FK42" s="45">
        <f t="shared" si="63"/>
        <v>-3.8777954682158964E-6</v>
      </c>
      <c r="FL42" s="45">
        <f t="shared" si="64"/>
        <v>5.6251527084049595E-8</v>
      </c>
      <c r="FM42" s="45">
        <f t="shared" si="65"/>
        <v>1.0166626876710594E-7</v>
      </c>
      <c r="FN42" s="45">
        <f t="shared" si="66"/>
        <v>-1.1777543700264412E-5</v>
      </c>
      <c r="FO42" s="45">
        <f t="shared" si="67"/>
        <v>-4.5241323360500757E-6</v>
      </c>
      <c r="FP42" s="45">
        <f t="shared" si="68"/>
        <v>0</v>
      </c>
      <c r="FQ42" s="45">
        <f t="shared" si="34"/>
        <v>-1.453855388612358E-5</v>
      </c>
    </row>
    <row r="43" spans="1:173" x14ac:dyDescent="0.25">
      <c r="A43" s="20" t="s">
        <v>42</v>
      </c>
      <c r="B43" s="109">
        <v>1884.1477637999999</v>
      </c>
      <c r="C43" s="109">
        <v>5.8950274179999997</v>
      </c>
      <c r="D43" s="109">
        <v>9423.3499995999991</v>
      </c>
      <c r="E43" s="109">
        <v>260.80919403000001</v>
      </c>
      <c r="F43" s="109">
        <v>252.9815997</v>
      </c>
      <c r="G43" s="109">
        <v>6.6443060195000001</v>
      </c>
      <c r="H43" s="109">
        <v>412.43846002999999</v>
      </c>
      <c r="I43" s="109">
        <v>32.293930605</v>
      </c>
      <c r="J43" s="109">
        <v>6.5990151302999998</v>
      </c>
      <c r="K43" s="109">
        <v>0.27026094569999998</v>
      </c>
      <c r="L43" s="109">
        <v>9.2798652440999998</v>
      </c>
      <c r="N43" s="109">
        <v>0.76713553590000005</v>
      </c>
      <c r="P43" s="109">
        <v>1.3059814E-3</v>
      </c>
      <c r="Q43" s="109">
        <v>91.973776328</v>
      </c>
      <c r="R43" s="109">
        <v>3.5819687999999999E-3</v>
      </c>
      <c r="T43" s="109">
        <v>0.58080926129999999</v>
      </c>
      <c r="U43" s="109">
        <v>1.1259570427000001</v>
      </c>
      <c r="V43" s="109">
        <v>1.0155769482999999</v>
      </c>
      <c r="W43" s="109">
        <v>8.8674271426000004</v>
      </c>
      <c r="X43" s="109">
        <v>6.7804884138999997</v>
      </c>
      <c r="Y43" s="109">
        <v>0.53527318030000004</v>
      </c>
      <c r="Z43" s="109">
        <v>2.4387430000000001E-4</v>
      </c>
      <c r="AA43" s="109">
        <v>3.1899335E-3</v>
      </c>
      <c r="AB43" s="109">
        <v>3.6814749E-3</v>
      </c>
      <c r="AC43" s="109">
        <v>0.60803322670000004</v>
      </c>
      <c r="AD43" s="109">
        <v>260.80919403000001</v>
      </c>
      <c r="AE43" s="109">
        <v>252.9815997</v>
      </c>
      <c r="AF43" s="109">
        <v>1.5837636295999999</v>
      </c>
      <c r="AG43" s="109">
        <v>1.1507032359</v>
      </c>
      <c r="AI43" s="109">
        <v>5.3885079999999995E-4</v>
      </c>
      <c r="AK43" s="109" t="s">
        <v>42</v>
      </c>
      <c r="AL43" s="109">
        <v>0</v>
      </c>
      <c r="AM43" s="109">
        <v>0</v>
      </c>
      <c r="AN43" s="109">
        <v>6.5990150756419697</v>
      </c>
      <c r="AO43" s="109">
        <v>32.293929297266601</v>
      </c>
      <c r="AP43" s="109">
        <v>32.293929297266601</v>
      </c>
      <c r="AQ43" s="109">
        <v>7.0560970041580902</v>
      </c>
      <c r="AR43" s="109">
        <v>0.301932693309301</v>
      </c>
      <c r="AS43" s="109">
        <v>4.5944285809772001E-2</v>
      </c>
      <c r="AT43" s="109">
        <v>0.22431642838468699</v>
      </c>
      <c r="AU43" s="109">
        <v>9.2798670272402592</v>
      </c>
      <c r="AV43" s="109">
        <v>5.3884843718311098E-4</v>
      </c>
      <c r="AW43" s="109">
        <v>0</v>
      </c>
      <c r="AX43" s="109">
        <v>0</v>
      </c>
      <c r="AY43" s="109">
        <v>0.76713515762288798</v>
      </c>
      <c r="AZ43" s="109">
        <v>0</v>
      </c>
      <c r="BA43" s="109">
        <v>0</v>
      </c>
      <c r="BB43" s="109">
        <v>0</v>
      </c>
      <c r="BC43" s="109">
        <v>2.6119705607274498E-4</v>
      </c>
      <c r="BD43" s="109">
        <v>1.0447688726052699E-3</v>
      </c>
      <c r="BE43" s="109">
        <v>1884.1478040478501</v>
      </c>
      <c r="BF43" s="109">
        <v>7.82759154741965</v>
      </c>
      <c r="BG43" s="109">
        <v>195.099336305653</v>
      </c>
      <c r="BH43" s="109">
        <v>12.423659286995299</v>
      </c>
      <c r="BI43" s="109">
        <v>0.28865175079470301</v>
      </c>
      <c r="BJ43" s="109">
        <v>44.423561105905101</v>
      </c>
      <c r="BK43" s="109">
        <v>0.74629588333292296</v>
      </c>
      <c r="BL43" s="109">
        <v>70.580893472187796</v>
      </c>
      <c r="BM43" s="109">
        <v>6.3647846128177701</v>
      </c>
      <c r="BN43" s="109">
        <v>23.072336582749401</v>
      </c>
      <c r="BO43" s="109">
        <v>1.58375454046242</v>
      </c>
      <c r="BP43" s="109">
        <v>0</v>
      </c>
      <c r="BQ43" s="109">
        <v>0</v>
      </c>
      <c r="BR43" s="109">
        <v>91.973747999432405</v>
      </c>
      <c r="BS43" s="109">
        <v>91.973747999432405</v>
      </c>
      <c r="BT43" s="109">
        <v>1.1507025603995999</v>
      </c>
      <c r="BU43" s="109">
        <v>1.0387647997553301E-3</v>
      </c>
      <c r="BV43" s="109">
        <v>2.00590107678098E-3</v>
      </c>
      <c r="BW43" s="109">
        <v>75.386759776895502</v>
      </c>
      <c r="BX43" s="109">
        <v>8.4615695605935208</v>
      </c>
      <c r="BY43" s="109">
        <v>0.52782279735614401</v>
      </c>
      <c r="BZ43" s="109">
        <v>0.96587030722921796</v>
      </c>
      <c r="CA43" s="109">
        <v>4.1316626268147099</v>
      </c>
      <c r="CB43" s="109">
        <v>0</v>
      </c>
      <c r="CC43" s="109">
        <v>0</v>
      </c>
      <c r="CD43" s="109">
        <v>0.19166716893135699</v>
      </c>
      <c r="CE43" s="109">
        <v>0.38914261928054</v>
      </c>
      <c r="CF43" s="109">
        <v>0</v>
      </c>
      <c r="CG43" s="109">
        <v>1.1259598284772001</v>
      </c>
      <c r="CH43" s="109">
        <v>5.8950204190097599</v>
      </c>
      <c r="CI43" s="109">
        <v>0</v>
      </c>
      <c r="CJ43" s="109">
        <v>0.51794349244826998</v>
      </c>
      <c r="CK43" s="109">
        <v>0.49763247380146097</v>
      </c>
      <c r="CL43" s="109">
        <v>418.78285157962699</v>
      </c>
      <c r="CM43" s="109">
        <v>8481.01270100896</v>
      </c>
      <c r="CN43" s="109">
        <v>866.94885212927204</v>
      </c>
      <c r="CO43" s="109">
        <v>9423.34831291513</v>
      </c>
      <c r="CP43" s="109">
        <v>0</v>
      </c>
      <c r="CQ43" s="109">
        <v>27.2687480978392</v>
      </c>
      <c r="CR43" s="109">
        <v>0.53526954251293601</v>
      </c>
      <c r="CS43" s="109">
        <v>2.43870848920309E-4</v>
      </c>
      <c r="CT43" s="109">
        <v>3.1899308609762401E-3</v>
      </c>
      <c r="CU43" s="109">
        <v>3.6814676341209501E-3</v>
      </c>
      <c r="CV43" s="109">
        <v>0.60803699299293601</v>
      </c>
      <c r="CW43" s="109">
        <v>0</v>
      </c>
      <c r="CX43" s="109">
        <v>111.027224012882</v>
      </c>
      <c r="CY43" s="109">
        <v>0.14748812950155099</v>
      </c>
      <c r="CZ43" s="109">
        <v>5.1861166676922803E-2</v>
      </c>
      <c r="DA43" s="109">
        <v>195.099336305653</v>
      </c>
      <c r="DB43" s="109">
        <v>6.6281121456912007E-2</v>
      </c>
      <c r="DC43" s="109">
        <v>0</v>
      </c>
      <c r="DD43" s="109">
        <v>5.3728973185269003E-4</v>
      </c>
      <c r="DE43" s="109">
        <v>9.61325036225949E-3</v>
      </c>
      <c r="DF43" s="109">
        <v>260.80252555497299</v>
      </c>
      <c r="DG43" s="109">
        <v>252.974934007553</v>
      </c>
      <c r="DH43" s="109">
        <v>7.82759154741965</v>
      </c>
      <c r="DI43" s="109">
        <v>0</v>
      </c>
      <c r="DJ43" s="109">
        <v>0</v>
      </c>
      <c r="DK43" s="109">
        <v>1.0349484212217701</v>
      </c>
      <c r="DL43" s="109">
        <v>0</v>
      </c>
      <c r="DM43" s="109">
        <v>11.105884941070601</v>
      </c>
      <c r="DN43" s="109">
        <v>0</v>
      </c>
      <c r="DO43" s="109">
        <v>0.28865175079470301</v>
      </c>
      <c r="DP43" s="109">
        <v>44.423561105905101</v>
      </c>
      <c r="DQ43" s="109">
        <v>7.6718441124710397</v>
      </c>
      <c r="DR43" s="109">
        <v>0</v>
      </c>
      <c r="DS43" s="109">
        <v>0.74629588333292296</v>
      </c>
      <c r="DT43" s="109">
        <v>1.0119315769484001E-3</v>
      </c>
      <c r="DU43" s="109">
        <v>6.64430285030509</v>
      </c>
      <c r="DV43" s="109">
        <v>60.428243337317298</v>
      </c>
      <c r="DW43" s="109">
        <v>0</v>
      </c>
      <c r="DX43" s="109">
        <v>0</v>
      </c>
      <c r="DY43" s="109">
        <v>0.107998413645519</v>
      </c>
      <c r="DZ43" s="109">
        <v>9.2525779748062504</v>
      </c>
      <c r="EA43" s="109">
        <v>8.8674254839246007</v>
      </c>
      <c r="EB43" s="109">
        <v>0</v>
      </c>
      <c r="EC43" s="109">
        <v>0.80869719171589405</v>
      </c>
      <c r="ED43" s="109">
        <v>412.43827231162999</v>
      </c>
      <c r="EE43" s="109">
        <v>6.7804860112994598</v>
      </c>
      <c r="EF43" s="109">
        <v>7.5564178503413997</v>
      </c>
      <c r="EI43" s="30">
        <f t="shared" si="35"/>
        <v>7.9999971638079533E-3</v>
      </c>
      <c r="EJ43" s="45">
        <f t="shared" si="36"/>
        <v>2.1361302408877626E-8</v>
      </c>
      <c r="EK43" s="45">
        <f t="shared" si="37"/>
        <v>-1.1872701759527039E-6</v>
      </c>
      <c r="EL43" s="45">
        <f t="shared" si="38"/>
        <v>-1.7898994192081652E-7</v>
      </c>
      <c r="EM43" s="45">
        <f t="shared" si="39"/>
        <v>-2.5568404717587873E-5</v>
      </c>
      <c r="EN43" s="45">
        <f t="shared" si="40"/>
        <v>-2.6348526750188751E-5</v>
      </c>
      <c r="EO43" s="45">
        <f t="shared" si="41"/>
        <v>-4.7697907061422736E-7</v>
      </c>
      <c r="EP43" s="45">
        <f t="shared" si="42"/>
        <v>-4.5514273811093486E-7</v>
      </c>
      <c r="EQ43" s="45">
        <f t="shared" si="43"/>
        <v>-4.0494711371573849E-8</v>
      </c>
      <c r="ER43" s="45">
        <f t="shared" si="44"/>
        <v>-8.2827556874349614E-9</v>
      </c>
      <c r="ES43" s="45">
        <f t="shared" si="45"/>
        <v>-8.5660005523743834E-7</v>
      </c>
      <c r="ET43" s="45">
        <f t="shared" si="46"/>
        <v>1.9215152510774228E-7</v>
      </c>
      <c r="EU43" s="45">
        <f t="shared" si="47"/>
        <v>0</v>
      </c>
      <c r="EV43" s="45">
        <f t="shared" si="48"/>
        <v>-4.9310336228240757E-7</v>
      </c>
      <c r="EW43" s="45">
        <f t="shared" si="49"/>
        <v>0</v>
      </c>
      <c r="EX43" s="45">
        <f t="shared" si="50"/>
        <v>-1.1846510207004051E-5</v>
      </c>
      <c r="EY43" s="45">
        <f t="shared" si="51"/>
        <v>-3.0800700727781454E-7</v>
      </c>
      <c r="EZ43" s="45">
        <f t="shared" si="52"/>
        <v>-3.6827822173472453E-6</v>
      </c>
      <c r="FA43" s="45">
        <f t="shared" si="53"/>
        <v>0</v>
      </c>
      <c r="FB43" s="45">
        <f t="shared" si="54"/>
        <v>9.0720298747248335E-7</v>
      </c>
      <c r="FC43" s="45">
        <f t="shared" si="55"/>
        <v>2.4741416363021451E-6</v>
      </c>
      <c r="FD43" s="45">
        <f t="shared" si="56"/>
        <v>-9.6698755375134435E-7</v>
      </c>
      <c r="FE43" s="45">
        <f t="shared" si="57"/>
        <v>-1.8705261097975834E-7</v>
      </c>
      <c r="FF43" s="45">
        <f t="shared" si="58"/>
        <v>-3.5434033556155011E-7</v>
      </c>
      <c r="FG43" s="45">
        <f t="shared" si="59"/>
        <v>-6.7961317658153615E-6</v>
      </c>
      <c r="FH43" s="45">
        <f t="shared" si="60"/>
        <v>-1.4151059340848682E-5</v>
      </c>
      <c r="FI43" s="45">
        <f t="shared" si="61"/>
        <v>-8.2729742169772091E-7</v>
      </c>
      <c r="FJ43" s="45">
        <f t="shared" si="62"/>
        <v>-1.973632646496707E-6</v>
      </c>
      <c r="FK43" s="45">
        <f t="shared" si="63"/>
        <v>6.1942222407981728E-6</v>
      </c>
      <c r="FL43" s="45">
        <f t="shared" si="64"/>
        <v>-3.7632837170712788E-7</v>
      </c>
      <c r="FM43" s="45">
        <f t="shared" si="65"/>
        <v>-3.7697334150017557E-7</v>
      </c>
      <c r="FN43" s="45">
        <f t="shared" si="66"/>
        <v>-5.7389482938215779E-6</v>
      </c>
      <c r="FO43" s="45">
        <f t="shared" si="67"/>
        <v>-5.8703267618077811E-7</v>
      </c>
      <c r="FP43" s="45">
        <f t="shared" si="68"/>
        <v>0</v>
      </c>
      <c r="FQ43" s="45">
        <f t="shared" si="34"/>
        <v>-4.3849185878115905E-6</v>
      </c>
    </row>
    <row r="44" spans="1:173" x14ac:dyDescent="0.25">
      <c r="A44" s="20" t="s">
        <v>43</v>
      </c>
      <c r="B44" s="109">
        <v>10951.406572</v>
      </c>
      <c r="C44" s="109">
        <v>34.231856651000001</v>
      </c>
      <c r="D44" s="109">
        <v>43741.312666999998</v>
      </c>
      <c r="E44" s="109">
        <v>1121.5833408999999</v>
      </c>
      <c r="F44" s="109">
        <v>1087.9358354999999</v>
      </c>
      <c r="G44" s="109">
        <v>38.766316320000001</v>
      </c>
      <c r="H44" s="109">
        <v>1905.4295096999999</v>
      </c>
      <c r="I44" s="109">
        <v>4.1847910222999998</v>
      </c>
      <c r="J44" s="109">
        <v>0.84821286269999996</v>
      </c>
      <c r="K44" s="109">
        <v>2.76333307E-2</v>
      </c>
      <c r="L44" s="109">
        <v>1.1177856889</v>
      </c>
      <c r="M44" s="109">
        <v>3.0588746999999999E-2</v>
      </c>
      <c r="N44" s="109">
        <v>0.15506278139999999</v>
      </c>
      <c r="O44" s="109">
        <v>3.0588746999999999E-2</v>
      </c>
      <c r="P44" s="109">
        <v>1.687712E-4</v>
      </c>
      <c r="Q44" s="109">
        <v>11.552314891</v>
      </c>
      <c r="R44" s="109">
        <v>3.0949490100000001E-2</v>
      </c>
      <c r="S44" s="109">
        <v>9.1766238299999997E-2</v>
      </c>
      <c r="T44" s="109">
        <v>6.07755798E-2</v>
      </c>
      <c r="U44" s="109">
        <v>2.1563938176000002</v>
      </c>
      <c r="V44" s="109">
        <v>0.1095263107</v>
      </c>
      <c r="W44" s="109">
        <v>6.9604074974000003</v>
      </c>
      <c r="X44" s="109">
        <v>9.6950075874999992</v>
      </c>
      <c r="Y44" s="109">
        <v>0.51288283530000001</v>
      </c>
      <c r="Z44" s="109">
        <v>1.0487700999999999E-3</v>
      </c>
      <c r="AA44" s="109">
        <v>2.1968465900000001E-2</v>
      </c>
      <c r="AB44" s="109">
        <v>1.5279443E-2</v>
      </c>
      <c r="AC44" s="109">
        <v>0.45559473620000002</v>
      </c>
      <c r="AD44" s="109">
        <v>1121.5833408999999</v>
      </c>
      <c r="AE44" s="109">
        <v>1087.9358354999999</v>
      </c>
      <c r="AF44" s="109">
        <v>3.8976340544000001</v>
      </c>
      <c r="AG44" s="109">
        <v>10.352058026</v>
      </c>
      <c r="AH44" s="109">
        <v>3.9023655612999999</v>
      </c>
      <c r="AI44" s="109">
        <v>4.8307337999999997E-3</v>
      </c>
      <c r="AK44" s="109" t="s">
        <v>43</v>
      </c>
      <c r="AL44" s="109">
        <v>0</v>
      </c>
      <c r="AM44" s="109">
        <v>0</v>
      </c>
      <c r="AN44" s="109">
        <v>0.84821091983442298</v>
      </c>
      <c r="AO44" s="109">
        <v>4.1847980436360404</v>
      </c>
      <c r="AP44" s="109">
        <v>4.1847980436360404</v>
      </c>
      <c r="AQ44" s="109">
        <v>47.920771456913897</v>
      </c>
      <c r="AR44" s="109">
        <v>2.05053387640013</v>
      </c>
      <c r="AS44" s="109">
        <v>4.6976532438102398E-3</v>
      </c>
      <c r="AT44" s="109">
        <v>2.2935678128569101E-2</v>
      </c>
      <c r="AU44" s="109">
        <v>1.11778458182119</v>
      </c>
      <c r="AV44" s="109">
        <v>4.8307460170335399E-3</v>
      </c>
      <c r="AW44" s="109">
        <v>1.8659296471171798E-2</v>
      </c>
      <c r="AX44" s="109">
        <v>1.1929516095393999E-2</v>
      </c>
      <c r="AY44" s="109">
        <v>0.155062239430032</v>
      </c>
      <c r="AZ44" s="109">
        <v>1.8965021115538699E-2</v>
      </c>
      <c r="BA44" s="109">
        <v>1.1623639369037099E-2</v>
      </c>
      <c r="BB44" s="109">
        <v>0</v>
      </c>
      <c r="BC44" s="109">
        <v>3.3754206698633601E-5</v>
      </c>
      <c r="BD44" s="109">
        <v>1.3501717304816499E-4</v>
      </c>
      <c r="BE44" s="109">
        <v>10951.4038238881</v>
      </c>
      <c r="BF44" s="109">
        <v>33.647519021257999</v>
      </c>
      <c r="BG44" s="109">
        <v>839.01568367973402</v>
      </c>
      <c r="BH44" s="109">
        <v>53.427425522357602</v>
      </c>
      <c r="BI44" s="109">
        <v>1.2413344910134101</v>
      </c>
      <c r="BJ44" s="109">
        <v>191.04147700072201</v>
      </c>
      <c r="BK44" s="109">
        <v>3.2094096271653498</v>
      </c>
      <c r="BL44" s="109">
        <v>479.34431560810299</v>
      </c>
      <c r="BM44" s="109">
        <v>43.225925617036097</v>
      </c>
      <c r="BN44" s="109">
        <v>156.693892138667</v>
      </c>
      <c r="BO44" s="109">
        <v>3.8976333563995702</v>
      </c>
      <c r="BP44" s="109">
        <v>0</v>
      </c>
      <c r="BQ44" s="109">
        <v>0</v>
      </c>
      <c r="BR44" s="109">
        <v>11.5522873211373</v>
      </c>
      <c r="BS44" s="109">
        <v>11.5522873211373</v>
      </c>
      <c r="BT44" s="109">
        <v>10.352053857523</v>
      </c>
      <c r="BU44" s="109">
        <v>8.9753302134120902E-3</v>
      </c>
      <c r="BV44" s="109">
        <v>1.7331679231700401E-2</v>
      </c>
      <c r="BW44" s="109">
        <v>349.93031465268899</v>
      </c>
      <c r="BX44" s="109">
        <v>57.4661880858391</v>
      </c>
      <c r="BY44" s="109">
        <v>3.58466313954822</v>
      </c>
      <c r="BZ44" s="109">
        <v>6.5595807451312096</v>
      </c>
      <c r="CA44" s="109">
        <v>28.059886525361598</v>
      </c>
      <c r="CB44" s="109">
        <v>1.1011934482933399E-2</v>
      </c>
      <c r="CC44" s="109">
        <v>8.0754174610470797E-2</v>
      </c>
      <c r="CD44" s="109">
        <v>2.00559185519491E-2</v>
      </c>
      <c r="CE44" s="109">
        <v>4.0719637247474301E-2</v>
      </c>
      <c r="CF44" s="109">
        <v>0</v>
      </c>
      <c r="CG44" s="109">
        <v>2.15637761680639</v>
      </c>
      <c r="CH44" s="109">
        <v>34.231822814067698</v>
      </c>
      <c r="CI44" s="109">
        <v>0</v>
      </c>
      <c r="CJ44" s="109">
        <v>5.5858421822990799E-2</v>
      </c>
      <c r="CK44" s="109">
        <v>5.3667888550857898E-2</v>
      </c>
      <c r="CL44" s="109">
        <v>1948.5127973654701</v>
      </c>
      <c r="CM44" s="109">
        <v>39367.1676684821</v>
      </c>
      <c r="CN44" s="109">
        <v>4024.1989226093901</v>
      </c>
      <c r="CO44" s="109">
        <v>43741.296905744202</v>
      </c>
      <c r="CP44" s="109">
        <v>0</v>
      </c>
      <c r="CQ44" s="109">
        <v>185.19363505265099</v>
      </c>
      <c r="CR44" s="109">
        <v>0.51288046088989503</v>
      </c>
      <c r="CS44" s="109">
        <v>1.04877236041733E-3</v>
      </c>
      <c r="CT44" s="109">
        <v>2.19682287346726E-2</v>
      </c>
      <c r="CU44" s="109">
        <v>1.5279392697855399E-2</v>
      </c>
      <c r="CV44" s="109">
        <v>0.455593405854197</v>
      </c>
      <c r="CW44" s="109">
        <v>0</v>
      </c>
      <c r="CX44" s="109">
        <v>754.03387811770699</v>
      </c>
      <c r="CY44" s="109">
        <v>0.63426594532206804</v>
      </c>
      <c r="CZ44" s="109">
        <v>0.22302699660378</v>
      </c>
      <c r="DA44" s="109">
        <v>839.01568367973402</v>
      </c>
      <c r="DB44" s="109">
        <v>0.28503916717648498</v>
      </c>
      <c r="DC44" s="109">
        <v>0</v>
      </c>
      <c r="DD44" s="109">
        <v>4.6423877139833598E-3</v>
      </c>
      <c r="DE44" s="109">
        <v>4.1341484082188198E-2</v>
      </c>
      <c r="DF44" s="109">
        <v>1121.5545734591501</v>
      </c>
      <c r="DG44" s="109">
        <v>1087.9070544378901</v>
      </c>
      <c r="DH44" s="109">
        <v>33.647519021257999</v>
      </c>
      <c r="DI44" s="109">
        <v>0</v>
      </c>
      <c r="DJ44" s="109">
        <v>0</v>
      </c>
      <c r="DK44" s="109">
        <v>4.4507453388118199</v>
      </c>
      <c r="DL44" s="109">
        <v>0</v>
      </c>
      <c r="DM44" s="109">
        <v>47.760378984992002</v>
      </c>
      <c r="DN44" s="109">
        <v>0</v>
      </c>
      <c r="DO44" s="109">
        <v>1.2413344910134101</v>
      </c>
      <c r="DP44" s="109">
        <v>191.04147700072201</v>
      </c>
      <c r="DQ44" s="109">
        <v>52.102642090047198</v>
      </c>
      <c r="DR44" s="109">
        <v>0</v>
      </c>
      <c r="DS44" s="109">
        <v>3.2094096271653498</v>
      </c>
      <c r="DT44" s="109">
        <v>4.3517222720613697E-3</v>
      </c>
      <c r="DU44" s="109">
        <v>38.766297245708401</v>
      </c>
      <c r="DV44" s="109">
        <v>410.39339299070798</v>
      </c>
      <c r="DW44" s="109">
        <v>3.9023556005928102</v>
      </c>
      <c r="DX44" s="109">
        <v>0</v>
      </c>
      <c r="DY44" s="109">
        <v>0.73347036219863904</v>
      </c>
      <c r="DZ44" s="109">
        <v>62.8380596051677</v>
      </c>
      <c r="EA44" s="109">
        <v>6.9604121970165602</v>
      </c>
      <c r="EB44" s="109">
        <v>0</v>
      </c>
      <c r="EC44" s="109">
        <v>5.49220840476079</v>
      </c>
      <c r="ED44" s="109">
        <v>1905.4285445195801</v>
      </c>
      <c r="EE44" s="109">
        <v>9.6949863668892409</v>
      </c>
      <c r="EF44" s="109">
        <v>51.318899056211201</v>
      </c>
      <c r="EI44" s="30">
        <f t="shared" si="35"/>
        <v>7.9999986147355259E-3</v>
      </c>
      <c r="EJ44" s="45">
        <f t="shared" si="36"/>
        <v>-2.5093688938460588E-7</v>
      </c>
      <c r="EK44" s="45">
        <f t="shared" si="37"/>
        <v>-9.8846325071298578E-7</v>
      </c>
      <c r="EL44" s="45">
        <f t="shared" si="38"/>
        <v>-3.6032882497012607E-7</v>
      </c>
      <c r="EM44" s="45">
        <f t="shared" si="39"/>
        <v>-2.5648955187538033E-5</v>
      </c>
      <c r="EN44" s="45">
        <f t="shared" si="40"/>
        <v>-2.6454742247369224E-5</v>
      </c>
      <c r="EO44" s="45">
        <f t="shared" si="41"/>
        <v>-4.9203260487707574E-7</v>
      </c>
      <c r="EP44" s="45">
        <f t="shared" si="42"/>
        <v>-5.065421811261815E-7</v>
      </c>
      <c r="EQ44" s="45">
        <f t="shared" si="43"/>
        <v>1.6778223818500747E-6</v>
      </c>
      <c r="ER44" s="45">
        <f t="shared" si="44"/>
        <v>-2.2905401019167815E-6</v>
      </c>
      <c r="ES44" s="45">
        <f t="shared" si="45"/>
        <v>2.4332185902789244E-8</v>
      </c>
      <c r="ET44" s="45">
        <f t="shared" si="46"/>
        <v>-9.9042134905861417E-7</v>
      </c>
      <c r="EU44" s="45">
        <f t="shared" si="47"/>
        <v>2.1434864853480504E-6</v>
      </c>
      <c r="EV44" s="45">
        <f t="shared" si="48"/>
        <v>-3.4951647525884639E-6</v>
      </c>
      <c r="EW44" s="45">
        <f t="shared" si="49"/>
        <v>-2.8283415531758986E-6</v>
      </c>
      <c r="EX44" s="45">
        <f t="shared" si="50"/>
        <v>1.0650324141880606E-6</v>
      </c>
      <c r="EY44" s="45">
        <f t="shared" si="51"/>
        <v>-2.3865227844368547E-6</v>
      </c>
      <c r="EZ44" s="45">
        <f t="shared" si="52"/>
        <v>-3.0029866033198283E-6</v>
      </c>
      <c r="FA44" s="45">
        <f t="shared" si="53"/>
        <v>-1.4079970824903615E-6</v>
      </c>
      <c r="FB44" s="45">
        <f t="shared" si="54"/>
        <v>-3.949049384883364E-7</v>
      </c>
      <c r="FC44" s="45">
        <f t="shared" si="55"/>
        <v>-7.5129104331370742E-6</v>
      </c>
      <c r="FD44" s="45">
        <f t="shared" si="56"/>
        <v>-2.9778353000743324E-9</v>
      </c>
      <c r="FE44" s="45">
        <f t="shared" si="57"/>
        <v>6.7519273284885058E-7</v>
      </c>
      <c r="FF44" s="45">
        <f t="shared" si="58"/>
        <v>-2.1888183755252561E-6</v>
      </c>
      <c r="FG44" s="45">
        <f t="shared" si="59"/>
        <v>-4.6295370824572944E-6</v>
      </c>
      <c r="FH44" s="45">
        <f t="shared" si="60"/>
        <v>2.155302987845301E-6</v>
      </c>
      <c r="FI44" s="45">
        <f t="shared" si="61"/>
        <v>-1.0795716390976059E-5</v>
      </c>
      <c r="FJ44" s="45">
        <f t="shared" si="62"/>
        <v>-3.2921451783751852E-6</v>
      </c>
      <c r="FK44" s="45">
        <f t="shared" si="63"/>
        <v>-2.9200201348132689E-6</v>
      </c>
      <c r="FL44" s="45">
        <f t="shared" si="64"/>
        <v>-4.3827126505702253E-7</v>
      </c>
      <c r="FM44" s="45">
        <f t="shared" si="65"/>
        <v>-4.6434632553497723E-7</v>
      </c>
      <c r="FN44" s="45">
        <f t="shared" si="66"/>
        <v>-1.7908311046070913E-7</v>
      </c>
      <c r="FO44" s="45">
        <f t="shared" si="67"/>
        <v>-4.0267133255553615E-7</v>
      </c>
      <c r="FP44" s="45">
        <f t="shared" si="68"/>
        <v>-2.5524792675775164E-6</v>
      </c>
      <c r="FQ44" s="45">
        <f t="shared" si="34"/>
        <v>2.5290223071700334E-6</v>
      </c>
    </row>
    <row r="45" spans="1:173" x14ac:dyDescent="0.25">
      <c r="A45" s="20" t="s">
        <v>44</v>
      </c>
      <c r="B45" s="109">
        <v>1386.8719791999999</v>
      </c>
      <c r="C45" s="109">
        <v>4.3374901019000003</v>
      </c>
      <c r="D45" s="109">
        <v>6112.8863413999998</v>
      </c>
      <c r="E45" s="109">
        <v>272.48512026999998</v>
      </c>
      <c r="F45" s="109">
        <v>271.82007163999998</v>
      </c>
      <c r="G45" s="109">
        <v>4.8893948417999997</v>
      </c>
      <c r="H45" s="109">
        <v>250.77686929000001</v>
      </c>
      <c r="I45" s="109">
        <v>19.635829236999999</v>
      </c>
      <c r="J45" s="109">
        <v>4.0124299547</v>
      </c>
      <c r="K45" s="109">
        <v>0.28631242330000001</v>
      </c>
      <c r="L45" s="109">
        <v>5.6424796467</v>
      </c>
      <c r="N45" s="109">
        <v>0.46644498299999998</v>
      </c>
      <c r="P45" s="109">
        <v>1.3815018999999999E-3</v>
      </c>
      <c r="Q45" s="109">
        <v>55.923242381000001</v>
      </c>
      <c r="R45" s="109">
        <v>3.791118E-3</v>
      </c>
      <c r="T45" s="109">
        <v>0.61509630640000001</v>
      </c>
      <c r="U45" s="109">
        <v>0.6846208667</v>
      </c>
      <c r="V45" s="109">
        <v>1.0740093127000001</v>
      </c>
      <c r="W45" s="109">
        <v>5.3917027978999998</v>
      </c>
      <c r="X45" s="109">
        <v>4.1141472103999996</v>
      </c>
      <c r="Y45" s="109">
        <v>0.58019667620000004</v>
      </c>
      <c r="Z45" s="109">
        <v>2.6203450000000003E-4</v>
      </c>
      <c r="AA45" s="109">
        <v>3.4389243E-3</v>
      </c>
      <c r="AB45" s="109">
        <v>3.966046E-3</v>
      </c>
      <c r="AC45" s="109">
        <v>0.48738847889999998</v>
      </c>
      <c r="AD45" s="109">
        <v>272.48512026999998</v>
      </c>
      <c r="AE45" s="109">
        <v>271.82007163999998</v>
      </c>
      <c r="AF45" s="109">
        <v>0.96298318969999996</v>
      </c>
      <c r="AG45" s="109">
        <v>0.69966746980000005</v>
      </c>
      <c r="AI45" s="109">
        <v>5.7897679999999998E-4</v>
      </c>
      <c r="AK45" s="109" t="s">
        <v>44</v>
      </c>
      <c r="AL45" s="109">
        <v>0</v>
      </c>
      <c r="AM45" s="109">
        <v>0</v>
      </c>
      <c r="AN45" s="109">
        <v>4.0124215863052504</v>
      </c>
      <c r="AO45" s="109">
        <v>19.635786923034999</v>
      </c>
      <c r="AP45" s="109">
        <v>19.635786923034999</v>
      </c>
      <c r="AQ45" s="109">
        <v>4.2903453193390604</v>
      </c>
      <c r="AR45" s="109">
        <v>0.18358862742252399</v>
      </c>
      <c r="AS45" s="109">
        <v>4.8673103284946798E-2</v>
      </c>
      <c r="AT45" s="109">
        <v>0.237639537268972</v>
      </c>
      <c r="AU45" s="109">
        <v>5.6424661312773301</v>
      </c>
      <c r="AV45" s="109">
        <v>5.7898352889314796E-4</v>
      </c>
      <c r="AW45" s="109">
        <v>0</v>
      </c>
      <c r="AX45" s="109">
        <v>0</v>
      </c>
      <c r="AY45" s="109">
        <v>0.46644261947013799</v>
      </c>
      <c r="AZ45" s="109">
        <v>0</v>
      </c>
      <c r="BA45" s="109">
        <v>0</v>
      </c>
      <c r="BB45" s="109">
        <v>0</v>
      </c>
      <c r="BC45" s="109">
        <v>2.7630112382833198E-4</v>
      </c>
      <c r="BD45" s="109">
        <v>1.1052145527988501E-3</v>
      </c>
      <c r="BE45" s="109">
        <v>1386.8714086616801</v>
      </c>
      <c r="BF45" s="109">
        <v>0.66504779916439904</v>
      </c>
      <c r="BG45" s="109">
        <v>209.627557903932</v>
      </c>
      <c r="BH45" s="109">
        <v>13.348819140624601</v>
      </c>
      <c r="BI45" s="109">
        <v>0.31014658115518601</v>
      </c>
      <c r="BJ45" s="109">
        <v>47.731591476809399</v>
      </c>
      <c r="BK45" s="109">
        <v>0.80187026688639595</v>
      </c>
      <c r="BL45" s="109">
        <v>42.9157429646719</v>
      </c>
      <c r="BM45" s="109">
        <v>3.8700088682666598</v>
      </c>
      <c r="BN45" s="109">
        <v>14.0288230308277</v>
      </c>
      <c r="BO45" s="109">
        <v>0.96297962294264505</v>
      </c>
      <c r="BP45" s="109">
        <v>0</v>
      </c>
      <c r="BQ45" s="109">
        <v>0</v>
      </c>
      <c r="BR45" s="109">
        <v>55.923177187703097</v>
      </c>
      <c r="BS45" s="109">
        <v>55.923177187703097</v>
      </c>
      <c r="BT45" s="109">
        <v>0.69966895844402599</v>
      </c>
      <c r="BU45" s="109">
        <v>1.0994225144533799E-3</v>
      </c>
      <c r="BV45" s="109">
        <v>2.1230086868687702E-3</v>
      </c>
      <c r="BW45" s="109">
        <v>48.903256831419</v>
      </c>
      <c r="BX45" s="109">
        <v>5.1449326335907504</v>
      </c>
      <c r="BY45" s="109">
        <v>0.32093475271719002</v>
      </c>
      <c r="BZ45" s="109">
        <v>0.58727852385903101</v>
      </c>
      <c r="CA45" s="109">
        <v>2.5121912344326698</v>
      </c>
      <c r="CB45" s="109">
        <v>0</v>
      </c>
      <c r="CC45" s="109">
        <v>0</v>
      </c>
      <c r="CD45" s="109">
        <v>0.20298161236663601</v>
      </c>
      <c r="CE45" s="109">
        <v>0.41211437945965101</v>
      </c>
      <c r="CF45" s="109">
        <v>0</v>
      </c>
      <c r="CG45" s="109">
        <v>0.68461838173685796</v>
      </c>
      <c r="CH45" s="109">
        <v>4.3374864395178196</v>
      </c>
      <c r="CI45" s="109">
        <v>0</v>
      </c>
      <c r="CJ45" s="109">
        <v>0.54774569711808896</v>
      </c>
      <c r="CK45" s="109">
        <v>0.52626314559709197</v>
      </c>
      <c r="CL45" s="109">
        <v>254.63454128625699</v>
      </c>
      <c r="CM45" s="109">
        <v>5501.5962216787802</v>
      </c>
      <c r="CN45" s="109">
        <v>562.38536991244496</v>
      </c>
      <c r="CO45" s="109">
        <v>6112.8848484226401</v>
      </c>
      <c r="CP45" s="109">
        <v>0</v>
      </c>
      <c r="CQ45" s="109">
        <v>16.580449528022999</v>
      </c>
      <c r="CR45" s="109">
        <v>0.58019013167213696</v>
      </c>
      <c r="CS45" s="109">
        <v>2.6203586269763E-4</v>
      </c>
      <c r="CT45" s="109">
        <v>3.4388686508260201E-3</v>
      </c>
      <c r="CU45" s="109">
        <v>3.96606762687073E-3</v>
      </c>
      <c r="CV45" s="109">
        <v>0.48738368735526599</v>
      </c>
      <c r="CW45" s="109">
        <v>0</v>
      </c>
      <c r="CX45" s="109">
        <v>67.5085683571819</v>
      </c>
      <c r="CY45" s="109">
        <v>0.15847102621065201</v>
      </c>
      <c r="CZ45" s="109">
        <v>5.57231357490926E-2</v>
      </c>
      <c r="DA45" s="109">
        <v>209.627557903932</v>
      </c>
      <c r="DB45" s="109">
        <v>7.1216691089251799E-2</v>
      </c>
      <c r="DC45" s="109">
        <v>0</v>
      </c>
      <c r="DD45" s="109">
        <v>5.6866212298651501E-4</v>
      </c>
      <c r="DE45" s="109">
        <v>1.0329189967692901E-2</v>
      </c>
      <c r="DF45" s="109">
        <v>272.47797665357302</v>
      </c>
      <c r="DG45" s="109">
        <v>271.81292885440803</v>
      </c>
      <c r="DH45" s="109">
        <v>0.66504779916439904</v>
      </c>
      <c r="DI45" s="109">
        <v>0</v>
      </c>
      <c r="DJ45" s="109">
        <v>0</v>
      </c>
      <c r="DK45" s="109">
        <v>1.11201458422549</v>
      </c>
      <c r="DL45" s="109">
        <v>0</v>
      </c>
      <c r="DM45" s="109">
        <v>11.932920704125801</v>
      </c>
      <c r="DN45" s="109">
        <v>0</v>
      </c>
      <c r="DO45" s="109">
        <v>0.31014658115518601</v>
      </c>
      <c r="DP45" s="109">
        <v>47.731591476809399</v>
      </c>
      <c r="DQ45" s="109">
        <v>4.6647507818053304</v>
      </c>
      <c r="DR45" s="109">
        <v>0</v>
      </c>
      <c r="DS45" s="109">
        <v>0.80187026688639595</v>
      </c>
      <c r="DT45" s="109">
        <v>1.08729425760852E-3</v>
      </c>
      <c r="DU45" s="109">
        <v>4.88939954560131</v>
      </c>
      <c r="DV45" s="109">
        <v>36.742510739739103</v>
      </c>
      <c r="DW45" s="109">
        <v>0</v>
      </c>
      <c r="DX45" s="109">
        <v>0</v>
      </c>
      <c r="DY45" s="109">
        <v>6.5665898684312399E-2</v>
      </c>
      <c r="DZ45" s="109">
        <v>5.6258564468915502</v>
      </c>
      <c r="EA45" s="109">
        <v>5.3917061174160503</v>
      </c>
      <c r="EB45" s="109">
        <v>0</v>
      </c>
      <c r="EC45" s="109">
        <v>0.49171560067352699</v>
      </c>
      <c r="ED45" s="109">
        <v>250.776767072003</v>
      </c>
      <c r="EE45" s="109">
        <v>4.1141510049222898</v>
      </c>
      <c r="EF45" s="109">
        <v>4.5945910440320201</v>
      </c>
      <c r="EI45" s="30">
        <f t="shared" si="35"/>
        <v>8.0000291260251578E-3</v>
      </c>
      <c r="EJ45" s="45">
        <f t="shared" si="36"/>
        <v>-4.1138499327369501E-7</v>
      </c>
      <c r="EK45" s="45">
        <f t="shared" si="37"/>
        <v>-8.4435516729630898E-7</v>
      </c>
      <c r="EL45" s="45">
        <f t="shared" si="38"/>
        <v>-2.4423443792695973E-7</v>
      </c>
      <c r="EM45" s="45">
        <f t="shared" si="39"/>
        <v>-2.6216537695269465E-5</v>
      </c>
      <c r="EN45" s="45">
        <f t="shared" si="40"/>
        <v>-2.627762382982632E-5</v>
      </c>
      <c r="EO45" s="45">
        <f t="shared" si="41"/>
        <v>9.6204161505261127E-7</v>
      </c>
      <c r="EP45" s="45">
        <f t="shared" si="42"/>
        <v>-4.0760536368490274E-7</v>
      </c>
      <c r="EQ45" s="45">
        <f t="shared" si="43"/>
        <v>-2.1549364933661813E-6</v>
      </c>
      <c r="ER45" s="45">
        <f t="shared" si="44"/>
        <v>-2.0856176541599963E-6</v>
      </c>
      <c r="ES45" s="45">
        <f t="shared" si="45"/>
        <v>7.5880018161773484E-7</v>
      </c>
      <c r="ET45" s="45">
        <f t="shared" si="46"/>
        <v>-2.3952984354711939E-6</v>
      </c>
      <c r="EU45" s="45">
        <f t="shared" si="47"/>
        <v>0</v>
      </c>
      <c r="EV45" s="45">
        <f t="shared" si="48"/>
        <v>-5.067113910822879E-6</v>
      </c>
      <c r="EW45" s="45">
        <f t="shared" si="49"/>
        <v>0</v>
      </c>
      <c r="EX45" s="45">
        <f t="shared" si="50"/>
        <v>9.9722100868252849E-6</v>
      </c>
      <c r="EY45" s="45">
        <f t="shared" si="51"/>
        <v>-1.1657638958190666E-6</v>
      </c>
      <c r="EZ45" s="45">
        <f t="shared" si="52"/>
        <v>-6.50881648485368E-6</v>
      </c>
      <c r="FA45" s="45">
        <f t="shared" si="53"/>
        <v>0</v>
      </c>
      <c r="FB45" s="45">
        <f t="shared" si="54"/>
        <v>-5.1142188579931457E-7</v>
      </c>
      <c r="FC45" s="45">
        <f t="shared" si="55"/>
        <v>-3.6296923785180185E-6</v>
      </c>
      <c r="FD45" s="45">
        <f t="shared" si="56"/>
        <v>-4.3759845815778182E-7</v>
      </c>
      <c r="FE45" s="45">
        <f t="shared" si="57"/>
        <v>6.1567118495007955E-7</v>
      </c>
      <c r="FF45" s="45">
        <f t="shared" si="58"/>
        <v>9.2231077209997366E-7</v>
      </c>
      <c r="FG45" s="45">
        <f t="shared" si="59"/>
        <v>-1.1279843769439009E-5</v>
      </c>
      <c r="FH45" s="45">
        <f t="shared" si="60"/>
        <v>5.2004512000329475E-6</v>
      </c>
      <c r="FI45" s="45">
        <f t="shared" si="61"/>
        <v>-1.6182145672665742E-5</v>
      </c>
      <c r="FJ45" s="45">
        <f t="shared" si="62"/>
        <v>5.4530055198619885E-6</v>
      </c>
      <c r="FK45" s="45">
        <f t="shared" si="63"/>
        <v>-9.8310586758191265E-6</v>
      </c>
      <c r="FL45" s="45">
        <f t="shared" si="64"/>
        <v>-3.1965572251219753E-7</v>
      </c>
      <c r="FM45" s="45">
        <f t="shared" si="65"/>
        <v>-3.1738124377152669E-7</v>
      </c>
      <c r="FN45" s="45">
        <f t="shared" si="66"/>
        <v>-3.7038625316217289E-6</v>
      </c>
      <c r="FO45" s="45">
        <f t="shared" si="67"/>
        <v>2.1276450459575508E-6</v>
      </c>
      <c r="FP45" s="45">
        <f t="shared" si="68"/>
        <v>0</v>
      </c>
      <c r="FQ45" s="45">
        <f t="shared" si="34"/>
        <v>1.1622042796832672E-5</v>
      </c>
    </row>
    <row r="46" spans="1:173" x14ac:dyDescent="0.25">
      <c r="A46" s="20" t="s">
        <v>45</v>
      </c>
      <c r="B46" s="109">
        <v>77.971805458000006</v>
      </c>
      <c r="C46" s="109">
        <v>0.2439546846</v>
      </c>
      <c r="D46" s="109">
        <v>593.17201953999995</v>
      </c>
      <c r="E46" s="109">
        <v>16.738011490000002</v>
      </c>
      <c r="F46" s="109">
        <v>16.235870663</v>
      </c>
      <c r="G46" s="109">
        <v>0.27496229649999998</v>
      </c>
      <c r="H46" s="109">
        <v>26.547955129000002</v>
      </c>
      <c r="I46" s="109">
        <v>2.0787050897000001</v>
      </c>
      <c r="J46" s="109">
        <v>0.42476730709999999</v>
      </c>
      <c r="K46" s="109">
        <v>1.5326785399999999E-2</v>
      </c>
      <c r="L46" s="109">
        <v>0.59732905999999997</v>
      </c>
      <c r="N46" s="109">
        <v>4.9379199800000002E-2</v>
      </c>
      <c r="P46" s="109">
        <v>7.40636E-5</v>
      </c>
      <c r="Q46" s="109">
        <v>5.9201941244</v>
      </c>
      <c r="R46" s="109">
        <v>2.029484E-4</v>
      </c>
      <c r="T46" s="109">
        <v>3.2938314699999999E-2</v>
      </c>
      <c r="U46" s="109">
        <v>7.2475919400000005E-2</v>
      </c>
      <c r="V46" s="109">
        <v>5.7594451099999999E-2</v>
      </c>
      <c r="W46" s="109">
        <v>0.57078104640000005</v>
      </c>
      <c r="X46" s="109">
        <v>0.43644841140000001</v>
      </c>
      <c r="Y46" s="109">
        <v>3.4442338400000001E-2</v>
      </c>
      <c r="Z46" s="109">
        <v>1.5651400000000001E-5</v>
      </c>
      <c r="AA46" s="109">
        <v>2.0497580000000001E-4</v>
      </c>
      <c r="AB46" s="109">
        <v>2.3657109999999999E-4</v>
      </c>
      <c r="AC46" s="109">
        <v>3.9134345199999997E-2</v>
      </c>
      <c r="AD46" s="109">
        <v>16.738011490000002</v>
      </c>
      <c r="AE46" s="109">
        <v>16.235870663</v>
      </c>
      <c r="AF46" s="109">
        <v>0.10194414459999999</v>
      </c>
      <c r="AG46" s="109">
        <v>7.4068801099999998E-2</v>
      </c>
      <c r="AI46" s="109">
        <v>3.4582400000000003E-5</v>
      </c>
      <c r="AK46" s="109" t="s">
        <v>45</v>
      </c>
      <c r="AL46" s="109">
        <v>0</v>
      </c>
      <c r="AM46" s="109">
        <v>0</v>
      </c>
      <c r="AN46" s="109">
        <v>0.42476709012976899</v>
      </c>
      <c r="AO46" s="109">
        <v>2.0787039373488199</v>
      </c>
      <c r="AP46" s="109">
        <v>2.0787039373488199</v>
      </c>
      <c r="AQ46" s="109">
        <v>0.45418802113130102</v>
      </c>
      <c r="AR46" s="109">
        <v>1.9434544739483101E-2</v>
      </c>
      <c r="AS46" s="109">
        <v>2.60558771364165E-3</v>
      </c>
      <c r="AT46" s="109">
        <v>1.27212213605824E-2</v>
      </c>
      <c r="AU46" s="109">
        <v>0.59732771912496496</v>
      </c>
      <c r="AV46" s="109">
        <v>3.4582377809222901E-5</v>
      </c>
      <c r="AW46" s="109">
        <v>0</v>
      </c>
      <c r="AX46" s="109">
        <v>0</v>
      </c>
      <c r="AY46" s="109">
        <v>4.9378741254410503E-2</v>
      </c>
      <c r="AZ46" s="109">
        <v>0</v>
      </c>
      <c r="BA46" s="109">
        <v>0</v>
      </c>
      <c r="BB46" s="109">
        <v>0</v>
      </c>
      <c r="BC46" s="109">
        <v>1.48127889019329E-5</v>
      </c>
      <c r="BD46" s="109">
        <v>5.9251758682076899E-5</v>
      </c>
      <c r="BE46" s="109">
        <v>77.971750419153807</v>
      </c>
      <c r="BF46" s="109">
        <v>0.50214085550356202</v>
      </c>
      <c r="BG46" s="109">
        <v>12.521095024719299</v>
      </c>
      <c r="BH46" s="109">
        <v>0.79732625473304797</v>
      </c>
      <c r="BI46" s="109">
        <v>1.8525121447113799E-2</v>
      </c>
      <c r="BJ46" s="109">
        <v>2.85101377227357</v>
      </c>
      <c r="BK46" s="109">
        <v>4.7895765362081601E-2</v>
      </c>
      <c r="BL46" s="109">
        <v>4.5431733138980404</v>
      </c>
      <c r="BM46" s="109">
        <v>0.40969048877064801</v>
      </c>
      <c r="BN46" s="109">
        <v>1.4851209353229999</v>
      </c>
      <c r="BO46" s="109">
        <v>0.10194223497491101</v>
      </c>
      <c r="BP46" s="109">
        <v>0</v>
      </c>
      <c r="BQ46" s="109">
        <v>0</v>
      </c>
      <c r="BR46" s="109">
        <v>5.9201904209712497</v>
      </c>
      <c r="BS46" s="109">
        <v>5.9201904209712497</v>
      </c>
      <c r="BT46" s="109">
        <v>7.4070806409166801E-2</v>
      </c>
      <c r="BU46" s="109">
        <v>5.8854831562437503E-5</v>
      </c>
      <c r="BV46" s="109">
        <v>1.13649272312593E-4</v>
      </c>
      <c r="BW46" s="109">
        <v>4.7453796537641102</v>
      </c>
      <c r="BX46" s="109">
        <v>0.54465799828755901</v>
      </c>
      <c r="BY46" s="109">
        <v>3.3975383797058903E-2</v>
      </c>
      <c r="BZ46" s="109">
        <v>6.2171475848137897E-2</v>
      </c>
      <c r="CA46" s="109">
        <v>0.26594863199678098</v>
      </c>
      <c r="CB46" s="109">
        <v>0</v>
      </c>
      <c r="CC46" s="109">
        <v>0</v>
      </c>
      <c r="CD46" s="109">
        <v>1.0869620154654199E-2</v>
      </c>
      <c r="CE46" s="109">
        <v>2.2068712445642201E-2</v>
      </c>
      <c r="CF46" s="109">
        <v>0</v>
      </c>
      <c r="CG46" s="109">
        <v>7.2474236797802405E-2</v>
      </c>
      <c r="CH46" s="109">
        <v>0.24395460705368699</v>
      </c>
      <c r="CI46" s="109">
        <v>0</v>
      </c>
      <c r="CJ46" s="109">
        <v>2.93731762540165E-2</v>
      </c>
      <c r="CK46" s="109">
        <v>2.8221341071556501E-2</v>
      </c>
      <c r="CL46" s="109">
        <v>26.956319901673801</v>
      </c>
      <c r="CM46" s="109">
        <v>533.85435804163399</v>
      </c>
      <c r="CN46" s="109">
        <v>54.5717196139707</v>
      </c>
      <c r="CO46" s="109">
        <v>593.17145730936898</v>
      </c>
      <c r="CP46" s="109">
        <v>0</v>
      </c>
      <c r="CQ46" s="109">
        <v>1.7552442587399399</v>
      </c>
      <c r="CR46" s="109">
        <v>3.4441765299580401E-2</v>
      </c>
      <c r="CS46" s="109">
        <v>1.56514062172544E-5</v>
      </c>
      <c r="CT46" s="109">
        <v>2.04977997669714E-4</v>
      </c>
      <c r="CU46" s="109">
        <v>2.36570958276426E-4</v>
      </c>
      <c r="CV46" s="109">
        <v>3.91343021853316E-2</v>
      </c>
      <c r="CW46" s="109">
        <v>0</v>
      </c>
      <c r="CX46" s="109">
        <v>7.1466180340184096</v>
      </c>
      <c r="CY46" s="109">
        <v>9.4655161846811803E-3</v>
      </c>
      <c r="CZ46" s="109">
        <v>3.3283476799109298E-3</v>
      </c>
      <c r="DA46" s="109">
        <v>12.521095024719299</v>
      </c>
      <c r="DB46" s="109">
        <v>4.2537956205184104E-3</v>
      </c>
      <c r="DC46" s="109">
        <v>0</v>
      </c>
      <c r="DD46" s="109">
        <v>3.0442764926668699E-5</v>
      </c>
      <c r="DE46" s="109">
        <v>6.1693164569520003E-4</v>
      </c>
      <c r="DF46" s="109">
        <v>16.737577161506199</v>
      </c>
      <c r="DG46" s="109">
        <v>16.2354363060027</v>
      </c>
      <c r="DH46" s="109">
        <v>0.50214085550356202</v>
      </c>
      <c r="DI46" s="109">
        <v>0</v>
      </c>
      <c r="DJ46" s="109">
        <v>0</v>
      </c>
      <c r="DK46" s="109">
        <v>6.6420960664032094E-2</v>
      </c>
      <c r="DL46" s="109">
        <v>0</v>
      </c>
      <c r="DM46" s="109">
        <v>0.71275612857355297</v>
      </c>
      <c r="DN46" s="109">
        <v>0</v>
      </c>
      <c r="DO46" s="109">
        <v>1.8525121447113799E-2</v>
      </c>
      <c r="DP46" s="109">
        <v>2.85101377227357</v>
      </c>
      <c r="DQ46" s="109">
        <v>0.49382190673082099</v>
      </c>
      <c r="DR46" s="109">
        <v>0</v>
      </c>
      <c r="DS46" s="109">
        <v>4.7895765362081601E-2</v>
      </c>
      <c r="DT46" s="109">
        <v>6.4941832261335803E-5</v>
      </c>
      <c r="DU46" s="109">
        <v>0.27496315869420102</v>
      </c>
      <c r="DV46" s="109">
        <v>3.8896596746627399</v>
      </c>
      <c r="DW46" s="109">
        <v>0</v>
      </c>
      <c r="DX46" s="109">
        <v>0</v>
      </c>
      <c r="DY46" s="109">
        <v>6.9517010254907096E-3</v>
      </c>
      <c r="DZ46" s="109">
        <v>0.595569659194078</v>
      </c>
      <c r="EA46" s="109">
        <v>0.57077960444631703</v>
      </c>
      <c r="EB46" s="109">
        <v>0</v>
      </c>
      <c r="EC46" s="109">
        <v>5.2054660650473698E-2</v>
      </c>
      <c r="ED46" s="109">
        <v>26.547920942255399</v>
      </c>
      <c r="EE46" s="109">
        <v>0.43645085972640602</v>
      </c>
      <c r="EF46" s="109">
        <v>0.48639130006575199</v>
      </c>
      <c r="EI46" s="30">
        <f t="shared" si="35"/>
        <v>8.00001347888382E-3</v>
      </c>
      <c r="EJ46" s="45">
        <f t="shared" si="36"/>
        <v>-7.0588138719562535E-7</v>
      </c>
      <c r="EK46" s="45">
        <f t="shared" si="37"/>
        <v>-3.1787179302161339E-7</v>
      </c>
      <c r="EL46" s="45">
        <f t="shared" si="38"/>
        <v>-9.4783741049021727E-7</v>
      </c>
      <c r="EM46" s="45">
        <f t="shared" si="39"/>
        <v>-2.5948631595968234E-5</v>
      </c>
      <c r="EN46" s="45">
        <f t="shared" si="40"/>
        <v>-2.6752922976246881E-5</v>
      </c>
      <c r="EO46" s="45">
        <f t="shared" si="41"/>
        <v>3.1356815534689325E-6</v>
      </c>
      <c r="EP46" s="45">
        <f t="shared" si="42"/>
        <v>-1.2877355124749212E-6</v>
      </c>
      <c r="EQ46" s="45">
        <f t="shared" si="43"/>
        <v>-5.5436010907257375E-7</v>
      </c>
      <c r="ER46" s="45">
        <f t="shared" si="44"/>
        <v>-5.1079785891548603E-7</v>
      </c>
      <c r="ES46" s="45">
        <f t="shared" si="45"/>
        <v>1.5446307515746768E-6</v>
      </c>
      <c r="ET46" s="45">
        <f t="shared" si="46"/>
        <v>-2.2447845330097288E-6</v>
      </c>
      <c r="EU46" s="45">
        <f t="shared" si="47"/>
        <v>0</v>
      </c>
      <c r="EV46" s="45">
        <f t="shared" si="48"/>
        <v>-9.2862094030730325E-6</v>
      </c>
      <c r="EW46" s="45">
        <f t="shared" si="49"/>
        <v>0</v>
      </c>
      <c r="EX46" s="45">
        <f t="shared" si="50"/>
        <v>1.2794193231135001E-5</v>
      </c>
      <c r="EY46" s="45">
        <f t="shared" si="51"/>
        <v>-6.2555866792795687E-7</v>
      </c>
      <c r="EZ46" s="45">
        <f t="shared" si="52"/>
        <v>-7.5447665553177619E-6</v>
      </c>
      <c r="FA46" s="45">
        <f t="shared" si="53"/>
        <v>0</v>
      </c>
      <c r="FB46" s="45">
        <f t="shared" si="54"/>
        <v>5.4344906717165299E-7</v>
      </c>
      <c r="FC46" s="45">
        <f t="shared" si="55"/>
        <v>-2.3216017285876492E-5</v>
      </c>
      <c r="FD46" s="45">
        <f t="shared" si="56"/>
        <v>1.1498603030828378E-6</v>
      </c>
      <c r="FE46" s="45">
        <f t="shared" si="57"/>
        <v>-2.5262816488160889E-6</v>
      </c>
      <c r="FF46" s="45">
        <f t="shared" si="58"/>
        <v>5.6096581910976488E-6</v>
      </c>
      <c r="FG46" s="45">
        <f t="shared" si="59"/>
        <v>-1.6639416666319002E-5</v>
      </c>
      <c r="FH46" s="45">
        <f t="shared" si="60"/>
        <v>3.9723311649880012E-7</v>
      </c>
      <c r="FI46" s="45">
        <f t="shared" si="61"/>
        <v>1.0721605740722235E-5</v>
      </c>
      <c r="FJ46" s="45">
        <f t="shared" si="62"/>
        <v>-5.9907391048318912E-7</v>
      </c>
      <c r="FK46" s="45">
        <f t="shared" si="63"/>
        <v>-1.0991539062885283E-6</v>
      </c>
      <c r="FL46" s="45">
        <f t="shared" si="64"/>
        <v>-8.7799923753567124E-7</v>
      </c>
      <c r="FM46" s="45">
        <f t="shared" si="65"/>
        <v>-9.0690947175625187E-7</v>
      </c>
      <c r="FN46" s="45">
        <f t="shared" si="66"/>
        <v>-1.873207231746042E-5</v>
      </c>
      <c r="FO46" s="45">
        <f t="shared" si="67"/>
        <v>2.7073600990183139E-5</v>
      </c>
      <c r="FP46" s="45">
        <f t="shared" si="68"/>
        <v>0</v>
      </c>
      <c r="FQ46" s="45">
        <f t="shared" si="34"/>
        <v>-6.4167834222450845E-7</v>
      </c>
    </row>
    <row r="47" spans="1:173" x14ac:dyDescent="0.25">
      <c r="A47" s="20" t="s">
        <v>46</v>
      </c>
      <c r="B47" s="109">
        <v>1963.7361914999999</v>
      </c>
      <c r="C47" s="109">
        <v>5.9560543545</v>
      </c>
      <c r="D47" s="109">
        <v>9500.2242014999993</v>
      </c>
      <c r="E47" s="109">
        <v>262.65007808000001</v>
      </c>
      <c r="F47" s="109">
        <v>254.74049478000001</v>
      </c>
      <c r="G47" s="109">
        <v>20.503525758999999</v>
      </c>
      <c r="H47" s="109">
        <v>415.51265938</v>
      </c>
      <c r="I47" s="109">
        <v>32.534641786000002</v>
      </c>
      <c r="J47" s="109">
        <v>6.6482023106000003</v>
      </c>
      <c r="K47" s="109">
        <v>0.27122436560000002</v>
      </c>
      <c r="L47" s="109">
        <v>9.3490347154000002</v>
      </c>
      <c r="N47" s="109">
        <v>0.77285353550000002</v>
      </c>
      <c r="P47" s="109">
        <v>1.3106067E-3</v>
      </c>
      <c r="Q47" s="109">
        <v>92.659319792000005</v>
      </c>
      <c r="R47" s="109">
        <v>3.5946539E-3</v>
      </c>
      <c r="T47" s="109">
        <v>0.5829026048</v>
      </c>
      <c r="U47" s="109">
        <v>1.134349536</v>
      </c>
      <c r="V47" s="109">
        <v>1.0192449196</v>
      </c>
      <c r="W47" s="109">
        <v>8.9335220522000007</v>
      </c>
      <c r="X47" s="109">
        <v>6.8298497554999997</v>
      </c>
      <c r="Y47" s="109">
        <v>0.53900758930000003</v>
      </c>
      <c r="Z47" s="109">
        <v>2.4556980000000001E-4</v>
      </c>
      <c r="AA47" s="109">
        <v>3.2121136000000002E-3</v>
      </c>
      <c r="AB47" s="109">
        <v>3.7066208000000002E-3</v>
      </c>
      <c r="AC47" s="109">
        <v>0.61245373800000003</v>
      </c>
      <c r="AD47" s="109">
        <v>262.65007808000001</v>
      </c>
      <c r="AE47" s="109">
        <v>254.74049478000001</v>
      </c>
      <c r="AF47" s="109">
        <v>1.5955685526000001</v>
      </c>
      <c r="AG47" s="109">
        <v>1.1592802971</v>
      </c>
      <c r="AI47" s="109">
        <v>5.4259730000000002E-4</v>
      </c>
      <c r="AK47" s="109" t="s">
        <v>46</v>
      </c>
      <c r="AL47" s="109">
        <v>0</v>
      </c>
      <c r="AM47" s="109">
        <v>0</v>
      </c>
      <c r="AN47" s="109">
        <v>6.6481979814677299</v>
      </c>
      <c r="AO47" s="109">
        <v>32.534629908071501</v>
      </c>
      <c r="AP47" s="109">
        <v>32.534629908071501</v>
      </c>
      <c r="AQ47" s="109">
        <v>7.1086649571818299</v>
      </c>
      <c r="AR47" s="109">
        <v>0.30418252336270002</v>
      </c>
      <c r="AS47" s="109">
        <v>4.6108091371660699E-2</v>
      </c>
      <c r="AT47" s="109">
        <v>0.22511615142446101</v>
      </c>
      <c r="AU47" s="109">
        <v>9.3490282861997809</v>
      </c>
      <c r="AV47" s="109">
        <v>5.4259373441358199E-4</v>
      </c>
      <c r="AW47" s="109">
        <v>0</v>
      </c>
      <c r="AX47" s="109">
        <v>0</v>
      </c>
      <c r="AY47" s="109">
        <v>0.77285509746247705</v>
      </c>
      <c r="AZ47" s="109">
        <v>0</v>
      </c>
      <c r="BA47" s="109">
        <v>0</v>
      </c>
      <c r="BB47" s="109">
        <v>0</v>
      </c>
      <c r="BC47" s="109">
        <v>2.62117915221261E-4</v>
      </c>
      <c r="BD47" s="109">
        <v>1.04849165584748E-3</v>
      </c>
      <c r="BE47" s="109">
        <v>1963.73501889515</v>
      </c>
      <c r="BF47" s="109">
        <v>7.9095885092897298</v>
      </c>
      <c r="BG47" s="109">
        <v>196.45586466927799</v>
      </c>
      <c r="BH47" s="109">
        <v>12.5100583889724</v>
      </c>
      <c r="BI47" s="109">
        <v>0.29065896614251702</v>
      </c>
      <c r="BJ47" s="109">
        <v>44.732399120465999</v>
      </c>
      <c r="BK47" s="109">
        <v>0.75148485512877705</v>
      </c>
      <c r="BL47" s="109">
        <v>71.107068919859401</v>
      </c>
      <c r="BM47" s="109">
        <v>6.4122195320492397</v>
      </c>
      <c r="BN47" s="109">
        <v>23.2443239037426</v>
      </c>
      <c r="BO47" s="109">
        <v>1.59556648977386</v>
      </c>
      <c r="BP47" s="109">
        <v>0</v>
      </c>
      <c r="BQ47" s="109">
        <v>0</v>
      </c>
      <c r="BR47" s="109">
        <v>92.659357724978307</v>
      </c>
      <c r="BS47" s="109">
        <v>92.659357724978307</v>
      </c>
      <c r="BT47" s="109">
        <v>1.1592799235797699</v>
      </c>
      <c r="BU47" s="109">
        <v>1.0424438205513401E-3</v>
      </c>
      <c r="BV47" s="109">
        <v>2.0129959140186898E-3</v>
      </c>
      <c r="BW47" s="109">
        <v>76.001823165285899</v>
      </c>
      <c r="BX47" s="109">
        <v>8.5246521622775493</v>
      </c>
      <c r="BY47" s="109">
        <v>0.53175833056894195</v>
      </c>
      <c r="BZ47" s="109">
        <v>0.97306540735492497</v>
      </c>
      <c r="CA47" s="109">
        <v>4.1624589331470396</v>
      </c>
      <c r="CB47" s="109">
        <v>0</v>
      </c>
      <c r="CC47" s="109">
        <v>0</v>
      </c>
      <c r="CD47" s="109">
        <v>0.19235765378616199</v>
      </c>
      <c r="CE47" s="109">
        <v>0.39054461299514398</v>
      </c>
      <c r="CF47" s="109">
        <v>0</v>
      </c>
      <c r="CG47" s="109">
        <v>1.1343457331895099</v>
      </c>
      <c r="CH47" s="109">
        <v>5.9560623092313003</v>
      </c>
      <c r="CI47" s="109">
        <v>0</v>
      </c>
      <c r="CJ47" s="109">
        <v>0.51981423966445595</v>
      </c>
      <c r="CK47" s="109">
        <v>0.499430035604645</v>
      </c>
      <c r="CL47" s="109">
        <v>421.90431552329397</v>
      </c>
      <c r="CM47" s="109">
        <v>8550.1987663486507</v>
      </c>
      <c r="CN47" s="109">
        <v>874.02067357440797</v>
      </c>
      <c r="CO47" s="109">
        <v>9500.2212630883496</v>
      </c>
      <c r="CP47" s="109">
        <v>0</v>
      </c>
      <c r="CQ47" s="109">
        <v>27.472038563349201</v>
      </c>
      <c r="CR47" s="109">
        <v>0.53901197995943495</v>
      </c>
      <c r="CS47" s="109">
        <v>2.4557063472544101E-4</v>
      </c>
      <c r="CT47" s="109">
        <v>3.2120988672740399E-3</v>
      </c>
      <c r="CU47" s="109">
        <v>3.70660459538021E-3</v>
      </c>
      <c r="CV47" s="109">
        <v>0.61244219405964595</v>
      </c>
      <c r="CW47" s="109">
        <v>0</v>
      </c>
      <c r="CX47" s="109">
        <v>111.854907127197</v>
      </c>
      <c r="CY47" s="109">
        <v>0.148513532919966</v>
      </c>
      <c r="CZ47" s="109">
        <v>5.2221726151777101E-2</v>
      </c>
      <c r="DA47" s="109">
        <v>196.45586466927799</v>
      </c>
      <c r="DB47" s="109">
        <v>6.6742014345475206E-2</v>
      </c>
      <c r="DC47" s="109">
        <v>0</v>
      </c>
      <c r="DD47" s="109">
        <v>5.3919534210772801E-4</v>
      </c>
      <c r="DE47" s="109">
        <v>9.6801164742582792E-3</v>
      </c>
      <c r="DF47" s="109">
        <v>262.64341103260801</v>
      </c>
      <c r="DG47" s="109">
        <v>254.733822523318</v>
      </c>
      <c r="DH47" s="109">
        <v>7.9095885092897298</v>
      </c>
      <c r="DI47" s="109">
        <v>0</v>
      </c>
      <c r="DJ47" s="109">
        <v>0</v>
      </c>
      <c r="DK47" s="109">
        <v>1.0421427612890399</v>
      </c>
      <c r="DL47" s="109">
        <v>0</v>
      </c>
      <c r="DM47" s="109">
        <v>11.183095815407</v>
      </c>
      <c r="DN47" s="109">
        <v>0</v>
      </c>
      <c r="DO47" s="109">
        <v>0.29065896614251702</v>
      </c>
      <c r="DP47" s="109">
        <v>44.732399120465999</v>
      </c>
      <c r="DQ47" s="109">
        <v>7.7290289674267498</v>
      </c>
      <c r="DR47" s="109">
        <v>0</v>
      </c>
      <c r="DS47" s="109">
        <v>0.75148485512877705</v>
      </c>
      <c r="DT47" s="109">
        <v>1.0189457145786101E-3</v>
      </c>
      <c r="DU47" s="109">
        <v>20.503500505744601</v>
      </c>
      <c r="DV47" s="109">
        <v>60.878679581902702</v>
      </c>
      <c r="DW47" s="109">
        <v>0</v>
      </c>
      <c r="DX47" s="109">
        <v>0</v>
      </c>
      <c r="DY47" s="109">
        <v>0.10880524133529899</v>
      </c>
      <c r="DZ47" s="109">
        <v>9.3215338069205291</v>
      </c>
      <c r="EA47" s="109">
        <v>8.9335170299594502</v>
      </c>
      <c r="EB47" s="109">
        <v>0</v>
      </c>
      <c r="EC47" s="109">
        <v>0.81472619234808696</v>
      </c>
      <c r="ED47" s="109">
        <v>415.51244661011702</v>
      </c>
      <c r="EE47" s="109">
        <v>6.8298455942942704</v>
      </c>
      <c r="EF47" s="109">
        <v>7.6127518642500496</v>
      </c>
      <c r="EI47" s="30">
        <f t="shared" si="35"/>
        <v>8.0000055851940314E-3</v>
      </c>
      <c r="EJ47" s="45">
        <f t="shared" si="36"/>
        <v>-5.97129520235031E-7</v>
      </c>
      <c r="EK47" s="45">
        <f t="shared" si="37"/>
        <v>1.3355706356709524E-6</v>
      </c>
      <c r="EL47" s="45">
        <f t="shared" si="38"/>
        <v>-3.0929918992878578E-7</v>
      </c>
      <c r="EM47" s="45">
        <f t="shared" si="39"/>
        <v>-2.5383763221152203E-5</v>
      </c>
      <c r="EN47" s="45">
        <f t="shared" si="40"/>
        <v>-2.6192367600492075E-5</v>
      </c>
      <c r="EO47" s="45">
        <f t="shared" si="41"/>
        <v>-1.2316542869141908E-6</v>
      </c>
      <c r="EP47" s="45">
        <f t="shared" si="42"/>
        <v>-5.1206594594643032E-7</v>
      </c>
      <c r="EQ47" s="45">
        <f t="shared" si="43"/>
        <v>-3.6508557796498773E-7</v>
      </c>
      <c r="ER47" s="45">
        <f t="shared" si="44"/>
        <v>-6.5117336509743722E-7</v>
      </c>
      <c r="ES47" s="45">
        <f t="shared" si="45"/>
        <v>-4.527759813057063E-7</v>
      </c>
      <c r="ET47" s="45">
        <f t="shared" si="46"/>
        <v>-6.8768599272877074E-7</v>
      </c>
      <c r="EU47" s="45">
        <f t="shared" si="47"/>
        <v>0</v>
      </c>
      <c r="EV47" s="45">
        <f t="shared" si="48"/>
        <v>2.0210329710341088E-6</v>
      </c>
      <c r="EW47" s="45">
        <f t="shared" si="49"/>
        <v>0</v>
      </c>
      <c r="EX47" s="45">
        <f t="shared" si="50"/>
        <v>2.190640976458013E-6</v>
      </c>
      <c r="EY47" s="45">
        <f t="shared" si="51"/>
        <v>4.0938114359915918E-7</v>
      </c>
      <c r="EZ47" s="45">
        <f t="shared" si="52"/>
        <v>-5.2364769364991412E-6</v>
      </c>
      <c r="FA47" s="45">
        <f t="shared" si="53"/>
        <v>0</v>
      </c>
      <c r="FB47" s="45">
        <f t="shared" si="54"/>
        <v>-5.79888803466428E-7</v>
      </c>
      <c r="FC47" s="45">
        <f t="shared" si="55"/>
        <v>-3.3524150796330454E-6</v>
      </c>
      <c r="FD47" s="45">
        <f t="shared" si="56"/>
        <v>-6.3216493571816813E-7</v>
      </c>
      <c r="FE47" s="45">
        <f t="shared" si="57"/>
        <v>-5.6217923022961881E-7</v>
      </c>
      <c r="FF47" s="45">
        <f t="shared" si="58"/>
        <v>-6.092675356400072E-7</v>
      </c>
      <c r="FG47" s="45">
        <f t="shared" si="59"/>
        <v>8.1458211759474828E-6</v>
      </c>
      <c r="FH47" s="45">
        <f t="shared" si="60"/>
        <v>3.3991371944073735E-6</v>
      </c>
      <c r="FI47" s="45">
        <f t="shared" si="61"/>
        <v>-4.5866142343798435E-6</v>
      </c>
      <c r="FJ47" s="45">
        <f t="shared" si="62"/>
        <v>-4.371804040519573E-6</v>
      </c>
      <c r="FK47" s="45">
        <f t="shared" si="63"/>
        <v>-1.8848673194113369E-5</v>
      </c>
      <c r="FL47" s="45">
        <f t="shared" si="64"/>
        <v>-8.9741921121985068E-8</v>
      </c>
      <c r="FM47" s="45">
        <f t="shared" si="65"/>
        <v>-1.1297776719602603E-7</v>
      </c>
      <c r="FN47" s="45">
        <f t="shared" si="66"/>
        <v>-1.2928470774660533E-6</v>
      </c>
      <c r="FO47" s="45">
        <f t="shared" si="67"/>
        <v>-3.2220010209228457E-7</v>
      </c>
      <c r="FP47" s="45">
        <f t="shared" si="68"/>
        <v>0</v>
      </c>
      <c r="FQ47" s="45">
        <f t="shared" si="34"/>
        <v>-6.5713309263147734E-6</v>
      </c>
    </row>
    <row r="48" spans="1:173" x14ac:dyDescent="0.25">
      <c r="A48" s="20" t="s">
        <v>47</v>
      </c>
      <c r="B48" s="109">
        <v>3402.267758</v>
      </c>
      <c r="C48" s="109">
        <v>9.5788081132999991</v>
      </c>
      <c r="D48" s="109">
        <v>14605.896822999999</v>
      </c>
      <c r="E48" s="109">
        <v>355.28857618000001</v>
      </c>
      <c r="F48" s="109">
        <v>344.62990880000001</v>
      </c>
      <c r="G48" s="109">
        <v>12.021814472000001</v>
      </c>
      <c r="H48" s="109">
        <v>592.90453660000003</v>
      </c>
      <c r="I48" s="109">
        <v>46.424425395999997</v>
      </c>
      <c r="J48" s="109">
        <v>9.4864726040999994</v>
      </c>
      <c r="K48" s="109">
        <v>0.36619643349999997</v>
      </c>
      <c r="L48" s="109">
        <v>13.340352056</v>
      </c>
      <c r="N48" s="109">
        <v>1.1028024412999999</v>
      </c>
      <c r="P48" s="109">
        <v>1.7668854999999999E-3</v>
      </c>
      <c r="Q48" s="109">
        <v>132.21771193999999</v>
      </c>
      <c r="R48" s="109">
        <v>4.8487412000000002E-3</v>
      </c>
      <c r="T48" s="109">
        <v>0.78669464420000002</v>
      </c>
      <c r="U48" s="109">
        <v>1.618629391</v>
      </c>
      <c r="V48" s="109">
        <v>1.3735854664</v>
      </c>
      <c r="W48" s="109">
        <v>12.747447489000001</v>
      </c>
      <c r="X48" s="109">
        <v>9.7259032688999998</v>
      </c>
      <c r="Y48" s="109">
        <v>0.73052918680000001</v>
      </c>
      <c r="Z48" s="109">
        <v>3.3222319999999999E-4</v>
      </c>
      <c r="AA48" s="109">
        <v>4.3458932999999996E-3</v>
      </c>
      <c r="AB48" s="109">
        <v>5.0113457999999998E-3</v>
      </c>
      <c r="AC48" s="109">
        <v>0.85575497700000003</v>
      </c>
      <c r="AD48" s="109">
        <v>355.28857618000001</v>
      </c>
      <c r="AE48" s="109">
        <v>344.62990880000001</v>
      </c>
      <c r="AF48" s="109">
        <v>2.2767534322</v>
      </c>
      <c r="AG48" s="109">
        <v>1.6542036608999999</v>
      </c>
      <c r="AI48" s="109">
        <v>7.3406169999999996E-4</v>
      </c>
      <c r="AK48" s="109" t="s">
        <v>47</v>
      </c>
      <c r="AL48" s="109">
        <v>0</v>
      </c>
      <c r="AM48" s="109">
        <v>0</v>
      </c>
      <c r="AN48" s="109">
        <v>9.4864720961155697</v>
      </c>
      <c r="AO48" s="109">
        <v>46.424418196507297</v>
      </c>
      <c r="AP48" s="109">
        <v>46.424418196507297</v>
      </c>
      <c r="AQ48" s="109">
        <v>10.143536111096401</v>
      </c>
      <c r="AR48" s="109">
        <v>0.43403987585970899</v>
      </c>
      <c r="AS48" s="109">
        <v>6.2253478243136699E-2</v>
      </c>
      <c r="AT48" s="109">
        <v>0.30394288066932301</v>
      </c>
      <c r="AU48" s="109">
        <v>13.3403376751723</v>
      </c>
      <c r="AV48" s="109">
        <v>7.3406508332676996E-4</v>
      </c>
      <c r="AW48" s="109">
        <v>0</v>
      </c>
      <c r="AX48" s="109">
        <v>0</v>
      </c>
      <c r="AY48" s="109">
        <v>1.1028040808758099</v>
      </c>
      <c r="AZ48" s="109">
        <v>0</v>
      </c>
      <c r="BA48" s="109">
        <v>0</v>
      </c>
      <c r="BB48" s="109">
        <v>0</v>
      </c>
      <c r="BC48" s="109">
        <v>3.5338100729178702E-4</v>
      </c>
      <c r="BD48" s="109">
        <v>1.4134896718971299E-3</v>
      </c>
      <c r="BE48" s="109">
        <v>3402.2644451440401</v>
      </c>
      <c r="BF48" s="109">
        <v>10.658697071710799</v>
      </c>
      <c r="BG48" s="109">
        <v>265.77854972249298</v>
      </c>
      <c r="BH48" s="109">
        <v>16.924416981100801</v>
      </c>
      <c r="BI48" s="109">
        <v>0.39322234208016998</v>
      </c>
      <c r="BJ48" s="109">
        <v>60.5170100012676</v>
      </c>
      <c r="BK48" s="109">
        <v>1.0166579437490699</v>
      </c>
      <c r="BL48" s="109">
        <v>101.464426744543</v>
      </c>
      <c r="BM48" s="109">
        <v>9.1497519179854194</v>
      </c>
      <c r="BN48" s="109">
        <v>33.167727179835303</v>
      </c>
      <c r="BO48" s="109">
        <v>2.27675299174892</v>
      </c>
      <c r="BP48" s="109">
        <v>0</v>
      </c>
      <c r="BQ48" s="109">
        <v>0</v>
      </c>
      <c r="BR48" s="109">
        <v>132.21769912116201</v>
      </c>
      <c r="BS48" s="109">
        <v>132.21769912116201</v>
      </c>
      <c r="BT48" s="109">
        <v>1.65420260341605</v>
      </c>
      <c r="BU48" s="109">
        <v>1.40614852663287E-3</v>
      </c>
      <c r="BV48" s="109">
        <v>2.7153150049007602E-3</v>
      </c>
      <c r="BW48" s="109">
        <v>116.847034698766</v>
      </c>
      <c r="BX48" s="109">
        <v>12.164036173173001</v>
      </c>
      <c r="BY48" s="109">
        <v>0.75877656155281303</v>
      </c>
      <c r="BZ48" s="109">
        <v>1.38848648804015</v>
      </c>
      <c r="CA48" s="109">
        <v>5.9395221313161102</v>
      </c>
      <c r="CB48" s="109">
        <v>0</v>
      </c>
      <c r="CC48" s="109">
        <v>0</v>
      </c>
      <c r="CD48" s="109">
        <v>0.25960914587432499</v>
      </c>
      <c r="CE48" s="109">
        <v>0.52708692008796398</v>
      </c>
      <c r="CF48" s="109">
        <v>0</v>
      </c>
      <c r="CG48" s="109">
        <v>1.6186266464855299</v>
      </c>
      <c r="CH48" s="109">
        <v>9.5787946326273108</v>
      </c>
      <c r="CI48" s="109">
        <v>0</v>
      </c>
      <c r="CJ48" s="109">
        <v>0.70052478314786903</v>
      </c>
      <c r="CK48" s="109">
        <v>0.67305658746562103</v>
      </c>
      <c r="CL48" s="109">
        <v>602.02472474743297</v>
      </c>
      <c r="CM48" s="109">
        <v>13145.2998782828</v>
      </c>
      <c r="CN48" s="109">
        <v>1343.7432043827901</v>
      </c>
      <c r="CO48" s="109">
        <v>14605.890117364401</v>
      </c>
      <c r="CP48" s="109">
        <v>0</v>
      </c>
      <c r="CQ48" s="109">
        <v>39.2004013734959</v>
      </c>
      <c r="CR48" s="109">
        <v>0.73053565555316702</v>
      </c>
      <c r="CS48" s="109">
        <v>3.3221873127090902E-4</v>
      </c>
      <c r="CT48" s="109">
        <v>4.3459066528657199E-3</v>
      </c>
      <c r="CU48" s="109">
        <v>5.0114436844524504E-3</v>
      </c>
      <c r="CV48" s="109">
        <v>0.85575760680787205</v>
      </c>
      <c r="CW48" s="109">
        <v>0</v>
      </c>
      <c r="CX48" s="109">
        <v>159.608318979579</v>
      </c>
      <c r="CY48" s="109">
        <v>0.20091913259147701</v>
      </c>
      <c r="CZ48" s="109">
        <v>7.0649041860259901E-2</v>
      </c>
      <c r="DA48" s="109">
        <v>265.77854972249298</v>
      </c>
      <c r="DB48" s="109">
        <v>9.0293151562250207E-2</v>
      </c>
      <c r="DC48" s="109">
        <v>0</v>
      </c>
      <c r="DD48" s="109">
        <v>7.2730261291798295E-4</v>
      </c>
      <c r="DE48" s="109">
        <v>1.30959220445664E-2</v>
      </c>
      <c r="DF48" s="109">
        <v>355.27960223464402</v>
      </c>
      <c r="DG48" s="109">
        <v>344.62090516293301</v>
      </c>
      <c r="DH48" s="109">
        <v>10.658697071710799</v>
      </c>
      <c r="DI48" s="109">
        <v>0</v>
      </c>
      <c r="DJ48" s="109">
        <v>0</v>
      </c>
      <c r="DK48" s="109">
        <v>1.40988086288904</v>
      </c>
      <c r="DL48" s="109">
        <v>0</v>
      </c>
      <c r="DM48" s="109">
        <v>15.1292485457762</v>
      </c>
      <c r="DN48" s="109">
        <v>0</v>
      </c>
      <c r="DO48" s="109">
        <v>0.39322234208016998</v>
      </c>
      <c r="DP48" s="109">
        <v>60.5170100012676</v>
      </c>
      <c r="DQ48" s="109">
        <v>11.0287062175816</v>
      </c>
      <c r="DR48" s="109">
        <v>0</v>
      </c>
      <c r="DS48" s="109">
        <v>1.0166579437490699</v>
      </c>
      <c r="DT48" s="109">
        <v>1.37849661976333E-3</v>
      </c>
      <c r="DU48" s="109">
        <v>12.021814709899299</v>
      </c>
      <c r="DV48" s="109">
        <v>86.869024293929996</v>
      </c>
      <c r="DW48" s="109">
        <v>0</v>
      </c>
      <c r="DX48" s="109">
        <v>0</v>
      </c>
      <c r="DY48" s="109">
        <v>0.15525074395387001</v>
      </c>
      <c r="DZ48" s="109">
        <v>13.301089974029299</v>
      </c>
      <c r="EA48" s="109">
        <v>12.747470000640201</v>
      </c>
      <c r="EB48" s="109">
        <v>0</v>
      </c>
      <c r="EC48" s="109">
        <v>1.16254963885513</v>
      </c>
      <c r="ED48" s="109">
        <v>592.90433802366704</v>
      </c>
      <c r="EE48" s="109">
        <v>9.7258989085263892</v>
      </c>
      <c r="EF48" s="109">
        <v>10.862807106587899</v>
      </c>
      <c r="EI48" s="30">
        <f t="shared" si="35"/>
        <v>7.9999940955225238E-3</v>
      </c>
      <c r="EJ48" s="45">
        <f t="shared" si="36"/>
        <v>-9.7371994078312432E-7</v>
      </c>
      <c r="EK48" s="45">
        <f t="shared" si="37"/>
        <v>-1.4073434323882063E-6</v>
      </c>
      <c r="EL48" s="45">
        <f t="shared" si="38"/>
        <v>-4.591046807736862E-7</v>
      </c>
      <c r="EM48" s="45">
        <f t="shared" si="39"/>
        <v>-2.5258187168516164E-5</v>
      </c>
      <c r="EN48" s="45">
        <f t="shared" si="40"/>
        <v>-2.6125524329408875E-5</v>
      </c>
      <c r="EO48" s="45">
        <f t="shared" si="41"/>
        <v>1.9788967716740975E-8</v>
      </c>
      <c r="EP48" s="45">
        <f t="shared" si="42"/>
        <v>-3.349212575265216E-7</v>
      </c>
      <c r="EQ48" s="45">
        <f t="shared" si="43"/>
        <v>-1.5507984511109253E-7</v>
      </c>
      <c r="ER48" s="45">
        <f t="shared" si="44"/>
        <v>-5.3548294590794369E-8</v>
      </c>
      <c r="ES48" s="45">
        <f t="shared" si="45"/>
        <v>-2.0368177686046275E-7</v>
      </c>
      <c r="ET48" s="45">
        <f t="shared" si="46"/>
        <v>-1.0779946166228971E-6</v>
      </c>
      <c r="EU48" s="45">
        <f t="shared" si="47"/>
        <v>0</v>
      </c>
      <c r="EV48" s="45">
        <f t="shared" si="48"/>
        <v>1.4867357457748758E-6</v>
      </c>
      <c r="EW48" s="45">
        <f t="shared" si="49"/>
        <v>0</v>
      </c>
      <c r="EX48" s="45">
        <f t="shared" si="50"/>
        <v>-8.3880993323852974E-6</v>
      </c>
      <c r="EY48" s="45">
        <f t="shared" si="51"/>
        <v>-9.6952501939713967E-8</v>
      </c>
      <c r="EZ48" s="45">
        <f t="shared" si="52"/>
        <v>5.1445211414420012E-6</v>
      </c>
      <c r="FA48" s="45">
        <f t="shared" si="53"/>
        <v>0</v>
      </c>
      <c r="FB48" s="45">
        <f t="shared" si="54"/>
        <v>1.8072606690451668E-6</v>
      </c>
      <c r="FC48" s="45">
        <f t="shared" si="55"/>
        <v>-1.6955792878792048E-6</v>
      </c>
      <c r="FD48" s="45">
        <f t="shared" si="56"/>
        <v>-2.9818213792583096E-6</v>
      </c>
      <c r="FE48" s="45">
        <f t="shared" si="57"/>
        <v>1.7659723814808525E-6</v>
      </c>
      <c r="FF48" s="45">
        <f t="shared" si="58"/>
        <v>-4.4832582538286211E-7</v>
      </c>
      <c r="FG48" s="45">
        <f t="shared" si="59"/>
        <v>8.8548866820038941E-6</v>
      </c>
      <c r="FH48" s="45">
        <f t="shared" si="60"/>
        <v>-1.3450984431482676E-5</v>
      </c>
      <c r="FI48" s="45">
        <f t="shared" si="61"/>
        <v>3.0725249789834205E-6</v>
      </c>
      <c r="FJ48" s="45">
        <f t="shared" si="62"/>
        <v>1.9532567968195687E-5</v>
      </c>
      <c r="FK48" s="45">
        <f t="shared" si="63"/>
        <v>3.0730851034516051E-6</v>
      </c>
      <c r="FL48" s="45">
        <f t="shared" si="64"/>
        <v>-6.225249027250082E-8</v>
      </c>
      <c r="FM48" s="45">
        <f t="shared" si="65"/>
        <v>-1.5033317796447209E-7</v>
      </c>
      <c r="FN48" s="45">
        <f t="shared" si="66"/>
        <v>-1.9345576636598582E-7</v>
      </c>
      <c r="FO48" s="45">
        <f t="shared" si="67"/>
        <v>-6.3927071070973612E-7</v>
      </c>
      <c r="FP48" s="45">
        <f t="shared" si="68"/>
        <v>0</v>
      </c>
      <c r="FQ48" s="45">
        <f t="shared" si="34"/>
        <v>4.6090495798981427E-6</v>
      </c>
    </row>
    <row r="49" spans="1:173" x14ac:dyDescent="0.25">
      <c r="A49" s="20" t="s">
        <v>48</v>
      </c>
      <c r="B49" s="109">
        <v>1130.7089972000001</v>
      </c>
      <c r="C49" s="109">
        <v>3.5377038344999998</v>
      </c>
      <c r="D49" s="109">
        <v>5677.4649619000002</v>
      </c>
      <c r="E49" s="109">
        <v>157.8435216</v>
      </c>
      <c r="F49" s="109">
        <v>153.10626055</v>
      </c>
      <c r="G49" s="109">
        <v>3.9873597958000002</v>
      </c>
      <c r="H49" s="109">
        <v>249.62310635</v>
      </c>
      <c r="I49" s="109">
        <v>19.545490126000001</v>
      </c>
      <c r="J49" s="109">
        <v>3.9939698558000001</v>
      </c>
      <c r="K49" s="109">
        <v>0.16313734830000001</v>
      </c>
      <c r="L49" s="109">
        <v>5.6165199763000002</v>
      </c>
      <c r="N49" s="109">
        <v>0.4642990058</v>
      </c>
      <c r="P49" s="109">
        <v>7.8832830000000003E-4</v>
      </c>
      <c r="Q49" s="109">
        <v>55.665953223000002</v>
      </c>
      <c r="R49" s="109">
        <v>2.1621403E-3</v>
      </c>
      <c r="T49" s="109">
        <v>0.350593292</v>
      </c>
      <c r="U49" s="109">
        <v>0.68147114559999999</v>
      </c>
      <c r="V49" s="109">
        <v>0.61303160479999996</v>
      </c>
      <c r="W49" s="109">
        <v>5.3668968868000002</v>
      </c>
      <c r="X49" s="109">
        <v>4.1038038452999999</v>
      </c>
      <c r="Y49" s="109">
        <v>0.32396529610000002</v>
      </c>
      <c r="Z49" s="109">
        <v>1.475944E-4</v>
      </c>
      <c r="AA49" s="109">
        <v>1.9306105000000001E-3</v>
      </c>
      <c r="AB49" s="109">
        <v>2.2281025000000002E-3</v>
      </c>
      <c r="AC49" s="109">
        <v>0.36800377340000001</v>
      </c>
      <c r="AD49" s="109">
        <v>157.8435216</v>
      </c>
      <c r="AE49" s="109">
        <v>153.10626055</v>
      </c>
      <c r="AF49" s="109">
        <v>0.95855268490000001</v>
      </c>
      <c r="AG49" s="109">
        <v>0.69644846859999998</v>
      </c>
      <c r="AI49" s="109">
        <v>3.2611629999999999E-4</v>
      </c>
      <c r="AK49" s="109" t="s">
        <v>48</v>
      </c>
      <c r="AL49" s="109">
        <v>0</v>
      </c>
      <c r="AM49" s="109">
        <v>0</v>
      </c>
      <c r="AN49" s="109">
        <v>3.99396146868341</v>
      </c>
      <c r="AO49" s="109">
        <v>19.545507339494598</v>
      </c>
      <c r="AP49" s="109">
        <v>19.545507339494598</v>
      </c>
      <c r="AQ49" s="109">
        <v>4.2706121659418903</v>
      </c>
      <c r="AR49" s="109">
        <v>0.182742105297065</v>
      </c>
      <c r="AS49" s="109">
        <v>2.7733330753925499E-2</v>
      </c>
      <c r="AT49" s="109">
        <v>0.135403665845445</v>
      </c>
      <c r="AU49" s="109">
        <v>5.6165022238909801</v>
      </c>
      <c r="AV49" s="109">
        <v>3.2611699053455601E-4</v>
      </c>
      <c r="AW49" s="109">
        <v>0</v>
      </c>
      <c r="AX49" s="109">
        <v>0</v>
      </c>
      <c r="AY49" s="109">
        <v>0.46429988208696499</v>
      </c>
      <c r="AZ49" s="109">
        <v>0</v>
      </c>
      <c r="BA49" s="109">
        <v>0</v>
      </c>
      <c r="BB49" s="109">
        <v>0</v>
      </c>
      <c r="BC49" s="109">
        <v>1.5766787887806701E-4</v>
      </c>
      <c r="BD49" s="109">
        <v>6.3065409260514601E-4</v>
      </c>
      <c r="BE49" s="109">
        <v>1130.7085727696101</v>
      </c>
      <c r="BF49" s="109">
        <v>4.7372495629887998</v>
      </c>
      <c r="BG49" s="109">
        <v>118.07547621488401</v>
      </c>
      <c r="BH49" s="109">
        <v>7.5188847831478602</v>
      </c>
      <c r="BI49" s="109">
        <v>0.17469438251293801</v>
      </c>
      <c r="BJ49" s="109">
        <v>26.885412560833799</v>
      </c>
      <c r="BK49" s="109">
        <v>0.45166280714517898</v>
      </c>
      <c r="BL49" s="109">
        <v>42.718181639968201</v>
      </c>
      <c r="BM49" s="109">
        <v>3.8522151299995002</v>
      </c>
      <c r="BN49" s="109">
        <v>13.9642031917647</v>
      </c>
      <c r="BO49" s="109">
        <v>0.95855088571581304</v>
      </c>
      <c r="BP49" s="109">
        <v>0</v>
      </c>
      <c r="BQ49" s="109">
        <v>0</v>
      </c>
      <c r="BR49" s="109">
        <v>55.665881437920802</v>
      </c>
      <c r="BS49" s="109">
        <v>55.665881437920802</v>
      </c>
      <c r="BT49" s="109">
        <v>0.696446846314423</v>
      </c>
      <c r="BU49" s="109">
        <v>6.2701677389683495E-4</v>
      </c>
      <c r="BV49" s="109">
        <v>1.21080662556457E-3</v>
      </c>
      <c r="BW49" s="109">
        <v>45.419729044020698</v>
      </c>
      <c r="BX49" s="109">
        <v>5.1212561282869498</v>
      </c>
      <c r="BY49" s="109">
        <v>0.31945704404710301</v>
      </c>
      <c r="BZ49" s="109">
        <v>0.58457579483739097</v>
      </c>
      <c r="CA49" s="109">
        <v>2.50063648486912</v>
      </c>
      <c r="CB49" s="109">
        <v>0</v>
      </c>
      <c r="CC49" s="109">
        <v>0</v>
      </c>
      <c r="CD49" s="109">
        <v>0.115695459250318</v>
      </c>
      <c r="CE49" s="109">
        <v>0.234897296692515</v>
      </c>
      <c r="CF49" s="109">
        <v>0</v>
      </c>
      <c r="CG49" s="109">
        <v>0.68147474893050397</v>
      </c>
      <c r="CH49" s="109">
        <v>3.5377014354293799</v>
      </c>
      <c r="CI49" s="109">
        <v>0</v>
      </c>
      <c r="CJ49" s="109">
        <v>0.31264621736470499</v>
      </c>
      <c r="CK49" s="109">
        <v>0.30038526584985298</v>
      </c>
      <c r="CL49" s="109">
        <v>253.46288474787301</v>
      </c>
      <c r="CM49" s="109">
        <v>5109.71761900824</v>
      </c>
      <c r="CN49" s="109">
        <v>522.32792469231697</v>
      </c>
      <c r="CO49" s="109">
        <v>5677.46527274457</v>
      </c>
      <c r="CP49" s="109">
        <v>0</v>
      </c>
      <c r="CQ49" s="109">
        <v>16.504107701196499</v>
      </c>
      <c r="CR49" s="109">
        <v>0.32395948211555498</v>
      </c>
      <c r="CS49" s="109">
        <v>1.4759042715212399E-4</v>
      </c>
      <c r="CT49" s="109">
        <v>1.9305899522589101E-3</v>
      </c>
      <c r="CU49" s="109">
        <v>2.2281174355396E-3</v>
      </c>
      <c r="CV49" s="109">
        <v>0.36800804463477599</v>
      </c>
      <c r="CW49" s="109">
        <v>0</v>
      </c>
      <c r="CX49" s="109">
        <v>67.198055594884195</v>
      </c>
      <c r="CY49" s="109">
        <v>8.9260964852813901E-2</v>
      </c>
      <c r="CZ49" s="109">
        <v>3.1386786476848699E-2</v>
      </c>
      <c r="DA49" s="109">
        <v>118.07547621488401</v>
      </c>
      <c r="DB49" s="109">
        <v>4.0113821205156497E-2</v>
      </c>
      <c r="DC49" s="109">
        <v>0</v>
      </c>
      <c r="DD49" s="109">
        <v>3.2431871679977002E-4</v>
      </c>
      <c r="DE49" s="109">
        <v>5.8180247358587296E-3</v>
      </c>
      <c r="DF49" s="109">
        <v>157.839416600985</v>
      </c>
      <c r="DG49" s="109">
        <v>153.102167037996</v>
      </c>
      <c r="DH49" s="109">
        <v>4.7372495629887998</v>
      </c>
      <c r="DI49" s="109">
        <v>0</v>
      </c>
      <c r="DJ49" s="109">
        <v>0</v>
      </c>
      <c r="DK49" s="109">
        <v>0.62635731058163402</v>
      </c>
      <c r="DL49" s="109">
        <v>0</v>
      </c>
      <c r="DM49" s="109">
        <v>6.7213717532807404</v>
      </c>
      <c r="DN49" s="109">
        <v>0</v>
      </c>
      <c r="DO49" s="109">
        <v>0.17469438251293801</v>
      </c>
      <c r="DP49" s="109">
        <v>26.885412560833799</v>
      </c>
      <c r="DQ49" s="109">
        <v>4.6432881175063496</v>
      </c>
      <c r="DR49" s="109">
        <v>0</v>
      </c>
      <c r="DS49" s="109">
        <v>0.45166280714517898</v>
      </c>
      <c r="DT49" s="109">
        <v>6.1241148718287899E-4</v>
      </c>
      <c r="DU49" s="109">
        <v>3.9873553641208801</v>
      </c>
      <c r="DV49" s="109">
        <v>36.573391561077401</v>
      </c>
      <c r="DW49" s="109">
        <v>0</v>
      </c>
      <c r="DX49" s="109">
        <v>0</v>
      </c>
      <c r="DY49" s="109">
        <v>6.5364821406211804E-2</v>
      </c>
      <c r="DZ49" s="109">
        <v>5.6000075720802203</v>
      </c>
      <c r="EA49" s="109">
        <v>5.3668916224770902</v>
      </c>
      <c r="EB49" s="109">
        <v>0</v>
      </c>
      <c r="EC49" s="109">
        <v>0.48945391551513701</v>
      </c>
      <c r="ED49" s="109">
        <v>249.62313087187201</v>
      </c>
      <c r="EE49" s="109">
        <v>4.1038136132955199</v>
      </c>
      <c r="EF49" s="109">
        <v>4.5734344512989598</v>
      </c>
      <c r="EI49" s="30">
        <f t="shared" si="35"/>
        <v>8.0000012086492486E-3</v>
      </c>
      <c r="EJ49" s="45">
        <f t="shared" si="36"/>
        <v>-3.7536659835846567E-7</v>
      </c>
      <c r="EK49" s="45">
        <f t="shared" si="37"/>
        <v>-6.7814343206026853E-7</v>
      </c>
      <c r="EL49" s="45">
        <f t="shared" si="38"/>
        <v>5.4750592377616302E-8</v>
      </c>
      <c r="EM49" s="45">
        <f t="shared" si="39"/>
        <v>-2.6006762731772525E-5</v>
      </c>
      <c r="EN49" s="45">
        <f t="shared" si="40"/>
        <v>-2.6736411622226453E-5</v>
      </c>
      <c r="EO49" s="45">
        <f t="shared" si="41"/>
        <v>-1.1114319617678971E-6</v>
      </c>
      <c r="EP49" s="45">
        <f t="shared" si="42"/>
        <v>9.8235585500493316E-8</v>
      </c>
      <c r="EQ49" s="45">
        <f t="shared" si="43"/>
        <v>8.8068881807236613E-7</v>
      </c>
      <c r="ER49" s="45">
        <f t="shared" si="44"/>
        <v>-2.0999448901561819E-6</v>
      </c>
      <c r="ES49" s="45">
        <f t="shared" si="45"/>
        <v>-2.155855989896583E-6</v>
      </c>
      <c r="ET49" s="45">
        <f t="shared" si="46"/>
        <v>-3.1607488435976075E-6</v>
      </c>
      <c r="EU49" s="45">
        <f t="shared" si="47"/>
        <v>0</v>
      </c>
      <c r="EV49" s="45">
        <f t="shared" si="48"/>
        <v>1.8873332788650865E-6</v>
      </c>
      <c r="EW49" s="45">
        <f t="shared" si="49"/>
        <v>0</v>
      </c>
      <c r="EX49" s="45">
        <f t="shared" si="50"/>
        <v>-8.0277681100652725E-6</v>
      </c>
      <c r="EY49" s="45">
        <f t="shared" si="51"/>
        <v>-1.2895688485285153E-6</v>
      </c>
      <c r="EZ49" s="45">
        <f t="shared" si="52"/>
        <v>8.4002928712746792E-7</v>
      </c>
      <c r="FA49" s="45">
        <f t="shared" si="53"/>
        <v>0</v>
      </c>
      <c r="FB49" s="45">
        <f t="shared" si="54"/>
        <v>-1.5290000670885351E-6</v>
      </c>
      <c r="FC49" s="45">
        <f t="shared" si="55"/>
        <v>5.2875760437423427E-6</v>
      </c>
      <c r="FD49" s="45">
        <f t="shared" si="56"/>
        <v>-1.9833470409149874E-7</v>
      </c>
      <c r="FE49" s="45">
        <f t="shared" si="57"/>
        <v>-9.8088765651238496E-7</v>
      </c>
      <c r="FF49" s="45">
        <f t="shared" si="58"/>
        <v>2.3802296328516561E-6</v>
      </c>
      <c r="FG49" s="45">
        <f t="shared" si="59"/>
        <v>-1.7946318679924372E-5</v>
      </c>
      <c r="FH49" s="45">
        <f t="shared" si="60"/>
        <v>-2.6917334776983353E-5</v>
      </c>
      <c r="FI49" s="45">
        <f t="shared" si="61"/>
        <v>-1.0643131325555254E-5</v>
      </c>
      <c r="FJ49" s="45">
        <f t="shared" si="62"/>
        <v>6.7032551688199413E-6</v>
      </c>
      <c r="FK49" s="45">
        <f t="shared" si="63"/>
        <v>1.1606497228315032E-5</v>
      </c>
      <c r="FL49" s="45">
        <f t="shared" si="64"/>
        <v>-8.9511743028176131E-7</v>
      </c>
      <c r="FM49" s="45">
        <f t="shared" si="65"/>
        <v>-8.4778686241843242E-7</v>
      </c>
      <c r="FN49" s="45">
        <f t="shared" si="66"/>
        <v>-1.8769799671008211E-6</v>
      </c>
      <c r="FO49" s="45">
        <f t="shared" si="67"/>
        <v>-2.3293691495172956E-6</v>
      </c>
      <c r="FP49" s="45">
        <f t="shared" si="68"/>
        <v>0</v>
      </c>
      <c r="FQ49" s="45">
        <f t="shared" si="34"/>
        <v>2.1174487629796973E-6</v>
      </c>
    </row>
    <row r="50" spans="1:173" x14ac:dyDescent="0.25">
      <c r="A50" s="20" t="s">
        <v>49</v>
      </c>
      <c r="B50" s="109">
        <v>2163.7637592999999</v>
      </c>
      <c r="C50" s="109">
        <v>6.7698743271000001</v>
      </c>
      <c r="D50" s="109">
        <v>10770.144858</v>
      </c>
      <c r="E50" s="109">
        <v>298.36033351999998</v>
      </c>
      <c r="F50" s="109">
        <v>289.40567363999997</v>
      </c>
      <c r="G50" s="109">
        <v>7.6303479268999999</v>
      </c>
      <c r="H50" s="109">
        <v>471.80306983000003</v>
      </c>
      <c r="I50" s="109">
        <v>36.942179627000002</v>
      </c>
      <c r="J50" s="109">
        <v>7.5488495490999998</v>
      </c>
      <c r="K50" s="109">
        <v>0.30957748060000001</v>
      </c>
      <c r="L50" s="109">
        <v>10.615568738</v>
      </c>
      <c r="N50" s="109">
        <v>0.87755372760000006</v>
      </c>
      <c r="P50" s="109">
        <v>1.4959706999999999E-3</v>
      </c>
      <c r="Q50" s="109">
        <v>105.21208759</v>
      </c>
      <c r="R50" s="109">
        <v>4.1030980000000003E-3</v>
      </c>
      <c r="T50" s="109">
        <v>0.66530318180000003</v>
      </c>
      <c r="U50" s="109">
        <v>1.2880224092000001</v>
      </c>
      <c r="V50" s="109">
        <v>1.163319091</v>
      </c>
      <c r="W50" s="109">
        <v>10.143766333</v>
      </c>
      <c r="X50" s="109">
        <v>7.7564425942000002</v>
      </c>
      <c r="Y50" s="109">
        <v>0.61232088269999996</v>
      </c>
      <c r="Z50" s="109">
        <v>2.789871E-4</v>
      </c>
      <c r="AA50" s="109">
        <v>3.6491599999999998E-3</v>
      </c>
      <c r="AB50" s="109">
        <v>4.2114617000000003E-3</v>
      </c>
      <c r="AC50" s="109">
        <v>0.69555178520000005</v>
      </c>
      <c r="AD50" s="109">
        <v>298.36033351999998</v>
      </c>
      <c r="AE50" s="109">
        <v>289.40567363999997</v>
      </c>
      <c r="AF50" s="109">
        <v>1.8117238276000001</v>
      </c>
      <c r="AG50" s="109">
        <v>1.3163306168</v>
      </c>
      <c r="AI50" s="109">
        <v>6.1643410000000005E-4</v>
      </c>
      <c r="AK50" s="109" t="s">
        <v>49</v>
      </c>
      <c r="AL50" s="109">
        <v>0</v>
      </c>
      <c r="AM50" s="109">
        <v>0</v>
      </c>
      <c r="AN50" s="109">
        <v>7.5488421349289796</v>
      </c>
      <c r="AO50" s="109">
        <v>36.942131026947898</v>
      </c>
      <c r="AP50" s="109">
        <v>36.942131026947898</v>
      </c>
      <c r="AQ50" s="109">
        <v>8.0717023734775708</v>
      </c>
      <c r="AR50" s="109">
        <v>0.34538855872422702</v>
      </c>
      <c r="AS50" s="109">
        <v>5.2628190557604003E-2</v>
      </c>
      <c r="AT50" s="109">
        <v>0.25694904809933999</v>
      </c>
      <c r="AU50" s="109">
        <v>10.615561993492101</v>
      </c>
      <c r="AV50" s="109">
        <v>6.1643438395802197E-4</v>
      </c>
      <c r="AW50" s="109">
        <v>0</v>
      </c>
      <c r="AX50" s="109">
        <v>0</v>
      </c>
      <c r="AY50" s="109">
        <v>0.87755562967450795</v>
      </c>
      <c r="AZ50" s="109">
        <v>0</v>
      </c>
      <c r="BA50" s="109">
        <v>0</v>
      </c>
      <c r="BB50" s="109">
        <v>0</v>
      </c>
      <c r="BC50" s="109">
        <v>2.9919211999977898E-4</v>
      </c>
      <c r="BD50" s="109">
        <v>1.19677477330423E-3</v>
      </c>
      <c r="BE50" s="109">
        <v>2163.7621557777002</v>
      </c>
      <c r="BF50" s="109">
        <v>8.9546699221217203</v>
      </c>
      <c r="BG50" s="109">
        <v>223.189574345034</v>
      </c>
      <c r="BH50" s="109">
        <v>14.212407177808201</v>
      </c>
      <c r="BI50" s="109">
        <v>0.33021184833523398</v>
      </c>
      <c r="BJ50" s="109">
        <v>50.8196073075502</v>
      </c>
      <c r="BK50" s="109">
        <v>0.85374639797836105</v>
      </c>
      <c r="BL50" s="109">
        <v>80.740034485985603</v>
      </c>
      <c r="BM50" s="109">
        <v>7.2809141507621504</v>
      </c>
      <c r="BN50" s="109">
        <v>26.393289974208798</v>
      </c>
      <c r="BO50" s="109">
        <v>1.81172201462215</v>
      </c>
      <c r="BP50" s="109">
        <v>0</v>
      </c>
      <c r="BQ50" s="109">
        <v>0</v>
      </c>
      <c r="BR50" s="109">
        <v>105.211981017298</v>
      </c>
      <c r="BS50" s="109">
        <v>105.211981017298</v>
      </c>
      <c r="BT50" s="109">
        <v>1.31633509982788</v>
      </c>
      <c r="BU50" s="109">
        <v>1.18990348013263E-3</v>
      </c>
      <c r="BV50" s="109">
        <v>2.2977450116629002E-3</v>
      </c>
      <c r="BW50" s="109">
        <v>86.161149015228304</v>
      </c>
      <c r="BX50" s="109">
        <v>9.6795093343699907</v>
      </c>
      <c r="BY50" s="109">
        <v>0.60379180223551998</v>
      </c>
      <c r="BZ50" s="109">
        <v>1.1048852591752301</v>
      </c>
      <c r="CA50" s="109">
        <v>4.7263644972385501</v>
      </c>
      <c r="CB50" s="109">
        <v>0</v>
      </c>
      <c r="CC50" s="109">
        <v>0</v>
      </c>
      <c r="CD50" s="109">
        <v>0.21954951958530999</v>
      </c>
      <c r="CE50" s="109">
        <v>0.44575303454091503</v>
      </c>
      <c r="CF50" s="109">
        <v>0</v>
      </c>
      <c r="CG50" s="109">
        <v>1.2880153866077599</v>
      </c>
      <c r="CH50" s="109">
        <v>6.7698762265579697</v>
      </c>
      <c r="CI50" s="109">
        <v>0</v>
      </c>
      <c r="CJ50" s="109">
        <v>0.59329297427757199</v>
      </c>
      <c r="CK50" s="109">
        <v>0.57002646185728401</v>
      </c>
      <c r="CL50" s="109">
        <v>479.06072534157801</v>
      </c>
      <c r="CM50" s="109">
        <v>9693.1275813837292</v>
      </c>
      <c r="CN50" s="109">
        <v>990.85441406857501</v>
      </c>
      <c r="CO50" s="109">
        <v>10770.1431444675</v>
      </c>
      <c r="CP50" s="109">
        <v>0</v>
      </c>
      <c r="CQ50" s="109">
        <v>31.193721470604601</v>
      </c>
      <c r="CR50" s="109">
        <v>0.61232294381480001</v>
      </c>
      <c r="CS50" s="109">
        <v>2.7898790021012201E-4</v>
      </c>
      <c r="CT50" s="109">
        <v>3.64922425786934E-3</v>
      </c>
      <c r="CU50" s="109">
        <v>4.2115099111426999E-3</v>
      </c>
      <c r="CV50" s="109">
        <v>0.69555333238662398</v>
      </c>
      <c r="CW50" s="109">
        <v>0</v>
      </c>
      <c r="CX50" s="109">
        <v>127.00829685379</v>
      </c>
      <c r="CY50" s="109">
        <v>0.16872336829974</v>
      </c>
      <c r="CZ50" s="109">
        <v>5.9328180471458401E-2</v>
      </c>
      <c r="DA50" s="109">
        <v>223.189574345034</v>
      </c>
      <c r="DB50" s="109">
        <v>7.5824255223576206E-2</v>
      </c>
      <c r="DC50" s="109">
        <v>0</v>
      </c>
      <c r="DD50" s="109">
        <v>6.1547505242039895E-4</v>
      </c>
      <c r="DE50" s="109">
        <v>1.099744540904E-2</v>
      </c>
      <c r="DF50" s="109">
        <v>298.35270025670599</v>
      </c>
      <c r="DG50" s="109">
        <v>289.39803033458401</v>
      </c>
      <c r="DH50" s="109">
        <v>8.9546699221217203</v>
      </c>
      <c r="DI50" s="109">
        <v>0</v>
      </c>
      <c r="DJ50" s="109">
        <v>0</v>
      </c>
      <c r="DK50" s="109">
        <v>1.18395669526061</v>
      </c>
      <c r="DL50" s="109">
        <v>0</v>
      </c>
      <c r="DM50" s="109">
        <v>12.704902872953101</v>
      </c>
      <c r="DN50" s="109">
        <v>0</v>
      </c>
      <c r="DO50" s="109">
        <v>0.33021184833523398</v>
      </c>
      <c r="DP50" s="109">
        <v>50.8196073075502</v>
      </c>
      <c r="DQ50" s="109">
        <v>8.7761044758449707</v>
      </c>
      <c r="DR50" s="109">
        <v>0</v>
      </c>
      <c r="DS50" s="109">
        <v>0.85374639797836105</v>
      </c>
      <c r="DT50" s="109">
        <v>1.1576180690046601E-3</v>
      </c>
      <c r="DU50" s="109">
        <v>7.6303618810628402</v>
      </c>
      <c r="DV50" s="109">
        <v>69.125990201331206</v>
      </c>
      <c r="DW50" s="109">
        <v>0</v>
      </c>
      <c r="DX50" s="109">
        <v>0</v>
      </c>
      <c r="DY50" s="109">
        <v>0.123543785762344</v>
      </c>
      <c r="DZ50" s="109">
        <v>10.584353953541999</v>
      </c>
      <c r="EA50" s="109">
        <v>10.1437498251381</v>
      </c>
      <c r="EB50" s="109">
        <v>0</v>
      </c>
      <c r="EC50" s="109">
        <v>0.92509907291250004</v>
      </c>
      <c r="ED50" s="109">
        <v>471.803003938556</v>
      </c>
      <c r="EE50" s="109">
        <v>7.7564473721413396</v>
      </c>
      <c r="EF50" s="109">
        <v>8.6440670905919692</v>
      </c>
      <c r="EI50" s="30">
        <f t="shared" si="35"/>
        <v>8.0000003583506965E-3</v>
      </c>
      <c r="EJ50" s="45">
        <f t="shared" si="36"/>
        <v>-7.4108011694081449E-7</v>
      </c>
      <c r="EK50" s="45">
        <f t="shared" si="37"/>
        <v>2.80575070939647E-7</v>
      </c>
      <c r="EL50" s="45">
        <f t="shared" si="38"/>
        <v>-1.5910022774060177E-7</v>
      </c>
      <c r="EM50" s="45">
        <f t="shared" si="39"/>
        <v>-2.55840419667748E-5</v>
      </c>
      <c r="EN50" s="45">
        <f t="shared" si="40"/>
        <v>-2.6410350978383522E-5</v>
      </c>
      <c r="EO50" s="45">
        <f t="shared" si="41"/>
        <v>1.8287715021671638E-6</v>
      </c>
      <c r="EP50" s="45">
        <f t="shared" si="42"/>
        <v>-1.3965878612751137E-7</v>
      </c>
      <c r="EQ50" s="45">
        <f t="shared" si="43"/>
        <v>-1.3155707809965968E-6</v>
      </c>
      <c r="ER50" s="45">
        <f t="shared" si="44"/>
        <v>-9.8215906569774418E-7</v>
      </c>
      <c r="ES50" s="45">
        <f t="shared" si="45"/>
        <v>-7.8152666519920151E-7</v>
      </c>
      <c r="ET50" s="45">
        <f t="shared" si="46"/>
        <v>-6.3534117353338633E-7</v>
      </c>
      <c r="EU50" s="45">
        <f t="shared" si="47"/>
        <v>0</v>
      </c>
      <c r="EV50" s="45">
        <f t="shared" si="48"/>
        <v>2.1674735666611071E-6</v>
      </c>
      <c r="EW50" s="45">
        <f t="shared" si="49"/>
        <v>0</v>
      </c>
      <c r="EX50" s="45">
        <f t="shared" si="50"/>
        <v>-2.5446327197308657E-6</v>
      </c>
      <c r="EY50" s="45">
        <f t="shared" si="51"/>
        <v>-1.0129321110914584E-6</v>
      </c>
      <c r="EZ50" s="45">
        <f t="shared" si="52"/>
        <v>6.225592449473506E-6</v>
      </c>
      <c r="FA50" s="45">
        <f t="shared" si="53"/>
        <v>0</v>
      </c>
      <c r="FB50" s="45">
        <f t="shared" si="54"/>
        <v>-9.434402122779112E-7</v>
      </c>
      <c r="FC50" s="45">
        <f t="shared" si="55"/>
        <v>-5.4522283075267083E-6</v>
      </c>
      <c r="FD50" s="45">
        <f t="shared" si="56"/>
        <v>2.9668115884804981E-7</v>
      </c>
      <c r="FE50" s="45">
        <f t="shared" si="57"/>
        <v>-1.6273898036122939E-6</v>
      </c>
      <c r="FF50" s="45">
        <f t="shared" si="58"/>
        <v>6.1599648053025856E-7</v>
      </c>
      <c r="FG50" s="45">
        <f t="shared" si="59"/>
        <v>3.3660697491936064E-6</v>
      </c>
      <c r="FH50" s="45">
        <f t="shared" si="60"/>
        <v>2.8682692569472179E-6</v>
      </c>
      <c r="FI50" s="45">
        <f t="shared" si="61"/>
        <v>1.7608948179901919E-5</v>
      </c>
      <c r="FJ50" s="45">
        <f t="shared" si="62"/>
        <v>1.1447603263153701E-5</v>
      </c>
      <c r="FK50" s="45">
        <f t="shared" si="63"/>
        <v>2.2244017725930843E-6</v>
      </c>
      <c r="FL50" s="45">
        <f t="shared" si="64"/>
        <v>-3.9053841679649729E-7</v>
      </c>
      <c r="FM50" s="45">
        <f t="shared" si="65"/>
        <v>-4.3732139865476218E-7</v>
      </c>
      <c r="FN50" s="45">
        <f t="shared" si="66"/>
        <v>-1.0006921708758896E-6</v>
      </c>
      <c r="FO50" s="45">
        <f t="shared" si="67"/>
        <v>3.4057005305623213E-6</v>
      </c>
      <c r="FP50" s="45">
        <f t="shared" si="68"/>
        <v>0</v>
      </c>
      <c r="FQ50" s="45">
        <f t="shared" si="34"/>
        <v>4.6064619383986069E-7</v>
      </c>
    </row>
    <row r="51" spans="1:173" x14ac:dyDescent="0.25">
      <c r="A51" s="20" t="s">
        <v>50</v>
      </c>
      <c r="B51" s="109">
        <v>4313.1079632000001</v>
      </c>
      <c r="C51" s="109">
        <v>13.494630259999999</v>
      </c>
      <c r="D51" s="109">
        <v>20984.557798999998</v>
      </c>
      <c r="E51" s="109">
        <v>579.84213364000004</v>
      </c>
      <c r="F51" s="109">
        <v>562.43889720000004</v>
      </c>
      <c r="G51" s="109">
        <v>15.20984623</v>
      </c>
      <c r="H51" s="109">
        <v>916.72313882000003</v>
      </c>
      <c r="I51" s="109">
        <v>71.779415799000006</v>
      </c>
      <c r="J51" s="109">
        <v>14.667569444</v>
      </c>
      <c r="K51" s="109">
        <v>0.60668983799999998</v>
      </c>
      <c r="L51" s="109">
        <v>20.626269818000001</v>
      </c>
      <c r="N51" s="109">
        <v>1.7051048783</v>
      </c>
      <c r="P51" s="109">
        <v>2.9317061000000001E-3</v>
      </c>
      <c r="Q51" s="109">
        <v>204.42925695</v>
      </c>
      <c r="R51" s="109">
        <v>8.0414569000000005E-3</v>
      </c>
      <c r="T51" s="109">
        <v>1.3038179759999999</v>
      </c>
      <c r="U51" s="109">
        <v>2.5026539417999998</v>
      </c>
      <c r="V51" s="109">
        <v>2.2797971494999998</v>
      </c>
      <c r="W51" s="109">
        <v>19.709546239000002</v>
      </c>
      <c r="X51" s="109">
        <v>15.070926424</v>
      </c>
      <c r="Y51" s="109">
        <v>1.1897820374999999</v>
      </c>
      <c r="Z51" s="109">
        <v>5.4219109999999995E-4</v>
      </c>
      <c r="AA51" s="109">
        <v>7.0912607999999997E-3</v>
      </c>
      <c r="AB51" s="109">
        <v>8.1839336999999998E-3</v>
      </c>
      <c r="AC51" s="109">
        <v>1.3514803871000001</v>
      </c>
      <c r="AD51" s="109">
        <v>579.84213364000004</v>
      </c>
      <c r="AE51" s="109">
        <v>562.43889720000004</v>
      </c>
      <c r="AF51" s="109">
        <v>3.5202166560000001</v>
      </c>
      <c r="AG51" s="109">
        <v>2.557657479</v>
      </c>
      <c r="AI51" s="109">
        <v>1.1979949000000001E-3</v>
      </c>
      <c r="AK51" s="109" t="s">
        <v>50</v>
      </c>
      <c r="AL51" s="109">
        <v>0</v>
      </c>
      <c r="AM51" s="109">
        <v>0</v>
      </c>
      <c r="AN51" s="109">
        <v>14.667518695366301</v>
      </c>
      <c r="AO51" s="109">
        <v>71.779320143537603</v>
      </c>
      <c r="AP51" s="109">
        <v>71.779320143537603</v>
      </c>
      <c r="AQ51" s="109">
        <v>15.683490036458901</v>
      </c>
      <c r="AR51" s="109">
        <v>0.671094276864589</v>
      </c>
      <c r="AS51" s="109">
        <v>0.10313740571107299</v>
      </c>
      <c r="AT51" s="109">
        <v>0.50355112331002005</v>
      </c>
      <c r="AU51" s="109">
        <v>20.626190878142101</v>
      </c>
      <c r="AV51" s="109">
        <v>1.1979868295076E-3</v>
      </c>
      <c r="AW51" s="109">
        <v>0</v>
      </c>
      <c r="AX51" s="109">
        <v>0</v>
      </c>
      <c r="AY51" s="109">
        <v>1.7051036341988699</v>
      </c>
      <c r="AZ51" s="109">
        <v>0</v>
      </c>
      <c r="BA51" s="109">
        <v>0</v>
      </c>
      <c r="BB51" s="109">
        <v>0</v>
      </c>
      <c r="BC51" s="109">
        <v>5.8635494843940295E-4</v>
      </c>
      <c r="BD51" s="109">
        <v>2.3453586787700398E-3</v>
      </c>
      <c r="BE51" s="109">
        <v>4313.1060818686301</v>
      </c>
      <c r="BF51" s="109">
        <v>17.403244147555299</v>
      </c>
      <c r="BG51" s="109">
        <v>433.752714451847</v>
      </c>
      <c r="BH51" s="109">
        <v>27.6208150068618</v>
      </c>
      <c r="BI51" s="109">
        <v>0.64174233436399297</v>
      </c>
      <c r="BJ51" s="109">
        <v>98.764245187034604</v>
      </c>
      <c r="BK51" s="109">
        <v>1.6591916146100301</v>
      </c>
      <c r="BL51" s="109">
        <v>156.879483285693</v>
      </c>
      <c r="BM51" s="109">
        <v>14.1469057615433</v>
      </c>
      <c r="BN51" s="109">
        <v>51.282701845041103</v>
      </c>
      <c r="BO51" s="109">
        <v>3.5202056388287901</v>
      </c>
      <c r="BP51" s="109">
        <v>0</v>
      </c>
      <c r="BQ51" s="109">
        <v>0</v>
      </c>
      <c r="BR51" s="109">
        <v>204.42938162727</v>
      </c>
      <c r="BS51" s="109">
        <v>204.42938162727</v>
      </c>
      <c r="BT51" s="109">
        <v>2.5576696180351801</v>
      </c>
      <c r="BU51" s="109">
        <v>2.3319648851355601E-3</v>
      </c>
      <c r="BV51" s="109">
        <v>4.5032095050859498E-3</v>
      </c>
      <c r="BW51" s="109">
        <v>167.87629749962801</v>
      </c>
      <c r="BX51" s="109">
        <v>18.8074970609125</v>
      </c>
      <c r="BY51" s="109">
        <v>1.17318796355113</v>
      </c>
      <c r="BZ51" s="109">
        <v>2.1468177977520901</v>
      </c>
      <c r="CA51" s="109">
        <v>9.1834260365504292</v>
      </c>
      <c r="CB51" s="109">
        <v>0</v>
      </c>
      <c r="CC51" s="109">
        <v>0</v>
      </c>
      <c r="CD51" s="109">
        <v>0.43025856412969699</v>
      </c>
      <c r="CE51" s="109">
        <v>0.87355363470515901</v>
      </c>
      <c r="CF51" s="109">
        <v>0</v>
      </c>
      <c r="CG51" s="109">
        <v>2.5026461755829299</v>
      </c>
      <c r="CH51" s="109">
        <v>13.4946154186852</v>
      </c>
      <c r="CI51" s="109">
        <v>0</v>
      </c>
      <c r="CJ51" s="109">
        <v>1.16269780904666</v>
      </c>
      <c r="CK51" s="109">
        <v>1.11710095096369</v>
      </c>
      <c r="CL51" s="109">
        <v>930.82434266439498</v>
      </c>
      <c r="CM51" s="109">
        <v>18886.0941849788</v>
      </c>
      <c r="CN51" s="109">
        <v>1930.57835420118</v>
      </c>
      <c r="CO51" s="109">
        <v>20984.548836679602</v>
      </c>
      <c r="CP51" s="109">
        <v>0</v>
      </c>
      <c r="CQ51" s="109">
        <v>60.610008509681101</v>
      </c>
      <c r="CR51" s="109">
        <v>1.1897748266108901</v>
      </c>
      <c r="CS51" s="109">
        <v>5.4219206554341102E-4</v>
      </c>
      <c r="CT51" s="109">
        <v>7.0915850997536403E-3</v>
      </c>
      <c r="CU51" s="109">
        <v>8.1840442430595704E-3</v>
      </c>
      <c r="CV51" s="109">
        <v>1.3514760819457901</v>
      </c>
      <c r="CW51" s="109">
        <v>0</v>
      </c>
      <c r="CX51" s="109">
        <v>246.779592820549</v>
      </c>
      <c r="CY51" s="109">
        <v>0.32790207267536398</v>
      </c>
      <c r="CZ51" s="109">
        <v>0.11530061938854801</v>
      </c>
      <c r="DA51" s="109">
        <v>433.752714451847</v>
      </c>
      <c r="DB51" s="109">
        <v>0.14735880300049001</v>
      </c>
      <c r="DC51" s="109">
        <v>0</v>
      </c>
      <c r="DD51" s="109">
        <v>1.2062236754355399E-3</v>
      </c>
      <c r="DE51" s="109">
        <v>2.13726630069942E-2</v>
      </c>
      <c r="DF51" s="109">
        <v>579.82730176950997</v>
      </c>
      <c r="DG51" s="109">
        <v>562.42405762195494</v>
      </c>
      <c r="DH51" s="109">
        <v>17.403244147555299</v>
      </c>
      <c r="DI51" s="109">
        <v>0</v>
      </c>
      <c r="DJ51" s="109">
        <v>0</v>
      </c>
      <c r="DK51" s="109">
        <v>2.30093736228002</v>
      </c>
      <c r="DL51" s="109">
        <v>0</v>
      </c>
      <c r="DM51" s="109">
        <v>24.691042768564198</v>
      </c>
      <c r="DN51" s="109">
        <v>0</v>
      </c>
      <c r="DO51" s="109">
        <v>0.64174233436399297</v>
      </c>
      <c r="DP51" s="109">
        <v>98.764245187034604</v>
      </c>
      <c r="DQ51" s="109">
        <v>17.052103028327799</v>
      </c>
      <c r="DR51" s="109">
        <v>0</v>
      </c>
      <c r="DS51" s="109">
        <v>1.6591916146100301</v>
      </c>
      <c r="DT51" s="109">
        <v>2.24974518317652E-3</v>
      </c>
      <c r="DU51" s="109">
        <v>15.2098273653113</v>
      </c>
      <c r="DV51" s="109">
        <v>134.313436442024</v>
      </c>
      <c r="DW51" s="109">
        <v>0</v>
      </c>
      <c r="DX51" s="109">
        <v>0</v>
      </c>
      <c r="DY51" s="109">
        <v>0.24005009098263899</v>
      </c>
      <c r="DZ51" s="109">
        <v>20.565594107057301</v>
      </c>
      <c r="EA51" s="109">
        <v>19.709509774246801</v>
      </c>
      <c r="EB51" s="109">
        <v>0</v>
      </c>
      <c r="EC51" s="109">
        <v>1.79748361544469</v>
      </c>
      <c r="ED51" s="109">
        <v>916.72280604286902</v>
      </c>
      <c r="EE51" s="109">
        <v>15.070933383844499</v>
      </c>
      <c r="EF51" s="109">
        <v>16.795586123050398</v>
      </c>
      <c r="EI51" s="30">
        <f t="shared" si="35"/>
        <v>7.9999955589319782E-3</v>
      </c>
      <c r="EJ51" s="45">
        <f t="shared" si="36"/>
        <v>-4.3618925981875428E-7</v>
      </c>
      <c r="EK51" s="45">
        <f t="shared" si="37"/>
        <v>-1.0997941042766236E-6</v>
      </c>
      <c r="EL51" s="45">
        <f t="shared" si="38"/>
        <v>-4.2709122024500092E-7</v>
      </c>
      <c r="EM51" s="45">
        <f t="shared" si="39"/>
        <v>-2.5579152720348503E-5</v>
      </c>
      <c r="EN51" s="45">
        <f t="shared" si="40"/>
        <v>-2.6384338136950386E-5</v>
      </c>
      <c r="EO51" s="45">
        <f t="shared" si="41"/>
        <v>-1.2402945049398279E-6</v>
      </c>
      <c r="EP51" s="45">
        <f t="shared" si="42"/>
        <v>-3.6300723404366867E-7</v>
      </c>
      <c r="EQ51" s="45">
        <f t="shared" si="43"/>
        <v>-1.3326308292950136E-6</v>
      </c>
      <c r="ER51" s="45">
        <f t="shared" si="44"/>
        <v>-3.4599211473088031E-6</v>
      </c>
      <c r="ES51" s="45">
        <f t="shared" si="45"/>
        <v>-2.1575751313855961E-6</v>
      </c>
      <c r="ET51" s="45">
        <f t="shared" si="46"/>
        <v>-3.8271514237298833E-6</v>
      </c>
      <c r="EU51" s="45">
        <f t="shared" si="47"/>
        <v>0</v>
      </c>
      <c r="EV51" s="45">
        <f t="shared" si="48"/>
        <v>-7.2963320083631122E-7</v>
      </c>
      <c r="EW51" s="45">
        <f t="shared" si="49"/>
        <v>0</v>
      </c>
      <c r="EX51" s="45">
        <f t="shared" si="50"/>
        <v>2.5675184298159373E-6</v>
      </c>
      <c r="EY51" s="45">
        <f t="shared" si="51"/>
        <v>6.0987977879813458E-7</v>
      </c>
      <c r="EZ51" s="45">
        <f t="shared" si="52"/>
        <v>-7.3163785720629453E-6</v>
      </c>
      <c r="FA51" s="45">
        <f t="shared" si="53"/>
        <v>0</v>
      </c>
      <c r="FB51" s="45">
        <f t="shared" si="54"/>
        <v>-4.4309598812048363E-6</v>
      </c>
      <c r="FC51" s="45">
        <f t="shared" si="55"/>
        <v>-3.1031925509830915E-6</v>
      </c>
      <c r="FD51" s="45">
        <f t="shared" si="56"/>
        <v>7.0642703925085268E-7</v>
      </c>
      <c r="FE51" s="45">
        <f t="shared" si="57"/>
        <v>-1.8501061748852306E-6</v>
      </c>
      <c r="FF51" s="45">
        <f t="shared" si="58"/>
        <v>4.618060166990569E-7</v>
      </c>
      <c r="FG51" s="45">
        <f t="shared" si="59"/>
        <v>-6.0606807655062113E-6</v>
      </c>
      <c r="FH51" s="45">
        <f t="shared" si="60"/>
        <v>1.7808175218414426E-6</v>
      </c>
      <c r="FI51" s="45">
        <f t="shared" si="61"/>
        <v>4.5732312318938136E-5</v>
      </c>
      <c r="FJ51" s="45">
        <f t="shared" si="62"/>
        <v>1.3507325892757043E-5</v>
      </c>
      <c r="FK51" s="45">
        <f t="shared" si="63"/>
        <v>-3.1855099423631667E-6</v>
      </c>
      <c r="FL51" s="45">
        <f t="shared" si="64"/>
        <v>-3.1197754841124362E-7</v>
      </c>
      <c r="FM51" s="45">
        <f t="shared" si="65"/>
        <v>-3.3533470680378095E-7</v>
      </c>
      <c r="FN51" s="45">
        <f t="shared" si="66"/>
        <v>-3.1296855525112547E-6</v>
      </c>
      <c r="FO51" s="45">
        <f t="shared" si="67"/>
        <v>4.7461535720978714E-6</v>
      </c>
      <c r="FP51" s="45">
        <f t="shared" si="68"/>
        <v>0</v>
      </c>
      <c r="FQ51" s="45">
        <f t="shared" si="34"/>
        <v>-6.7366667420877247E-6</v>
      </c>
    </row>
    <row r="52" spans="1:173" s="22" customFormat="1" x14ac:dyDescent="0.25">
      <c r="A52" s="20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9"/>
      <c r="EA52" s="109"/>
      <c r="EB52" s="109"/>
      <c r="EC52" s="109"/>
      <c r="ED52" s="109"/>
      <c r="EE52" s="109"/>
      <c r="EF52" s="109"/>
      <c r="EG52" s="33"/>
      <c r="EH52" s="20"/>
      <c r="EI52" s="30"/>
    </row>
    <row r="54" spans="1:173" x14ac:dyDescent="0.25">
      <c r="A54" s="20" t="s">
        <v>233</v>
      </c>
      <c r="B54" s="109">
        <v>11.369869248000001</v>
      </c>
      <c r="C54" s="109">
        <v>3.5573482599999998E-2</v>
      </c>
      <c r="D54" s="109">
        <v>76.080578686999999</v>
      </c>
      <c r="E54" s="109">
        <v>2.0837072137999999</v>
      </c>
      <c r="F54" s="109">
        <v>1.9170110893000001</v>
      </c>
      <c r="G54" s="109">
        <v>4.0094983799999998E-2</v>
      </c>
      <c r="H54" s="109">
        <v>3.2852071984000002</v>
      </c>
      <c r="I54" s="109">
        <v>5.7771966700000003E-2</v>
      </c>
      <c r="J54" s="109">
        <v>9.6071039000000004E-3</v>
      </c>
      <c r="K54" s="109">
        <v>7.4388422999999995E-7</v>
      </c>
      <c r="L54" s="109">
        <v>7.9504491999999993E-3</v>
      </c>
      <c r="M54" s="109">
        <v>5.8377200000000001E-5</v>
      </c>
      <c r="N54" s="109">
        <v>9.9819674999999993E-3</v>
      </c>
      <c r="O54" s="109">
        <v>5.8377200000000001E-5</v>
      </c>
      <c r="P54" s="109">
        <v>4.3216123000000004E-6</v>
      </c>
      <c r="Q54" s="109">
        <v>0.13311644210000001</v>
      </c>
      <c r="R54" s="109">
        <v>5.8377200000000001E-5</v>
      </c>
      <c r="S54" s="109">
        <v>1.751317E-4</v>
      </c>
      <c r="T54" s="109">
        <v>4.2507652E-6</v>
      </c>
      <c r="U54" s="109">
        <v>5.3857858999999996E-3</v>
      </c>
      <c r="V54" s="109">
        <v>1.3648299999999999E-5</v>
      </c>
      <c r="W54" s="109">
        <v>1.0512669299999999E-2</v>
      </c>
      <c r="X54" s="109">
        <v>1.57689986E-2</v>
      </c>
      <c r="Y54" s="109">
        <v>1.6150775000000001E-3</v>
      </c>
      <c r="Z54" s="109">
        <v>1.8479987000000001E-6</v>
      </c>
      <c r="AA54" s="109">
        <v>5.23076E-5</v>
      </c>
      <c r="AB54" s="109">
        <v>3.55545E-5</v>
      </c>
      <c r="AC54" s="109">
        <v>1.4141824999999999E-3</v>
      </c>
      <c r="AD54" s="109">
        <v>2.0837072137999999</v>
      </c>
      <c r="AE54" s="109">
        <v>1.9170110893000001</v>
      </c>
      <c r="AF54" s="109">
        <v>6.5704187000000004E-3</v>
      </c>
      <c r="AG54" s="109">
        <v>1.8068631000000002E-2</v>
      </c>
      <c r="AH54" s="109">
        <v>6.8989387999999997E-3</v>
      </c>
      <c r="AI54" s="109">
        <v>5.7265524999999996E-6</v>
      </c>
      <c r="AK54" s="109" t="s">
        <v>51</v>
      </c>
      <c r="AL54" s="109">
        <v>0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F54" s="109">
        <v>0</v>
      </c>
      <c r="BG54" s="109">
        <v>0</v>
      </c>
      <c r="BH54" s="109">
        <v>0</v>
      </c>
      <c r="BI54" s="109">
        <v>0</v>
      </c>
      <c r="BJ54" s="109">
        <v>0</v>
      </c>
      <c r="BK54" s="109">
        <v>0</v>
      </c>
      <c r="BL54" s="109">
        <v>0</v>
      </c>
      <c r="BM54" s="109">
        <v>0</v>
      </c>
      <c r="BN54" s="109">
        <v>0</v>
      </c>
      <c r="BO54" s="109">
        <v>0</v>
      </c>
      <c r="BP54" s="109">
        <v>0</v>
      </c>
      <c r="BQ54" s="109">
        <v>0</v>
      </c>
      <c r="BR54" s="109">
        <v>0</v>
      </c>
      <c r="BS54" s="109">
        <v>0</v>
      </c>
      <c r="BT54" s="109">
        <v>0</v>
      </c>
      <c r="BU54" s="109">
        <v>0</v>
      </c>
      <c r="BV54" s="109">
        <v>0</v>
      </c>
      <c r="BW54" s="109">
        <v>0</v>
      </c>
      <c r="BX54" s="109">
        <v>0</v>
      </c>
      <c r="BY54" s="109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9">
        <v>0</v>
      </c>
      <c r="CH54" s="109">
        <v>0</v>
      </c>
      <c r="CI54" s="109">
        <v>0</v>
      </c>
      <c r="CJ54" s="109">
        <v>0</v>
      </c>
      <c r="CK54" s="109">
        <v>0</v>
      </c>
      <c r="CL54" s="109">
        <v>0</v>
      </c>
      <c r="CM54" s="109">
        <v>0</v>
      </c>
      <c r="CN54" s="109">
        <v>0</v>
      </c>
      <c r="CO54" s="109">
        <v>0</v>
      </c>
      <c r="CP54" s="109">
        <v>0</v>
      </c>
      <c r="CQ54" s="109">
        <v>0</v>
      </c>
      <c r="CR54" s="109">
        <v>0</v>
      </c>
      <c r="CS54" s="109">
        <v>0</v>
      </c>
      <c r="CT54" s="109">
        <v>0</v>
      </c>
      <c r="CU54" s="109">
        <v>0</v>
      </c>
      <c r="CV54" s="109">
        <v>0</v>
      </c>
      <c r="CW54" s="109">
        <v>0</v>
      </c>
      <c r="CX54" s="109">
        <v>0</v>
      </c>
      <c r="CY54" s="109">
        <v>0</v>
      </c>
      <c r="CZ54" s="109">
        <v>0</v>
      </c>
      <c r="DA54" s="109">
        <v>0</v>
      </c>
      <c r="DB54" s="109">
        <v>0</v>
      </c>
      <c r="DC54" s="109">
        <v>0</v>
      </c>
      <c r="DD54" s="109">
        <v>0</v>
      </c>
      <c r="DE54" s="109">
        <v>0</v>
      </c>
      <c r="DF54" s="109">
        <v>0</v>
      </c>
      <c r="DG54" s="109">
        <v>0</v>
      </c>
      <c r="DH54" s="109">
        <v>0</v>
      </c>
      <c r="DI54" s="109">
        <v>0</v>
      </c>
      <c r="DJ54" s="109">
        <v>0</v>
      </c>
      <c r="DK54" s="109">
        <v>0</v>
      </c>
      <c r="DL54" s="109">
        <v>0</v>
      </c>
      <c r="DM54" s="109">
        <v>0</v>
      </c>
      <c r="DN54" s="109">
        <v>0</v>
      </c>
      <c r="DO54" s="109">
        <v>0</v>
      </c>
      <c r="DP54" s="109">
        <v>0</v>
      </c>
      <c r="DQ54" s="109">
        <v>0</v>
      </c>
      <c r="DR54" s="109">
        <v>0</v>
      </c>
      <c r="DS54" s="109">
        <v>0</v>
      </c>
      <c r="DT54" s="109">
        <v>0</v>
      </c>
      <c r="DU54" s="109">
        <v>0</v>
      </c>
      <c r="DV54" s="109">
        <v>0</v>
      </c>
      <c r="DW54" s="109">
        <v>0</v>
      </c>
      <c r="DX54" s="109">
        <v>0</v>
      </c>
      <c r="DY54" s="109">
        <v>0</v>
      </c>
      <c r="DZ54" s="109">
        <v>0</v>
      </c>
      <c r="EA54" s="109">
        <v>0</v>
      </c>
      <c r="EB54" s="109">
        <v>0</v>
      </c>
      <c r="EC54" s="109">
        <v>0</v>
      </c>
      <c r="ED54" s="109">
        <v>0</v>
      </c>
      <c r="EE54" s="109">
        <v>0</v>
      </c>
      <c r="EF54" s="109">
        <v>0</v>
      </c>
      <c r="EI54" s="30" t="e">
        <f>BC54/(BC54+BF54+BG54)</f>
        <v>#DIV/0!</v>
      </c>
    </row>
    <row r="55" spans="1:173" x14ac:dyDescent="0.25">
      <c r="A55" s="20" t="s">
        <v>1</v>
      </c>
      <c r="B55" s="109">
        <v>50.517175973999997</v>
      </c>
      <c r="C55" s="109">
        <v>0.1580558708</v>
      </c>
      <c r="D55" s="109">
        <v>391.07512091000001</v>
      </c>
      <c r="E55" s="109">
        <v>10.805677143</v>
      </c>
      <c r="F55" s="109">
        <v>10.481508659999999</v>
      </c>
      <c r="G55" s="109">
        <v>0.17814539800000001</v>
      </c>
      <c r="H55" s="109">
        <v>17.140215574999999</v>
      </c>
      <c r="I55" s="109">
        <v>1.3420789226000001</v>
      </c>
      <c r="J55" s="109">
        <v>0.27424343289999997</v>
      </c>
      <c r="K55" s="109">
        <v>9.8946251000000002E-3</v>
      </c>
      <c r="L55" s="109">
        <v>0.38565481550000003</v>
      </c>
      <c r="N55" s="109">
        <v>3.1880801600000001E-2</v>
      </c>
      <c r="P55" s="109">
        <v>4.78138E-5</v>
      </c>
      <c r="Q55" s="109">
        <v>3.8222687513000002</v>
      </c>
      <c r="R55" s="109">
        <v>1.3101890000000001E-4</v>
      </c>
      <c r="T55" s="109">
        <v>2.1264223499999999E-2</v>
      </c>
      <c r="U55" s="109">
        <v>4.6792791600000001E-2</v>
      </c>
      <c r="V55" s="109">
        <v>3.7181671499999999E-2</v>
      </c>
      <c r="W55" s="109">
        <v>0.36851456830000001</v>
      </c>
      <c r="X55" s="109">
        <v>0.28178508969999999</v>
      </c>
      <c r="Y55" s="109">
        <v>2.2236857799999999E-2</v>
      </c>
      <c r="Z55" s="109">
        <v>1.0104200000000001E-5</v>
      </c>
      <c r="AA55" s="109">
        <v>1.3233240000000001E-4</v>
      </c>
      <c r="AB55" s="109">
        <v>1.5273049999999999E-4</v>
      </c>
      <c r="AC55" s="109">
        <v>2.5266323300000001E-2</v>
      </c>
      <c r="AD55" s="109">
        <v>10.805677143</v>
      </c>
      <c r="AE55" s="109">
        <v>10.481508659999999</v>
      </c>
      <c r="AF55" s="109">
        <v>6.5818418200000006E-2</v>
      </c>
      <c r="AG55" s="109">
        <v>4.7821200899999999E-2</v>
      </c>
      <c r="AI55" s="109">
        <v>2.2325599999999998E-5</v>
      </c>
      <c r="AK55" s="109" t="s">
        <v>1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T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I55" s="30" t="e">
        <f t="shared" ref="EI55" si="69">BW55/(CO55)</f>
        <v>#DIV/0!</v>
      </c>
      <c r="EJ55" s="45">
        <f>(BE55-B55)/(B55+1E-50)</f>
        <v>-1</v>
      </c>
      <c r="EK55" s="45">
        <f>(CH55-C55)/(C55+1E-50)</f>
        <v>-1</v>
      </c>
      <c r="EL55" s="45">
        <f>(CO55-D55)/(D55+1E-50)</f>
        <v>-1</v>
      </c>
      <c r="EM55" s="45">
        <f>(DF55-E55)/(E55+1E-50)</f>
        <v>-1</v>
      </c>
      <c r="EN55" s="45">
        <f>(DG55-F55)/(F55+1E-50)</f>
        <v>-1</v>
      </c>
      <c r="EO55" s="45">
        <f>(DU55-G55)/(G55+1E-50)</f>
        <v>-1</v>
      </c>
      <c r="EP55" s="45">
        <f>(ED55-H55)/(H55+1E-50)</f>
        <v>-1</v>
      </c>
      <c r="EQ55" s="45">
        <f>(AP55-I55)/(I55+1E-50)</f>
        <v>-1</v>
      </c>
      <c r="ER55" s="45">
        <f>(AN55-J55)/(J55+1E-50)</f>
        <v>-1</v>
      </c>
      <c r="ES55" s="45">
        <f>(AS55+AT55-K55)/(K55+1E-50)</f>
        <v>-1</v>
      </c>
      <c r="ET55" s="45">
        <f>(AU55-L55)/(L55+1E-50)</f>
        <v>-1</v>
      </c>
      <c r="EU55" s="45">
        <f>(AW55+AX55-M55)/(M55+1E-50)</f>
        <v>0</v>
      </c>
      <c r="EV55" s="45">
        <f>(AY55-N55)/(N55+1E-50)</f>
        <v>-1</v>
      </c>
      <c r="EW55" s="45">
        <f>(AZ55+BA55-O55)/(O55+1E-50)</f>
        <v>0</v>
      </c>
      <c r="EX55" s="45">
        <f>(BC55+BD55-P55)/(P55+1E-50)</f>
        <v>-1</v>
      </c>
      <c r="EY55" s="45">
        <f>(BS55-Q55)/(Q55+1E-50)</f>
        <v>-1</v>
      </c>
      <c r="EZ55" s="45">
        <f>(BU55+BV55+DD55-R55)/(R55+1E-50)</f>
        <v>-1</v>
      </c>
      <c r="FA55" s="45">
        <f>(CC55+CB55-S55)/(S55+1E-50)</f>
        <v>0</v>
      </c>
      <c r="FB55" s="45">
        <f>(CD55+CE55-T55)/(T55+1E-50)</f>
        <v>-1</v>
      </c>
      <c r="FC55" s="45">
        <f>(CG55-U55)/(U55+1E-50)</f>
        <v>-1</v>
      </c>
      <c r="FD55" s="45">
        <f>(CJ55+CK55-V55)/(V55+1E-50)</f>
        <v>-1</v>
      </c>
      <c r="FE55" s="45">
        <f t="shared" ref="FE55" si="70">(EA55-W55)/(W55+1E-50)</f>
        <v>-1</v>
      </c>
      <c r="FF55" s="45">
        <f t="shared" ref="FF55" si="71">(EE55-X55)/(X55+1E-50)</f>
        <v>-1</v>
      </c>
      <c r="FG55" s="45">
        <f t="shared" ref="FG55" si="72">(CR55-Y55)/(Y55+1E-50)</f>
        <v>-1</v>
      </c>
      <c r="FH55" s="45">
        <f t="shared" ref="FH55" si="73">(CS55-Z55)/(Z55+1E-50)</f>
        <v>-1</v>
      </c>
      <c r="FI55" s="45">
        <f t="shared" ref="FI55" si="74">(CT55-AA55)/(AA55+1E-50)</f>
        <v>-1</v>
      </c>
      <c r="FJ55" s="45">
        <f t="shared" ref="FJ55" si="75">(CU55-AB55)/(AB55+1E-50)</f>
        <v>-1</v>
      </c>
      <c r="FK55" s="45">
        <f t="shared" ref="FK55" si="76">(CV55-AC55)/(AC55+1E-50)</f>
        <v>-1</v>
      </c>
      <c r="FL55" s="45">
        <f t="shared" ref="FL55" si="77">(SUM(BF55:BK55)-AD55)/(AD55+1E-50)</f>
        <v>-1</v>
      </c>
      <c r="FM55" s="45">
        <f t="shared" ref="FM55" si="78">(SUM(BG55:BK55)-AE55)/(AE55+1E-50)</f>
        <v>-1</v>
      </c>
      <c r="FN55" s="45">
        <f t="shared" ref="FN55" si="79">(BO55-AF55)/(AF55+1E-50)</f>
        <v>-1</v>
      </c>
      <c r="FO55" s="45">
        <f t="shared" ref="FO55" si="80">(BT55-AG55)/(AG55+1E-50)</f>
        <v>-1</v>
      </c>
      <c r="FP55" s="45">
        <f t="shared" ref="FP55" si="81">(DW55-AH55)/(AH55+1E-50)</f>
        <v>0</v>
      </c>
      <c r="FQ55" s="45">
        <f t="shared" ref="FQ55" si="82">(AV55-AI55)/(AI55+1E-50)</f>
        <v>-1</v>
      </c>
    </row>
    <row r="56" spans="1:173" s="22" customFormat="1" x14ac:dyDescent="0.25">
      <c r="A56" s="20" t="s">
        <v>11</v>
      </c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33"/>
      <c r="EH56" s="20"/>
      <c r="EI56" s="30" t="e">
        <f>BC56/(BC56+BF56+BG56)</f>
        <v>#DIV/0!</v>
      </c>
      <c r="EJ56"/>
      <c r="EK56"/>
      <c r="EL56"/>
      <c r="EM56"/>
      <c r="EN56"/>
      <c r="EO56"/>
      <c r="EP56"/>
      <c r="EQ56"/>
      <c r="ER56"/>
      <c r="ET56"/>
    </row>
    <row r="57" spans="1:173" s="22" customFormat="1" x14ac:dyDescent="0.25">
      <c r="A57" s="20" t="s">
        <v>58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33"/>
      <c r="EH57" s="20"/>
      <c r="EI57" s="30" t="e">
        <f>BC57/(BC57+BF57+BG57)</f>
        <v>#DIV/0!</v>
      </c>
      <c r="EJ57"/>
      <c r="EK57"/>
      <c r="EL57"/>
      <c r="EM57"/>
      <c r="EN57"/>
      <c r="EO57"/>
      <c r="EP57"/>
      <c r="EQ57"/>
      <c r="ER57"/>
      <c r="ET57"/>
      <c r="EU57"/>
    </row>
    <row r="58" spans="1:173" s="22" customFormat="1" x14ac:dyDescent="0.25">
      <c r="A58" s="20" t="s">
        <v>175</v>
      </c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33"/>
      <c r="EH58" s="20"/>
      <c r="EI58" s="30"/>
    </row>
    <row r="59" spans="1:173" s="22" customFormat="1" x14ac:dyDescent="0.25">
      <c r="A59" s="20" t="s">
        <v>234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33"/>
      <c r="EH59" s="20"/>
      <c r="EI59" s="30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</row>
    <row r="60" spans="1:173" s="22" customFormat="1" x14ac:dyDescent="0.25">
      <c r="A60" s="20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33"/>
      <c r="EH60" s="20"/>
      <c r="EI60" s="30"/>
    </row>
    <row r="61" spans="1:173" x14ac:dyDescent="0.25">
      <c r="A61" s="1" t="s">
        <v>55</v>
      </c>
      <c r="B61" s="110">
        <f t="shared" ref="B61:J61" si="83">SUM(B3:B59)</f>
        <v>117232.96570519279</v>
      </c>
      <c r="C61" s="110">
        <f t="shared" si="83"/>
        <v>364.93746966050008</v>
      </c>
      <c r="D61" s="110">
        <f t="shared" si="83"/>
        <v>571436.6157415529</v>
      </c>
      <c r="E61" s="110">
        <f t="shared" si="83"/>
        <v>15506.6678984515</v>
      </c>
      <c r="F61" s="110">
        <f t="shared" si="83"/>
        <v>15017.106091073398</v>
      </c>
      <c r="G61" s="110">
        <f t="shared" si="83"/>
        <v>726.99216808900007</v>
      </c>
      <c r="H61" s="110">
        <f t="shared" si="83"/>
        <v>24967.709001668707</v>
      </c>
      <c r="I61" s="110">
        <f t="shared" si="83"/>
        <v>1809.7618200362992</v>
      </c>
      <c r="J61" s="110">
        <f t="shared" si="83"/>
        <v>368.86955352630002</v>
      </c>
      <c r="K61" s="110">
        <f t="shared" ref="K61:AH61" si="84">SUM(K3:K59)</f>
        <v>14.758991170384229</v>
      </c>
      <c r="L61" s="110">
        <f t="shared" si="84"/>
        <v>519.95310763780003</v>
      </c>
      <c r="M61" s="110">
        <f t="shared" si="84"/>
        <v>3.06471242E-2</v>
      </c>
      <c r="N61" s="110">
        <f t="shared" si="84"/>
        <v>43.054773895700002</v>
      </c>
      <c r="O61" s="110">
        <f t="shared" si="84"/>
        <v>3.06471242E-2</v>
      </c>
      <c r="P61" s="110">
        <f t="shared" si="84"/>
        <v>7.1566220553400006E-2</v>
      </c>
      <c r="Q61" s="110">
        <f t="shared" si="84"/>
        <v>5153.8411368040006</v>
      </c>
      <c r="R61" s="110">
        <f t="shared" si="84"/>
        <v>0.22682172930000008</v>
      </c>
      <c r="S61" s="110">
        <f t="shared" si="84"/>
        <v>9.1941369999999994E-2</v>
      </c>
      <c r="T61" s="110">
        <f t="shared" si="84"/>
        <v>31.718948984265204</v>
      </c>
      <c r="U61" s="110">
        <f t="shared" si="84"/>
        <v>65.112834230700003</v>
      </c>
      <c r="V61" s="110">
        <f t="shared" si="84"/>
        <v>55.4595761235</v>
      </c>
      <c r="W61" s="110">
        <f t="shared" si="84"/>
        <v>501.37459320959999</v>
      </c>
      <c r="X61" s="110">
        <f t="shared" si="84"/>
        <v>387.8387243112</v>
      </c>
      <c r="Y61" s="110">
        <f t="shared" si="84"/>
        <v>29.995477236199999</v>
      </c>
      <c r="Z61" s="110">
        <f t="shared" si="84"/>
        <v>1.44764900128E-2</v>
      </c>
      <c r="AA61" s="110">
        <f t="shared" si="84"/>
        <v>0.19765890210000001</v>
      </c>
      <c r="AB61" s="110">
        <f t="shared" si="84"/>
        <v>0.21799833430000007</v>
      </c>
      <c r="AC61" s="110">
        <f t="shared" si="84"/>
        <v>34.244644118900013</v>
      </c>
      <c r="AD61" s="110">
        <f t="shared" si="84"/>
        <v>15506.6678984515</v>
      </c>
      <c r="AE61" s="110">
        <f t="shared" si="84"/>
        <v>15017.106091073398</v>
      </c>
      <c r="AF61" s="110">
        <f t="shared" si="84"/>
        <v>92.313525863500004</v>
      </c>
      <c r="AG61" s="110">
        <f t="shared" si="84"/>
        <v>74.906816911099995</v>
      </c>
      <c r="AH61" s="110">
        <f t="shared" si="84"/>
        <v>4.0658702228000001</v>
      </c>
      <c r="AI61" s="110"/>
      <c r="AJ61" s="110"/>
      <c r="AK61" s="110">
        <f t="shared" ref="AK61:DB61" si="85">SUM(AK3:AK59)</f>
        <v>0</v>
      </c>
      <c r="AL61" s="110">
        <f t="shared" si="85"/>
        <v>0</v>
      </c>
      <c r="AM61" s="110">
        <f t="shared" si="85"/>
        <v>0</v>
      </c>
      <c r="AN61" s="110">
        <f t="shared" si="85"/>
        <v>368.58549141070739</v>
      </c>
      <c r="AO61" s="110">
        <f t="shared" si="85"/>
        <v>1808.3614064138108</v>
      </c>
      <c r="AP61" s="110">
        <f t="shared" si="85"/>
        <v>1808.3614064138108</v>
      </c>
      <c r="AQ61" s="110">
        <f t="shared" si="85"/>
        <v>442.12545535325893</v>
      </c>
      <c r="AR61" s="110">
        <f t="shared" si="85"/>
        <v>18.918543134806715</v>
      </c>
      <c r="AS61" s="110">
        <f t="shared" si="85"/>
        <v>2.5073455222038334</v>
      </c>
      <c r="AT61" s="110">
        <f t="shared" si="85"/>
        <v>12.241742756686145</v>
      </c>
      <c r="AU61" s="110">
        <f t="shared" si="85"/>
        <v>519.55911405171958</v>
      </c>
      <c r="AV61" s="110">
        <f t="shared" si="85"/>
        <v>3.447347653718201E-2</v>
      </c>
      <c r="AW61" s="110">
        <f t="shared" si="85"/>
        <v>1.8659296471171798E-2</v>
      </c>
      <c r="AX61" s="110">
        <f t="shared" si="85"/>
        <v>1.1929516095393999E-2</v>
      </c>
      <c r="AY61" s="110">
        <f t="shared" si="85"/>
        <v>43.012880404323695</v>
      </c>
      <c r="AZ61" s="110">
        <f t="shared" si="85"/>
        <v>1.8965021115538699E-2</v>
      </c>
      <c r="BA61" s="110">
        <f t="shared" si="85"/>
        <v>1.1623639369037099E-2</v>
      </c>
      <c r="BB61" s="110">
        <f t="shared" si="85"/>
        <v>0</v>
      </c>
      <c r="BC61" s="110">
        <f t="shared" si="85"/>
        <v>1.4302814906389839E-2</v>
      </c>
      <c r="BD61" s="110">
        <f t="shared" si="85"/>
        <v>5.7211062106456975E-2</v>
      </c>
      <c r="BE61" s="110">
        <f t="shared" si="85"/>
        <v>117171.02923235115</v>
      </c>
      <c r="BF61" s="110">
        <f t="shared" si="85"/>
        <v>489.07071053966189</v>
      </c>
      <c r="BG61" s="110">
        <f t="shared" si="85"/>
        <v>11571.626412383457</v>
      </c>
      <c r="BH61" s="110">
        <f t="shared" si="85"/>
        <v>736.86594725866689</v>
      </c>
      <c r="BI61" s="110">
        <f t="shared" si="85"/>
        <v>17.12036902246512</v>
      </c>
      <c r="BJ61" s="110">
        <f t="shared" si="85"/>
        <v>2634.8263358604841</v>
      </c>
      <c r="BK61" s="110">
        <f t="shared" si="85"/>
        <v>44.26387022482534</v>
      </c>
      <c r="BL61" s="110">
        <f t="shared" si="85"/>
        <v>4422.5144822634729</v>
      </c>
      <c r="BM61" s="110">
        <f t="shared" si="85"/>
        <v>398.80962728763313</v>
      </c>
      <c r="BN61" s="110">
        <f t="shared" si="85"/>
        <v>1445.6848089266275</v>
      </c>
      <c r="BO61" s="110">
        <f t="shared" si="85"/>
        <v>92.241078187093251</v>
      </c>
      <c r="BP61" s="110">
        <f t="shared" si="85"/>
        <v>0</v>
      </c>
      <c r="BQ61" s="110">
        <f t="shared" si="85"/>
        <v>0</v>
      </c>
      <c r="BR61" s="110">
        <f t="shared" si="85"/>
        <v>5149.8840679857158</v>
      </c>
      <c r="BS61" s="110">
        <f t="shared" si="85"/>
        <v>5149.8840679857158</v>
      </c>
      <c r="BT61" s="110">
        <f t="shared" si="85"/>
        <v>74.840979174820845</v>
      </c>
      <c r="BU61" s="110">
        <f t="shared" si="85"/>
        <v>6.5723214543677341E-2</v>
      </c>
      <c r="BV61" s="110">
        <f t="shared" si="85"/>
        <v>0.12691406235833239</v>
      </c>
      <c r="BW61" s="110">
        <f t="shared" si="85"/>
        <v>4567.7548364868007</v>
      </c>
      <c r="BX61" s="110">
        <f t="shared" si="85"/>
        <v>530.19277527056954</v>
      </c>
      <c r="BY61" s="110">
        <f t="shared" si="85"/>
        <v>33.072702341671167</v>
      </c>
      <c r="BZ61" s="110">
        <f t="shared" si="85"/>
        <v>60.51984745453764</v>
      </c>
      <c r="CA61" s="110">
        <f t="shared" si="85"/>
        <v>258.8853688452632</v>
      </c>
      <c r="CB61" s="110">
        <f t="shared" si="85"/>
        <v>1.1011934482933399E-2</v>
      </c>
      <c r="CC61" s="110">
        <f t="shared" si="85"/>
        <v>8.0754174610470797E-2</v>
      </c>
      <c r="CD61" s="110">
        <f t="shared" si="85"/>
        <v>10.460226701593481</v>
      </c>
      <c r="CE61" s="110">
        <f t="shared" si="85"/>
        <v>21.237445204630294</v>
      </c>
      <c r="CF61" s="110">
        <f t="shared" si="85"/>
        <v>0</v>
      </c>
      <c r="CG61" s="110">
        <f t="shared" si="85"/>
        <v>65.060623712431266</v>
      </c>
      <c r="CH61" s="110">
        <f t="shared" si="85"/>
        <v>364.7435815913019</v>
      </c>
      <c r="CI61" s="110">
        <f t="shared" si="85"/>
        <v>0</v>
      </c>
      <c r="CJ61" s="110">
        <f t="shared" si="85"/>
        <v>28.265406640352822</v>
      </c>
      <c r="CK61" s="110">
        <f t="shared" si="85"/>
        <v>27.156957852312615</v>
      </c>
      <c r="CL61" s="110"/>
      <c r="CM61" s="110">
        <f t="shared" si="85"/>
        <v>513872.2962637833</v>
      </c>
      <c r="CN61" s="110">
        <f t="shared" si="85"/>
        <v>52529.191639134224</v>
      </c>
      <c r="CO61" s="110">
        <f t="shared" si="85"/>
        <v>570969.24273940432</v>
      </c>
      <c r="CP61" s="110">
        <f t="shared" si="85"/>
        <v>0</v>
      </c>
      <c r="CQ61" s="110">
        <f t="shared" si="85"/>
        <v>1708.6275857551757</v>
      </c>
      <c r="CR61" s="110">
        <f t="shared" si="85"/>
        <v>29.971549466584086</v>
      </c>
      <c r="CS61" s="110">
        <f t="shared" si="85"/>
        <v>1.4464502626468414E-2</v>
      </c>
      <c r="CT61" s="110">
        <f t="shared" si="85"/>
        <v>0.19747428248419188</v>
      </c>
      <c r="CU61" s="110">
        <f t="shared" si="85"/>
        <v>0.21780981047852979</v>
      </c>
      <c r="CV61" s="110">
        <f t="shared" si="85"/>
        <v>34.21792465823625</v>
      </c>
      <c r="CW61" s="110">
        <f t="shared" si="85"/>
        <v>0</v>
      </c>
      <c r="CX61" s="110">
        <f t="shared" si="85"/>
        <v>6956.8417726226335</v>
      </c>
      <c r="CY61" s="110">
        <f t="shared" si="85"/>
        <v>8.7477411815385437</v>
      </c>
      <c r="CZ61" s="110">
        <f t="shared" si="85"/>
        <v>3.0759653223908092</v>
      </c>
      <c r="DA61" s="110">
        <f t="shared" si="85"/>
        <v>11571.626412383457</v>
      </c>
      <c r="DB61" s="110">
        <f t="shared" si="85"/>
        <v>3.9312311847367938</v>
      </c>
      <c r="DC61" s="110">
        <f t="shared" ref="DC61:EF61" si="86">SUM(DC3:DC59)</f>
        <v>0</v>
      </c>
      <c r="DD61" s="110">
        <f t="shared" si="86"/>
        <v>3.3994812499737855E-2</v>
      </c>
      <c r="DE61" s="110">
        <f t="shared" si="86"/>
        <v>0.57017855785511629</v>
      </c>
      <c r="DF61" s="110">
        <f t="shared" si="86"/>
        <v>15493.383725835401</v>
      </c>
      <c r="DG61" s="110">
        <f t="shared" si="86"/>
        <v>15004.313015295742</v>
      </c>
      <c r="DH61" s="110">
        <f t="shared" si="86"/>
        <v>489.07071053966189</v>
      </c>
      <c r="DI61" s="110">
        <f t="shared" si="86"/>
        <v>0</v>
      </c>
      <c r="DJ61" s="110">
        <f t="shared" si="86"/>
        <v>0</v>
      </c>
      <c r="DK61" s="110">
        <f t="shared" si="86"/>
        <v>61.384237215428158</v>
      </c>
      <c r="DL61" s="110">
        <f t="shared" si="86"/>
        <v>0</v>
      </c>
      <c r="DM61" s="110">
        <f t="shared" si="86"/>
        <v>658.70665556974382</v>
      </c>
      <c r="DN61" s="110">
        <f t="shared" si="86"/>
        <v>0</v>
      </c>
      <c r="DO61" s="110">
        <f t="shared" si="86"/>
        <v>17.12036902246512</v>
      </c>
      <c r="DP61" s="110">
        <f t="shared" si="86"/>
        <v>2634.8263358604841</v>
      </c>
      <c r="DQ61" s="110">
        <f t="shared" si="86"/>
        <v>480.70815607649399</v>
      </c>
      <c r="DR61" s="110">
        <f t="shared" si="86"/>
        <v>0</v>
      </c>
      <c r="DS61" s="110">
        <f t="shared" si="86"/>
        <v>44.26387022482534</v>
      </c>
      <c r="DT61" s="110">
        <f t="shared" si="86"/>
        <v>6.0018772817737459E-2</v>
      </c>
      <c r="DU61" s="110">
        <f t="shared" si="86"/>
        <v>726.77315384867188</v>
      </c>
      <c r="DV61" s="110">
        <f t="shared" si="86"/>
        <v>3786.3593002801776</v>
      </c>
      <c r="DW61" s="110">
        <f t="shared" si="86"/>
        <v>4.0589627498964855</v>
      </c>
      <c r="DX61" s="110">
        <f t="shared" si="86"/>
        <v>0</v>
      </c>
      <c r="DY61" s="110">
        <f t="shared" si="86"/>
        <v>6.7671205673837402</v>
      </c>
      <c r="DZ61" s="110">
        <f t="shared" si="86"/>
        <v>579.75455257754481</v>
      </c>
      <c r="EA61" s="110">
        <f t="shared" si="86"/>
        <v>500.99538442590779</v>
      </c>
      <c r="EB61" s="110">
        <f t="shared" si="86"/>
        <v>0</v>
      </c>
      <c r="EC61" s="110">
        <f t="shared" si="86"/>
        <v>50.67199376100799</v>
      </c>
      <c r="ED61" s="110">
        <f t="shared" si="86"/>
        <v>24947.273812661108</v>
      </c>
      <c r="EE61" s="110">
        <f t="shared" si="86"/>
        <v>387.54106371379424</v>
      </c>
      <c r="EF61" s="110">
        <f t="shared" si="86"/>
        <v>473.47681862092446</v>
      </c>
      <c r="EG61" s="44"/>
      <c r="EH61" s="1"/>
    </row>
    <row r="62" spans="1:173" x14ac:dyDescent="0.25">
      <c r="A62" s="20" t="s">
        <v>56</v>
      </c>
      <c r="B62" s="111">
        <f>SUM(B2:B51)</f>
        <v>117171.07865997079</v>
      </c>
      <c r="C62" s="111">
        <f t="shared" ref="C62:J62" si="87">SUM(C2:C51)</f>
        <v>364.74384030710007</v>
      </c>
      <c r="D62" s="111">
        <f t="shared" si="87"/>
        <v>570969.46004195593</v>
      </c>
      <c r="E62" s="111">
        <f t="shared" si="87"/>
        <v>15493.7785140947</v>
      </c>
      <c r="F62" s="111">
        <f t="shared" si="87"/>
        <v>15004.707571324099</v>
      </c>
      <c r="G62" s="111">
        <f t="shared" si="87"/>
        <v>726.77392770720007</v>
      </c>
      <c r="H62" s="111">
        <f t="shared" si="87"/>
        <v>24947.283578895305</v>
      </c>
      <c r="I62" s="111">
        <f t="shared" si="87"/>
        <v>1808.3619691469992</v>
      </c>
      <c r="J62" s="111">
        <f t="shared" si="87"/>
        <v>368.58570298950002</v>
      </c>
      <c r="K62" s="111">
        <f t="shared" ref="K62:AH62" si="88">SUM(K2:K51)</f>
        <v>14.749095801399999</v>
      </c>
      <c r="L62" s="111">
        <f t="shared" si="88"/>
        <v>519.55950237310003</v>
      </c>
      <c r="M62" s="111">
        <f t="shared" si="88"/>
        <v>3.0588746999999999E-2</v>
      </c>
      <c r="N62" s="111">
        <f t="shared" si="88"/>
        <v>43.012911126599995</v>
      </c>
      <c r="O62" s="111">
        <f t="shared" si="88"/>
        <v>3.0588746999999999E-2</v>
      </c>
      <c r="P62" s="111">
        <f t="shared" si="88"/>
        <v>7.1514085141099998E-2</v>
      </c>
      <c r="Q62" s="111">
        <f t="shared" si="88"/>
        <v>5149.8857516106009</v>
      </c>
      <c r="R62" s="111">
        <f t="shared" si="88"/>
        <v>0.22663233320000009</v>
      </c>
      <c r="S62" s="111">
        <f t="shared" si="88"/>
        <v>9.1766238299999997E-2</v>
      </c>
      <c r="T62" s="111">
        <f t="shared" si="88"/>
        <v>31.697680510000001</v>
      </c>
      <c r="U62" s="111">
        <f t="shared" si="88"/>
        <v>65.060655653200001</v>
      </c>
      <c r="V62" s="111">
        <f t="shared" si="88"/>
        <v>55.422380803700001</v>
      </c>
      <c r="W62" s="111">
        <f t="shared" si="88"/>
        <v>500.99556597200001</v>
      </c>
      <c r="X62" s="111">
        <f t="shared" si="88"/>
        <v>387.54117022290001</v>
      </c>
      <c r="Y62" s="111">
        <f t="shared" si="88"/>
        <v>29.971625300900001</v>
      </c>
      <c r="Z62" s="111">
        <f t="shared" si="88"/>
        <v>1.44645378141E-2</v>
      </c>
      <c r="AA62" s="111">
        <f t="shared" si="88"/>
        <v>0.19747426210000002</v>
      </c>
      <c r="AB62" s="111">
        <f t="shared" si="88"/>
        <v>0.21781004930000006</v>
      </c>
      <c r="AC62" s="111">
        <f t="shared" si="88"/>
        <v>34.217963613100011</v>
      </c>
      <c r="AD62" s="111">
        <f t="shared" si="88"/>
        <v>15493.7785140947</v>
      </c>
      <c r="AE62" s="111">
        <f t="shared" si="88"/>
        <v>15004.707571324099</v>
      </c>
      <c r="AF62" s="111">
        <f t="shared" si="88"/>
        <v>92.241137026600015</v>
      </c>
      <c r="AG62" s="111">
        <f t="shared" si="88"/>
        <v>74.840927079199986</v>
      </c>
      <c r="AH62" s="111">
        <f t="shared" si="88"/>
        <v>4.0589712840000001</v>
      </c>
      <c r="AI62" s="111"/>
    </row>
    <row r="63" spans="1:173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83724.903302694802</v>
      </c>
      <c r="C63" s="109">
        <f t="shared" ref="C63:J63" si="89">+C3+C5+C8+C9+C11+C12+C14+C15+C16+C17+C18+C19+C20+C21+C22+C23+C24+C25+C26+C28+C30+C31+C33+C34+C35+C36+C37+C39+C40+C41+C42+C43+C44+C46+C47+C49+C50</f>
        <v>261.78502104090001</v>
      </c>
      <c r="D63" s="109">
        <f t="shared" si="89"/>
        <v>413860.11529339594</v>
      </c>
      <c r="E63" s="109">
        <f t="shared" si="89"/>
        <v>11396.490392253401</v>
      </c>
      <c r="F63" s="109">
        <f t="shared" si="89"/>
        <v>11054.445086685801</v>
      </c>
      <c r="G63" s="109">
        <f t="shared" si="89"/>
        <v>308.17740539490001</v>
      </c>
      <c r="H63" s="109">
        <f t="shared" si="89"/>
        <v>18159.0951191436</v>
      </c>
      <c r="I63" s="109">
        <f t="shared" si="89"/>
        <v>1276.8468119390998</v>
      </c>
      <c r="J63" s="109">
        <f t="shared" si="89"/>
        <v>259.97468706699999</v>
      </c>
      <c r="K63" s="109">
        <f t="shared" ref="K63:AH63" si="90">+K3+K5+K8+K9+K11+K12+K14+K15+K16+K17+K18+K19+K20+K21+K22+K23+K24+K25+K26+K28+K30+K31+K33+K34+K35+K36+K37+K39+K40+K41+K42+K43+K44+K46+K47+K49+K50</f>
        <v>10.5425039286</v>
      </c>
      <c r="L63" s="109">
        <f t="shared" si="90"/>
        <v>366.8252610926001</v>
      </c>
      <c r="M63" s="109">
        <f t="shared" si="90"/>
        <v>3.0588746999999999E-2</v>
      </c>
      <c r="N63" s="109">
        <f t="shared" si="90"/>
        <v>30.386880694000002</v>
      </c>
      <c r="O63" s="109">
        <f t="shared" si="90"/>
        <v>3.0588746999999999E-2</v>
      </c>
      <c r="P63" s="109">
        <f t="shared" si="90"/>
        <v>5.1195097941100012E-2</v>
      </c>
      <c r="Q63" s="109">
        <f t="shared" si="90"/>
        <v>3636.1197189533004</v>
      </c>
      <c r="R63" s="109">
        <f t="shared" si="90"/>
        <v>0.17089443760000003</v>
      </c>
      <c r="S63" s="109">
        <f t="shared" si="90"/>
        <v>9.1766238299999997E-2</v>
      </c>
      <c r="T63" s="109">
        <f t="shared" si="90"/>
        <v>22.658230937099997</v>
      </c>
      <c r="U63" s="109">
        <f t="shared" si="90"/>
        <v>46.528901051200009</v>
      </c>
      <c r="V63" s="109">
        <f t="shared" si="90"/>
        <v>39.622626046199997</v>
      </c>
      <c r="W63" s="109">
        <f t="shared" si="90"/>
        <v>355.0495164708999</v>
      </c>
      <c r="X63" s="109">
        <f t="shared" si="90"/>
        <v>276.0259024911</v>
      </c>
      <c r="Y63" s="109">
        <f t="shared" si="90"/>
        <v>21.604208336399996</v>
      </c>
      <c r="Z63" s="109">
        <f t="shared" si="90"/>
        <v>1.0656484871299998E-2</v>
      </c>
      <c r="AA63" s="109">
        <f t="shared" si="90"/>
        <v>0.14764913410000005</v>
      </c>
      <c r="AB63" s="109">
        <f t="shared" si="90"/>
        <v>0.16032165360000003</v>
      </c>
      <c r="AC63" s="109">
        <f t="shared" si="90"/>
        <v>24.415998010400003</v>
      </c>
      <c r="AD63" s="109">
        <f t="shared" si="90"/>
        <v>11396.490392253401</v>
      </c>
      <c r="AE63" s="109">
        <f t="shared" si="90"/>
        <v>11054.445086685801</v>
      </c>
      <c r="AF63" s="109">
        <f t="shared" si="90"/>
        <v>66.174493044000002</v>
      </c>
      <c r="AG63" s="109">
        <f t="shared" si="90"/>
        <v>55.901881144900003</v>
      </c>
      <c r="AH63" s="109">
        <f t="shared" si="90"/>
        <v>4.0589712840000001</v>
      </c>
    </row>
  </sheetData>
  <sortState xmlns:xlrd2="http://schemas.microsoft.com/office/spreadsheetml/2017/richdata2" columnSort="1" ref="I2:Z59">
    <sortCondition ref="I2:Z2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Y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2" customWidth="1"/>
    <col min="2" max="57" width="9.140625" style="109" customWidth="1"/>
    <col min="58" max="58" width="11.140625" style="109" customWidth="1"/>
    <col min="59" max="59" width="15.140625" style="109" bestFit="1" customWidth="1"/>
    <col min="60" max="175" width="9.140625" style="109" customWidth="1"/>
    <col min="176" max="176" width="9.140625" style="22"/>
    <col min="177" max="178" width="9.140625" style="22" customWidth="1"/>
    <col min="179" max="232" width="9.140625" style="22"/>
    <col min="233" max="233" width="9.140625" style="22" customWidth="1"/>
    <col min="234" max="16384" width="9.140625" style="22"/>
  </cols>
  <sheetData>
    <row r="1" spans="1:233" x14ac:dyDescent="0.25">
      <c r="B1" s="109" t="s">
        <v>641</v>
      </c>
      <c r="BG1" s="109" t="s">
        <v>644</v>
      </c>
      <c r="FV1" s="22" t="s">
        <v>367</v>
      </c>
      <c r="GG1" s="46"/>
    </row>
    <row r="2" spans="1:233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490</v>
      </c>
      <c r="L2" s="109" t="s">
        <v>413</v>
      </c>
      <c r="M2" s="109" t="s">
        <v>64</v>
      </c>
      <c r="N2" s="109" t="s">
        <v>369</v>
      </c>
      <c r="O2" s="109" t="s">
        <v>316</v>
      </c>
      <c r="P2" s="109" t="s">
        <v>370</v>
      </c>
      <c r="Q2" s="109" t="s">
        <v>371</v>
      </c>
      <c r="R2" s="109" t="s">
        <v>372</v>
      </c>
      <c r="S2" s="109" t="s">
        <v>225</v>
      </c>
      <c r="T2" s="109" t="s">
        <v>373</v>
      </c>
      <c r="U2" s="109" t="s">
        <v>374</v>
      </c>
      <c r="V2" s="109" t="s">
        <v>375</v>
      </c>
      <c r="W2" s="109" t="s">
        <v>376</v>
      </c>
      <c r="X2" s="109" t="s">
        <v>378</v>
      </c>
      <c r="Y2" s="109" t="s">
        <v>398</v>
      </c>
      <c r="Z2" s="109" t="s">
        <v>65</v>
      </c>
      <c r="AA2" s="109" t="s">
        <v>66</v>
      </c>
      <c r="AB2" s="109" t="s">
        <v>318</v>
      </c>
      <c r="AC2" s="109" t="s">
        <v>379</v>
      </c>
      <c r="AD2" s="109" t="s">
        <v>399</v>
      </c>
      <c r="AE2" s="109" t="s">
        <v>321</v>
      </c>
      <c r="AF2" s="109" t="s">
        <v>380</v>
      </c>
      <c r="AG2" s="109" t="s">
        <v>67</v>
      </c>
      <c r="AH2" s="109" t="s">
        <v>317</v>
      </c>
      <c r="AI2" s="109" t="s">
        <v>322</v>
      </c>
      <c r="AJ2" s="109" t="s">
        <v>382</v>
      </c>
      <c r="AK2" s="109" t="s">
        <v>383</v>
      </c>
      <c r="AL2" s="109" t="s">
        <v>319</v>
      </c>
      <c r="AM2" s="109" t="s">
        <v>384</v>
      </c>
      <c r="AN2" s="109" t="s">
        <v>385</v>
      </c>
      <c r="AO2" s="109" t="s">
        <v>478</v>
      </c>
      <c r="AP2" s="109" t="s">
        <v>323</v>
      </c>
      <c r="AQ2" s="109" t="s">
        <v>386</v>
      </c>
      <c r="AR2" s="109" t="s">
        <v>381</v>
      </c>
      <c r="AS2" s="109" t="s">
        <v>324</v>
      </c>
      <c r="AT2" s="109" t="s">
        <v>325</v>
      </c>
      <c r="AU2" s="109" t="s">
        <v>326</v>
      </c>
      <c r="AV2" s="109" t="s">
        <v>328</v>
      </c>
      <c r="AW2" s="109" t="s">
        <v>466</v>
      </c>
      <c r="AX2" s="109" t="s">
        <v>468</v>
      </c>
      <c r="AY2" s="109" t="s">
        <v>474</v>
      </c>
      <c r="AZ2" s="109" t="s">
        <v>491</v>
      </c>
      <c r="BA2" s="109" t="s">
        <v>492</v>
      </c>
      <c r="BB2" s="109" t="s">
        <v>493</v>
      </c>
      <c r="BC2" s="109" t="s">
        <v>494</v>
      </c>
      <c r="BD2" s="109" t="s">
        <v>495</v>
      </c>
      <c r="BE2" s="109" t="s">
        <v>426</v>
      </c>
      <c r="BG2" s="109" t="s">
        <v>226</v>
      </c>
      <c r="BH2" s="109" t="s">
        <v>603</v>
      </c>
      <c r="BI2" s="109" t="s">
        <v>463</v>
      </c>
      <c r="BJ2" s="109" t="s">
        <v>497</v>
      </c>
      <c r="BK2" s="109" t="s">
        <v>177</v>
      </c>
      <c r="BL2" s="109" t="s">
        <v>499</v>
      </c>
      <c r="BM2" s="109" t="s">
        <v>389</v>
      </c>
      <c r="BN2" s="109" t="s">
        <v>129</v>
      </c>
      <c r="BO2" s="109" t="s">
        <v>130</v>
      </c>
      <c r="BP2" s="109" t="s">
        <v>131</v>
      </c>
      <c r="BQ2" s="109" t="s">
        <v>559</v>
      </c>
      <c r="BR2" s="109" t="s">
        <v>414</v>
      </c>
      <c r="BS2" s="109" t="s">
        <v>415</v>
      </c>
      <c r="BT2" s="109" t="s">
        <v>464</v>
      </c>
      <c r="BU2" s="109" t="s">
        <v>600</v>
      </c>
      <c r="BV2" s="109" t="s">
        <v>341</v>
      </c>
      <c r="BW2" s="109" t="s">
        <v>342</v>
      </c>
      <c r="BX2" s="109" t="s">
        <v>390</v>
      </c>
      <c r="BY2" s="109" t="s">
        <v>178</v>
      </c>
      <c r="BZ2" s="109" t="s">
        <v>343</v>
      </c>
      <c r="CA2" s="109" t="s">
        <v>344</v>
      </c>
      <c r="CB2" s="109" t="s">
        <v>371</v>
      </c>
      <c r="CC2" s="109" t="s">
        <v>500</v>
      </c>
      <c r="CD2" s="109" t="s">
        <v>132</v>
      </c>
      <c r="CE2" s="109" t="s">
        <v>372</v>
      </c>
      <c r="CF2" s="109" t="s">
        <v>492</v>
      </c>
      <c r="CG2" s="109" t="s">
        <v>329</v>
      </c>
      <c r="CH2" s="109" t="s">
        <v>330</v>
      </c>
      <c r="CI2" s="109" t="s">
        <v>133</v>
      </c>
      <c r="CJ2" s="109" t="s">
        <v>374</v>
      </c>
      <c r="CK2" s="109" t="s">
        <v>391</v>
      </c>
      <c r="CL2" s="109" t="s">
        <v>375</v>
      </c>
      <c r="CM2" s="109" t="s">
        <v>392</v>
      </c>
      <c r="CN2" s="109" t="s">
        <v>393</v>
      </c>
      <c r="CO2" s="109" t="s">
        <v>394</v>
      </c>
      <c r="CP2" s="109" t="s">
        <v>59</v>
      </c>
      <c r="CQ2" s="109" t="s">
        <v>395</v>
      </c>
      <c r="CR2" s="109" t="s">
        <v>134</v>
      </c>
      <c r="CS2" s="109" t="s">
        <v>135</v>
      </c>
      <c r="CT2" s="109" t="s">
        <v>465</v>
      </c>
      <c r="CU2" s="109" t="s">
        <v>466</v>
      </c>
      <c r="CV2" s="109" t="s">
        <v>136</v>
      </c>
      <c r="CW2" s="109" t="s">
        <v>398</v>
      </c>
      <c r="CX2" s="109" t="s">
        <v>604</v>
      </c>
      <c r="CY2" s="109" t="s">
        <v>137</v>
      </c>
      <c r="CZ2" s="109" t="s">
        <v>138</v>
      </c>
      <c r="DA2" s="109" t="s">
        <v>66</v>
      </c>
      <c r="DB2" s="109" t="s">
        <v>468</v>
      </c>
      <c r="DC2" s="109" t="s">
        <v>333</v>
      </c>
      <c r="DD2" s="109" t="s">
        <v>334</v>
      </c>
      <c r="DE2" s="109" t="s">
        <v>139</v>
      </c>
      <c r="DF2" s="109" t="s">
        <v>140</v>
      </c>
      <c r="DG2" s="109" t="s">
        <v>141</v>
      </c>
      <c r="DH2" s="109" t="s">
        <v>601</v>
      </c>
      <c r="DI2" s="109" t="s">
        <v>470</v>
      </c>
      <c r="DJ2" s="109" t="s">
        <v>345</v>
      </c>
      <c r="DK2" s="109" t="s">
        <v>346</v>
      </c>
      <c r="DL2" s="109" t="s">
        <v>405</v>
      </c>
      <c r="DM2" s="109" t="s">
        <v>335</v>
      </c>
      <c r="DN2" s="109" t="s">
        <v>336</v>
      </c>
      <c r="DO2" s="109" t="s">
        <v>142</v>
      </c>
      <c r="DP2" s="109" t="s">
        <v>498</v>
      </c>
      <c r="DQ2" s="109" t="s">
        <v>482</v>
      </c>
      <c r="DR2" s="109" t="s">
        <v>57</v>
      </c>
      <c r="DS2" s="109" t="s">
        <v>126</v>
      </c>
      <c r="DT2" s="109" t="s">
        <v>337</v>
      </c>
      <c r="DU2" s="109" t="s">
        <v>338</v>
      </c>
      <c r="DV2" s="109" t="s">
        <v>642</v>
      </c>
      <c r="DW2" s="109" t="s">
        <v>143</v>
      </c>
      <c r="DX2" s="109" t="s">
        <v>144</v>
      </c>
      <c r="DY2" s="109" t="s">
        <v>60</v>
      </c>
      <c r="DZ2" s="109" t="s">
        <v>145</v>
      </c>
      <c r="EA2" s="109" t="s">
        <v>146</v>
      </c>
      <c r="EB2" s="109" t="s">
        <v>323</v>
      </c>
      <c r="EC2" s="109" t="s">
        <v>386</v>
      </c>
      <c r="ED2" s="109" t="s">
        <v>381</v>
      </c>
      <c r="EE2" s="109" t="s">
        <v>324</v>
      </c>
      <c r="EF2" s="109" t="s">
        <v>325</v>
      </c>
      <c r="EG2" s="109" t="s">
        <v>326</v>
      </c>
      <c r="EH2" s="109" t="s">
        <v>328</v>
      </c>
      <c r="EI2" s="109" t="s">
        <v>147</v>
      </c>
      <c r="EJ2" s="109" t="s">
        <v>148</v>
      </c>
      <c r="EK2" s="109" t="s">
        <v>149</v>
      </c>
      <c r="EL2" s="109" t="s">
        <v>150</v>
      </c>
      <c r="EM2" s="109" t="s">
        <v>151</v>
      </c>
      <c r="EN2" s="109" t="s">
        <v>152</v>
      </c>
      <c r="EO2" s="109" t="s">
        <v>153</v>
      </c>
      <c r="EP2" s="109" t="s">
        <v>339</v>
      </c>
      <c r="EQ2" s="109" t="s">
        <v>154</v>
      </c>
      <c r="ER2" s="109" t="s">
        <v>54</v>
      </c>
      <c r="ES2" s="109" t="s">
        <v>53</v>
      </c>
      <c r="ET2" s="109" t="s">
        <v>155</v>
      </c>
      <c r="EU2" s="109" t="s">
        <v>157</v>
      </c>
      <c r="EV2" s="109" t="s">
        <v>158</v>
      </c>
      <c r="EW2" s="109" t="s">
        <v>159</v>
      </c>
      <c r="EX2" s="109" t="s">
        <v>160</v>
      </c>
      <c r="EY2" s="109" t="s">
        <v>161</v>
      </c>
      <c r="EZ2" s="109" t="s">
        <v>162</v>
      </c>
      <c r="FA2" s="109" t="s">
        <v>163</v>
      </c>
      <c r="FB2" s="109" t="s">
        <v>164</v>
      </c>
      <c r="FC2" s="109" t="s">
        <v>397</v>
      </c>
      <c r="FD2" s="109" t="s">
        <v>473</v>
      </c>
      <c r="FE2" s="109" t="s">
        <v>165</v>
      </c>
      <c r="FF2" s="109" t="s">
        <v>166</v>
      </c>
      <c r="FG2" s="109" t="s">
        <v>167</v>
      </c>
      <c r="FH2" s="109" t="s">
        <v>61</v>
      </c>
      <c r="FI2" s="109" t="s">
        <v>483</v>
      </c>
      <c r="FJ2" s="109" t="s">
        <v>474</v>
      </c>
      <c r="FK2" s="109" t="s">
        <v>168</v>
      </c>
      <c r="FL2" s="109" t="s">
        <v>169</v>
      </c>
      <c r="FM2" s="109" t="s">
        <v>170</v>
      </c>
      <c r="FN2" s="109" t="s">
        <v>340</v>
      </c>
      <c r="FO2" s="109" t="s">
        <v>171</v>
      </c>
      <c r="FP2" s="109" t="s">
        <v>172</v>
      </c>
      <c r="FQ2" s="109" t="s">
        <v>173</v>
      </c>
      <c r="FR2" s="109" t="s">
        <v>478</v>
      </c>
      <c r="FS2" s="109" t="s">
        <v>484</v>
      </c>
      <c r="FU2" s="22" t="s">
        <v>139</v>
      </c>
      <c r="FV2" s="22" t="s">
        <v>59</v>
      </c>
      <c r="FW2" s="22" t="s">
        <v>57</v>
      </c>
      <c r="FX2" s="22" t="s">
        <v>60</v>
      </c>
      <c r="FY2" s="22" t="s">
        <v>54</v>
      </c>
      <c r="FZ2" s="22" t="s">
        <v>53</v>
      </c>
      <c r="GA2" s="22" t="s">
        <v>61</v>
      </c>
      <c r="GB2" s="22" t="s">
        <v>62</v>
      </c>
      <c r="GC2" s="22" t="s">
        <v>63</v>
      </c>
      <c r="GD2" s="22" t="s">
        <v>315</v>
      </c>
      <c r="GE2" s="22" t="s">
        <v>490</v>
      </c>
      <c r="GF2" s="22" t="s">
        <v>413</v>
      </c>
      <c r="GG2" s="66" t="s">
        <v>64</v>
      </c>
      <c r="GH2" s="22" t="s">
        <v>369</v>
      </c>
      <c r="GI2" s="22" t="s">
        <v>316</v>
      </c>
      <c r="GJ2" s="22" t="s">
        <v>370</v>
      </c>
      <c r="GK2" s="22" t="s">
        <v>371</v>
      </c>
      <c r="GL2" s="22" t="s">
        <v>372</v>
      </c>
      <c r="GM2" s="22" t="s">
        <v>225</v>
      </c>
      <c r="GN2" s="22" t="s">
        <v>373</v>
      </c>
      <c r="GO2" s="22" t="s">
        <v>374</v>
      </c>
      <c r="GP2" s="22" t="s">
        <v>375</v>
      </c>
      <c r="GQ2" s="22" t="s">
        <v>376</v>
      </c>
      <c r="GR2" s="22" t="s">
        <v>378</v>
      </c>
      <c r="GS2" s="22" t="s">
        <v>398</v>
      </c>
      <c r="GT2" s="22" t="s">
        <v>65</v>
      </c>
      <c r="GU2" s="22" t="s">
        <v>66</v>
      </c>
      <c r="GV2" s="22" t="s">
        <v>318</v>
      </c>
      <c r="GW2" s="22" t="s">
        <v>379</v>
      </c>
      <c r="GX2" s="22" t="s">
        <v>399</v>
      </c>
      <c r="GY2" s="22" t="s">
        <v>321</v>
      </c>
      <c r="GZ2" s="22" t="s">
        <v>380</v>
      </c>
      <c r="HA2" s="22" t="s">
        <v>67</v>
      </c>
      <c r="HB2" s="22" t="s">
        <v>317</v>
      </c>
      <c r="HC2" s="22" t="s">
        <v>322</v>
      </c>
      <c r="HD2" s="22" t="s">
        <v>382</v>
      </c>
      <c r="HE2" s="22" t="s">
        <v>383</v>
      </c>
      <c r="HF2" s="22" t="s">
        <v>319</v>
      </c>
      <c r="HG2" s="22" t="s">
        <v>384</v>
      </c>
      <c r="HH2" s="22" t="s">
        <v>385</v>
      </c>
      <c r="HI2" s="22" t="s">
        <v>478</v>
      </c>
      <c r="HJ2" s="22" t="s">
        <v>323</v>
      </c>
      <c r="HK2" s="22" t="s">
        <v>386</v>
      </c>
      <c r="HL2" s="22" t="s">
        <v>381</v>
      </c>
      <c r="HM2" s="22" t="s">
        <v>324</v>
      </c>
      <c r="HN2" s="22" t="s">
        <v>325</v>
      </c>
      <c r="HO2" s="22" t="s">
        <v>326</v>
      </c>
      <c r="HP2" s="22" t="s">
        <v>328</v>
      </c>
      <c r="HQ2" s="22" t="s">
        <v>466</v>
      </c>
      <c r="HR2" s="22" t="s">
        <v>468</v>
      </c>
      <c r="HS2" s="22" t="s">
        <v>474</v>
      </c>
      <c r="HT2" s="22" t="s">
        <v>491</v>
      </c>
      <c r="HU2" s="22" t="s">
        <v>492</v>
      </c>
      <c r="HV2" s="22" t="s">
        <v>493</v>
      </c>
      <c r="HW2" s="22" t="s">
        <v>494</v>
      </c>
      <c r="HX2" s="22" t="s">
        <v>495</v>
      </c>
      <c r="HY2" s="22" t="s">
        <v>600</v>
      </c>
    </row>
    <row r="3" spans="1:233" x14ac:dyDescent="0.25">
      <c r="A3" s="37" t="s">
        <v>0</v>
      </c>
      <c r="B3" s="109">
        <v>49082.726955999999</v>
      </c>
      <c r="C3" s="109">
        <v>382.84406609000001</v>
      </c>
      <c r="D3" s="109">
        <v>3193.0342236000001</v>
      </c>
      <c r="E3" s="109">
        <v>9596.4324355000008</v>
      </c>
      <c r="F3" s="109">
        <v>8715.7648047999992</v>
      </c>
      <c r="G3" s="109">
        <v>494.44467637000002</v>
      </c>
      <c r="H3" s="109">
        <v>14150.370929000001</v>
      </c>
      <c r="I3" s="109">
        <v>94.594702486000003</v>
      </c>
      <c r="J3" s="109">
        <v>4.4554465109999999</v>
      </c>
      <c r="K3" s="109">
        <v>2.9284739000000001E-2</v>
      </c>
      <c r="L3" s="109">
        <v>5.4563539999999996E-4</v>
      </c>
      <c r="M3" s="109">
        <v>229.79462067</v>
      </c>
      <c r="N3" s="109">
        <v>1.7012329999999999E-4</v>
      </c>
      <c r="O3" s="109">
        <v>24.198143769000001</v>
      </c>
      <c r="P3" s="109">
        <v>2.0854132E-3</v>
      </c>
      <c r="Q3" s="109">
        <v>8.4971254999999996E-2</v>
      </c>
      <c r="R3" s="109">
        <v>0.48858470999999998</v>
      </c>
      <c r="T3" s="109">
        <v>3.9465330000000001E-4</v>
      </c>
      <c r="U3" s="109">
        <v>0.56931751320000001</v>
      </c>
      <c r="V3" s="109">
        <v>2.32153615E-2</v>
      </c>
      <c r="W3" s="109">
        <v>2.13793966E-2</v>
      </c>
      <c r="Y3" s="109">
        <v>1.6842517000000001E-2</v>
      </c>
      <c r="Z3" s="109">
        <v>101.70301044999999</v>
      </c>
      <c r="AA3" s="109">
        <v>46.554644013999997</v>
      </c>
      <c r="AB3" s="109">
        <v>0.1574256222</v>
      </c>
      <c r="AC3" s="109">
        <v>1.1233935800000001E-2</v>
      </c>
      <c r="AE3" s="109">
        <v>3.1718080000000002E-4</v>
      </c>
      <c r="AF3" s="109">
        <v>3.5109183100000001</v>
      </c>
      <c r="AG3" s="109">
        <v>95.025999999999996</v>
      </c>
      <c r="AH3" s="109">
        <v>7.5329098588000001</v>
      </c>
      <c r="AI3" s="109">
        <v>4.3043619999999998E-4</v>
      </c>
      <c r="AJ3" s="109">
        <v>0.32395292999999997</v>
      </c>
      <c r="AK3" s="109">
        <v>8.7247279999999995E-4</v>
      </c>
      <c r="AL3" s="109">
        <v>246.08857384000001</v>
      </c>
      <c r="AM3" s="109">
        <v>1.3276760000000001E-4</v>
      </c>
      <c r="AN3" s="109">
        <v>5.0906889999999998E-4</v>
      </c>
      <c r="AO3" s="109">
        <v>93.467569881000003</v>
      </c>
      <c r="AP3" s="109">
        <v>15.281366708</v>
      </c>
      <c r="AS3" s="109">
        <v>4.49294623E-2</v>
      </c>
      <c r="AT3" s="109">
        <v>0.79668985479999999</v>
      </c>
      <c r="AU3" s="109">
        <v>0.41101600589999998</v>
      </c>
      <c r="AV3" s="109">
        <v>9.1961233187999998</v>
      </c>
      <c r="AW3" s="109">
        <v>55.846747852</v>
      </c>
      <c r="AX3" s="109">
        <v>219.99114254</v>
      </c>
      <c r="AY3" s="109">
        <v>118.62185301</v>
      </c>
      <c r="AZ3" s="109">
        <v>2.6174179999999998E-2</v>
      </c>
      <c r="BA3" s="109">
        <v>1.8056392E-3</v>
      </c>
      <c r="BD3" s="109">
        <v>27.107008</v>
      </c>
      <c r="BE3" s="109">
        <v>0.2423256573</v>
      </c>
      <c r="BG3" s="109" t="s">
        <v>0</v>
      </c>
      <c r="BH3" s="109">
        <v>43.961499658502298</v>
      </c>
      <c r="BI3" s="109">
        <v>3.61700807047955</v>
      </c>
      <c r="BJ3" s="109">
        <v>2.6176236621857599E-2</v>
      </c>
      <c r="BK3" s="109">
        <v>4.455453627841</v>
      </c>
      <c r="BL3" s="109">
        <v>0</v>
      </c>
      <c r="BM3" s="109">
        <v>2.9283247654679E-2</v>
      </c>
      <c r="BN3" s="109">
        <v>94.891857600536298</v>
      </c>
      <c r="BO3" s="109">
        <v>94.891772426883307</v>
      </c>
      <c r="BP3" s="109">
        <v>53.3338704199804</v>
      </c>
      <c r="BQ3" s="109">
        <v>10.061684178018499</v>
      </c>
      <c r="BR3" s="109">
        <v>2.2370485887663501E-4</v>
      </c>
      <c r="BS3" s="109">
        <v>3.21913983366126E-4</v>
      </c>
      <c r="BT3" s="109">
        <v>229.81383953853</v>
      </c>
      <c r="BU3" s="109">
        <v>0.24232367757189499</v>
      </c>
      <c r="BV3" s="109">
        <v>5.4439182382865597E-5</v>
      </c>
      <c r="BW3" s="109">
        <v>1.15676836808368E-4</v>
      </c>
      <c r="BX3" s="109">
        <v>0</v>
      </c>
      <c r="BY3" s="109">
        <v>24.226514348870001</v>
      </c>
      <c r="BZ3" s="109">
        <v>5.0050913650468104E-4</v>
      </c>
      <c r="CA3" s="109">
        <v>1.5849088719500401E-3</v>
      </c>
      <c r="CB3" s="109">
        <v>8.49689766945049E-2</v>
      </c>
      <c r="CC3" s="109">
        <v>0</v>
      </c>
      <c r="CD3" s="109">
        <v>381.47231474761298</v>
      </c>
      <c r="CE3" s="109">
        <v>0.48858388123003699</v>
      </c>
      <c r="CF3" s="109">
        <v>1.8055935697095899E-3</v>
      </c>
      <c r="CG3" s="109">
        <v>1.1445105496673701E-4</v>
      </c>
      <c r="CH3" s="109">
        <v>2.80199549154802E-4</v>
      </c>
      <c r="CI3" s="109">
        <v>0</v>
      </c>
      <c r="CJ3" s="109">
        <v>0.56931057098372595</v>
      </c>
      <c r="CK3" s="109">
        <v>3.5109173178623898</v>
      </c>
      <c r="CL3" s="109">
        <v>2.3214728957970499E-2</v>
      </c>
      <c r="CM3" s="109">
        <v>1.32770481877594E-4</v>
      </c>
      <c r="CN3" s="109">
        <v>0.323953720309749</v>
      </c>
      <c r="CO3" s="109">
        <v>5.0906419962576496E-4</v>
      </c>
      <c r="CP3" s="109">
        <v>49135.185124092597</v>
      </c>
      <c r="CQ3" s="109">
        <v>2.1379433798351399E-2</v>
      </c>
      <c r="CR3" s="109">
        <v>629.18965424285398</v>
      </c>
      <c r="CS3" s="109">
        <v>14.0780424631964</v>
      </c>
      <c r="CT3" s="109">
        <v>65.688746688671401</v>
      </c>
      <c r="CU3" s="109">
        <v>55.854948293598298</v>
      </c>
      <c r="CV3" s="109">
        <v>445.053177817208</v>
      </c>
      <c r="CW3" s="109">
        <v>1.6842186623111401E-2</v>
      </c>
      <c r="CX3" s="109">
        <v>1.0437554862569301E-3</v>
      </c>
      <c r="CY3" s="109">
        <v>102.079284019219</v>
      </c>
      <c r="CZ3" s="109">
        <v>102.079284019219</v>
      </c>
      <c r="DA3" s="109">
        <v>46.554476678538499</v>
      </c>
      <c r="DB3" s="109">
        <v>220.04373939693099</v>
      </c>
      <c r="DC3" s="109">
        <v>5.52055133262013E-2</v>
      </c>
      <c r="DD3" s="109">
        <v>8.4724954055358098E-2</v>
      </c>
      <c r="DE3" s="109">
        <v>0</v>
      </c>
      <c r="DF3" s="109">
        <v>906.70025555510699</v>
      </c>
      <c r="DG3" s="109">
        <v>2.6009359675394701</v>
      </c>
      <c r="DH3" s="109">
        <v>54.259056003520797</v>
      </c>
      <c r="DI3" s="109">
        <v>2.1717767132011598</v>
      </c>
      <c r="DJ3" s="109">
        <v>2.9207953702938198E-3</v>
      </c>
      <c r="DK3" s="109">
        <v>8.3131321946460692E-3</v>
      </c>
      <c r="DL3" s="109">
        <v>0</v>
      </c>
      <c r="DM3" s="109">
        <v>1.0467322356520399E-4</v>
      </c>
      <c r="DN3" s="109">
        <v>2.1250207379972099E-4</v>
      </c>
      <c r="DO3" s="109">
        <v>95.0266334559131</v>
      </c>
      <c r="DP3" s="109">
        <v>27.1070012241108</v>
      </c>
      <c r="DQ3" s="109">
        <v>7.5352762827364801</v>
      </c>
      <c r="DR3" s="109">
        <v>382.84386611727501</v>
      </c>
      <c r="DS3" s="109">
        <v>0</v>
      </c>
      <c r="DT3" s="109">
        <v>1.76482996963133E-4</v>
      </c>
      <c r="DU3" s="109">
        <v>2.53951566218577E-4</v>
      </c>
      <c r="DV3" s="109">
        <v>14109.232083422799</v>
      </c>
      <c r="DW3" s="109">
        <v>2874.7173132073299</v>
      </c>
      <c r="DX3" s="109">
        <v>319.41282311325602</v>
      </c>
      <c r="DY3" s="109">
        <v>3194.1301363205898</v>
      </c>
      <c r="DZ3" s="109">
        <v>5.2782513766969205E-4</v>
      </c>
      <c r="EA3" s="109">
        <v>472.556426956905</v>
      </c>
      <c r="EB3" s="109">
        <v>15.2818267390995</v>
      </c>
      <c r="EC3" s="109">
        <v>0</v>
      </c>
      <c r="ED3" s="109">
        <v>0</v>
      </c>
      <c r="EE3" s="109">
        <v>4.4929612416431002E-2</v>
      </c>
      <c r="EF3" s="109">
        <v>0.79670791073485503</v>
      </c>
      <c r="EG3" s="109">
        <v>0.41101379057193299</v>
      </c>
      <c r="EH3" s="109">
        <v>9.1961942787854696</v>
      </c>
      <c r="EI3" s="109">
        <v>2.8331476389049599</v>
      </c>
      <c r="EJ3" s="109">
        <v>9359.5648894260794</v>
      </c>
      <c r="EK3" s="109">
        <v>3.1777067174832001</v>
      </c>
      <c r="EL3" s="109">
        <v>675.39069814866798</v>
      </c>
      <c r="EM3" s="109">
        <v>848.49183672569495</v>
      </c>
      <c r="EN3" s="109">
        <v>1.7432140022156399</v>
      </c>
      <c r="EO3" s="109">
        <v>1.7490371423689699E-2</v>
      </c>
      <c r="EP3" s="109">
        <v>1.7493755849137701E-2</v>
      </c>
      <c r="EQ3" s="109">
        <v>520.13299569547496</v>
      </c>
      <c r="ER3" s="109">
        <v>9605.9164193404304</v>
      </c>
      <c r="ES3" s="109">
        <v>8723.3324717442902</v>
      </c>
      <c r="ET3" s="109">
        <v>882.58394759613498</v>
      </c>
      <c r="EU3" s="109">
        <v>7.04633918660471</v>
      </c>
      <c r="EV3" s="109">
        <v>8.0788541752784701E-2</v>
      </c>
      <c r="EW3" s="109">
        <v>206.57260774814401</v>
      </c>
      <c r="EX3" s="109">
        <v>52.622774031757501</v>
      </c>
      <c r="EY3" s="109">
        <v>2356.8704151854299</v>
      </c>
      <c r="EZ3" s="109">
        <v>132.09050605995401</v>
      </c>
      <c r="FA3" s="109">
        <v>31.626128651818501</v>
      </c>
      <c r="FB3" s="109">
        <v>3756.7815132525302</v>
      </c>
      <c r="FC3" s="109">
        <v>8.71740439921295E-4</v>
      </c>
      <c r="FD3" s="109">
        <v>63.799117363585999</v>
      </c>
      <c r="FE3" s="109">
        <v>2.2635737508887299</v>
      </c>
      <c r="FF3" s="109">
        <v>125.470843025402</v>
      </c>
      <c r="FG3" s="109">
        <v>0.119893010135749</v>
      </c>
      <c r="FH3" s="109">
        <v>494.47172372558998</v>
      </c>
      <c r="FI3" s="109">
        <v>7824.58276907236</v>
      </c>
      <c r="FJ3" s="109">
        <v>118.623763104603</v>
      </c>
      <c r="FK3" s="109">
        <v>3.6977342166989002E-2</v>
      </c>
      <c r="FL3" s="109">
        <v>26.798411370517499</v>
      </c>
      <c r="FM3" s="109">
        <v>671.90433338811795</v>
      </c>
      <c r="FN3" s="109">
        <v>246.133731753543</v>
      </c>
      <c r="FO3" s="109">
        <v>0</v>
      </c>
      <c r="FP3" s="109">
        <v>316.71098437269097</v>
      </c>
      <c r="FQ3" s="109">
        <v>14153.897986628899</v>
      </c>
      <c r="FR3" s="109">
        <v>93.493669412166099</v>
      </c>
      <c r="FS3" s="109">
        <v>469.74909182076902</v>
      </c>
      <c r="FU3" s="30">
        <f t="shared" ref="FU3:FU34" si="0">DE3/DY3</f>
        <v>0</v>
      </c>
      <c r="FV3" s="45">
        <f t="shared" ref="FV3:FV34" si="1">(CP3-B3)/(B3+1E-50)</f>
        <v>1.0687704483009757E-3</v>
      </c>
      <c r="FW3" s="45">
        <f t="shared" ref="FW3:FW34" si="2">(DR3-C3)/(C3+1E-50)</f>
        <v>-5.2233465975279726E-7</v>
      </c>
      <c r="FX3" s="45">
        <f t="shared" ref="FX3:FX34" si="3">(DY3-D3)/(D3+1E-50)</f>
        <v>3.4321984790820791E-4</v>
      </c>
      <c r="FY3" s="45">
        <f t="shared" ref="FY3:FY34" si="4">(ER3-E3)/(E3+1E-50)</f>
        <v>9.8828225011469398E-4</v>
      </c>
      <c r="FZ3" s="45">
        <f t="shared" ref="FZ3:FZ34" si="5">(ES3-F3)/(F3+1E-50)</f>
        <v>8.6827342336306111E-4</v>
      </c>
      <c r="GA3" s="45">
        <f t="shared" ref="GA3:GA34" si="6">(FH3-G3)/(G3+1E-50)</f>
        <v>5.4702491264598336E-5</v>
      </c>
      <c r="GB3" s="45">
        <f t="shared" ref="GB3:GB34" si="7">(FQ3-H3)/(H3+1E-50)</f>
        <v>2.4925548924446475E-4</v>
      </c>
      <c r="GC3" s="45">
        <f t="shared" ref="GC3:GC34" si="8">(BO3-I3)/(I3+1E-50)</f>
        <v>3.1404500788748766E-3</v>
      </c>
      <c r="GD3" s="45">
        <f t="shared" ref="GD3:GD34" si="9">(BK3-J3)/(J3+1E-50)</f>
        <v>1.5973350779783584E-6</v>
      </c>
      <c r="GE3" s="45">
        <f t="shared" ref="GE3:GE34" si="10">(BM3-K3)/(K3+1E-50)</f>
        <v>-5.0925682520177458E-5</v>
      </c>
      <c r="GF3" s="45">
        <f t="shared" ref="GF3:GF34" si="11">(BR3+BS3-L3)/(L3+1E-50)</f>
        <v>-3.0345826606880521E-5</v>
      </c>
      <c r="GG3" s="45">
        <f t="shared" ref="GG3:GG34" si="12">(BT3-M3)/(M3+1E-50)</f>
        <v>8.3634980113844433E-5</v>
      </c>
      <c r="GH3" s="45">
        <f t="shared" ref="GH3:GH34" si="13">(BV3+BW3-N3)/(N3+1E-50)</f>
        <v>-4.2797246270236507E-5</v>
      </c>
      <c r="GI3" s="45">
        <f t="shared" ref="GI3:GI34" si="14">(BY3-O3)/(O3+1E-50)</f>
        <v>1.1724279407887917E-3</v>
      </c>
      <c r="GJ3" s="45">
        <f t="shared" ref="GJ3:GJ34" si="15">(BZ3+CA3-P3)/(P3+1E-50)</f>
        <v>2.3057563466080357E-6</v>
      </c>
      <c r="GK3" s="45">
        <f t="shared" ref="GK3:GK34" si="16">(CB3-Q3)/(Q3+1E-50)</f>
        <v>-2.6812661471175038E-5</v>
      </c>
      <c r="GL3" s="45">
        <f t="shared" ref="GL3:GL34" si="17">(CE3-R3)/(R3+1E-50)</f>
        <v>-1.6962666780762084E-6</v>
      </c>
      <c r="GM3" s="45">
        <f t="shared" ref="GM3:GM34" si="18">(CI3-S3)/(S3+1E-50)</f>
        <v>0</v>
      </c>
      <c r="GN3" s="45">
        <f t="shared" ref="GN3:GN34" si="19">(CG3+CH3-T3)/(T3+1E-50)</f>
        <v>-6.831004481669865E-6</v>
      </c>
      <c r="GO3" s="45">
        <f t="shared" ref="GO3:GO34" si="20">(CJ3-U3)/(U3+1E-50)</f>
        <v>-1.2193927137500878E-5</v>
      </c>
      <c r="GP3" s="45">
        <f t="shared" ref="GP3:GP34" si="21">(CL3-V3)/(V3+1E-50)</f>
        <v>-2.7246701693684751E-5</v>
      </c>
      <c r="GQ3" s="45">
        <f t="shared" ref="GQ3:GQ34" si="22">(CQ3-W3)/(W3+1E-50)</f>
        <v>1.7399158683060339E-6</v>
      </c>
      <c r="GR3" s="45">
        <f t="shared" ref="GR3:GR34" si="23">(BX3-X3)/(X3+1E-50)</f>
        <v>0</v>
      </c>
      <c r="GS3" s="45">
        <f t="shared" ref="GS3:GS34" si="24">(CW3-Y3)/(Y3+1E-50)</f>
        <v>-1.9615648219322841E-5</v>
      </c>
      <c r="GT3" s="45">
        <f t="shared" ref="GT3:GT34" si="25">(CZ3-Z3)/(Z3+1E-50)</f>
        <v>3.699728922026311E-3</v>
      </c>
      <c r="GU3" s="45">
        <f t="shared" ref="GU3:GU34" si="26">(DA3-AA3)/(AA3+1E-50)</f>
        <v>-3.5943881656064265E-6</v>
      </c>
      <c r="GV3" s="45">
        <f t="shared" ref="GV3:GV34" si="27">(DC3+DD3+EP3-AB3)/(AB3+1E-50)</f>
        <v>-8.8865413606191824E-6</v>
      </c>
      <c r="GW3" s="45">
        <f t="shared" ref="GW3:GW34" si="28">(DJ3+DK3-AC3)/(AC3+1E-50)</f>
        <v>-7.330520894786063E-7</v>
      </c>
      <c r="GX3" s="45">
        <f t="shared" ref="GX3:GX34" si="29">(DL3-AD3)/(AD3+1E-50)</f>
        <v>0</v>
      </c>
      <c r="GY3" s="45">
        <f t="shared" ref="GY3:GY34" si="30">(DM3+DN3-AE3)/(AE3+1E-50)</f>
        <v>-1.7348575560137301E-5</v>
      </c>
      <c r="GZ3" s="45">
        <f t="shared" ref="GZ3:GZ34" si="31">(CK3-AF3)/(AF3+1E-50)</f>
        <v>-2.8258635567327955E-7</v>
      </c>
      <c r="HA3" s="45">
        <f t="shared" ref="HA3:HA34" si="32">(DO3-AG3)/(AG3+1E-50)</f>
        <v>6.6661325648072711E-6</v>
      </c>
      <c r="HB3" s="45">
        <f t="shared" ref="HB3:HB34" si="33">(DQ3-AH3)/(AH3+1E-50)</f>
        <v>3.1414473036811097E-4</v>
      </c>
      <c r="HC3" s="45">
        <f t="shared" ref="HC3:HC34" si="34">(DT3+DU3-AI3)/(AI3+1E-50)</f>
        <v>-3.8026966366002907E-6</v>
      </c>
      <c r="HD3" s="45">
        <f t="shared" ref="HD3:HD34" si="35">(CN3-AJ3)/(AJ3+1E-50)</f>
        <v>2.4395820375277725E-6</v>
      </c>
      <c r="HE3" s="45">
        <f t="shared" ref="HE3:HE34" si="36">(FC3-AK3)/(AK3+1E-50)</f>
        <v>-8.394073473751276E-4</v>
      </c>
      <c r="HF3" s="45">
        <f t="shared" ref="HF3:HF34" si="37">(FN3-AL3)/(AL3+1E-50)</f>
        <v>1.8350268295005943E-4</v>
      </c>
      <c r="HG3" s="45">
        <f t="shared" ref="HG3:HG34" si="38">(CM3-AM3)/(AM3+1E-50)</f>
        <v>2.170618128206766E-5</v>
      </c>
      <c r="HH3" s="45">
        <f t="shared" ref="HH3:HH34" si="39">(CO3-AN3)/(AN3+1E-50)</f>
        <v>-9.2332771359949181E-6</v>
      </c>
      <c r="HI3" s="45">
        <f t="shared" ref="HI3:HI34" si="40">(FR3-AO3)/(AO3+1E-50)</f>
        <v>2.7923622278107178E-4</v>
      </c>
      <c r="HJ3" s="45">
        <f t="shared" ref="HJ3:HJ34" si="41">(EB3-AP3)/(AP3+1E-50)</f>
        <v>3.0104054715170263E-5</v>
      </c>
      <c r="HK3" s="45">
        <f t="shared" ref="HK3:HK34" si="42">(EC3-AQ3)/(AQ3+1E-50)</f>
        <v>0</v>
      </c>
      <c r="HL3" s="45">
        <f t="shared" ref="HL3:HL34" si="43">(ED3-AR3)/(AR3+1E-50)</f>
        <v>0</v>
      </c>
      <c r="HM3" s="45">
        <f t="shared" ref="HM3:HM34" si="44">(EE3-AS3)/(AS3+1E-50)</f>
        <v>3.3411579688791781E-6</v>
      </c>
      <c r="HN3" s="45">
        <f t="shared" ref="HN3:HN34" si="45">(EF3-AT3)/(AT3+1E-50)</f>
        <v>2.2663693715010681E-5</v>
      </c>
      <c r="HO3" s="45">
        <f t="shared" ref="HO3:HO34" si="46">(EG3-AU3)/(AU3+1E-50)</f>
        <v>-5.3898827179228752E-6</v>
      </c>
      <c r="HP3" s="45">
        <f t="shared" ref="HP3:HP34" si="47">(EH3-AV3)/(AV3+1E-50)</f>
        <v>7.7162933781816645E-6</v>
      </c>
      <c r="HQ3" s="45">
        <f t="shared" ref="HQ3:HQ34" si="48">(CU3-AW3)/(AW3+1E-50)</f>
        <v>1.4683830148946154E-4</v>
      </c>
      <c r="HR3" s="45">
        <f t="shared" ref="HR3:HR34" si="49">(DB3-AX3)/(AX3+1E-50)</f>
        <v>2.390862483085024E-4</v>
      </c>
      <c r="HS3" s="45">
        <f t="shared" ref="HS3:HS34" si="50">(FJ3-AY3)/(AY3+1E-50)</f>
        <v>1.6102383789638151E-5</v>
      </c>
      <c r="HT3" s="45">
        <f t="shared" ref="HT3:HT34" si="51">(BJ3-AZ3)/(AZ3+1E-50)</f>
        <v>7.8574452288492557E-5</v>
      </c>
      <c r="HU3" s="45">
        <f t="shared" ref="HU3:HU34" si="52">(CF3-BA3)/(BA3+1E-50)</f>
        <v>-2.5270990134735354E-5</v>
      </c>
      <c r="HV3" s="45">
        <f t="shared" ref="HV3:HV34" si="53">(BL3-BB3)/(BB3+1E-50)</f>
        <v>0</v>
      </c>
      <c r="HW3" s="45">
        <f t="shared" ref="HW3:HW34" si="54">(CC3-BC3)/(BC3+1E-50)</f>
        <v>0</v>
      </c>
      <c r="HX3" s="45">
        <f t="shared" ref="HX3:HX34" si="55">(DP3-BD3)/(BD3+1E-50)</f>
        <v>-2.4996817062357055E-7</v>
      </c>
      <c r="HY3" s="45">
        <f t="shared" ref="HY3:HY34" si="56">(BU3-BE3)/(BE3+1E-50)</f>
        <v>-8.1697007533754782E-6</v>
      </c>
    </row>
    <row r="4" spans="1:233" x14ac:dyDescent="0.25">
      <c r="A4" s="37" t="s">
        <v>2</v>
      </c>
      <c r="B4" s="109">
        <v>12636.541293</v>
      </c>
      <c r="C4" s="109">
        <v>4360.7271422000003</v>
      </c>
      <c r="D4" s="109">
        <v>7593.1624873000001</v>
      </c>
      <c r="E4" s="109">
        <v>5653.2153251999998</v>
      </c>
      <c r="F4" s="109">
        <v>4962.0361835000003</v>
      </c>
      <c r="G4" s="109">
        <v>599.88400352999997</v>
      </c>
      <c r="H4" s="109">
        <v>12249.547401</v>
      </c>
      <c r="I4" s="109">
        <v>76.495485715000001</v>
      </c>
      <c r="J4" s="109">
        <v>1.3678724983999999</v>
      </c>
      <c r="K4" s="109">
        <v>4.1156810500000002E-2</v>
      </c>
      <c r="L4" s="109">
        <v>0.4033883211</v>
      </c>
      <c r="M4" s="109">
        <v>113.81099236999999</v>
      </c>
      <c r="N4" s="109">
        <v>0.29968894810000002</v>
      </c>
      <c r="O4" s="109">
        <v>9.2380046731000007</v>
      </c>
      <c r="P4" s="109">
        <v>0.31190490430000001</v>
      </c>
      <c r="Q4" s="109">
        <v>0.1194187219</v>
      </c>
      <c r="R4" s="109">
        <v>0.68665764080000002</v>
      </c>
      <c r="T4" s="109">
        <v>2.2537646999999999E-3</v>
      </c>
      <c r="U4" s="109">
        <v>2.4068503985</v>
      </c>
      <c r="V4" s="109">
        <v>3.2626901799999997E-2</v>
      </c>
      <c r="W4" s="109">
        <v>2.4461447899999999E-2</v>
      </c>
      <c r="Y4" s="109">
        <v>2.3670496700000002E-2</v>
      </c>
      <c r="Z4" s="109">
        <v>107.17734043999999</v>
      </c>
      <c r="AA4" s="109">
        <v>18.810740241000001</v>
      </c>
      <c r="AB4" s="109">
        <v>0.15985347690000001</v>
      </c>
      <c r="AC4" s="109">
        <v>0.95995012540000002</v>
      </c>
      <c r="AE4" s="109">
        <v>0.6046673923</v>
      </c>
      <c r="AF4" s="109">
        <v>1.7786194603000001</v>
      </c>
      <c r="AG4" s="109">
        <v>151.76258073</v>
      </c>
      <c r="AH4" s="109">
        <v>9.9932372973000003</v>
      </c>
      <c r="AI4" s="109">
        <v>0.45688693809999997</v>
      </c>
      <c r="AJ4" s="109">
        <v>0.45528389720000001</v>
      </c>
      <c r="AK4" s="109">
        <v>1.2261743999999999E-3</v>
      </c>
      <c r="AL4" s="109">
        <v>176.37410864</v>
      </c>
      <c r="AM4" s="109">
        <v>1.865918E-4</v>
      </c>
      <c r="AN4" s="109">
        <v>7.1544610000000004E-4</v>
      </c>
      <c r="AO4" s="109">
        <v>79.463529937999994</v>
      </c>
      <c r="AP4" s="109">
        <v>11.729779422</v>
      </c>
      <c r="AS4" s="109">
        <v>1.41727908E-2</v>
      </c>
      <c r="AT4" s="109">
        <v>0.33477654959999997</v>
      </c>
      <c r="AU4" s="109">
        <v>0.11963674320000001</v>
      </c>
      <c r="AV4" s="109">
        <v>11.960656906000001</v>
      </c>
      <c r="AW4" s="109">
        <v>26.338359350000001</v>
      </c>
      <c r="AX4" s="109">
        <v>162.30042705</v>
      </c>
      <c r="AY4" s="109">
        <v>54.316586106999999</v>
      </c>
      <c r="AZ4" s="109">
        <v>3.6785231299999999E-2</v>
      </c>
      <c r="BA4" s="109">
        <v>2.5376477999999999E-3</v>
      </c>
      <c r="BD4" s="109">
        <v>7.7686709</v>
      </c>
      <c r="BE4" s="109">
        <v>0.10206224580000001</v>
      </c>
      <c r="BG4" s="109" t="s">
        <v>2</v>
      </c>
      <c r="BH4" s="109">
        <v>72.657697838468394</v>
      </c>
      <c r="BI4" s="109">
        <v>10.6731811943098</v>
      </c>
      <c r="BJ4" s="109">
        <v>3.6785575376769998E-2</v>
      </c>
      <c r="BK4" s="109">
        <v>1.36768856628646</v>
      </c>
      <c r="BL4" s="109">
        <v>0</v>
      </c>
      <c r="BM4" s="109">
        <v>4.1156824553823197E-2</v>
      </c>
      <c r="BN4" s="109">
        <v>82.327656628729201</v>
      </c>
      <c r="BO4" s="109">
        <v>76.982608848482201</v>
      </c>
      <c r="BP4" s="109">
        <v>114.116858945038</v>
      </c>
      <c r="BQ4" s="109">
        <v>17.223097793401202</v>
      </c>
      <c r="BR4" s="109">
        <v>0.16487210304403199</v>
      </c>
      <c r="BS4" s="109">
        <v>0.237256237239373</v>
      </c>
      <c r="BT4" s="109">
        <v>113.844460662636</v>
      </c>
      <c r="BU4" s="109">
        <v>0.102063453097496</v>
      </c>
      <c r="BV4" s="109">
        <v>9.5599855388592198E-2</v>
      </c>
      <c r="BW4" s="109">
        <v>0.203148938800464</v>
      </c>
      <c r="BX4" s="109">
        <v>0</v>
      </c>
      <c r="BY4" s="109">
        <v>9.2858213620746302</v>
      </c>
      <c r="BZ4" s="109">
        <v>7.4631181467947394E-2</v>
      </c>
      <c r="CA4" s="109">
        <v>0.23633086104818701</v>
      </c>
      <c r="CB4" s="109">
        <v>0.119417587697061</v>
      </c>
      <c r="CC4" s="109">
        <v>0</v>
      </c>
      <c r="CD4" s="109">
        <v>1525.0440542796</v>
      </c>
      <c r="CE4" s="109">
        <v>0.68665191365926204</v>
      </c>
      <c r="CF4" s="109">
        <v>2.5377618304458201E-3</v>
      </c>
      <c r="CG4" s="109">
        <v>6.5354155326642301E-4</v>
      </c>
      <c r="CH4" s="109">
        <v>1.60004278399665E-3</v>
      </c>
      <c r="CI4" s="109">
        <v>0</v>
      </c>
      <c r="CJ4" s="109">
        <v>2.4068525478265199</v>
      </c>
      <c r="CK4" s="109">
        <v>1.7786262693000801</v>
      </c>
      <c r="CL4" s="109">
        <v>3.2627502866313697E-2</v>
      </c>
      <c r="CM4" s="109">
        <v>1.8660243638701001E-4</v>
      </c>
      <c r="CN4" s="109">
        <v>0.45528179426114901</v>
      </c>
      <c r="CO4" s="109">
        <v>7.1532904672144801E-4</v>
      </c>
      <c r="CP4" s="109">
        <v>12692.668090852399</v>
      </c>
      <c r="CQ4" s="109">
        <v>2.4461658792457701E-2</v>
      </c>
      <c r="CR4" s="109">
        <v>145.39353777493</v>
      </c>
      <c r="CS4" s="109">
        <v>36.053541775996898</v>
      </c>
      <c r="CT4" s="109">
        <v>24.3265725317763</v>
      </c>
      <c r="CU4" s="109">
        <v>26.3493404006839</v>
      </c>
      <c r="CV4" s="109">
        <v>635.03769493447703</v>
      </c>
      <c r="CW4" s="109">
        <v>2.36701314478262E-2</v>
      </c>
      <c r="CX4" s="109">
        <v>1.3654777487752401</v>
      </c>
      <c r="CY4" s="109">
        <v>107.725628330777</v>
      </c>
      <c r="CZ4" s="109">
        <v>107.725628330777</v>
      </c>
      <c r="DA4" s="109">
        <v>18.8106565419512</v>
      </c>
      <c r="DB4" s="109">
        <v>162.348030356875</v>
      </c>
      <c r="DC4" s="109">
        <v>3.2877596837546798E-2</v>
      </c>
      <c r="DD4" s="109">
        <v>0.116939142670535</v>
      </c>
      <c r="DE4" s="109">
        <v>0</v>
      </c>
      <c r="DF4" s="109">
        <v>1182.7106188195201</v>
      </c>
      <c r="DG4" s="109">
        <v>3.6558517003690501</v>
      </c>
      <c r="DH4" s="109">
        <v>135.62986087957</v>
      </c>
      <c r="DI4" s="109">
        <v>7.0331240115962999</v>
      </c>
      <c r="DJ4" s="109">
        <v>0.24883979188368399</v>
      </c>
      <c r="DK4" s="109">
        <v>0.70822994504979697</v>
      </c>
      <c r="DL4" s="109">
        <v>0</v>
      </c>
      <c r="DM4" s="109">
        <v>0.198914568274387</v>
      </c>
      <c r="DN4" s="109">
        <v>0.40386650223493398</v>
      </c>
      <c r="DO4" s="109">
        <v>152.085835527315</v>
      </c>
      <c r="DP4" s="109">
        <v>7.7686504994626198</v>
      </c>
      <c r="DQ4" s="109">
        <v>9.9940172327660903</v>
      </c>
      <c r="DR4" s="109">
        <v>4360.4535742786702</v>
      </c>
      <c r="DS4" s="109">
        <v>0</v>
      </c>
      <c r="DT4" s="109">
        <v>0.186739673936407</v>
      </c>
      <c r="DU4" s="109">
        <v>0.26872222181804101</v>
      </c>
      <c r="DV4" s="109">
        <v>12246.3166132597</v>
      </c>
      <c r="DW4" s="109">
        <v>6819.4824520687598</v>
      </c>
      <c r="DX4" s="109">
        <v>757.72008542469302</v>
      </c>
      <c r="DY4" s="109">
        <v>7577.2025374934501</v>
      </c>
      <c r="DZ4" s="109">
        <v>1.0745759315566599E-2</v>
      </c>
      <c r="EA4" s="109">
        <v>275.87746635416102</v>
      </c>
      <c r="EB4" s="109">
        <v>11.730453425266001</v>
      </c>
      <c r="EC4" s="109">
        <v>0</v>
      </c>
      <c r="ED4" s="109">
        <v>0</v>
      </c>
      <c r="EE4" s="109">
        <v>1.41685741999702E-2</v>
      </c>
      <c r="EF4" s="109">
        <v>0.33476604979138702</v>
      </c>
      <c r="EG4" s="109">
        <v>0.11962217888523199</v>
      </c>
      <c r="EH4" s="109">
        <v>11.960579199171001</v>
      </c>
      <c r="EI4" s="109">
        <v>3.0861275450982899</v>
      </c>
      <c r="EJ4" s="109">
        <v>7065.5571803535104</v>
      </c>
      <c r="EK4" s="109">
        <v>9.13966734789485</v>
      </c>
      <c r="EL4" s="109">
        <v>154.635523845742</v>
      </c>
      <c r="EM4" s="109">
        <v>296.037364153949</v>
      </c>
      <c r="EN4" s="109">
        <v>5.6169742764706099</v>
      </c>
      <c r="EO4" s="109">
        <v>5.6682144479902101</v>
      </c>
      <c r="EP4" s="109">
        <v>1.0022039209201999E-2</v>
      </c>
      <c r="EQ4" s="109">
        <v>109.503685025656</v>
      </c>
      <c r="ER4" s="109">
        <v>5663.5493567717704</v>
      </c>
      <c r="ES4" s="109">
        <v>4970.1304221553501</v>
      </c>
      <c r="ET4" s="109">
        <v>693.41893461642405</v>
      </c>
      <c r="EU4" s="109">
        <v>3.5876055600566499</v>
      </c>
      <c r="EV4" s="109">
        <v>0.47059889228768098</v>
      </c>
      <c r="EW4" s="109">
        <v>419.96768773734101</v>
      </c>
      <c r="EX4" s="109">
        <v>25.308681018755799</v>
      </c>
      <c r="EY4" s="109">
        <v>1176.0307613110799</v>
      </c>
      <c r="EZ4" s="109">
        <v>23.5729053610895</v>
      </c>
      <c r="FA4" s="109">
        <v>20.6675884632131</v>
      </c>
      <c r="FB4" s="109">
        <v>2569.9582566951599</v>
      </c>
      <c r="FC4" s="109">
        <v>1.22511870932058E-3</v>
      </c>
      <c r="FD4" s="109">
        <v>42.780200465776602</v>
      </c>
      <c r="FE4" s="109">
        <v>16.634175110920001</v>
      </c>
      <c r="FF4" s="109">
        <v>128.235487888357</v>
      </c>
      <c r="FG4" s="109">
        <v>2.0091174742748099</v>
      </c>
      <c r="FH4" s="109">
        <v>598.53949507542404</v>
      </c>
      <c r="FI4" s="109">
        <v>6133.0966644114997</v>
      </c>
      <c r="FJ4" s="109">
        <v>54.3165128477929</v>
      </c>
      <c r="FK4" s="109">
        <v>1.26792951993694E-3</v>
      </c>
      <c r="FL4" s="109">
        <v>43.853391585017398</v>
      </c>
      <c r="FM4" s="109">
        <v>894.57450363067198</v>
      </c>
      <c r="FN4" s="109">
        <v>176.42576842681501</v>
      </c>
      <c r="FO4" s="109">
        <v>0</v>
      </c>
      <c r="FP4" s="109">
        <v>351.21584789444199</v>
      </c>
      <c r="FQ4" s="109">
        <v>12253.541363228</v>
      </c>
      <c r="FR4" s="109">
        <v>79.493356580829499</v>
      </c>
      <c r="FS4" s="109">
        <v>596.77008433359299</v>
      </c>
      <c r="FU4" s="30">
        <f t="shared" si="0"/>
        <v>0</v>
      </c>
      <c r="FV4" s="45">
        <f t="shared" si="1"/>
        <v>4.4416265931478127E-3</v>
      </c>
      <c r="FW4" s="45">
        <f t="shared" si="2"/>
        <v>-6.2734473497033587E-5</v>
      </c>
      <c r="FX4" s="45">
        <f t="shared" si="3"/>
        <v>-2.1018844036649934E-3</v>
      </c>
      <c r="FY4" s="45">
        <f t="shared" si="4"/>
        <v>1.8279918554853455E-3</v>
      </c>
      <c r="FZ4" s="45">
        <f t="shared" si="5"/>
        <v>1.6312332993993627E-3</v>
      </c>
      <c r="GA4" s="45">
        <f t="shared" si="6"/>
        <v>-2.2412807253805889E-3</v>
      </c>
      <c r="GB4" s="45">
        <f t="shared" si="7"/>
        <v>3.2604977941257026E-4</v>
      </c>
      <c r="GC4" s="45">
        <f t="shared" si="8"/>
        <v>6.3679984371506505E-3</v>
      </c>
      <c r="GD4" s="45">
        <f t="shared" si="9"/>
        <v>-1.3446583198002614E-4</v>
      </c>
      <c r="GE4" s="45">
        <f t="shared" si="10"/>
        <v>3.4147017285195372E-7</v>
      </c>
      <c r="GF4" s="45">
        <f t="shared" si="11"/>
        <v>-3.1234935437871995E-3</v>
      </c>
      <c r="GG4" s="45">
        <f t="shared" si="12"/>
        <v>2.9406906959563404E-4</v>
      </c>
      <c r="GH4" s="45">
        <f t="shared" si="13"/>
        <v>-3.1370990385341455E-3</v>
      </c>
      <c r="GI4" s="45">
        <f t="shared" si="14"/>
        <v>5.1760840859786626E-3</v>
      </c>
      <c r="GJ4" s="45">
        <f t="shared" si="15"/>
        <v>-3.0229142628636781E-3</v>
      </c>
      <c r="GK4" s="45">
        <f t="shared" si="16"/>
        <v>-9.4976978563592906E-6</v>
      </c>
      <c r="GL4" s="45">
        <f t="shared" si="17"/>
        <v>-8.3406058531807223E-6</v>
      </c>
      <c r="GM4" s="45">
        <f t="shared" si="18"/>
        <v>0</v>
      </c>
      <c r="GN4" s="45">
        <f t="shared" si="19"/>
        <v>-8.0027314709072819E-5</v>
      </c>
      <c r="GO4" s="45">
        <f t="shared" si="20"/>
        <v>8.9300378669694044E-7</v>
      </c>
      <c r="GP4" s="45">
        <f t="shared" si="21"/>
        <v>1.8422414649877606E-5</v>
      </c>
      <c r="GQ4" s="45">
        <f t="shared" si="22"/>
        <v>8.6214216985077877E-6</v>
      </c>
      <c r="GR4" s="45">
        <f t="shared" si="23"/>
        <v>0</v>
      </c>
      <c r="GS4" s="45">
        <f t="shared" si="24"/>
        <v>-1.5430693256275123E-5</v>
      </c>
      <c r="GT4" s="45">
        <f t="shared" si="25"/>
        <v>5.1157071870424585E-3</v>
      </c>
      <c r="GU4" s="45">
        <f t="shared" si="26"/>
        <v>-4.4495350915904682E-6</v>
      </c>
      <c r="GV4" s="45">
        <f t="shared" si="27"/>
        <v>-9.1947844996862282E-5</v>
      </c>
      <c r="GW4" s="45">
        <f t="shared" si="28"/>
        <v>-3.000560539870582E-3</v>
      </c>
      <c r="GX4" s="45">
        <f t="shared" si="29"/>
        <v>0</v>
      </c>
      <c r="GY4" s="45">
        <f t="shared" si="30"/>
        <v>-3.1196023048373107E-3</v>
      </c>
      <c r="GZ4" s="45">
        <f t="shared" si="31"/>
        <v>3.8282500737058197E-6</v>
      </c>
      <c r="HA4" s="45">
        <f t="shared" si="32"/>
        <v>2.130003296992576E-3</v>
      </c>
      <c r="HB4" s="45">
        <f t="shared" si="33"/>
        <v>7.8046327019647016E-5</v>
      </c>
      <c r="HC4" s="45">
        <f t="shared" si="34"/>
        <v>-3.1190262332254745E-3</v>
      </c>
      <c r="HD4" s="45">
        <f t="shared" si="35"/>
        <v>-4.6189616279729224E-6</v>
      </c>
      <c r="HE4" s="45">
        <f t="shared" si="36"/>
        <v>-8.6096290986007362E-4</v>
      </c>
      <c r="HF4" s="45">
        <f t="shared" si="37"/>
        <v>2.9289892498026576E-4</v>
      </c>
      <c r="HG4" s="45">
        <f t="shared" si="38"/>
        <v>5.7003507174514039E-5</v>
      </c>
      <c r="HH4" s="45">
        <f t="shared" si="39"/>
        <v>-1.6360880093138202E-4</v>
      </c>
      <c r="HI4" s="45">
        <f t="shared" si="40"/>
        <v>3.7535008642048496E-4</v>
      </c>
      <c r="HJ4" s="45">
        <f t="shared" si="41"/>
        <v>5.7460864501571744E-5</v>
      </c>
      <c r="HK4" s="45">
        <f t="shared" si="42"/>
        <v>0</v>
      </c>
      <c r="HL4" s="45">
        <f t="shared" si="43"/>
        <v>0</v>
      </c>
      <c r="HM4" s="45">
        <f t="shared" si="44"/>
        <v>-2.9751374230400316E-4</v>
      </c>
      <c r="HN4" s="45">
        <f t="shared" si="45"/>
        <v>-3.1363632325791565E-5</v>
      </c>
      <c r="HO4" s="45">
        <f t="shared" si="46"/>
        <v>-1.2173780711887432E-4</v>
      </c>
      <c r="HP4" s="45">
        <f t="shared" si="47"/>
        <v>-6.4968696628107645E-6</v>
      </c>
      <c r="HQ4" s="45">
        <f t="shared" si="48"/>
        <v>4.1692235032471695E-4</v>
      </c>
      <c r="HR4" s="45">
        <f t="shared" si="49"/>
        <v>2.9330364522293559E-4</v>
      </c>
      <c r="HS4" s="45">
        <f t="shared" si="50"/>
        <v>-1.3487446901498946E-6</v>
      </c>
      <c r="HT4" s="45">
        <f t="shared" si="51"/>
        <v>9.3536660730314351E-6</v>
      </c>
      <c r="HU4" s="45">
        <f t="shared" si="52"/>
        <v>4.4935489400927664E-5</v>
      </c>
      <c r="HV4" s="45">
        <f t="shared" si="53"/>
        <v>0</v>
      </c>
      <c r="HW4" s="45">
        <f t="shared" si="54"/>
        <v>0</v>
      </c>
      <c r="HX4" s="45">
        <f t="shared" si="55"/>
        <v>-2.6260009778870815E-6</v>
      </c>
      <c r="HY4" s="45">
        <f t="shared" si="56"/>
        <v>1.1829031259561464E-5</v>
      </c>
    </row>
    <row r="5" spans="1:233" x14ac:dyDescent="0.25">
      <c r="A5" s="37" t="s">
        <v>3</v>
      </c>
      <c r="B5" s="109">
        <v>45823.621262000001</v>
      </c>
      <c r="C5" s="109">
        <v>595.87123913000005</v>
      </c>
      <c r="D5" s="109">
        <v>13120.752628</v>
      </c>
      <c r="E5" s="109">
        <v>17698.534919999998</v>
      </c>
      <c r="F5" s="109">
        <v>15403.745045</v>
      </c>
      <c r="G5" s="109">
        <v>1495.9533951000001</v>
      </c>
      <c r="H5" s="109">
        <v>15715.429534000001</v>
      </c>
      <c r="I5" s="109">
        <v>109.12765167000001</v>
      </c>
      <c r="J5" s="109">
        <v>4.6888311936999996</v>
      </c>
      <c r="K5" s="109">
        <v>1.8913035000000002E-2</v>
      </c>
      <c r="L5" s="109">
        <v>7.6866310000000002E-3</v>
      </c>
      <c r="M5" s="109">
        <v>178.90958477000001</v>
      </c>
      <c r="N5" s="109">
        <v>1.1833620999999999E-3</v>
      </c>
      <c r="O5" s="109">
        <v>19.084986497999999</v>
      </c>
      <c r="P5" s="109">
        <v>2.9387577E-3</v>
      </c>
      <c r="Q5" s="109">
        <v>5.4877200000000001E-2</v>
      </c>
      <c r="R5" s="109">
        <v>0.3163686127</v>
      </c>
      <c r="T5" s="109">
        <v>7.6536080000000003E-4</v>
      </c>
      <c r="U5" s="109">
        <v>0.34953669440000001</v>
      </c>
      <c r="V5" s="109">
        <v>1.4993235000000001E-2</v>
      </c>
      <c r="W5" s="109">
        <v>1.3842778700000001E-2</v>
      </c>
      <c r="X5" s="109">
        <v>1.6774199999999999E-5</v>
      </c>
      <c r="Y5" s="109">
        <v>1.0877444999999999E-2</v>
      </c>
      <c r="Z5" s="109">
        <v>102.7898694</v>
      </c>
      <c r="AA5" s="109">
        <v>30.783864320999999</v>
      </c>
      <c r="AB5" s="109">
        <v>9.8721514100000005E-2</v>
      </c>
      <c r="AC5" s="109">
        <v>4.4164682199999999E-2</v>
      </c>
      <c r="AE5" s="109">
        <v>1.37718939E-2</v>
      </c>
      <c r="AF5" s="109">
        <v>2.28739224</v>
      </c>
      <c r="AG5" s="109">
        <v>58.589530500000002</v>
      </c>
      <c r="AH5" s="109">
        <v>11.712115070999999</v>
      </c>
      <c r="AI5" s="109">
        <v>0.1381225079</v>
      </c>
      <c r="AJ5" s="109">
        <v>0.20921932500000001</v>
      </c>
      <c r="AK5" s="109">
        <v>5.6347129999999995E-4</v>
      </c>
      <c r="AL5" s="109">
        <v>250.50651121000001</v>
      </c>
      <c r="AM5" s="109">
        <v>8.5745600000000001E-5</v>
      </c>
      <c r="AN5" s="109">
        <v>3.2877319999999999E-4</v>
      </c>
      <c r="AO5" s="109">
        <v>97.423075432999994</v>
      </c>
      <c r="AP5" s="109">
        <v>10.584774984999999</v>
      </c>
      <c r="AS5" s="109">
        <v>2.9369367100000002E-2</v>
      </c>
      <c r="AT5" s="109">
        <v>0.51914384329999996</v>
      </c>
      <c r="AU5" s="109">
        <v>0.2683831585</v>
      </c>
      <c r="AV5" s="109">
        <v>7.5734132023000003</v>
      </c>
      <c r="AW5" s="109">
        <v>39.082487583999999</v>
      </c>
      <c r="AX5" s="109">
        <v>253.59273361000001</v>
      </c>
      <c r="AY5" s="109">
        <v>74.332726016999999</v>
      </c>
      <c r="AZ5" s="109">
        <v>1.6904137499999999E-2</v>
      </c>
      <c r="BA5" s="109">
        <v>1.1661404999999999E-3</v>
      </c>
      <c r="BD5" s="109">
        <v>17.698100350000001</v>
      </c>
      <c r="BE5" s="109">
        <v>0.1578697594</v>
      </c>
      <c r="BG5" s="109" t="s">
        <v>3</v>
      </c>
      <c r="BH5" s="109">
        <v>27.093693384359899</v>
      </c>
      <c r="BI5" s="109">
        <v>23.258683994087399</v>
      </c>
      <c r="BJ5" s="109">
        <v>1.6903930600731899E-2</v>
      </c>
      <c r="BK5" s="109">
        <v>4.6832332318750103</v>
      </c>
      <c r="BL5" s="109">
        <v>0</v>
      </c>
      <c r="BM5" s="109">
        <v>1.8913893417797902E-2</v>
      </c>
      <c r="BN5" s="109">
        <v>109.165534432564</v>
      </c>
      <c r="BO5" s="109">
        <v>109.165458825165</v>
      </c>
      <c r="BP5" s="109">
        <v>92.073686926437304</v>
      </c>
      <c r="BQ5" s="109">
        <v>6.20108895290109</v>
      </c>
      <c r="BR5" s="109">
        <v>3.1422131715140699E-3</v>
      </c>
      <c r="BS5" s="109">
        <v>4.5216900929799303E-3</v>
      </c>
      <c r="BT5" s="109">
        <v>178.88700200391</v>
      </c>
      <c r="BU5" s="109">
        <v>0.157867631159157</v>
      </c>
      <c r="BV5" s="109">
        <v>3.7762360973781498E-4</v>
      </c>
      <c r="BW5" s="109">
        <v>8.0245578895153701E-4</v>
      </c>
      <c r="BX5" s="109">
        <v>1.6721484768318201E-5</v>
      </c>
      <c r="BY5" s="109">
        <v>19.092691224279001</v>
      </c>
      <c r="BZ5" s="109">
        <v>7.0437383995546597E-4</v>
      </c>
      <c r="CA5" s="109">
        <v>2.2305017488163902E-3</v>
      </c>
      <c r="CB5" s="109">
        <v>5.48764027284852E-2</v>
      </c>
      <c r="CC5" s="109">
        <v>0</v>
      </c>
      <c r="CD5" s="109">
        <v>851.55136415699303</v>
      </c>
      <c r="CE5" s="109">
        <v>0.31636929738776898</v>
      </c>
      <c r="CF5" s="109">
        <v>1.1661220950065199E-3</v>
      </c>
      <c r="CG5" s="109">
        <v>2.2155089171447899E-4</v>
      </c>
      <c r="CH5" s="109">
        <v>5.4241725998555902E-4</v>
      </c>
      <c r="CI5" s="109">
        <v>0</v>
      </c>
      <c r="CJ5" s="109">
        <v>0.34953111997549802</v>
      </c>
      <c r="CK5" s="109">
        <v>2.2873851346583098</v>
      </c>
      <c r="CL5" s="109">
        <v>1.49934008052205E-2</v>
      </c>
      <c r="CM5" s="109">
        <v>8.57461533038741E-5</v>
      </c>
      <c r="CN5" s="109">
        <v>0.20921399497610699</v>
      </c>
      <c r="CO5" s="109">
        <v>3.2878352644444102E-4</v>
      </c>
      <c r="CP5" s="109">
        <v>45797.137567309801</v>
      </c>
      <c r="CQ5" s="109">
        <v>1.38427231656935E-2</v>
      </c>
      <c r="CR5" s="109">
        <v>379.63611031789202</v>
      </c>
      <c r="CS5" s="109">
        <v>21.080967300213299</v>
      </c>
      <c r="CT5" s="109">
        <v>56.5947724391173</v>
      </c>
      <c r="CU5" s="109">
        <v>39.084822578145001</v>
      </c>
      <c r="CV5" s="109">
        <v>606.15501424403601</v>
      </c>
      <c r="CW5" s="109">
        <v>1.08781282407737E-2</v>
      </c>
      <c r="CX5" s="109">
        <v>8.5352521205707703E-4</v>
      </c>
      <c r="CY5" s="109">
        <v>102.912828299092</v>
      </c>
      <c r="CZ5" s="109">
        <v>102.912828299092</v>
      </c>
      <c r="DA5" s="109">
        <v>30.783848373518001</v>
      </c>
      <c r="DB5" s="109">
        <v>253.62331810520999</v>
      </c>
      <c r="DC5" s="109">
        <v>3.5233061868747799E-2</v>
      </c>
      <c r="DD5" s="109">
        <v>5.2190188265921499E-2</v>
      </c>
      <c r="DE5" s="109">
        <v>0</v>
      </c>
      <c r="DF5" s="109">
        <v>1043.36107499286</v>
      </c>
      <c r="DG5" s="109">
        <v>4.4882811383996604</v>
      </c>
      <c r="DH5" s="109">
        <v>130.04229740727101</v>
      </c>
      <c r="DI5" s="109">
        <v>7.7099458169700696</v>
      </c>
      <c r="DJ5" s="109">
        <v>1.14534610250389E-2</v>
      </c>
      <c r="DK5" s="109">
        <v>3.2598310366683703E-2</v>
      </c>
      <c r="DL5" s="109">
        <v>0</v>
      </c>
      <c r="DM5" s="109">
        <v>4.5307523647326597E-3</v>
      </c>
      <c r="DN5" s="109">
        <v>9.1988080656095397E-3</v>
      </c>
      <c r="DO5" s="109">
        <v>58.590604414134198</v>
      </c>
      <c r="DP5" s="109">
        <v>17.698099074918499</v>
      </c>
      <c r="DQ5" s="109">
        <v>11.692021065091501</v>
      </c>
      <c r="DR5" s="109">
        <v>595.03387810093795</v>
      </c>
      <c r="DS5" s="109">
        <v>0</v>
      </c>
      <c r="DT5" s="109">
        <v>5.6453484702679198E-2</v>
      </c>
      <c r="DU5" s="109">
        <v>8.1237676802416295E-2</v>
      </c>
      <c r="DV5" s="109">
        <v>15695.063579203799</v>
      </c>
      <c r="DW5" s="109">
        <v>11778.0799792545</v>
      </c>
      <c r="DX5" s="109">
        <v>1308.6760357435301</v>
      </c>
      <c r="DY5" s="109">
        <v>13086.756014998</v>
      </c>
      <c r="DZ5" s="109">
        <v>7.41270654318391E-3</v>
      </c>
      <c r="EA5" s="109">
        <v>403.8674544287</v>
      </c>
      <c r="EB5" s="109">
        <v>10.58310317438</v>
      </c>
      <c r="EC5" s="109">
        <v>0</v>
      </c>
      <c r="ED5" s="109">
        <v>0</v>
      </c>
      <c r="EE5" s="109">
        <v>2.9368519860006399E-2</v>
      </c>
      <c r="EF5" s="109">
        <v>0.51914921723793905</v>
      </c>
      <c r="EG5" s="109">
        <v>0.26838737062451401</v>
      </c>
      <c r="EH5" s="109">
        <v>7.56847294256408</v>
      </c>
      <c r="EI5" s="109">
        <v>5.3103999647260496</v>
      </c>
      <c r="EJ5" s="109">
        <v>10531.8595496287</v>
      </c>
      <c r="EK5" s="109">
        <v>68.682068558232302</v>
      </c>
      <c r="EL5" s="109">
        <v>448.53770598058799</v>
      </c>
      <c r="EM5" s="109">
        <v>878.33221162166399</v>
      </c>
      <c r="EN5" s="109">
        <v>3.1133700980505599</v>
      </c>
      <c r="EO5" s="109">
        <v>1.43035854869734E-2</v>
      </c>
      <c r="EP5" s="109">
        <v>1.12965223631343E-2</v>
      </c>
      <c r="EQ5" s="109">
        <v>1203.6193755408201</v>
      </c>
      <c r="ER5" s="109">
        <v>17665.800434779001</v>
      </c>
      <c r="ES5" s="109">
        <v>15375.400890143699</v>
      </c>
      <c r="ET5" s="109">
        <v>2290.3995446353201</v>
      </c>
      <c r="EU5" s="109">
        <v>18.578658737743599</v>
      </c>
      <c r="EV5" s="109">
        <v>6.5671375651052397E-2</v>
      </c>
      <c r="EW5" s="109">
        <v>1859.49390157465</v>
      </c>
      <c r="EX5" s="109">
        <v>46.108899243263501</v>
      </c>
      <c r="EY5" s="109">
        <v>2816.3213735897298</v>
      </c>
      <c r="EZ5" s="109">
        <v>78.126789497180795</v>
      </c>
      <c r="FA5" s="109">
        <v>19.2219961220699</v>
      </c>
      <c r="FB5" s="109">
        <v>5798.8919936947796</v>
      </c>
      <c r="FC5" s="109">
        <v>5.6303892825553697E-4</v>
      </c>
      <c r="FD5" s="109">
        <v>76.985824799702797</v>
      </c>
      <c r="FE5" s="109">
        <v>1382.7422340096</v>
      </c>
      <c r="FF5" s="109">
        <v>747.916828430804</v>
      </c>
      <c r="FG5" s="109">
        <v>0.32310851865936902</v>
      </c>
      <c r="FH5" s="109">
        <v>1492.13023139491</v>
      </c>
      <c r="FI5" s="109">
        <v>8738.5122437836999</v>
      </c>
      <c r="FJ5" s="109">
        <v>74.332850020916297</v>
      </c>
      <c r="FK5" s="109">
        <v>11.0398380794435</v>
      </c>
      <c r="FL5" s="109">
        <v>16.515773644150698</v>
      </c>
      <c r="FM5" s="109">
        <v>861.201805078441</v>
      </c>
      <c r="FN5" s="109">
        <v>250.51849631428499</v>
      </c>
      <c r="FO5" s="109">
        <v>0</v>
      </c>
      <c r="FP5" s="109">
        <v>388.74239068476601</v>
      </c>
      <c r="FQ5" s="109">
        <v>15715.2104804422</v>
      </c>
      <c r="FR5" s="109">
        <v>97.431281509361398</v>
      </c>
      <c r="FS5" s="109">
        <v>664.86811507827997</v>
      </c>
      <c r="FU5" s="30">
        <f t="shared" si="0"/>
        <v>0</v>
      </c>
      <c r="FV5" s="45">
        <f t="shared" si="1"/>
        <v>-5.7794853311084063E-4</v>
      </c>
      <c r="FW5" s="45">
        <f t="shared" si="2"/>
        <v>-1.4052717669083691E-3</v>
      </c>
      <c r="FX5" s="45">
        <f t="shared" si="3"/>
        <v>-2.5910566234935827E-3</v>
      </c>
      <c r="FY5" s="45">
        <f t="shared" si="4"/>
        <v>-1.8495590380199199E-3</v>
      </c>
      <c r="FZ5" s="45">
        <f t="shared" si="5"/>
        <v>-1.8400820562465055E-3</v>
      </c>
      <c r="GA5" s="45">
        <f t="shared" si="6"/>
        <v>-2.5556703287768819E-3</v>
      </c>
      <c r="GB5" s="45">
        <f t="shared" si="7"/>
        <v>-1.3938757278455019E-5</v>
      </c>
      <c r="GC5" s="45">
        <f t="shared" si="8"/>
        <v>3.4644890260560399E-4</v>
      </c>
      <c r="GD5" s="45">
        <f t="shared" si="9"/>
        <v>-1.1938928047806048E-3</v>
      </c>
      <c r="GE5" s="45">
        <f t="shared" si="10"/>
        <v>4.5387628051228026E-5</v>
      </c>
      <c r="GF5" s="45">
        <f t="shared" si="11"/>
        <v>-2.9567876363520008E-3</v>
      </c>
      <c r="GG5" s="45">
        <f t="shared" si="12"/>
        <v>-1.262244620322745E-4</v>
      </c>
      <c r="GH5" s="45">
        <f t="shared" si="13"/>
        <v>-2.7740463469700955E-3</v>
      </c>
      <c r="GI5" s="45">
        <f t="shared" si="14"/>
        <v>4.0370614251203027E-4</v>
      </c>
      <c r="GJ5" s="45">
        <f t="shared" si="15"/>
        <v>-1.3210041876348206E-3</v>
      </c>
      <c r="GK5" s="45">
        <f t="shared" si="16"/>
        <v>-1.4528283418259748E-5</v>
      </c>
      <c r="GL5" s="45">
        <f t="shared" si="17"/>
        <v>2.1642089053591229E-6</v>
      </c>
      <c r="GM5" s="45">
        <f t="shared" si="18"/>
        <v>0</v>
      </c>
      <c r="GN5" s="45">
        <f t="shared" si="19"/>
        <v>-1.8195971102282949E-3</v>
      </c>
      <c r="GO5" s="45">
        <f t="shared" si="20"/>
        <v>-1.5948038049527596E-5</v>
      </c>
      <c r="GP5" s="45">
        <f t="shared" si="21"/>
        <v>1.1058668826276668E-5</v>
      </c>
      <c r="GQ5" s="45">
        <f t="shared" si="22"/>
        <v>-4.0117889409462573E-6</v>
      </c>
      <c r="GR5" s="45">
        <f t="shared" si="23"/>
        <v>-3.1426376030927396E-3</v>
      </c>
      <c r="GS5" s="45">
        <f t="shared" si="24"/>
        <v>6.2812615802783706E-5</v>
      </c>
      <c r="GT5" s="45">
        <f t="shared" si="25"/>
        <v>1.1962161233371297E-3</v>
      </c>
      <c r="GU5" s="45">
        <f t="shared" si="26"/>
        <v>-5.1804678684182417E-7</v>
      </c>
      <c r="GV5" s="45">
        <f t="shared" si="27"/>
        <v>-1.7641566909511189E-5</v>
      </c>
      <c r="GW5" s="45">
        <f t="shared" si="28"/>
        <v>-2.5565860015946676E-3</v>
      </c>
      <c r="GX5" s="45">
        <f t="shared" si="29"/>
        <v>0</v>
      </c>
      <c r="GY5" s="45">
        <f t="shared" si="30"/>
        <v>-3.0739032674221224E-3</v>
      </c>
      <c r="GZ5" s="45">
        <f t="shared" si="31"/>
        <v>-3.1063066341992517E-6</v>
      </c>
      <c r="HA5" s="45">
        <f t="shared" si="32"/>
        <v>1.8329454512283123E-5</v>
      </c>
      <c r="HB5" s="45">
        <f t="shared" si="33"/>
        <v>-1.715659877544492E-3</v>
      </c>
      <c r="HC5" s="45">
        <f t="shared" si="34"/>
        <v>-3.122926172299085E-3</v>
      </c>
      <c r="HD5" s="45">
        <f t="shared" si="35"/>
        <v>-2.5475772340935916E-5</v>
      </c>
      <c r="HE5" s="45">
        <f t="shared" si="36"/>
        <v>-7.673358775557574E-4</v>
      </c>
      <c r="HF5" s="45">
        <f t="shared" si="37"/>
        <v>4.7843484095818318E-5</v>
      </c>
      <c r="HG5" s="45">
        <f t="shared" si="38"/>
        <v>6.4528544216753108E-6</v>
      </c>
      <c r="HH5" s="45">
        <f t="shared" si="39"/>
        <v>3.140902129804585E-5</v>
      </c>
      <c r="HI5" s="45">
        <f t="shared" si="40"/>
        <v>8.4231341752779126E-5</v>
      </c>
      <c r="HJ5" s="45">
        <f t="shared" si="41"/>
        <v>-1.5794484269799974E-4</v>
      </c>
      <c r="HK5" s="45">
        <f t="shared" si="42"/>
        <v>0</v>
      </c>
      <c r="HL5" s="45">
        <f t="shared" si="43"/>
        <v>0</v>
      </c>
      <c r="HM5" s="45">
        <f t="shared" si="44"/>
        <v>-2.8847744342543768E-5</v>
      </c>
      <c r="HN5" s="45">
        <f t="shared" si="45"/>
        <v>1.0351539382477095E-5</v>
      </c>
      <c r="HO5" s="45">
        <f t="shared" si="46"/>
        <v>1.5694444232474627E-5</v>
      </c>
      <c r="HP5" s="45">
        <f t="shared" si="47"/>
        <v>-6.5231614913338468E-4</v>
      </c>
      <c r="HQ5" s="45">
        <f t="shared" si="48"/>
        <v>5.9745279518954693E-5</v>
      </c>
      <c r="HR5" s="45">
        <f t="shared" si="49"/>
        <v>1.2060477748946399E-4</v>
      </c>
      <c r="HS5" s="45">
        <f t="shared" si="50"/>
        <v>1.6682277503129069E-6</v>
      </c>
      <c r="HT5" s="45">
        <f t="shared" si="51"/>
        <v>-1.2239563722199982E-5</v>
      </c>
      <c r="HU5" s="45">
        <f t="shared" si="52"/>
        <v>-1.578282675201485E-5</v>
      </c>
      <c r="HV5" s="45">
        <f t="shared" si="53"/>
        <v>0</v>
      </c>
      <c r="HW5" s="45">
        <f t="shared" si="54"/>
        <v>0</v>
      </c>
      <c r="HX5" s="45">
        <f t="shared" si="55"/>
        <v>-7.2046235273893001E-8</v>
      </c>
      <c r="HY5" s="45">
        <f t="shared" si="56"/>
        <v>-1.3480991236642995E-5</v>
      </c>
    </row>
    <row r="6" spans="1:233" x14ac:dyDescent="0.25">
      <c r="A6" s="37" t="s">
        <v>4</v>
      </c>
      <c r="B6" s="109">
        <v>79365.552135999998</v>
      </c>
      <c r="C6" s="109">
        <v>36056.928068000001</v>
      </c>
      <c r="D6" s="109">
        <v>47239.393988999997</v>
      </c>
      <c r="E6" s="109">
        <v>33332.123268000003</v>
      </c>
      <c r="F6" s="109">
        <v>22607.330317</v>
      </c>
      <c r="G6" s="109">
        <v>4268.6065963999999</v>
      </c>
      <c r="H6" s="109">
        <v>42875.364521000003</v>
      </c>
      <c r="I6" s="109">
        <v>592.25558068999999</v>
      </c>
      <c r="J6" s="109">
        <v>9.6279717800999993</v>
      </c>
      <c r="K6" s="109">
        <v>77.997386071999998</v>
      </c>
      <c r="L6" s="109">
        <v>0.12856013769999999</v>
      </c>
      <c r="M6" s="109">
        <v>594.30387222000002</v>
      </c>
      <c r="N6" s="109">
        <v>9.0369491299999993E-2</v>
      </c>
      <c r="O6" s="109">
        <v>66.517136872999998</v>
      </c>
      <c r="P6" s="109">
        <v>0.1136560407</v>
      </c>
      <c r="Q6" s="109">
        <v>0.10171302290000001</v>
      </c>
      <c r="R6" s="109">
        <v>0.58484989799999998</v>
      </c>
      <c r="T6" s="109">
        <v>1.15260591E-2</v>
      </c>
      <c r="U6" s="109">
        <v>77.962331403999997</v>
      </c>
      <c r="V6" s="109">
        <v>77.990120856999994</v>
      </c>
      <c r="W6" s="109">
        <v>3.04152829E-2</v>
      </c>
      <c r="Y6" s="109">
        <v>2.0160974700000001E-2</v>
      </c>
      <c r="Z6" s="109">
        <v>603.54623981999998</v>
      </c>
      <c r="AA6" s="109">
        <v>129.35171070000001</v>
      </c>
      <c r="AB6" s="109">
        <v>0.6746693748</v>
      </c>
      <c r="AC6" s="109">
        <v>1.9889107424000001</v>
      </c>
      <c r="AE6" s="109">
        <v>0.19001521430000001</v>
      </c>
      <c r="AF6" s="109">
        <v>241.33252719999999</v>
      </c>
      <c r="AG6" s="109">
        <v>12.182817169</v>
      </c>
      <c r="AH6" s="109">
        <v>12.119666656</v>
      </c>
      <c r="AI6" s="109">
        <v>0.36048701950000001</v>
      </c>
      <c r="AJ6" s="109">
        <v>156.47098058</v>
      </c>
      <c r="AK6" s="109">
        <v>1.0443748000000001E-3</v>
      </c>
      <c r="AL6" s="109">
        <v>3079.9040089999999</v>
      </c>
      <c r="AM6" s="109">
        <v>1.589266E-4</v>
      </c>
      <c r="AN6" s="109">
        <v>77.962940774000003</v>
      </c>
      <c r="AO6" s="109">
        <v>305.07303317999998</v>
      </c>
      <c r="AP6" s="109">
        <v>4.7797188613000001</v>
      </c>
      <c r="AS6" s="109">
        <v>9.7559632199999996E-2</v>
      </c>
      <c r="AT6" s="109">
        <v>1.6715271557</v>
      </c>
      <c r="AU6" s="109">
        <v>0.8896566105</v>
      </c>
      <c r="AV6" s="109">
        <v>8.8751558215999999</v>
      </c>
      <c r="AW6" s="109">
        <v>159.47196197</v>
      </c>
      <c r="AX6" s="109">
        <v>204.53907710999999</v>
      </c>
      <c r="AY6" s="109">
        <v>197.64016126999999</v>
      </c>
      <c r="AZ6" s="109">
        <v>3.1331246799999997E-2</v>
      </c>
      <c r="BA6" s="109">
        <v>2.1614018000000001E-3</v>
      </c>
      <c r="BD6" s="109">
        <v>59.071344387000003</v>
      </c>
      <c r="BE6" s="109">
        <v>0.50396199770000005</v>
      </c>
      <c r="BG6" s="109" t="s">
        <v>4</v>
      </c>
      <c r="BH6" s="109">
        <v>27.087156529057101</v>
      </c>
      <c r="BI6" s="109">
        <v>174.19692521727001</v>
      </c>
      <c r="BJ6" s="109">
        <v>3.1331968347095701E-2</v>
      </c>
      <c r="BK6" s="109">
        <v>9.6279567780820408</v>
      </c>
      <c r="BL6" s="109">
        <v>0</v>
      </c>
      <c r="BM6" s="109">
        <v>77.997205085239301</v>
      </c>
      <c r="BN6" s="109">
        <v>602.62965042160499</v>
      </c>
      <c r="BO6" s="109">
        <v>594.26171340902795</v>
      </c>
      <c r="BP6" s="109">
        <v>825.057182701805</v>
      </c>
      <c r="BQ6" s="109">
        <v>91.000174382580497</v>
      </c>
      <c r="BR6" s="109">
        <v>5.2549281965641001E-2</v>
      </c>
      <c r="BS6" s="109">
        <v>7.5619707085103793E-2</v>
      </c>
      <c r="BT6" s="109">
        <v>594.44603379835496</v>
      </c>
      <c r="BU6" s="109">
        <v>0.50395463200776103</v>
      </c>
      <c r="BV6" s="109">
        <v>2.8827889818504399E-2</v>
      </c>
      <c r="BW6" s="109">
        <v>6.1259290936247802E-2</v>
      </c>
      <c r="BX6" s="109">
        <v>0</v>
      </c>
      <c r="BY6" s="109">
        <v>66.711491692224101</v>
      </c>
      <c r="BZ6" s="109">
        <v>2.72086543538528E-2</v>
      </c>
      <c r="CA6" s="109">
        <v>8.6161000722013603E-2</v>
      </c>
      <c r="CB6" s="109">
        <v>0.10170565369012199</v>
      </c>
      <c r="CC6" s="109">
        <v>0</v>
      </c>
      <c r="CD6" s="109">
        <v>820651.34823547001</v>
      </c>
      <c r="CE6" s="109">
        <v>0.58485827325028095</v>
      </c>
      <c r="CF6" s="109">
        <v>2.1614971109042802E-3</v>
      </c>
      <c r="CG6" s="109">
        <v>3.3360075012263202E-3</v>
      </c>
      <c r="CH6" s="109">
        <v>8.1674775178160897E-3</v>
      </c>
      <c r="CI6" s="109">
        <v>0</v>
      </c>
      <c r="CJ6" s="109">
        <v>77.962110771925694</v>
      </c>
      <c r="CK6" s="109">
        <v>241.331281149451</v>
      </c>
      <c r="CL6" s="109">
        <v>77.989381154578794</v>
      </c>
      <c r="CM6" s="109">
        <v>1.58921080616966E-4</v>
      </c>
      <c r="CN6" s="109">
        <v>156.47102415674499</v>
      </c>
      <c r="CO6" s="109">
        <v>77.962824317716795</v>
      </c>
      <c r="CP6" s="109">
        <v>79630.157310828494</v>
      </c>
      <c r="CQ6" s="109">
        <v>3.0415164915570302E-2</v>
      </c>
      <c r="CR6" s="109">
        <v>893.81888692352004</v>
      </c>
      <c r="CS6" s="109">
        <v>17332.707671803098</v>
      </c>
      <c r="CT6" s="109">
        <v>136.03476519299599</v>
      </c>
      <c r="CU6" s="109">
        <v>159.49183205619701</v>
      </c>
      <c r="CV6" s="109">
        <v>8493.0665221747604</v>
      </c>
      <c r="CW6" s="109">
        <v>2.0161005540867999E-2</v>
      </c>
      <c r="CX6" s="109">
        <v>12.617229369337201</v>
      </c>
      <c r="CY6" s="109">
        <v>605.82449857047698</v>
      </c>
      <c r="CZ6" s="109">
        <v>605.82449857047698</v>
      </c>
      <c r="DA6" s="109">
        <v>129.350967521938</v>
      </c>
      <c r="DB6" s="109">
        <v>204.62073850063601</v>
      </c>
      <c r="DC6" s="109">
        <v>0.12971187213923199</v>
      </c>
      <c r="DD6" s="109">
        <v>0.50690636175529302</v>
      </c>
      <c r="DE6" s="109">
        <v>0</v>
      </c>
      <c r="DF6" s="109">
        <v>1770.92057200314</v>
      </c>
      <c r="DG6" s="109">
        <v>22.250029251077301</v>
      </c>
      <c r="DH6" s="109">
        <v>2813.39777874429</v>
      </c>
      <c r="DI6" s="109">
        <v>99.706574607543402</v>
      </c>
      <c r="DJ6" s="109">
        <v>0.51545482948902299</v>
      </c>
      <c r="DK6" s="109">
        <v>1.46706310545258</v>
      </c>
      <c r="DL6" s="109">
        <v>0</v>
      </c>
      <c r="DM6" s="109">
        <v>6.2508106386238604E-2</v>
      </c>
      <c r="DN6" s="109">
        <v>0.126910825500862</v>
      </c>
      <c r="DO6" s="109">
        <v>15.186955148462101</v>
      </c>
      <c r="DP6" s="109">
        <v>59.071349079111897</v>
      </c>
      <c r="DQ6" s="109">
        <v>12.132403803840001</v>
      </c>
      <c r="DR6" s="109">
        <v>36048.820888138602</v>
      </c>
      <c r="DS6" s="109">
        <v>0</v>
      </c>
      <c r="DT6" s="109">
        <v>0.14731287884279301</v>
      </c>
      <c r="DU6" s="109">
        <v>0.21198712033157399</v>
      </c>
      <c r="DV6" s="109">
        <v>60318.190181385202</v>
      </c>
      <c r="DW6" s="109">
        <v>42453.138356121402</v>
      </c>
      <c r="DX6" s="109">
        <v>4717.0179877786704</v>
      </c>
      <c r="DY6" s="109">
        <v>47170.156343900002</v>
      </c>
      <c r="DZ6" s="109">
        <v>9.5653498714325699E-2</v>
      </c>
      <c r="EA6" s="109">
        <v>1020.45726439033</v>
      </c>
      <c r="EB6" s="109">
        <v>4.7828792571096299</v>
      </c>
      <c r="EC6" s="109">
        <v>0</v>
      </c>
      <c r="ED6" s="109">
        <v>0</v>
      </c>
      <c r="EE6" s="109">
        <v>9.7556926896475493E-2</v>
      </c>
      <c r="EF6" s="109">
        <v>1.67150790947423</v>
      </c>
      <c r="EG6" s="109">
        <v>0.889641479023625</v>
      </c>
      <c r="EH6" s="109">
        <v>8.87573009823641</v>
      </c>
      <c r="EI6" s="109">
        <v>25.156380467260799</v>
      </c>
      <c r="EJ6" s="109">
        <v>14878.059007637001</v>
      </c>
      <c r="EK6" s="109">
        <v>58.528992201182703</v>
      </c>
      <c r="EL6" s="109">
        <v>603.330646713801</v>
      </c>
      <c r="EM6" s="109">
        <v>1331.7472495290299</v>
      </c>
      <c r="EN6" s="109">
        <v>77.126886090268201</v>
      </c>
      <c r="EO6" s="109">
        <v>94.790125176783107</v>
      </c>
      <c r="EP6" s="109">
        <v>3.7923829990575197E-2</v>
      </c>
      <c r="EQ6" s="109">
        <v>363.33461265078199</v>
      </c>
      <c r="ER6" s="109">
        <v>33390.874827556203</v>
      </c>
      <c r="ES6" s="109">
        <v>22653.544396741101</v>
      </c>
      <c r="ET6" s="109">
        <v>10737.3304308151</v>
      </c>
      <c r="EU6" s="109">
        <v>11.470355510838401</v>
      </c>
      <c r="EV6" s="109">
        <v>5.6670234022264898</v>
      </c>
      <c r="EW6" s="109">
        <v>3608.5103180718302</v>
      </c>
      <c r="EX6" s="109">
        <v>157.185649663166</v>
      </c>
      <c r="EY6" s="109">
        <v>4576.4000956872096</v>
      </c>
      <c r="EZ6" s="109">
        <v>137.040805997673</v>
      </c>
      <c r="FA6" s="109">
        <v>154.691614201844</v>
      </c>
      <c r="FB6" s="109">
        <v>10408.425819866899</v>
      </c>
      <c r="FC6" s="109">
        <v>1.04347228544117E-3</v>
      </c>
      <c r="FD6" s="109">
        <v>898.68361726850696</v>
      </c>
      <c r="FE6" s="109">
        <v>92.742517692752799</v>
      </c>
      <c r="FF6" s="109">
        <v>918.62532428887096</v>
      </c>
      <c r="FG6" s="109">
        <v>28.7699795286198</v>
      </c>
      <c r="FH6" s="109">
        <v>4262.4089242322098</v>
      </c>
      <c r="FI6" s="109">
        <v>11921.1319708301</v>
      </c>
      <c r="FJ6" s="109">
        <v>197.641824912961</v>
      </c>
      <c r="FK6" s="109">
        <v>23.4604222104422</v>
      </c>
      <c r="FL6" s="109">
        <v>180.23892566709401</v>
      </c>
      <c r="FM6" s="109">
        <v>4696.9958477555301</v>
      </c>
      <c r="FN6" s="109">
        <v>3079.9547400533202</v>
      </c>
      <c r="FO6" s="109">
        <v>0</v>
      </c>
      <c r="FP6" s="109">
        <v>1217.0155162216399</v>
      </c>
      <c r="FQ6" s="109">
        <v>42882.1635125139</v>
      </c>
      <c r="FR6" s="109">
        <v>305.11454091578599</v>
      </c>
      <c r="FS6" s="109">
        <v>878.50727013954804</v>
      </c>
      <c r="FU6" s="30">
        <f t="shared" si="0"/>
        <v>0</v>
      </c>
      <c r="FV6" s="45">
        <f t="shared" si="1"/>
        <v>3.3340053424572749E-3</v>
      </c>
      <c r="FW6" s="45">
        <f t="shared" si="2"/>
        <v>-2.248438870363543E-4</v>
      </c>
      <c r="FX6" s="45">
        <f t="shared" si="3"/>
        <v>-1.4656759804352484E-3</v>
      </c>
      <c r="FY6" s="45">
        <f t="shared" si="4"/>
        <v>1.7626107729117717E-3</v>
      </c>
      <c r="FZ6" s="45">
        <f t="shared" si="5"/>
        <v>2.0442077455890325E-3</v>
      </c>
      <c r="GA6" s="45">
        <f t="shared" si="6"/>
        <v>-1.4519192686946361E-3</v>
      </c>
      <c r="GB6" s="45">
        <f t="shared" si="7"/>
        <v>1.5857571334622282E-4</v>
      </c>
      <c r="GC6" s="45">
        <f t="shared" si="8"/>
        <v>3.3872753325358959E-3</v>
      </c>
      <c r="GD6" s="45">
        <f t="shared" si="9"/>
        <v>-1.5581701215174777E-6</v>
      </c>
      <c r="GE6" s="45">
        <f t="shared" si="10"/>
        <v>-2.320420847558726E-6</v>
      </c>
      <c r="GF6" s="45">
        <f t="shared" si="11"/>
        <v>-3.0425344609380052E-3</v>
      </c>
      <c r="GG6" s="45">
        <f t="shared" si="12"/>
        <v>2.3920688556832863E-4</v>
      </c>
      <c r="GH6" s="45">
        <f t="shared" si="13"/>
        <v>-3.1239585526780453E-3</v>
      </c>
      <c r="GI6" s="45">
        <f t="shared" si="14"/>
        <v>2.9218759008701879E-3</v>
      </c>
      <c r="GJ6" s="45">
        <f t="shared" si="15"/>
        <v>-2.5197571758593922E-3</v>
      </c>
      <c r="GK6" s="45">
        <f t="shared" si="16"/>
        <v>-7.245099661678553E-5</v>
      </c>
      <c r="GL6" s="45">
        <f t="shared" si="17"/>
        <v>1.4320341526275735E-5</v>
      </c>
      <c r="GM6" s="45">
        <f t="shared" si="18"/>
        <v>0</v>
      </c>
      <c r="GN6" s="45">
        <f t="shared" si="19"/>
        <v>-1.9585255256576598E-3</v>
      </c>
      <c r="GO6" s="45">
        <f t="shared" si="20"/>
        <v>-2.8299830229482416E-6</v>
      </c>
      <c r="GP6" s="45">
        <f t="shared" si="21"/>
        <v>-9.4845656484619122E-6</v>
      </c>
      <c r="GQ6" s="45">
        <f t="shared" si="22"/>
        <v>-3.8791166298291401E-6</v>
      </c>
      <c r="GR6" s="45">
        <f t="shared" si="23"/>
        <v>0</v>
      </c>
      <c r="GS6" s="45">
        <f t="shared" si="24"/>
        <v>1.5297310004717338E-6</v>
      </c>
      <c r="GT6" s="45">
        <f t="shared" si="25"/>
        <v>3.7747874150561443E-3</v>
      </c>
      <c r="GU6" s="45">
        <f t="shared" si="26"/>
        <v>-5.7454057467638852E-6</v>
      </c>
      <c r="GV6" s="45">
        <f t="shared" si="27"/>
        <v>-1.8870119150962559E-4</v>
      </c>
      <c r="GW6" s="45">
        <f t="shared" si="28"/>
        <v>-3.2142254160099052E-3</v>
      </c>
      <c r="GX6" s="45">
        <f t="shared" si="29"/>
        <v>0</v>
      </c>
      <c r="GY6" s="45">
        <f t="shared" si="30"/>
        <v>-3.1380772065861496E-3</v>
      </c>
      <c r="GZ6" s="45">
        <f t="shared" si="31"/>
        <v>-5.1632101293700879E-6</v>
      </c>
      <c r="HA6" s="45">
        <f t="shared" si="32"/>
        <v>0.24658811979107201</v>
      </c>
      <c r="HB6" s="45">
        <f t="shared" si="33"/>
        <v>1.0509486936833726E-3</v>
      </c>
      <c r="HC6" s="45">
        <f t="shared" si="34"/>
        <v>-3.2928240447587147E-3</v>
      </c>
      <c r="HD6" s="45">
        <f t="shared" si="35"/>
        <v>2.7849729594750709E-7</v>
      </c>
      <c r="HE6" s="45">
        <f t="shared" si="36"/>
        <v>-8.6416730739779829E-4</v>
      </c>
      <c r="HF6" s="45">
        <f t="shared" si="37"/>
        <v>1.6471634561356669E-5</v>
      </c>
      <c r="HG6" s="45">
        <f t="shared" si="38"/>
        <v>-3.4729133033749468E-5</v>
      </c>
      <c r="HH6" s="45">
        <f t="shared" si="39"/>
        <v>-1.4937389746028407E-6</v>
      </c>
      <c r="HI6" s="45">
        <f t="shared" si="40"/>
        <v>1.3605835741477106E-4</v>
      </c>
      <c r="HJ6" s="45">
        <f t="shared" si="41"/>
        <v>6.6120956092597836E-4</v>
      </c>
      <c r="HK6" s="45">
        <f t="shared" si="42"/>
        <v>0</v>
      </c>
      <c r="HL6" s="45">
        <f t="shared" si="43"/>
        <v>0</v>
      </c>
      <c r="HM6" s="45">
        <f t="shared" si="44"/>
        <v>-2.7729742963328048E-5</v>
      </c>
      <c r="HN6" s="45">
        <f t="shared" si="45"/>
        <v>-1.1514156802272632E-5</v>
      </c>
      <c r="HO6" s="45">
        <f t="shared" si="46"/>
        <v>-1.700822114556363E-5</v>
      </c>
      <c r="HP6" s="45">
        <f t="shared" si="47"/>
        <v>6.4706090569409991E-5</v>
      </c>
      <c r="HQ6" s="45">
        <f t="shared" si="48"/>
        <v>1.2459924585837018E-4</v>
      </c>
      <c r="HR6" s="45">
        <f t="shared" si="49"/>
        <v>3.9924591324961135E-4</v>
      </c>
      <c r="HS6" s="45">
        <f t="shared" si="50"/>
        <v>8.4175349297212319E-6</v>
      </c>
      <c r="HT6" s="45">
        <f t="shared" si="51"/>
        <v>2.3029632376589989E-5</v>
      </c>
      <c r="HU6" s="45">
        <f t="shared" si="52"/>
        <v>4.4096800641164836E-5</v>
      </c>
      <c r="HV6" s="45">
        <f t="shared" si="53"/>
        <v>0</v>
      </c>
      <c r="HW6" s="45">
        <f t="shared" si="54"/>
        <v>0</v>
      </c>
      <c r="HX6" s="45">
        <f t="shared" si="55"/>
        <v>7.9431269804009234E-8</v>
      </c>
      <c r="HY6" s="45">
        <f t="shared" si="56"/>
        <v>-1.4615570762559658E-5</v>
      </c>
    </row>
    <row r="7" spans="1:233" x14ac:dyDescent="0.25">
      <c r="A7" s="37" t="s">
        <v>5</v>
      </c>
      <c r="B7" s="109">
        <v>7924.5852659000002</v>
      </c>
      <c r="C7" s="109">
        <v>1318.2002653</v>
      </c>
      <c r="D7" s="109">
        <v>6647.8352946000005</v>
      </c>
      <c r="E7" s="109">
        <v>3136.18174</v>
      </c>
      <c r="F7" s="109">
        <v>2847.5768546999998</v>
      </c>
      <c r="G7" s="109">
        <v>79.712737450000006</v>
      </c>
      <c r="H7" s="109">
        <v>3001.0243897999999</v>
      </c>
      <c r="I7" s="109">
        <v>54.201181032000001</v>
      </c>
      <c r="J7" s="109">
        <v>1.5744365380000001</v>
      </c>
      <c r="L7" s="109">
        <v>7.3814910000000004E-4</v>
      </c>
      <c r="M7" s="109">
        <v>98.116655223999999</v>
      </c>
      <c r="N7" s="109">
        <v>1.3456119999999999E-4</v>
      </c>
      <c r="O7" s="109">
        <v>9.1720935476999994</v>
      </c>
      <c r="P7" s="109">
        <v>3.4921739999999998E-3</v>
      </c>
      <c r="T7" s="109">
        <v>6.6238009999999999E-4</v>
      </c>
      <c r="U7" s="109">
        <v>0.72609135579999995</v>
      </c>
      <c r="W7" s="109">
        <v>1.7756803000000001E-3</v>
      </c>
      <c r="Z7" s="109">
        <v>64.037794441000003</v>
      </c>
      <c r="AA7" s="109">
        <v>19.851451081</v>
      </c>
      <c r="AB7" s="109">
        <v>0.1116809538</v>
      </c>
      <c r="AC7" s="109">
        <v>1.11296143E-2</v>
      </c>
      <c r="AE7" s="109">
        <v>2.286868E-4</v>
      </c>
      <c r="AF7" s="109">
        <v>1.0032593324000001</v>
      </c>
      <c r="AG7" s="109">
        <v>117.00790600000001</v>
      </c>
      <c r="AH7" s="109">
        <v>7.1179321390999997</v>
      </c>
      <c r="AI7" s="109">
        <v>5.9090469999999997E-4</v>
      </c>
      <c r="AL7" s="109">
        <v>90.200903045999993</v>
      </c>
      <c r="AO7" s="109">
        <v>38.922444257000002</v>
      </c>
      <c r="AP7" s="109">
        <v>18.821650249000001</v>
      </c>
      <c r="AS7" s="109">
        <v>1.598173E-2</v>
      </c>
      <c r="AT7" s="109">
        <v>0.31017232839999997</v>
      </c>
      <c r="AU7" s="109">
        <v>0.14619882410000001</v>
      </c>
      <c r="AV7" s="109">
        <v>8.4450028819000007</v>
      </c>
      <c r="AW7" s="109">
        <v>20.367394561000001</v>
      </c>
      <c r="AX7" s="109">
        <v>69.656821162</v>
      </c>
      <c r="AY7" s="109">
        <v>40.250638058</v>
      </c>
      <c r="BD7" s="109">
        <v>9.6419438419999999</v>
      </c>
      <c r="BE7" s="109">
        <v>9.4941115699999995E-2</v>
      </c>
      <c r="BG7" s="109" t="s">
        <v>5</v>
      </c>
      <c r="BH7" s="109">
        <v>54.629106550807599</v>
      </c>
      <c r="BI7" s="109">
        <v>4.3296783077538903</v>
      </c>
      <c r="BJ7" s="109">
        <v>0</v>
      </c>
      <c r="BK7" s="109">
        <v>1.57443726256922</v>
      </c>
      <c r="BL7" s="109">
        <v>0</v>
      </c>
      <c r="BM7" s="109">
        <v>0</v>
      </c>
      <c r="BN7" s="109">
        <v>54.537646886360498</v>
      </c>
      <c r="BO7" s="109">
        <v>54.537472430906803</v>
      </c>
      <c r="BP7" s="109">
        <v>66.598299218287295</v>
      </c>
      <c r="BQ7" s="109">
        <v>12.503536280142599</v>
      </c>
      <c r="BR7" s="109">
        <v>3.02646295518555E-4</v>
      </c>
      <c r="BS7" s="109">
        <v>4.3551616737490099E-4</v>
      </c>
      <c r="BT7" s="109">
        <v>98.139009824657293</v>
      </c>
      <c r="BU7" s="109">
        <v>9.4941277214598996E-2</v>
      </c>
      <c r="BV7" s="109">
        <v>4.3059036789629403E-5</v>
      </c>
      <c r="BW7" s="109">
        <v>9.1503451660907007E-5</v>
      </c>
      <c r="BX7" s="109">
        <v>0</v>
      </c>
      <c r="BY7" s="109">
        <v>9.2042032512725296</v>
      </c>
      <c r="BZ7" s="109">
        <v>8.3815107524926004E-4</v>
      </c>
      <c r="CA7" s="109">
        <v>2.6540371092996398E-3</v>
      </c>
      <c r="CB7" s="109">
        <v>0</v>
      </c>
      <c r="CC7" s="109">
        <v>0</v>
      </c>
      <c r="CD7" s="109">
        <v>469.78747849757002</v>
      </c>
      <c r="CE7" s="109">
        <v>0</v>
      </c>
      <c r="CF7" s="109">
        <v>0</v>
      </c>
      <c r="CG7" s="109">
        <v>1.9208922281563299E-4</v>
      </c>
      <c r="CH7" s="109">
        <v>4.7030019841597901E-4</v>
      </c>
      <c r="CI7" s="109">
        <v>0</v>
      </c>
      <c r="CJ7" s="109">
        <v>0.72608446522800796</v>
      </c>
      <c r="CK7" s="109">
        <v>1.0032591831197599</v>
      </c>
      <c r="CL7" s="109">
        <v>0</v>
      </c>
      <c r="CM7" s="109">
        <v>0</v>
      </c>
      <c r="CN7" s="109">
        <v>0</v>
      </c>
      <c r="CO7" s="109">
        <v>0</v>
      </c>
      <c r="CP7" s="109">
        <v>7980.8748558232301</v>
      </c>
      <c r="CQ7" s="109">
        <v>1.77570354689098E-3</v>
      </c>
      <c r="CR7" s="109">
        <v>70.589386962502701</v>
      </c>
      <c r="CS7" s="109">
        <v>17.338704834206499</v>
      </c>
      <c r="CT7" s="109">
        <v>11.9226827124251</v>
      </c>
      <c r="CU7" s="109">
        <v>20.376535487598399</v>
      </c>
      <c r="CV7" s="109">
        <v>239.217928795539</v>
      </c>
      <c r="CW7" s="109">
        <v>0</v>
      </c>
      <c r="CX7" s="109">
        <v>1.82963476984711E-3</v>
      </c>
      <c r="CY7" s="109">
        <v>64.4636029154765</v>
      </c>
      <c r="CZ7" s="109">
        <v>64.4636029154765</v>
      </c>
      <c r="DA7" s="109">
        <v>19.8514351008338</v>
      </c>
      <c r="DB7" s="109">
        <v>69.723002136835902</v>
      </c>
      <c r="DC7" s="109">
        <v>2.66245026809824E-2</v>
      </c>
      <c r="DD7" s="109">
        <v>7.6807072150510594E-2</v>
      </c>
      <c r="DE7" s="109">
        <v>0</v>
      </c>
      <c r="DF7" s="109">
        <v>97.616329917274797</v>
      </c>
      <c r="DG7" s="109">
        <v>0.38150945895588101</v>
      </c>
      <c r="DH7" s="109">
        <v>59.3408915651342</v>
      </c>
      <c r="DI7" s="109">
        <v>2.7150062346939499</v>
      </c>
      <c r="DJ7" s="109">
        <v>2.8936970408461301E-3</v>
      </c>
      <c r="DK7" s="109">
        <v>8.2359077233419998E-3</v>
      </c>
      <c r="DL7" s="109">
        <v>0</v>
      </c>
      <c r="DM7" s="109">
        <v>7.5467663618776699E-5</v>
      </c>
      <c r="DN7" s="109">
        <v>1.5322029019439201E-4</v>
      </c>
      <c r="DO7" s="109">
        <v>117.008666231267</v>
      </c>
      <c r="DP7" s="109">
        <v>9.6419419795962096</v>
      </c>
      <c r="DQ7" s="109">
        <v>7.1206400535790904</v>
      </c>
      <c r="DR7" s="109">
        <v>1318.1966101947201</v>
      </c>
      <c r="DS7" s="109">
        <v>0</v>
      </c>
      <c r="DT7" s="109">
        <v>2.4227139414783E-4</v>
      </c>
      <c r="DU7" s="109">
        <v>3.4863292790334902E-4</v>
      </c>
      <c r="DV7" s="109">
        <v>2673.8579262223202</v>
      </c>
      <c r="DW7" s="109">
        <v>5984.0833725667899</v>
      </c>
      <c r="DX7" s="109">
        <v>664.89874727999199</v>
      </c>
      <c r="DY7" s="109">
        <v>6648.9821198467798</v>
      </c>
      <c r="DZ7" s="109">
        <v>6.6554989887546102E-4</v>
      </c>
      <c r="EA7" s="109">
        <v>56.862191619509701</v>
      </c>
      <c r="EB7" s="109">
        <v>18.8221623836086</v>
      </c>
      <c r="EC7" s="109">
        <v>0</v>
      </c>
      <c r="ED7" s="109">
        <v>0</v>
      </c>
      <c r="EE7" s="109">
        <v>1.59818095690255E-2</v>
      </c>
      <c r="EF7" s="109">
        <v>0.31016790987505299</v>
      </c>
      <c r="EG7" s="109">
        <v>0.146198666347615</v>
      </c>
      <c r="EH7" s="109">
        <v>8.4450877924127905</v>
      </c>
      <c r="EI7" s="109">
        <v>1.1645188743200099</v>
      </c>
      <c r="EJ7" s="109">
        <v>1264.47701722343</v>
      </c>
      <c r="EK7" s="109">
        <v>1.51809773805783</v>
      </c>
      <c r="EL7" s="109">
        <v>113.644818984</v>
      </c>
      <c r="EM7" s="109">
        <v>181.192757309699</v>
      </c>
      <c r="EN7" s="109">
        <v>1.4050259875328599</v>
      </c>
      <c r="EO7" s="109">
        <v>3.0661705936495798E-2</v>
      </c>
      <c r="EP7" s="109">
        <v>8.2477029933254904E-3</v>
      </c>
      <c r="EQ7" s="109">
        <v>81.154742604871103</v>
      </c>
      <c r="ER7" s="109">
        <v>3146.92972488232</v>
      </c>
      <c r="ES7" s="109">
        <v>2856.1947248327101</v>
      </c>
      <c r="ET7" s="109">
        <v>290.735000049603</v>
      </c>
      <c r="EU7" s="109">
        <v>2.3023527275032101</v>
      </c>
      <c r="EV7" s="109">
        <v>0.107022383714567</v>
      </c>
      <c r="EW7" s="109">
        <v>66.135018680864405</v>
      </c>
      <c r="EX7" s="109">
        <v>13.2994167705594</v>
      </c>
      <c r="EY7" s="109">
        <v>757.52078559499898</v>
      </c>
      <c r="EZ7" s="109">
        <v>19.693017151959001</v>
      </c>
      <c r="FA7" s="109">
        <v>12.027985693105499</v>
      </c>
      <c r="FB7" s="109">
        <v>1577.29978890744</v>
      </c>
      <c r="FC7" s="109">
        <v>0</v>
      </c>
      <c r="FD7" s="109">
        <v>8.18095579333432</v>
      </c>
      <c r="FE7" s="109">
        <v>1.6780870970088699</v>
      </c>
      <c r="FF7" s="109">
        <v>25.931791238832201</v>
      </c>
      <c r="FG7" s="109">
        <v>8.8835382309010905E-2</v>
      </c>
      <c r="FH7" s="109">
        <v>79.712636617228</v>
      </c>
      <c r="FI7" s="109">
        <v>1304.9323501579399</v>
      </c>
      <c r="FJ7" s="109">
        <v>40.250630021412299</v>
      </c>
      <c r="FK7" s="109">
        <v>2.5421696666854E-2</v>
      </c>
      <c r="FL7" s="109">
        <v>33.301009336834802</v>
      </c>
      <c r="FM7" s="109">
        <v>74.891670180090003</v>
      </c>
      <c r="FN7" s="109">
        <v>90.257698850714306</v>
      </c>
      <c r="FO7" s="109">
        <v>0</v>
      </c>
      <c r="FP7" s="109">
        <v>59.256931077213501</v>
      </c>
      <c r="FQ7" s="109">
        <v>3004.9554870285501</v>
      </c>
      <c r="FR7" s="109">
        <v>38.955132232864798</v>
      </c>
      <c r="FS7" s="109">
        <v>77.808148618033698</v>
      </c>
      <c r="FU7" s="30">
        <f t="shared" si="0"/>
        <v>0</v>
      </c>
      <c r="FV7" s="45">
        <f t="shared" si="1"/>
        <v>7.1031590972271564E-3</v>
      </c>
      <c r="FW7" s="45">
        <f t="shared" si="2"/>
        <v>-2.7727996846308113E-6</v>
      </c>
      <c r="FX7" s="45">
        <f t="shared" si="3"/>
        <v>1.7251108006706057E-4</v>
      </c>
      <c r="FY7" s="45">
        <f t="shared" si="4"/>
        <v>3.4270924880520468E-3</v>
      </c>
      <c r="FZ7" s="45">
        <f t="shared" si="5"/>
        <v>3.0263871960071256E-3</v>
      </c>
      <c r="GA7" s="45">
        <f t="shared" si="6"/>
        <v>-1.2649518161264422E-6</v>
      </c>
      <c r="GB7" s="45">
        <f t="shared" si="7"/>
        <v>1.3099184538157742E-3</v>
      </c>
      <c r="GC7" s="45">
        <f t="shared" si="8"/>
        <v>6.2045031584875947E-3</v>
      </c>
      <c r="GD7" s="45">
        <f t="shared" si="9"/>
        <v>4.602085904820701E-7</v>
      </c>
      <c r="GE7" s="45">
        <f t="shared" si="10"/>
        <v>0</v>
      </c>
      <c r="GF7" s="45">
        <f t="shared" si="11"/>
        <v>1.810324425775422E-5</v>
      </c>
      <c r="GG7" s="45">
        <f t="shared" si="12"/>
        <v>2.2783696209638491E-4</v>
      </c>
      <c r="GH7" s="45">
        <f t="shared" si="13"/>
        <v>9.5752009971777545E-6</v>
      </c>
      <c r="GI7" s="45">
        <f t="shared" si="14"/>
        <v>3.5008041954153455E-3</v>
      </c>
      <c r="GJ7" s="45">
        <f t="shared" si="15"/>
        <v>4.0618104653539471E-6</v>
      </c>
      <c r="GK7" s="45">
        <f t="shared" si="16"/>
        <v>0</v>
      </c>
      <c r="GL7" s="45">
        <f t="shared" si="17"/>
        <v>0</v>
      </c>
      <c r="GM7" s="45">
        <f t="shared" si="18"/>
        <v>0</v>
      </c>
      <c r="GN7" s="45">
        <f t="shared" si="19"/>
        <v>1.4072330391540798E-5</v>
      </c>
      <c r="GO7" s="45">
        <f t="shared" si="20"/>
        <v>-9.4899518317484782E-6</v>
      </c>
      <c r="GP7" s="45">
        <f t="shared" si="21"/>
        <v>0</v>
      </c>
      <c r="GQ7" s="45">
        <f t="shared" si="22"/>
        <v>1.3091822317294047E-5</v>
      </c>
      <c r="GR7" s="45">
        <f t="shared" si="23"/>
        <v>0</v>
      </c>
      <c r="GS7" s="45">
        <f t="shared" si="24"/>
        <v>0</v>
      </c>
      <c r="GT7" s="45">
        <f t="shared" si="25"/>
        <v>6.649330730289402E-3</v>
      </c>
      <c r="GU7" s="45">
        <f t="shared" si="26"/>
        <v>-8.049873097375237E-7</v>
      </c>
      <c r="GV7" s="45">
        <f t="shared" si="27"/>
        <v>-1.500681292991898E-5</v>
      </c>
      <c r="GW7" s="45">
        <f t="shared" si="28"/>
        <v>-8.5679625656919404E-7</v>
      </c>
      <c r="GX7" s="45">
        <f t="shared" si="29"/>
        <v>0</v>
      </c>
      <c r="GY7" s="45">
        <f t="shared" si="30"/>
        <v>5.0453859545292818E-6</v>
      </c>
      <c r="GZ7" s="45">
        <f t="shared" si="31"/>
        <v>-1.4879526693476011E-7</v>
      </c>
      <c r="HA7" s="45">
        <f t="shared" si="32"/>
        <v>6.4972640993552837E-6</v>
      </c>
      <c r="HB7" s="45">
        <f t="shared" si="33"/>
        <v>3.8043555714947877E-4</v>
      </c>
      <c r="HC7" s="45">
        <f t="shared" si="34"/>
        <v>-6.3961044969593019E-7</v>
      </c>
      <c r="HD7" s="45">
        <f t="shared" si="35"/>
        <v>0</v>
      </c>
      <c r="HE7" s="45">
        <f t="shared" si="36"/>
        <v>0</v>
      </c>
      <c r="HF7" s="45">
        <f t="shared" si="37"/>
        <v>6.2965893684399058E-4</v>
      </c>
      <c r="HG7" s="45">
        <f t="shared" si="38"/>
        <v>0</v>
      </c>
      <c r="HH7" s="45">
        <f t="shared" si="39"/>
        <v>0</v>
      </c>
      <c r="HI7" s="45">
        <f t="shared" si="40"/>
        <v>8.3982330731753694E-4</v>
      </c>
      <c r="HJ7" s="45">
        <f t="shared" si="41"/>
        <v>2.7209867457066773E-5</v>
      </c>
      <c r="HK7" s="45">
        <f t="shared" si="42"/>
        <v>0</v>
      </c>
      <c r="HL7" s="45">
        <f t="shared" si="43"/>
        <v>0</v>
      </c>
      <c r="HM7" s="45">
        <f t="shared" si="44"/>
        <v>4.9787492030200198E-6</v>
      </c>
      <c r="HN7" s="45">
        <f t="shared" si="45"/>
        <v>-1.4245387297356365E-5</v>
      </c>
      <c r="HO7" s="45">
        <f t="shared" si="46"/>
        <v>-1.079026360076107E-6</v>
      </c>
      <c r="HP7" s="45">
        <f t="shared" si="47"/>
        <v>1.0054527390605295E-5</v>
      </c>
      <c r="HQ7" s="45">
        <f t="shared" si="48"/>
        <v>4.4880195996701785E-4</v>
      </c>
      <c r="HR7" s="45">
        <f t="shared" si="49"/>
        <v>9.5010041704294309E-4</v>
      </c>
      <c r="HS7" s="45">
        <f t="shared" si="50"/>
        <v>-1.9966361004062997E-7</v>
      </c>
      <c r="HT7" s="45">
        <f t="shared" si="51"/>
        <v>0</v>
      </c>
      <c r="HU7" s="45">
        <f t="shared" si="52"/>
        <v>0</v>
      </c>
      <c r="HV7" s="45">
        <f t="shared" si="53"/>
        <v>0</v>
      </c>
      <c r="HW7" s="45">
        <f t="shared" si="54"/>
        <v>0</v>
      </c>
      <c r="HX7" s="45">
        <f t="shared" si="55"/>
        <v>-1.9315646521249643E-7</v>
      </c>
      <c r="HY7" s="45">
        <f t="shared" si="56"/>
        <v>1.7012081415936285E-6</v>
      </c>
    </row>
    <row r="8" spans="1:233" x14ac:dyDescent="0.25">
      <c r="A8" s="37" t="s">
        <v>6</v>
      </c>
      <c r="B8" s="109">
        <v>8176.5746157000003</v>
      </c>
      <c r="C8" s="109">
        <v>808.44746154999996</v>
      </c>
      <c r="D8" s="109">
        <v>10464.849021</v>
      </c>
      <c r="E8" s="109">
        <v>3716.0485382000002</v>
      </c>
      <c r="F8" s="109">
        <v>3317.8789821</v>
      </c>
      <c r="G8" s="109">
        <v>1440.1706538999999</v>
      </c>
      <c r="H8" s="109">
        <v>4325.9982053000003</v>
      </c>
      <c r="I8" s="109">
        <v>31.158609634000001</v>
      </c>
      <c r="J8" s="109">
        <v>0.22967531799999999</v>
      </c>
      <c r="K8" s="109">
        <v>5.2603957051999997</v>
      </c>
      <c r="L8" s="109">
        <v>0.1175943993</v>
      </c>
      <c r="M8" s="109">
        <v>49.599906760000003</v>
      </c>
      <c r="N8" s="109">
        <v>7.06327016E-2</v>
      </c>
      <c r="O8" s="109">
        <v>0.96300868029999998</v>
      </c>
      <c r="P8" s="109">
        <v>7.9445473000000003E-2</v>
      </c>
      <c r="Q8" s="109">
        <v>5.5039104999999998E-2</v>
      </c>
      <c r="R8" s="109">
        <v>0.31647486000000002</v>
      </c>
      <c r="T8" s="109">
        <v>1.31602882E-2</v>
      </c>
      <c r="U8" s="109">
        <v>5.9883098086000004</v>
      </c>
      <c r="V8" s="109">
        <v>5.2564643402</v>
      </c>
      <c r="W8" s="109">
        <v>1.0614684500000001E-2</v>
      </c>
      <c r="Y8" s="109">
        <v>1.0909537E-2</v>
      </c>
      <c r="Z8" s="109">
        <v>44.026351148000003</v>
      </c>
      <c r="AA8" s="109">
        <v>2.6695872435000001</v>
      </c>
      <c r="AB8" s="109">
        <v>0.1319344335</v>
      </c>
      <c r="AC8" s="109">
        <v>0.25686257439999999</v>
      </c>
      <c r="AE8" s="109">
        <v>0.1940611005</v>
      </c>
      <c r="AF8" s="109">
        <v>16.205072254000001</v>
      </c>
      <c r="AG8" s="109">
        <v>71.256859449999993</v>
      </c>
      <c r="AH8" s="109">
        <v>5.4373820616000001</v>
      </c>
      <c r="AI8" s="109">
        <v>1.5873444441</v>
      </c>
      <c r="AJ8" s="109">
        <v>10.692690322000001</v>
      </c>
      <c r="AK8" s="109">
        <v>5.6513370000000002E-4</v>
      </c>
      <c r="AL8" s="109">
        <v>260.79938980999998</v>
      </c>
      <c r="AM8" s="109">
        <v>8.59986E-5</v>
      </c>
      <c r="AN8" s="109">
        <v>5.2417566143999998</v>
      </c>
      <c r="AO8" s="109">
        <v>52.404911095999999</v>
      </c>
      <c r="AP8" s="109">
        <v>12.453467917999999</v>
      </c>
      <c r="AS8" s="109">
        <v>3.567129E-4</v>
      </c>
      <c r="AT8" s="109">
        <v>3.6671543399999999E-2</v>
      </c>
      <c r="AU8" s="109">
        <v>4.6565069999999998E-4</v>
      </c>
      <c r="AV8" s="109">
        <v>5.0439685073999998</v>
      </c>
      <c r="AW8" s="109">
        <v>13.235408673</v>
      </c>
      <c r="AX8" s="109">
        <v>80.212026987000002</v>
      </c>
      <c r="AY8" s="109">
        <v>9.2593520004999998</v>
      </c>
      <c r="AZ8" s="109">
        <v>1.6954009999999999E-2</v>
      </c>
      <c r="BA8" s="109">
        <v>1.169581E-3</v>
      </c>
      <c r="BE8" s="109">
        <v>1.11987705E-2</v>
      </c>
      <c r="BG8" s="109" t="s">
        <v>6</v>
      </c>
      <c r="BH8" s="109">
        <v>33.006205306231401</v>
      </c>
      <c r="BI8" s="109">
        <v>11.4654223526927</v>
      </c>
      <c r="BJ8" s="109">
        <v>1.69525592519718E-2</v>
      </c>
      <c r="BK8" s="109">
        <v>0.22900146675875299</v>
      </c>
      <c r="BL8" s="109">
        <v>0</v>
      </c>
      <c r="BM8" s="109">
        <v>5.2604034405330697</v>
      </c>
      <c r="BN8" s="109">
        <v>31.374211703544699</v>
      </c>
      <c r="BO8" s="109">
        <v>31.374114729893002</v>
      </c>
      <c r="BP8" s="109">
        <v>63.100778158369003</v>
      </c>
      <c r="BQ8" s="109">
        <v>7.5546507715045497</v>
      </c>
      <c r="BR8" s="109">
        <v>4.8179337290629697E-2</v>
      </c>
      <c r="BS8" s="109">
        <v>6.9331163434139698E-2</v>
      </c>
      <c r="BT8" s="109">
        <v>49.612009511792998</v>
      </c>
      <c r="BU8" s="109">
        <v>1.11985427371131E-2</v>
      </c>
      <c r="BV8" s="109">
        <v>2.26014950644025E-2</v>
      </c>
      <c r="BW8" s="109">
        <v>4.8028219933089797E-2</v>
      </c>
      <c r="BX8" s="109">
        <v>0</v>
      </c>
      <c r="BY8" s="109">
        <v>0.98406671248876498</v>
      </c>
      <c r="BZ8" s="109">
        <v>1.90606186169303E-2</v>
      </c>
      <c r="CA8" s="109">
        <v>6.0358799803788402E-2</v>
      </c>
      <c r="CB8" s="109">
        <v>5.5041485098877303E-2</v>
      </c>
      <c r="CC8" s="109">
        <v>0</v>
      </c>
      <c r="CD8" s="109">
        <v>52489.019371347596</v>
      </c>
      <c r="CE8" s="109">
        <v>0.316479763905267</v>
      </c>
      <c r="CF8" s="109">
        <v>1.16955851541857E-3</v>
      </c>
      <c r="CG8" s="109">
        <v>3.81629536423111E-3</v>
      </c>
      <c r="CH8" s="109">
        <v>9.3433022150939404E-3</v>
      </c>
      <c r="CI8" s="109">
        <v>0</v>
      </c>
      <c r="CJ8" s="109">
        <v>5.9882730283476704</v>
      </c>
      <c r="CK8" s="109">
        <v>16.204782790571901</v>
      </c>
      <c r="CL8" s="109">
        <v>5.2564394371750502</v>
      </c>
      <c r="CM8" s="109">
        <v>8.5997654284958498E-5</v>
      </c>
      <c r="CN8" s="109">
        <v>10.692633984699899</v>
      </c>
      <c r="CO8" s="109">
        <v>5.2417690093531002</v>
      </c>
      <c r="CP8" s="109">
        <v>8200.6785284148209</v>
      </c>
      <c r="CQ8" s="109">
        <v>1.0614618072649899E-2</v>
      </c>
      <c r="CR8" s="109">
        <v>40.777339041287</v>
      </c>
      <c r="CS8" s="109">
        <v>346.974876583541</v>
      </c>
      <c r="CT8" s="109">
        <v>10.140057177631901</v>
      </c>
      <c r="CU8" s="109">
        <v>13.240911661250401</v>
      </c>
      <c r="CV8" s="109">
        <v>172.17787945379899</v>
      </c>
      <c r="CW8" s="109">
        <v>1.09085840446436E-2</v>
      </c>
      <c r="CX8" s="109">
        <v>1.18279128416475E-3</v>
      </c>
      <c r="CY8" s="109">
        <v>44.297974961669297</v>
      </c>
      <c r="CZ8" s="109">
        <v>44.297974961669297</v>
      </c>
      <c r="DA8" s="109">
        <v>2.6695748472472598</v>
      </c>
      <c r="DB8" s="109">
        <v>80.252293040890194</v>
      </c>
      <c r="DC8" s="109">
        <v>3.6206593505646603E-2</v>
      </c>
      <c r="DD8" s="109">
        <v>8.6477078966252799E-2</v>
      </c>
      <c r="DE8" s="109">
        <v>0</v>
      </c>
      <c r="DF8" s="109">
        <v>199.13086111002701</v>
      </c>
      <c r="DG8" s="109">
        <v>0.86368754118917301</v>
      </c>
      <c r="DH8" s="109">
        <v>54.8800754546278</v>
      </c>
      <c r="DI8" s="109">
        <v>4.7999211407662097</v>
      </c>
      <c r="DJ8" s="109">
        <v>6.6748700430452404E-2</v>
      </c>
      <c r="DK8" s="109">
        <v>0.18997729051957399</v>
      </c>
      <c r="DL8" s="109">
        <v>0</v>
      </c>
      <c r="DM8" s="109">
        <v>6.3977755474351902E-2</v>
      </c>
      <c r="DN8" s="109">
        <v>0.12989452063250601</v>
      </c>
      <c r="DO8" s="109">
        <v>71.257706685156705</v>
      </c>
      <c r="DP8" s="109">
        <v>0</v>
      </c>
      <c r="DQ8" s="109">
        <v>5.4368458303106797</v>
      </c>
      <c r="DR8" s="109">
        <v>808.21604876623803</v>
      </c>
      <c r="DS8" s="109">
        <v>0</v>
      </c>
      <c r="DT8" s="109">
        <v>0.648656483517695</v>
      </c>
      <c r="DU8" s="109">
        <v>0.93343256777834704</v>
      </c>
      <c r="DV8" s="109">
        <v>4608.6633543323496</v>
      </c>
      <c r="DW8" s="109">
        <v>9404.2259239295199</v>
      </c>
      <c r="DX8" s="109">
        <v>1044.9141694141699</v>
      </c>
      <c r="DY8" s="109">
        <v>10449.1400933436</v>
      </c>
      <c r="DZ8" s="109">
        <v>1.3489789129086101E-3</v>
      </c>
      <c r="EA8" s="109">
        <v>65.687656823029499</v>
      </c>
      <c r="EB8" s="109">
        <v>12.453524814343201</v>
      </c>
      <c r="EC8" s="109">
        <v>0</v>
      </c>
      <c r="ED8" s="109">
        <v>0</v>
      </c>
      <c r="EE8" s="109">
        <v>3.5644591874865701E-4</v>
      </c>
      <c r="EF8" s="109">
        <v>3.6670138911026898E-2</v>
      </c>
      <c r="EG8" s="109">
        <v>4.6541312005820098E-4</v>
      </c>
      <c r="EH8" s="109">
        <v>5.0433935900615596</v>
      </c>
      <c r="EI8" s="109">
        <v>0.89826819777663902</v>
      </c>
      <c r="EJ8" s="109">
        <v>2552.8667662295902</v>
      </c>
      <c r="EK8" s="109">
        <v>8.4501450310576107</v>
      </c>
      <c r="EL8" s="109">
        <v>23.0763586258591</v>
      </c>
      <c r="EM8" s="109">
        <v>149.65774081361499</v>
      </c>
      <c r="EN8" s="109">
        <v>1.8833404509554299</v>
      </c>
      <c r="EO8" s="109">
        <v>1.9819602396424E-2</v>
      </c>
      <c r="EP8" s="109">
        <v>9.2417715240000597E-3</v>
      </c>
      <c r="EQ8" s="109">
        <v>106.986068001565</v>
      </c>
      <c r="ER8" s="109">
        <v>3718.9277078311402</v>
      </c>
      <c r="ES8" s="109">
        <v>3319.8893325273202</v>
      </c>
      <c r="ET8" s="109">
        <v>399.03837530382299</v>
      </c>
      <c r="EU8" s="109">
        <v>3.0165053434525499</v>
      </c>
      <c r="EV8" s="109">
        <v>0.10541642752029599</v>
      </c>
      <c r="EW8" s="109">
        <v>384.15991710621199</v>
      </c>
      <c r="EX8" s="109">
        <v>7.5741030440317996</v>
      </c>
      <c r="EY8" s="109">
        <v>658.826962637169</v>
      </c>
      <c r="EZ8" s="109">
        <v>1.0867031531606</v>
      </c>
      <c r="FA8" s="109">
        <v>8.1024991043723098</v>
      </c>
      <c r="FB8" s="109">
        <v>1640.8153514442999</v>
      </c>
      <c r="FC8" s="109">
        <v>5.64682071683281E-4</v>
      </c>
      <c r="FD8" s="109">
        <v>36.500886800235797</v>
      </c>
      <c r="FE8" s="109">
        <v>159.07132448177501</v>
      </c>
      <c r="FF8" s="109">
        <v>166.09397300440301</v>
      </c>
      <c r="FG8" s="109">
        <v>6.48360576949574E-2</v>
      </c>
      <c r="FH8" s="109">
        <v>1439.3291733880001</v>
      </c>
      <c r="FI8" s="109">
        <v>2376.44925627254</v>
      </c>
      <c r="FJ8" s="109">
        <v>9.2593553036315797</v>
      </c>
      <c r="FK8" s="109">
        <v>20.035096050529901</v>
      </c>
      <c r="FL8" s="109">
        <v>20.1205655363019</v>
      </c>
      <c r="FM8" s="109">
        <v>396.88049047978097</v>
      </c>
      <c r="FN8" s="109">
        <v>260.83101491501299</v>
      </c>
      <c r="FO8" s="109">
        <v>0</v>
      </c>
      <c r="FP8" s="109">
        <v>133.068015098133</v>
      </c>
      <c r="FQ8" s="109">
        <v>4327.6954550615301</v>
      </c>
      <c r="FR8" s="109">
        <v>52.423836042841302</v>
      </c>
      <c r="FS8" s="109">
        <v>127.652490208849</v>
      </c>
      <c r="FU8" s="30">
        <f t="shared" si="0"/>
        <v>0</v>
      </c>
      <c r="FV8" s="45">
        <f t="shared" si="1"/>
        <v>2.9479230420692533E-3</v>
      </c>
      <c r="FW8" s="45">
        <f t="shared" si="2"/>
        <v>-2.8624344161864025E-4</v>
      </c>
      <c r="FX8" s="45">
        <f t="shared" si="3"/>
        <v>-1.5011136448196056E-3</v>
      </c>
      <c r="FY8" s="45">
        <f t="shared" si="4"/>
        <v>7.7479333263355543E-4</v>
      </c>
      <c r="FZ8" s="45">
        <f t="shared" si="5"/>
        <v>6.0591433206758213E-4</v>
      </c>
      <c r="GA8" s="45">
        <f t="shared" si="6"/>
        <v>-5.8429222239817359E-4</v>
      </c>
      <c r="GB8" s="45">
        <f t="shared" si="7"/>
        <v>3.9233713954165772E-4</v>
      </c>
      <c r="GC8" s="45">
        <f t="shared" si="8"/>
        <v>6.9163899937898137E-3</v>
      </c>
      <c r="GD8" s="45">
        <f t="shared" si="9"/>
        <v>-2.933929719200379E-3</v>
      </c>
      <c r="GE8" s="45">
        <f t="shared" si="10"/>
        <v>1.4704850173977803E-6</v>
      </c>
      <c r="GF8" s="45">
        <f t="shared" si="11"/>
        <v>-7.1345723716450995E-4</v>
      </c>
      <c r="GG8" s="45">
        <f t="shared" si="12"/>
        <v>2.4400755129553756E-4</v>
      </c>
      <c r="GH8" s="45">
        <f t="shared" si="13"/>
        <v>-4.2283566111067192E-5</v>
      </c>
      <c r="GI8" s="45">
        <f t="shared" si="14"/>
        <v>2.1866918356545792E-2</v>
      </c>
      <c r="GJ8" s="45">
        <f t="shared" si="15"/>
        <v>-3.2795549321357881E-4</v>
      </c>
      <c r="GK8" s="45">
        <f t="shared" si="16"/>
        <v>4.3243778715249678E-5</v>
      </c>
      <c r="GL8" s="45">
        <f t="shared" si="17"/>
        <v>1.5495402279261741E-5</v>
      </c>
      <c r="GM8" s="45">
        <f t="shared" si="18"/>
        <v>0</v>
      </c>
      <c r="GN8" s="45">
        <f t="shared" si="19"/>
        <v>-5.2477625448205853E-5</v>
      </c>
      <c r="GO8" s="45">
        <f t="shared" si="20"/>
        <v>-6.1420089316659899E-6</v>
      </c>
      <c r="GP8" s="45">
        <f t="shared" si="21"/>
        <v>-4.7375999032806131E-6</v>
      </c>
      <c r="GQ8" s="45">
        <f t="shared" si="22"/>
        <v>-6.2580616599053641E-6</v>
      </c>
      <c r="GR8" s="45">
        <f t="shared" si="23"/>
        <v>0</v>
      </c>
      <c r="GS8" s="45">
        <f t="shared" si="24"/>
        <v>-8.7350669088902388E-5</v>
      </c>
      <c r="GT8" s="45">
        <f t="shared" si="25"/>
        <v>6.1695735982343113E-3</v>
      </c>
      <c r="GU8" s="45">
        <f t="shared" si="26"/>
        <v>-4.6435091306648891E-6</v>
      </c>
      <c r="GV8" s="45">
        <f t="shared" si="27"/>
        <v>-6.8136148100820696E-5</v>
      </c>
      <c r="GW8" s="45">
        <f t="shared" si="28"/>
        <v>-5.3173744868291668E-4</v>
      </c>
      <c r="GX8" s="45">
        <f t="shared" si="29"/>
        <v>0</v>
      </c>
      <c r="GY8" s="45">
        <f t="shared" si="30"/>
        <v>-9.7301516200604327E-4</v>
      </c>
      <c r="GZ8" s="45">
        <f t="shared" si="31"/>
        <v>-1.786252005315364E-5</v>
      </c>
      <c r="HA8" s="45">
        <f t="shared" si="32"/>
        <v>1.1889875069594371E-5</v>
      </c>
      <c r="HB8" s="45">
        <f t="shared" si="33"/>
        <v>-9.8619387647492907E-5</v>
      </c>
      <c r="HC8" s="45">
        <f t="shared" si="34"/>
        <v>-3.3108080753939729E-3</v>
      </c>
      <c r="HD8" s="45">
        <f t="shared" si="35"/>
        <v>-5.2687675790580231E-6</v>
      </c>
      <c r="HE8" s="45">
        <f t="shared" si="36"/>
        <v>-7.9915304417170637E-4</v>
      </c>
      <c r="HF8" s="45">
        <f t="shared" si="37"/>
        <v>1.2126218944011382E-4</v>
      </c>
      <c r="HG8" s="45">
        <f t="shared" si="38"/>
        <v>-1.0996865547837651E-5</v>
      </c>
      <c r="HH8" s="45">
        <f t="shared" si="39"/>
        <v>2.364656357049562E-6</v>
      </c>
      <c r="HI8" s="45">
        <f t="shared" si="40"/>
        <v>3.6112926146623941E-4</v>
      </c>
      <c r="HJ8" s="45">
        <f t="shared" si="41"/>
        <v>4.5687148010424319E-6</v>
      </c>
      <c r="HK8" s="45">
        <f t="shared" si="42"/>
        <v>0</v>
      </c>
      <c r="HL8" s="45">
        <f t="shared" si="43"/>
        <v>0</v>
      </c>
      <c r="HM8" s="45">
        <f t="shared" si="44"/>
        <v>-7.4844854599594667E-4</v>
      </c>
      <c r="HN8" s="45">
        <f t="shared" si="45"/>
        <v>-3.829915086425244E-5</v>
      </c>
      <c r="HO8" s="45">
        <f t="shared" si="46"/>
        <v>-5.1021064029110658E-4</v>
      </c>
      <c r="HP8" s="45">
        <f t="shared" si="47"/>
        <v>-1.1398115146768114E-4</v>
      </c>
      <c r="HQ8" s="45">
        <f t="shared" si="48"/>
        <v>4.1577773579644118E-4</v>
      </c>
      <c r="HR8" s="45">
        <f t="shared" si="49"/>
        <v>5.0199521696065103E-4</v>
      </c>
      <c r="HS8" s="45">
        <f t="shared" si="50"/>
        <v>3.5673463754637366E-7</v>
      </c>
      <c r="HT8" s="45">
        <f t="shared" si="51"/>
        <v>-8.5569610269102891E-5</v>
      </c>
      <c r="HU8" s="45">
        <f t="shared" si="52"/>
        <v>-1.9224475628465816E-5</v>
      </c>
      <c r="HV8" s="45">
        <f t="shared" si="53"/>
        <v>0</v>
      </c>
      <c r="HW8" s="45">
        <f t="shared" si="54"/>
        <v>0</v>
      </c>
      <c r="HX8" s="45">
        <f t="shared" si="55"/>
        <v>0</v>
      </c>
      <c r="HY8" s="45">
        <f t="shared" si="56"/>
        <v>-2.0338204707355949E-5</v>
      </c>
    </row>
    <row r="9" spans="1:233" x14ac:dyDescent="0.25">
      <c r="A9" s="37" t="s">
        <v>7</v>
      </c>
      <c r="B9" s="109">
        <v>2833.9895029999998</v>
      </c>
      <c r="C9" s="109">
        <v>63.658187796999997</v>
      </c>
      <c r="D9" s="109">
        <v>2816.7950569</v>
      </c>
      <c r="E9" s="109">
        <v>703.84161669000002</v>
      </c>
      <c r="F9" s="109">
        <v>647.61748250999995</v>
      </c>
      <c r="G9" s="109">
        <v>134.35495179</v>
      </c>
      <c r="H9" s="109">
        <v>1478.9133231999999</v>
      </c>
      <c r="I9" s="109">
        <v>13.625908522</v>
      </c>
      <c r="J9" s="109">
        <v>0.2404043052</v>
      </c>
      <c r="K9" s="109">
        <v>7.3643249999999997E-3</v>
      </c>
      <c r="L9" s="109">
        <v>0.15660403910000001</v>
      </c>
      <c r="M9" s="109">
        <v>13.090777215999999</v>
      </c>
      <c r="N9" s="109">
        <v>0.11736637849999999</v>
      </c>
      <c r="O9" s="109">
        <v>0.73158021439999998</v>
      </c>
      <c r="P9" s="109">
        <v>0.11795894279999999</v>
      </c>
      <c r="Q9" s="109">
        <v>2.1367984999999999E-2</v>
      </c>
      <c r="R9" s="109">
        <v>0.1228659</v>
      </c>
      <c r="T9" s="109">
        <v>9.0023260000000004E-4</v>
      </c>
      <c r="U9" s="109">
        <v>0.19341348019999999</v>
      </c>
      <c r="V9" s="109">
        <v>5.8380385E-3</v>
      </c>
      <c r="W9" s="109">
        <v>4.1712388999999997E-3</v>
      </c>
      <c r="Y9" s="109">
        <v>4.23544E-3</v>
      </c>
      <c r="Z9" s="109">
        <v>22.780445552</v>
      </c>
      <c r="AA9" s="109">
        <v>1.1985350511999999</v>
      </c>
      <c r="AB9" s="109">
        <v>2.5175952500000001E-2</v>
      </c>
      <c r="AC9" s="109">
        <v>0.35630253750000002</v>
      </c>
      <c r="AE9" s="109">
        <v>0.2347658265</v>
      </c>
      <c r="AF9" s="109">
        <v>0.20210139869999999</v>
      </c>
      <c r="AG9" s="109">
        <v>24.06234555</v>
      </c>
      <c r="AH9" s="109">
        <v>2.3658195842</v>
      </c>
      <c r="AI9" s="109">
        <v>0.11861510209999999</v>
      </c>
      <c r="AJ9" s="109">
        <v>8.1465449999999995E-2</v>
      </c>
      <c r="AK9" s="109">
        <v>2.1940339999999999E-4</v>
      </c>
      <c r="AL9" s="109">
        <v>17.128453219000001</v>
      </c>
      <c r="AM9" s="109">
        <v>3.3387499999999998E-5</v>
      </c>
      <c r="AN9" s="109">
        <v>1.280171E-4</v>
      </c>
      <c r="AO9" s="109">
        <v>8.6006458593000001</v>
      </c>
      <c r="AP9" s="109">
        <v>3.0714145944000002</v>
      </c>
      <c r="AS9" s="109">
        <v>9.2193349999999995E-4</v>
      </c>
      <c r="AT9" s="109">
        <v>1.8593243700000001E-2</v>
      </c>
      <c r="AU9" s="109">
        <v>4.8050745000000001E-3</v>
      </c>
      <c r="AV9" s="109">
        <v>1.3969706260999999</v>
      </c>
      <c r="AW9" s="109">
        <v>2.6523865560000002</v>
      </c>
      <c r="AX9" s="109">
        <v>12.386654516</v>
      </c>
      <c r="AY9" s="109">
        <v>3.4192009772</v>
      </c>
      <c r="AZ9" s="109">
        <v>6.5821025E-3</v>
      </c>
      <c r="BA9" s="109">
        <v>4.540697E-4</v>
      </c>
      <c r="BD9" s="109">
        <v>0.2735546512</v>
      </c>
      <c r="BE9" s="109">
        <v>5.2205172000000001E-3</v>
      </c>
      <c r="BG9" s="109" t="s">
        <v>7</v>
      </c>
      <c r="BH9" s="109">
        <v>19.2756473347632</v>
      </c>
      <c r="BI9" s="109">
        <v>2.2283573714406599</v>
      </c>
      <c r="BJ9" s="109">
        <v>6.5825319945766398E-3</v>
      </c>
      <c r="BK9" s="109">
        <v>0.240400401883298</v>
      </c>
      <c r="BL9" s="109">
        <v>0</v>
      </c>
      <c r="BM9" s="109">
        <v>7.3638987483258499E-3</v>
      </c>
      <c r="BN9" s="109">
        <v>13.6832864784569</v>
      </c>
      <c r="BO9" s="109">
        <v>13.6793235241687</v>
      </c>
      <c r="BP9" s="109">
        <v>16.096891216785899</v>
      </c>
      <c r="BQ9" s="109">
        <v>2.5715056031577599</v>
      </c>
      <c r="BR9" s="109">
        <v>6.4012369031674801E-2</v>
      </c>
      <c r="BS9" s="109">
        <v>9.2115440621262396E-2</v>
      </c>
      <c r="BT9" s="109">
        <v>13.095963830210801</v>
      </c>
      <c r="BU9" s="109">
        <v>5.2202907534846599E-3</v>
      </c>
      <c r="BV9" s="109">
        <v>3.7442894889135103E-2</v>
      </c>
      <c r="BW9" s="109">
        <v>7.9566097323037599E-2</v>
      </c>
      <c r="BX9" s="109">
        <v>0</v>
      </c>
      <c r="BY9" s="109">
        <v>0.73710419096435598</v>
      </c>
      <c r="BZ9" s="109">
        <v>2.8224400315260901E-2</v>
      </c>
      <c r="CA9" s="109">
        <v>8.9377324360521607E-2</v>
      </c>
      <c r="CB9" s="109">
        <v>2.1366134705892399E-2</v>
      </c>
      <c r="CC9" s="109">
        <v>0</v>
      </c>
      <c r="CD9" s="109">
        <v>223.87857538120701</v>
      </c>
      <c r="CE9" s="109">
        <v>0.122867597099158</v>
      </c>
      <c r="CF9" s="109">
        <v>4.54057062892351E-4</v>
      </c>
      <c r="CG9" s="109">
        <v>2.6077960945121399E-4</v>
      </c>
      <c r="CH9" s="109">
        <v>6.3844772565683995E-4</v>
      </c>
      <c r="CI9" s="109">
        <v>0</v>
      </c>
      <c r="CJ9" s="109">
        <v>0.193412202176623</v>
      </c>
      <c r="CK9" s="109">
        <v>0.20210116688437199</v>
      </c>
      <c r="CL9" s="109">
        <v>5.8376865123266099E-3</v>
      </c>
      <c r="CM9" s="109">
        <v>3.3390518535359199E-5</v>
      </c>
      <c r="CN9" s="109">
        <v>8.1465882868433898E-2</v>
      </c>
      <c r="CO9" s="109">
        <v>1.2802822053936E-4</v>
      </c>
      <c r="CP9" s="109">
        <v>2839.9729850030499</v>
      </c>
      <c r="CQ9" s="109">
        <v>4.1709347079515102E-3</v>
      </c>
      <c r="CR9" s="109">
        <v>16.410417305907799</v>
      </c>
      <c r="CS9" s="109">
        <v>12.409317550157899</v>
      </c>
      <c r="CT9" s="109">
        <v>3.07865203614808</v>
      </c>
      <c r="CU9" s="109">
        <v>2.6568901220384999</v>
      </c>
      <c r="CV9" s="109">
        <v>80.953191066386495</v>
      </c>
      <c r="CW9" s="109">
        <v>4.2355706774582598E-3</v>
      </c>
      <c r="CX9" s="109">
        <v>6.20549176934695</v>
      </c>
      <c r="CY9" s="109">
        <v>22.821032948692899</v>
      </c>
      <c r="CZ9" s="109">
        <v>22.821032948692899</v>
      </c>
      <c r="DA9" s="109">
        <v>1.1985376231970299</v>
      </c>
      <c r="DB9" s="109">
        <v>12.398875072587099</v>
      </c>
      <c r="DC9" s="109">
        <v>7.1338651598075297E-3</v>
      </c>
      <c r="DD9" s="109">
        <v>1.5924473683317002E-2</v>
      </c>
      <c r="DE9" s="109">
        <v>0</v>
      </c>
      <c r="DF9" s="109">
        <v>61.434420487441997</v>
      </c>
      <c r="DG9" s="109">
        <v>0.46589626745944801</v>
      </c>
      <c r="DH9" s="109">
        <v>16.568082984411301</v>
      </c>
      <c r="DI9" s="109">
        <v>2.4160609126165</v>
      </c>
      <c r="DJ9" s="109">
        <v>9.2358933403881197E-2</v>
      </c>
      <c r="DK9" s="109">
        <v>0.26286677910238798</v>
      </c>
      <c r="DL9" s="109">
        <v>0</v>
      </c>
      <c r="DM9" s="109">
        <v>7.7236885530514596E-2</v>
      </c>
      <c r="DN9" s="109">
        <v>0.15681421760721301</v>
      </c>
      <c r="DO9" s="109">
        <v>24.0697467964252</v>
      </c>
      <c r="DP9" s="109">
        <v>0.27355471815010202</v>
      </c>
      <c r="DQ9" s="109">
        <v>2.3652773686922699</v>
      </c>
      <c r="DR9" s="109">
        <v>63.572485733339803</v>
      </c>
      <c r="DS9" s="109">
        <v>0</v>
      </c>
      <c r="DT9" s="109">
        <v>4.8484003813996097E-2</v>
      </c>
      <c r="DU9" s="109">
        <v>6.9769736051632197E-2</v>
      </c>
      <c r="DV9" s="109">
        <v>1468.2316491123599</v>
      </c>
      <c r="DW9" s="109">
        <v>2529.4017365807399</v>
      </c>
      <c r="DX9" s="109">
        <v>281.04477543169202</v>
      </c>
      <c r="DY9" s="109">
        <v>2810.44651201243</v>
      </c>
      <c r="DZ9" s="109">
        <v>3.4260065709860598E-4</v>
      </c>
      <c r="EA9" s="109">
        <v>25.1540152967697</v>
      </c>
      <c r="EB9" s="109">
        <v>3.0714809474362901</v>
      </c>
      <c r="EC9" s="109">
        <v>0</v>
      </c>
      <c r="ED9" s="109">
        <v>0</v>
      </c>
      <c r="EE9" s="109">
        <v>9.2051221305466697E-4</v>
      </c>
      <c r="EF9" s="109">
        <v>1.85875355522853E-2</v>
      </c>
      <c r="EG9" s="109">
        <v>4.8030539790671102E-3</v>
      </c>
      <c r="EH9" s="109">
        <v>1.3969498384563199</v>
      </c>
      <c r="EI9" s="109">
        <v>0.31889710367786001</v>
      </c>
      <c r="EJ9" s="109">
        <v>905.47072214487696</v>
      </c>
      <c r="EK9" s="109">
        <v>0.430301217502494</v>
      </c>
      <c r="EL9" s="109">
        <v>9.3619442561329809</v>
      </c>
      <c r="EM9" s="109">
        <v>32.865686712192101</v>
      </c>
      <c r="EN9" s="109">
        <v>0.50513461973026497</v>
      </c>
      <c r="EO9" s="109">
        <v>0.116212498002061</v>
      </c>
      <c r="EP9" s="109">
        <v>2.1125963282020701E-3</v>
      </c>
      <c r="EQ9" s="109">
        <v>6.0397654282202602</v>
      </c>
      <c r="ER9" s="109">
        <v>705.47390260630402</v>
      </c>
      <c r="ES9" s="109">
        <v>648.90197934919502</v>
      </c>
      <c r="ET9" s="109">
        <v>56.571923257108502</v>
      </c>
      <c r="EU9" s="109">
        <v>0.40111905509901402</v>
      </c>
      <c r="EV9" s="109">
        <v>3.7607888688635703E-2</v>
      </c>
      <c r="EW9" s="109">
        <v>46.095690294702798</v>
      </c>
      <c r="EX9" s="109">
        <v>2.9106251756808099</v>
      </c>
      <c r="EY9" s="109">
        <v>162.04331145245899</v>
      </c>
      <c r="EZ9" s="109">
        <v>1.25970258547043</v>
      </c>
      <c r="FA9" s="109">
        <v>2.3764858545941498</v>
      </c>
      <c r="FB9" s="109">
        <v>364.12237228349198</v>
      </c>
      <c r="FC9" s="109">
        <v>2.1925083301641701E-4</v>
      </c>
      <c r="FD9" s="109">
        <v>42.152548461625798</v>
      </c>
      <c r="FE9" s="109">
        <v>1.20859733130508</v>
      </c>
      <c r="FF9" s="109">
        <v>18.7856591544172</v>
      </c>
      <c r="FG9" s="109">
        <v>2.2866437826904101E-2</v>
      </c>
      <c r="FH9" s="109">
        <v>134.070980097774</v>
      </c>
      <c r="FI9" s="109">
        <v>758.20158913804698</v>
      </c>
      <c r="FJ9" s="109">
        <v>3.4192050585051499</v>
      </c>
      <c r="FK9" s="109">
        <v>7.21400384706537E-2</v>
      </c>
      <c r="FL9" s="109">
        <v>7.2772504658514201</v>
      </c>
      <c r="FM9" s="109">
        <v>57.918705386971702</v>
      </c>
      <c r="FN9" s="109">
        <v>17.149333017358</v>
      </c>
      <c r="FO9" s="109">
        <v>0</v>
      </c>
      <c r="FP9" s="109">
        <v>37.624865524231502</v>
      </c>
      <c r="FQ9" s="109">
        <v>1479.76600759492</v>
      </c>
      <c r="FR9" s="109">
        <v>8.6126558560161293</v>
      </c>
      <c r="FS9" s="109">
        <v>51.652567683438299</v>
      </c>
      <c r="FU9" s="30">
        <f t="shared" si="0"/>
        <v>0</v>
      </c>
      <c r="FV9" s="45">
        <f t="shared" si="1"/>
        <v>2.1113282165357706E-3</v>
      </c>
      <c r="FW9" s="45">
        <f t="shared" si="2"/>
        <v>-1.3462850047426566E-3</v>
      </c>
      <c r="FX9" s="45">
        <f t="shared" si="3"/>
        <v>-2.2538185275561909E-3</v>
      </c>
      <c r="FY9" s="45">
        <f t="shared" si="4"/>
        <v>2.3191096939965731E-3</v>
      </c>
      <c r="FZ9" s="45">
        <f t="shared" si="5"/>
        <v>1.9834190303459533E-3</v>
      </c>
      <c r="GA9" s="45">
        <f t="shared" si="6"/>
        <v>-2.1135930491781082E-3</v>
      </c>
      <c r="GB9" s="45">
        <f t="shared" si="7"/>
        <v>5.7656143977056378E-4</v>
      </c>
      <c r="GC9" s="45">
        <f t="shared" si="8"/>
        <v>3.9201057369831725E-3</v>
      </c>
      <c r="GD9" s="45">
        <f t="shared" si="9"/>
        <v>-1.6236467557227031E-5</v>
      </c>
      <c r="GE9" s="45">
        <f t="shared" si="10"/>
        <v>-5.7880616913270639E-5</v>
      </c>
      <c r="GF9" s="45">
        <f t="shared" si="11"/>
        <v>-3.0409780603340652E-3</v>
      </c>
      <c r="GG9" s="45">
        <f t="shared" si="12"/>
        <v>3.962036879263522E-4</v>
      </c>
      <c r="GH9" s="45">
        <f t="shared" si="13"/>
        <v>-3.0450482701678576E-3</v>
      </c>
      <c r="GI9" s="45">
        <f t="shared" si="14"/>
        <v>7.550746255332288E-3</v>
      </c>
      <c r="GJ9" s="45">
        <f t="shared" si="15"/>
        <v>-3.0283259220384427E-3</v>
      </c>
      <c r="GK9" s="45">
        <f t="shared" si="16"/>
        <v>-8.6591885364976711E-5</v>
      </c>
      <c r="GL9" s="45">
        <f t="shared" si="17"/>
        <v>1.381261324742021E-5</v>
      </c>
      <c r="GM9" s="45">
        <f t="shared" si="18"/>
        <v>0</v>
      </c>
      <c r="GN9" s="45">
        <f t="shared" si="19"/>
        <v>-1.116672393274856E-3</v>
      </c>
      <c r="GO9" s="45">
        <f t="shared" si="20"/>
        <v>-6.6077264917972121E-6</v>
      </c>
      <c r="GP9" s="45">
        <f t="shared" si="21"/>
        <v>-6.0292112391879479E-5</v>
      </c>
      <c r="GQ9" s="45">
        <f t="shared" si="22"/>
        <v>-7.2926067238570424E-5</v>
      </c>
      <c r="GR9" s="45">
        <f t="shared" si="23"/>
        <v>0</v>
      </c>
      <c r="GS9" s="45">
        <f t="shared" si="24"/>
        <v>3.0853337140822317E-5</v>
      </c>
      <c r="GT9" s="45">
        <f t="shared" si="25"/>
        <v>1.781677035256055E-3</v>
      </c>
      <c r="GU9" s="45">
        <f t="shared" si="26"/>
        <v>2.1459506148324378E-6</v>
      </c>
      <c r="GV9" s="45">
        <f t="shared" si="27"/>
        <v>-1.9929052032478404E-4</v>
      </c>
      <c r="GW9" s="45">
        <f t="shared" si="28"/>
        <v>-3.0222209510109132E-3</v>
      </c>
      <c r="GX9" s="45">
        <f t="shared" si="29"/>
        <v>0</v>
      </c>
      <c r="GY9" s="45">
        <f t="shared" si="30"/>
        <v>-3.0444097121282128E-3</v>
      </c>
      <c r="GZ9" s="45">
        <f t="shared" si="31"/>
        <v>-1.1470263416787043E-6</v>
      </c>
      <c r="HA9" s="45">
        <f t="shared" si="32"/>
        <v>3.0758624132550596E-4</v>
      </c>
      <c r="HB9" s="45">
        <f t="shared" si="33"/>
        <v>-2.2918717528221748E-4</v>
      </c>
      <c r="HC9" s="45">
        <f t="shared" si="34"/>
        <v>-3.0465111775316387E-3</v>
      </c>
      <c r="HD9" s="45">
        <f t="shared" si="35"/>
        <v>5.3135216696498672E-6</v>
      </c>
      <c r="HE9" s="45">
        <f t="shared" si="36"/>
        <v>-6.9537201147737795E-4</v>
      </c>
      <c r="HF9" s="45">
        <f t="shared" si="37"/>
        <v>1.2190124870608806E-3</v>
      </c>
      <c r="HG9" s="45">
        <f t="shared" si="38"/>
        <v>9.0409145913921863E-5</v>
      </c>
      <c r="HH9" s="45">
        <f t="shared" si="39"/>
        <v>8.6867608780375185E-5</v>
      </c>
      <c r="HI9" s="45">
        <f t="shared" si="40"/>
        <v>1.3964063760563451E-3</v>
      </c>
      <c r="HJ9" s="45">
        <f t="shared" si="41"/>
        <v>2.1603412450685784E-5</v>
      </c>
      <c r="HK9" s="45">
        <f t="shared" si="42"/>
        <v>0</v>
      </c>
      <c r="HL9" s="45">
        <f t="shared" si="43"/>
        <v>0</v>
      </c>
      <c r="HM9" s="45">
        <f t="shared" si="44"/>
        <v>-1.541637162911409E-3</v>
      </c>
      <c r="HN9" s="45">
        <f t="shared" si="45"/>
        <v>-3.0700117778274929E-4</v>
      </c>
      <c r="HO9" s="45">
        <f t="shared" si="46"/>
        <v>-4.2049731651191952E-4</v>
      </c>
      <c r="HP9" s="45">
        <f t="shared" si="47"/>
        <v>-1.4880515947567764E-5</v>
      </c>
      <c r="HQ9" s="45">
        <f t="shared" si="48"/>
        <v>1.6979297487058191E-3</v>
      </c>
      <c r="HR9" s="45">
        <f t="shared" si="49"/>
        <v>9.865905738562213E-4</v>
      </c>
      <c r="HS9" s="45">
        <f t="shared" si="50"/>
        <v>1.1936429525652376E-6</v>
      </c>
      <c r="HT9" s="45">
        <f t="shared" si="51"/>
        <v>6.5251882151602203E-5</v>
      </c>
      <c r="HU9" s="45">
        <f t="shared" si="52"/>
        <v>-2.7830766177524934E-5</v>
      </c>
      <c r="HV9" s="45">
        <f t="shared" si="53"/>
        <v>0</v>
      </c>
      <c r="HW9" s="45">
        <f t="shared" si="54"/>
        <v>0</v>
      </c>
      <c r="HX9" s="45">
        <f t="shared" si="55"/>
        <v>2.4474123077110626E-7</v>
      </c>
      <c r="HY9" s="45">
        <f t="shared" si="56"/>
        <v>-4.3376260754432389E-5</v>
      </c>
    </row>
    <row r="10" spans="1:233" x14ac:dyDescent="0.25">
      <c r="A10" s="37" t="s">
        <v>8</v>
      </c>
      <c r="B10" s="109">
        <v>947.51431760000003</v>
      </c>
      <c r="C10" s="109">
        <v>126.68452789</v>
      </c>
      <c r="D10" s="109">
        <v>1103.356358</v>
      </c>
      <c r="E10" s="109">
        <v>468.71964162</v>
      </c>
      <c r="F10" s="109">
        <v>431.45466313999998</v>
      </c>
      <c r="G10" s="109">
        <v>12.278458755000001</v>
      </c>
      <c r="H10" s="109">
        <v>238.81280957000001</v>
      </c>
      <c r="I10" s="109">
        <v>5.4128588228999996</v>
      </c>
      <c r="J10" s="109">
        <v>7.4539582999999998E-3</v>
      </c>
      <c r="K10" s="109">
        <v>6.6107800000000001E-3</v>
      </c>
      <c r="L10" s="109">
        <v>1.2310488000000001E-3</v>
      </c>
      <c r="M10" s="109">
        <v>7.5767608170000003</v>
      </c>
      <c r="N10" s="109">
        <v>1.9002830000000001E-4</v>
      </c>
      <c r="O10" s="109">
        <v>7.0830398399999994E-2</v>
      </c>
      <c r="P10" s="109">
        <v>7.5005489999999998E-4</v>
      </c>
      <c r="Q10" s="109">
        <v>1.918154E-2</v>
      </c>
      <c r="R10" s="109">
        <v>0.11029385</v>
      </c>
      <c r="T10" s="109">
        <v>8.6068299999999997E-5</v>
      </c>
      <c r="U10" s="109">
        <v>0.19523073499999999</v>
      </c>
      <c r="V10" s="109">
        <v>5.2406700000000002E-3</v>
      </c>
      <c r="W10" s="109">
        <v>3.6992975E-3</v>
      </c>
      <c r="Y10" s="109">
        <v>3.8020555000000001E-3</v>
      </c>
      <c r="Z10" s="109">
        <v>7.416577245</v>
      </c>
      <c r="AA10" s="109">
        <v>0.35909627220000001</v>
      </c>
      <c r="AB10" s="109">
        <v>7.3802445E-3</v>
      </c>
      <c r="AC10" s="109">
        <v>4.7646038999999999E-3</v>
      </c>
      <c r="AE10" s="109">
        <v>2.5087771999999999E-3</v>
      </c>
      <c r="AF10" s="109">
        <v>0.15584999999999999</v>
      </c>
      <c r="AG10" s="109">
        <v>0.19524069999999999</v>
      </c>
      <c r="AH10" s="109">
        <v>0.42390272629999998</v>
      </c>
      <c r="AI10" s="109">
        <v>6.1401658499999998E-2</v>
      </c>
      <c r="AJ10" s="109">
        <v>7.3129650000000004E-2</v>
      </c>
      <c r="AK10" s="109">
        <v>1.9695340000000001E-4</v>
      </c>
      <c r="AL10" s="109">
        <v>6.7077201549999996</v>
      </c>
      <c r="AM10" s="109">
        <v>2.9971199999999999E-5</v>
      </c>
      <c r="AN10" s="109">
        <v>1.14918E-4</v>
      </c>
      <c r="AO10" s="109">
        <v>4.0085847662000003</v>
      </c>
      <c r="AP10" s="109">
        <v>3.0713375396</v>
      </c>
      <c r="AS10" s="109">
        <v>5.2280092000000001E-6</v>
      </c>
      <c r="AT10" s="109">
        <v>9.2650982999999999E-3</v>
      </c>
      <c r="AU10" s="109">
        <v>4.9563310000000001E-6</v>
      </c>
      <c r="AV10" s="109">
        <v>1.2086045831000001</v>
      </c>
      <c r="AW10" s="109">
        <v>1.1049545257</v>
      </c>
      <c r="AX10" s="109">
        <v>4.7865662660000003</v>
      </c>
      <c r="AY10" s="109">
        <v>2.4164554549999999</v>
      </c>
      <c r="AZ10" s="109">
        <v>5.9086E-3</v>
      </c>
      <c r="BA10" s="109">
        <v>4.0760779999999999E-4</v>
      </c>
      <c r="BE10" s="109">
        <v>2.91684E-3</v>
      </c>
      <c r="BG10" s="109" t="s">
        <v>8</v>
      </c>
      <c r="BH10" s="109">
        <v>2.7664954887922399E-4</v>
      </c>
      <c r="BI10" s="109">
        <v>3.27106502959153E-2</v>
      </c>
      <c r="BJ10" s="109">
        <v>5.9078451749091498E-3</v>
      </c>
      <c r="BK10" s="109">
        <v>7.4511100404107003E-3</v>
      </c>
      <c r="BL10" s="109">
        <v>0</v>
      </c>
      <c r="BM10" s="109">
        <v>6.6115830067737498E-3</v>
      </c>
      <c r="BN10" s="109">
        <v>5.4405520650143</v>
      </c>
      <c r="BO10" s="109">
        <v>5.4405365259213996</v>
      </c>
      <c r="BP10" s="109">
        <v>13.0474879792985</v>
      </c>
      <c r="BQ10" s="109">
        <v>1.32592323274744E-4</v>
      </c>
      <c r="BR10" s="109">
        <v>5.0336844193852605E-4</v>
      </c>
      <c r="BS10" s="109">
        <v>7.2436019114072701E-4</v>
      </c>
      <c r="BT10" s="109">
        <v>7.5787272529395704</v>
      </c>
      <c r="BU10" s="109">
        <v>2.91680950637412E-3</v>
      </c>
      <c r="BV10" s="109">
        <v>6.0787755529467601E-5</v>
      </c>
      <c r="BW10" s="109">
        <v>1.29176937449362E-4</v>
      </c>
      <c r="BX10" s="109">
        <v>0</v>
      </c>
      <c r="BY10" s="109">
        <v>7.3469941794363794E-2</v>
      </c>
      <c r="BZ10" s="109">
        <v>1.7976796353555199E-4</v>
      </c>
      <c r="CA10" s="109">
        <v>5.6927726979612704E-4</v>
      </c>
      <c r="CB10" s="109">
        <v>1.9179576355925099E-2</v>
      </c>
      <c r="CC10" s="109">
        <v>0</v>
      </c>
      <c r="CD10" s="109">
        <v>135.658413459217</v>
      </c>
      <c r="CE10" s="109">
        <v>0.1102931328794</v>
      </c>
      <c r="CF10" s="109">
        <v>4.0753277887090001E-4</v>
      </c>
      <c r="CG10" s="109">
        <v>2.4960630962813401E-5</v>
      </c>
      <c r="CH10" s="109">
        <v>6.1119507046522697E-5</v>
      </c>
      <c r="CI10" s="109">
        <v>0</v>
      </c>
      <c r="CJ10" s="109">
        <v>0.19523177473966</v>
      </c>
      <c r="CK10" s="109">
        <v>0.15585067158848401</v>
      </c>
      <c r="CL10" s="109">
        <v>5.2408606432314897E-3</v>
      </c>
      <c r="CM10" s="109">
        <v>2.9971304585062299E-5</v>
      </c>
      <c r="CN10" s="109">
        <v>7.31324768321783E-2</v>
      </c>
      <c r="CO10" s="109">
        <v>1.14919365950715E-4</v>
      </c>
      <c r="CP10" s="109">
        <v>950.68650914642797</v>
      </c>
      <c r="CQ10" s="109">
        <v>3.6994932854379401E-3</v>
      </c>
      <c r="CR10" s="109">
        <v>7.4180022345938204</v>
      </c>
      <c r="CS10" s="109">
        <v>3.3170629522644202</v>
      </c>
      <c r="CT10" s="109">
        <v>1.68589549886737</v>
      </c>
      <c r="CU10" s="109">
        <v>1.10550639596664</v>
      </c>
      <c r="CV10" s="109">
        <v>6.0984174710296202</v>
      </c>
      <c r="CW10" s="109">
        <v>3.8018575985052701E-3</v>
      </c>
      <c r="CX10" s="109">
        <v>1.5908693692576499E-4</v>
      </c>
      <c r="CY10" s="109">
        <v>7.45020362891802</v>
      </c>
      <c r="CZ10" s="109">
        <v>7.45020362891802</v>
      </c>
      <c r="DA10" s="109">
        <v>0.35909333167986701</v>
      </c>
      <c r="DB10" s="109">
        <v>4.7902265769936596</v>
      </c>
      <c r="DC10" s="109">
        <v>6.0185932947524499E-4</v>
      </c>
      <c r="DD10" s="109">
        <v>6.5915733335537999E-3</v>
      </c>
      <c r="DE10" s="109">
        <v>0</v>
      </c>
      <c r="DF10" s="109">
        <v>7.6668265849854098</v>
      </c>
      <c r="DG10" s="109">
        <v>4.07724003312444E-2</v>
      </c>
      <c r="DH10" s="109">
        <v>6.4531823924657097</v>
      </c>
      <c r="DI10" s="109">
        <v>0.28436594262471199</v>
      </c>
      <c r="DJ10" s="109">
        <v>1.2357925891631799E-3</v>
      </c>
      <c r="DK10" s="109">
        <v>3.51724841129428E-3</v>
      </c>
      <c r="DL10" s="109">
        <v>0</v>
      </c>
      <c r="DM10" s="109">
        <v>8.2540518196398704E-4</v>
      </c>
      <c r="DN10" s="109">
        <v>1.6758267608040201E-3</v>
      </c>
      <c r="DO10" s="109">
        <v>0.195273470692305</v>
      </c>
      <c r="DP10" s="109">
        <v>0</v>
      </c>
      <c r="DQ10" s="109">
        <v>0.42411445165478801</v>
      </c>
      <c r="DR10" s="109">
        <v>126.674004089574</v>
      </c>
      <c r="DS10" s="109">
        <v>0</v>
      </c>
      <c r="DT10" s="109">
        <v>2.5087641440279598E-2</v>
      </c>
      <c r="DU10" s="109">
        <v>3.6101651813025902E-2</v>
      </c>
      <c r="DV10" s="109">
        <v>215.76997238710899</v>
      </c>
      <c r="DW10" s="109">
        <v>991.43671687693097</v>
      </c>
      <c r="DX10" s="109">
        <v>110.15962675749699</v>
      </c>
      <c r="DY10" s="109">
        <v>1101.59634363442</v>
      </c>
      <c r="DZ10" s="109">
        <v>1.29998282676631E-4</v>
      </c>
      <c r="EA10" s="109">
        <v>5.0458097719869599</v>
      </c>
      <c r="EB10" s="109">
        <v>3.07138540209549</v>
      </c>
      <c r="EC10" s="109">
        <v>0</v>
      </c>
      <c r="ED10" s="109">
        <v>0</v>
      </c>
      <c r="EE10" s="109">
        <v>5.2128697013288502E-6</v>
      </c>
      <c r="EF10" s="109">
        <v>9.26502805932637E-3</v>
      </c>
      <c r="EG10" s="109">
        <v>4.9429694274045396E-6</v>
      </c>
      <c r="EH10" s="109">
        <v>1.20861643435462</v>
      </c>
      <c r="EI10" s="109">
        <v>0.20753641208794199</v>
      </c>
      <c r="EJ10" s="109">
        <v>106.277997830651</v>
      </c>
      <c r="EK10" s="109">
        <v>0.27335481737462602</v>
      </c>
      <c r="EL10" s="109">
        <v>3.79009893241181</v>
      </c>
      <c r="EM10" s="109">
        <v>15.287124787116101</v>
      </c>
      <c r="EN10" s="109">
        <v>0.35982356410214</v>
      </c>
      <c r="EO10" s="109">
        <v>2.6660085870026501E-3</v>
      </c>
      <c r="EP10" s="109">
        <v>1.8643981106389399E-4</v>
      </c>
      <c r="EQ10" s="109">
        <v>1.2077841895533901</v>
      </c>
      <c r="ER10" s="109">
        <v>469.604660117837</v>
      </c>
      <c r="ES10" s="109">
        <v>432.16723522655201</v>
      </c>
      <c r="ET10" s="109">
        <v>37.4374248912846</v>
      </c>
      <c r="EU10" s="109">
        <v>0.341421198542745</v>
      </c>
      <c r="EV10" s="109">
        <v>2.7597326895837E-2</v>
      </c>
      <c r="EW10" s="109">
        <v>11.9783898543295</v>
      </c>
      <c r="EX10" s="109">
        <v>1.4191824159349999</v>
      </c>
      <c r="EY10" s="109">
        <v>112.003644570842</v>
      </c>
      <c r="EZ10" s="109">
        <v>0.106083422896101</v>
      </c>
      <c r="FA10" s="109">
        <v>2.0181160402784299</v>
      </c>
      <c r="FB10" s="109">
        <v>279.99096821486302</v>
      </c>
      <c r="FC10" s="109">
        <v>1.9677929198564799E-4</v>
      </c>
      <c r="FD10" s="109">
        <v>4.2976486512453196</v>
      </c>
      <c r="FE10" s="109">
        <v>0.55976862492214896</v>
      </c>
      <c r="FF10" s="109">
        <v>2.57918880933877</v>
      </c>
      <c r="FG10" s="109">
        <v>1.4486036475470801E-2</v>
      </c>
      <c r="FH10" s="109">
        <v>12.2590259759586</v>
      </c>
      <c r="FI10" s="109">
        <v>74.985818453016606</v>
      </c>
      <c r="FJ10" s="109">
        <v>2.4164404983547998</v>
      </c>
      <c r="FK10" s="109">
        <v>4.3910334672641098E-2</v>
      </c>
      <c r="FL10" s="109">
        <v>1.1768322367543601E-4</v>
      </c>
      <c r="FM10" s="109">
        <v>9.7524546418646505</v>
      </c>
      <c r="FN10" s="109">
        <v>6.7108760416806001</v>
      </c>
      <c r="FO10" s="109">
        <v>0</v>
      </c>
      <c r="FP10" s="109">
        <v>9.0235870407909999</v>
      </c>
      <c r="FQ10" s="109">
        <v>239.005797273984</v>
      </c>
      <c r="FR10" s="109">
        <v>4.0103782670678996</v>
      </c>
      <c r="FS10" s="109">
        <v>7.7950108104741602</v>
      </c>
      <c r="FU10" s="30">
        <f t="shared" si="0"/>
        <v>0</v>
      </c>
      <c r="FV10" s="45">
        <f t="shared" si="1"/>
        <v>3.3479088257609871E-3</v>
      </c>
      <c r="FW10" s="45">
        <f t="shared" si="2"/>
        <v>-8.307092113993595E-5</v>
      </c>
      <c r="FX10" s="45">
        <f t="shared" si="3"/>
        <v>-1.5951458953572199E-3</v>
      </c>
      <c r="FY10" s="45">
        <f t="shared" si="4"/>
        <v>1.8881617479868632E-3</v>
      </c>
      <c r="FZ10" s="45">
        <f t="shared" si="5"/>
        <v>1.6515572722430197E-3</v>
      </c>
      <c r="GA10" s="45">
        <f t="shared" si="6"/>
        <v>-1.582672502237875E-3</v>
      </c>
      <c r="GB10" s="45">
        <f t="shared" si="7"/>
        <v>8.0811286602036354E-4</v>
      </c>
      <c r="GC10" s="45">
        <f t="shared" si="8"/>
        <v>5.1133243867925778E-3</v>
      </c>
      <c r="GD10" s="45">
        <f t="shared" si="9"/>
        <v>-3.8211370048843023E-4</v>
      </c>
      <c r="GE10" s="45">
        <f t="shared" si="10"/>
        <v>1.2146929314690628E-4</v>
      </c>
      <c r="GF10" s="45">
        <f t="shared" si="11"/>
        <v>-2.6970229943337649E-3</v>
      </c>
      <c r="GG10" s="45">
        <f t="shared" si="12"/>
        <v>2.5953517433967754E-4</v>
      </c>
      <c r="GH10" s="45">
        <f t="shared" si="13"/>
        <v>-3.3472393938379562E-4</v>
      </c>
      <c r="GI10" s="45">
        <f t="shared" si="14"/>
        <v>3.7265686117668367E-2</v>
      </c>
      <c r="GJ10" s="45">
        <f t="shared" si="15"/>
        <v>-1.3461236881739914E-3</v>
      </c>
      <c r="GK10" s="45">
        <f t="shared" si="16"/>
        <v>-1.0237155488567186E-4</v>
      </c>
      <c r="GL10" s="45">
        <f t="shared" si="17"/>
        <v>-6.5019092179619264E-6</v>
      </c>
      <c r="GM10" s="45">
        <f t="shared" si="18"/>
        <v>0</v>
      </c>
      <c r="GN10" s="45">
        <f t="shared" si="19"/>
        <v>1.3754203738311981E-4</v>
      </c>
      <c r="GO10" s="45">
        <f t="shared" si="20"/>
        <v>5.3256965918206645E-6</v>
      </c>
      <c r="GP10" s="45">
        <f t="shared" si="21"/>
        <v>3.6377644745712346E-5</v>
      </c>
      <c r="GQ10" s="45">
        <f t="shared" si="22"/>
        <v>5.2925031831068155E-5</v>
      </c>
      <c r="GR10" s="45">
        <f t="shared" si="23"/>
        <v>0</v>
      </c>
      <c r="GS10" s="45">
        <f t="shared" si="24"/>
        <v>-5.2051185136553576E-5</v>
      </c>
      <c r="GT10" s="45">
        <f t="shared" si="25"/>
        <v>4.5339491260189763E-3</v>
      </c>
      <c r="GU10" s="45">
        <f t="shared" si="26"/>
        <v>-8.188667944069675E-6</v>
      </c>
      <c r="GV10" s="45">
        <f t="shared" si="27"/>
        <v>-5.0408344474419227E-5</v>
      </c>
      <c r="GW10" s="45">
        <f t="shared" si="28"/>
        <v>-2.4268333286928566E-3</v>
      </c>
      <c r="GX10" s="45">
        <f t="shared" si="29"/>
        <v>0</v>
      </c>
      <c r="GY10" s="45">
        <f t="shared" si="30"/>
        <v>-3.0075437675344437E-3</v>
      </c>
      <c r="GZ10" s="45">
        <f t="shared" si="31"/>
        <v>4.3091978442037787E-6</v>
      </c>
      <c r="HA10" s="45">
        <f t="shared" si="32"/>
        <v>1.6784764808263031E-4</v>
      </c>
      <c r="HB10" s="45">
        <f t="shared" si="33"/>
        <v>4.9946683909314659E-4</v>
      </c>
      <c r="HC10" s="45">
        <f t="shared" si="34"/>
        <v>-3.4586239505973158E-3</v>
      </c>
      <c r="HD10" s="45">
        <f t="shared" si="35"/>
        <v>3.8655075995795616E-5</v>
      </c>
      <c r="HE10" s="45">
        <f t="shared" si="36"/>
        <v>-8.8400613724882136E-4</v>
      </c>
      <c r="HF10" s="45">
        <f t="shared" si="37"/>
        <v>4.7048573996458221E-4</v>
      </c>
      <c r="HG10" s="45">
        <f t="shared" si="38"/>
        <v>3.4895186812789819E-6</v>
      </c>
      <c r="HH10" s="45">
        <f t="shared" si="39"/>
        <v>1.1886307758620223E-5</v>
      </c>
      <c r="HI10" s="45">
        <f t="shared" si="40"/>
        <v>4.4741497872813807E-4</v>
      </c>
      <c r="HJ10" s="45">
        <f t="shared" si="41"/>
        <v>1.5583599937465991E-5</v>
      </c>
      <c r="HK10" s="45">
        <f t="shared" si="42"/>
        <v>0</v>
      </c>
      <c r="HL10" s="45">
        <f t="shared" si="43"/>
        <v>0</v>
      </c>
      <c r="HM10" s="45">
        <f t="shared" si="44"/>
        <v>-2.8958439229888767E-3</v>
      </c>
      <c r="HN10" s="45">
        <f t="shared" si="45"/>
        <v>-7.5812119154650444E-6</v>
      </c>
      <c r="HO10" s="45">
        <f t="shared" si="46"/>
        <v>-2.6958596178222258E-3</v>
      </c>
      <c r="HP10" s="45">
        <f t="shared" si="47"/>
        <v>9.8057336415936155E-6</v>
      </c>
      <c r="HQ10" s="45">
        <f t="shared" si="48"/>
        <v>4.9945065955582003E-4</v>
      </c>
      <c r="HR10" s="45">
        <f t="shared" si="49"/>
        <v>7.6470496599184983E-4</v>
      </c>
      <c r="HS10" s="45">
        <f t="shared" si="50"/>
        <v>-6.1894975838178493E-6</v>
      </c>
      <c r="HT10" s="45">
        <f t="shared" si="51"/>
        <v>-1.2775024385644468E-4</v>
      </c>
      <c r="HU10" s="45">
        <f t="shared" si="52"/>
        <v>-1.8405224114940148E-4</v>
      </c>
      <c r="HV10" s="45">
        <f t="shared" si="53"/>
        <v>0</v>
      </c>
      <c r="HW10" s="45">
        <f t="shared" si="54"/>
        <v>0</v>
      </c>
      <c r="HX10" s="45">
        <f t="shared" si="55"/>
        <v>0</v>
      </c>
      <c r="HY10" s="45">
        <f t="shared" si="56"/>
        <v>-1.0454336158311907E-5</v>
      </c>
    </row>
    <row r="11" spans="1:233" x14ac:dyDescent="0.25">
      <c r="A11" s="37" t="s">
        <v>9</v>
      </c>
      <c r="B11" s="109">
        <v>90776.634281000006</v>
      </c>
      <c r="C11" s="109">
        <v>708.75395659000003</v>
      </c>
      <c r="D11" s="109">
        <v>6213.2355865999998</v>
      </c>
      <c r="E11" s="109">
        <v>23654.568805999999</v>
      </c>
      <c r="F11" s="109">
        <v>21605.295300000002</v>
      </c>
      <c r="G11" s="109">
        <v>864.95064272000002</v>
      </c>
      <c r="H11" s="109">
        <v>42412.642989</v>
      </c>
      <c r="I11" s="109">
        <v>210.24305501000001</v>
      </c>
      <c r="J11" s="109">
        <v>3.9138849227999999</v>
      </c>
      <c r="K11" s="109">
        <v>8.4358282500000006E-2</v>
      </c>
      <c r="L11" s="109">
        <v>3.1551321000000002E-3</v>
      </c>
      <c r="M11" s="109">
        <v>447.77698800000002</v>
      </c>
      <c r="N11" s="109">
        <v>2.5888490000000001E-4</v>
      </c>
      <c r="O11" s="109">
        <v>22.700353474</v>
      </c>
      <c r="P11" s="109">
        <v>1.7147143199999999E-2</v>
      </c>
      <c r="Q11" s="109">
        <v>0.24477014999999999</v>
      </c>
      <c r="R11" s="109">
        <v>1.4074283000000001</v>
      </c>
      <c r="T11" s="109">
        <v>3.2564156000000001E-3</v>
      </c>
      <c r="U11" s="109">
        <v>4.8076645369</v>
      </c>
      <c r="V11" s="109">
        <v>6.6874701999999994E-2</v>
      </c>
      <c r="W11" s="109">
        <v>5.1441862999999997E-2</v>
      </c>
      <c r="Y11" s="109">
        <v>4.85169425E-2</v>
      </c>
      <c r="Z11" s="109">
        <v>239.70408291999999</v>
      </c>
      <c r="AA11" s="109">
        <v>58.279421812000002</v>
      </c>
      <c r="AB11" s="109">
        <v>0.43505197229999998</v>
      </c>
      <c r="AC11" s="109">
        <v>8.1816418599999996E-2</v>
      </c>
      <c r="AE11" s="109">
        <v>3.1438560000000002E-4</v>
      </c>
      <c r="AF11" s="109">
        <v>4.3822059455</v>
      </c>
      <c r="AG11" s="109">
        <v>455.22672649999998</v>
      </c>
      <c r="AH11" s="109">
        <v>30.887183410999999</v>
      </c>
      <c r="AI11" s="109">
        <v>2.5542201999999999E-3</v>
      </c>
      <c r="AJ11" s="109">
        <v>0.933186195</v>
      </c>
      <c r="AK11" s="109">
        <v>2.5132650000000002E-3</v>
      </c>
      <c r="AL11" s="109">
        <v>725.73549748999994</v>
      </c>
      <c r="AM11" s="109">
        <v>3.8245340000000002E-4</v>
      </c>
      <c r="AN11" s="109">
        <v>1.4664355E-3</v>
      </c>
      <c r="AO11" s="109">
        <v>322.03980202999998</v>
      </c>
      <c r="AP11" s="109">
        <v>78.894455581000003</v>
      </c>
      <c r="AS11" s="109">
        <v>3.8127133299999998E-2</v>
      </c>
      <c r="AT11" s="109">
        <v>0.87649362929999997</v>
      </c>
      <c r="AU11" s="109">
        <v>0.3487832172</v>
      </c>
      <c r="AV11" s="109">
        <v>33.81053386</v>
      </c>
      <c r="AW11" s="109">
        <v>106.54442048</v>
      </c>
      <c r="AX11" s="109">
        <v>757.91166570999997</v>
      </c>
      <c r="AY11" s="109">
        <v>177.43120020999999</v>
      </c>
      <c r="AZ11" s="109">
        <v>7.5397954500000003E-2</v>
      </c>
      <c r="BA11" s="109">
        <v>5.2013655999999997E-3</v>
      </c>
      <c r="BD11" s="109">
        <v>23.002522626000001</v>
      </c>
      <c r="BE11" s="109">
        <v>0.26871390849999999</v>
      </c>
      <c r="BG11" s="109" t="s">
        <v>9</v>
      </c>
      <c r="BH11" s="109">
        <v>211.37914266756499</v>
      </c>
      <c r="BI11" s="109">
        <v>18.0218222280958</v>
      </c>
      <c r="BJ11" s="109">
        <v>7.5394463393243794E-2</v>
      </c>
      <c r="BK11" s="109">
        <v>3.9136241876537401</v>
      </c>
      <c r="BL11" s="109">
        <v>0</v>
      </c>
      <c r="BM11" s="109">
        <v>8.4356835335703304E-2</v>
      </c>
      <c r="BN11" s="109">
        <v>211.28995351945301</v>
      </c>
      <c r="BO11" s="109">
        <v>211.28891021504299</v>
      </c>
      <c r="BP11" s="109">
        <v>342.75693226833999</v>
      </c>
      <c r="BQ11" s="109">
        <v>48.380886128549697</v>
      </c>
      <c r="BR11" s="109">
        <v>1.2935896448905101E-3</v>
      </c>
      <c r="BS11" s="109">
        <v>1.86155489012715E-3</v>
      </c>
      <c r="BT11" s="109">
        <v>447.83935250841603</v>
      </c>
      <c r="BU11" s="109">
        <v>0.268720514487717</v>
      </c>
      <c r="BV11" s="109">
        <v>8.2840490374069299E-5</v>
      </c>
      <c r="BW11" s="109">
        <v>1.7604206495918601E-4</v>
      </c>
      <c r="BX11" s="109">
        <v>0</v>
      </c>
      <c r="BY11" s="109">
        <v>22.800381727439799</v>
      </c>
      <c r="BZ11" s="109">
        <v>4.1152949089766702E-3</v>
      </c>
      <c r="CA11" s="109">
        <v>1.3031742486923801E-2</v>
      </c>
      <c r="CB11" s="109">
        <v>0.244762914657327</v>
      </c>
      <c r="CC11" s="109">
        <v>0</v>
      </c>
      <c r="CD11" s="109">
        <v>2606.8675190938998</v>
      </c>
      <c r="CE11" s="109">
        <v>1.4074338915145601</v>
      </c>
      <c r="CF11" s="109">
        <v>5.2015934273064498E-3</v>
      </c>
      <c r="CG11" s="109">
        <v>9.4435986452597997E-4</v>
      </c>
      <c r="CH11" s="109">
        <v>2.3120785010775102E-3</v>
      </c>
      <c r="CI11" s="109">
        <v>0</v>
      </c>
      <c r="CJ11" s="109">
        <v>4.8076734315923302</v>
      </c>
      <c r="CK11" s="109">
        <v>4.38221648949221</v>
      </c>
      <c r="CL11" s="109">
        <v>6.6875956246945797E-2</v>
      </c>
      <c r="CM11" s="109">
        <v>3.82452391165694E-4</v>
      </c>
      <c r="CN11" s="109">
        <v>0.933186684211049</v>
      </c>
      <c r="CO11" s="109">
        <v>1.46655241557675E-3</v>
      </c>
      <c r="CP11" s="109">
        <v>90891.788192265099</v>
      </c>
      <c r="CQ11" s="109">
        <v>5.1438819243113103E-2</v>
      </c>
      <c r="CR11" s="109">
        <v>1222.19927548534</v>
      </c>
      <c r="CS11" s="109">
        <v>87.781085088430302</v>
      </c>
      <c r="CT11" s="109">
        <v>145.60819774683401</v>
      </c>
      <c r="CU11" s="109">
        <v>106.557825608165</v>
      </c>
      <c r="CV11" s="109">
        <v>1789.3251112738301</v>
      </c>
      <c r="CW11" s="109">
        <v>4.8515724595570998E-2</v>
      </c>
      <c r="CX11" s="109">
        <v>9.2034505878073308E-3</v>
      </c>
      <c r="CY11" s="109">
        <v>241.025846863087</v>
      </c>
      <c r="CZ11" s="109">
        <v>241.025846863087</v>
      </c>
      <c r="DA11" s="109">
        <v>58.279232665994201</v>
      </c>
      <c r="DB11" s="109">
        <v>758.11858996650005</v>
      </c>
      <c r="DC11" s="109">
        <v>8.3342694741138798E-2</v>
      </c>
      <c r="DD11" s="109">
        <v>0.32603728763440698</v>
      </c>
      <c r="DE11" s="109">
        <v>0</v>
      </c>
      <c r="DF11" s="109">
        <v>2683.65807472815</v>
      </c>
      <c r="DG11" s="109">
        <v>8.7129363677527802</v>
      </c>
      <c r="DH11" s="109">
        <v>298.32965853567998</v>
      </c>
      <c r="DI11" s="109">
        <v>12.585947424816499</v>
      </c>
      <c r="DJ11" s="109">
        <v>2.12608538170273E-2</v>
      </c>
      <c r="DK11" s="109">
        <v>6.0511682170670697E-2</v>
      </c>
      <c r="DL11" s="109">
        <v>0</v>
      </c>
      <c r="DM11" s="109">
        <v>1.0374675899623499E-4</v>
      </c>
      <c r="DN11" s="109">
        <v>2.1063879122780899E-4</v>
      </c>
      <c r="DO11" s="109">
        <v>455.23102019794698</v>
      </c>
      <c r="DP11" s="109">
        <v>23.002534723986798</v>
      </c>
      <c r="DQ11" s="109">
        <v>30.894519540072601</v>
      </c>
      <c r="DR11" s="109">
        <v>708.69352372316496</v>
      </c>
      <c r="DS11" s="109">
        <v>0</v>
      </c>
      <c r="DT11" s="109">
        <v>1.04723202940965E-3</v>
      </c>
      <c r="DU11" s="109">
        <v>1.5069985923488499E-3</v>
      </c>
      <c r="DV11" s="109">
        <v>42537.301996505601</v>
      </c>
      <c r="DW11" s="109">
        <v>5585.5154864994402</v>
      </c>
      <c r="DX11" s="109">
        <v>620.61380226745302</v>
      </c>
      <c r="DY11" s="109">
        <v>6206.1292887668897</v>
      </c>
      <c r="DZ11" s="109">
        <v>3.6776276564372099E-3</v>
      </c>
      <c r="EA11" s="109">
        <v>1141.7334860721801</v>
      </c>
      <c r="EB11" s="109">
        <v>78.895837531154001</v>
      </c>
      <c r="EC11" s="109">
        <v>0</v>
      </c>
      <c r="ED11" s="109">
        <v>0</v>
      </c>
      <c r="EE11" s="109">
        <v>3.8126712993314403E-2</v>
      </c>
      <c r="EF11" s="109">
        <v>0.87648543351135599</v>
      </c>
      <c r="EG11" s="109">
        <v>0.34879374820879999</v>
      </c>
      <c r="EH11" s="109">
        <v>33.8105650865038</v>
      </c>
      <c r="EI11" s="109">
        <v>7.9508039176132703</v>
      </c>
      <c r="EJ11" s="109">
        <v>27918.391300648102</v>
      </c>
      <c r="EK11" s="109">
        <v>11.721695557135501</v>
      </c>
      <c r="EL11" s="109">
        <v>1054.7175839547599</v>
      </c>
      <c r="EM11" s="109">
        <v>1541.46635978328</v>
      </c>
      <c r="EN11" s="109">
        <v>9.1051599124765001</v>
      </c>
      <c r="EO11" s="109">
        <v>0.15422386117495299</v>
      </c>
      <c r="EP11" s="109">
        <v>2.5665246008256301E-2</v>
      </c>
      <c r="EQ11" s="109">
        <v>814.75579093569604</v>
      </c>
      <c r="ER11" s="109">
        <v>23679.9146783654</v>
      </c>
      <c r="ES11" s="109">
        <v>21624.805561481899</v>
      </c>
      <c r="ET11" s="109">
        <v>2055.1091168835401</v>
      </c>
      <c r="EU11" s="109">
        <v>17.738196215766301</v>
      </c>
      <c r="EV11" s="109">
        <v>0.65043701240650997</v>
      </c>
      <c r="EW11" s="109">
        <v>575.02949179053803</v>
      </c>
      <c r="EX11" s="109">
        <v>104.40787101859</v>
      </c>
      <c r="EY11" s="109">
        <v>5717.2548384287602</v>
      </c>
      <c r="EZ11" s="109">
        <v>192.13896289069999</v>
      </c>
      <c r="FA11" s="109">
        <v>83.365572115941106</v>
      </c>
      <c r="FB11" s="109">
        <v>11194.2354566047</v>
      </c>
      <c r="FC11" s="109">
        <v>2.5112397713746301E-3</v>
      </c>
      <c r="FD11" s="109">
        <v>146.41494243419601</v>
      </c>
      <c r="FE11" s="109">
        <v>67.716529572248106</v>
      </c>
      <c r="FF11" s="109">
        <v>231.985680142418</v>
      </c>
      <c r="FG11" s="109">
        <v>0.41090776765488801</v>
      </c>
      <c r="FH11" s="109">
        <v>864.29622867221099</v>
      </c>
      <c r="FI11" s="109">
        <v>24036.845789793799</v>
      </c>
      <c r="FJ11" s="109">
        <v>177.39883772643299</v>
      </c>
      <c r="FK11" s="109">
        <v>2.7733340679839302E-2</v>
      </c>
      <c r="FL11" s="109">
        <v>128.85072306852001</v>
      </c>
      <c r="FM11" s="109">
        <v>2170.9889809527899</v>
      </c>
      <c r="FN11" s="109">
        <v>725.912244493976</v>
      </c>
      <c r="FO11" s="109">
        <v>0</v>
      </c>
      <c r="FP11" s="109">
        <v>1061.4092773330899</v>
      </c>
      <c r="FQ11" s="109">
        <v>42420.545290872302</v>
      </c>
      <c r="FR11" s="109">
        <v>322.14150496036302</v>
      </c>
      <c r="FS11" s="109">
        <v>1601.54119455929</v>
      </c>
      <c r="FU11" s="30">
        <f t="shared" si="0"/>
        <v>0</v>
      </c>
      <c r="FV11" s="45">
        <f t="shared" si="1"/>
        <v>1.2685413176768965E-3</v>
      </c>
      <c r="FW11" s="45">
        <f t="shared" si="2"/>
        <v>-8.5266355514726199E-5</v>
      </c>
      <c r="FX11" s="45">
        <f t="shared" si="3"/>
        <v>-1.1437354553939984E-3</v>
      </c>
      <c r="FY11" s="45">
        <f t="shared" si="4"/>
        <v>1.0715000798903289E-3</v>
      </c>
      <c r="FZ11" s="45">
        <f t="shared" si="5"/>
        <v>9.0303146571188181E-4</v>
      </c>
      <c r="GA11" s="45">
        <f t="shared" si="6"/>
        <v>-7.56591203552499E-4</v>
      </c>
      <c r="GB11" s="45">
        <f t="shared" si="7"/>
        <v>1.8631948672360313E-4</v>
      </c>
      <c r="GC11" s="45">
        <f t="shared" si="8"/>
        <v>4.9745053647229295E-3</v>
      </c>
      <c r="GD11" s="45">
        <f t="shared" si="9"/>
        <v>-6.6617989900751514E-5</v>
      </c>
      <c r="GE11" s="45">
        <f t="shared" si="10"/>
        <v>-1.7154975822354909E-5</v>
      </c>
      <c r="GF11" s="45">
        <f t="shared" si="11"/>
        <v>3.9412034949885228E-6</v>
      </c>
      <c r="GG11" s="45">
        <f t="shared" si="12"/>
        <v>1.3927582275847161E-4</v>
      </c>
      <c r="GH11" s="45">
        <f t="shared" si="13"/>
        <v>-9.0567922065778113E-6</v>
      </c>
      <c r="GI11" s="45">
        <f t="shared" si="14"/>
        <v>4.4064623731241434E-3</v>
      </c>
      <c r="GJ11" s="45">
        <f t="shared" si="15"/>
        <v>-6.1703630917516362E-6</v>
      </c>
      <c r="GK11" s="45">
        <f t="shared" si="16"/>
        <v>-2.9559742774988762E-5</v>
      </c>
      <c r="GL11" s="45">
        <f t="shared" si="17"/>
        <v>3.9728592639729544E-6</v>
      </c>
      <c r="GM11" s="45">
        <f t="shared" si="18"/>
        <v>0</v>
      </c>
      <c r="GN11" s="45">
        <f t="shared" si="19"/>
        <v>6.9910006235146469E-6</v>
      </c>
      <c r="GO11" s="45">
        <f t="shared" si="20"/>
        <v>1.8501066915050492E-6</v>
      </c>
      <c r="GP11" s="45">
        <f t="shared" si="21"/>
        <v>1.8755178091159613E-5</v>
      </c>
      <c r="GQ11" s="45">
        <f t="shared" si="22"/>
        <v>-5.9168869659612092E-5</v>
      </c>
      <c r="GR11" s="45">
        <f t="shared" si="23"/>
        <v>0</v>
      </c>
      <c r="GS11" s="45">
        <f t="shared" si="24"/>
        <v>-2.510266241533491E-5</v>
      </c>
      <c r="GT11" s="45">
        <f t="shared" si="25"/>
        <v>5.5141486410481312E-3</v>
      </c>
      <c r="GU11" s="45">
        <f t="shared" si="26"/>
        <v>-3.2455024418746356E-6</v>
      </c>
      <c r="GV11" s="45">
        <f t="shared" si="27"/>
        <v>-1.5501403573044025E-5</v>
      </c>
      <c r="GW11" s="45">
        <f t="shared" si="28"/>
        <v>-5.3635459792658125E-4</v>
      </c>
      <c r="GX11" s="45">
        <f t="shared" si="29"/>
        <v>0</v>
      </c>
      <c r="GY11" s="45">
        <f t="shared" si="30"/>
        <v>-1.5832772250032755E-7</v>
      </c>
      <c r="GZ11" s="45">
        <f t="shared" si="31"/>
        <v>2.4060923519210137E-6</v>
      </c>
      <c r="HA11" s="45">
        <f t="shared" si="32"/>
        <v>9.4319988195847176E-6</v>
      </c>
      <c r="HB11" s="45">
        <f t="shared" si="33"/>
        <v>2.375136954051077E-4</v>
      </c>
      <c r="HC11" s="45">
        <f t="shared" si="34"/>
        <v>4.0802114477157132E-6</v>
      </c>
      <c r="HD11" s="45">
        <f t="shared" si="35"/>
        <v>5.2423734044202449E-7</v>
      </c>
      <c r="HE11" s="45">
        <f t="shared" si="36"/>
        <v>-8.0581579155801508E-4</v>
      </c>
      <c r="HF11" s="45">
        <f t="shared" si="37"/>
        <v>2.4354190278324709E-4</v>
      </c>
      <c r="HG11" s="45">
        <f t="shared" si="38"/>
        <v>-2.6377966728072789E-6</v>
      </c>
      <c r="HH11" s="45">
        <f t="shared" si="39"/>
        <v>7.9727732143639651E-5</v>
      </c>
      <c r="HI11" s="45">
        <f t="shared" si="40"/>
        <v>3.158085731079052E-4</v>
      </c>
      <c r="HJ11" s="45">
        <f t="shared" si="41"/>
        <v>1.7516441983424475E-5</v>
      </c>
      <c r="HK11" s="45">
        <f t="shared" si="42"/>
        <v>0</v>
      </c>
      <c r="HL11" s="45">
        <f t="shared" si="43"/>
        <v>0</v>
      </c>
      <c r="HM11" s="45">
        <f t="shared" si="44"/>
        <v>-1.1023820812527821E-5</v>
      </c>
      <c r="HN11" s="45">
        <f t="shared" si="45"/>
        <v>-9.3506539808139136E-6</v>
      </c>
      <c r="HO11" s="45">
        <f t="shared" si="46"/>
        <v>3.0193565173630085E-5</v>
      </c>
      <c r="HP11" s="45">
        <f t="shared" si="47"/>
        <v>9.2357322513145994E-7</v>
      </c>
      <c r="HQ11" s="45">
        <f t="shared" si="48"/>
        <v>1.258172704362388E-4</v>
      </c>
      <c r="HR11" s="45">
        <f t="shared" si="49"/>
        <v>2.7301896231699278E-4</v>
      </c>
      <c r="HS11" s="45">
        <f t="shared" si="50"/>
        <v>-1.8239454802028074E-4</v>
      </c>
      <c r="HT11" s="45">
        <f t="shared" si="51"/>
        <v>-4.6302406734513452E-5</v>
      </c>
      <c r="HU11" s="45">
        <f t="shared" si="52"/>
        <v>4.380144061592635E-5</v>
      </c>
      <c r="HV11" s="45">
        <f t="shared" si="53"/>
        <v>0</v>
      </c>
      <c r="HW11" s="45">
        <f t="shared" si="54"/>
        <v>0</v>
      </c>
      <c r="HX11" s="45">
        <f t="shared" si="55"/>
        <v>5.2594174099710413E-7</v>
      </c>
      <c r="HY11" s="45">
        <f t="shared" si="56"/>
        <v>2.4583720857203608E-5</v>
      </c>
    </row>
    <row r="12" spans="1:233" x14ac:dyDescent="0.25">
      <c r="A12" s="37" t="s">
        <v>10</v>
      </c>
      <c r="B12" s="109">
        <v>196084.03146999999</v>
      </c>
      <c r="C12" s="109">
        <v>1424.167162</v>
      </c>
      <c r="D12" s="109">
        <v>18881.692873</v>
      </c>
      <c r="E12" s="109">
        <v>28417.615922000001</v>
      </c>
      <c r="F12" s="109">
        <v>27296.214070999999</v>
      </c>
      <c r="G12" s="109">
        <v>418.99837927999999</v>
      </c>
      <c r="H12" s="109">
        <v>40684.954122000003</v>
      </c>
      <c r="I12" s="109">
        <v>159.01191047</v>
      </c>
      <c r="J12" s="109">
        <v>5.5721052659000003</v>
      </c>
      <c r="K12" s="109">
        <v>4.2222031E-2</v>
      </c>
      <c r="L12" s="109">
        <v>1.19884194E-2</v>
      </c>
      <c r="M12" s="109">
        <v>359.85383723000001</v>
      </c>
      <c r="N12" s="109">
        <v>4.6451979999999999E-4</v>
      </c>
      <c r="O12" s="109">
        <v>30.437654958</v>
      </c>
      <c r="P12" s="109">
        <v>7.8898195000000008E-3</v>
      </c>
      <c r="Q12" s="109">
        <v>0.12250952</v>
      </c>
      <c r="R12" s="109">
        <v>0.70442978000000001</v>
      </c>
      <c r="T12" s="109">
        <v>8.6961989999999995E-4</v>
      </c>
      <c r="U12" s="109">
        <v>2.2092161875</v>
      </c>
      <c r="V12" s="109">
        <v>3.3471351000000003E-2</v>
      </c>
      <c r="W12" s="109">
        <v>2.9785572100000001E-2</v>
      </c>
      <c r="Y12" s="109">
        <v>2.4283137E-2</v>
      </c>
      <c r="Z12" s="109">
        <v>181.95962831</v>
      </c>
      <c r="AA12" s="109">
        <v>59.883402013000001</v>
      </c>
      <c r="AB12" s="109">
        <v>0.24845030800000001</v>
      </c>
      <c r="AC12" s="109">
        <v>4.6241584500000002E-2</v>
      </c>
      <c r="AE12" s="109">
        <v>2.5305736400000001E-2</v>
      </c>
      <c r="AF12" s="109">
        <v>4.4750755455000002</v>
      </c>
      <c r="AG12" s="109">
        <v>205.09733790000001</v>
      </c>
      <c r="AH12" s="109">
        <v>15.538902496</v>
      </c>
      <c r="AI12" s="109">
        <v>0.70190609510000002</v>
      </c>
      <c r="AJ12" s="109">
        <v>0.46706755</v>
      </c>
      <c r="AK12" s="109">
        <v>1.2579102E-3</v>
      </c>
      <c r="AL12" s="109">
        <v>471.54077168999999</v>
      </c>
      <c r="AM12" s="109">
        <v>1.914211E-4</v>
      </c>
      <c r="AN12" s="109">
        <v>7.3396330000000001E-4</v>
      </c>
      <c r="AO12" s="109">
        <v>188.23405116000001</v>
      </c>
      <c r="AP12" s="109">
        <v>36.761001573000001</v>
      </c>
      <c r="AS12" s="109">
        <v>5.5866782300000001E-2</v>
      </c>
      <c r="AT12" s="109">
        <v>1.0529028002</v>
      </c>
      <c r="AU12" s="109">
        <v>0.50745197860000002</v>
      </c>
      <c r="AV12" s="109">
        <v>18.512544344999998</v>
      </c>
      <c r="AW12" s="109">
        <v>119.3911353</v>
      </c>
      <c r="AX12" s="109">
        <v>458.44561546</v>
      </c>
      <c r="AY12" s="109">
        <v>243.92636259</v>
      </c>
      <c r="AZ12" s="109">
        <v>3.7737307499999997E-2</v>
      </c>
      <c r="BA12" s="109">
        <v>2.6033273E-3</v>
      </c>
      <c r="BD12" s="109">
        <v>33.441935585000003</v>
      </c>
      <c r="BE12" s="109">
        <v>0.32035057049999999</v>
      </c>
      <c r="BG12" s="109" t="s">
        <v>10</v>
      </c>
      <c r="BH12" s="109">
        <v>97.100000533836806</v>
      </c>
      <c r="BI12" s="109">
        <v>11.6139679364104</v>
      </c>
      <c r="BJ12" s="109">
        <v>3.77380911268098E-2</v>
      </c>
      <c r="BK12" s="109">
        <v>5.5718874068799096</v>
      </c>
      <c r="BL12" s="109">
        <v>0</v>
      </c>
      <c r="BM12" s="109">
        <v>4.2220970260128797E-2</v>
      </c>
      <c r="BN12" s="109">
        <v>159.74563963663601</v>
      </c>
      <c r="BO12" s="109">
        <v>159.592387275215</v>
      </c>
      <c r="BP12" s="109">
        <v>165.82881944575601</v>
      </c>
      <c r="BQ12" s="109">
        <v>22.706467574321501</v>
      </c>
      <c r="BR12" s="109">
        <v>4.9012238670171999E-3</v>
      </c>
      <c r="BS12" s="109">
        <v>7.0529928342069103E-3</v>
      </c>
      <c r="BT12" s="109">
        <v>359.89065188557601</v>
      </c>
      <c r="BU12" s="109">
        <v>0.32035132580533399</v>
      </c>
      <c r="BV12" s="109">
        <v>1.4838751960184499E-4</v>
      </c>
      <c r="BW12" s="109">
        <v>3.1532873623351298E-4</v>
      </c>
      <c r="BX12" s="109">
        <v>0</v>
      </c>
      <c r="BY12" s="109">
        <v>30.4931786838264</v>
      </c>
      <c r="BZ12" s="109">
        <v>1.89106066822092E-3</v>
      </c>
      <c r="CA12" s="109">
        <v>5.9883681388030003E-3</v>
      </c>
      <c r="CB12" s="109">
        <v>0.122508936217938</v>
      </c>
      <c r="CC12" s="109">
        <v>0</v>
      </c>
      <c r="CD12" s="109">
        <v>1453.04808627384</v>
      </c>
      <c r="CE12" s="109">
        <v>0.70442616859406204</v>
      </c>
      <c r="CF12" s="109">
        <v>2.60329149823101E-3</v>
      </c>
      <c r="CG12" s="109">
        <v>2.52185910139607E-4</v>
      </c>
      <c r="CH12" s="109">
        <v>6.1740875157768199E-4</v>
      </c>
      <c r="CI12" s="109">
        <v>0</v>
      </c>
      <c r="CJ12" s="109">
        <v>2.2092177585192401</v>
      </c>
      <c r="CK12" s="109">
        <v>4.4750861855470498</v>
      </c>
      <c r="CL12" s="109">
        <v>3.3471859087391198E-2</v>
      </c>
      <c r="CM12" s="109">
        <v>1.9142558782436799E-4</v>
      </c>
      <c r="CN12" s="109">
        <v>0.46705851830155898</v>
      </c>
      <c r="CO12" s="109">
        <v>7.3397467612725095E-4</v>
      </c>
      <c r="CP12" s="109">
        <v>196136.36282874999</v>
      </c>
      <c r="CQ12" s="109">
        <v>2.9785148010686598E-2</v>
      </c>
      <c r="CR12" s="109">
        <v>2562.1524831602101</v>
      </c>
      <c r="CS12" s="109">
        <v>45.5503805257473</v>
      </c>
      <c r="CT12" s="109">
        <v>264.562192949863</v>
      </c>
      <c r="CU12" s="109">
        <v>119.396446857557</v>
      </c>
      <c r="CV12" s="109">
        <v>4896.2144223258401</v>
      </c>
      <c r="CW12" s="109">
        <v>2.42812064124114E-2</v>
      </c>
      <c r="CX12" s="109">
        <v>1.11092287618071</v>
      </c>
      <c r="CY12" s="109">
        <v>182.685749720578</v>
      </c>
      <c r="CZ12" s="109">
        <v>182.685749720578</v>
      </c>
      <c r="DA12" s="109">
        <v>59.883376611275402</v>
      </c>
      <c r="DB12" s="109">
        <v>458.554239660973</v>
      </c>
      <c r="DC12" s="109">
        <v>7.3898121580136297E-2</v>
      </c>
      <c r="DD12" s="109">
        <v>0.15131663762636799</v>
      </c>
      <c r="DE12" s="109">
        <v>0</v>
      </c>
      <c r="DF12" s="109">
        <v>2277.7200815113601</v>
      </c>
      <c r="DG12" s="109">
        <v>6.6993933463399999</v>
      </c>
      <c r="DH12" s="109">
        <v>173.34630857592401</v>
      </c>
      <c r="DI12" s="109">
        <v>8.2375606240546198</v>
      </c>
      <c r="DJ12" s="109">
        <v>1.1999865344995701E-2</v>
      </c>
      <c r="DK12" s="109">
        <v>3.4153470925996299E-2</v>
      </c>
      <c r="DL12" s="109">
        <v>0</v>
      </c>
      <c r="DM12" s="109">
        <v>8.3252308230404998E-3</v>
      </c>
      <c r="DN12" s="109">
        <v>1.6902774114430801E-2</v>
      </c>
      <c r="DO12" s="109">
        <v>205.362933034733</v>
      </c>
      <c r="DP12" s="109">
        <v>33.441860225334302</v>
      </c>
      <c r="DQ12" s="109">
        <v>15.543321320792</v>
      </c>
      <c r="DR12" s="109">
        <v>1423.9745179281999</v>
      </c>
      <c r="DS12" s="109">
        <v>0</v>
      </c>
      <c r="DT12" s="109">
        <v>0.28688573533513001</v>
      </c>
      <c r="DU12" s="109">
        <v>0.41283507596576202</v>
      </c>
      <c r="DV12" s="109">
        <v>40465.408146408903</v>
      </c>
      <c r="DW12" s="109">
        <v>16974.207471441801</v>
      </c>
      <c r="DX12" s="109">
        <v>1886.0232330715301</v>
      </c>
      <c r="DY12" s="109">
        <v>18860.2307045134</v>
      </c>
      <c r="DZ12" s="109">
        <v>9.4643372659708892E-3</v>
      </c>
      <c r="EA12" s="109">
        <v>1617.7610333791299</v>
      </c>
      <c r="EB12" s="109">
        <v>36.761784228360199</v>
      </c>
      <c r="EC12" s="109">
        <v>0</v>
      </c>
      <c r="ED12" s="109">
        <v>0</v>
      </c>
      <c r="EE12" s="109">
        <v>5.5864493214063199E-2</v>
      </c>
      <c r="EF12" s="109">
        <v>1.0528933814822701</v>
      </c>
      <c r="EG12" s="109">
        <v>0.50745002205724199</v>
      </c>
      <c r="EH12" s="109">
        <v>18.512530569663301</v>
      </c>
      <c r="EI12" s="109">
        <v>8.8031878231011298</v>
      </c>
      <c r="EJ12" s="109">
        <v>23842.317944675</v>
      </c>
      <c r="EK12" s="109">
        <v>10.0616209543808</v>
      </c>
      <c r="EL12" s="109">
        <v>1988.3741590744901</v>
      </c>
      <c r="EM12" s="109">
        <v>2548.9058940568898</v>
      </c>
      <c r="EN12" s="109">
        <v>6.2760653333112799</v>
      </c>
      <c r="EO12" s="109">
        <v>13.3911290205415</v>
      </c>
      <c r="EP12" s="109">
        <v>2.32330085925142E-2</v>
      </c>
      <c r="EQ12" s="109">
        <v>1526.7829902390299</v>
      </c>
      <c r="ER12" s="109">
        <v>28430.969721722598</v>
      </c>
      <c r="ES12" s="109">
        <v>27305.9691834972</v>
      </c>
      <c r="ET12" s="109">
        <v>1125.0005382253801</v>
      </c>
      <c r="EU12" s="109">
        <v>21.340906595677801</v>
      </c>
      <c r="EV12" s="109">
        <v>0.30647937233276501</v>
      </c>
      <c r="EW12" s="109">
        <v>1168.22513421187</v>
      </c>
      <c r="EX12" s="109">
        <v>157.25473096446601</v>
      </c>
      <c r="EY12" s="109">
        <v>7184.1829812000797</v>
      </c>
      <c r="EZ12" s="109">
        <v>387.74908973362602</v>
      </c>
      <c r="FA12" s="109">
        <v>99.395769887068198</v>
      </c>
      <c r="FB12" s="109">
        <v>11702.7366690366</v>
      </c>
      <c r="FC12" s="109">
        <v>1.25694925881049E-3</v>
      </c>
      <c r="FD12" s="109">
        <v>288.29419490865098</v>
      </c>
      <c r="FE12" s="109">
        <v>9.5636835238677804</v>
      </c>
      <c r="FF12" s="109">
        <v>472.237266841934</v>
      </c>
      <c r="FG12" s="109">
        <v>0.38142562795901502</v>
      </c>
      <c r="FH12" s="109">
        <v>418.23728751070598</v>
      </c>
      <c r="FI12" s="109">
        <v>18963.374264981001</v>
      </c>
      <c r="FJ12" s="109">
        <v>243.90574418037099</v>
      </c>
      <c r="FK12" s="109">
        <v>3.2354027594592098E-2</v>
      </c>
      <c r="FL12" s="109">
        <v>58.835055374805101</v>
      </c>
      <c r="FM12" s="109">
        <v>1404.0789385964499</v>
      </c>
      <c r="FN12" s="109">
        <v>471.63288706097802</v>
      </c>
      <c r="FO12" s="109">
        <v>0</v>
      </c>
      <c r="FP12" s="109">
        <v>711.34230952244604</v>
      </c>
      <c r="FQ12" s="109">
        <v>40687.839270380297</v>
      </c>
      <c r="FR12" s="109">
        <v>188.28687488967401</v>
      </c>
      <c r="FS12" s="109">
        <v>1138.77765150039</v>
      </c>
      <c r="FU12" s="30">
        <f t="shared" si="0"/>
        <v>0</v>
      </c>
      <c r="FV12" s="45">
        <f t="shared" si="1"/>
        <v>2.6688230733366988E-4</v>
      </c>
      <c r="FW12" s="45">
        <f t="shared" si="2"/>
        <v>-1.3526787931937459E-4</v>
      </c>
      <c r="FX12" s="45">
        <f t="shared" si="3"/>
        <v>-1.1366654796768601E-3</v>
      </c>
      <c r="FY12" s="45">
        <f t="shared" si="4"/>
        <v>4.6991273860730635E-4</v>
      </c>
      <c r="FZ12" s="45">
        <f t="shared" si="5"/>
        <v>3.5737968905971804E-4</v>
      </c>
      <c r="GA12" s="45">
        <f t="shared" si="6"/>
        <v>-1.8164551629098417E-3</v>
      </c>
      <c r="GB12" s="45">
        <f t="shared" si="7"/>
        <v>7.091438204998661E-5</v>
      </c>
      <c r="GC12" s="45">
        <f t="shared" si="8"/>
        <v>3.6505240613690713E-3</v>
      </c>
      <c r="GD12" s="45">
        <f t="shared" si="9"/>
        <v>-3.9098152259254017E-5</v>
      </c>
      <c r="GE12" s="45">
        <f t="shared" si="10"/>
        <v>-2.5122900203525083E-5</v>
      </c>
      <c r="GF12" s="45">
        <f t="shared" si="11"/>
        <v>-2.8529781645685601E-3</v>
      </c>
      <c r="GG12" s="45">
        <f t="shared" si="12"/>
        <v>1.0230446855695169E-4</v>
      </c>
      <c r="GH12" s="45">
        <f t="shared" si="13"/>
        <v>-1.7298383505762638E-3</v>
      </c>
      <c r="GI12" s="45">
        <f t="shared" si="14"/>
        <v>1.8241788305641898E-3</v>
      </c>
      <c r="GJ12" s="45">
        <f t="shared" si="15"/>
        <v>-1.3169747389126002E-3</v>
      </c>
      <c r="GK12" s="45">
        <f t="shared" si="16"/>
        <v>-4.7651975291139848E-6</v>
      </c>
      <c r="GL12" s="45">
        <f t="shared" si="17"/>
        <v>-5.1267082120866397E-6</v>
      </c>
      <c r="GM12" s="45">
        <f t="shared" si="18"/>
        <v>0</v>
      </c>
      <c r="GN12" s="45">
        <f t="shared" si="19"/>
        <v>-2.9022200056490634E-5</v>
      </c>
      <c r="GO12" s="45">
        <f t="shared" si="20"/>
        <v>7.1112064492420843E-7</v>
      </c>
      <c r="GP12" s="45">
        <f t="shared" si="21"/>
        <v>1.5179769445061648E-5</v>
      </c>
      <c r="GQ12" s="45">
        <f t="shared" si="22"/>
        <v>-1.42380784891073E-5</v>
      </c>
      <c r="GR12" s="45">
        <f t="shared" si="23"/>
        <v>0</v>
      </c>
      <c r="GS12" s="45">
        <f t="shared" si="24"/>
        <v>-7.9503220222329008E-5</v>
      </c>
      <c r="GT12" s="45">
        <f t="shared" si="25"/>
        <v>3.9905632767117333E-3</v>
      </c>
      <c r="GU12" s="45">
        <f t="shared" si="26"/>
        <v>-4.2418639799039856E-7</v>
      </c>
      <c r="GV12" s="45">
        <f t="shared" si="27"/>
        <v>-1.0224181253599156E-5</v>
      </c>
      <c r="GW12" s="45">
        <f t="shared" si="28"/>
        <v>-1.9084170657691476E-3</v>
      </c>
      <c r="GX12" s="45">
        <f t="shared" si="29"/>
        <v>0</v>
      </c>
      <c r="GY12" s="45">
        <f t="shared" si="30"/>
        <v>-3.0716933623279341E-3</v>
      </c>
      <c r="GZ12" s="45">
        <f t="shared" si="31"/>
        <v>2.3776240068946921E-6</v>
      </c>
      <c r="HA12" s="45">
        <f t="shared" si="32"/>
        <v>1.2949711461515286E-3</v>
      </c>
      <c r="HB12" s="45">
        <f t="shared" si="33"/>
        <v>2.843717433156483E-4</v>
      </c>
      <c r="HC12" s="45">
        <f t="shared" si="34"/>
        <v>-3.1133563511749371E-3</v>
      </c>
      <c r="HD12" s="45">
        <f t="shared" si="35"/>
        <v>-1.9337028318537478E-5</v>
      </c>
      <c r="HE12" s="45">
        <f t="shared" si="36"/>
        <v>-7.6391875152132947E-4</v>
      </c>
      <c r="HF12" s="45">
        <f t="shared" si="37"/>
        <v>1.953497481201774E-4</v>
      </c>
      <c r="HG12" s="45">
        <f t="shared" si="38"/>
        <v>2.344477368475193E-5</v>
      </c>
      <c r="HH12" s="45">
        <f t="shared" si="39"/>
        <v>1.5499585947877311E-5</v>
      </c>
      <c r="HI12" s="45">
        <f t="shared" si="40"/>
        <v>2.8062791693891025E-4</v>
      </c>
      <c r="HJ12" s="45">
        <f t="shared" si="41"/>
        <v>2.1290370955837118E-5</v>
      </c>
      <c r="HK12" s="45">
        <f t="shared" si="42"/>
        <v>0</v>
      </c>
      <c r="HL12" s="45">
        <f t="shared" si="43"/>
        <v>0</v>
      </c>
      <c r="HM12" s="45">
        <f t="shared" si="44"/>
        <v>-4.0974007139156146E-5</v>
      </c>
      <c r="HN12" s="45">
        <f t="shared" si="45"/>
        <v>-8.9454769501807117E-6</v>
      </c>
      <c r="HO12" s="45">
        <f t="shared" si="46"/>
        <v>-3.8556214982711003E-6</v>
      </c>
      <c r="HP12" s="45">
        <f t="shared" si="47"/>
        <v>-7.4410823495630571E-7</v>
      </c>
      <c r="HQ12" s="45">
        <f t="shared" si="48"/>
        <v>4.4488709682228035E-5</v>
      </c>
      <c r="HR12" s="45">
        <f t="shared" si="49"/>
        <v>2.3694021124840445E-4</v>
      </c>
      <c r="HS12" s="45">
        <f t="shared" si="50"/>
        <v>-8.4527188492802989E-5</v>
      </c>
      <c r="HT12" s="45">
        <f t="shared" si="51"/>
        <v>2.0765307906577773E-5</v>
      </c>
      <c r="HU12" s="45">
        <f t="shared" si="52"/>
        <v>-1.3752311893309544E-5</v>
      </c>
      <c r="HV12" s="45">
        <f t="shared" si="53"/>
        <v>0</v>
      </c>
      <c r="HW12" s="45">
        <f t="shared" si="54"/>
        <v>0</v>
      </c>
      <c r="HX12" s="45">
        <f t="shared" si="55"/>
        <v>-2.2534480849369415E-6</v>
      </c>
      <c r="HY12" s="45">
        <f t="shared" si="56"/>
        <v>2.3577461804434545E-6</v>
      </c>
    </row>
    <row r="13" spans="1:233" x14ac:dyDescent="0.25">
      <c r="A13" s="37" t="s">
        <v>12</v>
      </c>
      <c r="B13" s="109">
        <v>12307.057387999999</v>
      </c>
      <c r="C13" s="109">
        <v>967.32601221000004</v>
      </c>
      <c r="D13" s="109">
        <v>4832.4931210000004</v>
      </c>
      <c r="E13" s="109">
        <v>4740.6062392000003</v>
      </c>
      <c r="F13" s="109">
        <v>4019.7769520000002</v>
      </c>
      <c r="G13" s="109">
        <v>245.158987</v>
      </c>
      <c r="H13" s="109">
        <v>15124.451526000001</v>
      </c>
      <c r="I13" s="109">
        <v>25.701972282</v>
      </c>
      <c r="J13" s="109">
        <v>4.0504880552999998</v>
      </c>
      <c r="K13" s="109">
        <v>3.3985335430000001</v>
      </c>
      <c r="L13" s="109">
        <v>0.17788641499999999</v>
      </c>
      <c r="M13" s="109">
        <v>210.25980407</v>
      </c>
      <c r="N13" s="109">
        <v>4.7983502900000002E-2</v>
      </c>
      <c r="O13" s="109">
        <v>2.9099375636999998</v>
      </c>
      <c r="P13" s="109">
        <v>9.64217832E-2</v>
      </c>
      <c r="Q13" s="109">
        <v>0.27788032019999998</v>
      </c>
      <c r="R13" s="109">
        <v>0.36165231419999999</v>
      </c>
      <c r="S13" s="109">
        <v>4.2337037874999996</v>
      </c>
      <c r="T13" s="109">
        <v>4.0003050399999997E-2</v>
      </c>
      <c r="U13" s="109">
        <v>0.89392765279999997</v>
      </c>
      <c r="V13" s="109">
        <v>3.8981034649000001</v>
      </c>
      <c r="W13" s="109">
        <v>0.31907969260000002</v>
      </c>
      <c r="X13" s="109">
        <v>0.30128301010000003</v>
      </c>
      <c r="Y13" s="109">
        <v>6.0421816999999996E-3</v>
      </c>
      <c r="Z13" s="109">
        <v>25.942285729999998</v>
      </c>
      <c r="AA13" s="109">
        <v>118.27151548000001</v>
      </c>
      <c r="AB13" s="109">
        <v>0.1035761853</v>
      </c>
      <c r="AC13" s="109">
        <v>0.4201987452</v>
      </c>
      <c r="AE13" s="109">
        <v>8.6690456418000004</v>
      </c>
      <c r="AF13" s="109">
        <v>14.019238960999999</v>
      </c>
      <c r="AG13" s="109">
        <v>29.789956188000001</v>
      </c>
      <c r="AH13" s="109">
        <v>4.2932283243000002</v>
      </c>
      <c r="AI13" s="109">
        <v>0.28527234559999998</v>
      </c>
      <c r="AJ13" s="109">
        <v>6.5386387615999997</v>
      </c>
      <c r="AK13" s="109">
        <v>0.38329888439999998</v>
      </c>
      <c r="AL13" s="109">
        <v>462.09372311999999</v>
      </c>
      <c r="AM13" s="109">
        <v>1.8716805598999999</v>
      </c>
      <c r="AN13" s="109">
        <v>4.7209044700999998</v>
      </c>
      <c r="AO13" s="109">
        <v>135.75906731000001</v>
      </c>
      <c r="AP13" s="109">
        <v>0.65897602789999998</v>
      </c>
      <c r="AQ13" s="109">
        <v>5.0829199999999998E-5</v>
      </c>
      <c r="AR13" s="109">
        <v>4.518155E-4</v>
      </c>
      <c r="AS13" s="109">
        <v>3.2568484999999999E-3</v>
      </c>
      <c r="AT13" s="109">
        <v>8.2011123500000005E-2</v>
      </c>
      <c r="AU13" s="109">
        <v>4.4691637800000003E-2</v>
      </c>
      <c r="AV13" s="109">
        <v>3.174288711</v>
      </c>
      <c r="AW13" s="109">
        <v>31.076125731000001</v>
      </c>
      <c r="AX13" s="109">
        <v>374.69913480999998</v>
      </c>
      <c r="AY13" s="109">
        <v>26.651496638000001</v>
      </c>
      <c r="AZ13" s="109">
        <v>9.3898773999999997E-3</v>
      </c>
      <c r="BA13" s="109">
        <v>6.4776549999999997E-4</v>
      </c>
      <c r="BC13" s="109">
        <v>0.2983272153</v>
      </c>
      <c r="BD13" s="109">
        <v>1.7081144554000001</v>
      </c>
      <c r="BE13" s="109">
        <v>3.93002634E-2</v>
      </c>
      <c r="BG13" s="109" t="s">
        <v>12</v>
      </c>
      <c r="BH13" s="109">
        <v>13.851044301243901</v>
      </c>
      <c r="BI13" s="109">
        <v>11.414008380255201</v>
      </c>
      <c r="BJ13" s="109">
        <v>9.3895693981381999E-3</v>
      </c>
      <c r="BK13" s="109">
        <v>4.0491394513805004</v>
      </c>
      <c r="BL13" s="109">
        <v>0</v>
      </c>
      <c r="BM13" s="109">
        <v>3.39852786799164</v>
      </c>
      <c r="BN13" s="109">
        <v>25.686789583899799</v>
      </c>
      <c r="BO13" s="109">
        <v>25.6798430120859</v>
      </c>
      <c r="BP13" s="109">
        <v>39.066701441459003</v>
      </c>
      <c r="BQ13" s="109">
        <v>3.1921218522021602</v>
      </c>
      <c r="BR13" s="109">
        <v>7.2707542166151204E-2</v>
      </c>
      <c r="BS13" s="109">
        <v>0.104627869916279</v>
      </c>
      <c r="BT13" s="109">
        <v>210.25199939193999</v>
      </c>
      <c r="BU13" s="109">
        <v>3.9256158450869001E-2</v>
      </c>
      <c r="BV13" s="109">
        <v>1.53075473822869E-2</v>
      </c>
      <c r="BW13" s="109">
        <v>3.2528654340625102E-2</v>
      </c>
      <c r="BX13" s="109">
        <v>0.30034740630036799</v>
      </c>
      <c r="BY13" s="109">
        <v>2.9087957552882799</v>
      </c>
      <c r="BZ13" s="109">
        <v>2.3079659489519701E-2</v>
      </c>
      <c r="CA13" s="109">
        <v>7.3085384734094996E-2</v>
      </c>
      <c r="CB13" s="109">
        <v>0.27710946906752798</v>
      </c>
      <c r="CC13" s="109">
        <v>0.298323163501931</v>
      </c>
      <c r="CD13" s="109">
        <v>50972.8263614139</v>
      </c>
      <c r="CE13" s="109">
        <v>0.361176764771517</v>
      </c>
      <c r="CF13" s="109">
        <v>6.4775995758130898E-4</v>
      </c>
      <c r="CG13" s="109">
        <v>1.15647657974944E-2</v>
      </c>
      <c r="CH13" s="109">
        <v>2.8313656330296401E-2</v>
      </c>
      <c r="CI13" s="109">
        <v>4.2202462430046799</v>
      </c>
      <c r="CJ13" s="109">
        <v>0.89343366993888895</v>
      </c>
      <c r="CK13" s="109">
        <v>14.0142961590733</v>
      </c>
      <c r="CL13" s="109">
        <v>3.89758476031666</v>
      </c>
      <c r="CM13" s="109">
        <v>1.8716724931959801</v>
      </c>
      <c r="CN13" s="109">
        <v>6.5379922604754199</v>
      </c>
      <c r="CO13" s="109">
        <v>4.7205942351890702</v>
      </c>
      <c r="CP13" s="109">
        <v>12311.212544210901</v>
      </c>
      <c r="CQ13" s="109">
        <v>0.31908120715215399</v>
      </c>
      <c r="CR13" s="109">
        <v>105.18474478439001</v>
      </c>
      <c r="CS13" s="109">
        <v>333.881044729135</v>
      </c>
      <c r="CT13" s="109">
        <v>16.8605243867616</v>
      </c>
      <c r="CU13" s="109">
        <v>31.079785277312201</v>
      </c>
      <c r="CV13" s="109">
        <v>656.10730046650701</v>
      </c>
      <c r="CW13" s="109">
        <v>6.0419595966091904E-3</v>
      </c>
      <c r="CX13" s="109">
        <v>5.0770567288273498E-2</v>
      </c>
      <c r="CY13" s="109">
        <v>25.930608134515001</v>
      </c>
      <c r="CZ13" s="109">
        <v>25.930608134515001</v>
      </c>
      <c r="DA13" s="109">
        <v>117.947589603807</v>
      </c>
      <c r="DB13" s="109">
        <v>374.64050653240798</v>
      </c>
      <c r="DC13" s="109">
        <v>3.9795210085994598E-2</v>
      </c>
      <c r="DD13" s="109">
        <v>5.2816478521427297E-2</v>
      </c>
      <c r="DE13" s="109">
        <v>0</v>
      </c>
      <c r="DF13" s="109">
        <v>1053.64109170201</v>
      </c>
      <c r="DG13" s="109">
        <v>3.9652935615658298</v>
      </c>
      <c r="DH13" s="109">
        <v>53.671537237480003</v>
      </c>
      <c r="DI13" s="109">
        <v>4.5163054835893401</v>
      </c>
      <c r="DJ13" s="109">
        <v>0.10891901293561899</v>
      </c>
      <c r="DK13" s="109">
        <v>0.30999957449693299</v>
      </c>
      <c r="DL13" s="109">
        <v>0</v>
      </c>
      <c r="DM13" s="109">
        <v>2.8516830701565801</v>
      </c>
      <c r="DN13" s="109">
        <v>5.78977515953195</v>
      </c>
      <c r="DO13" s="109">
        <v>29.801970057735499</v>
      </c>
      <c r="DP13" s="109">
        <v>1.7077221983498401</v>
      </c>
      <c r="DQ13" s="109">
        <v>4.2884496154871101</v>
      </c>
      <c r="DR13" s="109">
        <v>967.10786193113802</v>
      </c>
      <c r="DS13" s="109">
        <v>0</v>
      </c>
      <c r="DT13" s="109">
        <v>0.116623168141007</v>
      </c>
      <c r="DU13" s="109">
        <v>0.167824093464949</v>
      </c>
      <c r="DV13" s="109">
        <v>15457.779612537601</v>
      </c>
      <c r="DW13" s="109">
        <v>4340.2095495031299</v>
      </c>
      <c r="DX13" s="109">
        <v>482.24526979039501</v>
      </c>
      <c r="DY13" s="109">
        <v>4822.4548192935199</v>
      </c>
      <c r="DZ13" s="109">
        <v>2.2691613361433801E-3</v>
      </c>
      <c r="EA13" s="109">
        <v>294.97945281464001</v>
      </c>
      <c r="EB13" s="109">
        <v>0.65854384843885205</v>
      </c>
      <c r="EC13" s="109">
        <v>5.0732345752145198E-5</v>
      </c>
      <c r="ED13" s="109">
        <v>4.50975637376719E-4</v>
      </c>
      <c r="EE13" s="109">
        <v>3.25644594207355E-3</v>
      </c>
      <c r="EF13" s="109">
        <v>8.2005444322822696E-2</v>
      </c>
      <c r="EG13" s="109">
        <v>4.46593898245672E-2</v>
      </c>
      <c r="EH13" s="109">
        <v>3.17303914420983</v>
      </c>
      <c r="EI13" s="109">
        <v>0.746512001741651</v>
      </c>
      <c r="EJ13" s="109">
        <v>10330.3118965756</v>
      </c>
      <c r="EK13" s="109">
        <v>16.3161296275842</v>
      </c>
      <c r="EL13" s="109">
        <v>92.359510728241801</v>
      </c>
      <c r="EM13" s="109">
        <v>206.50236798447901</v>
      </c>
      <c r="EN13" s="109">
        <v>0.83548980737115397</v>
      </c>
      <c r="EO13" s="109">
        <v>0.23349658173360399</v>
      </c>
      <c r="EP13" s="109">
        <v>1.0762757155376199E-2</v>
      </c>
      <c r="EQ13" s="109">
        <v>270.996988927286</v>
      </c>
      <c r="ER13" s="109">
        <v>4735.1382146611304</v>
      </c>
      <c r="ES13" s="109">
        <v>4014.7993191106102</v>
      </c>
      <c r="ET13" s="109">
        <v>720.33889555052099</v>
      </c>
      <c r="EU13" s="109">
        <v>4.7423379400012102</v>
      </c>
      <c r="EV13" s="109">
        <v>5.1694650002921103E-2</v>
      </c>
      <c r="EW13" s="109">
        <v>487.24037168824401</v>
      </c>
      <c r="EX13" s="109">
        <v>11.3707931640183</v>
      </c>
      <c r="EY13" s="109">
        <v>751.511122813979</v>
      </c>
      <c r="EZ13" s="109">
        <v>14.9616678538556</v>
      </c>
      <c r="FA13" s="109">
        <v>6.2954433220346404</v>
      </c>
      <c r="FB13" s="109">
        <v>1643.74695822792</v>
      </c>
      <c r="FC13" s="109">
        <v>0.38242951866289598</v>
      </c>
      <c r="FD13" s="109">
        <v>29.929745798431799</v>
      </c>
      <c r="FE13" s="109">
        <v>327.768079777553</v>
      </c>
      <c r="FF13" s="109">
        <v>179.084093058196</v>
      </c>
      <c r="FG13" s="109">
        <v>3.6260956365019199E-2</v>
      </c>
      <c r="FH13" s="109">
        <v>244.68075776737899</v>
      </c>
      <c r="FI13" s="109">
        <v>8687.9224360379594</v>
      </c>
      <c r="FJ13" s="109">
        <v>26.693468176275999</v>
      </c>
      <c r="FK13" s="109">
        <v>0.39418464524060598</v>
      </c>
      <c r="FL13" s="109">
        <v>8.4273320321784997</v>
      </c>
      <c r="FM13" s="109">
        <v>1108.6015984928099</v>
      </c>
      <c r="FN13" s="109">
        <v>462.11978452176203</v>
      </c>
      <c r="FO13" s="109">
        <v>0</v>
      </c>
      <c r="FP13" s="109">
        <v>440.25563813607999</v>
      </c>
      <c r="FQ13" s="109">
        <v>15125.204641721301</v>
      </c>
      <c r="FR13" s="109">
        <v>135.775430723711</v>
      </c>
      <c r="FS13" s="109">
        <v>747.83660084326198</v>
      </c>
      <c r="FU13" s="30">
        <f t="shared" si="0"/>
        <v>0</v>
      </c>
      <c r="FV13" s="45">
        <f t="shared" si="1"/>
        <v>3.3762385921374752E-4</v>
      </c>
      <c r="FW13" s="45">
        <f t="shared" si="2"/>
        <v>-2.255188799933434E-4</v>
      </c>
      <c r="FX13" s="45">
        <f t="shared" si="3"/>
        <v>-2.0772511114104334E-3</v>
      </c>
      <c r="FY13" s="45">
        <f t="shared" si="4"/>
        <v>-1.1534441510148911E-3</v>
      </c>
      <c r="FZ13" s="45">
        <f t="shared" si="5"/>
        <v>-1.2382858424304811E-3</v>
      </c>
      <c r="GA13" s="45">
        <f t="shared" si="6"/>
        <v>-1.9506901968925335E-3</v>
      </c>
      <c r="GB13" s="45">
        <f t="shared" si="7"/>
        <v>4.9794580650088698E-5</v>
      </c>
      <c r="GC13" s="45">
        <f t="shared" si="8"/>
        <v>-8.6099501125045926E-4</v>
      </c>
      <c r="GD13" s="45">
        <f t="shared" si="9"/>
        <v>-3.3294849931350814E-4</v>
      </c>
      <c r="GE13" s="45">
        <f t="shared" si="10"/>
        <v>-1.6698403262246942E-6</v>
      </c>
      <c r="GF13" s="45">
        <f t="shared" si="11"/>
        <v>-3.0974985783472717E-3</v>
      </c>
      <c r="GG13" s="45">
        <f t="shared" si="12"/>
        <v>-3.7119211132782625E-5</v>
      </c>
      <c r="GH13" s="45">
        <f t="shared" si="13"/>
        <v>-3.0698295911197322E-3</v>
      </c>
      <c r="GI13" s="45">
        <f t="shared" si="14"/>
        <v>-3.9238244351470959E-4</v>
      </c>
      <c r="GJ13" s="45">
        <f t="shared" si="15"/>
        <v>-2.6626657158244551E-3</v>
      </c>
      <c r="GK13" s="45">
        <f t="shared" si="16"/>
        <v>-2.7740400324758035E-3</v>
      </c>
      <c r="GL13" s="45">
        <f t="shared" si="17"/>
        <v>-1.3149353946066659E-3</v>
      </c>
      <c r="GM13" s="45">
        <f t="shared" si="18"/>
        <v>-3.1786693568532456E-3</v>
      </c>
      <c r="GN13" s="45">
        <f t="shared" si="19"/>
        <v>-3.1154692195471752E-3</v>
      </c>
      <c r="GO13" s="45">
        <f t="shared" si="20"/>
        <v>-5.5259825508668925E-4</v>
      </c>
      <c r="GP13" s="45">
        <f t="shared" si="21"/>
        <v>-1.3306588396402185E-4</v>
      </c>
      <c r="GQ13" s="45">
        <f t="shared" si="22"/>
        <v>4.7466265923356685E-6</v>
      </c>
      <c r="GR13" s="45">
        <f t="shared" si="23"/>
        <v>-3.1053984734203711E-3</v>
      </c>
      <c r="GS13" s="45">
        <f t="shared" si="24"/>
        <v>-3.6758806973510573E-5</v>
      </c>
      <c r="GT13" s="45">
        <f t="shared" si="25"/>
        <v>-4.5013749391761973E-4</v>
      </c>
      <c r="GU13" s="45">
        <f t="shared" si="26"/>
        <v>-2.7388325488040132E-3</v>
      </c>
      <c r="GV13" s="45">
        <f t="shared" si="27"/>
        <v>-1.9477405604154288E-3</v>
      </c>
      <c r="GW13" s="45">
        <f t="shared" si="28"/>
        <v>-3.0465530467938154E-3</v>
      </c>
      <c r="GX13" s="45">
        <f t="shared" si="29"/>
        <v>0</v>
      </c>
      <c r="GY13" s="45">
        <f t="shared" si="30"/>
        <v>-3.1822894066275364E-3</v>
      </c>
      <c r="GZ13" s="45">
        <f t="shared" si="31"/>
        <v>-3.5257277092211537E-4</v>
      </c>
      <c r="HA13" s="45">
        <f t="shared" si="32"/>
        <v>4.0328591487948817E-4</v>
      </c>
      <c r="HB13" s="45">
        <f t="shared" si="33"/>
        <v>-1.113080519347702E-3</v>
      </c>
      <c r="HC13" s="45">
        <f t="shared" si="34"/>
        <v>-2.892267711083603E-3</v>
      </c>
      <c r="HD13" s="45">
        <f t="shared" si="35"/>
        <v>-9.887396263217921E-5</v>
      </c>
      <c r="HE13" s="45">
        <f t="shared" si="36"/>
        <v>-2.2681144466800847E-3</v>
      </c>
      <c r="HF13" s="45">
        <f t="shared" si="37"/>
        <v>5.6398519300526637E-5</v>
      </c>
      <c r="HG13" s="45">
        <f t="shared" si="38"/>
        <v>-4.3098722039952071E-6</v>
      </c>
      <c r="HH13" s="45">
        <f t="shared" si="39"/>
        <v>-6.5715142700834686E-5</v>
      </c>
      <c r="HI13" s="45">
        <f t="shared" si="40"/>
        <v>1.2053274993136019E-4</v>
      </c>
      <c r="HJ13" s="45">
        <f t="shared" si="41"/>
        <v>-6.5583487539779472E-4</v>
      </c>
      <c r="HK13" s="45">
        <f t="shared" si="42"/>
        <v>-1.9054844037443015E-3</v>
      </c>
      <c r="HL13" s="45">
        <f t="shared" si="43"/>
        <v>-1.858861909963255E-3</v>
      </c>
      <c r="HM13" s="45">
        <f t="shared" si="44"/>
        <v>-1.2360351623659282E-4</v>
      </c>
      <c r="HN13" s="45">
        <f t="shared" si="45"/>
        <v>-6.9248864482499567E-5</v>
      </c>
      <c r="HO13" s="45">
        <f t="shared" si="46"/>
        <v>-7.2156620388620239E-4</v>
      </c>
      <c r="HP13" s="45">
        <f t="shared" si="47"/>
        <v>-3.9365253256258228E-4</v>
      </c>
      <c r="HQ13" s="45">
        <f t="shared" si="48"/>
        <v>1.1776069976925076E-4</v>
      </c>
      <c r="HR13" s="45">
        <f t="shared" si="49"/>
        <v>-1.5646760866347203E-4</v>
      </c>
      <c r="HS13" s="45">
        <f t="shared" si="50"/>
        <v>1.5748285676442917E-3</v>
      </c>
      <c r="HT13" s="45">
        <f t="shared" si="51"/>
        <v>-3.2801478515561437E-5</v>
      </c>
      <c r="HU13" s="45">
        <f t="shared" si="52"/>
        <v>-8.5562116089665223E-6</v>
      </c>
      <c r="HV13" s="45">
        <f t="shared" si="53"/>
        <v>0</v>
      </c>
      <c r="HW13" s="45">
        <f t="shared" si="54"/>
        <v>-1.3581724566865844E-5</v>
      </c>
      <c r="HX13" s="45">
        <f t="shared" si="55"/>
        <v>-2.2964330576321767E-4</v>
      </c>
      <c r="HY13" s="45">
        <f t="shared" si="56"/>
        <v>-1.1222558149826334E-3</v>
      </c>
    </row>
    <row r="14" spans="1:233" x14ac:dyDescent="0.25">
      <c r="A14" s="37" t="s">
        <v>13</v>
      </c>
      <c r="B14" s="109">
        <v>52216.518472000003</v>
      </c>
      <c r="C14" s="109">
        <v>4428.8346813999997</v>
      </c>
      <c r="D14" s="109">
        <v>39622.758708000001</v>
      </c>
      <c r="E14" s="109">
        <v>13544.509728999999</v>
      </c>
      <c r="F14" s="109">
        <v>11990.633691000001</v>
      </c>
      <c r="G14" s="109">
        <v>4408.9340024000003</v>
      </c>
      <c r="H14" s="109">
        <v>23328.978832000001</v>
      </c>
      <c r="I14" s="109">
        <v>181.41482633000001</v>
      </c>
      <c r="J14" s="109">
        <v>50.652295488</v>
      </c>
      <c r="K14" s="109">
        <v>0.12820011680000001</v>
      </c>
      <c r="L14" s="109">
        <v>3.0597405599999999E-2</v>
      </c>
      <c r="M14" s="109">
        <v>465.14774957999998</v>
      </c>
      <c r="N14" s="109">
        <v>2.15098684E-2</v>
      </c>
      <c r="O14" s="109">
        <v>43.615813111000001</v>
      </c>
      <c r="P14" s="109">
        <v>2.2048346399999998E-2</v>
      </c>
      <c r="Q14" s="109">
        <v>0.37197968129999998</v>
      </c>
      <c r="R14" s="109">
        <v>2.1388832208999999</v>
      </c>
      <c r="T14" s="109">
        <v>5.2100810000000001E-3</v>
      </c>
      <c r="U14" s="109">
        <v>2.0484410174000001</v>
      </c>
      <c r="V14" s="109">
        <v>0.10163015</v>
      </c>
      <c r="W14" s="109">
        <v>0.11168131019999999</v>
      </c>
      <c r="Y14" s="109">
        <v>7.3731682600000001E-2</v>
      </c>
      <c r="Z14" s="109">
        <v>243.38725467</v>
      </c>
      <c r="AA14" s="109">
        <v>217.7798306</v>
      </c>
      <c r="AB14" s="109">
        <v>8.8175835399999999E-2</v>
      </c>
      <c r="AC14" s="109">
        <v>0.1953968687</v>
      </c>
      <c r="AE14" s="109">
        <v>4.7344234999999998E-2</v>
      </c>
      <c r="AF14" s="109">
        <v>7.6080641100999999</v>
      </c>
      <c r="AG14" s="109">
        <v>251.07143764</v>
      </c>
      <c r="AH14" s="109">
        <v>20.529126890000001</v>
      </c>
      <c r="AI14" s="109">
        <v>0.14749129129999999</v>
      </c>
      <c r="AJ14" s="109">
        <v>1.4181722042</v>
      </c>
      <c r="AK14" s="109">
        <v>3.8194338E-3</v>
      </c>
      <c r="AL14" s="109">
        <v>375.82908125</v>
      </c>
      <c r="AM14" s="109">
        <v>5.8121819999999995E-4</v>
      </c>
      <c r="AN14" s="109">
        <v>2.2285565000000002E-3</v>
      </c>
      <c r="AO14" s="109">
        <v>161.18256088000001</v>
      </c>
      <c r="AP14" s="109">
        <v>5.5457306044000001</v>
      </c>
      <c r="AS14" s="109">
        <v>8.0724252900000001E-2</v>
      </c>
      <c r="AT14" s="109">
        <v>1.7681522299000001</v>
      </c>
      <c r="AU14" s="109">
        <v>0.88884444880000002</v>
      </c>
      <c r="AV14" s="109">
        <v>9.5031495601000007</v>
      </c>
      <c r="AW14" s="109">
        <v>94.247484068999995</v>
      </c>
      <c r="AX14" s="109">
        <v>208.12575246</v>
      </c>
      <c r="AY14" s="109">
        <v>221.06597920999999</v>
      </c>
      <c r="AZ14" s="109">
        <v>0.1145830167</v>
      </c>
      <c r="BA14" s="109">
        <v>7.9045671000000008E-3</v>
      </c>
      <c r="BD14" s="109">
        <v>44.036488925999997</v>
      </c>
      <c r="BE14" s="109">
        <v>0.56083195809999997</v>
      </c>
      <c r="BG14" s="109" t="s">
        <v>13</v>
      </c>
      <c r="BH14" s="109">
        <v>116.35097752749699</v>
      </c>
      <c r="BI14" s="109">
        <v>12.0392436511895</v>
      </c>
      <c r="BJ14" s="109">
        <v>0.114581723341346</v>
      </c>
      <c r="BK14" s="109">
        <v>50.652236690684298</v>
      </c>
      <c r="BL14" s="109">
        <v>0</v>
      </c>
      <c r="BM14" s="109">
        <v>0.12819857592827999</v>
      </c>
      <c r="BN14" s="109">
        <v>182.25092411463001</v>
      </c>
      <c r="BO14" s="109">
        <v>182.17921634818299</v>
      </c>
      <c r="BP14" s="109">
        <v>113.684149600274</v>
      </c>
      <c r="BQ14" s="109">
        <v>26.854566631738599</v>
      </c>
      <c r="BR14" s="109">
        <v>1.25048605157713E-2</v>
      </c>
      <c r="BS14" s="109">
        <v>1.7994819380831899E-2</v>
      </c>
      <c r="BT14" s="109">
        <v>466.36569842522698</v>
      </c>
      <c r="BU14" s="109">
        <v>0.56082441431020102</v>
      </c>
      <c r="BV14" s="109">
        <v>6.8611103314097999E-3</v>
      </c>
      <c r="BW14" s="109">
        <v>1.4579866516752299E-2</v>
      </c>
      <c r="BX14" s="109">
        <v>0</v>
      </c>
      <c r="BY14" s="109">
        <v>43.689456446514001</v>
      </c>
      <c r="BZ14" s="109">
        <v>5.2746801828733904E-3</v>
      </c>
      <c r="CA14" s="109">
        <v>1.6703207273047901E-2</v>
      </c>
      <c r="CB14" s="109">
        <v>0.37197985882210399</v>
      </c>
      <c r="CC14" s="109">
        <v>0</v>
      </c>
      <c r="CD14" s="109">
        <v>7438.0870143785996</v>
      </c>
      <c r="CE14" s="109">
        <v>2.13885199289845</v>
      </c>
      <c r="CF14" s="109">
        <v>7.9054654937378392E-3</v>
      </c>
      <c r="CG14" s="109">
        <v>1.5070870240469099E-3</v>
      </c>
      <c r="CH14" s="109">
        <v>3.6898070901745499E-3</v>
      </c>
      <c r="CI14" s="109">
        <v>0</v>
      </c>
      <c r="CJ14" s="109">
        <v>2.0484305961613098</v>
      </c>
      <c r="CK14" s="109">
        <v>7.6080715005869903</v>
      </c>
      <c r="CL14" s="109">
        <v>0.101629937896345</v>
      </c>
      <c r="CM14" s="109">
        <v>5.81238030501149E-4</v>
      </c>
      <c r="CN14" s="109">
        <v>1.4181771623986901</v>
      </c>
      <c r="CO14" s="109">
        <v>2.2285832668157602E-3</v>
      </c>
      <c r="CP14" s="109">
        <v>52403.356574899299</v>
      </c>
      <c r="CQ14" s="109">
        <v>0.111680811944161</v>
      </c>
      <c r="CR14" s="109">
        <v>816.38855444728904</v>
      </c>
      <c r="CS14" s="109">
        <v>246.991328824123</v>
      </c>
      <c r="CT14" s="109">
        <v>34.1513766144923</v>
      </c>
      <c r="CU14" s="109">
        <v>94.349091741983599</v>
      </c>
      <c r="CV14" s="109">
        <v>1083.0706367759401</v>
      </c>
      <c r="CW14" s="109">
        <v>7.3730166168840594E-2</v>
      </c>
      <c r="CX14" s="109">
        <v>0.51959430578795895</v>
      </c>
      <c r="CY14" s="109">
        <v>244.456993877727</v>
      </c>
      <c r="CZ14" s="109">
        <v>244.456993877727</v>
      </c>
      <c r="DA14" s="109">
        <v>217.78000575130699</v>
      </c>
      <c r="DB14" s="109">
        <v>208.17906962634899</v>
      </c>
      <c r="DC14" s="109">
        <v>8.6268568913265599E-3</v>
      </c>
      <c r="DD14" s="109">
        <v>7.7323705765455594E-2</v>
      </c>
      <c r="DE14" s="109">
        <v>0</v>
      </c>
      <c r="DF14" s="109">
        <v>1174.23806838171</v>
      </c>
      <c r="DG14" s="109">
        <v>4.5499876558154204</v>
      </c>
      <c r="DH14" s="109">
        <v>139.393511495524</v>
      </c>
      <c r="DI14" s="109">
        <v>6.3140777749502002</v>
      </c>
      <c r="DJ14" s="109">
        <v>5.0647482593958203E-2</v>
      </c>
      <c r="DK14" s="109">
        <v>0.14415084651972801</v>
      </c>
      <c r="DL14" s="109">
        <v>0</v>
      </c>
      <c r="DM14" s="109">
        <v>1.55737407353516E-2</v>
      </c>
      <c r="DN14" s="109">
        <v>3.1619335173090297E-2</v>
      </c>
      <c r="DO14" s="109">
        <v>251.19557340187001</v>
      </c>
      <c r="DP14" s="109">
        <v>44.036485505481203</v>
      </c>
      <c r="DQ14" s="109">
        <v>20.589213923008302</v>
      </c>
      <c r="DR14" s="109">
        <v>4427.8126007532101</v>
      </c>
      <c r="DS14" s="109">
        <v>0</v>
      </c>
      <c r="DT14" s="109">
        <v>6.0281442290161302E-2</v>
      </c>
      <c r="DU14" s="109">
        <v>8.6746486647155799E-2</v>
      </c>
      <c r="DV14" s="109">
        <v>22634.6992601288</v>
      </c>
      <c r="DW14" s="109">
        <v>35611.284232102596</v>
      </c>
      <c r="DX14" s="109">
        <v>3956.8072281111299</v>
      </c>
      <c r="DY14" s="109">
        <v>39568.0914602138</v>
      </c>
      <c r="DZ14" s="109">
        <v>4.7946693537917803E-3</v>
      </c>
      <c r="EA14" s="109">
        <v>423.844248260222</v>
      </c>
      <c r="EB14" s="109">
        <v>5.5516871985868299</v>
      </c>
      <c r="EC14" s="109">
        <v>0</v>
      </c>
      <c r="ED14" s="109">
        <v>0</v>
      </c>
      <c r="EE14" s="109">
        <v>8.0723874112115998E-2</v>
      </c>
      <c r="EF14" s="109">
        <v>1.7681546228387801</v>
      </c>
      <c r="EG14" s="109">
        <v>0.88886313548835105</v>
      </c>
      <c r="EH14" s="109">
        <v>9.5223908142220104</v>
      </c>
      <c r="EI14" s="109">
        <v>48.886562582053301</v>
      </c>
      <c r="EJ14" s="109">
        <v>13663.076350679299</v>
      </c>
      <c r="EK14" s="109">
        <v>57.323449773750703</v>
      </c>
      <c r="EL14" s="109">
        <v>758.08298946741797</v>
      </c>
      <c r="EM14" s="109">
        <v>786.220216163185</v>
      </c>
      <c r="EN14" s="109">
        <v>66.433897189658097</v>
      </c>
      <c r="EO14" s="109">
        <v>1.2557779163015199</v>
      </c>
      <c r="EP14" s="109">
        <v>2.1567122909880499E-3</v>
      </c>
      <c r="EQ14" s="109">
        <v>392.73368497054003</v>
      </c>
      <c r="ER14" s="109">
        <v>13565.9224196992</v>
      </c>
      <c r="ES14" s="109">
        <v>12006.921075210499</v>
      </c>
      <c r="ET14" s="109">
        <v>1559.0013444887099</v>
      </c>
      <c r="EU14" s="109">
        <v>6.8870088581711597</v>
      </c>
      <c r="EV14" s="109">
        <v>1.3791524855459401</v>
      </c>
      <c r="EW14" s="109">
        <v>1081.21458423584</v>
      </c>
      <c r="EX14" s="109">
        <v>60.400849154251802</v>
      </c>
      <c r="EY14" s="109">
        <v>2634.4370236500799</v>
      </c>
      <c r="EZ14" s="109">
        <v>291.39505798706898</v>
      </c>
      <c r="FA14" s="109">
        <v>95.346509410980104</v>
      </c>
      <c r="FB14" s="109">
        <v>5184.7228322778701</v>
      </c>
      <c r="FC14" s="109">
        <v>3.8162016239088898E-3</v>
      </c>
      <c r="FD14" s="109">
        <v>323.10905593352197</v>
      </c>
      <c r="FE14" s="109">
        <v>158.888403721401</v>
      </c>
      <c r="FF14" s="109">
        <v>376.776393635256</v>
      </c>
      <c r="FG14" s="109">
        <v>4.5366817311794101</v>
      </c>
      <c r="FH14" s="109">
        <v>4400.1278688514503</v>
      </c>
      <c r="FI14" s="109">
        <v>11572.5559933927</v>
      </c>
      <c r="FJ14" s="109">
        <v>221.52666535501601</v>
      </c>
      <c r="FK14" s="109">
        <v>41.136559764590402</v>
      </c>
      <c r="FL14" s="109">
        <v>70.759945202325497</v>
      </c>
      <c r="FM14" s="109">
        <v>1068.4724152157</v>
      </c>
      <c r="FN14" s="109">
        <v>376.34357669621602</v>
      </c>
      <c r="FO14" s="109">
        <v>0</v>
      </c>
      <c r="FP14" s="109">
        <v>617.46814516034397</v>
      </c>
      <c r="FQ14" s="109">
        <v>23335.336204302301</v>
      </c>
      <c r="FR14" s="109">
        <v>161.36642983135201</v>
      </c>
      <c r="FS14" s="109">
        <v>877.34851631998595</v>
      </c>
      <c r="FU14" s="30">
        <f t="shared" si="0"/>
        <v>0</v>
      </c>
      <c r="FV14" s="45">
        <f t="shared" si="1"/>
        <v>3.5781417139000428E-3</v>
      </c>
      <c r="FW14" s="45">
        <f t="shared" si="2"/>
        <v>-2.3077868566241631E-4</v>
      </c>
      <c r="FX14" s="45">
        <f t="shared" si="3"/>
        <v>-1.3796931250817637E-3</v>
      </c>
      <c r="FY14" s="45">
        <f t="shared" si="4"/>
        <v>1.5809129401970206E-3</v>
      </c>
      <c r="FZ14" s="45">
        <f t="shared" si="5"/>
        <v>1.3583422386360849E-3</v>
      </c>
      <c r="GA14" s="45">
        <f t="shared" si="6"/>
        <v>-1.9973384822173203E-3</v>
      </c>
      <c r="GB14" s="45">
        <f t="shared" si="7"/>
        <v>2.7250966911503876E-4</v>
      </c>
      <c r="GC14" s="45">
        <f t="shared" si="8"/>
        <v>4.2134925443884433E-3</v>
      </c>
      <c r="GD14" s="45">
        <f t="shared" si="9"/>
        <v>-1.1608025882339948E-6</v>
      </c>
      <c r="GE14" s="45">
        <f t="shared" si="10"/>
        <v>-1.2019269236920206E-5</v>
      </c>
      <c r="GF14" s="45">
        <f t="shared" si="11"/>
        <v>-3.1939212322236576E-3</v>
      </c>
      <c r="GG14" s="45">
        <f t="shared" si="12"/>
        <v>2.6184128512429282E-3</v>
      </c>
      <c r="GH14" s="45">
        <f t="shared" si="13"/>
        <v>-3.2027881601497743E-3</v>
      </c>
      <c r="GI14" s="45">
        <f t="shared" si="14"/>
        <v>1.6884549492767881E-3</v>
      </c>
      <c r="GJ14" s="45">
        <f t="shared" si="15"/>
        <v>-3.1956566175278577E-3</v>
      </c>
      <c r="GK14" s="45">
        <f t="shared" si="16"/>
        <v>4.7723602374294719E-7</v>
      </c>
      <c r="GL14" s="45">
        <f t="shared" si="17"/>
        <v>-1.4600143310692997E-5</v>
      </c>
      <c r="GM14" s="45">
        <f t="shared" si="18"/>
        <v>0</v>
      </c>
      <c r="GN14" s="45">
        <f t="shared" si="19"/>
        <v>-2.5310327763695085E-3</v>
      </c>
      <c r="GO14" s="45">
        <f t="shared" si="20"/>
        <v>-5.0873999308235771E-6</v>
      </c>
      <c r="GP14" s="45">
        <f t="shared" si="21"/>
        <v>-2.0870150737815878E-6</v>
      </c>
      <c r="GQ14" s="45">
        <f t="shared" si="22"/>
        <v>-4.4614075363026648E-6</v>
      </c>
      <c r="GR14" s="45">
        <f t="shared" si="23"/>
        <v>0</v>
      </c>
      <c r="GS14" s="45">
        <f t="shared" si="24"/>
        <v>-2.0566886661648026E-5</v>
      </c>
      <c r="GT14" s="45">
        <f t="shared" si="25"/>
        <v>4.3952145693800506E-3</v>
      </c>
      <c r="GU14" s="45">
        <f t="shared" si="26"/>
        <v>8.04258624446412E-7</v>
      </c>
      <c r="GV14" s="45">
        <f t="shared" si="27"/>
        <v>-7.7754241758853178E-4</v>
      </c>
      <c r="GW14" s="45">
        <f t="shared" si="28"/>
        <v>-3.0631994785584008E-3</v>
      </c>
      <c r="GX14" s="45">
        <f t="shared" si="29"/>
        <v>0</v>
      </c>
      <c r="GY14" s="45">
        <f t="shared" si="30"/>
        <v>-3.1927665862189836E-3</v>
      </c>
      <c r="GZ14" s="45">
        <f t="shared" si="31"/>
        <v>9.7140177625176806E-7</v>
      </c>
      <c r="HA14" s="45">
        <f t="shared" si="32"/>
        <v>4.944240692483727E-4</v>
      </c>
      <c r="HB14" s="45">
        <f t="shared" si="33"/>
        <v>2.9269161484685629E-3</v>
      </c>
      <c r="HC14" s="45">
        <f t="shared" si="34"/>
        <v>-3.141625234946373E-3</v>
      </c>
      <c r="HD14" s="45">
        <f t="shared" si="35"/>
        <v>3.4961894439756735E-6</v>
      </c>
      <c r="HE14" s="45">
        <f t="shared" si="36"/>
        <v>-8.4624482589805785E-4</v>
      </c>
      <c r="HF14" s="45">
        <f t="shared" si="37"/>
        <v>1.368961242979962E-3</v>
      </c>
      <c r="HG14" s="45">
        <f t="shared" si="38"/>
        <v>3.4118857855885924E-5</v>
      </c>
      <c r="HH14" s="45">
        <f t="shared" si="39"/>
        <v>1.2010831118687646E-5</v>
      </c>
      <c r="HI14" s="45">
        <f t="shared" si="40"/>
        <v>1.1407496589465817E-3</v>
      </c>
      <c r="HJ14" s="45">
        <f t="shared" si="41"/>
        <v>1.0740864661012979E-3</v>
      </c>
      <c r="HK14" s="45">
        <f t="shared" si="42"/>
        <v>0</v>
      </c>
      <c r="HL14" s="45">
        <f t="shared" si="43"/>
        <v>0</v>
      </c>
      <c r="HM14" s="45">
        <f t="shared" si="44"/>
        <v>-4.6923677878146343E-6</v>
      </c>
      <c r="HN14" s="45">
        <f t="shared" si="45"/>
        <v>1.353355632818579E-6</v>
      </c>
      <c r="HO14" s="45">
        <f t="shared" si="46"/>
        <v>2.1023575470669935E-5</v>
      </c>
      <c r="HP14" s="45">
        <f t="shared" si="47"/>
        <v>2.0247239086708898E-3</v>
      </c>
      <c r="HQ14" s="45">
        <f t="shared" si="48"/>
        <v>1.0780942747417629E-3</v>
      </c>
      <c r="HR14" s="45">
        <f t="shared" si="49"/>
        <v>2.5617765086152246E-4</v>
      </c>
      <c r="HS14" s="45">
        <f t="shared" si="50"/>
        <v>2.083930538124037E-3</v>
      </c>
      <c r="HT14" s="45">
        <f t="shared" si="51"/>
        <v>-1.1287524898921822E-5</v>
      </c>
      <c r="HU14" s="45">
        <f t="shared" si="52"/>
        <v>1.1365502075861749E-4</v>
      </c>
      <c r="HV14" s="45">
        <f t="shared" si="53"/>
        <v>0</v>
      </c>
      <c r="HW14" s="45">
        <f t="shared" si="54"/>
        <v>0</v>
      </c>
      <c r="HX14" s="45">
        <f t="shared" si="55"/>
        <v>-7.7674648407505572E-8</v>
      </c>
      <c r="HY14" s="45">
        <f t="shared" si="56"/>
        <v>-1.345106977231512E-5</v>
      </c>
    </row>
    <row r="15" spans="1:233" x14ac:dyDescent="0.25">
      <c r="A15" s="37" t="s">
        <v>14</v>
      </c>
      <c r="B15" s="109">
        <v>48205.339384999999</v>
      </c>
      <c r="C15" s="109">
        <v>1784.2026625000001</v>
      </c>
      <c r="D15" s="109">
        <v>23177.178753</v>
      </c>
      <c r="E15" s="109">
        <v>10395.514101000001</v>
      </c>
      <c r="F15" s="109">
        <v>9399.0681547999993</v>
      </c>
      <c r="G15" s="109">
        <v>610.65256238999996</v>
      </c>
      <c r="H15" s="109">
        <v>20747.480834999998</v>
      </c>
      <c r="I15" s="109">
        <v>114.36187805</v>
      </c>
      <c r="J15" s="109">
        <v>4.3264315206999999</v>
      </c>
      <c r="K15" s="109">
        <v>6.1638225999999997E-2</v>
      </c>
      <c r="L15" s="109">
        <v>8.3848967E-3</v>
      </c>
      <c r="M15" s="109">
        <v>259.50658804</v>
      </c>
      <c r="N15" s="109">
        <v>2.0586078999999999E-3</v>
      </c>
      <c r="O15" s="109">
        <v>22.897283356999999</v>
      </c>
      <c r="P15" s="109">
        <v>6.9517961999999997E-3</v>
      </c>
      <c r="Q15" s="109">
        <v>0.17884667000000001</v>
      </c>
      <c r="R15" s="109">
        <v>1.0283684099999999</v>
      </c>
      <c r="T15" s="109">
        <v>1.0031702999999999E-3</v>
      </c>
      <c r="U15" s="109">
        <v>1.2603882806</v>
      </c>
      <c r="V15" s="109">
        <v>4.8863465000000002E-2</v>
      </c>
      <c r="W15" s="109">
        <v>3.9047360000000003E-2</v>
      </c>
      <c r="Y15" s="109">
        <v>3.5449965E-2</v>
      </c>
      <c r="Z15" s="109">
        <v>137.91648255000001</v>
      </c>
      <c r="AA15" s="109">
        <v>44.554072701999999</v>
      </c>
      <c r="AB15" s="109">
        <v>0.1909766842</v>
      </c>
      <c r="AC15" s="109">
        <v>9.2077497899999999E-2</v>
      </c>
      <c r="AE15" s="109">
        <v>1.5702644799999999E-2</v>
      </c>
      <c r="AF15" s="109">
        <v>4.02698818</v>
      </c>
      <c r="AG15" s="109">
        <v>134.63652859999999</v>
      </c>
      <c r="AH15" s="109">
        <v>11.040099084</v>
      </c>
      <c r="AI15" s="109">
        <v>0.3360861047</v>
      </c>
      <c r="AJ15" s="109">
        <v>0.68185293000000002</v>
      </c>
      <c r="AK15" s="109">
        <v>1.8363721E-3</v>
      </c>
      <c r="AL15" s="109">
        <v>344.74135810000001</v>
      </c>
      <c r="AM15" s="109">
        <v>2.7944789999999998E-4</v>
      </c>
      <c r="AN15" s="109">
        <v>1.0714832000000001E-3</v>
      </c>
      <c r="AO15" s="109">
        <v>140.41095852000001</v>
      </c>
      <c r="AP15" s="109">
        <v>23.870290408999999</v>
      </c>
      <c r="AS15" s="109">
        <v>4.1186850800000001E-2</v>
      </c>
      <c r="AT15" s="109">
        <v>0.76181103839999997</v>
      </c>
      <c r="AU15" s="109">
        <v>0.37523754329999998</v>
      </c>
      <c r="AV15" s="109">
        <v>12.484857702999999</v>
      </c>
      <c r="AW15" s="109">
        <v>55.339422784999996</v>
      </c>
      <c r="AX15" s="109">
        <v>339.34632370999998</v>
      </c>
      <c r="AY15" s="109">
        <v>109.29316403</v>
      </c>
      <c r="AZ15" s="109">
        <v>5.5091161499999999E-2</v>
      </c>
      <c r="BA15" s="109">
        <v>3.8004916999999998E-3</v>
      </c>
      <c r="BD15" s="109">
        <v>24.736378250000001</v>
      </c>
      <c r="BE15" s="109">
        <v>0.23183740359999999</v>
      </c>
      <c r="BG15" s="109" t="s">
        <v>14</v>
      </c>
      <c r="BH15" s="109">
        <v>62.009911470474201</v>
      </c>
      <c r="BI15" s="109">
        <v>7.5351820055787204</v>
      </c>
      <c r="BJ15" s="109">
        <v>5.5094217149010298E-2</v>
      </c>
      <c r="BK15" s="109">
        <v>4.32570317134424</v>
      </c>
      <c r="BL15" s="109">
        <v>0</v>
      </c>
      <c r="BM15" s="109">
        <v>6.1635960613568297E-2</v>
      </c>
      <c r="BN15" s="109">
        <v>114.78517765116401</v>
      </c>
      <c r="BO15" s="109">
        <v>114.784946215799</v>
      </c>
      <c r="BP15" s="109">
        <v>106.18026398067001</v>
      </c>
      <c r="BQ15" s="109">
        <v>14.1925253228495</v>
      </c>
      <c r="BR15" s="109">
        <v>3.4307125051670799E-3</v>
      </c>
      <c r="BS15" s="109">
        <v>4.9368535833374701E-3</v>
      </c>
      <c r="BT15" s="109">
        <v>259.53060702311001</v>
      </c>
      <c r="BU15" s="109">
        <v>0.231838543698584</v>
      </c>
      <c r="BV15" s="109">
        <v>6.5845800062831695E-4</v>
      </c>
      <c r="BW15" s="109">
        <v>1.3992242900841599E-3</v>
      </c>
      <c r="BX15" s="109">
        <v>0</v>
      </c>
      <c r="BY15" s="109">
        <v>22.938185494818399</v>
      </c>
      <c r="BZ15" s="109">
        <v>1.66709972607571E-3</v>
      </c>
      <c r="CA15" s="109">
        <v>5.2791101296868802E-3</v>
      </c>
      <c r="CB15" s="109">
        <v>0.17883846509781601</v>
      </c>
      <c r="CC15" s="109">
        <v>0</v>
      </c>
      <c r="CD15" s="109">
        <v>1975.0284242376999</v>
      </c>
      <c r="CE15" s="109">
        <v>1.0283624985231199</v>
      </c>
      <c r="CF15" s="109">
        <v>3.80050000836764E-3</v>
      </c>
      <c r="CG15" s="109">
        <v>2.90889410098271E-4</v>
      </c>
      <c r="CH15" s="109">
        <v>7.12167168769325E-4</v>
      </c>
      <c r="CI15" s="109">
        <v>0</v>
      </c>
      <c r="CJ15" s="109">
        <v>1.26038460787752</v>
      </c>
      <c r="CK15" s="109">
        <v>4.0269983337852704</v>
      </c>
      <c r="CL15" s="109">
        <v>4.8864089842330198E-2</v>
      </c>
      <c r="CM15" s="109">
        <v>2.7943959910629998E-4</v>
      </c>
      <c r="CN15" s="109">
        <v>0.68184341856512098</v>
      </c>
      <c r="CO15" s="109">
        <v>1.07147394377938E-3</v>
      </c>
      <c r="CP15" s="109">
        <v>48237.615249370298</v>
      </c>
      <c r="CQ15" s="109">
        <v>3.9046770601926503E-2</v>
      </c>
      <c r="CR15" s="109">
        <v>425.76577139638903</v>
      </c>
      <c r="CS15" s="109">
        <v>27.4984499717267</v>
      </c>
      <c r="CT15" s="109">
        <v>51.104948336530697</v>
      </c>
      <c r="CU15" s="109">
        <v>55.349483104917901</v>
      </c>
      <c r="CV15" s="109">
        <v>882.400241267865</v>
      </c>
      <c r="CW15" s="109">
        <v>3.5449746768490199E-2</v>
      </c>
      <c r="CX15" s="109">
        <v>1.8698701912977999E-3</v>
      </c>
      <c r="CY15" s="109">
        <v>138.43007993113599</v>
      </c>
      <c r="CZ15" s="109">
        <v>138.43007993113599</v>
      </c>
      <c r="DA15" s="109">
        <v>44.554057343386397</v>
      </c>
      <c r="DB15" s="109">
        <v>339.41722200701798</v>
      </c>
      <c r="DC15" s="109">
        <v>5.7369379457530699E-2</v>
      </c>
      <c r="DD15" s="109">
        <v>0.115752592075387</v>
      </c>
      <c r="DE15" s="109">
        <v>0</v>
      </c>
      <c r="DF15" s="109">
        <v>1298.7366748803399</v>
      </c>
      <c r="DG15" s="109">
        <v>4.4243853898528904</v>
      </c>
      <c r="DH15" s="109">
        <v>103.193513689301</v>
      </c>
      <c r="DI15" s="109">
        <v>4.2976662153179301</v>
      </c>
      <c r="DJ15" s="109">
        <v>2.3880019698297401E-2</v>
      </c>
      <c r="DK15" s="109">
        <v>6.7966257918726597E-2</v>
      </c>
      <c r="DL15" s="109">
        <v>0</v>
      </c>
      <c r="DM15" s="109">
        <v>5.1691263292492603E-3</v>
      </c>
      <c r="DN15" s="109">
        <v>1.04947669879903E-2</v>
      </c>
      <c r="DO15" s="109">
        <v>134.637116214267</v>
      </c>
      <c r="DP15" s="109">
        <v>24.7364029043469</v>
      </c>
      <c r="DQ15" s="109">
        <v>11.041005445591001</v>
      </c>
      <c r="DR15" s="109">
        <v>1783.0482421214999</v>
      </c>
      <c r="DS15" s="109">
        <v>0</v>
      </c>
      <c r="DT15" s="109">
        <v>0.13736075921669699</v>
      </c>
      <c r="DU15" s="109">
        <v>0.197665432662577</v>
      </c>
      <c r="DV15" s="109">
        <v>20468.0412671064</v>
      </c>
      <c r="DW15" s="109">
        <v>20816.7549994984</v>
      </c>
      <c r="DX15" s="109">
        <v>2312.9743658041002</v>
      </c>
      <c r="DY15" s="109">
        <v>23129.729365302501</v>
      </c>
      <c r="DZ15" s="109">
        <v>1.7698494519125601E-3</v>
      </c>
      <c r="EA15" s="109">
        <v>487.70174863136998</v>
      </c>
      <c r="EB15" s="109">
        <v>23.870679260018601</v>
      </c>
      <c r="EC15" s="109">
        <v>0</v>
      </c>
      <c r="ED15" s="109">
        <v>0</v>
      </c>
      <c r="EE15" s="109">
        <v>4.1186173902787102E-2</v>
      </c>
      <c r="EF15" s="109">
        <v>0.76179846862547296</v>
      </c>
      <c r="EG15" s="109">
        <v>0.37523448244845298</v>
      </c>
      <c r="EH15" s="109">
        <v>12.484335269652799</v>
      </c>
      <c r="EI15" s="109">
        <v>3.3631865308619502</v>
      </c>
      <c r="EJ15" s="109">
        <v>13678.586896393699</v>
      </c>
      <c r="EK15" s="109">
        <v>11.2890231430193</v>
      </c>
      <c r="EL15" s="109">
        <v>502.04572374984099</v>
      </c>
      <c r="EM15" s="109">
        <v>726.11812618153897</v>
      </c>
      <c r="EN15" s="109">
        <v>3.6868505344554801</v>
      </c>
      <c r="EO15" s="109">
        <v>3.1335414055567501E-2</v>
      </c>
      <c r="EP15" s="109">
        <v>1.7851003158121E-2</v>
      </c>
      <c r="EQ15" s="109">
        <v>473.168424191317</v>
      </c>
      <c r="ER15" s="109">
        <v>10404.581530838301</v>
      </c>
      <c r="ES15" s="109">
        <v>9405.9812530560193</v>
      </c>
      <c r="ET15" s="109">
        <v>998.60027778236997</v>
      </c>
      <c r="EU15" s="109">
        <v>8.1510039870588606</v>
      </c>
      <c r="EV15" s="109">
        <v>0.17916660805568799</v>
      </c>
      <c r="EW15" s="109">
        <v>417.85311518598701</v>
      </c>
      <c r="EX15" s="109">
        <v>45.603233452933999</v>
      </c>
      <c r="EY15" s="109">
        <v>2354.3940413476798</v>
      </c>
      <c r="EZ15" s="109">
        <v>96.072478524226</v>
      </c>
      <c r="FA15" s="109">
        <v>32.8520290569178</v>
      </c>
      <c r="FB15" s="109">
        <v>4376.7798245120903</v>
      </c>
      <c r="FC15" s="109">
        <v>1.8349947884599E-3</v>
      </c>
      <c r="FD15" s="109">
        <v>137.272019445746</v>
      </c>
      <c r="FE15" s="109">
        <v>158.49631937697299</v>
      </c>
      <c r="FF15" s="109">
        <v>195.73347374570699</v>
      </c>
      <c r="FG15" s="109">
        <v>0.163897513296626</v>
      </c>
      <c r="FH15" s="109">
        <v>609.902531351378</v>
      </c>
      <c r="FI15" s="109">
        <v>11480.439475928601</v>
      </c>
      <c r="FJ15" s="109">
        <v>109.29300641109501</v>
      </c>
      <c r="FK15" s="109">
        <v>0.36514241044214701</v>
      </c>
      <c r="FL15" s="109">
        <v>37.799695685020303</v>
      </c>
      <c r="FM15" s="109">
        <v>1112.67810411047</v>
      </c>
      <c r="FN15" s="109">
        <v>344.80042681873402</v>
      </c>
      <c r="FO15" s="109">
        <v>0</v>
      </c>
      <c r="FP15" s="109">
        <v>542.97876310415097</v>
      </c>
      <c r="FQ15" s="109">
        <v>20749.534834460399</v>
      </c>
      <c r="FR15" s="109">
        <v>140.44516003595999</v>
      </c>
      <c r="FS15" s="109">
        <v>866.09308393178901</v>
      </c>
      <c r="FU15" s="30">
        <f t="shared" si="0"/>
        <v>0</v>
      </c>
      <c r="FV15" s="45">
        <f t="shared" si="1"/>
        <v>6.6954957235176036E-4</v>
      </c>
      <c r="FW15" s="45">
        <f t="shared" si="2"/>
        <v>-6.4702312285679748E-4</v>
      </c>
      <c r="FX15" s="45">
        <f t="shared" si="3"/>
        <v>-2.0472460519534801E-3</v>
      </c>
      <c r="FY15" s="45">
        <f t="shared" si="4"/>
        <v>8.7224448451547396E-4</v>
      </c>
      <c r="FZ15" s="45">
        <f t="shared" si="5"/>
        <v>7.3550889749528822E-4</v>
      </c>
      <c r="GA15" s="45">
        <f t="shared" si="6"/>
        <v>-1.228245134494236E-3</v>
      </c>
      <c r="GB15" s="45">
        <f t="shared" si="7"/>
        <v>9.8999944944425298E-5</v>
      </c>
      <c r="GC15" s="45">
        <f t="shared" si="8"/>
        <v>3.6993810613535545E-3</v>
      </c>
      <c r="GD15" s="45">
        <f t="shared" si="9"/>
        <v>-1.6834875399624824E-4</v>
      </c>
      <c r="GE15" s="45">
        <f t="shared" si="10"/>
        <v>-3.6752946648731155E-5</v>
      </c>
      <c r="GF15" s="45">
        <f t="shared" si="11"/>
        <v>-2.0668843177816601E-3</v>
      </c>
      <c r="GG15" s="45">
        <f t="shared" si="12"/>
        <v>9.2556352004091687E-5</v>
      </c>
      <c r="GH15" s="45">
        <f t="shared" si="13"/>
        <v>-4.4962874548520047E-4</v>
      </c>
      <c r="GI15" s="45">
        <f t="shared" si="14"/>
        <v>1.7863314691388939E-3</v>
      </c>
      <c r="GJ15" s="45">
        <f t="shared" si="15"/>
        <v>-8.0358285494755205E-4</v>
      </c>
      <c r="GK15" s="45">
        <f t="shared" si="16"/>
        <v>-4.5876740025440923E-5</v>
      </c>
      <c r="GL15" s="45">
        <f t="shared" si="17"/>
        <v>-5.7484038040462951E-6</v>
      </c>
      <c r="GM15" s="45">
        <f t="shared" si="18"/>
        <v>0</v>
      </c>
      <c r="GN15" s="45">
        <f t="shared" si="19"/>
        <v>-1.1336174167431429E-4</v>
      </c>
      <c r="GO15" s="45">
        <f t="shared" si="20"/>
        <v>-2.9139611470926779E-6</v>
      </c>
      <c r="GP15" s="45">
        <f t="shared" si="21"/>
        <v>1.2787515789073268E-5</v>
      </c>
      <c r="GQ15" s="45">
        <f t="shared" si="22"/>
        <v>-1.5094441045438221E-5</v>
      </c>
      <c r="GR15" s="45">
        <f t="shared" si="23"/>
        <v>0</v>
      </c>
      <c r="GS15" s="45">
        <f t="shared" si="24"/>
        <v>-6.1560430257310357E-6</v>
      </c>
      <c r="GT15" s="45">
        <f t="shared" si="25"/>
        <v>3.7239738981146193E-3</v>
      </c>
      <c r="GU15" s="45">
        <f t="shared" si="26"/>
        <v>-3.4471851103201179E-7</v>
      </c>
      <c r="GV15" s="45">
        <f t="shared" si="27"/>
        <v>-1.9423884003679713E-5</v>
      </c>
      <c r="GW15" s="45">
        <f t="shared" si="28"/>
        <v>-2.5111486329387751E-3</v>
      </c>
      <c r="GX15" s="45">
        <f t="shared" si="29"/>
        <v>0</v>
      </c>
      <c r="GY15" s="45">
        <f t="shared" si="30"/>
        <v>-2.4678315821319049E-3</v>
      </c>
      <c r="GZ15" s="45">
        <f t="shared" si="31"/>
        <v>2.5214340883318613E-6</v>
      </c>
      <c r="HA15" s="45">
        <f t="shared" si="32"/>
        <v>4.3644490326283579E-6</v>
      </c>
      <c r="HB15" s="45">
        <f t="shared" si="33"/>
        <v>8.2097233376715831E-5</v>
      </c>
      <c r="HC15" s="45">
        <f t="shared" si="34"/>
        <v>-3.1536942643676006E-3</v>
      </c>
      <c r="HD15" s="45">
        <f t="shared" si="35"/>
        <v>-1.3949393572363576E-5</v>
      </c>
      <c r="HE15" s="45">
        <f t="shared" si="36"/>
        <v>-7.5001767893338712E-4</v>
      </c>
      <c r="HF15" s="45">
        <f t="shared" si="37"/>
        <v>1.7134213040048609E-4</v>
      </c>
      <c r="HG15" s="45">
        <f t="shared" si="38"/>
        <v>-2.9704620074088008E-5</v>
      </c>
      <c r="HH15" s="45">
        <f t="shared" si="39"/>
        <v>-8.6386987869318282E-6</v>
      </c>
      <c r="HI15" s="45">
        <f t="shared" si="40"/>
        <v>2.4358152896667671E-4</v>
      </c>
      <c r="HJ15" s="45">
        <f t="shared" si="41"/>
        <v>1.6290167062889955E-5</v>
      </c>
      <c r="HK15" s="45">
        <f t="shared" si="42"/>
        <v>0</v>
      </c>
      <c r="HL15" s="45">
        <f t="shared" si="43"/>
        <v>0</v>
      </c>
      <c r="HM15" s="45">
        <f t="shared" si="44"/>
        <v>-1.6434789253158033E-5</v>
      </c>
      <c r="HN15" s="45">
        <f t="shared" si="45"/>
        <v>-1.6499858748982798E-5</v>
      </c>
      <c r="HO15" s="45">
        <f t="shared" si="46"/>
        <v>-8.1571036844562861E-6</v>
      </c>
      <c r="HP15" s="45">
        <f t="shared" si="47"/>
        <v>-4.1845358563798387E-5</v>
      </c>
      <c r="HQ15" s="45">
        <f t="shared" si="48"/>
        <v>1.8179300418420135E-4</v>
      </c>
      <c r="HR15" s="45">
        <f t="shared" si="49"/>
        <v>2.0892607953694264E-4</v>
      </c>
      <c r="HS15" s="45">
        <f t="shared" si="50"/>
        <v>-1.4421661811301248E-6</v>
      </c>
      <c r="HT15" s="45">
        <f t="shared" si="51"/>
        <v>5.5465321969998763E-5</v>
      </c>
      <c r="HU15" s="45">
        <f t="shared" si="52"/>
        <v>2.1861296632071481E-6</v>
      </c>
      <c r="HV15" s="45">
        <f t="shared" si="53"/>
        <v>0</v>
      </c>
      <c r="HW15" s="45">
        <f t="shared" si="54"/>
        <v>0</v>
      </c>
      <c r="HX15" s="45">
        <f t="shared" si="55"/>
        <v>9.9668377678713706E-7</v>
      </c>
      <c r="HY15" s="45">
        <f t="shared" si="56"/>
        <v>4.9176645627886507E-6</v>
      </c>
    </row>
    <row r="16" spans="1:233" x14ac:dyDescent="0.25">
      <c r="A16" s="37" t="s">
        <v>15</v>
      </c>
      <c r="B16" s="109">
        <v>25330.056492</v>
      </c>
      <c r="C16" s="109">
        <v>902.19191173000002</v>
      </c>
      <c r="D16" s="109">
        <v>19825.554057000001</v>
      </c>
      <c r="E16" s="109">
        <v>11839.700783</v>
      </c>
      <c r="F16" s="109">
        <v>5766.5015677000001</v>
      </c>
      <c r="G16" s="109">
        <v>29678.998549</v>
      </c>
      <c r="H16" s="109">
        <v>10366.580377</v>
      </c>
      <c r="I16" s="109">
        <v>62.982265486000003</v>
      </c>
      <c r="J16" s="109">
        <v>2.5997843331000001</v>
      </c>
      <c r="K16" s="109">
        <v>2.1915845E-2</v>
      </c>
      <c r="L16" s="109">
        <v>0.22469779549999999</v>
      </c>
      <c r="M16" s="109">
        <v>146.59065638999999</v>
      </c>
      <c r="N16" s="109">
        <v>1.3454783000000001E-3</v>
      </c>
      <c r="O16" s="109">
        <v>13.829448338000001</v>
      </c>
      <c r="P16" s="109">
        <v>3.1676574899999997E-2</v>
      </c>
      <c r="Q16" s="109">
        <v>6.3590016599999993E-2</v>
      </c>
      <c r="R16" s="109">
        <v>0.3968285674</v>
      </c>
      <c r="T16" s="109">
        <v>1.7019712199999999E-2</v>
      </c>
      <c r="U16" s="109">
        <v>0.59594494129999998</v>
      </c>
      <c r="V16" s="109">
        <v>1.73737009E-2</v>
      </c>
      <c r="W16" s="109">
        <v>1.5058481E-2</v>
      </c>
      <c r="X16" s="109">
        <v>6.3429090000000001E-4</v>
      </c>
      <c r="Y16" s="109">
        <v>1.2604449699999999E-2</v>
      </c>
      <c r="Z16" s="109">
        <v>76.077953249999993</v>
      </c>
      <c r="AA16" s="109">
        <v>26.915364097000001</v>
      </c>
      <c r="AB16" s="109">
        <v>0.1009440898</v>
      </c>
      <c r="AC16" s="109">
        <v>0.2749458018</v>
      </c>
      <c r="AE16" s="109">
        <v>1.80420003E-2</v>
      </c>
      <c r="AF16" s="109">
        <v>2.0956698894999999</v>
      </c>
      <c r="AG16" s="109">
        <v>62.974075526</v>
      </c>
      <c r="AH16" s="109">
        <v>5.4951550365999999</v>
      </c>
      <c r="AI16" s="109">
        <v>0.41098794779999998</v>
      </c>
      <c r="AJ16" s="109">
        <v>0.24243693799999999</v>
      </c>
      <c r="AK16" s="109">
        <v>6.5293320000000003E-4</v>
      </c>
      <c r="AL16" s="109">
        <v>176.45014605</v>
      </c>
      <c r="AM16" s="109">
        <v>9.9359399999999996E-5</v>
      </c>
      <c r="AN16" s="109">
        <v>3.8097229999999998E-4</v>
      </c>
      <c r="AO16" s="109">
        <v>68.121299265999994</v>
      </c>
      <c r="AP16" s="109">
        <v>11.433710722000001</v>
      </c>
      <c r="AS16" s="109">
        <v>2.5340364800000001E-2</v>
      </c>
      <c r="AT16" s="109">
        <v>0.45905371239999998</v>
      </c>
      <c r="AU16" s="109">
        <v>0.23030546360000001</v>
      </c>
      <c r="AV16" s="109">
        <v>6.3691016040999999</v>
      </c>
      <c r="AW16" s="109">
        <v>29.276611108000001</v>
      </c>
      <c r="AX16" s="109">
        <v>167.93140747000001</v>
      </c>
      <c r="AY16" s="109">
        <v>61.286185568999997</v>
      </c>
      <c r="AZ16" s="109">
        <v>1.9587996100000001E-2</v>
      </c>
      <c r="BA16" s="109">
        <v>1.3512877999999999E-3</v>
      </c>
      <c r="BD16" s="109">
        <v>15.175177700000001</v>
      </c>
      <c r="BE16" s="109">
        <v>0.13952516030000001</v>
      </c>
      <c r="BG16" s="109" t="s">
        <v>15</v>
      </c>
      <c r="BH16" s="109">
        <v>29.100372112386701</v>
      </c>
      <c r="BI16" s="109">
        <v>3.3006715691353201</v>
      </c>
      <c r="BJ16" s="109">
        <v>1.9588165093393201E-2</v>
      </c>
      <c r="BK16" s="109">
        <v>2.5994581650064101</v>
      </c>
      <c r="BL16" s="109">
        <v>0</v>
      </c>
      <c r="BM16" s="109">
        <v>2.1915978002391898E-2</v>
      </c>
      <c r="BN16" s="109">
        <v>63.195657264444399</v>
      </c>
      <c r="BO16" s="109">
        <v>63.195593282229403</v>
      </c>
      <c r="BP16" s="109">
        <v>49.826743375915598</v>
      </c>
      <c r="BQ16" s="109">
        <v>6.6603209456986603</v>
      </c>
      <c r="BR16" s="109">
        <v>9.1839406482690997E-2</v>
      </c>
      <c r="BS16" s="109">
        <v>0.132159101506307</v>
      </c>
      <c r="BT16" s="109">
        <v>146.60267700380601</v>
      </c>
      <c r="BU16" s="109">
        <v>0.13952489613005001</v>
      </c>
      <c r="BV16" s="109">
        <v>4.3021761691385902E-4</v>
      </c>
      <c r="BW16" s="109">
        <v>9.1421406570875799E-4</v>
      </c>
      <c r="BX16" s="109">
        <v>6.3230078748702798E-4</v>
      </c>
      <c r="BY16" s="109">
        <v>13.8500295645739</v>
      </c>
      <c r="BZ16" s="109">
        <v>7.5806074108368199E-3</v>
      </c>
      <c r="CA16" s="109">
        <v>2.4005195996406398E-2</v>
      </c>
      <c r="CB16" s="109">
        <v>6.3589486220372304E-2</v>
      </c>
      <c r="CC16" s="109">
        <v>0</v>
      </c>
      <c r="CD16" s="109">
        <v>1042.8630128720299</v>
      </c>
      <c r="CE16" s="109">
        <v>0.39672882536757798</v>
      </c>
      <c r="CF16" s="109">
        <v>1.35120912690134E-3</v>
      </c>
      <c r="CG16" s="109">
        <v>4.9207273698308402E-3</v>
      </c>
      <c r="CH16" s="109">
        <v>1.20473544425888E-2</v>
      </c>
      <c r="CI16" s="109">
        <v>0</v>
      </c>
      <c r="CJ16" s="109">
        <v>0.59594697417301201</v>
      </c>
      <c r="CK16" s="109">
        <v>2.0956890478017098</v>
      </c>
      <c r="CL16" s="109">
        <v>1.73741296816592E-2</v>
      </c>
      <c r="CM16" s="109">
        <v>9.9360277368177197E-5</v>
      </c>
      <c r="CN16" s="109">
        <v>0.24243659600147699</v>
      </c>
      <c r="CO16" s="109">
        <v>3.8097354040245298E-4</v>
      </c>
      <c r="CP16" s="109">
        <v>25335.354651587</v>
      </c>
      <c r="CQ16" s="109">
        <v>1.50579253861666E-2</v>
      </c>
      <c r="CR16" s="109">
        <v>174.77805477250899</v>
      </c>
      <c r="CS16" s="109">
        <v>18.967781586215299</v>
      </c>
      <c r="CT16" s="109">
        <v>26.586545698439402</v>
      </c>
      <c r="CU16" s="109">
        <v>29.2812605815583</v>
      </c>
      <c r="CV16" s="109">
        <v>406.462379645422</v>
      </c>
      <c r="CW16" s="109">
        <v>1.26042320302825E-2</v>
      </c>
      <c r="CX16" s="109">
        <v>9.6219857085517297E-4</v>
      </c>
      <c r="CY16" s="109">
        <v>76.333705464428903</v>
      </c>
      <c r="CZ16" s="109">
        <v>76.333705464428903</v>
      </c>
      <c r="DA16" s="109">
        <v>26.915314849826601</v>
      </c>
      <c r="DB16" s="109">
        <v>167.96353779659799</v>
      </c>
      <c r="DC16" s="109">
        <v>3.2982436474599898E-2</v>
      </c>
      <c r="DD16" s="109">
        <v>5.75609920663811E-2</v>
      </c>
      <c r="DE16" s="109">
        <v>0</v>
      </c>
      <c r="DF16" s="109">
        <v>644.56792204436795</v>
      </c>
      <c r="DG16" s="109">
        <v>2.2055142953118101</v>
      </c>
      <c r="DH16" s="109">
        <v>47.672697745690499</v>
      </c>
      <c r="DI16" s="109">
        <v>1.9579760738162499</v>
      </c>
      <c r="DJ16" s="109">
        <v>7.12696683256447E-2</v>
      </c>
      <c r="DK16" s="109">
        <v>0.20284465880718899</v>
      </c>
      <c r="DL16" s="109">
        <v>0</v>
      </c>
      <c r="DM16" s="109">
        <v>5.9366642184339397E-3</v>
      </c>
      <c r="DN16" s="109">
        <v>1.20532683080077E-2</v>
      </c>
      <c r="DO16" s="109">
        <v>62.974425607290399</v>
      </c>
      <c r="DP16" s="109">
        <v>15.1752002054101</v>
      </c>
      <c r="DQ16" s="109">
        <v>5.4956005856546799</v>
      </c>
      <c r="DR16" s="109">
        <v>901.52001217612803</v>
      </c>
      <c r="DS16" s="109">
        <v>0</v>
      </c>
      <c r="DT16" s="109">
        <v>0.16795787408301399</v>
      </c>
      <c r="DU16" s="109">
        <v>0.24169601602760099</v>
      </c>
      <c r="DV16" s="109">
        <v>10199.9690066524</v>
      </c>
      <c r="DW16" s="109">
        <v>17799.8296773205</v>
      </c>
      <c r="DX16" s="109">
        <v>1977.7591961088399</v>
      </c>
      <c r="DY16" s="109">
        <v>19777.5888734293</v>
      </c>
      <c r="DZ16" s="109">
        <v>7.5759976900246302E-4</v>
      </c>
      <c r="EA16" s="109">
        <v>225.81297475151101</v>
      </c>
      <c r="EB16" s="109">
        <v>11.4339061215959</v>
      </c>
      <c r="EC16" s="109">
        <v>0</v>
      </c>
      <c r="ED16" s="109">
        <v>0</v>
      </c>
      <c r="EE16" s="109">
        <v>2.5339702812987398E-2</v>
      </c>
      <c r="EF16" s="109">
        <v>0.45905255849688797</v>
      </c>
      <c r="EG16" s="109">
        <v>0.23030006945882001</v>
      </c>
      <c r="EH16" s="109">
        <v>6.3688754011585296</v>
      </c>
      <c r="EI16" s="109">
        <v>78.658331460506901</v>
      </c>
      <c r="EJ16" s="109">
        <v>6884.9041485308899</v>
      </c>
      <c r="EK16" s="109">
        <v>49.2021221349559</v>
      </c>
      <c r="EL16" s="109">
        <v>245.41190506897701</v>
      </c>
      <c r="EM16" s="109">
        <v>408.55009937333602</v>
      </c>
      <c r="EN16" s="109">
        <v>39.543432888550797</v>
      </c>
      <c r="EO16" s="109">
        <v>1.6123972618594901E-2</v>
      </c>
      <c r="EP16" s="109">
        <v>1.0398225477714001E-2</v>
      </c>
      <c r="EQ16" s="109">
        <v>225.20951029834001</v>
      </c>
      <c r="ER16" s="109">
        <v>11822.9675068123</v>
      </c>
      <c r="ES16" s="109">
        <v>5766.2238383213898</v>
      </c>
      <c r="ET16" s="109">
        <v>6056.7436684909899</v>
      </c>
      <c r="EU16" s="109">
        <v>3.75893278107552</v>
      </c>
      <c r="EV16" s="109">
        <v>0.45049122869094999</v>
      </c>
      <c r="EW16" s="109">
        <v>950.94590386745699</v>
      </c>
      <c r="EX16" s="109">
        <v>22.0037643479554</v>
      </c>
      <c r="EY16" s="109">
        <v>1143.6998626520499</v>
      </c>
      <c r="EZ16" s="109">
        <v>51.678995783660397</v>
      </c>
      <c r="FA16" s="109">
        <v>16.7730615265904</v>
      </c>
      <c r="FB16" s="109">
        <v>2120.9211655836398</v>
      </c>
      <c r="FC16" s="109">
        <v>6.5238331338150399E-4</v>
      </c>
      <c r="FD16" s="109">
        <v>72.853222355413706</v>
      </c>
      <c r="FE16" s="109">
        <v>175.69445441668401</v>
      </c>
      <c r="FF16" s="109">
        <v>228.059599155629</v>
      </c>
      <c r="FG16" s="109">
        <v>5.6460817806731702</v>
      </c>
      <c r="FH16" s="109">
        <v>29586.4444333625</v>
      </c>
      <c r="FI16" s="109">
        <v>5823.1976719346503</v>
      </c>
      <c r="FJ16" s="109">
        <v>61.286170092621603</v>
      </c>
      <c r="FK16" s="109">
        <v>661.00192698688795</v>
      </c>
      <c r="FL16" s="109">
        <v>17.738862636043599</v>
      </c>
      <c r="FM16" s="109">
        <v>571.05373735596697</v>
      </c>
      <c r="FN16" s="109">
        <v>176.476761018811</v>
      </c>
      <c r="FO16" s="109">
        <v>0</v>
      </c>
      <c r="FP16" s="109">
        <v>262.672646541576</v>
      </c>
      <c r="FQ16" s="109">
        <v>10367.157302314299</v>
      </c>
      <c r="FR16" s="109">
        <v>68.136613302399098</v>
      </c>
      <c r="FS16" s="109">
        <v>422.820269858926</v>
      </c>
      <c r="FU16" s="30">
        <f t="shared" si="0"/>
        <v>0</v>
      </c>
      <c r="FV16" s="45">
        <f t="shared" si="1"/>
        <v>2.0916493370924278E-4</v>
      </c>
      <c r="FW16" s="45">
        <f t="shared" si="2"/>
        <v>-7.447412741526119E-4</v>
      </c>
      <c r="FX16" s="45">
        <f t="shared" si="3"/>
        <v>-2.4193615690536207E-3</v>
      </c>
      <c r="FY16" s="45">
        <f t="shared" si="4"/>
        <v>-1.413319178785917E-3</v>
      </c>
      <c r="FZ16" s="45">
        <f t="shared" si="5"/>
        <v>-4.8162542808611153E-5</v>
      </c>
      <c r="GA16" s="45">
        <f t="shared" si="6"/>
        <v>-3.1185053459500478E-3</v>
      </c>
      <c r="GB16" s="45">
        <f t="shared" si="7"/>
        <v>5.5652422816200653E-5</v>
      </c>
      <c r="GC16" s="45">
        <f t="shared" si="8"/>
        <v>3.3871089676318447E-3</v>
      </c>
      <c r="GD16" s="45">
        <f t="shared" si="9"/>
        <v>-1.2545967349570866E-4</v>
      </c>
      <c r="GE16" s="45">
        <f t="shared" si="10"/>
        <v>6.06877772217144E-6</v>
      </c>
      <c r="GF16" s="45">
        <f t="shared" si="11"/>
        <v>-3.1121244845590114E-3</v>
      </c>
      <c r="GG16" s="45">
        <f t="shared" si="12"/>
        <v>8.2001227786544675E-5</v>
      </c>
      <c r="GH16" s="45">
        <f t="shared" si="13"/>
        <v>-7.7787756025730545E-4</v>
      </c>
      <c r="GI16" s="45">
        <f t="shared" si="14"/>
        <v>1.4882174668780456E-3</v>
      </c>
      <c r="GJ16" s="45">
        <f t="shared" si="15"/>
        <v>-2.8655715791032783E-3</v>
      </c>
      <c r="GK16" s="45">
        <f t="shared" si="16"/>
        <v>-8.3406115621140077E-6</v>
      </c>
      <c r="GL16" s="45">
        <f t="shared" si="17"/>
        <v>-2.5134791347187493E-4</v>
      </c>
      <c r="GM16" s="45">
        <f t="shared" si="18"/>
        <v>0</v>
      </c>
      <c r="GN16" s="45">
        <f t="shared" si="19"/>
        <v>-3.0335640799118288E-3</v>
      </c>
      <c r="GO16" s="45">
        <f t="shared" si="20"/>
        <v>3.4111758841381674E-6</v>
      </c>
      <c r="GP16" s="45">
        <f t="shared" si="21"/>
        <v>2.4679926382260123E-5</v>
      </c>
      <c r="GQ16" s="45">
        <f t="shared" si="22"/>
        <v>-3.6897070388446322E-5</v>
      </c>
      <c r="GR16" s="45">
        <f t="shared" si="23"/>
        <v>-3.1375391212013748E-3</v>
      </c>
      <c r="GS16" s="45">
        <f t="shared" si="24"/>
        <v>-1.7269275746226718E-5</v>
      </c>
      <c r="GT16" s="45">
        <f t="shared" si="25"/>
        <v>3.3617126053389129E-3</v>
      </c>
      <c r="GU16" s="45">
        <f t="shared" si="26"/>
        <v>-1.8297048935738086E-6</v>
      </c>
      <c r="GV16" s="45">
        <f t="shared" si="27"/>
        <v>-2.4130004142172995E-5</v>
      </c>
      <c r="GW16" s="45">
        <f t="shared" si="28"/>
        <v>-3.0241402549988704E-3</v>
      </c>
      <c r="GX16" s="45">
        <f t="shared" si="29"/>
        <v>0</v>
      </c>
      <c r="GY16" s="45">
        <f t="shared" si="30"/>
        <v>-2.8859202246193909E-3</v>
      </c>
      <c r="GZ16" s="45">
        <f t="shared" si="31"/>
        <v>9.1418509212464009E-6</v>
      </c>
      <c r="HA16" s="45">
        <f t="shared" si="32"/>
        <v>5.5591334604798735E-6</v>
      </c>
      <c r="HB16" s="45">
        <f t="shared" si="33"/>
        <v>8.108034290432786E-5</v>
      </c>
      <c r="HC16" s="45">
        <f t="shared" si="34"/>
        <v>-3.2459776412572293E-3</v>
      </c>
      <c r="HD16" s="45">
        <f t="shared" si="35"/>
        <v>-1.4106700316488858E-6</v>
      </c>
      <c r="HE16" s="45">
        <f t="shared" si="36"/>
        <v>-8.4217898323448608E-4</v>
      </c>
      <c r="HF16" s="45">
        <f t="shared" si="37"/>
        <v>1.5083562925168425E-4</v>
      </c>
      <c r="HG16" s="45">
        <f t="shared" si="38"/>
        <v>8.8302483428979125E-6</v>
      </c>
      <c r="HH16" s="45">
        <f t="shared" si="39"/>
        <v>3.2558861969907667E-6</v>
      </c>
      <c r="HI16" s="45">
        <f t="shared" si="40"/>
        <v>2.2480540688611924E-4</v>
      </c>
      <c r="HJ16" s="45">
        <f t="shared" si="41"/>
        <v>1.7089779569394622E-5</v>
      </c>
      <c r="HK16" s="45">
        <f t="shared" si="42"/>
        <v>0</v>
      </c>
      <c r="HL16" s="45">
        <f t="shared" si="43"/>
        <v>0</v>
      </c>
      <c r="HM16" s="45">
        <f t="shared" si="44"/>
        <v>-2.612381541573609E-5</v>
      </c>
      <c r="HN16" s="45">
        <f t="shared" si="45"/>
        <v>-2.5136559858601489E-6</v>
      </c>
      <c r="HO16" s="45">
        <f t="shared" si="46"/>
        <v>-2.3421681343056209E-5</v>
      </c>
      <c r="HP16" s="45">
        <f t="shared" si="47"/>
        <v>-3.5515674820565043E-5</v>
      </c>
      <c r="HQ16" s="45">
        <f t="shared" si="48"/>
        <v>1.5881187686468353E-4</v>
      </c>
      <c r="HR16" s="45">
        <f t="shared" si="49"/>
        <v>1.913300619702078E-4</v>
      </c>
      <c r="HS16" s="45">
        <f t="shared" si="50"/>
        <v>-2.5252637687031834E-7</v>
      </c>
      <c r="HT16" s="45">
        <f t="shared" si="51"/>
        <v>8.627395693597282E-6</v>
      </c>
      <c r="HU16" s="45">
        <f t="shared" si="52"/>
        <v>-5.822083101753191E-5</v>
      </c>
      <c r="HV16" s="45">
        <f t="shared" si="53"/>
        <v>0</v>
      </c>
      <c r="HW16" s="45">
        <f t="shared" si="54"/>
        <v>0</v>
      </c>
      <c r="HX16" s="45">
        <f t="shared" si="55"/>
        <v>1.4830409596502984E-6</v>
      </c>
      <c r="HY16" s="45">
        <f t="shared" si="56"/>
        <v>-1.8933499121616026E-6</v>
      </c>
    </row>
    <row r="17" spans="1:233" x14ac:dyDescent="0.25">
      <c r="A17" s="37" t="s">
        <v>16</v>
      </c>
      <c r="B17" s="109">
        <v>16377.555571000001</v>
      </c>
      <c r="C17" s="109">
        <v>701.26996483000005</v>
      </c>
      <c r="D17" s="109">
        <v>8647.8892025999994</v>
      </c>
      <c r="E17" s="109">
        <v>4103.0922640999997</v>
      </c>
      <c r="F17" s="109">
        <v>3438.6761459999998</v>
      </c>
      <c r="G17" s="109">
        <v>2577.7279133000002</v>
      </c>
      <c r="H17" s="109">
        <v>11835.535621000001</v>
      </c>
      <c r="I17" s="109">
        <v>46.705493877999999</v>
      </c>
      <c r="J17" s="109">
        <v>1.725659394</v>
      </c>
      <c r="K17" s="109">
        <v>2.2750454E-2</v>
      </c>
      <c r="L17" s="109">
        <v>1.58861777E-2</v>
      </c>
      <c r="M17" s="109">
        <v>123.91065244000001</v>
      </c>
      <c r="N17" s="109">
        <v>1.6000620000000001E-4</v>
      </c>
      <c r="O17" s="109">
        <v>9.3622792763000007</v>
      </c>
      <c r="P17" s="109">
        <v>4.1943275999999996E-3</v>
      </c>
      <c r="Q17" s="109">
        <v>6.6011680000000003E-2</v>
      </c>
      <c r="R17" s="109">
        <v>0.38141013880000002</v>
      </c>
      <c r="T17" s="109">
        <v>1.3156721E-3</v>
      </c>
      <c r="U17" s="109">
        <v>0.56012917949999996</v>
      </c>
      <c r="V17" s="109">
        <v>1.8035334E-2</v>
      </c>
      <c r="W17" s="109">
        <v>1.46077823E-2</v>
      </c>
      <c r="X17" s="109">
        <v>3.7483900000000002E-5</v>
      </c>
      <c r="Y17" s="109">
        <v>1.3084458E-2</v>
      </c>
      <c r="Z17" s="109">
        <v>56.428172033999999</v>
      </c>
      <c r="AA17" s="109">
        <v>18.704155704000001</v>
      </c>
      <c r="AB17" s="109">
        <v>8.4399244799999995E-2</v>
      </c>
      <c r="AC17" s="109">
        <v>4.5483698199999999E-2</v>
      </c>
      <c r="AE17" s="109">
        <v>6.2279531000000001E-3</v>
      </c>
      <c r="AF17" s="109">
        <v>1.5968263195000001</v>
      </c>
      <c r="AG17" s="109">
        <v>42.653242599999999</v>
      </c>
      <c r="AH17" s="109">
        <v>4.0928881383000002</v>
      </c>
      <c r="AI17" s="109">
        <v>0.1704699603</v>
      </c>
      <c r="AJ17" s="109">
        <v>0.25166950500000002</v>
      </c>
      <c r="AK17" s="109">
        <v>6.7779850000000003E-4</v>
      </c>
      <c r="AL17" s="109">
        <v>193.68240456999999</v>
      </c>
      <c r="AM17" s="109">
        <v>1.0314330000000001E-4</v>
      </c>
      <c r="AN17" s="109">
        <v>3.954807E-4</v>
      </c>
      <c r="AO17" s="109">
        <v>78.259066250000004</v>
      </c>
      <c r="AP17" s="109">
        <v>10.592745706000001</v>
      </c>
      <c r="AS17" s="109">
        <v>1.6988258999999999E-2</v>
      </c>
      <c r="AT17" s="109">
        <v>0.31557504040000001</v>
      </c>
      <c r="AU17" s="109">
        <v>0.15462247530000001</v>
      </c>
      <c r="AV17" s="109">
        <v>5.3945349021000002</v>
      </c>
      <c r="AW17" s="109">
        <v>24.425305235</v>
      </c>
      <c r="AX17" s="109">
        <v>205.46785578999999</v>
      </c>
      <c r="AY17" s="109">
        <v>44.074190213999998</v>
      </c>
      <c r="AZ17" s="109">
        <v>2.0333957499999999E-2</v>
      </c>
      <c r="BA17" s="109">
        <v>1.4027482E-3</v>
      </c>
      <c r="BD17" s="109">
        <v>10.191883349999999</v>
      </c>
      <c r="BE17" s="109">
        <v>9.6036043700000004E-2</v>
      </c>
      <c r="BG17" s="109" t="s">
        <v>16</v>
      </c>
      <c r="BH17" s="109">
        <v>19.600896787526899</v>
      </c>
      <c r="BI17" s="109">
        <v>1.94053454030756</v>
      </c>
      <c r="BJ17" s="109">
        <v>2.0334898886004399E-2</v>
      </c>
      <c r="BK17" s="109">
        <v>1.7255269306263199</v>
      </c>
      <c r="BL17" s="109">
        <v>0</v>
      </c>
      <c r="BM17" s="109">
        <v>2.27517935328185E-2</v>
      </c>
      <c r="BN17" s="109">
        <v>46.899868521481203</v>
      </c>
      <c r="BO17" s="109">
        <v>46.899756780835297</v>
      </c>
      <c r="BP17" s="109">
        <v>44.5323734228013</v>
      </c>
      <c r="BQ17" s="109">
        <v>4.4863353878530701</v>
      </c>
      <c r="BR17" s="109">
        <v>6.4934662070029701E-3</v>
      </c>
      <c r="BS17" s="109">
        <v>9.3441781036944001E-3</v>
      </c>
      <c r="BT17" s="109">
        <v>123.922143899997</v>
      </c>
      <c r="BU17" s="109">
        <v>9.60367971935778E-2</v>
      </c>
      <c r="BV17" s="109">
        <v>5.11352450382226E-5</v>
      </c>
      <c r="BW17" s="109">
        <v>1.0866379735114601E-4</v>
      </c>
      <c r="BX17" s="109">
        <v>3.7368540110238603E-5</v>
      </c>
      <c r="BY17" s="109">
        <v>9.3808994880805106</v>
      </c>
      <c r="BZ17" s="109">
        <v>1.00481002055809E-3</v>
      </c>
      <c r="CA17" s="109">
        <v>3.1819329243759501E-3</v>
      </c>
      <c r="CB17" s="109">
        <v>6.6008074740446093E-2</v>
      </c>
      <c r="CC17" s="109">
        <v>0</v>
      </c>
      <c r="CD17" s="109">
        <v>692.33704318332798</v>
      </c>
      <c r="CE17" s="109">
        <v>0.38140587898121903</v>
      </c>
      <c r="CF17" s="109">
        <v>1.40281007952281E-3</v>
      </c>
      <c r="CG17" s="109">
        <v>3.8065974977540299E-4</v>
      </c>
      <c r="CH17" s="109">
        <v>9.3195524154389604E-4</v>
      </c>
      <c r="CI17" s="109">
        <v>0</v>
      </c>
      <c r="CJ17" s="109">
        <v>0.56012617256231501</v>
      </c>
      <c r="CK17" s="109">
        <v>1.59680766169744</v>
      </c>
      <c r="CL17" s="109">
        <v>1.80353947711182E-2</v>
      </c>
      <c r="CM17" s="109">
        <v>1.03145197962433E-4</v>
      </c>
      <c r="CN17" s="109">
        <v>0.25167513403363001</v>
      </c>
      <c r="CO17" s="109">
        <v>3.9551043785170499E-4</v>
      </c>
      <c r="CP17" s="109">
        <v>16397.914646207701</v>
      </c>
      <c r="CQ17" s="109">
        <v>1.4607403400504501E-2</v>
      </c>
      <c r="CR17" s="109">
        <v>142.29179419399301</v>
      </c>
      <c r="CS17" s="109">
        <v>12.0253378583363</v>
      </c>
      <c r="CT17" s="109">
        <v>17.789296288731599</v>
      </c>
      <c r="CU17" s="109">
        <v>24.429785556960201</v>
      </c>
      <c r="CV17" s="109">
        <v>428.89076422727197</v>
      </c>
      <c r="CW17" s="109">
        <v>1.3083886437418899E-2</v>
      </c>
      <c r="CX17" s="109">
        <v>9.2418695923515899E-4</v>
      </c>
      <c r="CY17" s="109">
        <v>56.665458961048003</v>
      </c>
      <c r="CZ17" s="109">
        <v>56.665458961048003</v>
      </c>
      <c r="DA17" s="109">
        <v>18.704134370784299</v>
      </c>
      <c r="DB17" s="109">
        <v>205.49871012021501</v>
      </c>
      <c r="DC17" s="109">
        <v>2.4373190820773001E-2</v>
      </c>
      <c r="DD17" s="109">
        <v>5.2463279615818099E-2</v>
      </c>
      <c r="DE17" s="109">
        <v>0</v>
      </c>
      <c r="DF17" s="109">
        <v>800.20129779301897</v>
      </c>
      <c r="DG17" s="109">
        <v>2.7382097360746198</v>
      </c>
      <c r="DH17" s="109">
        <v>40.1946798599364</v>
      </c>
      <c r="DI17" s="109">
        <v>1.4831269275211501</v>
      </c>
      <c r="DJ17" s="109">
        <v>1.17957509548769E-2</v>
      </c>
      <c r="DK17" s="109">
        <v>3.3572457425993601E-2</v>
      </c>
      <c r="DL17" s="109">
        <v>0</v>
      </c>
      <c r="DM17" s="109">
        <v>2.0488739662802998E-3</v>
      </c>
      <c r="DN17" s="109">
        <v>4.1598210816977798E-3</v>
      </c>
      <c r="DO17" s="109">
        <v>42.6538621524872</v>
      </c>
      <c r="DP17" s="109">
        <v>10.191885264091599</v>
      </c>
      <c r="DQ17" s="109">
        <v>4.0940522482370003</v>
      </c>
      <c r="DR17" s="109">
        <v>700.956755120509</v>
      </c>
      <c r="DS17" s="109">
        <v>0</v>
      </c>
      <c r="DT17" s="109">
        <v>6.96708117969322E-2</v>
      </c>
      <c r="DU17" s="109">
        <v>0.10025795048418901</v>
      </c>
      <c r="DV17" s="109">
        <v>11702.9241947342</v>
      </c>
      <c r="DW17" s="109">
        <v>7768.5584902682403</v>
      </c>
      <c r="DX17" s="109">
        <v>863.17268455210296</v>
      </c>
      <c r="DY17" s="109">
        <v>8631.7311748203501</v>
      </c>
      <c r="DZ17" s="109">
        <v>5.27978695245181E-4</v>
      </c>
      <c r="EA17" s="109">
        <v>244.572749705429</v>
      </c>
      <c r="EB17" s="109">
        <v>10.592997448391399</v>
      </c>
      <c r="EC17" s="109">
        <v>0</v>
      </c>
      <c r="ED17" s="109">
        <v>0</v>
      </c>
      <c r="EE17" s="109">
        <v>1.69879709951112E-2</v>
      </c>
      <c r="EF17" s="109">
        <v>0.31557061496387101</v>
      </c>
      <c r="EG17" s="109">
        <v>0.15462149546123399</v>
      </c>
      <c r="EH17" s="109">
        <v>5.3944756147422996</v>
      </c>
      <c r="EI17" s="109">
        <v>5.8328556716656399</v>
      </c>
      <c r="EJ17" s="109">
        <v>8161.26817710676</v>
      </c>
      <c r="EK17" s="109">
        <v>5.07764963122185</v>
      </c>
      <c r="EL17" s="109">
        <v>181.47138822842001</v>
      </c>
      <c r="EM17" s="109">
        <v>264.09696087347101</v>
      </c>
      <c r="EN17" s="109">
        <v>3.6780969826441199</v>
      </c>
      <c r="EO17" s="109">
        <v>1.5486821431130299E-2</v>
      </c>
      <c r="EP17" s="109">
        <v>7.5621153899149496E-3</v>
      </c>
      <c r="EQ17" s="109">
        <v>147.51001171756499</v>
      </c>
      <c r="ER17" s="109">
        <v>4107.2566341585398</v>
      </c>
      <c r="ES17" s="109">
        <v>3442.7315721370101</v>
      </c>
      <c r="ET17" s="109">
        <v>664.52506202152802</v>
      </c>
      <c r="EU17" s="109">
        <v>2.7461866751544499</v>
      </c>
      <c r="EV17" s="109">
        <v>9.9856146781527502E-2</v>
      </c>
      <c r="EW17" s="109">
        <v>159.607224138406</v>
      </c>
      <c r="EX17" s="109">
        <v>16.838623352458399</v>
      </c>
      <c r="EY17" s="109">
        <v>874.47426379404396</v>
      </c>
      <c r="EZ17" s="109">
        <v>34.759699709541003</v>
      </c>
      <c r="FA17" s="109">
        <v>12.8521366479824</v>
      </c>
      <c r="FB17" s="109">
        <v>1642.0128534973501</v>
      </c>
      <c r="FC17" s="109">
        <v>6.7725318152636897E-4</v>
      </c>
      <c r="FD17" s="109">
        <v>44.307586921452099</v>
      </c>
      <c r="FE17" s="109">
        <v>27.492985462722501</v>
      </c>
      <c r="FF17" s="109">
        <v>63.768951528078603</v>
      </c>
      <c r="FG17" s="109">
        <v>0.396341258067538</v>
      </c>
      <c r="FH17" s="109">
        <v>2570.0319475299898</v>
      </c>
      <c r="FI17" s="109">
        <v>6909.1464208894904</v>
      </c>
      <c r="FJ17" s="109">
        <v>44.074252990734898</v>
      </c>
      <c r="FK17" s="109">
        <v>53.483909152443999</v>
      </c>
      <c r="FL17" s="109">
        <v>11.9480431032309</v>
      </c>
      <c r="FM17" s="109">
        <v>707.03570024361397</v>
      </c>
      <c r="FN17" s="109">
        <v>193.70852321204501</v>
      </c>
      <c r="FO17" s="109">
        <v>0</v>
      </c>
      <c r="FP17" s="109">
        <v>317.61034333047797</v>
      </c>
      <c r="FQ17" s="109">
        <v>11836.75997619</v>
      </c>
      <c r="FR17" s="109">
        <v>78.274209030080399</v>
      </c>
      <c r="FS17" s="109">
        <v>511.35948987814697</v>
      </c>
      <c r="FU17" s="30">
        <f t="shared" si="0"/>
        <v>0</v>
      </c>
      <c r="FV17" s="45">
        <f t="shared" si="1"/>
        <v>1.2431082965610526E-3</v>
      </c>
      <c r="FW17" s="45">
        <f t="shared" si="2"/>
        <v>-4.4663214624766543E-4</v>
      </c>
      <c r="FX17" s="45">
        <f t="shared" si="3"/>
        <v>-1.8684360311636903E-3</v>
      </c>
      <c r="FY17" s="45">
        <f t="shared" si="4"/>
        <v>1.0149345397314591E-3</v>
      </c>
      <c r="FZ17" s="45">
        <f t="shared" si="5"/>
        <v>1.1793568119893175E-3</v>
      </c>
      <c r="GA17" s="45">
        <f t="shared" si="6"/>
        <v>-2.9855617151455039E-3</v>
      </c>
      <c r="GB17" s="45">
        <f t="shared" si="7"/>
        <v>1.0344738330446084E-4</v>
      </c>
      <c r="GC17" s="45">
        <f t="shared" si="8"/>
        <v>4.1593158899622127E-3</v>
      </c>
      <c r="GD17" s="45">
        <f t="shared" si="9"/>
        <v>-7.6761019086779282E-5</v>
      </c>
      <c r="GE17" s="45">
        <f t="shared" si="10"/>
        <v>5.887938845091323E-5</v>
      </c>
      <c r="GF17" s="45">
        <f t="shared" si="11"/>
        <v>-3.0550702767621505E-3</v>
      </c>
      <c r="GG17" s="45">
        <f t="shared" si="12"/>
        <v>9.273988773930231E-5</v>
      </c>
      <c r="GH17" s="45">
        <f t="shared" si="13"/>
        <v>-1.2946848974064386E-3</v>
      </c>
      <c r="GI17" s="45">
        <f t="shared" si="14"/>
        <v>1.988854554643091E-3</v>
      </c>
      <c r="GJ17" s="45">
        <f t="shared" si="15"/>
        <v>-1.8083125090084824E-3</v>
      </c>
      <c r="GK17" s="45">
        <f t="shared" si="16"/>
        <v>-5.461547947135855E-5</v>
      </c>
      <c r="GL17" s="45">
        <f t="shared" si="17"/>
        <v>-1.116860394533882E-5</v>
      </c>
      <c r="GM17" s="45">
        <f t="shared" si="18"/>
        <v>0</v>
      </c>
      <c r="GN17" s="45">
        <f t="shared" si="19"/>
        <v>-2.3236098726278709E-3</v>
      </c>
      <c r="GO17" s="45">
        <f t="shared" si="20"/>
        <v>-5.3682932348595857E-6</v>
      </c>
      <c r="GP17" s="45">
        <f t="shared" si="21"/>
        <v>3.3695587894400448E-6</v>
      </c>
      <c r="GQ17" s="45">
        <f t="shared" si="22"/>
        <v>-2.5938194293835349E-5</v>
      </c>
      <c r="GR17" s="45">
        <f t="shared" si="23"/>
        <v>-3.0775850368131128E-3</v>
      </c>
      <c r="GS17" s="45">
        <f t="shared" si="24"/>
        <v>-4.3682556900794353E-5</v>
      </c>
      <c r="GT17" s="45">
        <f t="shared" si="25"/>
        <v>4.2051145464189399E-3</v>
      </c>
      <c r="GU17" s="45">
        <f t="shared" si="26"/>
        <v>-1.1405602070480199E-6</v>
      </c>
      <c r="GV17" s="45">
        <f t="shared" si="27"/>
        <v>-7.8078126824523614E-6</v>
      </c>
      <c r="GW17" s="45">
        <f t="shared" si="28"/>
        <v>-2.5391475121848543E-3</v>
      </c>
      <c r="GX17" s="45">
        <f t="shared" si="29"/>
        <v>0</v>
      </c>
      <c r="GY17" s="45">
        <f t="shared" si="30"/>
        <v>-3.0921960574687136E-3</v>
      </c>
      <c r="GZ17" s="45">
        <f t="shared" si="31"/>
        <v>-1.1684303002904912E-5</v>
      </c>
      <c r="HA17" s="45">
        <f t="shared" si="32"/>
        <v>1.4525331473890031E-5</v>
      </c>
      <c r="HB17" s="45">
        <f t="shared" si="33"/>
        <v>2.8442261250844527E-4</v>
      </c>
      <c r="HC17" s="45">
        <f t="shared" si="34"/>
        <v>-3.1747412736319379E-3</v>
      </c>
      <c r="HD17" s="45">
        <f t="shared" si="35"/>
        <v>2.2366768790659293E-5</v>
      </c>
      <c r="HE17" s="45">
        <f t="shared" si="36"/>
        <v>-8.0454364185086696E-4</v>
      </c>
      <c r="HF17" s="45">
        <f t="shared" si="37"/>
        <v>1.348529418715494E-4</v>
      </c>
      <c r="HG17" s="45">
        <f t="shared" si="38"/>
        <v>1.8401218818831821E-5</v>
      </c>
      <c r="HH17" s="45">
        <f t="shared" si="39"/>
        <v>7.519419204273844E-5</v>
      </c>
      <c r="HI17" s="45">
        <f t="shared" si="40"/>
        <v>1.9349553739910389E-4</v>
      </c>
      <c r="HJ17" s="45">
        <f t="shared" si="41"/>
        <v>2.3765546571743544E-5</v>
      </c>
      <c r="HK17" s="45">
        <f t="shared" si="42"/>
        <v>0</v>
      </c>
      <c r="HL17" s="45">
        <f t="shared" si="43"/>
        <v>0</v>
      </c>
      <c r="HM17" s="45">
        <f t="shared" si="44"/>
        <v>-1.6953172705853215E-5</v>
      </c>
      <c r="HN17" s="45">
        <f t="shared" si="45"/>
        <v>-1.4023403509311169E-5</v>
      </c>
      <c r="HO17" s="45">
        <f t="shared" si="46"/>
        <v>-6.3369750362103565E-6</v>
      </c>
      <c r="HP17" s="45">
        <f t="shared" si="47"/>
        <v>-1.0990263067437986E-5</v>
      </c>
      <c r="HQ17" s="45">
        <f t="shared" si="48"/>
        <v>1.8342951775200813E-4</v>
      </c>
      <c r="HR17" s="45">
        <f t="shared" si="49"/>
        <v>1.5016621503344138E-4</v>
      </c>
      <c r="HS17" s="45">
        <f t="shared" si="50"/>
        <v>1.4243423326752827E-6</v>
      </c>
      <c r="HT17" s="45">
        <f t="shared" si="51"/>
        <v>4.629625120439117E-5</v>
      </c>
      <c r="HU17" s="45">
        <f t="shared" si="52"/>
        <v>4.4113065203031907E-5</v>
      </c>
      <c r="HV17" s="45">
        <f t="shared" si="53"/>
        <v>0</v>
      </c>
      <c r="HW17" s="45">
        <f t="shared" si="54"/>
        <v>0</v>
      </c>
      <c r="HX17" s="45">
        <f t="shared" si="55"/>
        <v>1.8780548541954142E-7</v>
      </c>
      <c r="HY17" s="45">
        <f t="shared" si="56"/>
        <v>7.8459456342208798E-6</v>
      </c>
    </row>
    <row r="18" spans="1:233" x14ac:dyDescent="0.25">
      <c r="A18" s="37" t="s">
        <v>17</v>
      </c>
      <c r="B18" s="109">
        <v>30913.824881</v>
      </c>
      <c r="C18" s="109">
        <v>594.26688799999999</v>
      </c>
      <c r="D18" s="109">
        <v>5782.2759881000002</v>
      </c>
      <c r="E18" s="109">
        <v>8705.1295281000002</v>
      </c>
      <c r="F18" s="109">
        <v>7837.1378648999998</v>
      </c>
      <c r="G18" s="109">
        <v>455.48970467999999</v>
      </c>
      <c r="H18" s="109">
        <v>15843.147026000001</v>
      </c>
      <c r="I18" s="109">
        <v>99.856224385999994</v>
      </c>
      <c r="J18" s="109">
        <v>4.3155922541000002</v>
      </c>
      <c r="K18" s="109">
        <v>3.0429016E-2</v>
      </c>
      <c r="L18" s="109">
        <v>3.6416356E-3</v>
      </c>
      <c r="M18" s="109">
        <v>231.25577630000001</v>
      </c>
      <c r="N18" s="109">
        <v>1.1805597000000001E-3</v>
      </c>
      <c r="O18" s="109">
        <v>22.708799420999998</v>
      </c>
      <c r="P18" s="109">
        <v>3.2489528000000001E-3</v>
      </c>
      <c r="Q18" s="109">
        <v>8.8291450499999993E-2</v>
      </c>
      <c r="R18" s="109">
        <v>0.50778979000000002</v>
      </c>
      <c r="T18" s="109">
        <v>5.8961549999999999E-4</v>
      </c>
      <c r="U18" s="109">
        <v>0.83617987760000001</v>
      </c>
      <c r="V18" s="109">
        <v>2.4122483600000001E-2</v>
      </c>
      <c r="W18" s="109">
        <v>2.1632402200000001E-2</v>
      </c>
      <c r="X18" s="109">
        <v>2.3172195E-6</v>
      </c>
      <c r="Y18" s="109">
        <v>1.7500627800000002E-2</v>
      </c>
      <c r="Z18" s="109">
        <v>108.38536526999999</v>
      </c>
      <c r="AA18" s="109">
        <v>42.840881836000001</v>
      </c>
      <c r="AB18" s="109">
        <v>0.14412572870000001</v>
      </c>
      <c r="AC18" s="109">
        <v>1.9628627799999999E-2</v>
      </c>
      <c r="AE18" s="109">
        <v>4.6340968000000001E-3</v>
      </c>
      <c r="AF18" s="109">
        <v>3.3190615774999999</v>
      </c>
      <c r="AG18" s="109">
        <v>87.023005835000006</v>
      </c>
      <c r="AH18" s="109">
        <v>7.9982814359000001</v>
      </c>
      <c r="AI18" s="109">
        <v>6.6975670900000006E-2</v>
      </c>
      <c r="AJ18" s="109">
        <v>0.33661113999999998</v>
      </c>
      <c r="AK18" s="109">
        <v>9.06564E-4</v>
      </c>
      <c r="AL18" s="109">
        <v>278.50909675000003</v>
      </c>
      <c r="AM18" s="109">
        <v>1.3795539999999999E-4</v>
      </c>
      <c r="AN18" s="109">
        <v>5.2896040000000001E-4</v>
      </c>
      <c r="AO18" s="109">
        <v>105.67650752</v>
      </c>
      <c r="AP18" s="109">
        <v>16.862592371000002</v>
      </c>
      <c r="AS18" s="109">
        <v>4.1487229700000003E-2</v>
      </c>
      <c r="AT18" s="109">
        <v>0.74854573859999995</v>
      </c>
      <c r="AU18" s="109">
        <v>0.37916733209999998</v>
      </c>
      <c r="AV18" s="109">
        <v>9.7585217447999995</v>
      </c>
      <c r="AW18" s="109">
        <v>48.128354420000001</v>
      </c>
      <c r="AX18" s="109">
        <v>264.32252008</v>
      </c>
      <c r="AY18" s="109">
        <v>102.20211200999999</v>
      </c>
      <c r="AZ18" s="109">
        <v>2.7196917500000001E-2</v>
      </c>
      <c r="BA18" s="109">
        <v>1.8761932E-3</v>
      </c>
      <c r="BD18" s="109">
        <v>25.003886690000002</v>
      </c>
      <c r="BE18" s="109">
        <v>0.22764841990000001</v>
      </c>
      <c r="BG18" s="109" t="s">
        <v>17</v>
      </c>
      <c r="BH18" s="109">
        <v>40.209222901232501</v>
      </c>
      <c r="BI18" s="109">
        <v>5.6502590163589002</v>
      </c>
      <c r="BJ18" s="109">
        <v>2.7197764492867999E-2</v>
      </c>
      <c r="BK18" s="109">
        <v>4.3149575587378299</v>
      </c>
      <c r="BL18" s="109">
        <v>0</v>
      </c>
      <c r="BM18" s="109">
        <v>3.04291718326559E-2</v>
      </c>
      <c r="BN18" s="109">
        <v>100.119580820108</v>
      </c>
      <c r="BO18" s="109">
        <v>100.119497491722</v>
      </c>
      <c r="BP18" s="109">
        <v>72.298981063608807</v>
      </c>
      <c r="BQ18" s="109">
        <v>9.2028521909919601</v>
      </c>
      <c r="BR18" s="109">
        <v>1.4905202300523001E-3</v>
      </c>
      <c r="BS18" s="109">
        <v>2.1448854617305102E-3</v>
      </c>
      <c r="BT18" s="109">
        <v>231.27088152844601</v>
      </c>
      <c r="BU18" s="109">
        <v>0.227646745511114</v>
      </c>
      <c r="BV18" s="109">
        <v>3.7768767406868502E-4</v>
      </c>
      <c r="BW18" s="109">
        <v>8.0257752795736301E-4</v>
      </c>
      <c r="BX18" s="109">
        <v>2.3091216891813602E-6</v>
      </c>
      <c r="BY18" s="109">
        <v>22.7344057075689</v>
      </c>
      <c r="BZ18" s="109">
        <v>7.7937903669042096E-4</v>
      </c>
      <c r="CA18" s="109">
        <v>2.4680500052359699E-3</v>
      </c>
      <c r="CB18" s="109">
        <v>8.8292260075558002E-2</v>
      </c>
      <c r="CC18" s="109">
        <v>0</v>
      </c>
      <c r="CD18" s="109">
        <v>605.96313084796896</v>
      </c>
      <c r="CE18" s="109">
        <v>0.50779902432978397</v>
      </c>
      <c r="CF18" s="109">
        <v>1.8762963032713199E-3</v>
      </c>
      <c r="CG18" s="109">
        <v>1.7091219332330201E-4</v>
      </c>
      <c r="CH18" s="109">
        <v>4.1845176926426201E-4</v>
      </c>
      <c r="CI18" s="109">
        <v>0</v>
      </c>
      <c r="CJ18" s="109">
        <v>0.83619802901446005</v>
      </c>
      <c r="CK18" s="109">
        <v>3.3190520656608098</v>
      </c>
      <c r="CL18" s="109">
        <v>2.4122017934939999E-2</v>
      </c>
      <c r="CM18" s="109">
        <v>1.3795919813885799E-4</v>
      </c>
      <c r="CN18" s="109">
        <v>0.33662770331233399</v>
      </c>
      <c r="CO18" s="109">
        <v>5.2892525849192803E-4</v>
      </c>
      <c r="CP18" s="109">
        <v>30945.7017550774</v>
      </c>
      <c r="CQ18" s="109">
        <v>2.1631862852584099E-2</v>
      </c>
      <c r="CR18" s="109">
        <v>356.00408987105402</v>
      </c>
      <c r="CS18" s="109">
        <v>18.5109314467521</v>
      </c>
      <c r="CT18" s="109">
        <v>41.666452873791897</v>
      </c>
      <c r="CU18" s="109">
        <v>48.132800083118603</v>
      </c>
      <c r="CV18" s="109">
        <v>595.17664943846398</v>
      </c>
      <c r="CW18" s="109">
        <v>1.7499741379440999E-2</v>
      </c>
      <c r="CX18" s="109">
        <v>9.1766441333906404E-4</v>
      </c>
      <c r="CY18" s="109">
        <v>108.725076126332</v>
      </c>
      <c r="CZ18" s="109">
        <v>108.725076126332</v>
      </c>
      <c r="DA18" s="109">
        <v>42.8408422602446</v>
      </c>
      <c r="DB18" s="109">
        <v>264.36789704560198</v>
      </c>
      <c r="DC18" s="109">
        <v>5.0984413967700003E-2</v>
      </c>
      <c r="DD18" s="109">
        <v>7.6993043072329195E-2</v>
      </c>
      <c r="DE18" s="109">
        <v>0</v>
      </c>
      <c r="DF18" s="109">
        <v>1050.9113626383401</v>
      </c>
      <c r="DG18" s="109">
        <v>3.5450603836849099</v>
      </c>
      <c r="DH18" s="109">
        <v>71.903468264547897</v>
      </c>
      <c r="DI18" s="109">
        <v>3.05941617017774</v>
      </c>
      <c r="DJ18" s="109">
        <v>5.0959240254192899E-3</v>
      </c>
      <c r="DK18" s="109">
        <v>1.4503771458963701E-2</v>
      </c>
      <c r="DL18" s="109">
        <v>0</v>
      </c>
      <c r="DM18" s="109">
        <v>1.5266871310702799E-3</v>
      </c>
      <c r="DN18" s="109">
        <v>3.0996671985317201E-3</v>
      </c>
      <c r="DO18" s="109">
        <v>87.023839593738103</v>
      </c>
      <c r="DP18" s="109">
        <v>25.003832853816998</v>
      </c>
      <c r="DQ18" s="109">
        <v>7.9982528223105502</v>
      </c>
      <c r="DR18" s="109">
        <v>594.11089852146995</v>
      </c>
      <c r="DS18" s="109">
        <v>0</v>
      </c>
      <c r="DT18" s="109">
        <v>2.73758832777217E-2</v>
      </c>
      <c r="DU18" s="109">
        <v>3.93945200541235E-2</v>
      </c>
      <c r="DV18" s="109">
        <v>15760.0462460247</v>
      </c>
      <c r="DW18" s="109">
        <v>5198.2590361547</v>
      </c>
      <c r="DX18" s="109">
        <v>577.58453842975803</v>
      </c>
      <c r="DY18" s="109">
        <v>5775.8435745844499</v>
      </c>
      <c r="DZ18" s="109">
        <v>1.4307202183282801E-3</v>
      </c>
      <c r="EA18" s="109">
        <v>393.62507934369501</v>
      </c>
      <c r="EB18" s="109">
        <v>16.862806837116999</v>
      </c>
      <c r="EC18" s="109">
        <v>0</v>
      </c>
      <c r="ED18" s="109">
        <v>0</v>
      </c>
      <c r="EE18" s="109">
        <v>4.1487571064336301E-2</v>
      </c>
      <c r="EF18" s="109">
        <v>0.74854262347812195</v>
      </c>
      <c r="EG18" s="109">
        <v>0.37916353127531899</v>
      </c>
      <c r="EH18" s="109">
        <v>9.7580298273450197</v>
      </c>
      <c r="EI18" s="109">
        <v>2.6300384235850398</v>
      </c>
      <c r="EJ18" s="109">
        <v>10638.886743114799</v>
      </c>
      <c r="EK18" s="109">
        <v>10.0070220655103</v>
      </c>
      <c r="EL18" s="109">
        <v>452.887278228806</v>
      </c>
      <c r="EM18" s="109">
        <v>631.69835396308304</v>
      </c>
      <c r="EN18" s="109">
        <v>2.1479454392433701</v>
      </c>
      <c r="EO18" s="109">
        <v>1.5377790362494899E-2</v>
      </c>
      <c r="EP18" s="109">
        <v>1.6148056691854401E-2</v>
      </c>
      <c r="EQ18" s="109">
        <v>439.53047669438899</v>
      </c>
      <c r="ER18" s="109">
        <v>8708.7051857284096</v>
      </c>
      <c r="ES18" s="109">
        <v>7839.6645922441703</v>
      </c>
      <c r="ET18" s="109">
        <v>869.04059348424005</v>
      </c>
      <c r="EU18" s="109">
        <v>6.9925843424439202</v>
      </c>
      <c r="EV18" s="109">
        <v>0.117397119634914</v>
      </c>
      <c r="EW18" s="109">
        <v>356.69560039021798</v>
      </c>
      <c r="EX18" s="109">
        <v>39.2231028489227</v>
      </c>
      <c r="EY18" s="109">
        <v>1957.69943704977</v>
      </c>
      <c r="EZ18" s="109">
        <v>85.9598900444782</v>
      </c>
      <c r="FA18" s="109">
        <v>25.262716057915402</v>
      </c>
      <c r="FB18" s="109">
        <v>3509.7608281662501</v>
      </c>
      <c r="FC18" s="109">
        <v>9.0580910402233397E-4</v>
      </c>
      <c r="FD18" s="109">
        <v>47.388985123836797</v>
      </c>
      <c r="FE18" s="109">
        <v>155.10707617068101</v>
      </c>
      <c r="FF18" s="109">
        <v>163.79609647425801</v>
      </c>
      <c r="FG18" s="109">
        <v>0.133370974608266</v>
      </c>
      <c r="FH18" s="109">
        <v>454.89740461228899</v>
      </c>
      <c r="FI18" s="109">
        <v>8984.8448919979692</v>
      </c>
      <c r="FJ18" s="109">
        <v>102.19810649084801</v>
      </c>
      <c r="FK18" s="109">
        <v>1.7520547165506399</v>
      </c>
      <c r="FL18" s="109">
        <v>24.510729191843001</v>
      </c>
      <c r="FM18" s="109">
        <v>871.47416626450695</v>
      </c>
      <c r="FN18" s="109">
        <v>278.54644966034198</v>
      </c>
      <c r="FO18" s="109">
        <v>0</v>
      </c>
      <c r="FP18" s="109">
        <v>405.949256473162</v>
      </c>
      <c r="FQ18" s="109">
        <v>15845.309291489601</v>
      </c>
      <c r="FR18" s="109">
        <v>105.698153319677</v>
      </c>
      <c r="FS18" s="109">
        <v>646.76821640402898</v>
      </c>
      <c r="FU18" s="30">
        <f t="shared" si="0"/>
        <v>0</v>
      </c>
      <c r="FV18" s="45">
        <f t="shared" si="1"/>
        <v>1.0311527027181714E-3</v>
      </c>
      <c r="FW18" s="45">
        <f t="shared" si="2"/>
        <v>-2.6249061100312515E-4</v>
      </c>
      <c r="FX18" s="45">
        <f t="shared" si="3"/>
        <v>-1.1124362671010937E-3</v>
      </c>
      <c r="FY18" s="45">
        <f t="shared" si="4"/>
        <v>4.1075294938084023E-4</v>
      </c>
      <c r="FZ18" s="45">
        <f t="shared" si="5"/>
        <v>3.2240435063505266E-4</v>
      </c>
      <c r="GA18" s="45">
        <f t="shared" si="6"/>
        <v>-1.3003588481261257E-3</v>
      </c>
      <c r="GB18" s="45">
        <f t="shared" si="7"/>
        <v>1.3647954450284169E-4</v>
      </c>
      <c r="GC18" s="45">
        <f t="shared" si="8"/>
        <v>2.6365217325292579E-3</v>
      </c>
      <c r="GD18" s="45">
        <f t="shared" si="9"/>
        <v>-1.4707028023032621E-4</v>
      </c>
      <c r="GE18" s="45">
        <f t="shared" si="10"/>
        <v>5.1211861698312158E-6</v>
      </c>
      <c r="GF18" s="45">
        <f t="shared" si="11"/>
        <v>-1.7107445394014106E-3</v>
      </c>
      <c r="GG18" s="45">
        <f t="shared" si="12"/>
        <v>6.5318275234812345E-5</v>
      </c>
      <c r="GH18" s="45">
        <f t="shared" si="13"/>
        <v>-2.4945623160953223E-4</v>
      </c>
      <c r="GI18" s="45">
        <f t="shared" si="14"/>
        <v>1.127593145466875E-3</v>
      </c>
      <c r="GJ18" s="45">
        <f t="shared" si="15"/>
        <v>-4.6899975697071696E-4</v>
      </c>
      <c r="GK18" s="45">
        <f t="shared" si="16"/>
        <v>9.1693539229874153E-6</v>
      </c>
      <c r="GL18" s="45">
        <f t="shared" si="17"/>
        <v>1.8185339614542078E-5</v>
      </c>
      <c r="GM18" s="45">
        <f t="shared" si="18"/>
        <v>0</v>
      </c>
      <c r="GN18" s="45">
        <f t="shared" si="19"/>
        <v>-4.2661261862349107E-4</v>
      </c>
      <c r="GO18" s="45">
        <f t="shared" si="20"/>
        <v>2.1707547557998838E-5</v>
      </c>
      <c r="GP18" s="45">
        <f t="shared" si="21"/>
        <v>-1.9304192210196053E-5</v>
      </c>
      <c r="GQ18" s="45">
        <f t="shared" si="22"/>
        <v>-2.4932386653868307E-5</v>
      </c>
      <c r="GR18" s="45">
        <f t="shared" si="23"/>
        <v>-3.4946239743968337E-3</v>
      </c>
      <c r="GS18" s="45">
        <f t="shared" si="24"/>
        <v>-5.0650786310811254E-5</v>
      </c>
      <c r="GT18" s="45">
        <f t="shared" si="25"/>
        <v>3.1342871381735632E-3</v>
      </c>
      <c r="GU18" s="45">
        <f t="shared" si="26"/>
        <v>-9.2378479866965055E-7</v>
      </c>
      <c r="GV18" s="45">
        <f t="shared" si="27"/>
        <v>-1.4915318615054854E-6</v>
      </c>
      <c r="GW18" s="45">
        <f t="shared" si="28"/>
        <v>-1.4739856454462446E-3</v>
      </c>
      <c r="GX18" s="45">
        <f t="shared" si="29"/>
        <v>0</v>
      </c>
      <c r="GY18" s="45">
        <f t="shared" si="30"/>
        <v>-1.6707614735194751E-3</v>
      </c>
      <c r="GZ18" s="45">
        <f t="shared" si="31"/>
        <v>-2.8658218499317287E-6</v>
      </c>
      <c r="HA18" s="45">
        <f t="shared" si="32"/>
        <v>9.5809002469678362E-6</v>
      </c>
      <c r="HB18" s="45">
        <f t="shared" si="33"/>
        <v>-3.5774671945653062E-6</v>
      </c>
      <c r="HC18" s="45">
        <f t="shared" si="34"/>
        <v>-3.0648079428915423E-3</v>
      </c>
      <c r="HD18" s="45">
        <f t="shared" si="35"/>
        <v>4.9206073019499528E-5</v>
      </c>
      <c r="HE18" s="45">
        <f t="shared" si="36"/>
        <v>-8.3270014876614233E-4</v>
      </c>
      <c r="HF18" s="45">
        <f t="shared" si="37"/>
        <v>1.3411737992702181E-4</v>
      </c>
      <c r="HG18" s="45">
        <f t="shared" si="38"/>
        <v>2.7531643255743452E-5</v>
      </c>
      <c r="HH18" s="45">
        <f t="shared" si="39"/>
        <v>-6.6435045179146255E-5</v>
      </c>
      <c r="HI18" s="45">
        <f t="shared" si="40"/>
        <v>2.0483076309942E-4</v>
      </c>
      <c r="HJ18" s="45">
        <f t="shared" si="41"/>
        <v>1.2718454688259773E-5</v>
      </c>
      <c r="HK18" s="45">
        <f t="shared" si="42"/>
        <v>0</v>
      </c>
      <c r="HL18" s="45">
        <f t="shared" si="43"/>
        <v>0</v>
      </c>
      <c r="HM18" s="45">
        <f t="shared" si="44"/>
        <v>8.2281786170496362E-6</v>
      </c>
      <c r="HN18" s="45">
        <f t="shared" si="45"/>
        <v>-4.1615651754719198E-6</v>
      </c>
      <c r="HO18" s="45">
        <f t="shared" si="46"/>
        <v>-1.0024135412557113E-5</v>
      </c>
      <c r="HP18" s="45">
        <f t="shared" si="47"/>
        <v>-5.040901356211163E-5</v>
      </c>
      <c r="HQ18" s="45">
        <f t="shared" si="48"/>
        <v>9.2370976988044771E-5</v>
      </c>
      <c r="HR18" s="45">
        <f t="shared" si="49"/>
        <v>1.7167271857214679E-4</v>
      </c>
      <c r="HS18" s="45">
        <f t="shared" si="50"/>
        <v>-3.9192136769114934E-5</v>
      </c>
      <c r="HT18" s="45">
        <f t="shared" si="51"/>
        <v>3.1142973022527793E-5</v>
      </c>
      <c r="HU18" s="45">
        <f t="shared" si="52"/>
        <v>5.4953440466512995E-5</v>
      </c>
      <c r="HV18" s="45">
        <f t="shared" si="53"/>
        <v>0</v>
      </c>
      <c r="HW18" s="45">
        <f t="shared" si="54"/>
        <v>0</v>
      </c>
      <c r="HX18" s="45">
        <f t="shared" si="55"/>
        <v>-2.1531125808801995E-6</v>
      </c>
      <c r="HY18" s="45">
        <f t="shared" si="56"/>
        <v>-7.3551526812674745E-6</v>
      </c>
    </row>
    <row r="19" spans="1:233" x14ac:dyDescent="0.25">
      <c r="A19" s="37" t="s">
        <v>18</v>
      </c>
      <c r="B19" s="109">
        <v>51913.048531</v>
      </c>
      <c r="C19" s="109">
        <v>606.01884512000004</v>
      </c>
      <c r="D19" s="109">
        <v>9842.8264154999997</v>
      </c>
      <c r="E19" s="109">
        <v>23221.437015</v>
      </c>
      <c r="F19" s="109">
        <v>19710.016043</v>
      </c>
      <c r="G19" s="109">
        <v>5085.1560662000002</v>
      </c>
      <c r="H19" s="109">
        <v>34020.968359999999</v>
      </c>
      <c r="I19" s="109">
        <v>133.99638712999999</v>
      </c>
      <c r="J19" s="109">
        <v>4.9688555652000002</v>
      </c>
      <c r="K19" s="109">
        <v>3.5154826E-2</v>
      </c>
      <c r="L19" s="109">
        <v>3.7680287999999999E-2</v>
      </c>
      <c r="M19" s="109">
        <v>243.19602868000001</v>
      </c>
      <c r="N19" s="109">
        <v>1.7543189999999999E-4</v>
      </c>
      <c r="O19" s="109">
        <v>19.326599010999999</v>
      </c>
      <c r="P19" s="109">
        <v>7.1111626000000001E-3</v>
      </c>
      <c r="Q19" s="109">
        <v>0.10200364000000001</v>
      </c>
      <c r="R19" s="109">
        <v>0.59129765810000001</v>
      </c>
      <c r="T19" s="109">
        <v>3.3302215000000001E-3</v>
      </c>
      <c r="U19" s="109">
        <v>0.91219255450000003</v>
      </c>
      <c r="V19" s="109">
        <v>2.7868850000000001E-2</v>
      </c>
      <c r="W19" s="109">
        <v>2.2771426099999999E-2</v>
      </c>
      <c r="X19" s="109">
        <v>9.7154399999999999E-5</v>
      </c>
      <c r="Y19" s="109">
        <v>2.0218578000000001E-2</v>
      </c>
      <c r="Z19" s="109">
        <v>123.30284091999999</v>
      </c>
      <c r="AA19" s="109">
        <v>29.501530571</v>
      </c>
      <c r="AB19" s="109">
        <v>0.11977522</v>
      </c>
      <c r="AC19" s="109">
        <v>4.4831258399999997E-2</v>
      </c>
      <c r="AE19" s="109">
        <v>9.2921070000000008E-3</v>
      </c>
      <c r="AF19" s="109">
        <v>2.579881775</v>
      </c>
      <c r="AG19" s="109">
        <v>91.521307300000004</v>
      </c>
      <c r="AH19" s="109">
        <v>14.898757937999999</v>
      </c>
      <c r="AI19" s="109">
        <v>0.26132848339999998</v>
      </c>
      <c r="AJ19" s="109">
        <v>0.38888884499999998</v>
      </c>
      <c r="AK19" s="109">
        <v>1.0473588E-3</v>
      </c>
      <c r="AL19" s="109">
        <v>514.18253716000004</v>
      </c>
      <c r="AM19" s="109">
        <v>1.593807E-4</v>
      </c>
      <c r="AN19" s="109">
        <v>6.1111110000000005E-4</v>
      </c>
      <c r="AO19" s="109">
        <v>207.56376779999999</v>
      </c>
      <c r="AP19" s="109">
        <v>18.499391258999999</v>
      </c>
      <c r="AS19" s="109">
        <v>2.7900676900000001E-2</v>
      </c>
      <c r="AT19" s="109">
        <v>0.51983135319999996</v>
      </c>
      <c r="AU19" s="109">
        <v>0.25519107559999998</v>
      </c>
      <c r="AV19" s="109">
        <v>10.913210846</v>
      </c>
      <c r="AW19" s="109">
        <v>52.554354781999997</v>
      </c>
      <c r="AX19" s="109">
        <v>583.01278921999995</v>
      </c>
      <c r="AY19" s="109">
        <v>82.355863577999997</v>
      </c>
      <c r="AZ19" s="109">
        <v>3.1420762499999998E-2</v>
      </c>
      <c r="BA19" s="109">
        <v>2.1675773000000001E-3</v>
      </c>
      <c r="BD19" s="109">
        <v>16.829178299999999</v>
      </c>
      <c r="BE19" s="109">
        <v>0.15831883590000001</v>
      </c>
      <c r="BG19" s="109" t="s">
        <v>18</v>
      </c>
      <c r="BH19" s="109">
        <v>42.244351495938503</v>
      </c>
      <c r="BI19" s="109">
        <v>30.428112279324399</v>
      </c>
      <c r="BJ19" s="109">
        <v>3.1420203179175099E-2</v>
      </c>
      <c r="BK19" s="109">
        <v>4.9620067234690897</v>
      </c>
      <c r="BL19" s="109">
        <v>0</v>
      </c>
      <c r="BM19" s="109">
        <v>3.5154440047939502E-2</v>
      </c>
      <c r="BN19" s="109">
        <v>134.09279043263601</v>
      </c>
      <c r="BO19" s="109">
        <v>134.09274767099399</v>
      </c>
      <c r="BP19" s="109">
        <v>142.24246258631899</v>
      </c>
      <c r="BQ19" s="109">
        <v>9.6684860860397599</v>
      </c>
      <c r="BR19" s="109">
        <v>1.54009941103523E-2</v>
      </c>
      <c r="BS19" s="109">
        <v>2.2162432150002399E-2</v>
      </c>
      <c r="BT19" s="109">
        <v>243.17256807662901</v>
      </c>
      <c r="BU19" s="109">
        <v>0.15831807078271801</v>
      </c>
      <c r="BV19" s="109">
        <v>5.6032685439022898E-5</v>
      </c>
      <c r="BW19" s="109">
        <v>1.1906900829489E-4</v>
      </c>
      <c r="BX19" s="109">
        <v>9.6849564422652395E-5</v>
      </c>
      <c r="BY19" s="109">
        <v>19.340788655331998</v>
      </c>
      <c r="BZ19" s="109">
        <v>1.7026633200504799E-3</v>
      </c>
      <c r="CA19" s="109">
        <v>5.39172195858617E-3</v>
      </c>
      <c r="CB19" s="109">
        <v>0.102001795880051</v>
      </c>
      <c r="CC19" s="109">
        <v>0</v>
      </c>
      <c r="CD19" s="109">
        <v>638.249973329309</v>
      </c>
      <c r="CE19" s="109">
        <v>0.59128654368508904</v>
      </c>
      <c r="CF19" s="109">
        <v>2.1678018638590802E-3</v>
      </c>
      <c r="CG19" s="109">
        <v>9.6303932703913802E-4</v>
      </c>
      <c r="CH19" s="109">
        <v>2.3578148966307802E-3</v>
      </c>
      <c r="CI19" s="109">
        <v>0</v>
      </c>
      <c r="CJ19" s="109">
        <v>0.91219916851818394</v>
      </c>
      <c r="CK19" s="109">
        <v>2.5798823564047</v>
      </c>
      <c r="CL19" s="109">
        <v>2.7867412685202E-2</v>
      </c>
      <c r="CM19" s="109">
        <v>1.59385520355991E-4</v>
      </c>
      <c r="CN19" s="109">
        <v>0.38887555705528598</v>
      </c>
      <c r="CO19" s="109">
        <v>6.1110827139723202E-4</v>
      </c>
      <c r="CP19" s="109">
        <v>51905.932057077604</v>
      </c>
      <c r="CQ19" s="109">
        <v>2.27718781373158E-2</v>
      </c>
      <c r="CR19" s="109">
        <v>487.67036726853598</v>
      </c>
      <c r="CS19" s="109">
        <v>33.836459770938603</v>
      </c>
      <c r="CT19" s="109">
        <v>74.276384114635107</v>
      </c>
      <c r="CU19" s="109">
        <v>52.558305425166303</v>
      </c>
      <c r="CV19" s="109">
        <v>675.34954685080504</v>
      </c>
      <c r="CW19" s="109">
        <v>2.02189380519869E-2</v>
      </c>
      <c r="CX19" s="109">
        <v>9.1309772383664598E-4</v>
      </c>
      <c r="CY19" s="109">
        <v>123.532477661751</v>
      </c>
      <c r="CZ19" s="109">
        <v>123.532477661751</v>
      </c>
      <c r="DA19" s="109">
        <v>29.5014704340348</v>
      </c>
      <c r="DB19" s="109">
        <v>583.05671132847795</v>
      </c>
      <c r="DC19" s="109">
        <v>3.6854989821255797E-2</v>
      </c>
      <c r="DD19" s="109">
        <v>7.1389575369004102E-2</v>
      </c>
      <c r="DE19" s="109">
        <v>0</v>
      </c>
      <c r="DF19" s="109">
        <v>2421.54675894096</v>
      </c>
      <c r="DG19" s="109">
        <v>9.3536227013272892</v>
      </c>
      <c r="DH19" s="109">
        <v>181.888947339081</v>
      </c>
      <c r="DI19" s="109">
        <v>10.329901066560801</v>
      </c>
      <c r="DJ19" s="109">
        <v>1.1625326366727799E-2</v>
      </c>
      <c r="DK19" s="109">
        <v>3.3087358675463099E-2</v>
      </c>
      <c r="DL19" s="109">
        <v>0</v>
      </c>
      <c r="DM19" s="109">
        <v>3.0568901679370801E-3</v>
      </c>
      <c r="DN19" s="109">
        <v>6.2065097604126996E-3</v>
      </c>
      <c r="DO19" s="109">
        <v>91.520939074441998</v>
      </c>
      <c r="DP19" s="109">
        <v>16.829151835232</v>
      </c>
      <c r="DQ19" s="109">
        <v>14.8762414194578</v>
      </c>
      <c r="DR19" s="109">
        <v>605.38762311876803</v>
      </c>
      <c r="DS19" s="109">
        <v>0</v>
      </c>
      <c r="DT19" s="109">
        <v>0.106809520274255</v>
      </c>
      <c r="DU19" s="109">
        <v>0.15370144940668001</v>
      </c>
      <c r="DV19" s="109">
        <v>34027.4708912735</v>
      </c>
      <c r="DW19" s="109">
        <v>8838.8242285531596</v>
      </c>
      <c r="DX19" s="109">
        <v>982.09181027243596</v>
      </c>
      <c r="DY19" s="109">
        <v>9820.9160388256005</v>
      </c>
      <c r="DZ19" s="109">
        <v>9.4107714674590004E-3</v>
      </c>
      <c r="EA19" s="109">
        <v>732.10402708714298</v>
      </c>
      <c r="EB19" s="109">
        <v>18.497522771154699</v>
      </c>
      <c r="EC19" s="109">
        <v>0</v>
      </c>
      <c r="ED19" s="109">
        <v>0</v>
      </c>
      <c r="EE19" s="109">
        <v>2.7901225509681001E-2</v>
      </c>
      <c r="EF19" s="109">
        <v>0.51984291302876395</v>
      </c>
      <c r="EG19" s="109">
        <v>0.25519653723110503</v>
      </c>
      <c r="EH19" s="109">
        <v>10.907189423987299</v>
      </c>
      <c r="EI19" s="109">
        <v>14.154414325633599</v>
      </c>
      <c r="EJ19" s="109">
        <v>24559.7576442434</v>
      </c>
      <c r="EK19" s="109">
        <v>89.020565099731598</v>
      </c>
      <c r="EL19" s="109">
        <v>526.38865986540702</v>
      </c>
      <c r="EM19" s="109">
        <v>1077.1256635636601</v>
      </c>
      <c r="EN19" s="109">
        <v>7.7662714333901004</v>
      </c>
      <c r="EO19" s="109">
        <v>1.53016669698021E-2</v>
      </c>
      <c r="EP19" s="109">
        <v>1.1528945617487E-2</v>
      </c>
      <c r="EQ19" s="109">
        <v>1459.2791487954401</v>
      </c>
      <c r="ER19" s="109">
        <v>23180.5716625155</v>
      </c>
      <c r="ES19" s="109">
        <v>19676.260711276202</v>
      </c>
      <c r="ET19" s="109">
        <v>3504.3109512392698</v>
      </c>
      <c r="EU19" s="109">
        <v>23.4026877869453</v>
      </c>
      <c r="EV19" s="109">
        <v>0.17972890171243999</v>
      </c>
      <c r="EW19" s="109">
        <v>2384.2699239956501</v>
      </c>
      <c r="EX19" s="109">
        <v>57.5723016914962</v>
      </c>
      <c r="EY19" s="109">
        <v>3626.1879072074598</v>
      </c>
      <c r="EZ19" s="109">
        <v>88.652890744445699</v>
      </c>
      <c r="FA19" s="109">
        <v>26.105867078930899</v>
      </c>
      <c r="FB19" s="109">
        <v>7644.8237027728601</v>
      </c>
      <c r="FC19" s="109">
        <v>1.0465250127201101E-3</v>
      </c>
      <c r="FD19" s="109">
        <v>56.059139122422003</v>
      </c>
      <c r="FE19" s="109">
        <v>1714.38714546647</v>
      </c>
      <c r="FF19" s="109">
        <v>935.94561735478305</v>
      </c>
      <c r="FG19" s="109">
        <v>0.98291352524567699</v>
      </c>
      <c r="FH19" s="109">
        <v>5070.2915136912497</v>
      </c>
      <c r="FI19" s="109">
        <v>21303.334752578699</v>
      </c>
      <c r="FJ19" s="109">
        <v>82.355465275439897</v>
      </c>
      <c r="FK19" s="109">
        <v>86.862614092384504</v>
      </c>
      <c r="FL19" s="109">
        <v>25.751281021457501</v>
      </c>
      <c r="FM19" s="109">
        <v>2162.3698906928598</v>
      </c>
      <c r="FN19" s="109">
        <v>514.20326605479499</v>
      </c>
      <c r="FO19" s="109">
        <v>0</v>
      </c>
      <c r="FP19" s="109">
        <v>861.22343067828501</v>
      </c>
      <c r="FQ19" s="109">
        <v>34022.408210563401</v>
      </c>
      <c r="FR19" s="109">
        <v>207.57709801085099</v>
      </c>
      <c r="FS19" s="109">
        <v>1229.39964108514</v>
      </c>
      <c r="FU19" s="30">
        <f t="shared" si="0"/>
        <v>0</v>
      </c>
      <c r="FV19" s="45">
        <f t="shared" si="1"/>
        <v>-1.3708449270027394E-4</v>
      </c>
      <c r="FW19" s="45">
        <f t="shared" si="2"/>
        <v>-1.0415880732339493E-3</v>
      </c>
      <c r="FX19" s="45">
        <f t="shared" si="3"/>
        <v>-2.226024898691279E-3</v>
      </c>
      <c r="FY19" s="45">
        <f t="shared" si="4"/>
        <v>-1.7598115249328576E-3</v>
      </c>
      <c r="FZ19" s="45">
        <f t="shared" si="5"/>
        <v>-1.7125978817143679E-3</v>
      </c>
      <c r="GA19" s="45">
        <f t="shared" si="6"/>
        <v>-2.9231261175152682E-3</v>
      </c>
      <c r="GB19" s="45">
        <f t="shared" si="7"/>
        <v>4.2322445033475396E-5</v>
      </c>
      <c r="GC19" s="45">
        <f t="shared" si="8"/>
        <v>7.1912790380319804E-4</v>
      </c>
      <c r="GD19" s="45">
        <f t="shared" si="9"/>
        <v>-1.3783539571721928E-3</v>
      </c>
      <c r="GE19" s="45">
        <f t="shared" si="10"/>
        <v>-1.0978636631524284E-5</v>
      </c>
      <c r="GF19" s="45">
        <f t="shared" si="11"/>
        <v>-3.1014025064059814E-3</v>
      </c>
      <c r="GG19" s="45">
        <f t="shared" si="12"/>
        <v>-9.6467872022187691E-5</v>
      </c>
      <c r="GH19" s="45">
        <f t="shared" si="13"/>
        <v>-1.8822475620859239E-3</v>
      </c>
      <c r="GI19" s="45">
        <f t="shared" si="14"/>
        <v>7.3420286331408275E-4</v>
      </c>
      <c r="GJ19" s="45">
        <f t="shared" si="15"/>
        <v>-2.3592937339598917E-3</v>
      </c>
      <c r="GK19" s="45">
        <f t="shared" si="16"/>
        <v>-1.8078962172427411E-5</v>
      </c>
      <c r="GL19" s="45">
        <f t="shared" si="17"/>
        <v>-1.8796649637826803E-5</v>
      </c>
      <c r="GM19" s="45">
        <f t="shared" si="18"/>
        <v>0</v>
      </c>
      <c r="GN19" s="45">
        <f t="shared" si="19"/>
        <v>-2.8128087966766743E-3</v>
      </c>
      <c r="GO19" s="45">
        <f t="shared" si="20"/>
        <v>7.2506820531330222E-6</v>
      </c>
      <c r="GP19" s="45">
        <f t="shared" si="21"/>
        <v>-5.157424142008491E-5</v>
      </c>
      <c r="GQ19" s="45">
        <f t="shared" si="22"/>
        <v>1.9851076248634018E-5</v>
      </c>
      <c r="GR19" s="45">
        <f t="shared" si="23"/>
        <v>-3.1376404707105839E-3</v>
      </c>
      <c r="GS19" s="45">
        <f t="shared" si="24"/>
        <v>1.7807977737047447E-5</v>
      </c>
      <c r="GT19" s="45">
        <f t="shared" si="25"/>
        <v>1.8623799746836226E-3</v>
      </c>
      <c r="GU19" s="45">
        <f t="shared" si="26"/>
        <v>-2.0384354315057123E-6</v>
      </c>
      <c r="GV19" s="45">
        <f t="shared" si="27"/>
        <v>-1.4269998861959619E-5</v>
      </c>
      <c r="GW19" s="45">
        <f t="shared" si="28"/>
        <v>-2.6448813181005558E-3</v>
      </c>
      <c r="GX19" s="45">
        <f t="shared" si="29"/>
        <v>0</v>
      </c>
      <c r="GY19" s="45">
        <f t="shared" si="30"/>
        <v>-3.0894039048648013E-3</v>
      </c>
      <c r="GZ19" s="45">
        <f t="shared" si="31"/>
        <v>2.2536098575281607E-7</v>
      </c>
      <c r="HA19" s="45">
        <f t="shared" si="32"/>
        <v>-4.0233861258008339E-6</v>
      </c>
      <c r="HB19" s="45">
        <f t="shared" si="33"/>
        <v>-1.5113017229959468E-3</v>
      </c>
      <c r="HC19" s="45">
        <f t="shared" si="34"/>
        <v>-3.12829932821998E-3</v>
      </c>
      <c r="HD19" s="45">
        <f t="shared" si="35"/>
        <v>-3.4169004549364707E-5</v>
      </c>
      <c r="HE19" s="45">
        <f t="shared" si="36"/>
        <v>-7.9608562021909915E-4</v>
      </c>
      <c r="HF19" s="45">
        <f t="shared" si="37"/>
        <v>4.0314272261070873E-5</v>
      </c>
      <c r="HG19" s="45">
        <f t="shared" si="38"/>
        <v>3.0244289245761193E-5</v>
      </c>
      <c r="HH19" s="45">
        <f t="shared" si="39"/>
        <v>-4.6286227954754174E-6</v>
      </c>
      <c r="HI19" s="45">
        <f t="shared" si="40"/>
        <v>6.4222243565358769E-5</v>
      </c>
      <c r="HJ19" s="45">
        <f t="shared" si="41"/>
        <v>-1.0100266647374753E-4</v>
      </c>
      <c r="HK19" s="45">
        <f t="shared" si="42"/>
        <v>0</v>
      </c>
      <c r="HL19" s="45">
        <f t="shared" si="43"/>
        <v>0</v>
      </c>
      <c r="HM19" s="45">
        <f t="shared" si="44"/>
        <v>1.9662952370867067E-5</v>
      </c>
      <c r="HN19" s="45">
        <f t="shared" si="45"/>
        <v>2.2237652063184932E-5</v>
      </c>
      <c r="HO19" s="45">
        <f t="shared" si="46"/>
        <v>2.1402124240435227E-5</v>
      </c>
      <c r="HP19" s="45">
        <f t="shared" si="47"/>
        <v>-5.5175530810053577E-4</v>
      </c>
      <c r="HQ19" s="45">
        <f t="shared" si="48"/>
        <v>7.5172517723664888E-5</v>
      </c>
      <c r="HR19" s="45">
        <f t="shared" si="49"/>
        <v>7.533644079534273E-5</v>
      </c>
      <c r="HS19" s="45">
        <f t="shared" si="50"/>
        <v>-4.8363594624075487E-6</v>
      </c>
      <c r="HT19" s="45">
        <f t="shared" si="51"/>
        <v>-1.7800994641634435E-5</v>
      </c>
      <c r="HU19" s="45">
        <f t="shared" si="52"/>
        <v>1.0360131520114386E-4</v>
      </c>
      <c r="HV19" s="45">
        <f t="shared" si="53"/>
        <v>0</v>
      </c>
      <c r="HW19" s="45">
        <f t="shared" si="54"/>
        <v>0</v>
      </c>
      <c r="HX19" s="45">
        <f t="shared" si="55"/>
        <v>-1.5725525944657042E-6</v>
      </c>
      <c r="HY19" s="45">
        <f t="shared" si="56"/>
        <v>-4.8327621767420218E-6</v>
      </c>
    </row>
    <row r="20" spans="1:233" x14ac:dyDescent="0.25">
      <c r="A20" s="37" t="s">
        <v>19</v>
      </c>
      <c r="B20" s="109">
        <v>27234.587153</v>
      </c>
      <c r="C20" s="109">
        <v>290.01225763999997</v>
      </c>
      <c r="D20" s="109">
        <v>12649.723835000001</v>
      </c>
      <c r="E20" s="109">
        <v>11570.186820999999</v>
      </c>
      <c r="F20" s="109">
        <v>10212.110064</v>
      </c>
      <c r="G20" s="109">
        <v>1763.1629828</v>
      </c>
      <c r="H20" s="109">
        <v>3921.3932911000002</v>
      </c>
      <c r="I20" s="109">
        <v>69.785460146000005</v>
      </c>
      <c r="J20" s="109">
        <v>3.0649103415000001</v>
      </c>
      <c r="K20" s="109">
        <v>7.4961200000000002E-3</v>
      </c>
      <c r="L20" s="109">
        <v>8.8962502799999996E-2</v>
      </c>
      <c r="M20" s="109">
        <v>93.485704510999994</v>
      </c>
      <c r="N20" s="109">
        <v>5.0653973200000001E-2</v>
      </c>
      <c r="O20" s="109">
        <v>12.113952723000001</v>
      </c>
      <c r="P20" s="109">
        <v>5.8118544799999998E-2</v>
      </c>
      <c r="Q20" s="109">
        <v>2.17504E-2</v>
      </c>
      <c r="R20" s="109">
        <v>0.1250648</v>
      </c>
      <c r="T20" s="109">
        <v>9.5231016999999998E-3</v>
      </c>
      <c r="U20" s="109">
        <v>0.24733635670000001</v>
      </c>
      <c r="V20" s="109">
        <v>5.9425199999999997E-3</v>
      </c>
      <c r="W20" s="109">
        <v>6.2722404999999998E-3</v>
      </c>
      <c r="Y20" s="109">
        <v>4.31124E-3</v>
      </c>
      <c r="Z20" s="109">
        <v>68.519105714999995</v>
      </c>
      <c r="AA20" s="109">
        <v>20.07451923</v>
      </c>
      <c r="AB20" s="109">
        <v>0.12815639619999999</v>
      </c>
      <c r="AC20" s="109">
        <v>0.18038643030000001</v>
      </c>
      <c r="AE20" s="109">
        <v>0.14977755300000001</v>
      </c>
      <c r="AF20" s="109">
        <v>1.3505210700000001</v>
      </c>
      <c r="AG20" s="109">
        <v>11.908027000000001</v>
      </c>
      <c r="AH20" s="109">
        <v>6.1624957080999998</v>
      </c>
      <c r="AI20" s="109">
        <v>1.4437069808</v>
      </c>
      <c r="AJ20" s="109">
        <v>8.2923399999999994E-2</v>
      </c>
      <c r="AK20" s="109">
        <v>2.2332999999999999E-4</v>
      </c>
      <c r="AL20" s="109">
        <v>69.150742413000003</v>
      </c>
      <c r="AM20" s="109">
        <v>3.3985000000000001E-5</v>
      </c>
      <c r="AN20" s="109">
        <v>1.303082E-4</v>
      </c>
      <c r="AO20" s="109">
        <v>23.841343152</v>
      </c>
      <c r="AP20" s="109">
        <v>5.1761013364000004</v>
      </c>
      <c r="AS20" s="109">
        <v>1.9549751099999998E-2</v>
      </c>
      <c r="AT20" s="109">
        <v>0.33426595949999999</v>
      </c>
      <c r="AU20" s="109">
        <v>0.17190320149999999</v>
      </c>
      <c r="AV20" s="109">
        <v>4.2704445209999999</v>
      </c>
      <c r="AW20" s="109">
        <v>20.216058574000002</v>
      </c>
      <c r="AX20" s="109">
        <v>45.604450645999997</v>
      </c>
      <c r="AY20" s="109">
        <v>47.004682686000002</v>
      </c>
      <c r="AZ20" s="109">
        <v>6.6999E-3</v>
      </c>
      <c r="BA20" s="109">
        <v>4.62196E-4</v>
      </c>
      <c r="BD20" s="109">
        <v>11.28093595</v>
      </c>
      <c r="BE20" s="109">
        <v>0.1008065834</v>
      </c>
      <c r="BG20" s="109" t="s">
        <v>19</v>
      </c>
      <c r="BH20" s="109">
        <v>5.4573813994760902</v>
      </c>
      <c r="BI20" s="109">
        <v>14.6303846546733</v>
      </c>
      <c r="BJ20" s="109">
        <v>6.7001768958371098E-3</v>
      </c>
      <c r="BK20" s="109">
        <v>3.0610939269464699</v>
      </c>
      <c r="BL20" s="109">
        <v>0</v>
      </c>
      <c r="BM20" s="109">
        <v>7.4968562522528103E-3</v>
      </c>
      <c r="BN20" s="109">
        <v>69.784714350012294</v>
      </c>
      <c r="BO20" s="109">
        <v>69.7847048323179</v>
      </c>
      <c r="BP20" s="109">
        <v>56.317272149506401</v>
      </c>
      <c r="BQ20" s="109">
        <v>1.24930556175163</v>
      </c>
      <c r="BR20" s="109">
        <v>3.6443378583199598E-2</v>
      </c>
      <c r="BS20" s="109">
        <v>5.2442921234367897E-2</v>
      </c>
      <c r="BT20" s="109">
        <v>93.466187408260694</v>
      </c>
      <c r="BU20" s="109">
        <v>0.100803761048694</v>
      </c>
      <c r="BV20" s="109">
        <v>1.6208373959004999E-2</v>
      </c>
      <c r="BW20" s="109">
        <v>3.4442949673991502E-2</v>
      </c>
      <c r="BX20" s="109">
        <v>0</v>
      </c>
      <c r="BY20" s="109">
        <v>12.116578488425599</v>
      </c>
      <c r="BZ20" s="109">
        <v>1.39427713310956E-2</v>
      </c>
      <c r="CA20" s="109">
        <v>4.4152092682308498E-2</v>
      </c>
      <c r="CB20" s="109">
        <v>2.17532539382457E-2</v>
      </c>
      <c r="CC20" s="109">
        <v>0</v>
      </c>
      <c r="CD20" s="109">
        <v>284.34473231345299</v>
      </c>
      <c r="CE20" s="109">
        <v>0.125067407875571</v>
      </c>
      <c r="CF20" s="109">
        <v>4.6218563190308497E-4</v>
      </c>
      <c r="CG20" s="109">
        <v>2.7614366308966699E-3</v>
      </c>
      <c r="CH20" s="109">
        <v>6.7607515776826098E-3</v>
      </c>
      <c r="CI20" s="109">
        <v>0</v>
      </c>
      <c r="CJ20" s="109">
        <v>0.24733406052229701</v>
      </c>
      <c r="CK20" s="109">
        <v>1.3505247139503</v>
      </c>
      <c r="CL20" s="109">
        <v>5.9429001994178096E-3</v>
      </c>
      <c r="CM20" s="109">
        <v>3.3982313357528999E-5</v>
      </c>
      <c r="CN20" s="109">
        <v>8.2921726901348303E-2</v>
      </c>
      <c r="CO20" s="109">
        <v>1.30319315382198E-4</v>
      </c>
      <c r="CP20" s="109">
        <v>27217.743143019299</v>
      </c>
      <c r="CQ20" s="109">
        <v>6.2721049470956802E-3</v>
      </c>
      <c r="CR20" s="109">
        <v>227.71381102776101</v>
      </c>
      <c r="CS20" s="109">
        <v>12.730433926645601</v>
      </c>
      <c r="CT20" s="109">
        <v>34.228604988075098</v>
      </c>
      <c r="CU20" s="109">
        <v>20.217006268870101</v>
      </c>
      <c r="CV20" s="109">
        <v>81.093370455905202</v>
      </c>
      <c r="CW20" s="109">
        <v>4.3110052039815397E-3</v>
      </c>
      <c r="CX20" s="109">
        <v>7.4458093696434802E-4</v>
      </c>
      <c r="CY20" s="109">
        <v>68.567757304997201</v>
      </c>
      <c r="CZ20" s="109">
        <v>68.567757304997201</v>
      </c>
      <c r="DA20" s="109">
        <v>20.074401312852299</v>
      </c>
      <c r="DB20" s="109">
        <v>45.619781421071799</v>
      </c>
      <c r="DC20" s="109">
        <v>4.2422369013585898E-2</v>
      </c>
      <c r="DD20" s="109">
        <v>7.3459037712892E-2</v>
      </c>
      <c r="DE20" s="109">
        <v>0</v>
      </c>
      <c r="DF20" s="109">
        <v>201.79903109874999</v>
      </c>
      <c r="DG20" s="109">
        <v>1.2298522191274099</v>
      </c>
      <c r="DH20" s="109">
        <v>69.493707495601399</v>
      </c>
      <c r="DI20" s="109">
        <v>4.5314143896757502</v>
      </c>
      <c r="DJ20" s="109">
        <v>4.6877952788019997E-2</v>
      </c>
      <c r="DK20" s="109">
        <v>0.13342207377767401</v>
      </c>
      <c r="DL20" s="109">
        <v>0</v>
      </c>
      <c r="DM20" s="109">
        <v>4.9369855211450799E-2</v>
      </c>
      <c r="DN20" s="109">
        <v>0.100235733395062</v>
      </c>
      <c r="DO20" s="109">
        <v>11.9081622260288</v>
      </c>
      <c r="DP20" s="109">
        <v>11.280930078374301</v>
      </c>
      <c r="DQ20" s="109">
        <v>6.15036180694488</v>
      </c>
      <c r="DR20" s="109">
        <v>289.61099163897097</v>
      </c>
      <c r="DS20" s="109">
        <v>0</v>
      </c>
      <c r="DT20" s="109">
        <v>0.58995442539283505</v>
      </c>
      <c r="DU20" s="109">
        <v>0.84895652816128997</v>
      </c>
      <c r="DV20" s="109">
        <v>3927.8005198498599</v>
      </c>
      <c r="DW20" s="109">
        <v>11356.8462719291</v>
      </c>
      <c r="DX20" s="109">
        <v>1261.8727119165301</v>
      </c>
      <c r="DY20" s="109">
        <v>12618.7189838456</v>
      </c>
      <c r="DZ20" s="109">
        <v>4.6328324890623097E-3</v>
      </c>
      <c r="EA20" s="109">
        <v>141.61256380782299</v>
      </c>
      <c r="EB20" s="109">
        <v>5.17488296587796</v>
      </c>
      <c r="EC20" s="109">
        <v>0</v>
      </c>
      <c r="ED20" s="109">
        <v>0</v>
      </c>
      <c r="EE20" s="109">
        <v>1.9547588701312301E-2</v>
      </c>
      <c r="EF20" s="109">
        <v>0.33425554734701302</v>
      </c>
      <c r="EG20" s="109">
        <v>0.17190264309925701</v>
      </c>
      <c r="EH20" s="109">
        <v>4.2671621197440404</v>
      </c>
      <c r="EI20" s="109">
        <v>1.0680920451727001</v>
      </c>
      <c r="EJ20" s="109">
        <v>2498.6562775607999</v>
      </c>
      <c r="EK20" s="109">
        <v>41.788633740637202</v>
      </c>
      <c r="EL20" s="109">
        <v>275.03606397812899</v>
      </c>
      <c r="EM20" s="109">
        <v>615.25820995717504</v>
      </c>
      <c r="EN20" s="109">
        <v>1.2951988414711399</v>
      </c>
      <c r="EO20" s="109">
        <v>1.2477396561892E-2</v>
      </c>
      <c r="EP20" s="109">
        <v>1.2268698776985901E-2</v>
      </c>
      <c r="EQ20" s="109">
        <v>749.74875521530896</v>
      </c>
      <c r="ER20" s="109">
        <v>11548.270693172501</v>
      </c>
      <c r="ES20" s="109">
        <v>10192.7321337827</v>
      </c>
      <c r="ET20" s="109">
        <v>1355.5385593897599</v>
      </c>
      <c r="EU20" s="109">
        <v>11.6202932588171</v>
      </c>
      <c r="EV20" s="109">
        <v>3.3702317608866897E-2</v>
      </c>
      <c r="EW20" s="109">
        <v>1361.52921168229</v>
      </c>
      <c r="EX20" s="109">
        <v>28.546878067869301</v>
      </c>
      <c r="EY20" s="109">
        <v>1815.88615806037</v>
      </c>
      <c r="EZ20" s="109">
        <v>47.123343750172097</v>
      </c>
      <c r="FA20" s="109">
        <v>11.6706086410158</v>
      </c>
      <c r="FB20" s="109">
        <v>3781.92509433026</v>
      </c>
      <c r="FC20" s="109">
        <v>2.2313145511113899E-4</v>
      </c>
      <c r="FD20" s="109">
        <v>38.862372948829602</v>
      </c>
      <c r="FE20" s="109">
        <v>867.937792622232</v>
      </c>
      <c r="FF20" s="109">
        <v>582.20175124147704</v>
      </c>
      <c r="FG20" s="109">
        <v>4.9868636165721403E-2</v>
      </c>
      <c r="FH20" s="109">
        <v>1760.51844666743</v>
      </c>
      <c r="FI20" s="109">
        <v>1952.23388150495</v>
      </c>
      <c r="FJ20" s="109">
        <v>47.004431616759398</v>
      </c>
      <c r="FK20" s="109">
        <v>13.9829065445306</v>
      </c>
      <c r="FL20" s="109">
        <v>3.3264732847910401</v>
      </c>
      <c r="FM20" s="109">
        <v>134.01506129262901</v>
      </c>
      <c r="FN20" s="109">
        <v>69.153718062951995</v>
      </c>
      <c r="FO20" s="109">
        <v>0</v>
      </c>
      <c r="FP20" s="109">
        <v>67.265868021362706</v>
      </c>
      <c r="FQ20" s="109">
        <v>3920.3204613171501</v>
      </c>
      <c r="FR20" s="109">
        <v>23.843544178852099</v>
      </c>
      <c r="FS20" s="109">
        <v>93.926863314103301</v>
      </c>
      <c r="FU20" s="30">
        <f t="shared" si="0"/>
        <v>0</v>
      </c>
      <c r="FV20" s="45">
        <f t="shared" si="1"/>
        <v>-6.1847862374685549E-4</v>
      </c>
      <c r="FW20" s="45">
        <f t="shared" si="2"/>
        <v>-1.3836173832593754E-3</v>
      </c>
      <c r="FX20" s="45">
        <f t="shared" si="3"/>
        <v>-2.4510298848275974E-3</v>
      </c>
      <c r="FY20" s="45">
        <f t="shared" si="4"/>
        <v>-1.8941896242954982E-3</v>
      </c>
      <c r="FZ20" s="45">
        <f t="shared" si="5"/>
        <v>-1.8975441995687319E-3</v>
      </c>
      <c r="GA20" s="45">
        <f t="shared" si="6"/>
        <v>-1.4998818364314462E-3</v>
      </c>
      <c r="GB20" s="45">
        <f t="shared" si="7"/>
        <v>-2.735838267701732E-4</v>
      </c>
      <c r="GC20" s="45">
        <f t="shared" si="8"/>
        <v>-1.0823367511308162E-5</v>
      </c>
      <c r="GD20" s="45">
        <f t="shared" si="9"/>
        <v>-1.2451961487599072E-3</v>
      </c>
      <c r="GE20" s="45">
        <f t="shared" si="10"/>
        <v>9.8217778372024317E-5</v>
      </c>
      <c r="GF20" s="45">
        <f t="shared" si="11"/>
        <v>-8.5657417489504108E-4</v>
      </c>
      <c r="GG20" s="45">
        <f t="shared" si="12"/>
        <v>-2.0877098633838401E-4</v>
      </c>
      <c r="GH20" s="45">
        <f t="shared" si="13"/>
        <v>-5.2307190060662574E-5</v>
      </c>
      <c r="GI20" s="45">
        <f t="shared" si="14"/>
        <v>2.1675546253479945E-4</v>
      </c>
      <c r="GJ20" s="45">
        <f t="shared" si="15"/>
        <v>-4.0745663328958082E-4</v>
      </c>
      <c r="GK20" s="45">
        <f t="shared" si="16"/>
        <v>1.3121313841126878E-4</v>
      </c>
      <c r="GL20" s="45">
        <f t="shared" si="17"/>
        <v>2.0852194790159994E-5</v>
      </c>
      <c r="GM20" s="45">
        <f t="shared" si="18"/>
        <v>0</v>
      </c>
      <c r="GN20" s="45">
        <f t="shared" si="19"/>
        <v>-9.59237283709828E-5</v>
      </c>
      <c r="GO20" s="45">
        <f t="shared" si="20"/>
        <v>-9.2836238620148763E-6</v>
      </c>
      <c r="GP20" s="45">
        <f t="shared" si="21"/>
        <v>6.3979493179638911E-5</v>
      </c>
      <c r="GQ20" s="45">
        <f t="shared" si="22"/>
        <v>-2.1611560385737173E-5</v>
      </c>
      <c r="GR20" s="45">
        <f t="shared" si="23"/>
        <v>0</v>
      </c>
      <c r="GS20" s="45">
        <f t="shared" si="24"/>
        <v>-5.4461365746362246E-5</v>
      </c>
      <c r="GT20" s="45">
        <f t="shared" si="25"/>
        <v>7.1004414738815751E-4</v>
      </c>
      <c r="GU20" s="45">
        <f t="shared" si="26"/>
        <v>-5.8739711945401863E-6</v>
      </c>
      <c r="GV20" s="45">
        <f t="shared" si="27"/>
        <v>-4.9086091078844869E-5</v>
      </c>
      <c r="GW20" s="45">
        <f t="shared" si="28"/>
        <v>-4.7899242843444387E-4</v>
      </c>
      <c r="GX20" s="45">
        <f t="shared" si="29"/>
        <v>0</v>
      </c>
      <c r="GY20" s="45">
        <f t="shared" si="30"/>
        <v>-1.1481319466289566E-3</v>
      </c>
      <c r="GZ20" s="45">
        <f t="shared" si="31"/>
        <v>2.6981810064965978E-6</v>
      </c>
      <c r="HA20" s="45">
        <f t="shared" si="32"/>
        <v>1.1355871866888705E-5</v>
      </c>
      <c r="HB20" s="45">
        <f t="shared" si="33"/>
        <v>-1.9689914167682061E-3</v>
      </c>
      <c r="HC20" s="45">
        <f t="shared" si="34"/>
        <v>-3.3220226193112373E-3</v>
      </c>
      <c r="HD20" s="45">
        <f t="shared" si="35"/>
        <v>-2.0176435743006549E-5</v>
      </c>
      <c r="HE20" s="45">
        <f t="shared" si="36"/>
        <v>-8.8902023400797676E-4</v>
      </c>
      <c r="HF20" s="45">
        <f t="shared" si="37"/>
        <v>4.3031352204724073E-5</v>
      </c>
      <c r="HG20" s="45">
        <f t="shared" si="38"/>
        <v>-7.9053772870430825E-5</v>
      </c>
      <c r="HH20" s="45">
        <f t="shared" si="39"/>
        <v>8.5300711682008152E-5</v>
      </c>
      <c r="HI20" s="45">
        <f t="shared" si="40"/>
        <v>9.2319750530247483E-5</v>
      </c>
      <c r="HJ20" s="45">
        <f t="shared" si="41"/>
        <v>-2.3538382324015815E-4</v>
      </c>
      <c r="HK20" s="45">
        <f t="shared" si="42"/>
        <v>0</v>
      </c>
      <c r="HL20" s="45">
        <f t="shared" si="43"/>
        <v>0</v>
      </c>
      <c r="HM20" s="45">
        <f t="shared" si="44"/>
        <v>-1.1061003675373834E-4</v>
      </c>
      <c r="HN20" s="45">
        <f t="shared" si="45"/>
        <v>-3.1149306984612721E-5</v>
      </c>
      <c r="HO20" s="45">
        <f t="shared" si="46"/>
        <v>-3.2483440570372008E-6</v>
      </c>
      <c r="HP20" s="45">
        <f t="shared" si="47"/>
        <v>-7.6863222079535292E-4</v>
      </c>
      <c r="HQ20" s="45">
        <f t="shared" si="48"/>
        <v>4.6878320352618369E-5</v>
      </c>
      <c r="HR20" s="45">
        <f t="shared" si="49"/>
        <v>3.3616839704542038E-4</v>
      </c>
      <c r="HS20" s="45">
        <f t="shared" si="50"/>
        <v>-5.3413665672842767E-6</v>
      </c>
      <c r="HT20" s="45">
        <f t="shared" si="51"/>
        <v>4.1328353723159658E-5</v>
      </c>
      <c r="HU20" s="45">
        <f t="shared" si="52"/>
        <v>-2.243225150159522E-5</v>
      </c>
      <c r="HV20" s="45">
        <f t="shared" si="53"/>
        <v>0</v>
      </c>
      <c r="HW20" s="45">
        <f t="shared" si="54"/>
        <v>0</v>
      </c>
      <c r="HX20" s="45">
        <f t="shared" si="55"/>
        <v>-5.2049100583957674E-7</v>
      </c>
      <c r="HY20" s="45">
        <f t="shared" si="56"/>
        <v>-2.799768835333554E-5</v>
      </c>
    </row>
    <row r="21" spans="1:233" x14ac:dyDescent="0.25">
      <c r="A21" s="37" t="s">
        <v>20</v>
      </c>
      <c r="B21" s="109">
        <v>31224.721753999998</v>
      </c>
      <c r="C21" s="109">
        <v>1041.7103881999999</v>
      </c>
      <c r="D21" s="109">
        <v>10675.609691</v>
      </c>
      <c r="E21" s="109">
        <v>9053.3017242000005</v>
      </c>
      <c r="F21" s="109">
        <v>8287.4680202</v>
      </c>
      <c r="G21" s="109">
        <v>659.90256497999997</v>
      </c>
      <c r="H21" s="109">
        <v>8407.0758115999997</v>
      </c>
      <c r="I21" s="109">
        <v>113.99512817999999</v>
      </c>
      <c r="J21" s="109">
        <v>1.9686972521999999</v>
      </c>
      <c r="K21" s="109">
        <v>1.7269734439</v>
      </c>
      <c r="L21" s="109">
        <v>3.1799163499999998E-2</v>
      </c>
      <c r="M21" s="109">
        <v>62.050768709000003</v>
      </c>
      <c r="N21" s="109">
        <v>1.8448805799999999E-2</v>
      </c>
      <c r="O21" s="109">
        <v>10.110009936999999</v>
      </c>
      <c r="P21" s="109">
        <v>2.2418547899999999E-2</v>
      </c>
      <c r="Q21" s="109">
        <v>8.4289934400000002E-2</v>
      </c>
      <c r="R21" s="109">
        <v>0.48466709569999999</v>
      </c>
      <c r="T21" s="109">
        <v>3.6696697999999998E-3</v>
      </c>
      <c r="U21" s="109">
        <v>2.8785683409999998</v>
      </c>
      <c r="V21" s="109">
        <v>1.7209527331000001</v>
      </c>
      <c r="W21" s="109">
        <v>1.8813347500000001E-2</v>
      </c>
      <c r="Y21" s="109">
        <v>1.6707470200000001E-2</v>
      </c>
      <c r="Z21" s="109">
        <v>115.50053953</v>
      </c>
      <c r="AA21" s="109">
        <v>7.5564796123000004</v>
      </c>
      <c r="AB21" s="109">
        <v>7.3913641799999999E-2</v>
      </c>
      <c r="AC21" s="109">
        <v>8.72398858E-2</v>
      </c>
      <c r="AE21" s="109">
        <v>5.2832895900000003E-2</v>
      </c>
      <c r="AF21" s="109">
        <v>6.0831255303000002</v>
      </c>
      <c r="AG21" s="109">
        <v>0.85795112640000004</v>
      </c>
      <c r="AH21" s="109">
        <v>6.4668170289000004</v>
      </c>
      <c r="AI21" s="109">
        <v>0.47655074930000002</v>
      </c>
      <c r="AJ21" s="109">
        <v>3.7172024334999998</v>
      </c>
      <c r="AK21" s="109">
        <v>8.6547709999999995E-4</v>
      </c>
      <c r="AL21" s="109">
        <v>149.79521990000001</v>
      </c>
      <c r="AM21" s="109">
        <v>1.31703E-4</v>
      </c>
      <c r="AN21" s="109">
        <v>1.6984285057999999</v>
      </c>
      <c r="AO21" s="109">
        <v>52.501089473</v>
      </c>
      <c r="AP21" s="109">
        <v>0.93432552170000005</v>
      </c>
      <c r="AS21" s="109">
        <v>5.2710524999999998E-3</v>
      </c>
      <c r="AT21" s="109">
        <v>0.16428966810000001</v>
      </c>
      <c r="AU21" s="109">
        <v>5.7066481099999997E-2</v>
      </c>
      <c r="AV21" s="109">
        <v>8.0002269879999997</v>
      </c>
      <c r="AW21" s="109">
        <v>23.340298511</v>
      </c>
      <c r="AX21" s="109">
        <v>61.660016560000003</v>
      </c>
      <c r="AY21" s="109">
        <v>37.412353889000002</v>
      </c>
      <c r="AZ21" s="109">
        <v>2.5964311600000001E-2</v>
      </c>
      <c r="BA21" s="109">
        <v>1.7911611999999999E-3</v>
      </c>
      <c r="BD21" s="109">
        <v>2.8195690166</v>
      </c>
      <c r="BE21" s="109">
        <v>5.1720003100000002E-2</v>
      </c>
      <c r="BG21" s="109" t="s">
        <v>20</v>
      </c>
      <c r="BH21" s="109">
        <v>44.140064904465703</v>
      </c>
      <c r="BI21" s="109">
        <v>13.455338804349999</v>
      </c>
      <c r="BJ21" s="109">
        <v>2.5963137161480299E-2</v>
      </c>
      <c r="BK21" s="109">
        <v>1.9674138749937999</v>
      </c>
      <c r="BL21" s="109">
        <v>0</v>
      </c>
      <c r="BM21" s="109">
        <v>1.7269678971334299</v>
      </c>
      <c r="BN21" s="109">
        <v>114.335091369932</v>
      </c>
      <c r="BO21" s="109">
        <v>114.313064997092</v>
      </c>
      <c r="BP21" s="109">
        <v>132.89630605052901</v>
      </c>
      <c r="BQ21" s="109">
        <v>0.13364801907725499</v>
      </c>
      <c r="BR21" s="109">
        <v>1.3027229550753101E-2</v>
      </c>
      <c r="BS21" s="109">
        <v>1.8746515374482599E-2</v>
      </c>
      <c r="BT21" s="109">
        <v>62.048628244434497</v>
      </c>
      <c r="BU21" s="109">
        <v>5.1719769475421298E-2</v>
      </c>
      <c r="BV21" s="109">
        <v>5.9033140340724304E-3</v>
      </c>
      <c r="BW21" s="109">
        <v>1.2544523752046099E-2</v>
      </c>
      <c r="BX21" s="109">
        <v>0</v>
      </c>
      <c r="BY21" s="109">
        <v>10.141321248327399</v>
      </c>
      <c r="BZ21" s="109">
        <v>5.37852680765224E-3</v>
      </c>
      <c r="CA21" s="109">
        <v>1.7032029354541699E-2</v>
      </c>
      <c r="CB21" s="109">
        <v>8.4290404025706894E-2</v>
      </c>
      <c r="CC21" s="109">
        <v>0</v>
      </c>
      <c r="CD21" s="109">
        <v>18147.0431744409</v>
      </c>
      <c r="CE21" s="109">
        <v>0.484668515839002</v>
      </c>
      <c r="CF21" s="109">
        <v>1.7913015732720599E-3</v>
      </c>
      <c r="CG21" s="109">
        <v>1.06418994582141E-3</v>
      </c>
      <c r="CH21" s="109">
        <v>2.60541199204131E-3</v>
      </c>
      <c r="CI21" s="109">
        <v>0</v>
      </c>
      <c r="CJ21" s="109">
        <v>2.87858370252285</v>
      </c>
      <c r="CK21" s="109">
        <v>6.0831241577572399</v>
      </c>
      <c r="CL21" s="109">
        <v>1.7209549529775201</v>
      </c>
      <c r="CM21" s="109">
        <v>1.3170283147744601E-4</v>
      </c>
      <c r="CN21" s="109">
        <v>3.7172095049493699</v>
      </c>
      <c r="CO21" s="109">
        <v>1.6984384070641501</v>
      </c>
      <c r="CP21" s="109">
        <v>31263.729488472502</v>
      </c>
      <c r="CQ21" s="109">
        <v>1.88134167570186E-2</v>
      </c>
      <c r="CR21" s="109">
        <v>377.43876496674801</v>
      </c>
      <c r="CS21" s="109">
        <v>152.709073447375</v>
      </c>
      <c r="CT21" s="109">
        <v>50.534894476370297</v>
      </c>
      <c r="CU21" s="109">
        <v>23.274280318406301</v>
      </c>
      <c r="CV21" s="109">
        <v>633.28342208445599</v>
      </c>
      <c r="CW21" s="109">
        <v>1.67082470912947E-2</v>
      </c>
      <c r="CX21" s="109">
        <v>33.632238880963101</v>
      </c>
      <c r="CY21" s="109">
        <v>115.913669760888</v>
      </c>
      <c r="CZ21" s="109">
        <v>115.913669760888</v>
      </c>
      <c r="DA21" s="109">
        <v>7.5565066425481104</v>
      </c>
      <c r="DB21" s="109">
        <v>61.499968000090902</v>
      </c>
      <c r="DC21" s="109">
        <v>2.1344837034417401E-2</v>
      </c>
      <c r="DD21" s="109">
        <v>4.6081370874496298E-2</v>
      </c>
      <c r="DE21" s="109">
        <v>0</v>
      </c>
      <c r="DF21" s="109">
        <v>471.21228562922602</v>
      </c>
      <c r="DG21" s="109">
        <v>3.0739218812820899</v>
      </c>
      <c r="DH21" s="109">
        <v>81.091448173611298</v>
      </c>
      <c r="DI21" s="109">
        <v>14.416230556878601</v>
      </c>
      <c r="DJ21" s="109">
        <v>2.2660618771253901E-2</v>
      </c>
      <c r="DK21" s="109">
        <v>6.4495530680070703E-2</v>
      </c>
      <c r="DL21" s="109">
        <v>0</v>
      </c>
      <c r="DM21" s="109">
        <v>1.74159686392522E-2</v>
      </c>
      <c r="DN21" s="109">
        <v>3.5359753997255203E-2</v>
      </c>
      <c r="DO21" s="109">
        <v>0.89614034319372304</v>
      </c>
      <c r="DP21" s="109">
        <v>2.8195767732154899</v>
      </c>
      <c r="DQ21" s="109">
        <v>6.4649817044858597</v>
      </c>
      <c r="DR21" s="109">
        <v>1041.4959633724</v>
      </c>
      <c r="DS21" s="109">
        <v>0</v>
      </c>
      <c r="DT21" s="109">
        <v>0.19473474385048201</v>
      </c>
      <c r="DU21" s="109">
        <v>0.280227259269058</v>
      </c>
      <c r="DV21" s="109">
        <v>8390.5325881710996</v>
      </c>
      <c r="DW21" s="109">
        <v>9593.8904678317995</v>
      </c>
      <c r="DX21" s="109">
        <v>1065.9879589080499</v>
      </c>
      <c r="DY21" s="109">
        <v>10659.8784267398</v>
      </c>
      <c r="DZ21" s="109">
        <v>3.7811921711481101E-3</v>
      </c>
      <c r="EA21" s="109">
        <v>279.92427443465198</v>
      </c>
      <c r="EB21" s="109">
        <v>0.93449995554379695</v>
      </c>
      <c r="EC21" s="109">
        <v>0</v>
      </c>
      <c r="ED21" s="109">
        <v>0</v>
      </c>
      <c r="EE21" s="109">
        <v>5.2709081911186699E-3</v>
      </c>
      <c r="EF21" s="109">
        <v>0.16428701928713499</v>
      </c>
      <c r="EG21" s="109">
        <v>5.7066453234345803E-2</v>
      </c>
      <c r="EH21" s="109">
        <v>7.9991699496794997</v>
      </c>
      <c r="EI21" s="109">
        <v>3.520889398524</v>
      </c>
      <c r="EJ21" s="109">
        <v>4767.6547972850003</v>
      </c>
      <c r="EK21" s="109">
        <v>18.5411734210772</v>
      </c>
      <c r="EL21" s="109">
        <v>241.180523487491</v>
      </c>
      <c r="EM21" s="109">
        <v>462.01692333978201</v>
      </c>
      <c r="EN21" s="109">
        <v>4.4040080204147998</v>
      </c>
      <c r="EO21" s="109">
        <v>0.39663256888065801</v>
      </c>
      <c r="EP21" s="109">
        <v>6.4850913870930296E-3</v>
      </c>
      <c r="EQ21" s="109">
        <v>361.74169458269199</v>
      </c>
      <c r="ER21" s="109">
        <v>9055.9440646892199</v>
      </c>
      <c r="ES21" s="109">
        <v>8289.0289682094499</v>
      </c>
      <c r="ET21" s="109">
        <v>766.91509647976898</v>
      </c>
      <c r="EU21" s="109">
        <v>7.7422177824809602</v>
      </c>
      <c r="EV21" s="109">
        <v>0.27948500713746299</v>
      </c>
      <c r="EW21" s="109">
        <v>594.19998864619595</v>
      </c>
      <c r="EX21" s="109">
        <v>32.841346693342501</v>
      </c>
      <c r="EY21" s="109">
        <v>1901.02643176419</v>
      </c>
      <c r="EZ21" s="109">
        <v>42.7943620463301</v>
      </c>
      <c r="FA21" s="109">
        <v>24.282490153607</v>
      </c>
      <c r="FB21" s="109">
        <v>4055.2896162304201</v>
      </c>
      <c r="FC21" s="109">
        <v>8.6477037385748203E-4</v>
      </c>
      <c r="FD21" s="109">
        <v>67.109124481061698</v>
      </c>
      <c r="FE21" s="109">
        <v>313.55075789392401</v>
      </c>
      <c r="FF21" s="109">
        <v>224.941371164646</v>
      </c>
      <c r="FG21" s="109">
        <v>0.27905600831142402</v>
      </c>
      <c r="FH21" s="109">
        <v>659.34992508915002</v>
      </c>
      <c r="FI21" s="109">
        <v>3634.4431947666098</v>
      </c>
      <c r="FJ21" s="109">
        <v>37.412341180933304</v>
      </c>
      <c r="FK21" s="109">
        <v>4.7012648344053201</v>
      </c>
      <c r="FL21" s="109">
        <v>2.6669317696874302</v>
      </c>
      <c r="FM21" s="109">
        <v>416.46038845720699</v>
      </c>
      <c r="FN21" s="109">
        <v>149.474977059303</v>
      </c>
      <c r="FO21" s="109">
        <v>0</v>
      </c>
      <c r="FP21" s="109">
        <v>200.76147587116199</v>
      </c>
      <c r="FQ21" s="109">
        <v>8396.6505766739901</v>
      </c>
      <c r="FR21" s="109">
        <v>52.316660281965603</v>
      </c>
      <c r="FS21" s="109">
        <v>341.17540348857102</v>
      </c>
      <c r="FU21" s="30">
        <f t="shared" si="0"/>
        <v>0</v>
      </c>
      <c r="FV21" s="45">
        <f t="shared" si="1"/>
        <v>1.2492580327799457E-3</v>
      </c>
      <c r="FW21" s="45">
        <f t="shared" si="2"/>
        <v>-2.0583919487493277E-4</v>
      </c>
      <c r="FX21" s="45">
        <f t="shared" si="3"/>
        <v>-1.4735705702561704E-3</v>
      </c>
      <c r="FY21" s="45">
        <f t="shared" si="4"/>
        <v>2.9186484331525381E-4</v>
      </c>
      <c r="FZ21" s="45">
        <f t="shared" si="5"/>
        <v>1.8835041120463477E-4</v>
      </c>
      <c r="GA21" s="45">
        <f t="shared" si="6"/>
        <v>-8.3745680071223099E-4</v>
      </c>
      <c r="GB21" s="45">
        <f t="shared" si="7"/>
        <v>-1.2400548252015219E-3</v>
      </c>
      <c r="GC21" s="45">
        <f t="shared" si="8"/>
        <v>2.7890386384756488E-3</v>
      </c>
      <c r="GD21" s="45">
        <f t="shared" si="9"/>
        <v>-6.5189160231001212E-4</v>
      </c>
      <c r="GE21" s="45">
        <f t="shared" si="10"/>
        <v>-3.2118424227337345E-6</v>
      </c>
      <c r="GF21" s="45">
        <f t="shared" si="11"/>
        <v>-7.9934727730488668E-4</v>
      </c>
      <c r="GG21" s="45">
        <f t="shared" si="12"/>
        <v>-3.449537548108252E-5</v>
      </c>
      <c r="GH21" s="45">
        <f t="shared" si="13"/>
        <v>-5.2470273250390404E-5</v>
      </c>
      <c r="GI21" s="45">
        <f t="shared" si="14"/>
        <v>3.0970603908912807E-3</v>
      </c>
      <c r="GJ21" s="45">
        <f t="shared" si="15"/>
        <v>-3.5647883358500812E-4</v>
      </c>
      <c r="GK21" s="45">
        <f t="shared" si="16"/>
        <v>5.5715514578929181E-6</v>
      </c>
      <c r="GL21" s="45">
        <f t="shared" si="17"/>
        <v>2.9301328986553822E-6</v>
      </c>
      <c r="GM21" s="45">
        <f t="shared" si="18"/>
        <v>0</v>
      </c>
      <c r="GN21" s="45">
        <f t="shared" si="19"/>
        <v>-1.8492709420294907E-5</v>
      </c>
      <c r="GO21" s="45">
        <f t="shared" si="20"/>
        <v>5.3365149027042314E-6</v>
      </c>
      <c r="GP21" s="45">
        <f t="shared" si="21"/>
        <v>1.289911964071138E-6</v>
      </c>
      <c r="GQ21" s="45">
        <f t="shared" si="22"/>
        <v>3.6812703639914431E-6</v>
      </c>
      <c r="GR21" s="45">
        <f t="shared" si="23"/>
        <v>0</v>
      </c>
      <c r="GS21" s="45">
        <f t="shared" si="24"/>
        <v>4.6499636713325493E-5</v>
      </c>
      <c r="GT21" s="45">
        <f t="shared" si="25"/>
        <v>3.5768684074475245E-3</v>
      </c>
      <c r="GU21" s="45">
        <f t="shared" si="26"/>
        <v>3.5770953535053149E-6</v>
      </c>
      <c r="GV21" s="45">
        <f t="shared" si="27"/>
        <v>-3.1692444536891802E-5</v>
      </c>
      <c r="GW21" s="45">
        <f t="shared" si="28"/>
        <v>-9.5984019130152312E-4</v>
      </c>
      <c r="GX21" s="45">
        <f t="shared" si="29"/>
        <v>0</v>
      </c>
      <c r="GY21" s="45">
        <f t="shared" si="30"/>
        <v>-1.0821527481820919E-3</v>
      </c>
      <c r="GZ21" s="45">
        <f t="shared" si="31"/>
        <v>-2.2563117487869267E-7</v>
      </c>
      <c r="HA21" s="45">
        <f t="shared" si="32"/>
        <v>4.4512112192178828E-2</v>
      </c>
      <c r="HB21" s="45">
        <f t="shared" si="33"/>
        <v>-2.8380645469613361E-4</v>
      </c>
      <c r="HC21" s="45">
        <f t="shared" si="34"/>
        <v>-3.3338446803277536E-3</v>
      </c>
      <c r="HD21" s="45">
        <f t="shared" si="35"/>
        <v>1.9023578878398791E-6</v>
      </c>
      <c r="HE21" s="45">
        <f t="shared" si="36"/>
        <v>-8.1657405206667761E-4</v>
      </c>
      <c r="HF21" s="45">
        <f t="shared" si="37"/>
        <v>-2.1378708940832211E-3</v>
      </c>
      <c r="HG21" s="45">
        <f t="shared" si="38"/>
        <v>-1.2795650363659252E-6</v>
      </c>
      <c r="HH21" s="45">
        <f t="shared" si="39"/>
        <v>5.8296620177493514E-6</v>
      </c>
      <c r="HI21" s="45">
        <f t="shared" si="40"/>
        <v>-3.5128640735968774E-3</v>
      </c>
      <c r="HJ21" s="45">
        <f t="shared" si="41"/>
        <v>1.8669493634243628E-4</v>
      </c>
      <c r="HK21" s="45">
        <f t="shared" si="42"/>
        <v>0</v>
      </c>
      <c r="HL21" s="45">
        <f t="shared" si="43"/>
        <v>0</v>
      </c>
      <c r="HM21" s="45">
        <f t="shared" si="44"/>
        <v>-2.7377621704564822E-5</v>
      </c>
      <c r="HN21" s="45">
        <f t="shared" si="45"/>
        <v>-1.6122820720576274E-5</v>
      </c>
      <c r="HO21" s="45">
        <f t="shared" si="46"/>
        <v>-4.8830160291460536E-7</v>
      </c>
      <c r="HP21" s="45">
        <f t="shared" si="47"/>
        <v>-1.3212604118426671E-4</v>
      </c>
      <c r="HQ21" s="45">
        <f t="shared" si="48"/>
        <v>-2.8285067803475315E-3</v>
      </c>
      <c r="HR21" s="45">
        <f t="shared" si="49"/>
        <v>-2.5956619676441449E-3</v>
      </c>
      <c r="HS21" s="45">
        <f t="shared" si="50"/>
        <v>-3.3967567868656412E-7</v>
      </c>
      <c r="HT21" s="45">
        <f t="shared" si="51"/>
        <v>-4.523280022963553E-5</v>
      </c>
      <c r="HU21" s="45">
        <f t="shared" si="52"/>
        <v>7.8369982590064321E-5</v>
      </c>
      <c r="HV21" s="45">
        <f t="shared" si="53"/>
        <v>0</v>
      </c>
      <c r="HW21" s="45">
        <f t="shared" si="54"/>
        <v>0</v>
      </c>
      <c r="HX21" s="45">
        <f t="shared" si="55"/>
        <v>2.7509933057996467E-6</v>
      </c>
      <c r="HY21" s="45">
        <f t="shared" si="56"/>
        <v>-4.5171029524458282E-6</v>
      </c>
    </row>
    <row r="22" spans="1:233" x14ac:dyDescent="0.25">
      <c r="A22" s="37" t="s">
        <v>127</v>
      </c>
      <c r="B22" s="109">
        <v>36750.629926000001</v>
      </c>
      <c r="C22" s="109">
        <v>10428.736403999999</v>
      </c>
      <c r="D22" s="109">
        <v>24883.048692</v>
      </c>
      <c r="E22" s="109">
        <v>10054.536955</v>
      </c>
      <c r="F22" s="109">
        <v>9056.5469572000002</v>
      </c>
      <c r="G22" s="109">
        <v>2617.6121357000002</v>
      </c>
      <c r="H22" s="109">
        <v>14725.326255</v>
      </c>
      <c r="I22" s="109">
        <v>107.81713967</v>
      </c>
      <c r="J22" s="109">
        <v>1.712262519</v>
      </c>
      <c r="K22" s="109">
        <v>12.189096115</v>
      </c>
      <c r="L22" s="109">
        <v>0.2057837713</v>
      </c>
      <c r="M22" s="109">
        <v>164.32477322</v>
      </c>
      <c r="N22" s="109">
        <v>0.1103416445</v>
      </c>
      <c r="O22" s="109">
        <v>11.214628268</v>
      </c>
      <c r="P22" s="109">
        <v>0.13058238890000001</v>
      </c>
      <c r="Q22" s="109">
        <v>0.15412192</v>
      </c>
      <c r="R22" s="109">
        <v>0.88620102000000001</v>
      </c>
      <c r="T22" s="109">
        <v>2.0368041900000002E-2</v>
      </c>
      <c r="U22" s="109">
        <v>13.462407863999999</v>
      </c>
      <c r="V22" s="109">
        <v>12.178087403999999</v>
      </c>
      <c r="W22" s="109">
        <v>3.1063722200000001E-2</v>
      </c>
      <c r="Y22" s="109">
        <v>3.0549168000000002E-2</v>
      </c>
      <c r="Z22" s="109">
        <v>142.15753046</v>
      </c>
      <c r="AA22" s="109">
        <v>16.150175467</v>
      </c>
      <c r="AB22" s="109">
        <v>0.2461343117</v>
      </c>
      <c r="AC22" s="109">
        <v>0.4353228784</v>
      </c>
      <c r="AE22" s="109">
        <v>0.35391912460000002</v>
      </c>
      <c r="AF22" s="109">
        <v>38.495190950000001</v>
      </c>
      <c r="AG22" s="109">
        <v>127.37327565</v>
      </c>
      <c r="AH22" s="109">
        <v>10.714300981999999</v>
      </c>
      <c r="AI22" s="109">
        <v>3.9350152870000001</v>
      </c>
      <c r="AJ22" s="109">
        <v>24.859547954</v>
      </c>
      <c r="AK22" s="109">
        <v>1.5825017000000001E-3</v>
      </c>
      <c r="AL22" s="109">
        <v>628.15310613999998</v>
      </c>
      <c r="AM22" s="109">
        <v>2.408155E-4</v>
      </c>
      <c r="AN22" s="109">
        <v>12.136902451999999</v>
      </c>
      <c r="AO22" s="109">
        <v>124.31917047</v>
      </c>
      <c r="AP22" s="109">
        <v>21.420234488999998</v>
      </c>
      <c r="AS22" s="109">
        <v>1.31076966E-2</v>
      </c>
      <c r="AT22" s="109">
        <v>0.27254454459999999</v>
      </c>
      <c r="AU22" s="109">
        <v>0.11149384230000001</v>
      </c>
      <c r="AV22" s="109">
        <v>9.6144167432999996</v>
      </c>
      <c r="AW22" s="109">
        <v>41.595734868000001</v>
      </c>
      <c r="AX22" s="109">
        <v>203.74736338</v>
      </c>
      <c r="AY22" s="109">
        <v>50.592764926000001</v>
      </c>
      <c r="AZ22" s="109">
        <v>4.7475057500000001E-2</v>
      </c>
      <c r="BA22" s="109">
        <v>3.2750905999999998E-3</v>
      </c>
      <c r="BD22" s="109">
        <v>7.2773359099999997</v>
      </c>
      <c r="BE22" s="109">
        <v>8.2461779900000004E-2</v>
      </c>
      <c r="BG22" s="109" t="s">
        <v>127</v>
      </c>
      <c r="BH22" s="109">
        <v>59.885016116278003</v>
      </c>
      <c r="BI22" s="109">
        <v>24.635768976208499</v>
      </c>
      <c r="BJ22" s="109">
        <v>4.7474366969251003E-2</v>
      </c>
      <c r="BK22" s="109">
        <v>1.71073138831073</v>
      </c>
      <c r="BL22" s="109">
        <v>0</v>
      </c>
      <c r="BM22" s="109">
        <v>12.189133217833101</v>
      </c>
      <c r="BN22" s="109">
        <v>109.516631059049</v>
      </c>
      <c r="BO22" s="109">
        <v>109.42546553182</v>
      </c>
      <c r="BP22" s="109">
        <v>174.601350420145</v>
      </c>
      <c r="BQ22" s="109">
        <v>13.994335349534399</v>
      </c>
      <c r="BR22" s="109">
        <v>8.4289091387093104E-2</v>
      </c>
      <c r="BS22" s="109">
        <v>0.121294103958949</v>
      </c>
      <c r="BT22" s="109">
        <v>164.436236516761</v>
      </c>
      <c r="BU22" s="109">
        <v>8.2461812016948993E-2</v>
      </c>
      <c r="BV22" s="109">
        <v>3.5307824359970597E-2</v>
      </c>
      <c r="BW22" s="109">
        <v>7.5029068448001293E-2</v>
      </c>
      <c r="BX22" s="109">
        <v>0</v>
      </c>
      <c r="BY22" s="109">
        <v>11.3703683154444</v>
      </c>
      <c r="BZ22" s="109">
        <v>3.13250585933409E-2</v>
      </c>
      <c r="CA22" s="109">
        <v>9.9196167209554806E-2</v>
      </c>
      <c r="CB22" s="109">
        <v>0.15412135700036</v>
      </c>
      <c r="CC22" s="109">
        <v>0</v>
      </c>
      <c r="CD22" s="109">
        <v>121797.408165542</v>
      </c>
      <c r="CE22" s="109">
        <v>0.88619468386313105</v>
      </c>
      <c r="CF22" s="109">
        <v>3.2750933604975899E-3</v>
      </c>
      <c r="CG22" s="109">
        <v>5.9066460732926599E-3</v>
      </c>
      <c r="CH22" s="109">
        <v>1.44610589097042E-2</v>
      </c>
      <c r="CI22" s="109">
        <v>0</v>
      </c>
      <c r="CJ22" s="109">
        <v>13.4624082153607</v>
      </c>
      <c r="CK22" s="109">
        <v>38.495050957390099</v>
      </c>
      <c r="CL22" s="109">
        <v>12.1781657798468</v>
      </c>
      <c r="CM22" s="109">
        <v>2.4078503935911599E-4</v>
      </c>
      <c r="CN22" s="109">
        <v>24.8595043110831</v>
      </c>
      <c r="CO22" s="109">
        <v>12.136888148503299</v>
      </c>
      <c r="CP22" s="109">
        <v>36788.767715074602</v>
      </c>
      <c r="CQ22" s="109">
        <v>3.1061903766682501E-2</v>
      </c>
      <c r="CR22" s="109">
        <v>372.939232761656</v>
      </c>
      <c r="CS22" s="109">
        <v>817.51565678734698</v>
      </c>
      <c r="CT22" s="109">
        <v>55.398269374967803</v>
      </c>
      <c r="CU22" s="109">
        <v>41.617207650646698</v>
      </c>
      <c r="CV22" s="109">
        <v>1133.01562218394</v>
      </c>
      <c r="CW22" s="109">
        <v>3.0548262565269001E-2</v>
      </c>
      <c r="CX22" s="109">
        <v>0.66307198282048097</v>
      </c>
      <c r="CY22" s="109">
        <v>144.18731452354899</v>
      </c>
      <c r="CZ22" s="109">
        <v>144.18731452354899</v>
      </c>
      <c r="DA22" s="109">
        <v>16.150181151121298</v>
      </c>
      <c r="DB22" s="109">
        <v>203.862853795614</v>
      </c>
      <c r="DC22" s="109">
        <v>6.8869584305303697E-2</v>
      </c>
      <c r="DD22" s="109">
        <v>0.15874158259381499</v>
      </c>
      <c r="DE22" s="109">
        <v>0</v>
      </c>
      <c r="DF22" s="109">
        <v>734.80024564879204</v>
      </c>
      <c r="DG22" s="109">
        <v>3.3417633825411501</v>
      </c>
      <c r="DH22" s="109">
        <v>146.08983614639101</v>
      </c>
      <c r="DI22" s="109">
        <v>12.295644047540399</v>
      </c>
      <c r="DJ22" s="109">
        <v>0.113101429807591</v>
      </c>
      <c r="DK22" s="109">
        <v>0.32190393602186901</v>
      </c>
      <c r="DL22" s="109">
        <v>0</v>
      </c>
      <c r="DM22" s="109">
        <v>0.11664259671401001</v>
      </c>
      <c r="DN22" s="109">
        <v>0.236821188732177</v>
      </c>
      <c r="DO22" s="109">
        <v>127.53231507862699</v>
      </c>
      <c r="DP22" s="109">
        <v>7.2774318627291903</v>
      </c>
      <c r="DQ22" s="109">
        <v>10.7229874195185</v>
      </c>
      <c r="DR22" s="109">
        <v>10427.487829714901</v>
      </c>
      <c r="DS22" s="109">
        <v>0</v>
      </c>
      <c r="DT22" s="109">
        <v>1.60810258425789</v>
      </c>
      <c r="DU22" s="109">
        <v>2.3140903384645801</v>
      </c>
      <c r="DV22" s="109">
        <v>15414.640430121701</v>
      </c>
      <c r="DW22" s="109">
        <v>22355.292182057601</v>
      </c>
      <c r="DX22" s="109">
        <v>2483.9205559461402</v>
      </c>
      <c r="DY22" s="109">
        <v>24839.2127380038</v>
      </c>
      <c r="DZ22" s="109">
        <v>7.69708628152141E-3</v>
      </c>
      <c r="EA22" s="109">
        <v>334.89661526739297</v>
      </c>
      <c r="EB22" s="109">
        <v>21.422331447609899</v>
      </c>
      <c r="EC22" s="109">
        <v>0</v>
      </c>
      <c r="ED22" s="109">
        <v>0</v>
      </c>
      <c r="EE22" s="109">
        <v>1.31057899101065E-2</v>
      </c>
      <c r="EF22" s="109">
        <v>0.27253677721743602</v>
      </c>
      <c r="EG22" s="109">
        <v>0.11149178335620601</v>
      </c>
      <c r="EH22" s="109">
        <v>9.6136847465511508</v>
      </c>
      <c r="EI22" s="109">
        <v>2.45397197594757</v>
      </c>
      <c r="EJ22" s="109">
        <v>8589.9336811719695</v>
      </c>
      <c r="EK22" s="109">
        <v>16.849394179797901</v>
      </c>
      <c r="EL22" s="109">
        <v>286.72309143118503</v>
      </c>
      <c r="EM22" s="109">
        <v>592.550585933408</v>
      </c>
      <c r="EN22" s="109">
        <v>3.8645714292013098</v>
      </c>
      <c r="EO22" s="109">
        <v>1.7671142754785401</v>
      </c>
      <c r="EP22" s="109">
        <v>1.8505413427250199E-2</v>
      </c>
      <c r="EQ22" s="109">
        <v>391.59660256728199</v>
      </c>
      <c r="ER22" s="109">
        <v>10058.2987557456</v>
      </c>
      <c r="ES22" s="109">
        <v>9058.8135159103003</v>
      </c>
      <c r="ET22" s="109">
        <v>999.485239835313</v>
      </c>
      <c r="EU22" s="109">
        <v>7.7156547242293501</v>
      </c>
      <c r="EV22" s="109">
        <v>0.188575300407303</v>
      </c>
      <c r="EW22" s="109">
        <v>932.79694384276604</v>
      </c>
      <c r="EX22" s="109">
        <v>31.4962230305836</v>
      </c>
      <c r="EY22" s="109">
        <v>1949.0958026201899</v>
      </c>
      <c r="EZ22" s="109">
        <v>50.813796105535303</v>
      </c>
      <c r="FA22" s="109">
        <v>24.414169811008701</v>
      </c>
      <c r="FB22" s="109">
        <v>4074.8220902020998</v>
      </c>
      <c r="FC22" s="109">
        <v>1.5811942904369E-3</v>
      </c>
      <c r="FD22" s="109">
        <v>113.196594888178</v>
      </c>
      <c r="FE22" s="109">
        <v>301.62776423772402</v>
      </c>
      <c r="FF22" s="109">
        <v>389.89406151997599</v>
      </c>
      <c r="FG22" s="109">
        <v>0.14310272347977501</v>
      </c>
      <c r="FH22" s="109">
        <v>2615.8406173294302</v>
      </c>
      <c r="FI22" s="109">
        <v>7413.6073171059998</v>
      </c>
      <c r="FJ22" s="109">
        <v>50.592774100844998</v>
      </c>
      <c r="FK22" s="109">
        <v>28.909673319289901</v>
      </c>
      <c r="FL22" s="109">
        <v>36.293313240215397</v>
      </c>
      <c r="FM22" s="109">
        <v>1093.20764974747</v>
      </c>
      <c r="FN22" s="109">
        <v>628.24859100389801</v>
      </c>
      <c r="FO22" s="109">
        <v>0</v>
      </c>
      <c r="FP22" s="109">
        <v>407.45670765455702</v>
      </c>
      <c r="FQ22" s="109">
        <v>14738.5088920121</v>
      </c>
      <c r="FR22" s="109">
        <v>124.375247103159</v>
      </c>
      <c r="FS22" s="109">
        <v>471.08308260266602</v>
      </c>
      <c r="FU22" s="30">
        <f t="shared" si="0"/>
        <v>0</v>
      </c>
      <c r="FV22" s="45">
        <f t="shared" si="1"/>
        <v>1.0377451801885811E-3</v>
      </c>
      <c r="FW22" s="45">
        <f t="shared" si="2"/>
        <v>-1.1972440732318124E-4</v>
      </c>
      <c r="FX22" s="45">
        <f t="shared" si="3"/>
        <v>-1.7616793881970619E-3</v>
      </c>
      <c r="FY22" s="45">
        <f t="shared" si="4"/>
        <v>3.741396309384135E-4</v>
      </c>
      <c r="FZ22" s="45">
        <f t="shared" si="5"/>
        <v>2.5026742764230181E-4</v>
      </c>
      <c r="GA22" s="45">
        <f t="shared" si="6"/>
        <v>-6.7676885601550534E-4</v>
      </c>
      <c r="GB22" s="45">
        <f t="shared" si="7"/>
        <v>8.9523564937134248E-4</v>
      </c>
      <c r="GC22" s="45">
        <f t="shared" si="8"/>
        <v>1.4917163140690394E-2</v>
      </c>
      <c r="GD22" s="45">
        <f t="shared" si="9"/>
        <v>-8.9421491872883861E-4</v>
      </c>
      <c r="GE22" s="45">
        <f t="shared" si="10"/>
        <v>3.0439363797721736E-6</v>
      </c>
      <c r="GF22" s="45">
        <f t="shared" si="11"/>
        <v>-9.746927694579251E-4</v>
      </c>
      <c r="GG22" s="45">
        <f t="shared" si="12"/>
        <v>6.7831097269657368E-4</v>
      </c>
      <c r="GH22" s="45">
        <f t="shared" si="13"/>
        <v>-4.3063451244037359E-5</v>
      </c>
      <c r="GI22" s="45">
        <f t="shared" si="14"/>
        <v>1.388722334103497E-2</v>
      </c>
      <c r="GJ22" s="45">
        <f t="shared" si="15"/>
        <v>-4.6838702844637407E-4</v>
      </c>
      <c r="GK22" s="45">
        <f t="shared" si="16"/>
        <v>-3.6529498204499508E-6</v>
      </c>
      <c r="GL22" s="45">
        <f t="shared" si="17"/>
        <v>-7.1497738390735413E-6</v>
      </c>
      <c r="GM22" s="45">
        <f t="shared" si="18"/>
        <v>0</v>
      </c>
      <c r="GN22" s="45">
        <f t="shared" si="19"/>
        <v>-1.6541452771836851E-5</v>
      </c>
      <c r="GO22" s="45">
        <f t="shared" si="20"/>
        <v>2.6099395003038073E-8</v>
      </c>
      <c r="GP22" s="45">
        <f t="shared" si="21"/>
        <v>6.4358091875161258E-6</v>
      </c>
      <c r="GQ22" s="45">
        <f t="shared" si="22"/>
        <v>-5.8538809541008238E-5</v>
      </c>
      <c r="GR22" s="45">
        <f t="shared" si="23"/>
        <v>0</v>
      </c>
      <c r="GS22" s="45">
        <f t="shared" si="24"/>
        <v>-2.9638605247781536E-5</v>
      </c>
      <c r="GT22" s="45">
        <f t="shared" si="25"/>
        <v>1.4278413932634572E-2</v>
      </c>
      <c r="GU22" s="45">
        <f t="shared" si="26"/>
        <v>3.5195415119191564E-7</v>
      </c>
      <c r="GV22" s="45">
        <f t="shared" si="27"/>
        <v>-7.203942233256438E-5</v>
      </c>
      <c r="GW22" s="45">
        <f t="shared" si="28"/>
        <v>-7.2937257905434359E-4</v>
      </c>
      <c r="GX22" s="45">
        <f t="shared" si="29"/>
        <v>0</v>
      </c>
      <c r="GY22" s="45">
        <f t="shared" si="30"/>
        <v>-1.2865627262376453E-3</v>
      </c>
      <c r="GZ22" s="45">
        <f t="shared" si="31"/>
        <v>-3.6366259381447773E-6</v>
      </c>
      <c r="HA22" s="45">
        <f t="shared" si="32"/>
        <v>1.2486090807934478E-3</v>
      </c>
      <c r="HB22" s="45">
        <f t="shared" si="33"/>
        <v>8.1073301310964727E-4</v>
      </c>
      <c r="HC22" s="45">
        <f t="shared" si="34"/>
        <v>-3.2585297241134329E-3</v>
      </c>
      <c r="HD22" s="45">
        <f t="shared" si="35"/>
        <v>-1.7555796662397852E-6</v>
      </c>
      <c r="HE22" s="45">
        <f t="shared" si="36"/>
        <v>-8.2616629296518415E-4</v>
      </c>
      <c r="HF22" s="45">
        <f t="shared" si="37"/>
        <v>1.5200890191372439E-4</v>
      </c>
      <c r="HG22" s="45">
        <f t="shared" si="38"/>
        <v>-1.2648953611378694E-4</v>
      </c>
      <c r="HH22" s="45">
        <f t="shared" si="39"/>
        <v>-1.1785129489604828E-6</v>
      </c>
      <c r="HI22" s="45">
        <f t="shared" si="40"/>
        <v>4.5106987882071397E-4</v>
      </c>
      <c r="HJ22" s="45">
        <f t="shared" si="41"/>
        <v>9.7896155664286758E-5</v>
      </c>
      <c r="HK22" s="45">
        <f t="shared" si="42"/>
        <v>0</v>
      </c>
      <c r="HL22" s="45">
        <f t="shared" si="43"/>
        <v>0</v>
      </c>
      <c r="HM22" s="45">
        <f t="shared" si="44"/>
        <v>-1.4546338320795452E-4</v>
      </c>
      <c r="HN22" s="45">
        <f t="shared" si="45"/>
        <v>-2.849949748718015E-5</v>
      </c>
      <c r="HO22" s="45">
        <f t="shared" si="46"/>
        <v>-1.8466883475595418E-5</v>
      </c>
      <c r="HP22" s="45">
        <f t="shared" si="47"/>
        <v>-7.6135325562929807E-5</v>
      </c>
      <c r="HQ22" s="45">
        <f t="shared" si="48"/>
        <v>5.1622558694632318E-4</v>
      </c>
      <c r="HR22" s="45">
        <f t="shared" si="49"/>
        <v>5.6683146077629923E-4</v>
      </c>
      <c r="HS22" s="45">
        <f t="shared" si="50"/>
        <v>1.8134697739759352E-7</v>
      </c>
      <c r="HT22" s="45">
        <f t="shared" si="51"/>
        <v>-1.4545127175421361E-5</v>
      </c>
      <c r="HU22" s="45">
        <f t="shared" si="52"/>
        <v>8.4287671005616137E-7</v>
      </c>
      <c r="HV22" s="45">
        <f t="shared" si="53"/>
        <v>0</v>
      </c>
      <c r="HW22" s="45">
        <f t="shared" si="54"/>
        <v>0</v>
      </c>
      <c r="HX22" s="45">
        <f t="shared" si="55"/>
        <v>1.318514500048783E-5</v>
      </c>
      <c r="HY22" s="45">
        <f t="shared" si="56"/>
        <v>3.8947678582901269E-7</v>
      </c>
    </row>
    <row r="23" spans="1:233" x14ac:dyDescent="0.25">
      <c r="A23" s="37" t="s">
        <v>22</v>
      </c>
      <c r="B23" s="109">
        <v>72125.579553000003</v>
      </c>
      <c r="C23" s="109">
        <v>3452.8370252999998</v>
      </c>
      <c r="D23" s="109">
        <v>30808.80934</v>
      </c>
      <c r="E23" s="109">
        <v>22671.308486999998</v>
      </c>
      <c r="F23" s="109">
        <v>20186.45289</v>
      </c>
      <c r="G23" s="109">
        <v>1143.6503293000001</v>
      </c>
      <c r="H23" s="109">
        <v>23768.654651000001</v>
      </c>
      <c r="I23" s="109">
        <v>195.33704818999999</v>
      </c>
      <c r="J23" s="109">
        <v>7.239574953</v>
      </c>
      <c r="K23" s="109">
        <v>8.68073605E-2</v>
      </c>
      <c r="L23" s="109">
        <v>8.3601566999999995E-3</v>
      </c>
      <c r="M23" s="109">
        <v>364.52610463000002</v>
      </c>
      <c r="N23" s="109">
        <v>4.4731064000000003E-3</v>
      </c>
      <c r="O23" s="109">
        <v>34.532547217999998</v>
      </c>
      <c r="P23" s="109">
        <v>1.20303897E-2</v>
      </c>
      <c r="Q23" s="109">
        <v>0.25187625600000002</v>
      </c>
      <c r="R23" s="109">
        <v>1.4482884499999999</v>
      </c>
      <c r="T23" s="109">
        <v>2.1715913000000002E-3</v>
      </c>
      <c r="U23" s="109">
        <v>1.8162365476</v>
      </c>
      <c r="V23" s="109">
        <v>6.8816195999999996E-2</v>
      </c>
      <c r="W23" s="109">
        <v>5.4985201900000003E-2</v>
      </c>
      <c r="Y23" s="109">
        <v>4.9925476000000003E-2</v>
      </c>
      <c r="Z23" s="109">
        <v>216.1369206</v>
      </c>
      <c r="AA23" s="109">
        <v>65.616753662999997</v>
      </c>
      <c r="AB23" s="109">
        <v>0.32112224519999999</v>
      </c>
      <c r="AC23" s="109">
        <v>8.1905837400000001E-2</v>
      </c>
      <c r="AE23" s="109">
        <v>1.1596947599999999E-2</v>
      </c>
      <c r="AF23" s="109">
        <v>5.6676164980000001</v>
      </c>
      <c r="AG23" s="109">
        <v>172.08087252000001</v>
      </c>
      <c r="AH23" s="109">
        <v>19.263994678</v>
      </c>
      <c r="AI23" s="109">
        <v>8.3992786299999997E-2</v>
      </c>
      <c r="AJ23" s="109">
        <v>0.96027837000000005</v>
      </c>
      <c r="AK23" s="109">
        <v>2.5862295E-3</v>
      </c>
      <c r="AL23" s="109">
        <v>423.35268752000002</v>
      </c>
      <c r="AM23" s="109">
        <v>3.9355670000000001E-4</v>
      </c>
      <c r="AN23" s="109">
        <v>1.5090088999999999E-3</v>
      </c>
      <c r="AO23" s="109">
        <v>175.38923685</v>
      </c>
      <c r="AP23" s="109">
        <v>36.736617342999999</v>
      </c>
      <c r="AS23" s="109">
        <v>5.7703295000000002E-2</v>
      </c>
      <c r="AT23" s="109">
        <v>1.0736333739999999</v>
      </c>
      <c r="AU23" s="109">
        <v>0.52770906090000003</v>
      </c>
      <c r="AV23" s="109">
        <v>19.657989701999998</v>
      </c>
      <c r="AW23" s="109">
        <v>77.487594442000002</v>
      </c>
      <c r="AX23" s="109">
        <v>392.46120380999997</v>
      </c>
      <c r="AY23" s="109">
        <v>155.08590719</v>
      </c>
      <c r="AZ23" s="109">
        <v>7.7586884999999994E-2</v>
      </c>
      <c r="BA23" s="109">
        <v>5.3523709999999999E-3</v>
      </c>
      <c r="BD23" s="109">
        <v>34.801225055000003</v>
      </c>
      <c r="BE23" s="109">
        <v>0.32705460990000002</v>
      </c>
      <c r="BG23" s="109" t="s">
        <v>22</v>
      </c>
      <c r="BH23" s="109">
        <v>79.147294576473797</v>
      </c>
      <c r="BI23" s="109">
        <v>24.089743420841799</v>
      </c>
      <c r="BJ23" s="109">
        <v>7.7584887748366804E-2</v>
      </c>
      <c r="BK23" s="109">
        <v>7.2349510637427299</v>
      </c>
      <c r="BL23" s="109">
        <v>0</v>
      </c>
      <c r="BM23" s="109">
        <v>8.6807314717456993E-2</v>
      </c>
      <c r="BN23" s="109">
        <v>195.87924799109999</v>
      </c>
      <c r="BO23" s="109">
        <v>195.87902383968401</v>
      </c>
      <c r="BP23" s="109">
        <v>195.38116257481099</v>
      </c>
      <c r="BQ23" s="109">
        <v>18.115559258587201</v>
      </c>
      <c r="BR23" s="109">
        <v>3.4257879440246402E-3</v>
      </c>
      <c r="BS23" s="109">
        <v>4.92976092858677E-3</v>
      </c>
      <c r="BT23" s="109">
        <v>364.54167042562</v>
      </c>
      <c r="BU23" s="109">
        <v>0.32705086247982401</v>
      </c>
      <c r="BV23" s="109">
        <v>1.43128215248268E-3</v>
      </c>
      <c r="BW23" s="109">
        <v>3.04144435721489E-3</v>
      </c>
      <c r="BX23" s="109">
        <v>0</v>
      </c>
      <c r="BY23" s="109">
        <v>34.5877017251754</v>
      </c>
      <c r="BZ23" s="109">
        <v>2.8869056113141099E-3</v>
      </c>
      <c r="CA23" s="109">
        <v>9.1418917552649106E-3</v>
      </c>
      <c r="CB23" s="109">
        <v>0.251875454766116</v>
      </c>
      <c r="CC23" s="109">
        <v>0</v>
      </c>
      <c r="CD23" s="109">
        <v>1903.5748340724699</v>
      </c>
      <c r="CE23" s="109">
        <v>1.4483104679647201</v>
      </c>
      <c r="CF23" s="109">
        <v>5.3523834766152304E-3</v>
      </c>
      <c r="CG23" s="109">
        <v>6.2974214112887701E-4</v>
      </c>
      <c r="CH23" s="109">
        <v>1.54178543483412E-3</v>
      </c>
      <c r="CI23" s="109">
        <v>0</v>
      </c>
      <c r="CJ23" s="109">
        <v>1.8162463684669301</v>
      </c>
      <c r="CK23" s="109">
        <v>5.6676245382479902</v>
      </c>
      <c r="CL23" s="109">
        <v>6.8815632392019904E-2</v>
      </c>
      <c r="CM23" s="109">
        <v>3.9358889458785703E-4</v>
      </c>
      <c r="CN23" s="109">
        <v>0.960262314074531</v>
      </c>
      <c r="CO23" s="109">
        <v>1.5090248906989799E-3</v>
      </c>
      <c r="CP23" s="109">
        <v>72178.372601398703</v>
      </c>
      <c r="CQ23" s="109">
        <v>5.49857076912195E-2</v>
      </c>
      <c r="CR23" s="109">
        <v>638.87686576104397</v>
      </c>
      <c r="CS23" s="109">
        <v>48.513209956727401</v>
      </c>
      <c r="CT23" s="109">
        <v>87.488585859304195</v>
      </c>
      <c r="CU23" s="109">
        <v>77.502179879146397</v>
      </c>
      <c r="CV23" s="109">
        <v>990.95949293179297</v>
      </c>
      <c r="CW23" s="109">
        <v>4.9923864943316E-2</v>
      </c>
      <c r="CX23" s="109">
        <v>3.9308554401555297E-3</v>
      </c>
      <c r="CY23" s="109">
        <v>216.87602068427699</v>
      </c>
      <c r="CZ23" s="109">
        <v>216.87602068427699</v>
      </c>
      <c r="DA23" s="109">
        <v>65.6166569826662</v>
      </c>
      <c r="DB23" s="109">
        <v>392.57599820392198</v>
      </c>
      <c r="DC23" s="109">
        <v>8.9813827575458194E-2</v>
      </c>
      <c r="DD23" s="109">
        <v>0.203716784785342</v>
      </c>
      <c r="DE23" s="109">
        <v>0</v>
      </c>
      <c r="DF23" s="109">
        <v>1431.3258167823701</v>
      </c>
      <c r="DG23" s="109">
        <v>5.5821285503937998</v>
      </c>
      <c r="DH23" s="109">
        <v>199.15662106277199</v>
      </c>
      <c r="DI23" s="109">
        <v>10.273027302388799</v>
      </c>
      <c r="DJ23" s="109">
        <v>2.1258646334540301E-2</v>
      </c>
      <c r="DK23" s="109">
        <v>6.05054969824236E-2</v>
      </c>
      <c r="DL23" s="109">
        <v>0</v>
      </c>
      <c r="DM23" s="109">
        <v>3.8235919983244798E-3</v>
      </c>
      <c r="DN23" s="109">
        <v>7.7630686684634301E-3</v>
      </c>
      <c r="DO23" s="109">
        <v>172.08193717247201</v>
      </c>
      <c r="DP23" s="109">
        <v>34.801250456340199</v>
      </c>
      <c r="DQ23" s="109">
        <v>19.252487315291301</v>
      </c>
      <c r="DR23" s="109">
        <v>3452.1447747679899</v>
      </c>
      <c r="DS23" s="109">
        <v>0</v>
      </c>
      <c r="DT23" s="109">
        <v>3.4324456551860998E-2</v>
      </c>
      <c r="DU23" s="109">
        <v>4.9393836960487603E-2</v>
      </c>
      <c r="DV23" s="109">
        <v>23009.495588000202</v>
      </c>
      <c r="DW23" s="109">
        <v>27692.893434509999</v>
      </c>
      <c r="DX23" s="109">
        <v>3076.9890561704601</v>
      </c>
      <c r="DY23" s="109">
        <v>30769.882490680498</v>
      </c>
      <c r="DZ23" s="109">
        <v>7.3227850236154699E-3</v>
      </c>
      <c r="EA23" s="109">
        <v>609.50770552577399</v>
      </c>
      <c r="EB23" s="109">
        <v>36.735941693171704</v>
      </c>
      <c r="EC23" s="109">
        <v>0</v>
      </c>
      <c r="ED23" s="109">
        <v>0</v>
      </c>
      <c r="EE23" s="109">
        <v>5.7703406704035003E-2</v>
      </c>
      <c r="EF23" s="109">
        <v>1.07365272109216</v>
      </c>
      <c r="EG23" s="109">
        <v>0.52771713642090501</v>
      </c>
      <c r="EH23" s="109">
        <v>19.653957713145601</v>
      </c>
      <c r="EI23" s="109">
        <v>4.5359707882074698</v>
      </c>
      <c r="EJ23" s="109">
        <v>14805.024289581501</v>
      </c>
      <c r="EK23" s="109">
        <v>59.155422027480498</v>
      </c>
      <c r="EL23" s="109">
        <v>755.82057584726294</v>
      </c>
      <c r="EM23" s="109">
        <v>1278.91880597673</v>
      </c>
      <c r="EN23" s="109">
        <v>4.47920732474633</v>
      </c>
      <c r="EO23" s="109">
        <v>6.5870493063708097E-2</v>
      </c>
      <c r="EP23" s="109">
        <v>2.7588345243803599E-2</v>
      </c>
      <c r="EQ23" s="109">
        <v>1280.1565756047501</v>
      </c>
      <c r="ER23" s="109">
        <v>22661.0415880092</v>
      </c>
      <c r="ES23" s="109">
        <v>20176.136643483002</v>
      </c>
      <c r="ET23" s="109">
        <v>2484.9049445261899</v>
      </c>
      <c r="EU23" s="109">
        <v>21.382453087297499</v>
      </c>
      <c r="EV23" s="109">
        <v>0.26451272882598298</v>
      </c>
      <c r="EW23" s="109">
        <v>1690.60701807238</v>
      </c>
      <c r="EX23" s="109">
        <v>76.374020365195605</v>
      </c>
      <c r="EY23" s="109">
        <v>4325.2999354045696</v>
      </c>
      <c r="EZ23" s="109">
        <v>135.63736064859901</v>
      </c>
      <c r="FA23" s="109">
        <v>47.1135748022729</v>
      </c>
      <c r="FB23" s="109">
        <v>8651.5576578095897</v>
      </c>
      <c r="FC23" s="109">
        <v>2.5841950533917E-3</v>
      </c>
      <c r="FD23" s="109">
        <v>123.176205209551</v>
      </c>
      <c r="FE23" s="109">
        <v>1145.09931792302</v>
      </c>
      <c r="FF23" s="109">
        <v>699.40157192854804</v>
      </c>
      <c r="FG23" s="109">
        <v>0.266792650451672</v>
      </c>
      <c r="FH23" s="109">
        <v>1141.9915987429199</v>
      </c>
      <c r="FI23" s="109">
        <v>12368.6942178967</v>
      </c>
      <c r="FJ23" s="109">
        <v>155.08578342385999</v>
      </c>
      <c r="FK23" s="109">
        <v>1.06539192863197</v>
      </c>
      <c r="FL23" s="109">
        <v>48.246069846021399</v>
      </c>
      <c r="FM23" s="109">
        <v>1174.96582834366</v>
      </c>
      <c r="FN23" s="109">
        <v>423.43879947344101</v>
      </c>
      <c r="FO23" s="109">
        <v>0</v>
      </c>
      <c r="FP23" s="109">
        <v>602.62865872828502</v>
      </c>
      <c r="FQ23" s="109">
        <v>23773.511856016099</v>
      </c>
      <c r="FR23" s="109">
        <v>175.43998115291501</v>
      </c>
      <c r="FS23" s="109">
        <v>936.36906656500503</v>
      </c>
      <c r="FU23" s="30">
        <f t="shared" si="0"/>
        <v>0</v>
      </c>
      <c r="FV23" s="45">
        <f t="shared" si="1"/>
        <v>7.3196012740398572E-4</v>
      </c>
      <c r="FW23" s="45">
        <f t="shared" si="2"/>
        <v>-2.0048746203124004E-4</v>
      </c>
      <c r="FX23" s="45">
        <f t="shared" si="3"/>
        <v>-1.2634973617419694E-3</v>
      </c>
      <c r="FY23" s="45">
        <f t="shared" si="4"/>
        <v>-4.5285868685899139E-4</v>
      </c>
      <c r="FZ23" s="45">
        <f t="shared" si="5"/>
        <v>-5.1104800695863826E-4</v>
      </c>
      <c r="GA23" s="45">
        <f t="shared" si="6"/>
        <v>-1.4503826165952573E-3</v>
      </c>
      <c r="GB23" s="45">
        <f t="shared" si="7"/>
        <v>2.043533842120068E-4</v>
      </c>
      <c r="GC23" s="45">
        <f t="shared" si="8"/>
        <v>2.7745666001712677E-3</v>
      </c>
      <c r="GD23" s="45">
        <f t="shared" si="9"/>
        <v>-6.3869623386577376E-4</v>
      </c>
      <c r="GE23" s="45">
        <f t="shared" si="10"/>
        <v>-5.2740392914825902E-7</v>
      </c>
      <c r="GF23" s="45">
        <f t="shared" si="11"/>
        <v>-5.5116519389982496E-4</v>
      </c>
      <c r="GG23" s="45">
        <f t="shared" si="12"/>
        <v>4.2701456554879782E-5</v>
      </c>
      <c r="GH23" s="45">
        <f t="shared" si="13"/>
        <v>-8.4927624889466881E-5</v>
      </c>
      <c r="GI23" s="45">
        <f t="shared" si="14"/>
        <v>1.5971745966846288E-3</v>
      </c>
      <c r="GJ23" s="45">
        <f t="shared" si="15"/>
        <v>-1.3235925524326446E-4</v>
      </c>
      <c r="GK23" s="45">
        <f t="shared" si="16"/>
        <v>-3.1810615924749262E-6</v>
      </c>
      <c r="GL23" s="45">
        <f t="shared" si="17"/>
        <v>1.5202748264768947E-5</v>
      </c>
      <c r="GM23" s="45">
        <f t="shared" si="18"/>
        <v>0</v>
      </c>
      <c r="GN23" s="45">
        <f t="shared" si="19"/>
        <v>-2.934439689590528E-5</v>
      </c>
      <c r="GO23" s="45">
        <f t="shared" si="20"/>
        <v>5.4072620348433907E-6</v>
      </c>
      <c r="GP23" s="45">
        <f t="shared" si="21"/>
        <v>-8.1900484602769692E-6</v>
      </c>
      <c r="GQ23" s="45">
        <f t="shared" si="22"/>
        <v>9.1986789539734136E-6</v>
      </c>
      <c r="GR23" s="45">
        <f t="shared" si="23"/>
        <v>0</v>
      </c>
      <c r="GS23" s="45">
        <f t="shared" si="24"/>
        <v>-3.2269230322477005E-5</v>
      </c>
      <c r="GT23" s="45">
        <f t="shared" si="25"/>
        <v>3.4195919985592614E-3</v>
      </c>
      <c r="GU23" s="45">
        <f t="shared" si="26"/>
        <v>-1.4734092804092869E-6</v>
      </c>
      <c r="GV23" s="45">
        <f t="shared" si="27"/>
        <v>-1.0237831372123439E-5</v>
      </c>
      <c r="GW23" s="45">
        <f t="shared" si="28"/>
        <v>-1.7299631813068252E-3</v>
      </c>
      <c r="GX23" s="45">
        <f t="shared" si="29"/>
        <v>0</v>
      </c>
      <c r="GY23" s="45">
        <f t="shared" si="30"/>
        <v>-8.8703800059329217E-4</v>
      </c>
      <c r="GZ23" s="45">
        <f t="shared" si="31"/>
        <v>1.4186295055244346E-6</v>
      </c>
      <c r="HA23" s="45">
        <f t="shared" si="32"/>
        <v>6.1869309261678859E-6</v>
      </c>
      <c r="HB23" s="45">
        <f t="shared" si="33"/>
        <v>-5.973508039763052E-4</v>
      </c>
      <c r="HC23" s="45">
        <f t="shared" si="34"/>
        <v>-3.2680519333050124E-3</v>
      </c>
      <c r="HD23" s="45">
        <f t="shared" si="35"/>
        <v>-1.6720074064616855E-5</v>
      </c>
      <c r="HE23" s="45">
        <f t="shared" si="36"/>
        <v>-7.8664581325824784E-4</v>
      </c>
      <c r="HF23" s="45">
        <f t="shared" si="37"/>
        <v>2.0340476387532741E-4</v>
      </c>
      <c r="HG23" s="45">
        <f t="shared" si="38"/>
        <v>8.1804192018633448E-5</v>
      </c>
      <c r="HH23" s="45">
        <f t="shared" si="39"/>
        <v>1.0596822179121324E-5</v>
      </c>
      <c r="HI23" s="45">
        <f t="shared" si="40"/>
        <v>2.8932392788963066E-4</v>
      </c>
      <c r="HJ23" s="45">
        <f t="shared" si="41"/>
        <v>-1.839172676098659E-5</v>
      </c>
      <c r="HK23" s="45">
        <f t="shared" si="42"/>
        <v>0</v>
      </c>
      <c r="HL23" s="45">
        <f t="shared" si="43"/>
        <v>0</v>
      </c>
      <c r="HM23" s="45">
        <f t="shared" si="44"/>
        <v>1.9358346001037263E-6</v>
      </c>
      <c r="HN23" s="45">
        <f t="shared" si="45"/>
        <v>1.8020203757298408E-5</v>
      </c>
      <c r="HO23" s="45">
        <f t="shared" si="46"/>
        <v>1.5302979431904029E-5</v>
      </c>
      <c r="HP23" s="45">
        <f t="shared" si="47"/>
        <v>-2.0510687590739326E-4</v>
      </c>
      <c r="HQ23" s="45">
        <f t="shared" si="48"/>
        <v>1.8822931917587585E-4</v>
      </c>
      <c r="HR23" s="45">
        <f t="shared" si="49"/>
        <v>2.924987051142667E-4</v>
      </c>
      <c r="HS23" s="45">
        <f t="shared" si="50"/>
        <v>-7.9804891527142632E-7</v>
      </c>
      <c r="HT23" s="45">
        <f t="shared" si="51"/>
        <v>-2.5742129397127997E-5</v>
      </c>
      <c r="HU23" s="45">
        <f t="shared" si="52"/>
        <v>2.3310445465279669E-6</v>
      </c>
      <c r="HV23" s="45">
        <f t="shared" si="53"/>
        <v>0</v>
      </c>
      <c r="HW23" s="45">
        <f t="shared" si="54"/>
        <v>0</v>
      </c>
      <c r="HX23" s="45">
        <f t="shared" si="55"/>
        <v>7.298978744438169E-7</v>
      </c>
      <c r="HY23" s="45">
        <f t="shared" si="56"/>
        <v>-1.1458087006170925E-5</v>
      </c>
    </row>
    <row r="24" spans="1:233" x14ac:dyDescent="0.25">
      <c r="A24" s="37" t="s">
        <v>23</v>
      </c>
      <c r="B24" s="109">
        <v>32672.427126999999</v>
      </c>
      <c r="C24" s="109">
        <v>1503.8966183</v>
      </c>
      <c r="D24" s="109">
        <v>21053.804851000001</v>
      </c>
      <c r="E24" s="109">
        <v>11227.449559000001</v>
      </c>
      <c r="F24" s="109">
        <v>7124.6079725</v>
      </c>
      <c r="G24" s="109">
        <v>6284.5821901999998</v>
      </c>
      <c r="H24" s="109">
        <v>15436.724274</v>
      </c>
      <c r="I24" s="109">
        <v>82.454382913000003</v>
      </c>
      <c r="J24" s="109">
        <v>15.010627829000001</v>
      </c>
      <c r="L24" s="109">
        <v>0.39654441540000002</v>
      </c>
      <c r="M24" s="109">
        <v>156.97935511</v>
      </c>
      <c r="N24" s="109">
        <v>0.1921344811</v>
      </c>
      <c r="O24" s="109">
        <v>10.298553502000001</v>
      </c>
      <c r="P24" s="109">
        <v>0.21074091210000001</v>
      </c>
      <c r="R24" s="109">
        <v>208.20056905000001</v>
      </c>
      <c r="T24" s="109">
        <v>1.29679155E-2</v>
      </c>
      <c r="U24" s="109">
        <v>0.94885898830000004</v>
      </c>
      <c r="W24" s="109">
        <v>9.0709700000000005E-4</v>
      </c>
      <c r="X24" s="109">
        <v>3.8682819999999999E-4</v>
      </c>
      <c r="Z24" s="109">
        <v>102.94935024</v>
      </c>
      <c r="AA24" s="109">
        <v>55.105583043999999</v>
      </c>
      <c r="AB24" s="109">
        <v>0.28824025720000002</v>
      </c>
      <c r="AC24" s="109">
        <v>0.74617915489999997</v>
      </c>
      <c r="AE24" s="109">
        <v>0.40615873930000002</v>
      </c>
      <c r="AF24" s="109">
        <v>3.3854804667999998</v>
      </c>
      <c r="AH24" s="109">
        <v>4.3762413960000002</v>
      </c>
      <c r="AI24" s="109">
        <v>0.76960833689999997</v>
      </c>
      <c r="AL24" s="109">
        <v>230.17004306000001</v>
      </c>
      <c r="AO24" s="109">
        <v>104.81023921000001</v>
      </c>
      <c r="AP24" s="109">
        <v>18.359017683000001</v>
      </c>
      <c r="AS24" s="109">
        <v>1.7228782500000001E-2</v>
      </c>
      <c r="AT24" s="109">
        <v>0.4010623203</v>
      </c>
      <c r="AU24" s="109">
        <v>0.18746892549999999</v>
      </c>
      <c r="AV24" s="109">
        <v>9.8903346418000009</v>
      </c>
      <c r="AW24" s="109">
        <v>34.719590971000002</v>
      </c>
      <c r="AX24" s="109">
        <v>261.63140632</v>
      </c>
      <c r="AY24" s="109">
        <v>60.139435175999999</v>
      </c>
      <c r="BD24" s="109">
        <v>9.9651505</v>
      </c>
      <c r="BE24" s="109">
        <v>0.12603871150000001</v>
      </c>
      <c r="BG24" s="109" t="s">
        <v>23</v>
      </c>
      <c r="BH24" s="109">
        <v>2.0325875814052399</v>
      </c>
      <c r="BI24" s="109">
        <v>8.4666180225973395</v>
      </c>
      <c r="BJ24" s="109">
        <v>0</v>
      </c>
      <c r="BK24" s="109">
        <v>15.009897262595301</v>
      </c>
      <c r="BL24" s="109">
        <v>0</v>
      </c>
      <c r="BM24" s="109">
        <v>0</v>
      </c>
      <c r="BN24" s="109">
        <v>82.957448178212303</v>
      </c>
      <c r="BO24" s="109">
        <v>82.796137932755997</v>
      </c>
      <c r="BP24" s="109">
        <v>86.994354557350405</v>
      </c>
      <c r="BQ24" s="109">
        <v>0.97450167924768605</v>
      </c>
      <c r="BR24" s="109">
        <v>0.162084499644504</v>
      </c>
      <c r="BS24" s="109">
        <v>0.233243334193135</v>
      </c>
      <c r="BT24" s="109">
        <v>156.998443862117</v>
      </c>
      <c r="BU24" s="109">
        <v>0.12603645741210401</v>
      </c>
      <c r="BV24" s="109">
        <v>6.1297044527852597E-2</v>
      </c>
      <c r="BW24" s="109">
        <v>0.130256297271229</v>
      </c>
      <c r="BX24" s="109">
        <v>3.85614762642636E-4</v>
      </c>
      <c r="BY24" s="109">
        <v>10.3317158234101</v>
      </c>
      <c r="BZ24" s="109">
        <v>5.0424221619625398E-2</v>
      </c>
      <c r="CA24" s="109">
        <v>0.15967656541940101</v>
      </c>
      <c r="CB24" s="109">
        <v>0</v>
      </c>
      <c r="CC24" s="109">
        <v>0</v>
      </c>
      <c r="CD24" s="109">
        <v>1233.53078953319</v>
      </c>
      <c r="CE24" s="109">
        <v>208.20104733616199</v>
      </c>
      <c r="CF24" s="109">
        <v>0</v>
      </c>
      <c r="CG24" s="109">
        <v>3.74998003384094E-3</v>
      </c>
      <c r="CH24" s="109">
        <v>9.1810233293098901E-3</v>
      </c>
      <c r="CI24" s="109">
        <v>0</v>
      </c>
      <c r="CJ24" s="109">
        <v>0.94885650193309601</v>
      </c>
      <c r="CK24" s="109">
        <v>3.3854682553001898</v>
      </c>
      <c r="CL24" s="109">
        <v>0</v>
      </c>
      <c r="CM24" s="109">
        <v>0</v>
      </c>
      <c r="CN24" s="109">
        <v>0</v>
      </c>
      <c r="CO24" s="109">
        <v>0</v>
      </c>
      <c r="CP24" s="109">
        <v>32703.138320011902</v>
      </c>
      <c r="CQ24" s="109">
        <v>9.07084939264809E-4</v>
      </c>
      <c r="CR24" s="109">
        <v>399.460947301592</v>
      </c>
      <c r="CS24" s="109">
        <v>28.970109141671902</v>
      </c>
      <c r="CT24" s="109">
        <v>51.548166103336001</v>
      </c>
      <c r="CU24" s="109">
        <v>34.727929619962303</v>
      </c>
      <c r="CV24" s="109">
        <v>429.361355991599</v>
      </c>
      <c r="CW24" s="109">
        <v>0</v>
      </c>
      <c r="CX24" s="109">
        <v>1.1693896865281099</v>
      </c>
      <c r="CY24" s="109">
        <v>103.374662743323</v>
      </c>
      <c r="CZ24" s="109">
        <v>103.374662743323</v>
      </c>
      <c r="DA24" s="109">
        <v>55.105576098557698</v>
      </c>
      <c r="DB24" s="109">
        <v>261.69126121214799</v>
      </c>
      <c r="DC24" s="109">
        <v>7.2417600992932998E-2</v>
      </c>
      <c r="DD24" s="109">
        <v>0.19747708949728299</v>
      </c>
      <c r="DE24" s="109">
        <v>0</v>
      </c>
      <c r="DF24" s="109">
        <v>1012.06496963104</v>
      </c>
      <c r="DG24" s="109">
        <v>4.4918124310227796</v>
      </c>
      <c r="DH24" s="109">
        <v>85.980983376862397</v>
      </c>
      <c r="DI24" s="109">
        <v>5.00264511351532</v>
      </c>
      <c r="DJ24" s="109">
        <v>0.19341883204638499</v>
      </c>
      <c r="DK24" s="109">
        <v>0.55049902368315096</v>
      </c>
      <c r="DL24" s="109">
        <v>0</v>
      </c>
      <c r="DM24" s="109">
        <v>0.13362623472610299</v>
      </c>
      <c r="DN24" s="109">
        <v>0.27130161928382801</v>
      </c>
      <c r="DO24" s="109">
        <v>0.27844179164113098</v>
      </c>
      <c r="DP24" s="109">
        <v>9.9651678050844108</v>
      </c>
      <c r="DQ24" s="109">
        <v>4.37624814224516</v>
      </c>
      <c r="DR24" s="109">
        <v>1503.1239722953901</v>
      </c>
      <c r="DS24" s="109">
        <v>0</v>
      </c>
      <c r="DT24" s="109">
        <v>0.31455647925175101</v>
      </c>
      <c r="DU24" s="109">
        <v>0.45265299360108402</v>
      </c>
      <c r="DV24" s="109">
        <v>15093.9743443729</v>
      </c>
      <c r="DW24" s="109">
        <v>18912.9574543009</v>
      </c>
      <c r="DX24" s="109">
        <v>2101.4403968738402</v>
      </c>
      <c r="DY24" s="109">
        <v>21014.397851174701</v>
      </c>
      <c r="DZ24" s="109">
        <v>9.8439585331086907E-3</v>
      </c>
      <c r="EA24" s="109">
        <v>405.131657744726</v>
      </c>
      <c r="EB24" s="109">
        <v>18.359195071370198</v>
      </c>
      <c r="EC24" s="109">
        <v>0</v>
      </c>
      <c r="ED24" s="109">
        <v>0</v>
      </c>
      <c r="EE24" s="109">
        <v>1.7228237209442301E-2</v>
      </c>
      <c r="EF24" s="109">
        <v>0.40105505126914498</v>
      </c>
      <c r="EG24" s="109">
        <v>0.18746852934269401</v>
      </c>
      <c r="EH24" s="109">
        <v>9.8897479848542407</v>
      </c>
      <c r="EI24" s="109">
        <v>49.283524729796</v>
      </c>
      <c r="EJ24" s="109">
        <v>10429.603538610099</v>
      </c>
      <c r="EK24" s="109">
        <v>37.171373513671398</v>
      </c>
      <c r="EL24" s="109">
        <v>273.781005616274</v>
      </c>
      <c r="EM24" s="109">
        <v>469.92547773607299</v>
      </c>
      <c r="EN24" s="109">
        <v>25.6043920595027</v>
      </c>
      <c r="EO24" s="109">
        <v>0.373256370530818</v>
      </c>
      <c r="EP24" s="109">
        <v>1.82545679988095E-2</v>
      </c>
      <c r="EQ24" s="109">
        <v>302.40022133302398</v>
      </c>
      <c r="ER24" s="109">
        <v>11220.8188565166</v>
      </c>
      <c r="ES24" s="109">
        <v>7127.0268674515501</v>
      </c>
      <c r="ET24" s="109">
        <v>4093.7919890650701</v>
      </c>
      <c r="EU24" s="109">
        <v>5.6065796138604602</v>
      </c>
      <c r="EV24" s="109">
        <v>0.36221274992421598</v>
      </c>
      <c r="EW24" s="109">
        <v>864.42704437352802</v>
      </c>
      <c r="EX24" s="109">
        <v>27.2939018832983</v>
      </c>
      <c r="EY24" s="109">
        <v>1512.8349723264801</v>
      </c>
      <c r="EZ24" s="109">
        <v>53.360076135518099</v>
      </c>
      <c r="FA24" s="109">
        <v>21.0953778170935</v>
      </c>
      <c r="FB24" s="109">
        <v>2987.77032534708</v>
      </c>
      <c r="FC24" s="109">
        <v>0</v>
      </c>
      <c r="FD24" s="109">
        <v>98.500548603532906</v>
      </c>
      <c r="FE24" s="109">
        <v>229.06843991137401</v>
      </c>
      <c r="FF24" s="109">
        <v>263.10261618082302</v>
      </c>
      <c r="FG24" s="109">
        <v>3.5660697536886001</v>
      </c>
      <c r="FH24" s="109">
        <v>6265.8680544497502</v>
      </c>
      <c r="FI24" s="109">
        <v>8581.8529643254806</v>
      </c>
      <c r="FJ24" s="109">
        <v>60.139356594355</v>
      </c>
      <c r="FK24" s="109">
        <v>122.904681865551</v>
      </c>
      <c r="FL24" s="109">
        <v>0.86457152720366004</v>
      </c>
      <c r="FM24" s="109">
        <v>854.18459130973702</v>
      </c>
      <c r="FN24" s="109">
        <v>230.21923899794501</v>
      </c>
      <c r="FO24" s="109">
        <v>0</v>
      </c>
      <c r="FP24" s="109">
        <v>368.39259135190701</v>
      </c>
      <c r="FQ24" s="109">
        <v>15438.839338613399</v>
      </c>
      <c r="FR24" s="109">
        <v>104.838694722212</v>
      </c>
      <c r="FS24" s="109">
        <v>603.87363090229098</v>
      </c>
      <c r="FU24" s="30">
        <f t="shared" si="0"/>
        <v>0</v>
      </c>
      <c r="FV24" s="45">
        <f t="shared" si="1"/>
        <v>9.3997280619912641E-4</v>
      </c>
      <c r="FW24" s="45">
        <f t="shared" si="2"/>
        <v>-5.1376271161730053E-4</v>
      </c>
      <c r="FX24" s="45">
        <f t="shared" si="3"/>
        <v>-1.8717281794994947E-3</v>
      </c>
      <c r="FY24" s="45">
        <f t="shared" si="4"/>
        <v>-5.9057958341796675E-4</v>
      </c>
      <c r="FZ24" s="45">
        <f t="shared" si="5"/>
        <v>3.3951270875347815E-4</v>
      </c>
      <c r="GA24" s="45">
        <f t="shared" si="6"/>
        <v>-2.9777851866480353E-3</v>
      </c>
      <c r="GB24" s="45">
        <f t="shared" si="7"/>
        <v>1.3701511900174443E-4</v>
      </c>
      <c r="GC24" s="45">
        <f t="shared" si="8"/>
        <v>4.1447768776171536E-3</v>
      </c>
      <c r="GD24" s="45">
        <f t="shared" si="9"/>
        <v>-4.8669943257703043E-5</v>
      </c>
      <c r="GE24" s="45">
        <f t="shared" si="10"/>
        <v>0</v>
      </c>
      <c r="GF24" s="45">
        <f t="shared" si="11"/>
        <v>-3.067957875875776E-3</v>
      </c>
      <c r="GG24" s="45">
        <f t="shared" si="12"/>
        <v>1.2160039836845898E-4</v>
      </c>
      <c r="GH24" s="45">
        <f t="shared" si="13"/>
        <v>-3.0246486606219565E-3</v>
      </c>
      <c r="GI24" s="45">
        <f t="shared" si="14"/>
        <v>3.220095074872325E-3</v>
      </c>
      <c r="GJ24" s="45">
        <f t="shared" si="15"/>
        <v>-3.0374978194545187E-3</v>
      </c>
      <c r="GK24" s="45">
        <f t="shared" si="16"/>
        <v>0</v>
      </c>
      <c r="GL24" s="45">
        <f t="shared" si="17"/>
        <v>2.2972375347537897E-6</v>
      </c>
      <c r="GM24" s="45">
        <f t="shared" si="18"/>
        <v>0</v>
      </c>
      <c r="GN24" s="45">
        <f t="shared" si="19"/>
        <v>-2.8464202168165891E-3</v>
      </c>
      <c r="GO24" s="45">
        <f t="shared" si="20"/>
        <v>-2.6203755612681309E-6</v>
      </c>
      <c r="GP24" s="45">
        <f t="shared" si="21"/>
        <v>0</v>
      </c>
      <c r="GQ24" s="45">
        <f t="shared" si="22"/>
        <v>-1.3295970762824222E-5</v>
      </c>
      <c r="GR24" s="45">
        <f t="shared" si="23"/>
        <v>-3.1368895994759228E-3</v>
      </c>
      <c r="GS24" s="45">
        <f t="shared" si="24"/>
        <v>0</v>
      </c>
      <c r="GT24" s="45">
        <f t="shared" si="25"/>
        <v>4.1312791419420543E-3</v>
      </c>
      <c r="GU24" s="45">
        <f t="shared" si="26"/>
        <v>-1.2603881344910954E-7</v>
      </c>
      <c r="GV24" s="45">
        <f t="shared" si="27"/>
        <v>-3.1570437751665242E-4</v>
      </c>
      <c r="GW24" s="45">
        <f t="shared" si="28"/>
        <v>-3.0305043441840409E-3</v>
      </c>
      <c r="GX24" s="45">
        <f t="shared" si="29"/>
        <v>0</v>
      </c>
      <c r="GY24" s="45">
        <f t="shared" si="30"/>
        <v>-3.0305522717309252E-3</v>
      </c>
      <c r="GZ24" s="45">
        <f t="shared" si="31"/>
        <v>-3.6070211982505913E-6</v>
      </c>
      <c r="HA24" s="45">
        <f t="shared" si="32"/>
        <v>2.7844179164113098E+49</v>
      </c>
      <c r="HB24" s="45">
        <f t="shared" si="33"/>
        <v>1.5415614792193681E-6</v>
      </c>
      <c r="HC24" s="45">
        <f t="shared" si="34"/>
        <v>-3.1169933226394332E-3</v>
      </c>
      <c r="HD24" s="45">
        <f t="shared" si="35"/>
        <v>0</v>
      </c>
      <c r="HE24" s="45">
        <f t="shared" si="36"/>
        <v>0</v>
      </c>
      <c r="HF24" s="45">
        <f t="shared" si="37"/>
        <v>2.1373736256449601E-4</v>
      </c>
      <c r="HG24" s="45">
        <f t="shared" si="38"/>
        <v>0</v>
      </c>
      <c r="HH24" s="45">
        <f t="shared" si="39"/>
        <v>0</v>
      </c>
      <c r="HI24" s="45">
        <f t="shared" si="40"/>
        <v>2.7149553732987001E-4</v>
      </c>
      <c r="HJ24" s="45">
        <f t="shared" si="41"/>
        <v>9.6621928939838668E-6</v>
      </c>
      <c r="HK24" s="45">
        <f t="shared" si="42"/>
        <v>0</v>
      </c>
      <c r="HL24" s="45">
        <f t="shared" si="43"/>
        <v>0</v>
      </c>
      <c r="HM24" s="45">
        <f t="shared" si="44"/>
        <v>-3.1649976294060733E-5</v>
      </c>
      <c r="HN24" s="45">
        <f t="shared" si="45"/>
        <v>-1.8124442230274449E-5</v>
      </c>
      <c r="HO24" s="45">
        <f t="shared" si="46"/>
        <v>-2.1131891855186963E-6</v>
      </c>
      <c r="HP24" s="45">
        <f t="shared" si="47"/>
        <v>-5.9316187672841161E-5</v>
      </c>
      <c r="HQ24" s="45">
        <f t="shared" si="48"/>
        <v>2.4017129030310099E-4</v>
      </c>
      <c r="HR24" s="45">
        <f t="shared" si="49"/>
        <v>2.2877563894140368E-4</v>
      </c>
      <c r="HS24" s="45">
        <f t="shared" si="50"/>
        <v>-1.3066575163053068E-6</v>
      </c>
      <c r="HT24" s="45">
        <f t="shared" si="51"/>
        <v>0</v>
      </c>
      <c r="HU24" s="45">
        <f t="shared" si="52"/>
        <v>0</v>
      </c>
      <c r="HV24" s="45">
        <f t="shared" si="53"/>
        <v>0</v>
      </c>
      <c r="HW24" s="45">
        <f t="shared" si="54"/>
        <v>0</v>
      </c>
      <c r="HX24" s="45">
        <f t="shared" si="55"/>
        <v>1.7365602667796296E-6</v>
      </c>
      <c r="HY24" s="45">
        <f t="shared" si="56"/>
        <v>-1.788409187286178E-5</v>
      </c>
    </row>
    <row r="25" spans="1:233" x14ac:dyDescent="0.25">
      <c r="A25" s="37" t="s">
        <v>24</v>
      </c>
      <c r="B25" s="109">
        <v>55893.725713</v>
      </c>
      <c r="C25" s="109">
        <v>614.54920592999997</v>
      </c>
      <c r="D25" s="109">
        <v>14405.92978</v>
      </c>
      <c r="E25" s="109">
        <v>20271.909272000001</v>
      </c>
      <c r="F25" s="109">
        <v>17862.094278</v>
      </c>
      <c r="G25" s="109">
        <v>1052.1516056</v>
      </c>
      <c r="H25" s="109">
        <v>28520.857658000001</v>
      </c>
      <c r="I25" s="109">
        <v>126.06727382</v>
      </c>
      <c r="J25" s="109">
        <v>5.3594464612000001</v>
      </c>
      <c r="K25" s="109">
        <v>1.8362984999999998E-2</v>
      </c>
      <c r="L25" s="109">
        <v>1.9346134000000001E-3</v>
      </c>
      <c r="M25" s="109">
        <v>234.76496746999999</v>
      </c>
      <c r="N25" s="109">
        <v>7.87827E-5</v>
      </c>
      <c r="O25" s="109">
        <v>22.043617830999999</v>
      </c>
      <c r="P25" s="109">
        <v>1.4834754000000001E-3</v>
      </c>
      <c r="Q25" s="109">
        <v>5.3281200000000001E-2</v>
      </c>
      <c r="R25" s="109">
        <v>0.30636688000000001</v>
      </c>
      <c r="T25" s="109">
        <v>1.8270889999999999E-4</v>
      </c>
      <c r="U25" s="109">
        <v>0.5631430047</v>
      </c>
      <c r="V25" s="109">
        <v>1.4557185E-2</v>
      </c>
      <c r="W25" s="109">
        <v>1.4108002E-2</v>
      </c>
      <c r="Y25" s="109">
        <v>1.0561095E-2</v>
      </c>
      <c r="Z25" s="109">
        <v>120.13262361</v>
      </c>
      <c r="AA25" s="109">
        <v>35.063584698</v>
      </c>
      <c r="AB25" s="109">
        <v>0.1009671249</v>
      </c>
      <c r="AC25" s="109">
        <v>3.7566680399999997E-2</v>
      </c>
      <c r="AE25" s="109">
        <v>3.9933229000000004E-3</v>
      </c>
      <c r="AF25" s="109">
        <v>2.5981829835000001</v>
      </c>
      <c r="AG25" s="109">
        <v>58.255779500000003</v>
      </c>
      <c r="AH25" s="109">
        <v>12.300819602000001</v>
      </c>
      <c r="AI25" s="109">
        <v>0.1105666188</v>
      </c>
      <c r="AJ25" s="109">
        <v>0.20313457500000001</v>
      </c>
      <c r="AK25" s="109">
        <v>5.4708380000000002E-4</v>
      </c>
      <c r="AL25" s="109">
        <v>426.58963053999997</v>
      </c>
      <c r="AM25" s="109">
        <v>8.3251900000000002E-5</v>
      </c>
      <c r="AN25" s="109">
        <v>3.1921150000000003E-4</v>
      </c>
      <c r="AO25" s="109">
        <v>164.60870059000001</v>
      </c>
      <c r="AP25" s="109">
        <v>12.162811453</v>
      </c>
      <c r="AS25" s="109">
        <v>3.45608357E-2</v>
      </c>
      <c r="AT25" s="109">
        <v>0.61639186680000002</v>
      </c>
      <c r="AU25" s="109">
        <v>0.31559045159999999</v>
      </c>
      <c r="AV25" s="109">
        <v>8.7329065362999998</v>
      </c>
      <c r="AW25" s="109">
        <v>50.957266625000003</v>
      </c>
      <c r="AX25" s="109">
        <v>467.57921762000001</v>
      </c>
      <c r="AY25" s="109">
        <v>91.500331985000003</v>
      </c>
      <c r="AZ25" s="109">
        <v>1.64125125E-2</v>
      </c>
      <c r="BA25" s="109">
        <v>1.1322254999999999E-3</v>
      </c>
      <c r="BD25" s="109">
        <v>20.809617020000001</v>
      </c>
      <c r="BE25" s="109">
        <v>0.187328721</v>
      </c>
      <c r="BG25" s="109" t="s">
        <v>24</v>
      </c>
      <c r="BH25" s="109">
        <v>26.9449862526785</v>
      </c>
      <c r="BI25" s="109">
        <v>25.109454092710699</v>
      </c>
      <c r="BJ25" s="109">
        <v>1.64111069758924E-2</v>
      </c>
      <c r="BK25" s="109">
        <v>5.3533584744579397</v>
      </c>
      <c r="BL25" s="109">
        <v>0</v>
      </c>
      <c r="BM25" s="109">
        <v>1.83634273627429E-2</v>
      </c>
      <c r="BN25" s="109">
        <v>126.080929995617</v>
      </c>
      <c r="BO25" s="109">
        <v>126.080912106236</v>
      </c>
      <c r="BP25" s="109">
        <v>107.442952243224</v>
      </c>
      <c r="BQ25" s="109">
        <v>6.1669509763850998</v>
      </c>
      <c r="BR25" s="109">
        <v>7.9094868874595499E-4</v>
      </c>
      <c r="BS25" s="109">
        <v>1.1382099602616799E-3</v>
      </c>
      <c r="BT25" s="109">
        <v>234.73828047054701</v>
      </c>
      <c r="BU25" s="109">
        <v>0.18732730092760699</v>
      </c>
      <c r="BV25" s="109">
        <v>2.5162341154229799E-5</v>
      </c>
      <c r="BW25" s="109">
        <v>5.3469367460881702E-5</v>
      </c>
      <c r="BX25" s="109">
        <v>0</v>
      </c>
      <c r="BY25" s="109">
        <v>22.049326973094701</v>
      </c>
      <c r="BZ25" s="109">
        <v>3.5563464199694602E-4</v>
      </c>
      <c r="CA25" s="109">
        <v>1.12618262427178E-3</v>
      </c>
      <c r="CB25" s="109">
        <v>5.3278585580749001E-2</v>
      </c>
      <c r="CC25" s="109">
        <v>0</v>
      </c>
      <c r="CD25" s="109">
        <v>995.62419797356597</v>
      </c>
      <c r="CE25" s="109">
        <v>0.306375043574661</v>
      </c>
      <c r="CF25" s="109">
        <v>1.13217888934594E-3</v>
      </c>
      <c r="CG25" s="109">
        <v>5.2983325672271903E-5</v>
      </c>
      <c r="CH25" s="109">
        <v>1.2971969047107201E-4</v>
      </c>
      <c r="CI25" s="109">
        <v>0</v>
      </c>
      <c r="CJ25" s="109">
        <v>0.56312699769782104</v>
      </c>
      <c r="CK25" s="109">
        <v>2.59818675449494</v>
      </c>
      <c r="CL25" s="109">
        <v>1.4556863122348499E-2</v>
      </c>
      <c r="CM25" s="109">
        <v>8.32501743935084E-5</v>
      </c>
      <c r="CN25" s="109">
        <v>0.20314121714898201</v>
      </c>
      <c r="CO25" s="109">
        <v>3.1920717246206601E-4</v>
      </c>
      <c r="CP25" s="109">
        <v>55848.531170554998</v>
      </c>
      <c r="CQ25" s="109">
        <v>1.41081214427499E-2</v>
      </c>
      <c r="CR25" s="109">
        <v>494.83026040846198</v>
      </c>
      <c r="CS25" s="109">
        <v>24.354144657269</v>
      </c>
      <c r="CT25" s="109">
        <v>69.829331304432898</v>
      </c>
      <c r="CU25" s="109">
        <v>50.955445263836999</v>
      </c>
      <c r="CV25" s="109">
        <v>748.69279998440004</v>
      </c>
      <c r="CW25" s="109">
        <v>1.05619060320656E-2</v>
      </c>
      <c r="CX25" s="109">
        <v>5.0192363769793399E-4</v>
      </c>
      <c r="CY25" s="109">
        <v>120.23107837865101</v>
      </c>
      <c r="CZ25" s="109">
        <v>120.23107837865101</v>
      </c>
      <c r="DA25" s="109">
        <v>35.063537007005102</v>
      </c>
      <c r="DB25" s="109">
        <v>467.605864458307</v>
      </c>
      <c r="DC25" s="109">
        <v>3.9272973301825997E-2</v>
      </c>
      <c r="DD25" s="109">
        <v>4.90600572293921E-2</v>
      </c>
      <c r="DE25" s="109">
        <v>0</v>
      </c>
      <c r="DF25" s="109">
        <v>1999.90252275783</v>
      </c>
      <c r="DG25" s="109">
        <v>7.7521541548858997</v>
      </c>
      <c r="DH25" s="109">
        <v>148.917043031161</v>
      </c>
      <c r="DI25" s="109">
        <v>8.4932882923006794</v>
      </c>
      <c r="DJ25" s="109">
        <v>9.7412156726577308E-3</v>
      </c>
      <c r="DK25" s="109">
        <v>2.7725109013045798E-2</v>
      </c>
      <c r="DL25" s="109">
        <v>0</v>
      </c>
      <c r="DM25" s="109">
        <v>1.31370677632456E-3</v>
      </c>
      <c r="DN25" s="109">
        <v>2.6672422812877199E-3</v>
      </c>
      <c r="DO25" s="109">
        <v>58.256427755379697</v>
      </c>
      <c r="DP25" s="109">
        <v>20.8095729788356</v>
      </c>
      <c r="DQ25" s="109">
        <v>12.2802390636197</v>
      </c>
      <c r="DR25" s="109">
        <v>613.42968922491002</v>
      </c>
      <c r="DS25" s="109">
        <v>0</v>
      </c>
      <c r="DT25" s="109">
        <v>4.5190467550720002E-2</v>
      </c>
      <c r="DU25" s="109">
        <v>6.5030362633861805E-2</v>
      </c>
      <c r="DV25" s="109">
        <v>28515.306970904501</v>
      </c>
      <c r="DW25" s="109">
        <v>12931.679264754101</v>
      </c>
      <c r="DX25" s="109">
        <v>1436.8536961387099</v>
      </c>
      <c r="DY25" s="109">
        <v>14368.5329608928</v>
      </c>
      <c r="DZ25" s="109">
        <v>8.1376749856443796E-3</v>
      </c>
      <c r="EA25" s="109">
        <v>654.66772511273803</v>
      </c>
      <c r="EB25" s="109">
        <v>12.161028958988499</v>
      </c>
      <c r="EC25" s="109">
        <v>0</v>
      </c>
      <c r="ED25" s="109">
        <v>0</v>
      </c>
      <c r="EE25" s="109">
        <v>3.4560317908695501E-2</v>
      </c>
      <c r="EF25" s="109">
        <v>0.61641573795863003</v>
      </c>
      <c r="EG25" s="109">
        <v>0.31559086770614497</v>
      </c>
      <c r="EH25" s="109">
        <v>8.7275419052122807</v>
      </c>
      <c r="EI25" s="109">
        <v>2.4143692907179899</v>
      </c>
      <c r="EJ25" s="109">
        <v>20259.291091697902</v>
      </c>
      <c r="EK25" s="109">
        <v>73.043565528310097</v>
      </c>
      <c r="EL25" s="109">
        <v>562.73148799858905</v>
      </c>
      <c r="EM25" s="109">
        <v>1053.0650528282499</v>
      </c>
      <c r="EN25" s="109">
        <v>1.9242710037092701</v>
      </c>
      <c r="EO25" s="109">
        <v>8.4109146976636493E-3</v>
      </c>
      <c r="EP25" s="109">
        <v>1.2631870886313099E-2</v>
      </c>
      <c r="EQ25" s="109">
        <v>1366.6668796111001</v>
      </c>
      <c r="ER25" s="109">
        <v>20234.692905047501</v>
      </c>
      <c r="ES25" s="109">
        <v>17829.375322327302</v>
      </c>
      <c r="ET25" s="109">
        <v>2405.3175827201699</v>
      </c>
      <c r="EU25" s="109">
        <v>21.143459259136701</v>
      </c>
      <c r="EV25" s="109">
        <v>7.6023138071727295E-2</v>
      </c>
      <c r="EW25" s="109">
        <v>2020.37233548835</v>
      </c>
      <c r="EX25" s="109">
        <v>56.461519035257403</v>
      </c>
      <c r="EY25" s="109">
        <v>3372.5103217094602</v>
      </c>
      <c r="EZ25" s="109">
        <v>99.089290618782201</v>
      </c>
      <c r="FA25" s="109">
        <v>25.189486886357201</v>
      </c>
      <c r="FB25" s="109">
        <v>6849.3806505839402</v>
      </c>
      <c r="FC25" s="109">
        <v>5.4664987511367496E-4</v>
      </c>
      <c r="FD25" s="109">
        <v>95.554077647742403</v>
      </c>
      <c r="FE25" s="109">
        <v>1500.36538408262</v>
      </c>
      <c r="FF25" s="109">
        <v>824.83681826749796</v>
      </c>
      <c r="FG25" s="109">
        <v>9.5996082463885496E-2</v>
      </c>
      <c r="FH25" s="109">
        <v>1049.8621007640099</v>
      </c>
      <c r="FI25" s="109">
        <v>17226.9001403369</v>
      </c>
      <c r="FJ25" s="109">
        <v>91.492799489084405</v>
      </c>
      <c r="FK25" s="109">
        <v>0</v>
      </c>
      <c r="FL25" s="109">
        <v>16.424924169284498</v>
      </c>
      <c r="FM25" s="109">
        <v>1740.3103644842399</v>
      </c>
      <c r="FN25" s="109">
        <v>426.59738711903799</v>
      </c>
      <c r="FO25" s="109">
        <v>0</v>
      </c>
      <c r="FP25" s="109">
        <v>708.71002935160902</v>
      </c>
      <c r="FQ25" s="109">
        <v>28519.3223025072</v>
      </c>
      <c r="FR25" s="109">
        <v>164.61451305335899</v>
      </c>
      <c r="FS25" s="109">
        <v>1113.8717914153699</v>
      </c>
      <c r="FU25" s="30">
        <f t="shared" si="0"/>
        <v>0</v>
      </c>
      <c r="FV25" s="45">
        <f t="shared" si="1"/>
        <v>-8.0857988742895272E-4</v>
      </c>
      <c r="FW25" s="45">
        <f t="shared" si="2"/>
        <v>-1.8216876603001715E-3</v>
      </c>
      <c r="FX25" s="45">
        <f t="shared" si="3"/>
        <v>-2.595932347186543E-3</v>
      </c>
      <c r="FY25" s="45">
        <f t="shared" si="4"/>
        <v>-1.8358589935040732E-3</v>
      </c>
      <c r="FZ25" s="45">
        <f t="shared" si="5"/>
        <v>-1.8317536098215268E-3</v>
      </c>
      <c r="GA25" s="45">
        <f t="shared" si="6"/>
        <v>-2.1760218050368208E-3</v>
      </c>
      <c r="GB25" s="45">
        <f t="shared" si="7"/>
        <v>-5.3832725201022445E-5</v>
      </c>
      <c r="GC25" s="45">
        <f t="shared" si="8"/>
        <v>1.0818260618116596E-4</v>
      </c>
      <c r="GD25" s="45">
        <f t="shared" si="9"/>
        <v>-1.1359357325676756E-3</v>
      </c>
      <c r="GE25" s="45">
        <f t="shared" si="10"/>
        <v>2.4089914733442959E-5</v>
      </c>
      <c r="GF25" s="45">
        <f t="shared" si="11"/>
        <v>-2.8195560892761858E-3</v>
      </c>
      <c r="GG25" s="45">
        <f t="shared" si="12"/>
        <v>-1.1367539092640514E-4</v>
      </c>
      <c r="GH25" s="45">
        <f t="shared" si="13"/>
        <v>-1.9165550925329122E-3</v>
      </c>
      <c r="GI25" s="45">
        <f t="shared" si="14"/>
        <v>2.5899297195549112E-4</v>
      </c>
      <c r="GJ25" s="45">
        <f t="shared" si="15"/>
        <v>-1.1177359134327198E-3</v>
      </c>
      <c r="GK25" s="45">
        <f t="shared" si="16"/>
        <v>-4.9068325244175761E-5</v>
      </c>
      <c r="GL25" s="45">
        <f t="shared" si="17"/>
        <v>2.664640074994704E-5</v>
      </c>
      <c r="GM25" s="45">
        <f t="shared" si="18"/>
        <v>0</v>
      </c>
      <c r="GN25" s="45">
        <f t="shared" si="19"/>
        <v>-3.2203448524262181E-5</v>
      </c>
      <c r="GO25" s="45">
        <f t="shared" si="20"/>
        <v>-2.8424400277316949E-5</v>
      </c>
      <c r="GP25" s="45">
        <f t="shared" si="21"/>
        <v>-2.2111256503309467E-5</v>
      </c>
      <c r="GQ25" s="45">
        <f t="shared" si="22"/>
        <v>8.4663122319369977E-6</v>
      </c>
      <c r="GR25" s="45">
        <f t="shared" si="23"/>
        <v>0</v>
      </c>
      <c r="GS25" s="45">
        <f t="shared" si="24"/>
        <v>7.679431589243753E-5</v>
      </c>
      <c r="GT25" s="45">
        <f t="shared" si="25"/>
        <v>8.1955064072049679E-4</v>
      </c>
      <c r="GU25" s="45">
        <f t="shared" si="26"/>
        <v>-1.3601289003382917E-6</v>
      </c>
      <c r="GV25" s="45">
        <f t="shared" si="27"/>
        <v>-2.2021845932513692E-5</v>
      </c>
      <c r="GW25" s="45">
        <f t="shared" si="28"/>
        <v>-2.6714022433684511E-3</v>
      </c>
      <c r="GX25" s="45">
        <f t="shared" si="29"/>
        <v>0</v>
      </c>
      <c r="GY25" s="45">
        <f t="shared" si="30"/>
        <v>-3.0986330676441819E-3</v>
      </c>
      <c r="GZ25" s="45">
        <f t="shared" si="31"/>
        <v>1.4513969815886017E-6</v>
      </c>
      <c r="HA25" s="45">
        <f t="shared" si="32"/>
        <v>1.1127743637766661E-5</v>
      </c>
      <c r="HB25" s="45">
        <f t="shared" si="33"/>
        <v>-1.6731030164002115E-3</v>
      </c>
      <c r="HC25" s="45">
        <f t="shared" si="34"/>
        <v>-3.1274232600317906E-3</v>
      </c>
      <c r="HD25" s="45">
        <f t="shared" si="35"/>
        <v>3.2698269026799377E-5</v>
      </c>
      <c r="HE25" s="45">
        <f t="shared" si="36"/>
        <v>-7.9315981632990383E-4</v>
      </c>
      <c r="HF25" s="45">
        <f t="shared" si="37"/>
        <v>1.8182765080805187E-5</v>
      </c>
      <c r="HG25" s="45">
        <f t="shared" si="38"/>
        <v>-2.0727532844310402E-5</v>
      </c>
      <c r="HH25" s="45">
        <f t="shared" si="39"/>
        <v>-1.3556961243603656E-5</v>
      </c>
      <c r="HI25" s="45">
        <f t="shared" si="40"/>
        <v>3.53107906091542E-5</v>
      </c>
      <c r="HJ25" s="45">
        <f t="shared" si="41"/>
        <v>-1.4655279483600709E-4</v>
      </c>
      <c r="HK25" s="45">
        <f t="shared" si="42"/>
        <v>0</v>
      </c>
      <c r="HL25" s="45">
        <f t="shared" si="43"/>
        <v>0</v>
      </c>
      <c r="HM25" s="45">
        <f t="shared" si="44"/>
        <v>-1.4982025000615998E-5</v>
      </c>
      <c r="HN25" s="45">
        <f t="shared" si="45"/>
        <v>3.8727244656769796E-5</v>
      </c>
      <c r="HO25" s="45">
        <f t="shared" si="46"/>
        <v>1.3185004263442475E-6</v>
      </c>
      <c r="HP25" s="45">
        <f t="shared" si="47"/>
        <v>-6.1430075604496635E-4</v>
      </c>
      <c r="HQ25" s="45">
        <f t="shared" si="48"/>
        <v>-3.574291330040767E-5</v>
      </c>
      <c r="HR25" s="45">
        <f t="shared" si="49"/>
        <v>5.69889278711347E-5</v>
      </c>
      <c r="HS25" s="45">
        <f t="shared" si="50"/>
        <v>-8.2322061048178749E-5</v>
      </c>
      <c r="HT25" s="45">
        <f t="shared" si="51"/>
        <v>-8.5637351843633377E-5</v>
      </c>
      <c r="HU25" s="45">
        <f t="shared" si="52"/>
        <v>-4.116728872467906E-5</v>
      </c>
      <c r="HV25" s="45">
        <f t="shared" si="53"/>
        <v>0</v>
      </c>
      <c r="HW25" s="45">
        <f t="shared" si="54"/>
        <v>0</v>
      </c>
      <c r="HX25" s="45">
        <f t="shared" si="55"/>
        <v>-2.1163851481928873E-6</v>
      </c>
      <c r="HY25" s="45">
        <f t="shared" si="56"/>
        <v>-7.5806442569488848E-6</v>
      </c>
    </row>
    <row r="26" spans="1:233" x14ac:dyDescent="0.25">
      <c r="A26" s="37" t="s">
        <v>25</v>
      </c>
      <c r="B26" s="109">
        <v>47114.250009000003</v>
      </c>
      <c r="C26" s="109">
        <v>1104.2784446000001</v>
      </c>
      <c r="D26" s="109">
        <v>11897.704696999999</v>
      </c>
      <c r="E26" s="109">
        <v>11071.542981000001</v>
      </c>
      <c r="F26" s="109">
        <v>9904.4976184000006</v>
      </c>
      <c r="G26" s="109">
        <v>1430.2699534000001</v>
      </c>
      <c r="H26" s="109">
        <v>17135.796050000001</v>
      </c>
      <c r="I26" s="109">
        <v>110.27468689</v>
      </c>
      <c r="J26" s="109">
        <v>4.2371792279999996</v>
      </c>
      <c r="K26" s="109">
        <v>3.6738650999999997E-2</v>
      </c>
      <c r="L26" s="109">
        <v>7.0919614000000001E-3</v>
      </c>
      <c r="M26" s="109">
        <v>246.10855197999999</v>
      </c>
      <c r="N26" s="109">
        <v>3.4854910000000001E-4</v>
      </c>
      <c r="O26" s="109">
        <v>22.607414886000001</v>
      </c>
      <c r="P26" s="109">
        <v>4.7470215000000003E-3</v>
      </c>
      <c r="Q26" s="109">
        <v>0.10659919499999999</v>
      </c>
      <c r="R26" s="109">
        <v>0.6136583095</v>
      </c>
      <c r="T26" s="109">
        <v>1.0942837E-3</v>
      </c>
      <c r="U26" s="109">
        <v>1.1749670968999999</v>
      </c>
      <c r="V26" s="109">
        <v>2.9124421000000001E-2</v>
      </c>
      <c r="W26" s="109">
        <v>2.5072751599999998E-2</v>
      </c>
      <c r="X26" s="109">
        <v>1.45001E-5</v>
      </c>
      <c r="Y26" s="109">
        <v>2.1129482000000002E-2</v>
      </c>
      <c r="Z26" s="109">
        <v>125.13312547</v>
      </c>
      <c r="AA26" s="109">
        <v>44.232283774000003</v>
      </c>
      <c r="AB26" s="109">
        <v>0.16428013329999999</v>
      </c>
      <c r="AC26" s="109">
        <v>1.6237524079000001</v>
      </c>
      <c r="AE26" s="109">
        <v>3.1699129999999999E-3</v>
      </c>
      <c r="AF26" s="109">
        <v>3.4167180955999998</v>
      </c>
      <c r="AG26" s="109">
        <v>123.95297650000001</v>
      </c>
      <c r="AH26" s="109">
        <v>10.197508600999999</v>
      </c>
      <c r="AI26" s="109">
        <v>7.2960001699999999E-2</v>
      </c>
      <c r="AJ26" s="109">
        <v>0.40640944499999998</v>
      </c>
      <c r="AK26" s="109">
        <v>1.0945453E-3</v>
      </c>
      <c r="AL26" s="109">
        <v>294.83128772999999</v>
      </c>
      <c r="AM26" s="109">
        <v>1.6656120000000001E-4</v>
      </c>
      <c r="AN26" s="109">
        <v>6.3864339999999996E-4</v>
      </c>
      <c r="AO26" s="109">
        <v>116.88958676999999</v>
      </c>
      <c r="AP26" s="109">
        <v>21.666447471000001</v>
      </c>
      <c r="AS26" s="109">
        <v>4.0676130900000003E-2</v>
      </c>
      <c r="AT26" s="109">
        <v>0.75044108200000004</v>
      </c>
      <c r="AU26" s="109">
        <v>0.3717233667</v>
      </c>
      <c r="AV26" s="109">
        <v>11.593152561</v>
      </c>
      <c r="AW26" s="109">
        <v>54.632127373000003</v>
      </c>
      <c r="AX26" s="109">
        <v>278.60999994999997</v>
      </c>
      <c r="AY26" s="109">
        <v>112.05957361999999</v>
      </c>
      <c r="AZ26" s="109">
        <v>3.2836357500000003E-2</v>
      </c>
      <c r="BA26" s="109">
        <v>2.2652328000000001E-3</v>
      </c>
      <c r="BD26" s="109">
        <v>24.51284227</v>
      </c>
      <c r="BE26" s="109">
        <v>0.2283947928</v>
      </c>
      <c r="BG26" s="109" t="s">
        <v>25</v>
      </c>
      <c r="BH26" s="109">
        <v>57.365280240298397</v>
      </c>
      <c r="BI26" s="109">
        <v>6.9733862371299997</v>
      </c>
      <c r="BJ26" s="109">
        <v>3.28359983733197E-2</v>
      </c>
      <c r="BK26" s="109">
        <v>4.2364889925756302</v>
      </c>
      <c r="BL26" s="109">
        <v>0</v>
      </c>
      <c r="BM26" s="109">
        <v>3.6735673727552702E-2</v>
      </c>
      <c r="BN26" s="109">
        <v>110.672217234529</v>
      </c>
      <c r="BO26" s="109">
        <v>110.67203454821301</v>
      </c>
      <c r="BP26" s="109">
        <v>98.438719037814806</v>
      </c>
      <c r="BQ26" s="109">
        <v>13.129554327612601</v>
      </c>
      <c r="BR26" s="109">
        <v>2.89904747179461E-3</v>
      </c>
      <c r="BS26" s="109">
        <v>4.1718256033774796E-3</v>
      </c>
      <c r="BT26" s="109">
        <v>246.132053301936</v>
      </c>
      <c r="BU26" s="109">
        <v>0.228394182831792</v>
      </c>
      <c r="BV26" s="109">
        <v>1.11475889713784E-4</v>
      </c>
      <c r="BW26" s="109">
        <v>2.36886931000843E-4</v>
      </c>
      <c r="BX26" s="109">
        <v>1.4449337903489799E-5</v>
      </c>
      <c r="BY26" s="109">
        <v>22.645872514895</v>
      </c>
      <c r="BZ26" s="109">
        <v>1.1384756594299899E-3</v>
      </c>
      <c r="CA26" s="109">
        <v>3.6051763355875498E-3</v>
      </c>
      <c r="CB26" s="109">
        <v>0.106595548881079</v>
      </c>
      <c r="CC26" s="109">
        <v>0</v>
      </c>
      <c r="CD26" s="109">
        <v>1080.1163266273199</v>
      </c>
      <c r="CE26" s="109">
        <v>0.61365562572127497</v>
      </c>
      <c r="CF26" s="109">
        <v>2.2653674910244298E-3</v>
      </c>
      <c r="CG26" s="109">
        <v>3.1695068194469698E-4</v>
      </c>
      <c r="CH26" s="109">
        <v>7.7597461069131405E-4</v>
      </c>
      <c r="CI26" s="109">
        <v>0</v>
      </c>
      <c r="CJ26" s="109">
        <v>1.17497733096695</v>
      </c>
      <c r="CK26" s="109">
        <v>3.4167331171930799</v>
      </c>
      <c r="CL26" s="109">
        <v>2.9124184177529901E-2</v>
      </c>
      <c r="CM26" s="109">
        <v>1.66566133031713E-4</v>
      </c>
      <c r="CN26" s="109">
        <v>0.40640933692631698</v>
      </c>
      <c r="CO26" s="109">
        <v>6.3862831623373497E-4</v>
      </c>
      <c r="CP26" s="109">
        <v>47165.821681310801</v>
      </c>
      <c r="CQ26" s="109">
        <v>2.5074777684213401E-2</v>
      </c>
      <c r="CR26" s="109">
        <v>523.90281702813002</v>
      </c>
      <c r="CS26" s="109">
        <v>25.537430918713</v>
      </c>
      <c r="CT26" s="109">
        <v>60.097431196141102</v>
      </c>
      <c r="CU26" s="109">
        <v>54.642025576369697</v>
      </c>
      <c r="CV26" s="109">
        <v>753.87738749154698</v>
      </c>
      <c r="CW26" s="109">
        <v>2.1129490922753898E-2</v>
      </c>
      <c r="CX26" s="109">
        <v>1.8887965554875701E-3</v>
      </c>
      <c r="CY26" s="109">
        <v>125.63591607733299</v>
      </c>
      <c r="CZ26" s="109">
        <v>125.63591607733299</v>
      </c>
      <c r="DA26" s="109">
        <v>44.232277210712198</v>
      </c>
      <c r="DB26" s="109">
        <v>278.68099546012598</v>
      </c>
      <c r="DC26" s="109">
        <v>5.3044866615892999E-2</v>
      </c>
      <c r="DD26" s="109">
        <v>9.4412976393020098E-2</v>
      </c>
      <c r="DE26" s="109">
        <v>0</v>
      </c>
      <c r="DF26" s="109">
        <v>1076.6791366468999</v>
      </c>
      <c r="DG26" s="109">
        <v>3.5340491523930502</v>
      </c>
      <c r="DH26" s="109">
        <v>94.049157723633698</v>
      </c>
      <c r="DI26" s="109">
        <v>4.0018772155075304</v>
      </c>
      <c r="DJ26" s="109">
        <v>0.42214943444941999</v>
      </c>
      <c r="DK26" s="109">
        <v>1.2014945606959899</v>
      </c>
      <c r="DL26" s="109">
        <v>0</v>
      </c>
      <c r="DM26" s="109">
        <v>1.0433588179919199E-3</v>
      </c>
      <c r="DN26" s="109">
        <v>2.1183191938799598E-3</v>
      </c>
      <c r="DO26" s="109">
        <v>123.95402680457499</v>
      </c>
      <c r="DP26" s="109">
        <v>24.512936032012501</v>
      </c>
      <c r="DQ26" s="109">
        <v>10.198293285655501</v>
      </c>
      <c r="DR26" s="109">
        <v>1104.01415465533</v>
      </c>
      <c r="DS26" s="109">
        <v>0</v>
      </c>
      <c r="DT26" s="109">
        <v>2.9820954742417399E-2</v>
      </c>
      <c r="DU26" s="109">
        <v>4.2912965602385299E-2</v>
      </c>
      <c r="DV26" s="109">
        <v>16927.013061834099</v>
      </c>
      <c r="DW26" s="109">
        <v>10692.596217730599</v>
      </c>
      <c r="DX26" s="109">
        <v>1188.0676830633199</v>
      </c>
      <c r="DY26" s="109">
        <v>11880.663900793899</v>
      </c>
      <c r="DZ26" s="109">
        <v>1.66901599892894E-3</v>
      </c>
      <c r="EA26" s="109">
        <v>477.227842610773</v>
      </c>
      <c r="EB26" s="109">
        <v>21.666812322558201</v>
      </c>
      <c r="EC26" s="109">
        <v>0</v>
      </c>
      <c r="ED26" s="109">
        <v>0</v>
      </c>
      <c r="EE26" s="109">
        <v>4.0676180484024702E-2</v>
      </c>
      <c r="EF26" s="109">
        <v>0.75044464844546499</v>
      </c>
      <c r="EG26" s="109">
        <v>0.371723672243919</v>
      </c>
      <c r="EH26" s="109">
        <v>11.592631678962899</v>
      </c>
      <c r="EI26" s="109">
        <v>4.9595560365305902</v>
      </c>
      <c r="EJ26" s="109">
        <v>11049.511976294199</v>
      </c>
      <c r="EK26" s="109">
        <v>11.725315169562901</v>
      </c>
      <c r="EL26" s="109">
        <v>574.97165020365105</v>
      </c>
      <c r="EM26" s="109">
        <v>798.21293902566697</v>
      </c>
      <c r="EN26" s="109">
        <v>3.7874590750508399</v>
      </c>
      <c r="EO26" s="109">
        <v>3.1652247501887699E-2</v>
      </c>
      <c r="EP26" s="109">
        <v>1.68201370282797E-2</v>
      </c>
      <c r="EQ26" s="109">
        <v>528.42602892464004</v>
      </c>
      <c r="ER26" s="109">
        <v>11079.3733541238</v>
      </c>
      <c r="ES26" s="109">
        <v>9910.7684051773795</v>
      </c>
      <c r="ET26" s="109">
        <v>1168.6049489464599</v>
      </c>
      <c r="EU26" s="109">
        <v>8.6123802322569194</v>
      </c>
      <c r="EV26" s="109">
        <v>0.17328130259649299</v>
      </c>
      <c r="EW26" s="109">
        <v>414.896892353819</v>
      </c>
      <c r="EX26" s="109">
        <v>50.255284476705398</v>
      </c>
      <c r="EY26" s="109">
        <v>2508.98809460032</v>
      </c>
      <c r="EZ26" s="109">
        <v>109.551989803623</v>
      </c>
      <c r="FA26" s="109">
        <v>33.739829266356899</v>
      </c>
      <c r="FB26" s="109">
        <v>4518.0924935928097</v>
      </c>
      <c r="FC26" s="109">
        <v>1.0936951712192001E-3</v>
      </c>
      <c r="FD26" s="109">
        <v>84.418805088221603</v>
      </c>
      <c r="FE26" s="109">
        <v>154.24956103881701</v>
      </c>
      <c r="FF26" s="109">
        <v>189.807935283321</v>
      </c>
      <c r="FG26" s="109">
        <v>0.28606254413377602</v>
      </c>
      <c r="FH26" s="109">
        <v>1426.72870145604</v>
      </c>
      <c r="FI26" s="109">
        <v>9197.3689136676294</v>
      </c>
      <c r="FJ26" s="109">
        <v>112.05972905813</v>
      </c>
      <c r="FK26" s="109">
        <v>20.314072019709201</v>
      </c>
      <c r="FL26" s="109">
        <v>34.968544612484202</v>
      </c>
      <c r="FM26" s="109">
        <v>848.53590671788197</v>
      </c>
      <c r="FN26" s="109">
        <v>294.89062471047498</v>
      </c>
      <c r="FO26" s="109">
        <v>0</v>
      </c>
      <c r="FP26" s="109">
        <v>422.52680524388899</v>
      </c>
      <c r="FQ26" s="109">
        <v>17139.393244046099</v>
      </c>
      <c r="FR26" s="109">
        <v>116.92390615477601</v>
      </c>
      <c r="FS26" s="109">
        <v>698.28104200204598</v>
      </c>
      <c r="FU26" s="30">
        <f t="shared" si="0"/>
        <v>0</v>
      </c>
      <c r="FV26" s="45">
        <f t="shared" si="1"/>
        <v>1.094608792476725E-3</v>
      </c>
      <c r="FW26" s="45">
        <f t="shared" si="2"/>
        <v>-2.3933270269147291E-4</v>
      </c>
      <c r="FX26" s="45">
        <f t="shared" si="3"/>
        <v>-1.4322759422997565E-3</v>
      </c>
      <c r="FY26" s="45">
        <f t="shared" si="4"/>
        <v>7.0725219937610158E-4</v>
      </c>
      <c r="FZ26" s="45">
        <f t="shared" si="5"/>
        <v>6.3312517393404317E-4</v>
      </c>
      <c r="GA26" s="45">
        <f t="shared" si="6"/>
        <v>-2.4759325577258578E-3</v>
      </c>
      <c r="GB26" s="45">
        <f t="shared" si="7"/>
        <v>2.0992278593900474E-4</v>
      </c>
      <c r="GC26" s="45">
        <f t="shared" si="8"/>
        <v>3.6032535608953075E-3</v>
      </c>
      <c r="GD26" s="45">
        <f t="shared" si="9"/>
        <v>-1.6289974703175621E-4</v>
      </c>
      <c r="GE26" s="45">
        <f t="shared" si="10"/>
        <v>-8.1039242494100315E-5</v>
      </c>
      <c r="GF26" s="45">
        <f t="shared" si="11"/>
        <v>-2.9735532440871622E-3</v>
      </c>
      <c r="GG26" s="45">
        <f t="shared" si="12"/>
        <v>9.5491691560233474E-5</v>
      </c>
      <c r="GH26" s="45">
        <f t="shared" si="13"/>
        <v>-5.3444202086030718E-4</v>
      </c>
      <c r="GI26" s="45">
        <f t="shared" si="14"/>
        <v>1.7011068752851911E-3</v>
      </c>
      <c r="GJ26" s="45">
        <f t="shared" si="15"/>
        <v>-7.0981456108021063E-4</v>
      </c>
      <c r="GK26" s="45">
        <f t="shared" si="16"/>
        <v>-3.4204000517959732E-5</v>
      </c>
      <c r="GL26" s="45">
        <f t="shared" si="17"/>
        <v>-4.3734089207052876E-6</v>
      </c>
      <c r="GM26" s="45">
        <f t="shared" si="18"/>
        <v>0</v>
      </c>
      <c r="GN26" s="45">
        <f t="shared" si="19"/>
        <v>-1.241366716865846E-3</v>
      </c>
      <c r="GO26" s="45">
        <f t="shared" si="20"/>
        <v>8.7100881183066744E-6</v>
      </c>
      <c r="GP26" s="45">
        <f t="shared" si="21"/>
        <v>-8.1314052595123282E-6</v>
      </c>
      <c r="GQ26" s="45">
        <f t="shared" si="22"/>
        <v>8.0808211468993103E-5</v>
      </c>
      <c r="GR26" s="45">
        <f t="shared" si="23"/>
        <v>-3.5008100985649154E-3</v>
      </c>
      <c r="GS26" s="45">
        <f t="shared" si="24"/>
        <v>4.2228928739739807E-7</v>
      </c>
      <c r="GT26" s="45">
        <f t="shared" si="25"/>
        <v>4.018045624965539E-3</v>
      </c>
      <c r="GU26" s="45">
        <f t="shared" si="26"/>
        <v>-1.483822955723783E-7</v>
      </c>
      <c r="GV26" s="45">
        <f t="shared" si="27"/>
        <v>-1.3107262356947511E-5</v>
      </c>
      <c r="GW26" s="45">
        <f t="shared" si="28"/>
        <v>-6.6766801430194375E-5</v>
      </c>
      <c r="GX26" s="45">
        <f t="shared" si="29"/>
        <v>0</v>
      </c>
      <c r="GY26" s="45">
        <f t="shared" si="30"/>
        <v>-2.5978593507519983E-3</v>
      </c>
      <c r="GZ26" s="45">
        <f t="shared" si="31"/>
        <v>4.3964976506061714E-6</v>
      </c>
      <c r="HA26" s="45">
        <f t="shared" si="32"/>
        <v>8.4734114875293752E-6</v>
      </c>
      <c r="HB26" s="45">
        <f t="shared" si="33"/>
        <v>7.6948663267082054E-5</v>
      </c>
      <c r="HC26" s="45">
        <f t="shared" si="34"/>
        <v>-3.0987027128496505E-3</v>
      </c>
      <c r="HD26" s="45">
        <f t="shared" si="35"/>
        <v>-2.6592315787052462E-7</v>
      </c>
      <c r="HE26" s="45">
        <f t="shared" si="36"/>
        <v>-7.7669583963311725E-4</v>
      </c>
      <c r="HF26" s="45">
        <f t="shared" si="37"/>
        <v>2.0125740701351538E-4</v>
      </c>
      <c r="HG26" s="45">
        <f t="shared" si="38"/>
        <v>2.9616931872422505E-5</v>
      </c>
      <c r="HH26" s="45">
        <f t="shared" si="39"/>
        <v>-2.3618448519148718E-5</v>
      </c>
      <c r="HI26" s="45">
        <f t="shared" si="40"/>
        <v>2.9360515101778156E-4</v>
      </c>
      <c r="HJ26" s="45">
        <f t="shared" si="41"/>
        <v>1.6839473046408007E-5</v>
      </c>
      <c r="HK26" s="45">
        <f t="shared" si="42"/>
        <v>0</v>
      </c>
      <c r="HL26" s="45">
        <f t="shared" si="43"/>
        <v>0</v>
      </c>
      <c r="HM26" s="45">
        <f t="shared" si="44"/>
        <v>1.2189956026182284E-6</v>
      </c>
      <c r="HN26" s="45">
        <f t="shared" si="45"/>
        <v>4.7524656505320497E-6</v>
      </c>
      <c r="HO26" s="45">
        <f t="shared" si="46"/>
        <v>8.2196586593859062E-7</v>
      </c>
      <c r="HP26" s="45">
        <f t="shared" si="47"/>
        <v>-4.4930145994391976E-5</v>
      </c>
      <c r="HQ26" s="45">
        <f t="shared" si="48"/>
        <v>1.8117916774710837E-4</v>
      </c>
      <c r="HR26" s="45">
        <f t="shared" si="49"/>
        <v>2.5482039459729267E-4</v>
      </c>
      <c r="HS26" s="45">
        <f t="shared" si="50"/>
        <v>1.3871026364536925E-6</v>
      </c>
      <c r="HT26" s="45">
        <f t="shared" si="51"/>
        <v>-1.0936861078562782E-5</v>
      </c>
      <c r="HU26" s="45">
        <f t="shared" si="52"/>
        <v>5.9460124553059757E-5</v>
      </c>
      <c r="HV26" s="45">
        <f t="shared" si="53"/>
        <v>0</v>
      </c>
      <c r="HW26" s="45">
        <f t="shared" si="54"/>
        <v>0</v>
      </c>
      <c r="HX26" s="45">
        <f t="shared" si="55"/>
        <v>3.82501594339902E-6</v>
      </c>
      <c r="HY26" s="45">
        <f t="shared" si="56"/>
        <v>-2.6706747580390705E-6</v>
      </c>
    </row>
    <row r="27" spans="1:233" x14ac:dyDescent="0.25">
      <c r="A27" s="37" t="s">
        <v>26</v>
      </c>
      <c r="B27" s="109">
        <v>9186.6254019000007</v>
      </c>
      <c r="C27" s="109">
        <v>297.38678081</v>
      </c>
      <c r="D27" s="109">
        <v>5573.2866663000004</v>
      </c>
      <c r="E27" s="109">
        <v>3792.2871098000001</v>
      </c>
      <c r="F27" s="109">
        <v>2253.0683153999998</v>
      </c>
      <c r="G27" s="109">
        <v>3041.8208958999999</v>
      </c>
      <c r="H27" s="109">
        <v>8921.8144080000002</v>
      </c>
      <c r="I27" s="109">
        <v>24.849503938000002</v>
      </c>
      <c r="J27" s="109">
        <v>1.0599526731</v>
      </c>
      <c r="K27" s="109">
        <v>4.5337514999999997E-3</v>
      </c>
      <c r="L27" s="109">
        <v>5.4174359700000001E-2</v>
      </c>
      <c r="M27" s="109">
        <v>75.423102044000004</v>
      </c>
      <c r="N27" s="109">
        <v>6.4663760000000002E-4</v>
      </c>
      <c r="O27" s="109">
        <v>5.5185366934999998</v>
      </c>
      <c r="P27" s="109">
        <v>8.4784283999999998E-3</v>
      </c>
      <c r="Q27" s="109">
        <v>1.3154927E-2</v>
      </c>
      <c r="R27" s="109">
        <v>8.3026933299999994E-2</v>
      </c>
      <c r="T27" s="109">
        <v>4.1897124999999997E-3</v>
      </c>
      <c r="U27" s="109">
        <v>0.21805661330000001</v>
      </c>
      <c r="V27" s="109">
        <v>3.5941139999999998E-3</v>
      </c>
      <c r="W27" s="109">
        <v>3.6497006999999999E-3</v>
      </c>
      <c r="X27" s="109">
        <v>1.5022580000000001E-4</v>
      </c>
      <c r="Y27" s="109">
        <v>2.6074944999999999E-3</v>
      </c>
      <c r="Z27" s="109">
        <v>28.725938710000001</v>
      </c>
      <c r="AA27" s="109">
        <v>10.981282113000001</v>
      </c>
      <c r="AB27" s="109">
        <v>3.9727216400000001E-2</v>
      </c>
      <c r="AC27" s="109">
        <v>6.9916421899999998E-2</v>
      </c>
      <c r="AE27" s="109">
        <v>5.4866348999999997E-3</v>
      </c>
      <c r="AF27" s="109">
        <v>0.73554741899999998</v>
      </c>
      <c r="AG27" s="109">
        <v>20.425328364999999</v>
      </c>
      <c r="AH27" s="109">
        <v>2.1088164220999999</v>
      </c>
      <c r="AI27" s="109">
        <v>0.1213925698</v>
      </c>
      <c r="AJ27" s="109">
        <v>5.0153160000000002E-2</v>
      </c>
      <c r="AK27" s="109">
        <v>1.3507290000000001E-4</v>
      </c>
      <c r="AL27" s="109">
        <v>137.57027543999999</v>
      </c>
      <c r="AM27" s="109">
        <v>2.0554600000000001E-5</v>
      </c>
      <c r="AN27" s="109">
        <v>7.8812099999999997E-5</v>
      </c>
      <c r="AO27" s="109">
        <v>53.331600838999996</v>
      </c>
      <c r="AP27" s="109">
        <v>4.2056749147000003</v>
      </c>
      <c r="AS27" s="109">
        <v>1.00902514E-2</v>
      </c>
      <c r="AT27" s="109">
        <v>0.18173224639999999</v>
      </c>
      <c r="AU27" s="109">
        <v>9.1688461499999999E-2</v>
      </c>
      <c r="AV27" s="109">
        <v>2.4221340317000002</v>
      </c>
      <c r="AW27" s="109">
        <v>14.247711035</v>
      </c>
      <c r="AX27" s="109">
        <v>153.82437313</v>
      </c>
      <c r="AY27" s="109">
        <v>24.428771394000002</v>
      </c>
      <c r="AZ27" s="109">
        <v>4.0521875000000002E-3</v>
      </c>
      <c r="BA27" s="109">
        <v>2.7954219999999999E-4</v>
      </c>
      <c r="BD27" s="109">
        <v>6.0418473150000001</v>
      </c>
      <c r="BE27" s="109">
        <v>5.5222546400000003E-2</v>
      </c>
      <c r="BG27" s="109" t="s">
        <v>26</v>
      </c>
      <c r="BH27" s="109">
        <v>9.4741128149568894</v>
      </c>
      <c r="BI27" s="109">
        <v>1.4547598660427401</v>
      </c>
      <c r="BJ27" s="109">
        <v>4.0521855551238096E-3</v>
      </c>
      <c r="BK27" s="109">
        <v>1.0597320019226699</v>
      </c>
      <c r="BL27" s="109">
        <v>0</v>
      </c>
      <c r="BM27" s="109">
        <v>4.5336472206815599E-3</v>
      </c>
      <c r="BN27" s="109">
        <v>24.9165358420967</v>
      </c>
      <c r="BO27" s="109">
        <v>24.916508231070999</v>
      </c>
      <c r="BP27" s="109">
        <v>18.694816996208498</v>
      </c>
      <c r="BQ27" s="109">
        <v>2.1684864689410999</v>
      </c>
      <c r="BR27" s="109">
        <v>2.2142645911473399E-2</v>
      </c>
      <c r="BS27" s="109">
        <v>3.1863815680704503E-2</v>
      </c>
      <c r="BT27" s="109">
        <v>75.425082254864506</v>
      </c>
      <c r="BU27" s="109">
        <v>5.5221276605761802E-2</v>
      </c>
      <c r="BV27" s="109">
        <v>2.06882299641197E-4</v>
      </c>
      <c r="BW27" s="109">
        <v>4.3962084117351999E-4</v>
      </c>
      <c r="BX27" s="109">
        <v>1.49755838813367E-4</v>
      </c>
      <c r="BY27" s="109">
        <v>5.5250945057733496</v>
      </c>
      <c r="BZ27" s="109">
        <v>2.0295581904462702E-3</v>
      </c>
      <c r="CA27" s="109">
        <v>6.4269049642575503E-3</v>
      </c>
      <c r="CB27" s="109">
        <v>1.3155710838444299E-2</v>
      </c>
      <c r="CC27" s="109">
        <v>0</v>
      </c>
      <c r="CD27" s="109">
        <v>286.09393434377802</v>
      </c>
      <c r="CE27" s="109">
        <v>8.3003052733064395E-2</v>
      </c>
      <c r="CF27" s="109">
        <v>2.79573221688079E-4</v>
      </c>
      <c r="CG27" s="109">
        <v>1.2114554010483E-3</v>
      </c>
      <c r="CH27" s="109">
        <v>2.9659376833832099E-3</v>
      </c>
      <c r="CI27" s="109">
        <v>0</v>
      </c>
      <c r="CJ27" s="109">
        <v>0.21805376560235001</v>
      </c>
      <c r="CK27" s="109">
        <v>0.73554655446022499</v>
      </c>
      <c r="CL27" s="109">
        <v>3.5940175739249901E-3</v>
      </c>
      <c r="CM27" s="109">
        <v>2.0553858756262401E-5</v>
      </c>
      <c r="CN27" s="109">
        <v>5.0153226448298997E-2</v>
      </c>
      <c r="CO27" s="109">
        <v>7.8811600583122393E-5</v>
      </c>
      <c r="CP27" s="109">
        <v>9190.1717193295608</v>
      </c>
      <c r="CQ27" s="109">
        <v>3.6496148893962201E-3</v>
      </c>
      <c r="CR27" s="109">
        <v>76.949889949067199</v>
      </c>
      <c r="CS27" s="109">
        <v>6.1860197143230797</v>
      </c>
      <c r="CT27" s="109">
        <v>10.563079246232901</v>
      </c>
      <c r="CU27" s="109">
        <v>14.2491911230724</v>
      </c>
      <c r="CV27" s="109">
        <v>179.92901037891801</v>
      </c>
      <c r="CW27" s="109">
        <v>2.6073919278774399E-3</v>
      </c>
      <c r="CX27" s="109">
        <v>5.0058127801247702E-4</v>
      </c>
      <c r="CY27" s="109">
        <v>28.809099247944499</v>
      </c>
      <c r="CZ27" s="109">
        <v>28.809099247944499</v>
      </c>
      <c r="DA27" s="109">
        <v>10.981282979678801</v>
      </c>
      <c r="DB27" s="109">
        <v>153.834566323351</v>
      </c>
      <c r="DC27" s="109">
        <v>1.31551068081659E-2</v>
      </c>
      <c r="DD27" s="109">
        <v>2.2390875725916901E-2</v>
      </c>
      <c r="DE27" s="109">
        <v>0</v>
      </c>
      <c r="DF27" s="109">
        <v>632.24805465457405</v>
      </c>
      <c r="DG27" s="109">
        <v>2.15780975008947</v>
      </c>
      <c r="DH27" s="109">
        <v>20.280876400064798</v>
      </c>
      <c r="DI27" s="109">
        <v>0.78963364638590805</v>
      </c>
      <c r="DJ27" s="109">
        <v>1.81261187233034E-2</v>
      </c>
      <c r="DK27" s="109">
        <v>5.1589800680125801E-2</v>
      </c>
      <c r="DL27" s="109">
        <v>0</v>
      </c>
      <c r="DM27" s="109">
        <v>1.80609977479786E-3</v>
      </c>
      <c r="DN27" s="109">
        <v>3.6669456314864101E-3</v>
      </c>
      <c r="DO27" s="109">
        <v>20.4253937886395</v>
      </c>
      <c r="DP27" s="109">
        <v>6.0418382908282204</v>
      </c>
      <c r="DQ27" s="109">
        <v>2.10862524350483</v>
      </c>
      <c r="DR27" s="109">
        <v>297.211755493091</v>
      </c>
      <c r="DS27" s="109">
        <v>0</v>
      </c>
      <c r="DT27" s="109">
        <v>4.9613518759679599E-2</v>
      </c>
      <c r="DU27" s="109">
        <v>7.1395072808743507E-2</v>
      </c>
      <c r="DV27" s="109">
        <v>8856.1496246079896</v>
      </c>
      <c r="DW27" s="109">
        <v>5005.0727012505604</v>
      </c>
      <c r="DX27" s="109">
        <v>556.11955194188602</v>
      </c>
      <c r="DY27" s="109">
        <v>5561.1922531924502</v>
      </c>
      <c r="DZ27" s="109">
        <v>3.9695982125888799E-4</v>
      </c>
      <c r="EA27" s="109">
        <v>170.17126330615</v>
      </c>
      <c r="EB27" s="109">
        <v>4.2056752436724496</v>
      </c>
      <c r="EC27" s="109">
        <v>0</v>
      </c>
      <c r="ED27" s="109">
        <v>0</v>
      </c>
      <c r="EE27" s="109">
        <v>1.0089994692593E-2</v>
      </c>
      <c r="EF27" s="109">
        <v>0.181735837122527</v>
      </c>
      <c r="EG27" s="109">
        <v>9.1686018988409099E-2</v>
      </c>
      <c r="EH27" s="109">
        <v>2.4219490476143202</v>
      </c>
      <c r="EI27" s="109">
        <v>18.7907234025033</v>
      </c>
      <c r="EJ27" s="109">
        <v>6504.7518309337102</v>
      </c>
      <c r="EK27" s="109">
        <v>13.3523465636005</v>
      </c>
      <c r="EL27" s="109">
        <v>103.57608326857201</v>
      </c>
      <c r="EM27" s="109">
        <v>164.33707041011399</v>
      </c>
      <c r="EN27" s="109">
        <v>9.5222493668876904</v>
      </c>
      <c r="EO27" s="109">
        <v>8.3883834609258193E-3</v>
      </c>
      <c r="EP27" s="109">
        <v>4.1804300666346897E-3</v>
      </c>
      <c r="EQ27" s="109">
        <v>107.532423441745</v>
      </c>
      <c r="ER27" s="109">
        <v>3787.9766454415499</v>
      </c>
      <c r="ES27" s="109">
        <v>2252.68287083108</v>
      </c>
      <c r="ET27" s="109">
        <v>1535.2937746104701</v>
      </c>
      <c r="EU27" s="109">
        <v>1.73370874485358</v>
      </c>
      <c r="EV27" s="109">
        <v>0.116996646169304</v>
      </c>
      <c r="EW27" s="109">
        <v>284.73158983448798</v>
      </c>
      <c r="EX27" s="109">
        <v>9.2302191239934501</v>
      </c>
      <c r="EY27" s="109">
        <v>477.04450479229598</v>
      </c>
      <c r="EZ27" s="109">
        <v>20.739560215391499</v>
      </c>
      <c r="FA27" s="109">
        <v>6.4066608470157602</v>
      </c>
      <c r="FB27" s="109">
        <v>880.25469059783802</v>
      </c>
      <c r="FC27" s="109">
        <v>1.34965747055452E-4</v>
      </c>
      <c r="FD27" s="109">
        <v>22.046610709995399</v>
      </c>
      <c r="FE27" s="109">
        <v>73.178963389055099</v>
      </c>
      <c r="FF27" s="109">
        <v>80.782043866465997</v>
      </c>
      <c r="FG27" s="109">
        <v>1.3446479366281401</v>
      </c>
      <c r="FH27" s="109">
        <v>3032.4383046298099</v>
      </c>
      <c r="FI27" s="109">
        <v>5660.3976776496902</v>
      </c>
      <c r="FJ27" s="109">
        <v>24.428750136521199</v>
      </c>
      <c r="FK27" s="109">
        <v>65.483855782608899</v>
      </c>
      <c r="FL27" s="109">
        <v>5.7751750760788596</v>
      </c>
      <c r="FM27" s="109">
        <v>580.42060211819501</v>
      </c>
      <c r="FN27" s="109">
        <v>137.57836986083501</v>
      </c>
      <c r="FO27" s="109">
        <v>0</v>
      </c>
      <c r="FP27" s="109">
        <v>226.08200970604599</v>
      </c>
      <c r="FQ27" s="109">
        <v>8921.9711316875801</v>
      </c>
      <c r="FR27" s="109">
        <v>53.336444465851997</v>
      </c>
      <c r="FS27" s="109">
        <v>330.24312317203902</v>
      </c>
      <c r="FU27" s="30">
        <f t="shared" si="0"/>
        <v>0</v>
      </c>
      <c r="FV27" s="45">
        <f t="shared" si="1"/>
        <v>3.8603048175085252E-4</v>
      </c>
      <c r="FW27" s="45">
        <f t="shared" si="2"/>
        <v>-5.8854437454240293E-4</v>
      </c>
      <c r="FX27" s="45">
        <f t="shared" si="3"/>
        <v>-2.1700683692948337E-3</v>
      </c>
      <c r="FY27" s="45">
        <f t="shared" si="4"/>
        <v>-1.1366397726878643E-3</v>
      </c>
      <c r="FZ27" s="45">
        <f t="shared" si="5"/>
        <v>-1.710754025012488E-4</v>
      </c>
      <c r="GA27" s="45">
        <f t="shared" si="6"/>
        <v>-3.0845311381865327E-3</v>
      </c>
      <c r="GB27" s="45">
        <f t="shared" si="7"/>
        <v>1.7566346979751013E-5</v>
      </c>
      <c r="GC27" s="45">
        <f t="shared" si="8"/>
        <v>2.6964036480637424E-3</v>
      </c>
      <c r="GD27" s="45">
        <f t="shared" si="9"/>
        <v>-2.0818965122721683E-4</v>
      </c>
      <c r="GE27" s="45">
        <f t="shared" si="10"/>
        <v>-2.3000669189700415E-5</v>
      </c>
      <c r="GF27" s="45">
        <f t="shared" si="11"/>
        <v>-3.0992172081380064E-3</v>
      </c>
      <c r="GG27" s="45">
        <f t="shared" si="12"/>
        <v>2.6254699300848029E-5</v>
      </c>
      <c r="GH27" s="45">
        <f t="shared" si="13"/>
        <v>-2.0793592157810571E-4</v>
      </c>
      <c r="GI27" s="45">
        <f t="shared" si="14"/>
        <v>1.1883244848356176E-3</v>
      </c>
      <c r="GJ27" s="45">
        <f t="shared" si="15"/>
        <v>-2.5907213294600363E-3</v>
      </c>
      <c r="GK27" s="45">
        <f t="shared" si="16"/>
        <v>5.9585161080642449E-5</v>
      </c>
      <c r="GL27" s="45">
        <f t="shared" si="17"/>
        <v>-2.8762434051745944E-4</v>
      </c>
      <c r="GM27" s="45">
        <f t="shared" si="18"/>
        <v>0</v>
      </c>
      <c r="GN27" s="45">
        <f t="shared" si="19"/>
        <v>-2.9403964039273725E-3</v>
      </c>
      <c r="GO27" s="45">
        <f t="shared" si="20"/>
        <v>-1.3059441797693906E-5</v>
      </c>
      <c r="GP27" s="45">
        <f t="shared" si="21"/>
        <v>-2.682888606473977E-5</v>
      </c>
      <c r="GQ27" s="45">
        <f t="shared" si="22"/>
        <v>-2.3511682418170576E-5</v>
      </c>
      <c r="GR27" s="45">
        <f t="shared" si="23"/>
        <v>-3.1283653449208507E-3</v>
      </c>
      <c r="GS27" s="45">
        <f t="shared" si="24"/>
        <v>-3.9337426238068474E-5</v>
      </c>
      <c r="GT27" s="45">
        <f t="shared" si="25"/>
        <v>2.8949632868062779E-3</v>
      </c>
      <c r="GU27" s="45">
        <f t="shared" si="26"/>
        <v>7.8923279715391802E-8</v>
      </c>
      <c r="GV27" s="45">
        <f t="shared" si="27"/>
        <v>-2.0232962571947112E-5</v>
      </c>
      <c r="GW27" s="45">
        <f t="shared" si="28"/>
        <v>-2.8677453897394535E-3</v>
      </c>
      <c r="GX27" s="45">
        <f t="shared" si="29"/>
        <v>0</v>
      </c>
      <c r="GY27" s="45">
        <f t="shared" si="30"/>
        <v>-2.476835795239332E-3</v>
      </c>
      <c r="GZ27" s="45">
        <f t="shared" si="31"/>
        <v>-1.1753691912442025E-6</v>
      </c>
      <c r="HA27" s="45">
        <f t="shared" si="32"/>
        <v>3.2030642706125565E-6</v>
      </c>
      <c r="HB27" s="45">
        <f t="shared" si="33"/>
        <v>-9.065682207626071E-5</v>
      </c>
      <c r="HC27" s="45">
        <f t="shared" si="34"/>
        <v>-3.1631114837548293E-3</v>
      </c>
      <c r="HD27" s="45">
        <f t="shared" si="35"/>
        <v>1.3249075231770677E-6</v>
      </c>
      <c r="HE27" s="45">
        <f t="shared" si="36"/>
        <v>-7.9329713471768416E-4</v>
      </c>
      <c r="HF27" s="45">
        <f t="shared" si="37"/>
        <v>5.8838443182096207E-5</v>
      </c>
      <c r="HG27" s="45">
        <f t="shared" si="38"/>
        <v>-3.6062182557683253E-5</v>
      </c>
      <c r="HH27" s="45">
        <f t="shared" si="39"/>
        <v>-6.3368045973129165E-6</v>
      </c>
      <c r="HI27" s="45">
        <f t="shared" si="40"/>
        <v>9.0820953727281802E-5</v>
      </c>
      <c r="HJ27" s="45">
        <f t="shared" si="41"/>
        <v>7.8221083643864253E-8</v>
      </c>
      <c r="HK27" s="45">
        <f t="shared" si="42"/>
        <v>0</v>
      </c>
      <c r="HL27" s="45">
        <f t="shared" si="43"/>
        <v>0</v>
      </c>
      <c r="HM27" s="45">
        <f t="shared" si="44"/>
        <v>-2.5441130931570178E-5</v>
      </c>
      <c r="HN27" s="45">
        <f t="shared" si="45"/>
        <v>1.9758312562234446E-5</v>
      </c>
      <c r="HO27" s="45">
        <f t="shared" si="46"/>
        <v>-2.6639247195787233E-5</v>
      </c>
      <c r="HP27" s="45">
        <f t="shared" si="47"/>
        <v>-7.6372357292789762E-5</v>
      </c>
      <c r="HQ27" s="45">
        <f t="shared" si="48"/>
        <v>1.0388251619955496E-4</v>
      </c>
      <c r="HR27" s="45">
        <f t="shared" si="49"/>
        <v>6.626513824558706E-5</v>
      </c>
      <c r="HS27" s="45">
        <f t="shared" si="50"/>
        <v>-8.7018206769969168E-7</v>
      </c>
      <c r="HT27" s="45">
        <f t="shared" si="51"/>
        <v>-4.7995710727885479E-7</v>
      </c>
      <c r="HU27" s="45">
        <f t="shared" si="52"/>
        <v>1.1097318429565568E-4</v>
      </c>
      <c r="HV27" s="45">
        <f t="shared" si="53"/>
        <v>0</v>
      </c>
      <c r="HW27" s="45">
        <f t="shared" si="54"/>
        <v>0</v>
      </c>
      <c r="HX27" s="45">
        <f t="shared" si="55"/>
        <v>-1.4936113590971598E-6</v>
      </c>
      <c r="HY27" s="45">
        <f t="shared" si="56"/>
        <v>-2.2994126873533157E-5</v>
      </c>
    </row>
    <row r="28" spans="1:233" x14ac:dyDescent="0.25">
      <c r="A28" s="37" t="s">
        <v>27</v>
      </c>
      <c r="B28" s="109">
        <v>13517.429908</v>
      </c>
      <c r="C28" s="109">
        <v>544.84697725000001</v>
      </c>
      <c r="D28" s="109">
        <v>12228.817279000001</v>
      </c>
      <c r="E28" s="109">
        <v>6648.9622683999996</v>
      </c>
      <c r="F28" s="109">
        <v>2954.0474933</v>
      </c>
      <c r="G28" s="109">
        <v>3272.4141663</v>
      </c>
      <c r="H28" s="109">
        <v>6648.9807675000002</v>
      </c>
      <c r="I28" s="109">
        <v>31.640546710999999</v>
      </c>
      <c r="J28" s="109">
        <v>1.1518344264</v>
      </c>
      <c r="K28" s="109">
        <v>7.4042520000000001E-3</v>
      </c>
      <c r="L28" s="109">
        <v>0.13749463270000001</v>
      </c>
      <c r="M28" s="109">
        <v>77.988439417999999</v>
      </c>
      <c r="N28" s="109">
        <v>1.9178690000000001E-4</v>
      </c>
      <c r="O28" s="109">
        <v>6.2455146126000001</v>
      </c>
      <c r="P28" s="109">
        <v>1.86747367E-2</v>
      </c>
      <c r="Q28" s="109">
        <v>2.1483840000000001E-2</v>
      </c>
      <c r="R28" s="109">
        <v>0.14290081269999999</v>
      </c>
      <c r="T28" s="109">
        <v>1.04625802E-2</v>
      </c>
      <c r="U28" s="109">
        <v>0.38462959660000001</v>
      </c>
      <c r="V28" s="109">
        <v>5.8696920000000001E-3</v>
      </c>
      <c r="W28" s="109">
        <v>5.3943209000000001E-3</v>
      </c>
      <c r="X28" s="109">
        <v>3.9394039999999999E-4</v>
      </c>
      <c r="Y28" s="109">
        <v>4.2584040000000004E-3</v>
      </c>
      <c r="Z28" s="109">
        <v>40.283892457</v>
      </c>
      <c r="AA28" s="109">
        <v>12.339736323</v>
      </c>
      <c r="AB28" s="109">
        <v>5.4405909000000002E-2</v>
      </c>
      <c r="AC28" s="109">
        <v>0.1742615901</v>
      </c>
      <c r="AE28" s="109">
        <v>6.0437336999999997E-3</v>
      </c>
      <c r="AF28" s="109">
        <v>0.8813762275</v>
      </c>
      <c r="AG28" s="109">
        <v>37.307046800000002</v>
      </c>
      <c r="AH28" s="109">
        <v>3.0865618190999999</v>
      </c>
      <c r="AI28" s="109">
        <v>0.16307124379999999</v>
      </c>
      <c r="AJ28" s="109">
        <v>8.1907140000000003E-2</v>
      </c>
      <c r="AK28" s="109">
        <v>2.2059299999999999E-4</v>
      </c>
      <c r="AL28" s="109">
        <v>109.26965638</v>
      </c>
      <c r="AM28" s="109">
        <v>3.3568500000000002E-5</v>
      </c>
      <c r="AN28" s="109">
        <v>1.2871120000000001E-4</v>
      </c>
      <c r="AO28" s="109">
        <v>43.021815707999998</v>
      </c>
      <c r="AP28" s="109">
        <v>7.3476949339999997</v>
      </c>
      <c r="AS28" s="109">
        <v>1.13505016E-2</v>
      </c>
      <c r="AT28" s="109">
        <v>0.2110140415</v>
      </c>
      <c r="AU28" s="109">
        <v>0.1031063314</v>
      </c>
      <c r="AV28" s="109">
        <v>3.712667545</v>
      </c>
      <c r="AW28" s="109">
        <v>14.869919318999999</v>
      </c>
      <c r="AX28" s="109">
        <v>111.68577148</v>
      </c>
      <c r="AY28" s="109">
        <v>28.543707597000001</v>
      </c>
      <c r="AZ28" s="109">
        <v>6.6177900000000001E-3</v>
      </c>
      <c r="BA28" s="109">
        <v>4.5653160000000003E-4</v>
      </c>
      <c r="BD28" s="109">
        <v>6.7929784499999997</v>
      </c>
      <c r="BE28" s="109">
        <v>6.4208767599999994E-2</v>
      </c>
      <c r="BG28" s="109" t="s">
        <v>27</v>
      </c>
      <c r="BH28" s="109">
        <v>17.315913636993599</v>
      </c>
      <c r="BI28" s="109">
        <v>1.6665251076562899</v>
      </c>
      <c r="BJ28" s="109">
        <v>6.6174868828298497E-3</v>
      </c>
      <c r="BK28" s="109">
        <v>1.1517177953497899</v>
      </c>
      <c r="BL28" s="109">
        <v>0</v>
      </c>
      <c r="BM28" s="109">
        <v>7.4043658206033001E-3</v>
      </c>
      <c r="BN28" s="109">
        <v>31.7668834596086</v>
      </c>
      <c r="BO28" s="109">
        <v>31.766835618626398</v>
      </c>
      <c r="BP28" s="109">
        <v>30.575797292546099</v>
      </c>
      <c r="BQ28" s="109">
        <v>3.9632363601348199</v>
      </c>
      <c r="BR28" s="109">
        <v>5.6196681383069602E-2</v>
      </c>
      <c r="BS28" s="109">
        <v>8.0868325730032997E-2</v>
      </c>
      <c r="BT28" s="109">
        <v>77.995786181560007</v>
      </c>
      <c r="BU28" s="109">
        <v>6.4210377395532703E-2</v>
      </c>
      <c r="BV28" s="109">
        <v>6.1308078436041099E-5</v>
      </c>
      <c r="BW28" s="109">
        <v>1.30280280152339E-4</v>
      </c>
      <c r="BX28" s="109">
        <v>3.9271971340401E-4</v>
      </c>
      <c r="BY28" s="109">
        <v>6.2576447547194398</v>
      </c>
      <c r="BZ28" s="109">
        <v>4.4687545792754402E-3</v>
      </c>
      <c r="CA28" s="109">
        <v>1.41510537189217E-2</v>
      </c>
      <c r="CB28" s="109">
        <v>2.1485632935693302E-2</v>
      </c>
      <c r="CC28" s="109">
        <v>0</v>
      </c>
      <c r="CD28" s="109">
        <v>743.28444038104794</v>
      </c>
      <c r="CE28" s="109">
        <v>0.142839056080001</v>
      </c>
      <c r="CF28" s="109">
        <v>4.5652089065328498E-4</v>
      </c>
      <c r="CG28" s="109">
        <v>3.0248600182983601E-3</v>
      </c>
      <c r="CH28" s="109">
        <v>7.4056111035786503E-3</v>
      </c>
      <c r="CI28" s="109">
        <v>0</v>
      </c>
      <c r="CJ28" s="109">
        <v>0.38463087203462099</v>
      </c>
      <c r="CK28" s="109">
        <v>0.88138067068403902</v>
      </c>
      <c r="CL28" s="109">
        <v>5.8698967657168201E-3</v>
      </c>
      <c r="CM28" s="109">
        <v>3.3568453402825702E-5</v>
      </c>
      <c r="CN28" s="109">
        <v>8.1902769519557606E-2</v>
      </c>
      <c r="CO28" s="109">
        <v>1.28714495355137E-4</v>
      </c>
      <c r="CP28" s="109">
        <v>13517.589143691701</v>
      </c>
      <c r="CQ28" s="109">
        <v>5.3942557044964496E-3</v>
      </c>
      <c r="CR28" s="109">
        <v>74.960165881128006</v>
      </c>
      <c r="CS28" s="109">
        <v>11.6550452481034</v>
      </c>
      <c r="CT28" s="109">
        <v>13.007304651102</v>
      </c>
      <c r="CU28" s="109">
        <v>14.872803409730601</v>
      </c>
      <c r="CV28" s="109">
        <v>292.46541788833099</v>
      </c>
      <c r="CW28" s="109">
        <v>4.2582795539661301E-3</v>
      </c>
      <c r="CX28" s="109">
        <v>5.59834171525102E-4</v>
      </c>
      <c r="CY28" s="109">
        <v>40.430930613529704</v>
      </c>
      <c r="CZ28" s="109">
        <v>40.430930613529704</v>
      </c>
      <c r="DA28" s="109">
        <v>12.3397416016909</v>
      </c>
      <c r="DB28" s="109">
        <v>111.705785604507</v>
      </c>
      <c r="DC28" s="109">
        <v>1.5978015028983002E-2</v>
      </c>
      <c r="DD28" s="109">
        <v>3.3461407854109101E-2</v>
      </c>
      <c r="DE28" s="109">
        <v>0</v>
      </c>
      <c r="DF28" s="109">
        <v>422.08851644776502</v>
      </c>
      <c r="DG28" s="109">
        <v>1.47257101656266</v>
      </c>
      <c r="DH28" s="109">
        <v>28.964251741056</v>
      </c>
      <c r="DI28" s="109">
        <v>1.1257895373007001</v>
      </c>
      <c r="DJ28" s="109">
        <v>4.5170022734061899E-2</v>
      </c>
      <c r="DK28" s="109">
        <v>0.128560554495499</v>
      </c>
      <c r="DL28" s="109">
        <v>0</v>
      </c>
      <c r="DM28" s="109">
        <v>1.98829636510744E-3</v>
      </c>
      <c r="DN28" s="109">
        <v>4.0368531589477299E-3</v>
      </c>
      <c r="DO28" s="109">
        <v>37.307201352364203</v>
      </c>
      <c r="DP28" s="109">
        <v>6.7929522942674296</v>
      </c>
      <c r="DQ28" s="109">
        <v>3.0871650351784399</v>
      </c>
      <c r="DR28" s="109">
        <v>544.34712186786601</v>
      </c>
      <c r="DS28" s="109">
        <v>0</v>
      </c>
      <c r="DT28" s="109">
        <v>6.6644966257158003E-2</v>
      </c>
      <c r="DU28" s="109">
        <v>9.5903804419164698E-2</v>
      </c>
      <c r="DV28" s="109">
        <v>6560.0932748006198</v>
      </c>
      <c r="DW28" s="109">
        <v>10977.720090680499</v>
      </c>
      <c r="DX28" s="109">
        <v>1219.7466329297699</v>
      </c>
      <c r="DY28" s="109">
        <v>12197.4667236102</v>
      </c>
      <c r="DZ28" s="109">
        <v>3.8248960738317502E-4</v>
      </c>
      <c r="EA28" s="109">
        <v>132.37794629184199</v>
      </c>
      <c r="EB28" s="109">
        <v>7.3478240251403903</v>
      </c>
      <c r="EC28" s="109">
        <v>0</v>
      </c>
      <c r="ED28" s="109">
        <v>0</v>
      </c>
      <c r="EE28" s="109">
        <v>1.1350055518113701E-2</v>
      </c>
      <c r="EF28" s="109">
        <v>0.21101532863087399</v>
      </c>
      <c r="EG28" s="109">
        <v>0.103104692577588</v>
      </c>
      <c r="EH28" s="109">
        <v>3.7125933200394599</v>
      </c>
      <c r="EI28" s="109">
        <v>48.594090875179802</v>
      </c>
      <c r="EJ28" s="109">
        <v>4461.7850146096898</v>
      </c>
      <c r="EK28" s="109">
        <v>29.499802671230199</v>
      </c>
      <c r="EL28" s="109">
        <v>106.853350121529</v>
      </c>
      <c r="EM28" s="109">
        <v>193.52649811229199</v>
      </c>
      <c r="EN28" s="109">
        <v>24.501408211335001</v>
      </c>
      <c r="EO28" s="109">
        <v>9.3811902202968409E-3</v>
      </c>
      <c r="EP28" s="109">
        <v>4.9640926271929103E-3</v>
      </c>
      <c r="EQ28" s="109">
        <v>93.098117803975896</v>
      </c>
      <c r="ER28" s="109">
        <v>6638.8958657475296</v>
      </c>
      <c r="ES28" s="109">
        <v>2954.1743493313502</v>
      </c>
      <c r="ET28" s="109">
        <v>3684.7215164161598</v>
      </c>
      <c r="EU28" s="109">
        <v>1.7609002656569399</v>
      </c>
      <c r="EV28" s="109">
        <v>0.28003882826215099</v>
      </c>
      <c r="EW28" s="109">
        <v>549.89365328571296</v>
      </c>
      <c r="EX28" s="109">
        <v>10.234218570633301</v>
      </c>
      <c r="EY28" s="109">
        <v>560.42559845015001</v>
      </c>
      <c r="EZ28" s="109">
        <v>23.299365061150599</v>
      </c>
      <c r="FA28" s="109">
        <v>8.8045009159102001</v>
      </c>
      <c r="FB28" s="109">
        <v>1087.4495293131999</v>
      </c>
      <c r="FC28" s="109">
        <v>2.2043129073033601E-4</v>
      </c>
      <c r="FD28" s="109">
        <v>48.496432916082099</v>
      </c>
      <c r="FE28" s="109">
        <v>90.846615667587102</v>
      </c>
      <c r="FF28" s="109">
        <v>121.60738098513499</v>
      </c>
      <c r="FG28" s="109">
        <v>3.4898990021880798</v>
      </c>
      <c r="FH28" s="109">
        <v>3262.3731451785402</v>
      </c>
      <c r="FI28" s="109">
        <v>3765.49396059318</v>
      </c>
      <c r="FJ28" s="109">
        <v>28.543676012527701</v>
      </c>
      <c r="FK28" s="109">
        <v>70.291740142112403</v>
      </c>
      <c r="FL28" s="109">
        <v>10.5554256315567</v>
      </c>
      <c r="FM28" s="109">
        <v>380.19312801422802</v>
      </c>
      <c r="FN28" s="109">
        <v>109.28636842834101</v>
      </c>
      <c r="FO28" s="109">
        <v>0</v>
      </c>
      <c r="FP28" s="109">
        <v>171.33251165625001</v>
      </c>
      <c r="FQ28" s="109">
        <v>6649.1678854919301</v>
      </c>
      <c r="FR28" s="109">
        <v>43.031501517537698</v>
      </c>
      <c r="FS28" s="109">
        <v>296.25487611977599</v>
      </c>
      <c r="FU28" s="30">
        <f t="shared" si="0"/>
        <v>0</v>
      </c>
      <c r="FV28" s="45">
        <f t="shared" si="1"/>
        <v>1.1780027178581813E-5</v>
      </c>
      <c r="FW28" s="45">
        <f t="shared" si="2"/>
        <v>-9.1742342897250802E-4</v>
      </c>
      <c r="FX28" s="45">
        <f t="shared" si="3"/>
        <v>-2.5636621003110524E-3</v>
      </c>
      <c r="FY28" s="45">
        <f t="shared" si="4"/>
        <v>-1.5139810163026283E-3</v>
      </c>
      <c r="FZ28" s="45">
        <f t="shared" si="5"/>
        <v>4.2943125199531432E-5</v>
      </c>
      <c r="GA28" s="45">
        <f t="shared" si="6"/>
        <v>-3.0683833436685225E-3</v>
      </c>
      <c r="GB28" s="45">
        <f t="shared" si="7"/>
        <v>2.814235722330672E-5</v>
      </c>
      <c r="GC28" s="45">
        <f t="shared" si="8"/>
        <v>3.9913630058261464E-3</v>
      </c>
      <c r="GD28" s="45">
        <f t="shared" si="9"/>
        <v>-1.0125678442744278E-4</v>
      </c>
      <c r="GE28" s="45">
        <f t="shared" si="10"/>
        <v>1.5372329750539423E-5</v>
      </c>
      <c r="GF28" s="45">
        <f t="shared" si="11"/>
        <v>-3.1246716941657647E-3</v>
      </c>
      <c r="GG28" s="45">
        <f t="shared" si="12"/>
        <v>9.4203238516304085E-5</v>
      </c>
      <c r="GH28" s="45">
        <f t="shared" si="13"/>
        <v>-1.0352188372610945E-3</v>
      </c>
      <c r="GI28" s="45">
        <f t="shared" si="14"/>
        <v>1.9422165941246567E-3</v>
      </c>
      <c r="GJ28" s="45">
        <f t="shared" si="15"/>
        <v>-2.9413213522232725E-3</v>
      </c>
      <c r="GK28" s="45">
        <f t="shared" si="16"/>
        <v>8.3455084998821383E-5</v>
      </c>
      <c r="GL28" s="45">
        <f t="shared" si="17"/>
        <v>-4.3216423218419344E-4</v>
      </c>
      <c r="GM28" s="45">
        <f t="shared" si="18"/>
        <v>0</v>
      </c>
      <c r="GN28" s="45">
        <f t="shared" si="19"/>
        <v>-3.0689445155210977E-3</v>
      </c>
      <c r="GO28" s="45">
        <f t="shared" si="20"/>
        <v>3.3160074842070175E-6</v>
      </c>
      <c r="GP28" s="45">
        <f t="shared" si="21"/>
        <v>3.488525749221388E-5</v>
      </c>
      <c r="GQ28" s="45">
        <f t="shared" si="22"/>
        <v>-1.2085952014916702E-5</v>
      </c>
      <c r="GR28" s="45">
        <f t="shared" si="23"/>
        <v>-3.0986580609401529E-3</v>
      </c>
      <c r="GS28" s="45">
        <f t="shared" si="24"/>
        <v>-2.9223632579297891E-5</v>
      </c>
      <c r="GT28" s="45">
        <f t="shared" si="25"/>
        <v>3.6500483831510395E-3</v>
      </c>
      <c r="GU28" s="45">
        <f t="shared" si="26"/>
        <v>4.2777987805645312E-7</v>
      </c>
      <c r="GV28" s="45">
        <f t="shared" si="27"/>
        <v>-4.3993194102999939E-5</v>
      </c>
      <c r="GW28" s="45">
        <f t="shared" si="28"/>
        <v>-3.0472169462839481E-3</v>
      </c>
      <c r="GX28" s="45">
        <f t="shared" si="29"/>
        <v>0</v>
      </c>
      <c r="GY28" s="45">
        <f t="shared" si="30"/>
        <v>-3.0749495042824595E-3</v>
      </c>
      <c r="GZ28" s="45">
        <f t="shared" si="31"/>
        <v>5.0411888821075353E-6</v>
      </c>
      <c r="HA28" s="45">
        <f t="shared" si="32"/>
        <v>4.1427123682384484E-6</v>
      </c>
      <c r="HB28" s="45">
        <f t="shared" si="33"/>
        <v>1.9543301375244396E-4</v>
      </c>
      <c r="HC28" s="45">
        <f t="shared" si="34"/>
        <v>-3.2039562065159536E-3</v>
      </c>
      <c r="HD28" s="45">
        <f t="shared" si="35"/>
        <v>-5.3358967757850405E-5</v>
      </c>
      <c r="HE28" s="45">
        <f t="shared" si="36"/>
        <v>-7.3306618824706214E-4</v>
      </c>
      <c r="HF28" s="45">
        <f t="shared" si="37"/>
        <v>1.5294317649254354E-4</v>
      </c>
      <c r="HG28" s="45">
        <f t="shared" si="38"/>
        <v>-1.3881220280996672E-6</v>
      </c>
      <c r="HH28" s="45">
        <f t="shared" si="39"/>
        <v>2.5602706967131893E-5</v>
      </c>
      <c r="HI28" s="45">
        <f t="shared" si="40"/>
        <v>2.2513716304863106E-4</v>
      </c>
      <c r="HJ28" s="45">
        <f t="shared" si="41"/>
        <v>1.7568930331234903E-5</v>
      </c>
      <c r="HK28" s="45">
        <f t="shared" si="42"/>
        <v>0</v>
      </c>
      <c r="HL28" s="45">
        <f t="shared" si="43"/>
        <v>0</v>
      </c>
      <c r="HM28" s="45">
        <f t="shared" si="44"/>
        <v>-3.9300631991387689E-5</v>
      </c>
      <c r="HN28" s="45">
        <f t="shared" si="45"/>
        <v>6.0997404004263416E-6</v>
      </c>
      <c r="HO28" s="45">
        <f t="shared" si="46"/>
        <v>-1.5894488628831814E-5</v>
      </c>
      <c r="HP28" s="45">
        <f t="shared" si="47"/>
        <v>-1.9992353110114934E-5</v>
      </c>
      <c r="HQ28" s="45">
        <f t="shared" si="48"/>
        <v>1.9395469933158587E-4</v>
      </c>
      <c r="HR28" s="45">
        <f t="shared" si="49"/>
        <v>1.7920030673364713E-4</v>
      </c>
      <c r="HS28" s="45">
        <f t="shared" si="50"/>
        <v>-1.1065301237567111E-6</v>
      </c>
      <c r="HT28" s="45">
        <f t="shared" si="51"/>
        <v>-4.5803383025213409E-5</v>
      </c>
      <c r="HU28" s="45">
        <f t="shared" si="52"/>
        <v>-2.3458062300707987E-5</v>
      </c>
      <c r="HV28" s="45">
        <f t="shared" si="53"/>
        <v>0</v>
      </c>
      <c r="HW28" s="45">
        <f t="shared" si="54"/>
        <v>0</v>
      </c>
      <c r="HX28" s="45">
        <f t="shared" si="55"/>
        <v>-3.8504071170772434E-6</v>
      </c>
      <c r="HY28" s="45">
        <f t="shared" si="56"/>
        <v>2.5071272863190587E-5</v>
      </c>
    </row>
    <row r="29" spans="1:233" x14ac:dyDescent="0.25">
      <c r="A29" s="37" t="s">
        <v>28</v>
      </c>
      <c r="B29" s="109">
        <v>12732.523118999999</v>
      </c>
      <c r="C29" s="109">
        <v>554.82574482999996</v>
      </c>
      <c r="D29" s="109">
        <v>9099.3675946999992</v>
      </c>
      <c r="E29" s="109">
        <v>2669.2711291000001</v>
      </c>
      <c r="F29" s="109">
        <v>2354.5139807999999</v>
      </c>
      <c r="G29" s="109">
        <v>206.56891468000001</v>
      </c>
      <c r="H29" s="109">
        <v>8635.6584887000008</v>
      </c>
      <c r="I29" s="109">
        <v>78.776738362000003</v>
      </c>
      <c r="J29" s="109">
        <v>0.38587534080000002</v>
      </c>
      <c r="K29" s="109">
        <v>3.2068936100000001E-2</v>
      </c>
      <c r="L29" s="109">
        <v>2.89639371E-2</v>
      </c>
      <c r="M29" s="109">
        <v>56.796593616999999</v>
      </c>
      <c r="N29" s="109">
        <v>1.6391523599999999E-2</v>
      </c>
      <c r="O29" s="109">
        <v>6.9848180546999998</v>
      </c>
      <c r="P29" s="109">
        <v>2.3026068899999998E-2</v>
      </c>
      <c r="Q29" s="109">
        <v>9.3049763800000004E-2</v>
      </c>
      <c r="R29" s="109">
        <v>0.53544681750000001</v>
      </c>
      <c r="T29" s="109">
        <v>4.1524303999999996E-3</v>
      </c>
      <c r="U29" s="109">
        <v>0.5976240867</v>
      </c>
      <c r="V29" s="109">
        <v>2.5422523999999998E-2</v>
      </c>
      <c r="W29" s="109">
        <v>1.8302650699999999E-2</v>
      </c>
      <c r="X29" s="109">
        <v>8.3525949999999999E-6</v>
      </c>
      <c r="Y29" s="109">
        <v>1.8443793600000001E-2</v>
      </c>
      <c r="Z29" s="109">
        <v>122.33587632</v>
      </c>
      <c r="AA29" s="109">
        <v>5.5346594381000003</v>
      </c>
      <c r="AB29" s="109">
        <v>9.8504876099999999E-2</v>
      </c>
      <c r="AC29" s="109">
        <v>0.44491186490000001</v>
      </c>
      <c r="AE29" s="109">
        <v>4.0876070299999998E-2</v>
      </c>
      <c r="AF29" s="109">
        <v>0.95793214169999996</v>
      </c>
      <c r="AG29" s="109">
        <v>69.569683655999995</v>
      </c>
      <c r="AH29" s="109">
        <v>4.7101655738000003</v>
      </c>
      <c r="AI29" s="109">
        <v>0.25106462130000001</v>
      </c>
      <c r="AJ29" s="109">
        <v>0.35475224179999998</v>
      </c>
      <c r="AK29" s="109">
        <v>9.5542170000000005E-4</v>
      </c>
      <c r="AL29" s="109">
        <v>126.37115851999999</v>
      </c>
      <c r="AM29" s="109">
        <v>1.4539030000000001E-4</v>
      </c>
      <c r="AN29" s="109">
        <v>5.5746780000000002E-4</v>
      </c>
      <c r="AO29" s="109">
        <v>59.180608849999999</v>
      </c>
      <c r="AP29" s="109">
        <v>8.4444551286999996</v>
      </c>
      <c r="AS29" s="109">
        <v>3.4276497999999999E-3</v>
      </c>
      <c r="AT29" s="109">
        <v>8.3945590400000006E-2</v>
      </c>
      <c r="AU29" s="109">
        <v>2.96416345E-2</v>
      </c>
      <c r="AV29" s="109">
        <v>4.0780033538999998</v>
      </c>
      <c r="AW29" s="109">
        <v>12.956801213</v>
      </c>
      <c r="AX29" s="109">
        <v>143.26721988</v>
      </c>
      <c r="AY29" s="109">
        <v>15.793105346999999</v>
      </c>
      <c r="AZ29" s="109">
        <v>2.8662652899999998E-2</v>
      </c>
      <c r="BA29" s="109">
        <v>1.9773077E-3</v>
      </c>
      <c r="BD29" s="109">
        <v>1.9403955015000001</v>
      </c>
      <c r="BE29" s="109">
        <v>2.5634495300000001E-2</v>
      </c>
      <c r="BG29" s="109" t="s">
        <v>28</v>
      </c>
      <c r="BH29" s="109">
        <v>32.530608847241297</v>
      </c>
      <c r="BI29" s="109">
        <v>3.84155279925222</v>
      </c>
      <c r="BJ29" s="109">
        <v>2.8662303125850899E-2</v>
      </c>
      <c r="BK29" s="109">
        <v>0.38574740474291302</v>
      </c>
      <c r="BL29" s="109">
        <v>0</v>
      </c>
      <c r="BM29" s="109">
        <v>3.2069508992372001E-2</v>
      </c>
      <c r="BN29" s="109">
        <v>78.961752127691298</v>
      </c>
      <c r="BO29" s="109">
        <v>78.922920721180304</v>
      </c>
      <c r="BP29" s="109">
        <v>129.492503822988</v>
      </c>
      <c r="BQ29" s="109">
        <v>7.5687551458903997</v>
      </c>
      <c r="BR29" s="109">
        <v>1.1835099065350499E-2</v>
      </c>
      <c r="BS29" s="109">
        <v>1.7030926120251099E-2</v>
      </c>
      <c r="BT29" s="109">
        <v>56.804491033260199</v>
      </c>
      <c r="BU29" s="109">
        <v>2.5634814560247299E-2</v>
      </c>
      <c r="BV29" s="109">
        <v>5.2267065607786599E-3</v>
      </c>
      <c r="BW29" s="109">
        <v>1.1106672241935201E-2</v>
      </c>
      <c r="BX29" s="109">
        <v>8.3249406729608393E-6</v>
      </c>
      <c r="BY29" s="109">
        <v>7.0002870726021298</v>
      </c>
      <c r="BZ29" s="109">
        <v>5.5112702307688098E-3</v>
      </c>
      <c r="CA29" s="109">
        <v>1.74522718120338E-2</v>
      </c>
      <c r="CB29" s="109">
        <v>9.3054101423175495E-2</v>
      </c>
      <c r="CC29" s="109">
        <v>0</v>
      </c>
      <c r="CD29" s="109">
        <v>1309.0447202897899</v>
      </c>
      <c r="CE29" s="109">
        <v>0.53544850697105695</v>
      </c>
      <c r="CF29" s="109">
        <v>1.9772835670984301E-3</v>
      </c>
      <c r="CG29" s="109">
        <v>1.20097812516741E-3</v>
      </c>
      <c r="CH29" s="109">
        <v>2.9403352553227799E-3</v>
      </c>
      <c r="CI29" s="109">
        <v>0</v>
      </c>
      <c r="CJ29" s="109">
        <v>0.59762861262555</v>
      </c>
      <c r="CK29" s="109">
        <v>0.95794531588154597</v>
      </c>
      <c r="CL29" s="109">
        <v>2.5419495700428299E-2</v>
      </c>
      <c r="CM29" s="109">
        <v>1.4538268778576001E-4</v>
      </c>
      <c r="CN29" s="109">
        <v>0.354747824034016</v>
      </c>
      <c r="CO29" s="109">
        <v>5.5741580617514499E-4</v>
      </c>
      <c r="CP29" s="109">
        <v>12738.789250351299</v>
      </c>
      <c r="CQ29" s="109">
        <v>1.8301473128240101E-2</v>
      </c>
      <c r="CR29" s="109">
        <v>153.006994151078</v>
      </c>
      <c r="CS29" s="109">
        <v>42.456391851000298</v>
      </c>
      <c r="CT29" s="109">
        <v>26.885136275740599</v>
      </c>
      <c r="CU29" s="109">
        <v>12.960991623919</v>
      </c>
      <c r="CV29" s="109">
        <v>388.60773260366898</v>
      </c>
      <c r="CW29" s="109">
        <v>1.8443493417803301E-2</v>
      </c>
      <c r="CX29" s="109">
        <v>0.28400226219795399</v>
      </c>
      <c r="CY29" s="109">
        <v>122.431743400703</v>
      </c>
      <c r="CZ29" s="109">
        <v>122.431743400703</v>
      </c>
      <c r="DA29" s="109">
        <v>5.53457310010638</v>
      </c>
      <c r="DB29" s="109">
        <v>143.29751330390701</v>
      </c>
      <c r="DC29" s="109">
        <v>2.3402220065350501E-2</v>
      </c>
      <c r="DD29" s="109">
        <v>6.8548745289548296E-2</v>
      </c>
      <c r="DE29" s="109">
        <v>0</v>
      </c>
      <c r="DF29" s="109">
        <v>511.746019433566</v>
      </c>
      <c r="DG29" s="109">
        <v>2.1618715914614999</v>
      </c>
      <c r="DH29" s="109">
        <v>83.134025758856495</v>
      </c>
      <c r="DI29" s="109">
        <v>3.9469668854856002</v>
      </c>
      <c r="DJ29" s="109">
        <v>0.11566101846370901</v>
      </c>
      <c r="DK29" s="109">
        <v>0.32918551104350402</v>
      </c>
      <c r="DL29" s="109">
        <v>0</v>
      </c>
      <c r="DM29" s="109">
        <v>1.34422425703026E-2</v>
      </c>
      <c r="DN29" s="109">
        <v>2.7291737814580198E-2</v>
      </c>
      <c r="DO29" s="109">
        <v>69.636244338926005</v>
      </c>
      <c r="DP29" s="109">
        <v>1.94039253068007</v>
      </c>
      <c r="DQ29" s="109">
        <v>4.7108528962714598</v>
      </c>
      <c r="DR29" s="109">
        <v>554.71561787518601</v>
      </c>
      <c r="DS29" s="109">
        <v>0</v>
      </c>
      <c r="DT29" s="109">
        <v>0.10260716068563699</v>
      </c>
      <c r="DU29" s="109">
        <v>0.147654894016546</v>
      </c>
      <c r="DV29" s="109">
        <v>8581.3263702552395</v>
      </c>
      <c r="DW29" s="109">
        <v>8169.65329871635</v>
      </c>
      <c r="DX29" s="109">
        <v>907.74206704321603</v>
      </c>
      <c r="DY29" s="109">
        <v>9077.3953657595703</v>
      </c>
      <c r="DZ29" s="109">
        <v>3.2701658123026099E-3</v>
      </c>
      <c r="EA29" s="109">
        <v>181.904070262239</v>
      </c>
      <c r="EB29" s="109">
        <v>8.44452151686591</v>
      </c>
      <c r="EC29" s="109">
        <v>0</v>
      </c>
      <c r="ED29" s="109">
        <v>0</v>
      </c>
      <c r="EE29" s="109">
        <v>3.4267574256628998E-3</v>
      </c>
      <c r="EF29" s="109">
        <v>8.3942455856302306E-2</v>
      </c>
      <c r="EG29" s="109">
        <v>2.9640677828667701E-2</v>
      </c>
      <c r="EH29" s="109">
        <v>4.0779220407744798</v>
      </c>
      <c r="EI29" s="109">
        <v>2.2258210430066598</v>
      </c>
      <c r="EJ29" s="109">
        <v>5520.8260056383097</v>
      </c>
      <c r="EK29" s="109">
        <v>2.67613269509526</v>
      </c>
      <c r="EL29" s="109">
        <v>65.965544337704003</v>
      </c>
      <c r="EM29" s="109">
        <v>143.82698036232901</v>
      </c>
      <c r="EN29" s="109">
        <v>2.6075454776037899</v>
      </c>
      <c r="EO29" s="109">
        <v>0.34716938437033201</v>
      </c>
      <c r="EP29" s="109">
        <v>6.4520668661849504E-3</v>
      </c>
      <c r="EQ29" s="109">
        <v>53.1966589725359</v>
      </c>
      <c r="ER29" s="109">
        <v>2672.9869043673002</v>
      </c>
      <c r="ES29" s="109">
        <v>2357.5047350192699</v>
      </c>
      <c r="ET29" s="109">
        <v>315.48216934803702</v>
      </c>
      <c r="EU29" s="109">
        <v>1.7246777092875201</v>
      </c>
      <c r="EV29" s="109">
        <v>0.158035405391623</v>
      </c>
      <c r="EW29" s="109">
        <v>177.87426917662799</v>
      </c>
      <c r="EX29" s="109">
        <v>8.5898727172516907</v>
      </c>
      <c r="EY29" s="109">
        <v>561.00855903701995</v>
      </c>
      <c r="EZ29" s="109">
        <v>11.300883483523201</v>
      </c>
      <c r="FA29" s="109">
        <v>8.0152918004596501</v>
      </c>
      <c r="FB29" s="109">
        <v>1227.7425066552</v>
      </c>
      <c r="FC29" s="109">
        <v>9.5460818805480601E-4</v>
      </c>
      <c r="FD29" s="109">
        <v>42.8742583903922</v>
      </c>
      <c r="FE29" s="109">
        <v>16.8427938128386</v>
      </c>
      <c r="FF29" s="109">
        <v>70.994105289439304</v>
      </c>
      <c r="FG29" s="109">
        <v>2.4078876595843099</v>
      </c>
      <c r="FH29" s="109">
        <v>206.09301347795599</v>
      </c>
      <c r="FI29" s="109">
        <v>4635.0864557047198</v>
      </c>
      <c r="FJ29" s="109">
        <v>15.793261065052899</v>
      </c>
      <c r="FK29" s="109">
        <v>1.2855814563441801</v>
      </c>
      <c r="FL29" s="109">
        <v>19.739478568986598</v>
      </c>
      <c r="FM29" s="109">
        <v>452.77076487518002</v>
      </c>
      <c r="FN29" s="109">
        <v>126.395416402522</v>
      </c>
      <c r="FO29" s="109">
        <v>0</v>
      </c>
      <c r="FP29" s="109">
        <v>243.120696818532</v>
      </c>
      <c r="FQ29" s="109">
        <v>8635.5261580603692</v>
      </c>
      <c r="FR29" s="109">
        <v>59.194900972406401</v>
      </c>
      <c r="FS29" s="109">
        <v>362.95493407654499</v>
      </c>
      <c r="FU29" s="30">
        <f t="shared" si="0"/>
        <v>0</v>
      </c>
      <c r="FV29" s="45">
        <f t="shared" si="1"/>
        <v>4.9213587069395041E-4</v>
      </c>
      <c r="FW29" s="45">
        <f t="shared" si="2"/>
        <v>-1.9848926593644828E-4</v>
      </c>
      <c r="FX29" s="45">
        <f t="shared" si="3"/>
        <v>-2.4146984624763244E-3</v>
      </c>
      <c r="FY29" s="45">
        <f t="shared" si="4"/>
        <v>1.3920561410159223E-3</v>
      </c>
      <c r="FZ29" s="45">
        <f t="shared" si="5"/>
        <v>1.2702214740104559E-3</v>
      </c>
      <c r="GA29" s="45">
        <f t="shared" si="6"/>
        <v>-2.3038374519285336E-3</v>
      </c>
      <c r="GB29" s="45">
        <f t="shared" si="7"/>
        <v>-1.5323746278847955E-5</v>
      </c>
      <c r="GC29" s="45">
        <f t="shared" si="8"/>
        <v>1.8556538671168942E-3</v>
      </c>
      <c r="GD29" s="45">
        <f t="shared" si="9"/>
        <v>-3.3154763614010383E-4</v>
      </c>
      <c r="GE29" s="45">
        <f t="shared" si="10"/>
        <v>1.7864402180775117E-5</v>
      </c>
      <c r="GF29" s="45">
        <f t="shared" si="11"/>
        <v>-3.3804766962568732E-3</v>
      </c>
      <c r="GG29" s="45">
        <f t="shared" si="12"/>
        <v>1.3904735754849317E-4</v>
      </c>
      <c r="GH29" s="45">
        <f t="shared" si="13"/>
        <v>-3.5472478767098531E-3</v>
      </c>
      <c r="GI29" s="45">
        <f t="shared" si="14"/>
        <v>2.2146629706010796E-3</v>
      </c>
      <c r="GJ29" s="45">
        <f t="shared" si="15"/>
        <v>-2.7154811995455165E-3</v>
      </c>
      <c r="GK29" s="45">
        <f t="shared" si="16"/>
        <v>4.6616165354419395E-5</v>
      </c>
      <c r="GL29" s="45">
        <f t="shared" si="17"/>
        <v>3.1552546428994606E-6</v>
      </c>
      <c r="GM29" s="45">
        <f t="shared" si="18"/>
        <v>0</v>
      </c>
      <c r="GN29" s="45">
        <f t="shared" si="19"/>
        <v>-2.6772319916088883E-3</v>
      </c>
      <c r="GO29" s="45">
        <f t="shared" si="20"/>
        <v>7.5731980198363945E-6</v>
      </c>
      <c r="GP29" s="45">
        <f t="shared" si="21"/>
        <v>-1.1911876144553743E-4</v>
      </c>
      <c r="GQ29" s="45">
        <f t="shared" si="22"/>
        <v>-6.433886430985011E-5</v>
      </c>
      <c r="GR29" s="45">
        <f t="shared" si="23"/>
        <v>-3.3108665078530265E-3</v>
      </c>
      <c r="GS29" s="45">
        <f t="shared" si="24"/>
        <v>-1.6275512685220472E-5</v>
      </c>
      <c r="GT29" s="45">
        <f t="shared" si="25"/>
        <v>7.8363832088174611E-4</v>
      </c>
      <c r="GU29" s="45">
        <f t="shared" si="26"/>
        <v>-1.5599513318903071E-5</v>
      </c>
      <c r="GV29" s="45">
        <f t="shared" si="27"/>
        <v>-1.0338968277353081E-3</v>
      </c>
      <c r="GW29" s="45">
        <f t="shared" si="28"/>
        <v>-1.4685019200747621E-4</v>
      </c>
      <c r="GX29" s="45">
        <f t="shared" si="29"/>
        <v>0</v>
      </c>
      <c r="GY29" s="45">
        <f t="shared" si="30"/>
        <v>-3.4761148533694118E-3</v>
      </c>
      <c r="GZ29" s="45">
        <f t="shared" si="31"/>
        <v>1.375272941841736E-5</v>
      </c>
      <c r="HA29" s="45">
        <f t="shared" si="32"/>
        <v>9.5674839137017454E-4</v>
      </c>
      <c r="HB29" s="45">
        <f t="shared" si="33"/>
        <v>1.459232081527251E-4</v>
      </c>
      <c r="HC29" s="45">
        <f t="shared" si="34"/>
        <v>-3.1966534896927059E-3</v>
      </c>
      <c r="HD29" s="45">
        <f t="shared" si="35"/>
        <v>-1.2453102372409733E-5</v>
      </c>
      <c r="HE29" s="45">
        <f t="shared" si="36"/>
        <v>-8.5146898505030313E-4</v>
      </c>
      <c r="HF29" s="45">
        <f t="shared" si="37"/>
        <v>1.9195742767657496E-4</v>
      </c>
      <c r="HG29" s="45">
        <f t="shared" si="38"/>
        <v>-5.2357098375878658E-5</v>
      </c>
      <c r="HH29" s="45">
        <f t="shared" si="39"/>
        <v>-9.3267853058112186E-5</v>
      </c>
      <c r="HI29" s="45">
        <f t="shared" si="40"/>
        <v>2.4150009072443907E-4</v>
      </c>
      <c r="HJ29" s="45">
        <f t="shared" si="41"/>
        <v>7.8617465423900147E-6</v>
      </c>
      <c r="HK29" s="45">
        <f t="shared" si="42"/>
        <v>0</v>
      </c>
      <c r="HL29" s="45">
        <f t="shared" si="43"/>
        <v>0</v>
      </c>
      <c r="HM29" s="45">
        <f t="shared" si="44"/>
        <v>-2.6034583144990864E-4</v>
      </c>
      <c r="HN29" s="45">
        <f t="shared" si="45"/>
        <v>-3.7340182882314109E-5</v>
      </c>
      <c r="HO29" s="45">
        <f t="shared" si="46"/>
        <v>-3.2274580954658664E-5</v>
      </c>
      <c r="HP29" s="45">
        <f t="shared" si="47"/>
        <v>-1.9939445474509291E-5</v>
      </c>
      <c r="HQ29" s="45">
        <f t="shared" si="48"/>
        <v>3.2341400088744512E-4</v>
      </c>
      <c r="HR29" s="45">
        <f t="shared" si="49"/>
        <v>2.1144700045401044E-4</v>
      </c>
      <c r="HS29" s="45">
        <f t="shared" si="50"/>
        <v>9.8598755266161281E-6</v>
      </c>
      <c r="HT29" s="45">
        <f t="shared" si="51"/>
        <v>-1.2203132428791147E-5</v>
      </c>
      <c r="HU29" s="45">
        <f t="shared" si="52"/>
        <v>-1.220492974861813E-5</v>
      </c>
      <c r="HV29" s="45">
        <f t="shared" si="53"/>
        <v>0</v>
      </c>
      <c r="HW29" s="45">
        <f t="shared" si="54"/>
        <v>0</v>
      </c>
      <c r="HX29" s="45">
        <f t="shared" si="55"/>
        <v>-1.53103835159521E-6</v>
      </c>
      <c r="HY29" s="45">
        <f t="shared" si="56"/>
        <v>1.2454321552335421E-5</v>
      </c>
    </row>
    <row r="30" spans="1:233" x14ac:dyDescent="0.25">
      <c r="A30" s="37" t="s">
        <v>29</v>
      </c>
      <c r="B30" s="109">
        <v>16173.227777</v>
      </c>
      <c r="C30" s="109">
        <v>131.81954807</v>
      </c>
      <c r="D30" s="109">
        <v>9508.1888724</v>
      </c>
      <c r="E30" s="109">
        <v>3006.1968271999999</v>
      </c>
      <c r="F30" s="109">
        <v>2748.2824052999999</v>
      </c>
      <c r="G30" s="109">
        <v>4474.6951195000001</v>
      </c>
      <c r="H30" s="109">
        <v>3170.6393005</v>
      </c>
      <c r="I30" s="109">
        <v>17.352067304999998</v>
      </c>
      <c r="J30" s="109">
        <v>4.6439779100000002E-2</v>
      </c>
      <c r="K30" s="109">
        <v>0.85986407600000003</v>
      </c>
      <c r="L30" s="109">
        <v>0.62967127000000001</v>
      </c>
      <c r="M30" s="109">
        <v>17.704115353999999</v>
      </c>
      <c r="N30" s="109">
        <v>0.47037166759999999</v>
      </c>
      <c r="O30" s="109">
        <v>0.28138057</v>
      </c>
      <c r="P30" s="109">
        <v>0.47216332999999999</v>
      </c>
      <c r="Q30" s="109">
        <v>2.034592E-2</v>
      </c>
      <c r="R30" s="109">
        <v>0.11698904</v>
      </c>
      <c r="T30" s="109">
        <v>1.4102046300000001E-2</v>
      </c>
      <c r="U30" s="109">
        <v>1.09248498</v>
      </c>
      <c r="V30" s="109">
        <v>0.85841079600000003</v>
      </c>
      <c r="W30" s="109">
        <v>3.9238559999999999E-3</v>
      </c>
      <c r="Y30" s="109">
        <v>4.032852E-3</v>
      </c>
      <c r="Z30" s="109">
        <v>67.990473589999993</v>
      </c>
      <c r="AA30" s="109">
        <v>1.3911301186</v>
      </c>
      <c r="AB30" s="109">
        <v>6.7447359600000006E-2</v>
      </c>
      <c r="AC30" s="109">
        <v>1.3022779514</v>
      </c>
      <c r="AE30" s="109">
        <v>0.94596444430000004</v>
      </c>
      <c r="AF30" s="109">
        <v>2.7293335999999999</v>
      </c>
      <c r="AG30" s="109">
        <v>26.1775074</v>
      </c>
      <c r="AH30" s="109">
        <v>3.0098917557</v>
      </c>
      <c r="AI30" s="109">
        <v>0.62294241250000004</v>
      </c>
      <c r="AJ30" s="109">
        <v>1.7832728200000001</v>
      </c>
      <c r="AK30" s="109">
        <v>2.0890899999999999E-4</v>
      </c>
      <c r="AL30" s="109">
        <v>62.374576861999998</v>
      </c>
      <c r="AM30" s="109">
        <v>3.17905E-5</v>
      </c>
      <c r="AN30" s="109">
        <v>0.8529738939</v>
      </c>
      <c r="AO30" s="109">
        <v>18.402427305</v>
      </c>
      <c r="AP30" s="109">
        <v>3.8177745351999999</v>
      </c>
      <c r="AS30" s="109">
        <v>1.8843576999999999E-3</v>
      </c>
      <c r="AT30" s="109">
        <v>1.8211978100000002E-2</v>
      </c>
      <c r="AU30" s="109">
        <v>2.6753173000000001E-3</v>
      </c>
      <c r="AV30" s="109">
        <v>1.5534437066</v>
      </c>
      <c r="AW30" s="109">
        <v>7.8369309808000001</v>
      </c>
      <c r="AX30" s="109">
        <v>35.610589617999999</v>
      </c>
      <c r="AY30" s="109">
        <v>10.955257856999999</v>
      </c>
      <c r="AZ30" s="109">
        <v>6.2672700000000001E-3</v>
      </c>
      <c r="BA30" s="109">
        <v>4.3235080000000002E-4</v>
      </c>
      <c r="BE30" s="109">
        <v>3.5926810999999999E-3</v>
      </c>
      <c r="BG30" s="109" t="s">
        <v>29</v>
      </c>
      <c r="BH30" s="109">
        <v>12.245668786961801</v>
      </c>
      <c r="BI30" s="109">
        <v>3.0490782355499602</v>
      </c>
      <c r="BJ30" s="109">
        <v>6.2663623547015998E-3</v>
      </c>
      <c r="BK30" s="109">
        <v>4.6303002587075301E-2</v>
      </c>
      <c r="BL30" s="109">
        <v>0</v>
      </c>
      <c r="BM30" s="109">
        <v>0.85986230827229204</v>
      </c>
      <c r="BN30" s="109">
        <v>17.421753609994202</v>
      </c>
      <c r="BO30" s="109">
        <v>17.4121333575746</v>
      </c>
      <c r="BP30" s="109">
        <v>19.955312995089201</v>
      </c>
      <c r="BQ30" s="109">
        <v>2.8330139507730001</v>
      </c>
      <c r="BR30" s="109">
        <v>0.257404250180503</v>
      </c>
      <c r="BS30" s="109">
        <v>0.37041286176468902</v>
      </c>
      <c r="BT30" s="109">
        <v>17.7086180018728</v>
      </c>
      <c r="BU30" s="109">
        <v>3.5923967667983799E-3</v>
      </c>
      <c r="BV30" s="109">
        <v>0.15007551657048901</v>
      </c>
      <c r="BW30" s="109">
        <v>0.31891102773965602</v>
      </c>
      <c r="BX30" s="109">
        <v>0</v>
      </c>
      <c r="BY30" s="109">
        <v>0.28962714324253502</v>
      </c>
      <c r="BZ30" s="109">
        <v>0.112986457888964</v>
      </c>
      <c r="CA30" s="109">
        <v>0.35779028753782299</v>
      </c>
      <c r="CB30" s="109">
        <v>2.03472467886688E-2</v>
      </c>
      <c r="CC30" s="109">
        <v>0</v>
      </c>
      <c r="CD30" s="109">
        <v>8627.5427495004806</v>
      </c>
      <c r="CE30" s="109">
        <v>0.116988626814596</v>
      </c>
      <c r="CF30" s="109">
        <v>4.3236591699598401E-4</v>
      </c>
      <c r="CG30" s="109">
        <v>4.0811904297359397E-3</v>
      </c>
      <c r="CH30" s="109">
        <v>9.9918654960124108E-3</v>
      </c>
      <c r="CI30" s="109">
        <v>0</v>
      </c>
      <c r="CJ30" s="109">
        <v>1.0924841078377601</v>
      </c>
      <c r="CK30" s="109">
        <v>2.72935671294168</v>
      </c>
      <c r="CL30" s="109">
        <v>0.85840899115378499</v>
      </c>
      <c r="CM30" s="109">
        <v>3.1787951933728999E-5</v>
      </c>
      <c r="CN30" s="109">
        <v>1.7832688270088199</v>
      </c>
      <c r="CO30" s="109">
        <v>0.85297327722570204</v>
      </c>
      <c r="CP30" s="109">
        <v>16181.592312042199</v>
      </c>
      <c r="CQ30" s="109">
        <v>3.9237636066058196E-3</v>
      </c>
      <c r="CR30" s="109">
        <v>190.88350807420699</v>
      </c>
      <c r="CS30" s="109">
        <v>59.213538963706398</v>
      </c>
      <c r="CT30" s="109">
        <v>20.494960037616298</v>
      </c>
      <c r="CU30" s="109">
        <v>7.83908461891677</v>
      </c>
      <c r="CV30" s="109">
        <v>94.575354481150399</v>
      </c>
      <c r="CW30" s="109">
        <v>4.0328758359827396E-3</v>
      </c>
      <c r="CX30" s="109">
        <v>6.9790111498756899E-2</v>
      </c>
      <c r="CY30" s="109">
        <v>67.922773829395297</v>
      </c>
      <c r="CZ30" s="109">
        <v>67.922773829395297</v>
      </c>
      <c r="DA30" s="109">
        <v>1.39111809046667</v>
      </c>
      <c r="DB30" s="109">
        <v>35.626086092114598</v>
      </c>
      <c r="DC30" s="109">
        <v>1.93421716458715E-2</v>
      </c>
      <c r="DD30" s="109">
        <v>4.3145838041303501E-2</v>
      </c>
      <c r="DE30" s="109">
        <v>0</v>
      </c>
      <c r="DF30" s="109">
        <v>150.91040948340199</v>
      </c>
      <c r="DG30" s="109">
        <v>0.44320201388272501</v>
      </c>
      <c r="DH30" s="109">
        <v>19.016973798749099</v>
      </c>
      <c r="DI30" s="109">
        <v>1.2870212003042301</v>
      </c>
      <c r="DJ30" s="109">
        <v>0.33761506903222599</v>
      </c>
      <c r="DK30" s="109">
        <v>0.96090448364997205</v>
      </c>
      <c r="DL30" s="109">
        <v>0</v>
      </c>
      <c r="DM30" s="109">
        <v>0.31124887481605101</v>
      </c>
      <c r="DN30" s="109">
        <v>0.63192965161461001</v>
      </c>
      <c r="DO30" s="109">
        <v>26.1941976218917</v>
      </c>
      <c r="DP30" s="109">
        <v>0</v>
      </c>
      <c r="DQ30" s="109">
        <v>3.00647532159278</v>
      </c>
      <c r="DR30" s="109">
        <v>131.739101905344</v>
      </c>
      <c r="DS30" s="109">
        <v>0</v>
      </c>
      <c r="DT30" s="109">
        <v>0.25462192033598402</v>
      </c>
      <c r="DU30" s="109">
        <v>0.36640763901519502</v>
      </c>
      <c r="DV30" s="109">
        <v>3196.9093911385198</v>
      </c>
      <c r="DW30" s="109">
        <v>8537.4818745900793</v>
      </c>
      <c r="DX30" s="109">
        <v>948.60930191747002</v>
      </c>
      <c r="DY30" s="109">
        <v>9486.0911765075398</v>
      </c>
      <c r="DZ30" s="109">
        <v>7.9114053242282498E-4</v>
      </c>
      <c r="EA30" s="109">
        <v>115.420682870638</v>
      </c>
      <c r="EB30" s="109">
        <v>3.8177964666523301</v>
      </c>
      <c r="EC30" s="109">
        <v>0</v>
      </c>
      <c r="ED30" s="109">
        <v>0</v>
      </c>
      <c r="EE30" s="109">
        <v>1.87883219497677E-3</v>
      </c>
      <c r="EF30" s="109">
        <v>1.8191607885932801E-2</v>
      </c>
      <c r="EG30" s="109">
        <v>2.6674567939284602E-3</v>
      </c>
      <c r="EH30" s="109">
        <v>1.5532585556419001</v>
      </c>
      <c r="EI30" s="109">
        <v>0.72838540760704795</v>
      </c>
      <c r="EJ30" s="109">
        <v>2061.56665852279</v>
      </c>
      <c r="EK30" s="109">
        <v>1.7231186924386901</v>
      </c>
      <c r="EL30" s="109">
        <v>139.72602501143601</v>
      </c>
      <c r="EM30" s="109">
        <v>242.320527896735</v>
      </c>
      <c r="EN30" s="109">
        <v>1.12003955312312</v>
      </c>
      <c r="EO30" s="109">
        <v>0.23684071606122201</v>
      </c>
      <c r="EP30" s="109">
        <v>4.9323166719026298E-3</v>
      </c>
      <c r="EQ30" s="109">
        <v>116.708483385417</v>
      </c>
      <c r="ER30" s="109">
        <v>3007.0451788952601</v>
      </c>
      <c r="ES30" s="109">
        <v>2748.6721642400298</v>
      </c>
      <c r="ET30" s="109">
        <v>258.37301465522398</v>
      </c>
      <c r="EU30" s="109">
        <v>1.8166864266935601</v>
      </c>
      <c r="EV30" s="109">
        <v>3.4184205095983598E-2</v>
      </c>
      <c r="EW30" s="109">
        <v>282.98929722162501</v>
      </c>
      <c r="EX30" s="109">
        <v>11.7579576822809</v>
      </c>
      <c r="EY30" s="109">
        <v>622.43973125657897</v>
      </c>
      <c r="EZ30" s="109">
        <v>26.879874887702002</v>
      </c>
      <c r="FA30" s="109">
        <v>7.7879782624271803</v>
      </c>
      <c r="FB30" s="109">
        <v>1124.3833947871699</v>
      </c>
      <c r="FC30" s="109">
        <v>2.0875911716463399E-4</v>
      </c>
      <c r="FD30" s="109">
        <v>34.501904783628397</v>
      </c>
      <c r="FE30" s="109">
        <v>21.405282560888899</v>
      </c>
      <c r="FF30" s="109">
        <v>146.571668072113</v>
      </c>
      <c r="FG30" s="109">
        <v>4.2688214641996902E-2</v>
      </c>
      <c r="FH30" s="109">
        <v>4470.5814033521201</v>
      </c>
      <c r="FI30" s="109">
        <v>1676.3159479650899</v>
      </c>
      <c r="FJ30" s="109">
        <v>10.9552342477003</v>
      </c>
      <c r="FK30" s="109">
        <v>51.927376857642003</v>
      </c>
      <c r="FL30" s="109">
        <v>7.4425079610851999</v>
      </c>
      <c r="FM30" s="109">
        <v>128.11111366761301</v>
      </c>
      <c r="FN30" s="109">
        <v>62.387371491965197</v>
      </c>
      <c r="FO30" s="109">
        <v>0</v>
      </c>
      <c r="FP30" s="109">
        <v>59.113280320243298</v>
      </c>
      <c r="FQ30" s="109">
        <v>3170.1019408389602</v>
      </c>
      <c r="FR30" s="109">
        <v>18.409791487149199</v>
      </c>
      <c r="FS30" s="109">
        <v>61.249318443768402</v>
      </c>
      <c r="FU30" s="30">
        <f t="shared" si="0"/>
        <v>0</v>
      </c>
      <c r="FV30" s="45">
        <f t="shared" si="1"/>
        <v>5.1718402520086826E-4</v>
      </c>
      <c r="FW30" s="45">
        <f t="shared" si="2"/>
        <v>-6.102749238168872E-4</v>
      </c>
      <c r="FX30" s="45">
        <f t="shared" si="3"/>
        <v>-2.324069934770078E-3</v>
      </c>
      <c r="FY30" s="45">
        <f t="shared" si="4"/>
        <v>2.8220098151400741E-4</v>
      </c>
      <c r="FZ30" s="45">
        <f t="shared" si="5"/>
        <v>1.4181910100586359E-4</v>
      </c>
      <c r="GA30" s="45">
        <f t="shared" si="6"/>
        <v>-9.1932881191237562E-4</v>
      </c>
      <c r="GB30" s="45">
        <f t="shared" si="7"/>
        <v>-1.6947990928991281E-4</v>
      </c>
      <c r="GC30" s="45">
        <f t="shared" si="8"/>
        <v>3.4616078602515265E-3</v>
      </c>
      <c r="GD30" s="45">
        <f t="shared" si="9"/>
        <v>-2.9452446927057171E-3</v>
      </c>
      <c r="GE30" s="45">
        <f t="shared" si="10"/>
        <v>-2.0558222599717368E-6</v>
      </c>
      <c r="GF30" s="45">
        <f t="shared" si="11"/>
        <v>-2.9446445203191985E-3</v>
      </c>
      <c r="GG30" s="45">
        <f t="shared" si="12"/>
        <v>2.5432775277211915E-4</v>
      </c>
      <c r="GH30" s="45">
        <f t="shared" si="13"/>
        <v>-2.9447421799921386E-3</v>
      </c>
      <c r="GI30" s="45">
        <f t="shared" si="14"/>
        <v>2.9307543312372376E-2</v>
      </c>
      <c r="GJ30" s="45">
        <f t="shared" si="15"/>
        <v>-2.9366629831524636E-3</v>
      </c>
      <c r="GK30" s="45">
        <f t="shared" si="16"/>
        <v>6.5211534735210616E-5</v>
      </c>
      <c r="GL30" s="45">
        <f t="shared" si="17"/>
        <v>-3.5318300244396371E-6</v>
      </c>
      <c r="GM30" s="45">
        <f t="shared" si="18"/>
        <v>0</v>
      </c>
      <c r="GN30" s="45">
        <f t="shared" si="19"/>
        <v>-2.0557565643257087E-3</v>
      </c>
      <c r="GO30" s="45">
        <f t="shared" si="20"/>
        <v>-7.9832881545366404E-7</v>
      </c>
      <c r="GP30" s="45">
        <f t="shared" si="21"/>
        <v>-2.1025437045372695E-6</v>
      </c>
      <c r="GQ30" s="45">
        <f t="shared" si="22"/>
        <v>-2.3546581266036851E-5</v>
      </c>
      <c r="GR30" s="45">
        <f t="shared" si="23"/>
        <v>0</v>
      </c>
      <c r="GS30" s="45">
        <f t="shared" si="24"/>
        <v>5.9104531333327507E-6</v>
      </c>
      <c r="GT30" s="45">
        <f t="shared" si="25"/>
        <v>-9.9572421002600562E-4</v>
      </c>
      <c r="GU30" s="45">
        <f t="shared" si="26"/>
        <v>-8.6463035838198835E-6</v>
      </c>
      <c r="GV30" s="45">
        <f t="shared" si="27"/>
        <v>-4.0080502902851989E-4</v>
      </c>
      <c r="GW30" s="45">
        <f t="shared" si="28"/>
        <v>-2.8860188516296463E-3</v>
      </c>
      <c r="GX30" s="45">
        <f t="shared" si="29"/>
        <v>0</v>
      </c>
      <c r="GY30" s="45">
        <f t="shared" si="30"/>
        <v>-2.9450555844099989E-3</v>
      </c>
      <c r="GZ30" s="45">
        <f t="shared" si="31"/>
        <v>8.4683461487135821E-6</v>
      </c>
      <c r="HA30" s="45">
        <f t="shared" si="32"/>
        <v>6.3757872881740527E-4</v>
      </c>
      <c r="HB30" s="45">
        <f t="shared" si="33"/>
        <v>-1.1350687614430461E-3</v>
      </c>
      <c r="HC30" s="45">
        <f t="shared" si="34"/>
        <v>-3.070674127234929E-3</v>
      </c>
      <c r="HD30" s="45">
        <f t="shared" si="35"/>
        <v>-2.2391364548169228E-6</v>
      </c>
      <c r="HE30" s="45">
        <f t="shared" si="36"/>
        <v>-7.1745513772023982E-4</v>
      </c>
      <c r="HF30" s="45">
        <f t="shared" si="37"/>
        <v>2.0512571962623302E-4</v>
      </c>
      <c r="HG30" s="45">
        <f t="shared" si="38"/>
        <v>-8.0151814881824018E-5</v>
      </c>
      <c r="HH30" s="45">
        <f t="shared" si="39"/>
        <v>-7.2296972084345832E-7</v>
      </c>
      <c r="HI30" s="45">
        <f t="shared" si="40"/>
        <v>4.0017450019752434E-4</v>
      </c>
      <c r="HJ30" s="45">
        <f t="shared" si="41"/>
        <v>5.7445645697500491E-6</v>
      </c>
      <c r="HK30" s="45">
        <f t="shared" si="42"/>
        <v>0</v>
      </c>
      <c r="HL30" s="45">
        <f t="shared" si="43"/>
        <v>0</v>
      </c>
      <c r="HM30" s="45">
        <f t="shared" si="44"/>
        <v>-2.9323015599585899E-3</v>
      </c>
      <c r="HN30" s="45">
        <f t="shared" si="45"/>
        <v>-1.1185064003124507E-3</v>
      </c>
      <c r="HO30" s="45">
        <f t="shared" si="46"/>
        <v>-2.9381584276152468E-3</v>
      </c>
      <c r="HP30" s="45">
        <f t="shared" si="47"/>
        <v>-1.1918742682033665E-4</v>
      </c>
      <c r="HQ30" s="45">
        <f t="shared" si="48"/>
        <v>2.7480631411023288E-4</v>
      </c>
      <c r="HR30" s="45">
        <f t="shared" si="49"/>
        <v>4.3516477207571714E-4</v>
      </c>
      <c r="HS30" s="45">
        <f t="shared" si="50"/>
        <v>-2.1550656321758739E-6</v>
      </c>
      <c r="HT30" s="45">
        <f t="shared" si="51"/>
        <v>-1.4482307262975684E-4</v>
      </c>
      <c r="HU30" s="45">
        <f t="shared" si="52"/>
        <v>3.4964653665477763E-5</v>
      </c>
      <c r="HV30" s="45">
        <f t="shared" si="53"/>
        <v>0</v>
      </c>
      <c r="HW30" s="45">
        <f t="shared" si="54"/>
        <v>0</v>
      </c>
      <c r="HX30" s="45">
        <f t="shared" si="55"/>
        <v>0</v>
      </c>
      <c r="HY30" s="45">
        <f t="shared" si="56"/>
        <v>-7.9142343477153033E-5</v>
      </c>
    </row>
    <row r="31" spans="1:233" x14ac:dyDescent="0.25">
      <c r="A31" s="37" t="s">
        <v>30</v>
      </c>
      <c r="B31" s="109">
        <v>19492.151926999999</v>
      </c>
      <c r="C31" s="109">
        <v>403.83581191000002</v>
      </c>
      <c r="D31" s="109">
        <v>22301.614017</v>
      </c>
      <c r="E31" s="109">
        <v>6320.2279546999998</v>
      </c>
      <c r="F31" s="109">
        <v>5758.8822570000002</v>
      </c>
      <c r="G31" s="109">
        <v>366.60246341999999</v>
      </c>
      <c r="H31" s="109">
        <v>18566.639529</v>
      </c>
      <c r="I31" s="109">
        <v>65.355848402000007</v>
      </c>
      <c r="J31" s="109">
        <v>0.25389073290000003</v>
      </c>
      <c r="K31" s="109">
        <v>5.1605314293999998</v>
      </c>
      <c r="L31" s="109">
        <v>4.00668842E-2</v>
      </c>
      <c r="M31" s="109">
        <v>117.498368</v>
      </c>
      <c r="N31" s="109">
        <v>2.9527114399999999E-2</v>
      </c>
      <c r="O31" s="109">
        <v>1.8181593723</v>
      </c>
      <c r="P31" s="109">
        <v>3.37192355E-2</v>
      </c>
      <c r="Q31" s="109">
        <v>0.15092652149999999</v>
      </c>
      <c r="R31" s="109">
        <v>0.86782746499999996</v>
      </c>
      <c r="T31" s="109">
        <v>6.1116360000000002E-3</v>
      </c>
      <c r="U31" s="109">
        <v>6.9345111892000002</v>
      </c>
      <c r="V31" s="109">
        <v>5.1497509643999999</v>
      </c>
      <c r="W31" s="109">
        <v>2.9141073399999998E-2</v>
      </c>
      <c r="Y31" s="109">
        <v>2.9915797000000001E-2</v>
      </c>
      <c r="Z31" s="109">
        <v>94.987669749000005</v>
      </c>
      <c r="AA31" s="109">
        <v>5.4766005248000003</v>
      </c>
      <c r="AB31" s="109">
        <v>0.16721083279999999</v>
      </c>
      <c r="AC31" s="109">
        <v>0.1195607632</v>
      </c>
      <c r="AE31" s="109">
        <v>5.9003743300000001E-2</v>
      </c>
      <c r="AF31" s="109">
        <v>16.603735683</v>
      </c>
      <c r="AG31" s="109">
        <v>184.04160734999999</v>
      </c>
      <c r="AH31" s="109">
        <v>18.666967625000002</v>
      </c>
      <c r="AI31" s="109">
        <v>3.0096878600000002E-2</v>
      </c>
      <c r="AJ31" s="109">
        <v>10.792438685</v>
      </c>
      <c r="AK31" s="109">
        <v>1.5496919E-3</v>
      </c>
      <c r="AL31" s="109">
        <v>372.32372278999998</v>
      </c>
      <c r="AM31" s="109">
        <v>2.358227E-4</v>
      </c>
      <c r="AN31" s="109">
        <v>5.1094198940000002</v>
      </c>
      <c r="AO31" s="109">
        <v>658.42749642000001</v>
      </c>
      <c r="AP31" s="109">
        <v>28.333771850000002</v>
      </c>
      <c r="AS31" s="109">
        <v>4.2256619999999999E-4</v>
      </c>
      <c r="AT31" s="109">
        <v>9.1643805999999994E-2</v>
      </c>
      <c r="AU31" s="109">
        <v>2.9521866000000001E-3</v>
      </c>
      <c r="AV31" s="109">
        <v>11.30490651</v>
      </c>
      <c r="AW31" s="109">
        <v>142.75522373000001</v>
      </c>
      <c r="AX31" s="109">
        <v>132.73193273000001</v>
      </c>
      <c r="AY31" s="109">
        <v>23.099861634</v>
      </c>
      <c r="AZ31" s="109">
        <v>4.6490757000000001E-2</v>
      </c>
      <c r="BA31" s="109">
        <v>3.2071885999999999E-3</v>
      </c>
      <c r="BD31" s="109">
        <v>0.18402836959999999</v>
      </c>
      <c r="BE31" s="109">
        <v>2.8676841299999999E-2</v>
      </c>
      <c r="BG31" s="109" t="s">
        <v>30</v>
      </c>
      <c r="BH31" s="109">
        <v>86.804959567837003</v>
      </c>
      <c r="BI31" s="109">
        <v>18.681634346864101</v>
      </c>
      <c r="BJ31" s="109">
        <v>4.6489638020359499E-2</v>
      </c>
      <c r="BK31" s="109">
        <v>0.25333228450530998</v>
      </c>
      <c r="BL31" s="109">
        <v>0</v>
      </c>
      <c r="BM31" s="109">
        <v>5.1605290426891903</v>
      </c>
      <c r="BN31" s="109">
        <v>65.995991266907097</v>
      </c>
      <c r="BO31" s="109">
        <v>65.868889984858896</v>
      </c>
      <c r="BP31" s="109">
        <v>146.69702110699501</v>
      </c>
      <c r="BQ31" s="109">
        <v>20.267901385950999</v>
      </c>
      <c r="BR31" s="109">
        <v>1.64091268263915E-2</v>
      </c>
      <c r="BS31" s="109">
        <v>2.3613103832184099E-2</v>
      </c>
      <c r="BT31" s="109">
        <v>117.534055910004</v>
      </c>
      <c r="BU31" s="109">
        <v>2.86765185188467E-2</v>
      </c>
      <c r="BV31" s="109">
        <v>9.4379709320590605E-3</v>
      </c>
      <c r="BW31" s="109">
        <v>2.0055675193042199E-2</v>
      </c>
      <c r="BX31" s="109">
        <v>0</v>
      </c>
      <c r="BY31" s="109">
        <v>1.8676772457944899</v>
      </c>
      <c r="BZ31" s="109">
        <v>8.0845690570280591E-3</v>
      </c>
      <c r="CA31" s="109">
        <v>2.5601137695177901E-2</v>
      </c>
      <c r="CB31" s="109">
        <v>0.15092593684278399</v>
      </c>
      <c r="CC31" s="109">
        <v>0</v>
      </c>
      <c r="CD31" s="109">
        <v>52493.1202655866</v>
      </c>
      <c r="CE31" s="109">
        <v>0.86783735899557701</v>
      </c>
      <c r="CF31" s="109">
        <v>3.2072437838698798E-3</v>
      </c>
      <c r="CG31" s="109">
        <v>1.7706402883645501E-3</v>
      </c>
      <c r="CH31" s="109">
        <v>4.3349823795587397E-3</v>
      </c>
      <c r="CI31" s="109">
        <v>0</v>
      </c>
      <c r="CJ31" s="109">
        <v>6.9345272288814304</v>
      </c>
      <c r="CK31" s="109">
        <v>16.603774041568101</v>
      </c>
      <c r="CL31" s="109">
        <v>5.1497143903320701</v>
      </c>
      <c r="CM31" s="109">
        <v>2.35833241869077E-4</v>
      </c>
      <c r="CN31" s="109">
        <v>10.792444703354301</v>
      </c>
      <c r="CO31" s="109">
        <v>5.1094245331024002</v>
      </c>
      <c r="CP31" s="109">
        <v>19548.656620204201</v>
      </c>
      <c r="CQ31" s="109">
        <v>2.91433127773011E-2</v>
      </c>
      <c r="CR31" s="109">
        <v>105.091000826171</v>
      </c>
      <c r="CS31" s="109">
        <v>480.93708989563902</v>
      </c>
      <c r="CT31" s="109">
        <v>22.736287456452601</v>
      </c>
      <c r="CU31" s="109">
        <v>142.759984628653</v>
      </c>
      <c r="CV31" s="109">
        <v>1996.23848343238</v>
      </c>
      <c r="CW31" s="109">
        <v>2.9915780572383699E-2</v>
      </c>
      <c r="CX31" s="109">
        <v>0.92121724999586496</v>
      </c>
      <c r="CY31" s="109">
        <v>95.612577860711994</v>
      </c>
      <c r="CZ31" s="109">
        <v>95.612577860711994</v>
      </c>
      <c r="DA31" s="109">
        <v>5.47657745131366</v>
      </c>
      <c r="DB31" s="109">
        <v>132.75329552026301</v>
      </c>
      <c r="DC31" s="109">
        <v>2.7570550181142701E-2</v>
      </c>
      <c r="DD31" s="109">
        <v>0.132440638414105</v>
      </c>
      <c r="DE31" s="109">
        <v>0</v>
      </c>
      <c r="DF31" s="109">
        <v>616.03681216323002</v>
      </c>
      <c r="DG31" s="109">
        <v>8.3359383600621602</v>
      </c>
      <c r="DH31" s="109">
        <v>196.124001937689</v>
      </c>
      <c r="DI31" s="109">
        <v>10.205737535894</v>
      </c>
      <c r="DJ31" s="109">
        <v>3.1043707071876099E-2</v>
      </c>
      <c r="DK31" s="109">
        <v>8.8355121832922698E-2</v>
      </c>
      <c r="DL31" s="109">
        <v>0</v>
      </c>
      <c r="DM31" s="109">
        <v>1.94491330875179E-2</v>
      </c>
      <c r="DN31" s="109">
        <v>3.9487566042207399E-2</v>
      </c>
      <c r="DO31" s="109">
        <v>184.26190079916401</v>
      </c>
      <c r="DP31" s="109">
        <v>0.18402725779361401</v>
      </c>
      <c r="DQ31" s="109">
        <v>18.6688777002759</v>
      </c>
      <c r="DR31" s="109">
        <v>403.59154846034698</v>
      </c>
      <c r="DS31" s="109">
        <v>0</v>
      </c>
      <c r="DT31" s="109">
        <v>1.23259784939124E-2</v>
      </c>
      <c r="DU31" s="109">
        <v>1.7737400199518201E-2</v>
      </c>
      <c r="DV31" s="109">
        <v>18580.690481654699</v>
      </c>
      <c r="DW31" s="109">
        <v>20041.069046556098</v>
      </c>
      <c r="DX31" s="109">
        <v>2226.7856143565</v>
      </c>
      <c r="DY31" s="109">
        <v>22267.854660912599</v>
      </c>
      <c r="DZ31" s="109">
        <v>8.5524280999685794E-3</v>
      </c>
      <c r="EA31" s="109">
        <v>230.776888849572</v>
      </c>
      <c r="EB31" s="109">
        <v>28.334355629667598</v>
      </c>
      <c r="EC31" s="109">
        <v>0</v>
      </c>
      <c r="ED31" s="109">
        <v>0</v>
      </c>
      <c r="EE31" s="109">
        <v>4.2242970653174402E-4</v>
      </c>
      <c r="EF31" s="109">
        <v>9.1641339113851999E-2</v>
      </c>
      <c r="EG31" s="109">
        <v>2.9519754048843399E-3</v>
      </c>
      <c r="EH31" s="109">
        <v>11.304555833705299</v>
      </c>
      <c r="EI31" s="109">
        <v>3.5536687467275101</v>
      </c>
      <c r="EJ31" s="109">
        <v>10561.0166420278</v>
      </c>
      <c r="EK31" s="109">
        <v>10.744349145984501</v>
      </c>
      <c r="EL31" s="109">
        <v>54.600060384596297</v>
      </c>
      <c r="EM31" s="109">
        <v>214.374351427768</v>
      </c>
      <c r="EN31" s="109">
        <v>5.4450839068106198</v>
      </c>
      <c r="EO31" s="109">
        <v>2.81651805309831</v>
      </c>
      <c r="EP31" s="109">
        <v>7.17931736084702E-3</v>
      </c>
      <c r="EQ31" s="109">
        <v>102.745089480095</v>
      </c>
      <c r="ER31" s="109">
        <v>6333.2316740306496</v>
      </c>
      <c r="ES31" s="109">
        <v>5769.0731134283496</v>
      </c>
      <c r="ET31" s="109">
        <v>564.15856060230203</v>
      </c>
      <c r="EU31" s="109">
        <v>4.7820849628245599</v>
      </c>
      <c r="EV31" s="109">
        <v>0.300553096777393</v>
      </c>
      <c r="EW31" s="109">
        <v>517.18508363784599</v>
      </c>
      <c r="EX31" s="109">
        <v>16.523437545814801</v>
      </c>
      <c r="EY31" s="109">
        <v>1297.7475010058499</v>
      </c>
      <c r="EZ31" s="109">
        <v>7.9908557240254297</v>
      </c>
      <c r="FA31" s="109">
        <v>21.867096843532401</v>
      </c>
      <c r="FB31" s="109">
        <v>3234.95627242513</v>
      </c>
      <c r="FC31" s="109">
        <v>1.5484150031140199E-3</v>
      </c>
      <c r="FD31" s="109">
        <v>547.93207340632796</v>
      </c>
      <c r="FE31" s="109">
        <v>143.52120438499301</v>
      </c>
      <c r="FF31" s="109">
        <v>129.59822406675599</v>
      </c>
      <c r="FG31" s="109">
        <v>0.32167858970331198</v>
      </c>
      <c r="FH31" s="109">
        <v>366.21007664809201</v>
      </c>
      <c r="FI31" s="109">
        <v>8007.7775686074201</v>
      </c>
      <c r="FJ31" s="109">
        <v>23.099831909974299</v>
      </c>
      <c r="FK31" s="109">
        <v>0.22553296806274301</v>
      </c>
      <c r="FL31" s="109">
        <v>52.620335083116501</v>
      </c>
      <c r="FM31" s="109">
        <v>959.23403224779997</v>
      </c>
      <c r="FN31" s="109">
        <v>372.34127643651198</v>
      </c>
      <c r="FO31" s="109">
        <v>0</v>
      </c>
      <c r="FP31" s="109">
        <v>611.843009737594</v>
      </c>
      <c r="FQ31" s="109">
        <v>18569.399504180499</v>
      </c>
      <c r="FR31" s="109">
        <v>658.43642888209104</v>
      </c>
      <c r="FS31" s="109">
        <v>1159.4270012839099</v>
      </c>
      <c r="FU31" s="30">
        <f t="shared" si="0"/>
        <v>0</v>
      </c>
      <c r="FV31" s="45">
        <f t="shared" si="1"/>
        <v>2.8988432583440709E-3</v>
      </c>
      <c r="FW31" s="45">
        <f t="shared" si="2"/>
        <v>-6.048583172892809E-4</v>
      </c>
      <c r="FX31" s="45">
        <f t="shared" si="3"/>
        <v>-1.5137629079970236E-3</v>
      </c>
      <c r="FY31" s="45">
        <f t="shared" si="4"/>
        <v>2.0574763163375559E-3</v>
      </c>
      <c r="FZ31" s="45">
        <f t="shared" si="5"/>
        <v>1.7695893011117408E-3</v>
      </c>
      <c r="GA31" s="45">
        <f t="shared" si="6"/>
        <v>-1.0703331566499583E-3</v>
      </c>
      <c r="GB31" s="45">
        <f t="shared" si="7"/>
        <v>1.4865238139558047E-4</v>
      </c>
      <c r="GC31" s="45">
        <f t="shared" si="8"/>
        <v>7.8499720438666883E-3</v>
      </c>
      <c r="GD31" s="45">
        <f t="shared" si="9"/>
        <v>-2.1995619466347507E-3</v>
      </c>
      <c r="GE31" s="45">
        <f t="shared" si="10"/>
        <v>-4.6249322227453195E-7</v>
      </c>
      <c r="GF31" s="45">
        <f t="shared" si="11"/>
        <v>-1.1144750163626907E-3</v>
      </c>
      <c r="GG31" s="45">
        <f t="shared" si="12"/>
        <v>3.0373111228234592E-4</v>
      </c>
      <c r="GH31" s="45">
        <f t="shared" si="13"/>
        <v>-1.1334759789035631E-3</v>
      </c>
      <c r="GI31" s="45">
        <f t="shared" si="14"/>
        <v>2.7235166646501951E-2</v>
      </c>
      <c r="GJ31" s="45">
        <f t="shared" si="15"/>
        <v>-9.9435077032039815E-4</v>
      </c>
      <c r="GK31" s="45">
        <f t="shared" si="16"/>
        <v>-3.8737871262855579E-6</v>
      </c>
      <c r="GL31" s="45">
        <f t="shared" si="17"/>
        <v>1.1400878603269704E-5</v>
      </c>
      <c r="GM31" s="45">
        <f t="shared" si="18"/>
        <v>0</v>
      </c>
      <c r="GN31" s="45">
        <f t="shared" si="19"/>
        <v>-9.8391528499255725E-4</v>
      </c>
      <c r="GO31" s="45">
        <f t="shared" si="20"/>
        <v>2.3130226475282663E-6</v>
      </c>
      <c r="GP31" s="45">
        <f t="shared" si="21"/>
        <v>-7.1021041954493063E-6</v>
      </c>
      <c r="GQ31" s="45">
        <f t="shared" si="22"/>
        <v>7.6846081486524331E-5</v>
      </c>
      <c r="GR31" s="45">
        <f t="shared" si="23"/>
        <v>0</v>
      </c>
      <c r="GS31" s="45">
        <f t="shared" si="24"/>
        <v>-5.4912848559558556E-7</v>
      </c>
      <c r="GT31" s="45">
        <f t="shared" si="25"/>
        <v>6.5788340040689054E-3</v>
      </c>
      <c r="GU31" s="45">
        <f t="shared" si="26"/>
        <v>-4.2131037740922418E-6</v>
      </c>
      <c r="GV31" s="45">
        <f t="shared" si="27"/>
        <v>-1.2156415684849206E-4</v>
      </c>
      <c r="GW31" s="45">
        <f t="shared" si="28"/>
        <v>-1.354410016021036E-3</v>
      </c>
      <c r="GX31" s="45">
        <f t="shared" si="29"/>
        <v>0</v>
      </c>
      <c r="GY31" s="45">
        <f t="shared" si="30"/>
        <v>-1.1362697775601344E-3</v>
      </c>
      <c r="GZ31" s="45">
        <f t="shared" si="31"/>
        <v>2.3102372161157316E-6</v>
      </c>
      <c r="HA31" s="45">
        <f t="shared" si="32"/>
        <v>1.1969763377749473E-3</v>
      </c>
      <c r="HB31" s="45">
        <f t="shared" si="33"/>
        <v>1.0232381146576492E-4</v>
      </c>
      <c r="HC31" s="45">
        <f t="shared" si="34"/>
        <v>-1.1130691330031219E-3</v>
      </c>
      <c r="HD31" s="45">
        <f t="shared" si="35"/>
        <v>5.5764544751289695E-7</v>
      </c>
      <c r="HE31" s="45">
        <f t="shared" si="36"/>
        <v>-8.2396822618749062E-4</v>
      </c>
      <c r="HF31" s="45">
        <f t="shared" si="37"/>
        <v>4.7146194124997184E-5</v>
      </c>
      <c r="HG31" s="45">
        <f t="shared" si="38"/>
        <v>4.4702520482555465E-5</v>
      </c>
      <c r="HH31" s="45">
        <f t="shared" si="39"/>
        <v>9.0795090171656733E-7</v>
      </c>
      <c r="HI31" s="45">
        <f t="shared" si="40"/>
        <v>1.3566356416753968E-5</v>
      </c>
      <c r="HJ31" s="45">
        <f t="shared" si="41"/>
        <v>2.0603669383923859E-5</v>
      </c>
      <c r="HK31" s="45">
        <f t="shared" si="42"/>
        <v>0</v>
      </c>
      <c r="HL31" s="45">
        <f t="shared" si="43"/>
        <v>0</v>
      </c>
      <c r="HM31" s="45">
        <f t="shared" si="44"/>
        <v>-3.2301085192326467E-4</v>
      </c>
      <c r="HN31" s="45">
        <f t="shared" si="45"/>
        <v>-2.6918198355869682E-5</v>
      </c>
      <c r="HO31" s="45">
        <f t="shared" si="46"/>
        <v>-7.1538538810566739E-5</v>
      </c>
      <c r="HP31" s="45">
        <f t="shared" si="47"/>
        <v>-3.1019831467956303E-5</v>
      </c>
      <c r="HQ31" s="45">
        <f t="shared" si="48"/>
        <v>3.3350083650837014E-5</v>
      </c>
      <c r="HR31" s="45">
        <f t="shared" si="49"/>
        <v>1.6094687859668019E-4</v>
      </c>
      <c r="HS31" s="45">
        <f t="shared" si="50"/>
        <v>-1.2867620668981742E-6</v>
      </c>
      <c r="HT31" s="45">
        <f t="shared" si="51"/>
        <v>-2.4068862559110506E-5</v>
      </c>
      <c r="HU31" s="45">
        <f t="shared" si="52"/>
        <v>1.7206306445443305E-5</v>
      </c>
      <c r="HV31" s="45">
        <f t="shared" si="53"/>
        <v>0</v>
      </c>
      <c r="HW31" s="45">
        <f t="shared" si="54"/>
        <v>0</v>
      </c>
      <c r="HX31" s="45">
        <f t="shared" si="55"/>
        <v>-6.0414945173966757E-6</v>
      </c>
      <c r="HY31" s="45">
        <f t="shared" si="56"/>
        <v>-1.1255812658098168E-5</v>
      </c>
    </row>
    <row r="32" spans="1:233" x14ac:dyDescent="0.25">
      <c r="A32" s="37" t="s">
        <v>31</v>
      </c>
      <c r="B32" s="109">
        <v>12865.06227</v>
      </c>
      <c r="C32" s="109">
        <v>522.03488770000001</v>
      </c>
      <c r="D32" s="109">
        <v>10959.77478</v>
      </c>
      <c r="E32" s="109">
        <v>3110.3590690999999</v>
      </c>
      <c r="F32" s="109">
        <v>2501.6117528</v>
      </c>
      <c r="G32" s="109">
        <v>1127.6429945</v>
      </c>
      <c r="H32" s="109">
        <v>9089.0565924999992</v>
      </c>
      <c r="I32" s="109">
        <v>31.88586179</v>
      </c>
      <c r="J32" s="109">
        <v>1.1474741379</v>
      </c>
      <c r="K32" s="109">
        <v>5.6257570000000003E-3</v>
      </c>
      <c r="L32" s="109">
        <v>2.1780969300000001E-2</v>
      </c>
      <c r="M32" s="109">
        <v>86.421645278</v>
      </c>
      <c r="N32" s="109">
        <v>1.761089E-4</v>
      </c>
      <c r="O32" s="109">
        <v>5.9705993811000004</v>
      </c>
      <c r="P32" s="109">
        <v>5.4495975000000002E-3</v>
      </c>
      <c r="Q32" s="109">
        <v>1.6323440000000002E-2</v>
      </c>
      <c r="R32" s="109">
        <v>9.5872363899999993E-2</v>
      </c>
      <c r="T32" s="109">
        <v>1.3373701000000001E-3</v>
      </c>
      <c r="U32" s="109">
        <v>0.40766780889999998</v>
      </c>
      <c r="V32" s="109">
        <v>4.4597969999999997E-3</v>
      </c>
      <c r="W32" s="109">
        <v>4.3332249999999996E-3</v>
      </c>
      <c r="X32" s="109">
        <v>4.0933899999999998E-5</v>
      </c>
      <c r="Y32" s="109">
        <v>3.2355389999999999E-3</v>
      </c>
      <c r="Z32" s="109">
        <v>40.724328659000001</v>
      </c>
      <c r="AA32" s="109">
        <v>12.240005519</v>
      </c>
      <c r="AB32" s="109">
        <v>5.6493335700000001E-2</v>
      </c>
      <c r="AC32" s="109">
        <v>5.89097388E-2</v>
      </c>
      <c r="AE32" s="109">
        <v>1.7144332200000001E-2</v>
      </c>
      <c r="AF32" s="109">
        <v>0.80222813199999998</v>
      </c>
      <c r="AG32" s="109">
        <v>40.499524299999997</v>
      </c>
      <c r="AH32" s="109">
        <v>3.3007649398000001</v>
      </c>
      <c r="AI32" s="109">
        <v>0.48261060230000002</v>
      </c>
      <c r="AJ32" s="109">
        <v>6.2233114999999999E-2</v>
      </c>
      <c r="AK32" s="109">
        <v>1.6760669999999999E-4</v>
      </c>
      <c r="AL32" s="109">
        <v>141.28454932</v>
      </c>
      <c r="AM32" s="109">
        <v>2.5505400000000001E-5</v>
      </c>
      <c r="AN32" s="109">
        <v>9.7794900000000001E-5</v>
      </c>
      <c r="AO32" s="109">
        <v>55.900374397</v>
      </c>
      <c r="AP32" s="109">
        <v>7.5439796993000003</v>
      </c>
      <c r="AS32" s="109">
        <v>1.0971031399999999E-2</v>
      </c>
      <c r="AT32" s="109">
        <v>0.2027459606</v>
      </c>
      <c r="AU32" s="109">
        <v>9.7844504499999999E-2</v>
      </c>
      <c r="AV32" s="109">
        <v>3.7767152580999999</v>
      </c>
      <c r="AW32" s="109">
        <v>15.775271203999999</v>
      </c>
      <c r="AX32" s="109">
        <v>153.34657478</v>
      </c>
      <c r="AY32" s="109">
        <v>27.762453970999999</v>
      </c>
      <c r="AZ32" s="109">
        <v>5.0282024999999996E-3</v>
      </c>
      <c r="BA32" s="109">
        <v>3.4687310000000002E-4</v>
      </c>
      <c r="BD32" s="109">
        <v>6.4352726049999998</v>
      </c>
      <c r="BE32" s="109">
        <v>6.1532286499999998E-2</v>
      </c>
      <c r="BG32" s="109" t="s">
        <v>31</v>
      </c>
      <c r="BH32" s="109">
        <v>18.831154097301599</v>
      </c>
      <c r="BI32" s="109">
        <v>2.0259770027183199</v>
      </c>
      <c r="BJ32" s="109">
        <v>5.0285767953173804E-3</v>
      </c>
      <c r="BK32" s="109">
        <v>1.14717204701521</v>
      </c>
      <c r="BL32" s="109">
        <v>0</v>
      </c>
      <c r="BM32" s="109">
        <v>5.6258884188054199E-3</v>
      </c>
      <c r="BN32" s="109">
        <v>32.003021425154202</v>
      </c>
      <c r="BO32" s="109">
        <v>32.002949333475001</v>
      </c>
      <c r="BP32" s="109">
        <v>32.205859532614603</v>
      </c>
      <c r="BQ32" s="109">
        <v>4.3101242526765002</v>
      </c>
      <c r="BR32" s="109">
        <v>8.9023890309032697E-3</v>
      </c>
      <c r="BS32" s="109">
        <v>1.2810739992394E-2</v>
      </c>
      <c r="BT32" s="109">
        <v>86.425711560666997</v>
      </c>
      <c r="BU32" s="109">
        <v>6.15323859281076E-2</v>
      </c>
      <c r="BV32" s="109">
        <v>5.6194450305064603E-5</v>
      </c>
      <c r="BW32" s="109">
        <v>1.19415144871222E-4</v>
      </c>
      <c r="BX32" s="109">
        <v>4.08054640005027E-5</v>
      </c>
      <c r="BY32" s="109">
        <v>5.9819508360697302</v>
      </c>
      <c r="BZ32" s="109">
        <v>1.304874430243E-3</v>
      </c>
      <c r="CA32" s="109">
        <v>4.1320734249353699E-3</v>
      </c>
      <c r="CB32" s="109">
        <v>1.63237003027886E-2</v>
      </c>
      <c r="CC32" s="109">
        <v>0</v>
      </c>
      <c r="CD32" s="109">
        <v>787.00274390751895</v>
      </c>
      <c r="CE32" s="109">
        <v>9.5866775373622606E-2</v>
      </c>
      <c r="CF32" s="109">
        <v>3.4689175888093303E-4</v>
      </c>
      <c r="CG32" s="109">
        <v>3.86862021858827E-4</v>
      </c>
      <c r="CH32" s="109">
        <v>9.4714072135231497E-4</v>
      </c>
      <c r="CI32" s="109">
        <v>0</v>
      </c>
      <c r="CJ32" s="109">
        <v>0.40767053132362902</v>
      </c>
      <c r="CK32" s="109">
        <v>0.80222996158997395</v>
      </c>
      <c r="CL32" s="109">
        <v>4.4595050964349502E-3</v>
      </c>
      <c r="CM32" s="109">
        <v>2.55045827341804E-5</v>
      </c>
      <c r="CN32" s="109">
        <v>6.2230326741513499E-2</v>
      </c>
      <c r="CO32" s="109">
        <v>9.7793833086691297E-5</v>
      </c>
      <c r="CP32" s="109">
        <v>12865.889660212601</v>
      </c>
      <c r="CQ32" s="109">
        <v>4.3331836599932502E-3</v>
      </c>
      <c r="CR32" s="109">
        <v>78.051650998066407</v>
      </c>
      <c r="CS32" s="109">
        <v>8.6824895641479092</v>
      </c>
      <c r="CT32" s="109">
        <v>10.6921399211676</v>
      </c>
      <c r="CU32" s="109">
        <v>15.778046537490701</v>
      </c>
      <c r="CV32" s="109">
        <v>424.94672788910702</v>
      </c>
      <c r="CW32" s="109">
        <v>3.2355802144537699E-3</v>
      </c>
      <c r="CX32" s="109">
        <v>7.7401507574254404E-4</v>
      </c>
      <c r="CY32" s="109">
        <v>40.8593103807166</v>
      </c>
      <c r="CZ32" s="109">
        <v>40.8593103807166</v>
      </c>
      <c r="DA32" s="109">
        <v>12.2400040486009</v>
      </c>
      <c r="DB32" s="109">
        <v>153.36616474853199</v>
      </c>
      <c r="DC32" s="109">
        <v>1.58220776054145E-2</v>
      </c>
      <c r="DD32" s="109">
        <v>3.5735751440053497E-2</v>
      </c>
      <c r="DE32" s="109">
        <v>0</v>
      </c>
      <c r="DF32" s="109">
        <v>595.793563836207</v>
      </c>
      <c r="DG32" s="109">
        <v>2.1033593756659101</v>
      </c>
      <c r="DH32" s="109">
        <v>33.873436831319701</v>
      </c>
      <c r="DI32" s="109">
        <v>1.25779114372691</v>
      </c>
      <c r="DJ32" s="109">
        <v>1.52726807211318E-2</v>
      </c>
      <c r="DK32" s="109">
        <v>4.3468370453656001E-2</v>
      </c>
      <c r="DL32" s="109">
        <v>0</v>
      </c>
      <c r="DM32" s="109">
        <v>5.6398291484096403E-3</v>
      </c>
      <c r="DN32" s="109">
        <v>1.1450555073110699E-2</v>
      </c>
      <c r="DO32" s="109">
        <v>40.499770214228697</v>
      </c>
      <c r="DP32" s="109">
        <v>6.4353076564261897</v>
      </c>
      <c r="DQ32" s="109">
        <v>3.3009154899701199</v>
      </c>
      <c r="DR32" s="109">
        <v>521.49278744357503</v>
      </c>
      <c r="DS32" s="109">
        <v>0</v>
      </c>
      <c r="DT32" s="109">
        <v>0.197247680682551</v>
      </c>
      <c r="DU32" s="109">
        <v>0.28384354778793702</v>
      </c>
      <c r="DV32" s="109">
        <v>9008.0663640822895</v>
      </c>
      <c r="DW32" s="109">
        <v>9838.2656451771109</v>
      </c>
      <c r="DX32" s="109">
        <v>1093.14160610459</v>
      </c>
      <c r="DY32" s="109">
        <v>10931.4072512817</v>
      </c>
      <c r="DZ32" s="109">
        <v>4.7609367161618598E-4</v>
      </c>
      <c r="EA32" s="109">
        <v>175.296124046693</v>
      </c>
      <c r="EB32" s="109">
        <v>7.5440244009766397</v>
      </c>
      <c r="EC32" s="109">
        <v>0</v>
      </c>
      <c r="ED32" s="109">
        <v>0</v>
      </c>
      <c r="EE32" s="109">
        <v>1.09698643919377E-2</v>
      </c>
      <c r="EF32" s="109">
        <v>0.20274371582422501</v>
      </c>
      <c r="EG32" s="109">
        <v>9.7846149546123404E-2</v>
      </c>
      <c r="EH32" s="109">
        <v>3.7765225662681798</v>
      </c>
      <c r="EI32" s="109">
        <v>5.9009415036624198</v>
      </c>
      <c r="EJ32" s="109">
        <v>6217.14024485556</v>
      </c>
      <c r="EK32" s="109">
        <v>5.6223399422389004</v>
      </c>
      <c r="EL32" s="109">
        <v>106.070446788692</v>
      </c>
      <c r="EM32" s="109">
        <v>178.72626419087601</v>
      </c>
      <c r="EN32" s="109">
        <v>3.7742440527565999</v>
      </c>
      <c r="EO32" s="109">
        <v>1.29708306464502E-2</v>
      </c>
      <c r="EP32" s="109">
        <v>4.9319043524749598E-3</v>
      </c>
      <c r="EQ32" s="109">
        <v>99.4200868951758</v>
      </c>
      <c r="ER32" s="109">
        <v>3111.16279567431</v>
      </c>
      <c r="ES32" s="109">
        <v>2502.9822685491899</v>
      </c>
      <c r="ET32" s="109">
        <v>608.18052712511701</v>
      </c>
      <c r="EU32" s="109">
        <v>1.95032601079162</v>
      </c>
      <c r="EV32" s="109">
        <v>8.0572271918076199E-2</v>
      </c>
      <c r="EW32" s="109">
        <v>194.314718794953</v>
      </c>
      <c r="EX32" s="109">
        <v>10.430678311479999</v>
      </c>
      <c r="EY32" s="109">
        <v>586.77180912382801</v>
      </c>
      <c r="EZ32" s="109">
        <v>20.603820043320798</v>
      </c>
      <c r="FA32" s="109">
        <v>8.5786141492639398</v>
      </c>
      <c r="FB32" s="109">
        <v>1157.96624690663</v>
      </c>
      <c r="FC32" s="109">
        <v>1.6747602545748601E-4</v>
      </c>
      <c r="FD32" s="109">
        <v>53.407301434347303</v>
      </c>
      <c r="FE32" s="109">
        <v>43.541112587840303</v>
      </c>
      <c r="FF32" s="109">
        <v>78.814751500520899</v>
      </c>
      <c r="FG32" s="109">
        <v>0.40232464458737699</v>
      </c>
      <c r="FH32" s="109">
        <v>1124.28825481902</v>
      </c>
      <c r="FI32" s="109">
        <v>5201.5032948297203</v>
      </c>
      <c r="FJ32" s="109">
        <v>27.762458306932899</v>
      </c>
      <c r="FK32" s="109">
        <v>19.276053288799901</v>
      </c>
      <c r="FL32" s="109">
        <v>11.479065566779701</v>
      </c>
      <c r="FM32" s="109">
        <v>526.63809446993901</v>
      </c>
      <c r="FN32" s="109">
        <v>141.30021290094399</v>
      </c>
      <c r="FO32" s="109">
        <v>0</v>
      </c>
      <c r="FP32" s="109">
        <v>240.95290019616701</v>
      </c>
      <c r="FQ32" s="109">
        <v>9088.7020268192191</v>
      </c>
      <c r="FR32" s="109">
        <v>55.909519211251798</v>
      </c>
      <c r="FS32" s="109">
        <v>430.76036930185597</v>
      </c>
      <c r="FU32" s="30">
        <f t="shared" si="0"/>
        <v>0</v>
      </c>
      <c r="FV32" s="45">
        <f t="shared" si="1"/>
        <v>6.4312958245807332E-5</v>
      </c>
      <c r="FW32" s="45">
        <f t="shared" si="2"/>
        <v>-1.0384368347743811E-3</v>
      </c>
      <c r="FX32" s="45">
        <f t="shared" si="3"/>
        <v>-2.5883313560481377E-3</v>
      </c>
      <c r="FY32" s="45">
        <f t="shared" si="4"/>
        <v>2.5840314782133464E-4</v>
      </c>
      <c r="FZ32" s="45">
        <f t="shared" si="5"/>
        <v>5.4785309816999942E-4</v>
      </c>
      <c r="GA32" s="45">
        <f t="shared" si="6"/>
        <v>-2.9750015717230145E-3</v>
      </c>
      <c r="GB32" s="45">
        <f t="shared" si="7"/>
        <v>-3.9010174177223853E-5</v>
      </c>
      <c r="GC32" s="45">
        <f t="shared" si="8"/>
        <v>3.6720833906305913E-3</v>
      </c>
      <c r="GD32" s="45">
        <f t="shared" si="9"/>
        <v>-2.6326596374781847E-4</v>
      </c>
      <c r="GE32" s="45">
        <f t="shared" si="10"/>
        <v>2.3360199421980059E-5</v>
      </c>
      <c r="GF32" s="45">
        <f t="shared" si="11"/>
        <v>-3.1146582949698998E-3</v>
      </c>
      <c r="GG32" s="45">
        <f t="shared" si="12"/>
        <v>4.7051669219174238E-5</v>
      </c>
      <c r="GH32" s="45">
        <f t="shared" si="13"/>
        <v>-2.8352049425860149E-3</v>
      </c>
      <c r="GI32" s="45">
        <f t="shared" si="14"/>
        <v>1.9012253620068595E-3</v>
      </c>
      <c r="GJ32" s="45">
        <f t="shared" si="15"/>
        <v>-2.3212071756914363E-3</v>
      </c>
      <c r="GK32" s="45">
        <f t="shared" si="16"/>
        <v>1.5946564486297284E-5</v>
      </c>
      <c r="GL32" s="45">
        <f t="shared" si="17"/>
        <v>-5.8291317226892095E-5</v>
      </c>
      <c r="GM32" s="45">
        <f t="shared" si="18"/>
        <v>0</v>
      </c>
      <c r="GN32" s="45">
        <f t="shared" si="19"/>
        <v>-2.5178944772716394E-3</v>
      </c>
      <c r="GO32" s="45">
        <f t="shared" si="20"/>
        <v>6.6780441565331089E-6</v>
      </c>
      <c r="GP32" s="45">
        <f t="shared" si="21"/>
        <v>-6.545220893451522E-5</v>
      </c>
      <c r="GQ32" s="45">
        <f t="shared" si="22"/>
        <v>-9.5402400635603478E-6</v>
      </c>
      <c r="GR32" s="45">
        <f t="shared" si="23"/>
        <v>-3.1376438476983207E-3</v>
      </c>
      <c r="GS32" s="45">
        <f t="shared" si="24"/>
        <v>1.273804882894316E-5</v>
      </c>
      <c r="GT32" s="45">
        <f t="shared" si="25"/>
        <v>3.3145229439348525E-3</v>
      </c>
      <c r="GU32" s="45">
        <f t="shared" si="26"/>
        <v>-1.2013059127904619E-7</v>
      </c>
      <c r="GV32" s="45">
        <f t="shared" si="27"/>
        <v>-6.3765079763991104E-5</v>
      </c>
      <c r="GW32" s="45">
        <f t="shared" si="28"/>
        <v>-2.8634930089386536E-3</v>
      </c>
      <c r="GX32" s="45">
        <f t="shared" si="29"/>
        <v>0</v>
      </c>
      <c r="GY32" s="45">
        <f t="shared" si="30"/>
        <v>-3.1466946539720287E-3</v>
      </c>
      <c r="GZ32" s="45">
        <f t="shared" si="31"/>
        <v>2.2806355212276649E-6</v>
      </c>
      <c r="HA32" s="45">
        <f t="shared" si="32"/>
        <v>6.0720275842712061E-6</v>
      </c>
      <c r="HB32" s="45">
        <f t="shared" si="33"/>
        <v>4.5610691117223514E-5</v>
      </c>
      <c r="HC32" s="45">
        <f t="shared" si="34"/>
        <v>-3.1482396413817972E-3</v>
      </c>
      <c r="HD32" s="45">
        <f t="shared" si="35"/>
        <v>-4.480345369984552E-5</v>
      </c>
      <c r="HE32" s="45">
        <f t="shared" si="36"/>
        <v>-7.7964987386531549E-4</v>
      </c>
      <c r="HF32" s="45">
        <f t="shared" si="37"/>
        <v>1.1086549109143125E-4</v>
      </c>
      <c r="HG32" s="45">
        <f t="shared" si="38"/>
        <v>-3.2042854438717454E-5</v>
      </c>
      <c r="HH32" s="45">
        <f t="shared" si="39"/>
        <v>-1.0909702946719544E-5</v>
      </c>
      <c r="HI32" s="45">
        <f t="shared" si="40"/>
        <v>1.6359128808068158E-4</v>
      </c>
      <c r="HJ32" s="45">
        <f t="shared" si="41"/>
        <v>5.9254767935734687E-6</v>
      </c>
      <c r="HK32" s="45">
        <f t="shared" si="42"/>
        <v>0</v>
      </c>
      <c r="HL32" s="45">
        <f t="shared" si="43"/>
        <v>0</v>
      </c>
      <c r="HM32" s="45">
        <f t="shared" si="44"/>
        <v>-1.0637177305854098E-4</v>
      </c>
      <c r="HN32" s="45">
        <f t="shared" si="45"/>
        <v>-1.107186435843786E-5</v>
      </c>
      <c r="HO32" s="45">
        <f t="shared" si="46"/>
        <v>1.6812861711668374E-5</v>
      </c>
      <c r="HP32" s="45">
        <f t="shared" si="47"/>
        <v>-5.1021011289308658E-5</v>
      </c>
      <c r="HQ32" s="45">
        <f t="shared" si="48"/>
        <v>1.7592936785757149E-4</v>
      </c>
      <c r="HR32" s="45">
        <f t="shared" si="49"/>
        <v>1.2774963223074012E-4</v>
      </c>
      <c r="HS32" s="45">
        <f t="shared" si="50"/>
        <v>1.5617974204888834E-7</v>
      </c>
      <c r="HT32" s="45">
        <f t="shared" si="51"/>
        <v>7.4439189229317379E-5</v>
      </c>
      <c r="HU32" s="45">
        <f t="shared" si="52"/>
        <v>5.3791663098138919E-5</v>
      </c>
      <c r="HV32" s="45">
        <f t="shared" si="53"/>
        <v>0</v>
      </c>
      <c r="HW32" s="45">
        <f t="shared" si="54"/>
        <v>0</v>
      </c>
      <c r="HX32" s="45">
        <f t="shared" si="55"/>
        <v>5.4467663363237376E-6</v>
      </c>
      <c r="HY32" s="45">
        <f t="shared" si="56"/>
        <v>1.6158688918765397E-6</v>
      </c>
    </row>
    <row r="33" spans="1:233" x14ac:dyDescent="0.25">
      <c r="A33" s="37" t="s">
        <v>32</v>
      </c>
      <c r="B33" s="109">
        <v>82278.189620000005</v>
      </c>
      <c r="C33" s="109">
        <v>1634.3289778999999</v>
      </c>
      <c r="D33" s="109">
        <v>51496.608029000003</v>
      </c>
      <c r="E33" s="109">
        <v>23691.631474000002</v>
      </c>
      <c r="F33" s="109">
        <v>21211.077240999999</v>
      </c>
      <c r="G33" s="109">
        <v>5160.7122215999998</v>
      </c>
      <c r="H33" s="109">
        <v>35351.488257999998</v>
      </c>
      <c r="I33" s="109">
        <v>153.53018567000001</v>
      </c>
      <c r="J33" s="109">
        <v>0.81602745070000005</v>
      </c>
      <c r="K33" s="109">
        <v>5.6426271695999999</v>
      </c>
      <c r="L33" s="109">
        <v>7.8943865799999999E-2</v>
      </c>
      <c r="M33" s="109">
        <v>233.98765420000001</v>
      </c>
      <c r="N33" s="109">
        <v>5.78328E-3</v>
      </c>
      <c r="O33" s="109">
        <v>3.8497814065</v>
      </c>
      <c r="P33" s="109">
        <v>0.25822971020000002</v>
      </c>
      <c r="Q33" s="109">
        <v>0.19098498480000001</v>
      </c>
      <c r="R33" s="109">
        <v>1.1000404879000001</v>
      </c>
      <c r="T33" s="109">
        <v>3.67686396E-2</v>
      </c>
      <c r="U33" s="109">
        <v>4.9226207597</v>
      </c>
      <c r="V33" s="109">
        <v>6.1913559499000002</v>
      </c>
      <c r="W33" s="109">
        <v>3.48503857E-2</v>
      </c>
      <c r="X33" s="109">
        <v>3.1572903999999998E-3</v>
      </c>
      <c r="Y33" s="109">
        <v>3.5818452200000003E-2</v>
      </c>
      <c r="Z33" s="109">
        <v>208.92134211999999</v>
      </c>
      <c r="AA33" s="109">
        <v>10.490583874</v>
      </c>
      <c r="AB33" s="109">
        <v>0.35568957359999998</v>
      </c>
      <c r="AC33" s="109">
        <v>0.64571536269999996</v>
      </c>
      <c r="AE33" s="109">
        <v>0.13260722690000001</v>
      </c>
      <c r="AF33" s="109">
        <v>21.320101314999999</v>
      </c>
      <c r="AG33" s="109">
        <v>398.51364097999999</v>
      </c>
      <c r="AH33" s="109">
        <v>27.873366145999999</v>
      </c>
      <c r="AI33" s="109">
        <v>1.665827086</v>
      </c>
      <c r="AJ33" s="109">
        <v>10.931779776999999</v>
      </c>
      <c r="AK33" s="109">
        <v>0.34137153149999999</v>
      </c>
      <c r="AL33" s="109">
        <v>727.83115103</v>
      </c>
      <c r="AM33" s="109">
        <v>3.0825491389000002</v>
      </c>
      <c r="AN33" s="109">
        <v>7.6176077818000003</v>
      </c>
      <c r="AO33" s="109">
        <v>371.46524846</v>
      </c>
      <c r="AP33" s="109">
        <v>68.871770101999999</v>
      </c>
      <c r="AS33" s="109">
        <v>9.9130269999999992E-4</v>
      </c>
      <c r="AT33" s="109">
        <v>0.2057598856</v>
      </c>
      <c r="AU33" s="109">
        <v>2.1913371999999999E-3</v>
      </c>
      <c r="AV33" s="109">
        <v>27.623496703000001</v>
      </c>
      <c r="AW33" s="109">
        <v>127.47687961</v>
      </c>
      <c r="AX33" s="109">
        <v>894.84561021000002</v>
      </c>
      <c r="AY33" s="109">
        <v>79.436651648999998</v>
      </c>
      <c r="AZ33" s="109">
        <v>5.5663812100000001E-2</v>
      </c>
      <c r="BA33" s="109">
        <v>3.8399963000000001E-3</v>
      </c>
      <c r="BC33" s="109">
        <v>0.49136293939999998</v>
      </c>
      <c r="BD33" s="109">
        <v>1.0114510398000001</v>
      </c>
      <c r="BE33" s="109">
        <v>6.3932709700000007E-2</v>
      </c>
      <c r="BG33" s="109" t="s">
        <v>32</v>
      </c>
      <c r="BH33" s="109">
        <v>185.196491719211</v>
      </c>
      <c r="BI33" s="109">
        <v>34.780839625392701</v>
      </c>
      <c r="BJ33" s="109">
        <v>5.5662068921113E-2</v>
      </c>
      <c r="BK33" s="109">
        <v>0.81363983685877705</v>
      </c>
      <c r="BL33" s="109">
        <v>0</v>
      </c>
      <c r="BM33" s="109">
        <v>5.6426938401039903</v>
      </c>
      <c r="BN33" s="109">
        <v>154.45321061444099</v>
      </c>
      <c r="BO33" s="109">
        <v>154.452362617006</v>
      </c>
      <c r="BP33" s="109">
        <v>329.20609539316098</v>
      </c>
      <c r="BQ33" s="109">
        <v>42.386871857979301</v>
      </c>
      <c r="BR33" s="109">
        <v>3.2327809422554303E-2</v>
      </c>
      <c r="BS33" s="109">
        <v>4.6520547253316599E-2</v>
      </c>
      <c r="BT33" s="109">
        <v>234.04138925472799</v>
      </c>
      <c r="BU33" s="109">
        <v>6.39306464139036E-2</v>
      </c>
      <c r="BV33" s="109">
        <v>1.8482339472103201E-3</v>
      </c>
      <c r="BW33" s="109">
        <v>3.9274643390267696E-3</v>
      </c>
      <c r="BX33" s="109">
        <v>3.1571906529991299E-3</v>
      </c>
      <c r="BY33" s="109">
        <v>3.9396029025116301</v>
      </c>
      <c r="BZ33" s="109">
        <v>6.1968396003020301E-2</v>
      </c>
      <c r="CA33" s="109">
        <v>0.19623317989164199</v>
      </c>
      <c r="CB33" s="109">
        <v>0.190980182864774</v>
      </c>
      <c r="CC33" s="109">
        <v>0.49136390520048101</v>
      </c>
      <c r="CD33" s="109">
        <v>12671.3711601465</v>
      </c>
      <c r="CE33" s="109">
        <v>1.1000437804590899</v>
      </c>
      <c r="CF33" s="109">
        <v>3.8398874814696E-3</v>
      </c>
      <c r="CG33" s="109">
        <v>1.0660455364672E-2</v>
      </c>
      <c r="CH33" s="109">
        <v>2.6099740158843001E-2</v>
      </c>
      <c r="CI33" s="109">
        <v>0</v>
      </c>
      <c r="CJ33" s="109">
        <v>4.9225844158972203</v>
      </c>
      <c r="CK33" s="109">
        <v>21.319897511002701</v>
      </c>
      <c r="CL33" s="109">
        <v>6.1913620915286796</v>
      </c>
      <c r="CM33" s="109">
        <v>3.08254964932416</v>
      </c>
      <c r="CN33" s="109">
        <v>10.9318216865978</v>
      </c>
      <c r="CO33" s="109">
        <v>7.6174814099363797</v>
      </c>
      <c r="CP33" s="109">
        <v>82376.799155188797</v>
      </c>
      <c r="CQ33" s="109">
        <v>3.4849394127977801E-2</v>
      </c>
      <c r="CR33" s="109">
        <v>800.80848633611595</v>
      </c>
      <c r="CS33" s="109">
        <v>141.22489489261801</v>
      </c>
      <c r="CT33" s="109">
        <v>108.160599658096</v>
      </c>
      <c r="CU33" s="109">
        <v>127.49942384454501</v>
      </c>
      <c r="CV33" s="109">
        <v>1892.8506888535601</v>
      </c>
      <c r="CW33" s="109">
        <v>3.5815648532822701E-2</v>
      </c>
      <c r="CX33" s="109">
        <v>4.6477255104113201E-3</v>
      </c>
      <c r="CY33" s="109">
        <v>210.08158386270199</v>
      </c>
      <c r="CZ33" s="109">
        <v>210.08158386270199</v>
      </c>
      <c r="DA33" s="109">
        <v>10.490570107012299</v>
      </c>
      <c r="DB33" s="109">
        <v>895.00924155872303</v>
      </c>
      <c r="DC33" s="109">
        <v>6.01686618275796E-2</v>
      </c>
      <c r="DD33" s="109">
        <v>0.27983463397659197</v>
      </c>
      <c r="DE33" s="109">
        <v>0</v>
      </c>
      <c r="DF33" s="109">
        <v>2078.3334433264599</v>
      </c>
      <c r="DG33" s="109">
        <v>7.5064322123223999</v>
      </c>
      <c r="DH33" s="109">
        <v>301.87969646580899</v>
      </c>
      <c r="DI33" s="109">
        <v>13.8859103816377</v>
      </c>
      <c r="DJ33" s="109">
        <v>0.16778674754322401</v>
      </c>
      <c r="DK33" s="109">
        <v>0.47754700463521699</v>
      </c>
      <c r="DL33" s="109">
        <v>0</v>
      </c>
      <c r="DM33" s="109">
        <v>4.37106860486009E-2</v>
      </c>
      <c r="DN33" s="109">
        <v>8.8745721100988204E-2</v>
      </c>
      <c r="DO33" s="109">
        <v>398.51486527769401</v>
      </c>
      <c r="DP33" s="109">
        <v>1.01146347654326</v>
      </c>
      <c r="DQ33" s="109">
        <v>27.872315564674501</v>
      </c>
      <c r="DR33" s="109">
        <v>1633.5883108273299</v>
      </c>
      <c r="DS33" s="109">
        <v>0</v>
      </c>
      <c r="DT33" s="109">
        <v>0.68137254000011005</v>
      </c>
      <c r="DU33" s="109">
        <v>0.98051375210128</v>
      </c>
      <c r="DV33" s="109">
        <v>34387.364321389701</v>
      </c>
      <c r="DW33" s="109">
        <v>46286.729458864502</v>
      </c>
      <c r="DX33" s="109">
        <v>5142.9724716678502</v>
      </c>
      <c r="DY33" s="109">
        <v>51429.701930532297</v>
      </c>
      <c r="DZ33" s="109">
        <v>5.8932396461621296E-3</v>
      </c>
      <c r="EA33" s="109">
        <v>847.04650831528295</v>
      </c>
      <c r="EB33" s="109">
        <v>68.872133673506596</v>
      </c>
      <c r="EC33" s="109">
        <v>0</v>
      </c>
      <c r="ED33" s="109">
        <v>0</v>
      </c>
      <c r="EE33" s="109">
        <v>9.9064275050535396E-4</v>
      </c>
      <c r="EF33" s="109">
        <v>0.205756118927892</v>
      </c>
      <c r="EG33" s="109">
        <v>2.1907114311017E-3</v>
      </c>
      <c r="EH33" s="109">
        <v>27.621505085026701</v>
      </c>
      <c r="EI33" s="109">
        <v>12.863188501793999</v>
      </c>
      <c r="EJ33" s="109">
        <v>21976.344884693801</v>
      </c>
      <c r="EK33" s="109">
        <v>53.038504728363002</v>
      </c>
      <c r="EL33" s="109">
        <v>626.21362599690201</v>
      </c>
      <c r="EM33" s="109">
        <v>1233.4932927682801</v>
      </c>
      <c r="EN33" s="109">
        <v>12.268025215364</v>
      </c>
      <c r="EO33" s="109">
        <v>7.7884977319951199E-2</v>
      </c>
      <c r="EP33" s="109">
        <v>1.5669187077608199E-2</v>
      </c>
      <c r="EQ33" s="109">
        <v>751.272380054785</v>
      </c>
      <c r="ER33" s="109">
        <v>23705.824787281199</v>
      </c>
      <c r="ES33" s="109">
        <v>21222.0155301837</v>
      </c>
      <c r="ET33" s="109">
        <v>2483.8092570975</v>
      </c>
      <c r="EU33" s="109">
        <v>17.6064311182393</v>
      </c>
      <c r="EV33" s="109">
        <v>0.94445955609936205</v>
      </c>
      <c r="EW33" s="109">
        <v>1362.0450114364701</v>
      </c>
      <c r="EX33" s="109">
        <v>105.675049818945</v>
      </c>
      <c r="EY33" s="109">
        <v>4836.3314358151802</v>
      </c>
      <c r="EZ33" s="109">
        <v>101.54174179467201</v>
      </c>
      <c r="FA33" s="109">
        <v>118.250545302226</v>
      </c>
      <c r="FB33" s="109">
        <v>10624.951577572299</v>
      </c>
      <c r="FC33" s="109">
        <v>0.34110292864733999</v>
      </c>
      <c r="FD33" s="109">
        <v>202.26735180335601</v>
      </c>
      <c r="FE33" s="109">
        <v>586.43850470411098</v>
      </c>
      <c r="FF33" s="109">
        <v>776.71386290558098</v>
      </c>
      <c r="FG33" s="109">
        <v>2.2900079170180199</v>
      </c>
      <c r="FH33" s="109">
        <v>5147.7234858336496</v>
      </c>
      <c r="FI33" s="109">
        <v>18644.801912447201</v>
      </c>
      <c r="FJ33" s="109">
        <v>79.436533588848903</v>
      </c>
      <c r="FK33" s="109">
        <v>63.995018322392902</v>
      </c>
      <c r="FL33" s="109">
        <v>112.89347252014799</v>
      </c>
      <c r="FM33" s="109">
        <v>1744.5897931832901</v>
      </c>
      <c r="FN33" s="109">
        <v>727.96593227599305</v>
      </c>
      <c r="FO33" s="109">
        <v>0</v>
      </c>
      <c r="FP33" s="109">
        <v>892.93316649613905</v>
      </c>
      <c r="FQ33" s="109">
        <v>35358.362530575301</v>
      </c>
      <c r="FR33" s="109">
        <v>371.543091321806</v>
      </c>
      <c r="FS33" s="109">
        <v>1496.3505750767499</v>
      </c>
      <c r="FU33" s="30">
        <f t="shared" si="0"/>
        <v>0</v>
      </c>
      <c r="FV33" s="45">
        <f t="shared" si="1"/>
        <v>1.1984893644867304E-3</v>
      </c>
      <c r="FW33" s="45">
        <f t="shared" si="2"/>
        <v>-4.5319337947597761E-4</v>
      </c>
      <c r="FX33" s="45">
        <f t="shared" si="3"/>
        <v>-1.2992331151214375E-3</v>
      </c>
      <c r="FY33" s="45">
        <f t="shared" si="4"/>
        <v>5.9908551662107173E-4</v>
      </c>
      <c r="FZ33" s="45">
        <f t="shared" si="5"/>
        <v>5.1568758434192492E-4</v>
      </c>
      <c r="GA33" s="45">
        <f t="shared" si="6"/>
        <v>-2.5168494596513632E-3</v>
      </c>
      <c r="GB33" s="45">
        <f t="shared" si="7"/>
        <v>1.9445496962204928E-4</v>
      </c>
      <c r="GC33" s="45">
        <f t="shared" si="8"/>
        <v>6.0064862357955742E-3</v>
      </c>
      <c r="GD33" s="45">
        <f t="shared" si="9"/>
        <v>-2.9258989255506801E-3</v>
      </c>
      <c r="GE33" s="45">
        <f t="shared" si="10"/>
        <v>1.1815507561733445E-5</v>
      </c>
      <c r="GF33" s="45">
        <f t="shared" si="11"/>
        <v>-1.2098359151941024E-3</v>
      </c>
      <c r="GG33" s="45">
        <f t="shared" si="12"/>
        <v>2.296491022643878E-4</v>
      </c>
      <c r="GH33" s="45">
        <f t="shared" si="13"/>
        <v>-1.3109712417365778E-3</v>
      </c>
      <c r="GI33" s="45">
        <f t="shared" si="14"/>
        <v>2.3331583414054329E-2</v>
      </c>
      <c r="GJ33" s="45">
        <f t="shared" si="15"/>
        <v>-1.0895069090199733E-4</v>
      </c>
      <c r="GK33" s="45">
        <f t="shared" si="16"/>
        <v>-2.5142998707647463E-5</v>
      </c>
      <c r="GL33" s="45">
        <f t="shared" si="17"/>
        <v>2.9931253676886323E-6</v>
      </c>
      <c r="GM33" s="45">
        <f t="shared" si="18"/>
        <v>0</v>
      </c>
      <c r="GN33" s="45">
        <f t="shared" si="19"/>
        <v>-2.2965430804231421E-4</v>
      </c>
      <c r="GO33" s="45">
        <f t="shared" si="20"/>
        <v>-7.3830190367824978E-6</v>
      </c>
      <c r="GP33" s="45">
        <f t="shared" si="21"/>
        <v>9.9196827465566332E-7</v>
      </c>
      <c r="GQ33" s="45">
        <f t="shared" si="22"/>
        <v>-2.8452253892823877E-5</v>
      </c>
      <c r="GR33" s="45">
        <f t="shared" si="23"/>
        <v>-3.1592596255937438E-5</v>
      </c>
      <c r="GS33" s="45">
        <f t="shared" si="24"/>
        <v>-7.827438108289132E-5</v>
      </c>
      <c r="GT33" s="45">
        <f t="shared" si="25"/>
        <v>5.5534859719385699E-3</v>
      </c>
      <c r="GU33" s="45">
        <f t="shared" si="26"/>
        <v>-1.3123185388248483E-6</v>
      </c>
      <c r="GV33" s="45">
        <f t="shared" si="27"/>
        <v>-4.8049533887722924E-5</v>
      </c>
      <c r="GW33" s="45">
        <f t="shared" si="28"/>
        <v>-5.9098876006801165E-4</v>
      </c>
      <c r="GX33" s="45">
        <f t="shared" si="29"/>
        <v>0</v>
      </c>
      <c r="GY33" s="45">
        <f t="shared" si="30"/>
        <v>-1.1373418624056647E-3</v>
      </c>
      <c r="GZ33" s="45">
        <f t="shared" si="31"/>
        <v>-9.5592415011009227E-6</v>
      </c>
      <c r="HA33" s="45">
        <f t="shared" si="32"/>
        <v>3.0721600671238333E-6</v>
      </c>
      <c r="HB33" s="45">
        <f t="shared" si="33"/>
        <v>-3.7691225379610478E-5</v>
      </c>
      <c r="HC33" s="45">
        <f t="shared" si="34"/>
        <v>-2.3656680406562891E-3</v>
      </c>
      <c r="HD33" s="45">
        <f t="shared" si="35"/>
        <v>3.8337396705716256E-6</v>
      </c>
      <c r="HE33" s="45">
        <f t="shared" si="36"/>
        <v>-7.8683436629807199E-4</v>
      </c>
      <c r="HF33" s="45">
        <f t="shared" si="37"/>
        <v>1.8518202443288702E-4</v>
      </c>
      <c r="HG33" s="45">
        <f t="shared" si="38"/>
        <v>1.6558508456077279E-7</v>
      </c>
      <c r="HH33" s="45">
        <f t="shared" si="39"/>
        <v>-1.6589442150403347E-5</v>
      </c>
      <c r="HI33" s="45">
        <f t="shared" si="40"/>
        <v>2.0955624282142506E-4</v>
      </c>
      <c r="HJ33" s="45">
        <f t="shared" si="41"/>
        <v>5.2789627166308172E-6</v>
      </c>
      <c r="HK33" s="45">
        <f t="shared" si="42"/>
        <v>0</v>
      </c>
      <c r="HL33" s="45">
        <f t="shared" si="43"/>
        <v>0</v>
      </c>
      <c r="HM33" s="45">
        <f t="shared" si="44"/>
        <v>-6.6573963194689308E-4</v>
      </c>
      <c r="HN33" s="45">
        <f t="shared" si="45"/>
        <v>-1.8306153782175932E-5</v>
      </c>
      <c r="HO33" s="45">
        <f t="shared" si="46"/>
        <v>-2.8556485889064549E-4</v>
      </c>
      <c r="HP33" s="45">
        <f t="shared" si="47"/>
        <v>-7.2098691730189309E-5</v>
      </c>
      <c r="HQ33" s="45">
        <f t="shared" si="48"/>
        <v>1.7684959511074034E-4</v>
      </c>
      <c r="HR33" s="45">
        <f t="shared" si="49"/>
        <v>1.8285986639037639E-4</v>
      </c>
      <c r="HS33" s="45">
        <f t="shared" si="50"/>
        <v>-1.4862176167361727E-6</v>
      </c>
      <c r="HT33" s="45">
        <f t="shared" si="51"/>
        <v>-3.1316196667761622E-5</v>
      </c>
      <c r="HU33" s="45">
        <f t="shared" si="52"/>
        <v>-2.8338186263385035E-5</v>
      </c>
      <c r="HV33" s="45">
        <f t="shared" si="53"/>
        <v>0</v>
      </c>
      <c r="HW33" s="45">
        <f t="shared" si="54"/>
        <v>1.9655541832551752E-6</v>
      </c>
      <c r="HX33" s="45">
        <f t="shared" si="55"/>
        <v>1.2295941939376339E-5</v>
      </c>
      <c r="HY33" s="45">
        <f t="shared" si="56"/>
        <v>-3.2272777207299351E-5</v>
      </c>
    </row>
    <row r="34" spans="1:233" x14ac:dyDescent="0.25">
      <c r="A34" s="37" t="s">
        <v>33</v>
      </c>
      <c r="B34" s="109">
        <v>25505.639996000002</v>
      </c>
      <c r="C34" s="109">
        <v>1195.9739623999999</v>
      </c>
      <c r="D34" s="109">
        <v>9462.7612329000003</v>
      </c>
      <c r="E34" s="109">
        <v>9325.7091543999995</v>
      </c>
      <c r="F34" s="109">
        <v>8506.1592154000009</v>
      </c>
      <c r="G34" s="109">
        <v>418.09618697000002</v>
      </c>
      <c r="H34" s="109">
        <v>16810.809952</v>
      </c>
      <c r="I34" s="109">
        <v>130.98772564999999</v>
      </c>
      <c r="J34" s="109">
        <v>4.0490875105999997</v>
      </c>
      <c r="K34" s="109">
        <v>4.0613240000000002E-2</v>
      </c>
      <c r="L34" s="109">
        <v>1.9000901099999998E-2</v>
      </c>
      <c r="M34" s="109">
        <v>286.50095600999998</v>
      </c>
      <c r="N34" s="109">
        <v>1.3571768200000001E-2</v>
      </c>
      <c r="O34" s="109">
        <v>22.774443913999999</v>
      </c>
      <c r="P34" s="109">
        <v>1.8903773700000001E-2</v>
      </c>
      <c r="Q34" s="109">
        <v>0.117841525</v>
      </c>
      <c r="R34" s="109">
        <v>0.67758875799999996</v>
      </c>
      <c r="T34" s="109">
        <v>3.4574651999999999E-3</v>
      </c>
      <c r="U34" s="109">
        <v>2.0725334698000002</v>
      </c>
      <c r="V34" s="109">
        <v>3.2195988000000002E-2</v>
      </c>
      <c r="W34" s="109">
        <v>2.7247653100000001E-2</v>
      </c>
      <c r="Y34" s="109">
        <v>2.33578737E-2</v>
      </c>
      <c r="Z34" s="109">
        <v>153.96615940000001</v>
      </c>
      <c r="AA34" s="109">
        <v>52.805607858999998</v>
      </c>
      <c r="AB34" s="109">
        <v>0.2319052318</v>
      </c>
      <c r="AC34" s="109">
        <v>8.3078534100000004E-2</v>
      </c>
      <c r="AE34" s="109">
        <v>2.7079323999999998E-2</v>
      </c>
      <c r="AF34" s="109">
        <v>3.5118686710000002</v>
      </c>
      <c r="AG34" s="109">
        <v>1.19945838</v>
      </c>
      <c r="AH34" s="109">
        <v>6.8216758756000004</v>
      </c>
      <c r="AI34" s="109">
        <v>1.42964575E-2</v>
      </c>
      <c r="AJ34" s="109">
        <v>0.44927080899999999</v>
      </c>
      <c r="AK34" s="109">
        <v>1.2099799E-3</v>
      </c>
      <c r="AL34" s="109">
        <v>350.81839474999998</v>
      </c>
      <c r="AM34" s="109">
        <v>1.8412739999999999E-4</v>
      </c>
      <c r="AN34" s="109">
        <v>7.0599699999999998E-4</v>
      </c>
      <c r="AO34" s="109">
        <v>146.83953873999999</v>
      </c>
      <c r="AP34" s="109">
        <v>37.938374303000003</v>
      </c>
      <c r="AS34" s="109">
        <v>4.0743668400000002E-2</v>
      </c>
      <c r="AT34" s="109">
        <v>0.79568586740000002</v>
      </c>
      <c r="AU34" s="109">
        <v>0.371558838</v>
      </c>
      <c r="AV34" s="109">
        <v>17.816019325999999</v>
      </c>
      <c r="AW34" s="109">
        <v>57.388432031999997</v>
      </c>
      <c r="AX34" s="109">
        <v>331.26941239000001</v>
      </c>
      <c r="AY34" s="109">
        <v>110.57195219</v>
      </c>
      <c r="AZ34" s="109">
        <v>3.6299397999999997E-2</v>
      </c>
      <c r="BA34" s="109">
        <v>2.5041324000000002E-3</v>
      </c>
      <c r="BD34" s="109">
        <v>24.564496590000001</v>
      </c>
      <c r="BE34" s="109">
        <v>0.24150717259999999</v>
      </c>
      <c r="BG34" s="109" t="s">
        <v>33</v>
      </c>
      <c r="BH34" s="109">
        <v>8.2516919416039904</v>
      </c>
      <c r="BI34" s="109">
        <v>16.802770076260298</v>
      </c>
      <c r="BJ34" s="109">
        <v>3.63007604578999E-2</v>
      </c>
      <c r="BK34" s="109">
        <v>4.0490977375438799</v>
      </c>
      <c r="BL34" s="109">
        <v>0</v>
      </c>
      <c r="BM34" s="109">
        <v>4.0611489573923798E-2</v>
      </c>
      <c r="BN34" s="109">
        <v>132.24625567452799</v>
      </c>
      <c r="BO34" s="109">
        <v>131.59094349095099</v>
      </c>
      <c r="BP34" s="109">
        <v>174.656195689925</v>
      </c>
      <c r="BQ34" s="109">
        <v>3.9562132510652401</v>
      </c>
      <c r="BR34" s="109">
        <v>7.7900680930570896E-3</v>
      </c>
      <c r="BS34" s="109">
        <v>1.12101063708063E-2</v>
      </c>
      <c r="BT34" s="109">
        <v>286.53911135167601</v>
      </c>
      <c r="BU34" s="109">
        <v>0.241506764592756</v>
      </c>
      <c r="BV34" s="109">
        <v>4.3428255369081297E-3</v>
      </c>
      <c r="BW34" s="109">
        <v>9.2284473982704694E-3</v>
      </c>
      <c r="BX34" s="109">
        <v>0</v>
      </c>
      <c r="BY34" s="109">
        <v>22.832048459726298</v>
      </c>
      <c r="BZ34" s="109">
        <v>4.5367961264791597E-3</v>
      </c>
      <c r="CA34" s="109">
        <v>1.43664701433555E-2</v>
      </c>
      <c r="CB34" s="109">
        <v>0.117842516821342</v>
      </c>
      <c r="CC34" s="109">
        <v>0</v>
      </c>
      <c r="CD34" s="109">
        <v>1572.67752524254</v>
      </c>
      <c r="CE34" s="109">
        <v>0.67759095070817899</v>
      </c>
      <c r="CF34" s="109">
        <v>2.5041281929538001E-3</v>
      </c>
      <c r="CG34" s="109">
        <v>1.0026480727745701E-3</v>
      </c>
      <c r="CH34" s="109">
        <v>2.4547231113830098E-3</v>
      </c>
      <c r="CI34" s="109">
        <v>0</v>
      </c>
      <c r="CJ34" s="109">
        <v>2.0725299787235199</v>
      </c>
      <c r="CK34" s="109">
        <v>3.5118542595446298</v>
      </c>
      <c r="CL34" s="109">
        <v>3.2196178555205499E-2</v>
      </c>
      <c r="CM34" s="109">
        <v>1.84122185995882E-4</v>
      </c>
      <c r="CN34" s="109">
        <v>0.44927773867755599</v>
      </c>
      <c r="CO34" s="109">
        <v>7.0600591768768301E-4</v>
      </c>
      <c r="CP34" s="109">
        <v>25592.139410329699</v>
      </c>
      <c r="CQ34" s="109">
        <v>2.7246930694836701E-2</v>
      </c>
      <c r="CR34" s="109">
        <v>339.88508749775002</v>
      </c>
      <c r="CS34" s="109">
        <v>56.476646823722199</v>
      </c>
      <c r="CT34" s="109">
        <v>51.616811378010503</v>
      </c>
      <c r="CU34" s="109">
        <v>57.401557897752902</v>
      </c>
      <c r="CV34" s="109">
        <v>506.39856654477899</v>
      </c>
      <c r="CW34" s="109">
        <v>2.3357287309233199E-2</v>
      </c>
      <c r="CX34" s="109">
        <v>4.7473755220336002</v>
      </c>
      <c r="CY34" s="109">
        <v>154.720288540583</v>
      </c>
      <c r="CZ34" s="109">
        <v>154.720288540583</v>
      </c>
      <c r="DA34" s="109">
        <v>52.805636005610701</v>
      </c>
      <c r="DB34" s="109">
        <v>331.36752834440898</v>
      </c>
      <c r="DC34" s="109">
        <v>6.2909625219757806E-2</v>
      </c>
      <c r="DD34" s="109">
        <v>0.149498403287533</v>
      </c>
      <c r="DE34" s="109">
        <v>0</v>
      </c>
      <c r="DF34" s="109">
        <v>1076.9493515854999</v>
      </c>
      <c r="DG34" s="109">
        <v>8.1795859342633008</v>
      </c>
      <c r="DH34" s="109">
        <v>209.93400278544701</v>
      </c>
      <c r="DI34" s="109">
        <v>14.194914416887601</v>
      </c>
      <c r="DJ34" s="109">
        <v>2.1582567151132302E-2</v>
      </c>
      <c r="DK34" s="109">
        <v>6.1427204396016198E-2</v>
      </c>
      <c r="DL34" s="109">
        <v>0</v>
      </c>
      <c r="DM34" s="109">
        <v>8.9358292487199294E-3</v>
      </c>
      <c r="DN34" s="109">
        <v>1.8142416979998501E-2</v>
      </c>
      <c r="DO34" s="109">
        <v>2.3298765841405502</v>
      </c>
      <c r="DP34" s="109">
        <v>24.564381208882299</v>
      </c>
      <c r="DQ34" s="109">
        <v>6.8265035223503796</v>
      </c>
      <c r="DR34" s="109">
        <v>1195.7502359314799</v>
      </c>
      <c r="DS34" s="109">
        <v>0</v>
      </c>
      <c r="DT34" s="109">
        <v>5.8613274888804296E-3</v>
      </c>
      <c r="DU34" s="109">
        <v>8.4346142749273795E-3</v>
      </c>
      <c r="DV34" s="109">
        <v>16771.090205636101</v>
      </c>
      <c r="DW34" s="109">
        <v>8505.6404266362406</v>
      </c>
      <c r="DX34" s="109">
        <v>945.07128582571295</v>
      </c>
      <c r="DY34" s="109">
        <v>9450.7117124619508</v>
      </c>
      <c r="DZ34" s="109">
        <v>3.5265456547924498E-2</v>
      </c>
      <c r="EA34" s="109">
        <v>418.13056620000299</v>
      </c>
      <c r="EB34" s="109">
        <v>37.939187296957002</v>
      </c>
      <c r="EC34" s="109">
        <v>0</v>
      </c>
      <c r="ED34" s="109">
        <v>0</v>
      </c>
      <c r="EE34" s="109">
        <v>4.0743302707165502E-2</v>
      </c>
      <c r="EF34" s="109">
        <v>0.79568799086404596</v>
      </c>
      <c r="EG34" s="109">
        <v>0.37156202381653097</v>
      </c>
      <c r="EH34" s="109">
        <v>17.816121786449301</v>
      </c>
      <c r="EI34" s="109">
        <v>3.3736160877880401</v>
      </c>
      <c r="EJ34" s="109">
        <v>10964.9192643112</v>
      </c>
      <c r="EK34" s="109">
        <v>3.9700653801594998</v>
      </c>
      <c r="EL34" s="109">
        <v>378.96684780943201</v>
      </c>
      <c r="EM34" s="109">
        <v>586.29257922033503</v>
      </c>
      <c r="EN34" s="109">
        <v>4.1816367671423098</v>
      </c>
      <c r="EO34" s="109">
        <v>4.8691994190821E-2</v>
      </c>
      <c r="EP34" s="109">
        <v>1.9494683741463899E-2</v>
      </c>
      <c r="EQ34" s="109">
        <v>276.16190579650203</v>
      </c>
      <c r="ER34" s="109">
        <v>9344.5292158388893</v>
      </c>
      <c r="ES34" s="109">
        <v>8521.2136647109492</v>
      </c>
      <c r="ET34" s="109">
        <v>823.31555112793899</v>
      </c>
      <c r="EU34" s="109">
        <v>6.8281776699350099</v>
      </c>
      <c r="EV34" s="109">
        <v>0.28524548379878401</v>
      </c>
      <c r="EW34" s="109">
        <v>218.39658838053899</v>
      </c>
      <c r="EX34" s="109">
        <v>39.915243163191597</v>
      </c>
      <c r="EY34" s="109">
        <v>2256.1108602986101</v>
      </c>
      <c r="EZ34" s="109">
        <v>68.303721448216095</v>
      </c>
      <c r="FA34" s="109">
        <v>34.076159137331402</v>
      </c>
      <c r="FB34" s="109">
        <v>4550.3371059927103</v>
      </c>
      <c r="FC34" s="109">
        <v>1.20899852428335E-3</v>
      </c>
      <c r="FD34" s="109">
        <v>89.575684139835701</v>
      </c>
      <c r="FE34" s="109">
        <v>5.3353933837089498</v>
      </c>
      <c r="FF34" s="109">
        <v>88.442606818895797</v>
      </c>
      <c r="FG34" s="109">
        <v>0.187219878459189</v>
      </c>
      <c r="FH34" s="109">
        <v>417.980472682418</v>
      </c>
      <c r="FI34" s="109">
        <v>9050.8272651980205</v>
      </c>
      <c r="FJ34" s="109">
        <v>110.569928612477</v>
      </c>
      <c r="FK34" s="109">
        <v>3.01130228600781</v>
      </c>
      <c r="FL34" s="109">
        <v>3.50958557879629</v>
      </c>
      <c r="FM34" s="109">
        <v>971.86747114004902</v>
      </c>
      <c r="FN34" s="109">
        <v>350.90250912673997</v>
      </c>
      <c r="FO34" s="109">
        <v>0</v>
      </c>
      <c r="FP34" s="109">
        <v>522.78472384940198</v>
      </c>
      <c r="FQ34" s="109">
        <v>16816.490190975299</v>
      </c>
      <c r="FR34" s="109">
        <v>146.88791514623699</v>
      </c>
      <c r="FS34" s="109">
        <v>708.93658468591298</v>
      </c>
      <c r="FU34" s="30">
        <f t="shared" si="0"/>
        <v>0</v>
      </c>
      <c r="FV34" s="45">
        <f t="shared" si="1"/>
        <v>3.3913838015145947E-3</v>
      </c>
      <c r="FW34" s="45">
        <f t="shared" si="2"/>
        <v>-1.8706633718934792E-4</v>
      </c>
      <c r="FX34" s="45">
        <f t="shared" si="3"/>
        <v>-1.2733619861564193E-3</v>
      </c>
      <c r="FY34" s="45">
        <f t="shared" si="4"/>
        <v>2.0180836789243191E-3</v>
      </c>
      <c r="FZ34" s="45">
        <f t="shared" si="5"/>
        <v>1.7698292413446583E-3</v>
      </c>
      <c r="GA34" s="45">
        <f t="shared" si="6"/>
        <v>-2.7676475219881803E-4</v>
      </c>
      <c r="GB34" s="45">
        <f t="shared" si="7"/>
        <v>3.3789204633911799E-4</v>
      </c>
      <c r="GC34" s="45">
        <f t="shared" si="8"/>
        <v>4.6051478331855739E-3</v>
      </c>
      <c r="GD34" s="45">
        <f t="shared" si="9"/>
        <v>2.5257403929713657E-6</v>
      </c>
      <c r="GE34" s="45">
        <f t="shared" si="10"/>
        <v>-4.3099887529383227E-5</v>
      </c>
      <c r="GF34" s="45">
        <f t="shared" si="11"/>
        <v>-3.8242193503558206E-5</v>
      </c>
      <c r="GG34" s="45">
        <f t="shared" si="12"/>
        <v>1.3317701346413454E-4</v>
      </c>
      <c r="GH34" s="45">
        <f t="shared" si="13"/>
        <v>-3.649228413734488E-5</v>
      </c>
      <c r="GI34" s="45">
        <f t="shared" si="14"/>
        <v>2.5293502639986898E-3</v>
      </c>
      <c r="GJ34" s="45">
        <f t="shared" si="15"/>
        <v>-2.684279728449843E-5</v>
      </c>
      <c r="GK34" s="45">
        <f t="shared" si="16"/>
        <v>8.4165691338444094E-6</v>
      </c>
      <c r="GL34" s="45">
        <f t="shared" si="17"/>
        <v>3.2360456886851003E-6</v>
      </c>
      <c r="GM34" s="45">
        <f t="shared" si="18"/>
        <v>0</v>
      </c>
      <c r="GN34" s="45">
        <f t="shared" si="19"/>
        <v>-2.7192129777682148E-5</v>
      </c>
      <c r="GO34" s="45">
        <f t="shared" si="20"/>
        <v>-1.6844487827166816E-6</v>
      </c>
      <c r="GP34" s="45">
        <f t="shared" si="21"/>
        <v>5.9186009603670927E-6</v>
      </c>
      <c r="GQ34" s="45">
        <f t="shared" si="22"/>
        <v>-2.6512564610577587E-5</v>
      </c>
      <c r="GR34" s="45">
        <f t="shared" si="23"/>
        <v>0</v>
      </c>
      <c r="GS34" s="45">
        <f t="shared" si="24"/>
        <v>-2.510462957084994E-5</v>
      </c>
      <c r="GT34" s="45">
        <f t="shared" si="25"/>
        <v>4.8980187823207434E-3</v>
      </c>
      <c r="GU34" s="45">
        <f t="shared" si="26"/>
        <v>5.3302313606089964E-7</v>
      </c>
      <c r="GV34" s="45">
        <f t="shared" si="27"/>
        <v>-1.0864572678026941E-5</v>
      </c>
      <c r="GW34" s="45">
        <f t="shared" si="28"/>
        <v>-8.2768134508406878E-4</v>
      </c>
      <c r="GX34" s="45">
        <f t="shared" si="29"/>
        <v>0</v>
      </c>
      <c r="GY34" s="45">
        <f t="shared" si="30"/>
        <v>-3.9800523881929101E-5</v>
      </c>
      <c r="GZ34" s="45">
        <f t="shared" si="31"/>
        <v>-4.103643023272952E-6</v>
      </c>
      <c r="HA34" s="45">
        <f t="shared" si="32"/>
        <v>0.94244054065514982</v>
      </c>
      <c r="HB34" s="45">
        <f t="shared" si="33"/>
        <v>7.0769219154003719E-4</v>
      </c>
      <c r="HC34" s="45">
        <f t="shared" si="34"/>
        <v>-3.607440459930866E-5</v>
      </c>
      <c r="HD34" s="45">
        <f t="shared" si="35"/>
        <v>1.542427733380772E-5</v>
      </c>
      <c r="HE34" s="45">
        <f t="shared" si="36"/>
        <v>-8.1106778439047462E-4</v>
      </c>
      <c r="HF34" s="45">
        <f t="shared" si="37"/>
        <v>2.3976615251298735E-4</v>
      </c>
      <c r="HG34" s="45">
        <f t="shared" si="38"/>
        <v>-2.831737219989669E-5</v>
      </c>
      <c r="HH34" s="45">
        <f t="shared" si="39"/>
        <v>1.263133934425097E-5</v>
      </c>
      <c r="HI34" s="45">
        <f t="shared" si="40"/>
        <v>3.2945081857451444E-4</v>
      </c>
      <c r="HJ34" s="45">
        <f t="shared" si="41"/>
        <v>2.1429330379451974E-5</v>
      </c>
      <c r="HK34" s="45">
        <f t="shared" si="42"/>
        <v>0</v>
      </c>
      <c r="HL34" s="45">
        <f t="shared" si="43"/>
        <v>0</v>
      </c>
      <c r="HM34" s="45">
        <f t="shared" si="44"/>
        <v>-8.9754518643263649E-6</v>
      </c>
      <c r="HN34" s="45">
        <f t="shared" si="45"/>
        <v>2.6687215808821741E-6</v>
      </c>
      <c r="HO34" s="45">
        <f t="shared" si="46"/>
        <v>8.5741912320508681E-6</v>
      </c>
      <c r="HP34" s="45">
        <f t="shared" si="47"/>
        <v>5.751029308343735E-6</v>
      </c>
      <c r="HQ34" s="45">
        <f t="shared" si="48"/>
        <v>2.2871971385427469E-4</v>
      </c>
      <c r="HR34" s="45">
        <f t="shared" si="49"/>
        <v>2.9618175037982958E-4</v>
      </c>
      <c r="HS34" s="45">
        <f t="shared" si="50"/>
        <v>-1.8301002043697934E-5</v>
      </c>
      <c r="HT34" s="45">
        <f t="shared" si="51"/>
        <v>3.7533897942420487E-5</v>
      </c>
      <c r="HU34" s="45">
        <f t="shared" si="52"/>
        <v>-1.6800414387538714E-6</v>
      </c>
      <c r="HV34" s="45">
        <f t="shared" si="53"/>
        <v>0</v>
      </c>
      <c r="HW34" s="45">
        <f t="shared" si="54"/>
        <v>0</v>
      </c>
      <c r="HX34" s="45">
        <f t="shared" si="55"/>
        <v>-4.6970682781628808E-6</v>
      </c>
      <c r="HY34" s="45">
        <f t="shared" si="56"/>
        <v>-1.6894208134606869E-6</v>
      </c>
    </row>
    <row r="35" spans="1:233" x14ac:dyDescent="0.25">
      <c r="A35" s="37" t="s">
        <v>34</v>
      </c>
      <c r="B35" s="109">
        <v>14361.728136</v>
      </c>
      <c r="C35" s="109">
        <v>279.50406566999999</v>
      </c>
      <c r="D35" s="109">
        <v>26385.756998000001</v>
      </c>
      <c r="E35" s="109">
        <v>22441.068026000001</v>
      </c>
      <c r="F35" s="109">
        <v>5126.4038013999998</v>
      </c>
      <c r="G35" s="109">
        <v>56288.503123000002</v>
      </c>
      <c r="H35" s="109">
        <v>4081.0144006</v>
      </c>
      <c r="I35" s="109">
        <v>15.533831149999999</v>
      </c>
      <c r="J35" s="109">
        <v>0.70847389859999998</v>
      </c>
      <c r="K35" s="109">
        <v>4.5461149999999999E-3</v>
      </c>
      <c r="L35" s="109">
        <v>0.68081350620000003</v>
      </c>
      <c r="M35" s="109">
        <v>42.646879171999998</v>
      </c>
      <c r="N35" s="109">
        <v>1.4964239000000001E-3</v>
      </c>
      <c r="O35" s="109">
        <v>3.4026985609999998</v>
      </c>
      <c r="P35" s="109">
        <v>8.8486690399999998E-2</v>
      </c>
      <c r="Q35" s="109">
        <v>1.3190800000000001E-2</v>
      </c>
      <c r="R35" s="109">
        <v>0.1715807342</v>
      </c>
      <c r="T35" s="109">
        <v>5.09073726E-2</v>
      </c>
      <c r="U35" s="109">
        <v>0.1391376117</v>
      </c>
      <c r="V35" s="109">
        <v>3.6039150000000001E-3</v>
      </c>
      <c r="W35" s="109">
        <v>3.2316348E-3</v>
      </c>
      <c r="X35" s="109">
        <v>1.9471248E-3</v>
      </c>
      <c r="Y35" s="109">
        <v>2.6146049999999999E-3</v>
      </c>
      <c r="Z35" s="109">
        <v>20.944585694000001</v>
      </c>
      <c r="AA35" s="109">
        <v>6.5118291058000004</v>
      </c>
      <c r="AB35" s="109">
        <v>2.4747945100000002E-2</v>
      </c>
      <c r="AC35" s="109">
        <v>0.71988461670000004</v>
      </c>
      <c r="AE35" s="109">
        <v>3.3955516300000002E-2</v>
      </c>
      <c r="AF35" s="109">
        <v>0.49572280149999998</v>
      </c>
      <c r="AG35" s="109">
        <v>14.7255115</v>
      </c>
      <c r="AH35" s="109">
        <v>1.4744761426999999</v>
      </c>
      <c r="AI35" s="109">
        <v>0.88995323260000003</v>
      </c>
      <c r="AJ35" s="109">
        <v>5.0289924999999999E-2</v>
      </c>
      <c r="AK35" s="109">
        <v>1.354413E-4</v>
      </c>
      <c r="AL35" s="109">
        <v>60.180601873000001</v>
      </c>
      <c r="AM35" s="109">
        <v>2.0610599999999999E-5</v>
      </c>
      <c r="AN35" s="109">
        <v>7.9027000000000001E-5</v>
      </c>
      <c r="AO35" s="109">
        <v>23.357812363000001</v>
      </c>
      <c r="AP35" s="109">
        <v>2.8373540291000001</v>
      </c>
      <c r="AS35" s="109">
        <v>6.7484972000000001E-3</v>
      </c>
      <c r="AT35" s="109">
        <v>0.1145228289</v>
      </c>
      <c r="AU35" s="109">
        <v>5.7241332300000003E-2</v>
      </c>
      <c r="AV35" s="109">
        <v>1.5958436146999999</v>
      </c>
      <c r="AW35" s="109">
        <v>7.4805561781999996</v>
      </c>
      <c r="AX35" s="109">
        <v>62.575365601999998</v>
      </c>
      <c r="AY35" s="109">
        <v>14.199894947000001</v>
      </c>
      <c r="AZ35" s="109">
        <v>4.0632374999999997E-3</v>
      </c>
      <c r="BA35" s="109">
        <v>2.803045E-4</v>
      </c>
      <c r="BD35" s="109">
        <v>3.734182525</v>
      </c>
      <c r="BE35" s="109">
        <v>3.44187247E-2</v>
      </c>
      <c r="BG35" s="109" t="s">
        <v>34</v>
      </c>
      <c r="BH35" s="109">
        <v>6.8123299999746498</v>
      </c>
      <c r="BI35" s="109">
        <v>0.70144263764067305</v>
      </c>
      <c r="BJ35" s="109">
        <v>4.0633107031007899E-3</v>
      </c>
      <c r="BK35" s="109">
        <v>0.70817614158818398</v>
      </c>
      <c r="BL35" s="109">
        <v>0</v>
      </c>
      <c r="BM35" s="109">
        <v>4.5458345649079098E-3</v>
      </c>
      <c r="BN35" s="109">
        <v>15.5765023226894</v>
      </c>
      <c r="BO35" s="109">
        <v>15.576494990179899</v>
      </c>
      <c r="BP35" s="109">
        <v>11.199530489396301</v>
      </c>
      <c r="BQ35" s="109">
        <v>1.5591800536868401</v>
      </c>
      <c r="BR35" s="109">
        <v>0.27825770421689</v>
      </c>
      <c r="BS35" s="109">
        <v>0.40041962091524802</v>
      </c>
      <c r="BT35" s="109">
        <v>42.646507517002199</v>
      </c>
      <c r="BU35" s="109">
        <v>3.44174799573361E-2</v>
      </c>
      <c r="BV35" s="109">
        <v>4.7854656161642898E-4</v>
      </c>
      <c r="BW35" s="109">
        <v>1.0169101936209201E-3</v>
      </c>
      <c r="BX35" s="109">
        <v>1.94102203987308E-3</v>
      </c>
      <c r="BY35" s="109">
        <v>3.4069005552406599</v>
      </c>
      <c r="BZ35" s="109">
        <v>2.1171236230757701E-2</v>
      </c>
      <c r="CA35" s="109">
        <v>6.7042348826314296E-2</v>
      </c>
      <c r="CB35" s="109">
        <v>1.31912181199768E-2</v>
      </c>
      <c r="CC35" s="109">
        <v>0</v>
      </c>
      <c r="CD35" s="109">
        <v>383.89939506902499</v>
      </c>
      <c r="CE35" s="109">
        <v>0.171279499102126</v>
      </c>
      <c r="CF35" s="109">
        <v>2.8029641425310098E-4</v>
      </c>
      <c r="CG35" s="109">
        <v>1.47169757745112E-2</v>
      </c>
      <c r="CH35" s="109">
        <v>3.6031252974861698E-2</v>
      </c>
      <c r="CI35" s="109">
        <v>0</v>
      </c>
      <c r="CJ35" s="109">
        <v>0.13914019555934101</v>
      </c>
      <c r="CK35" s="109">
        <v>0.49571954027513698</v>
      </c>
      <c r="CL35" s="109">
        <v>3.6040501025854299E-3</v>
      </c>
      <c r="CM35" s="109">
        <v>2.0611331670505401E-5</v>
      </c>
      <c r="CN35" s="109">
        <v>5.0289736846618797E-2</v>
      </c>
      <c r="CO35" s="109">
        <v>7.9026668278796598E-5</v>
      </c>
      <c r="CP35" s="109">
        <v>14331.958235640999</v>
      </c>
      <c r="CQ35" s="109">
        <v>3.2317531305470601E-3</v>
      </c>
      <c r="CR35" s="109">
        <v>24.998416867686601</v>
      </c>
      <c r="CS35" s="109">
        <v>20.9019695761821</v>
      </c>
      <c r="CT35" s="109">
        <v>18.952549798073299</v>
      </c>
      <c r="CU35" s="109">
        <v>7.4815651210216201</v>
      </c>
      <c r="CV35" s="109">
        <v>143.922399220286</v>
      </c>
      <c r="CW35" s="109">
        <v>2.6145317987231599E-3</v>
      </c>
      <c r="CX35" s="109">
        <v>1.8747777946063901E-4</v>
      </c>
      <c r="CY35" s="109">
        <v>20.988046698511098</v>
      </c>
      <c r="CZ35" s="109">
        <v>20.988046698511098</v>
      </c>
      <c r="DA35" s="109">
        <v>6.5118148184438596</v>
      </c>
      <c r="DB35" s="109">
        <v>62.582386205798699</v>
      </c>
      <c r="DC35" s="109">
        <v>8.5665006154720304E-3</v>
      </c>
      <c r="DD35" s="109">
        <v>1.3515199738138301E-2</v>
      </c>
      <c r="DE35" s="109">
        <v>0</v>
      </c>
      <c r="DF35" s="109">
        <v>246.97901388583301</v>
      </c>
      <c r="DG35" s="109">
        <v>0.86437201422750498</v>
      </c>
      <c r="DH35" s="109">
        <v>11.899820815096099</v>
      </c>
      <c r="DI35" s="109">
        <v>0.43471910334088398</v>
      </c>
      <c r="DJ35" s="109">
        <v>0.18658651675237101</v>
      </c>
      <c r="DK35" s="109">
        <v>0.53105500101963699</v>
      </c>
      <c r="DL35" s="109">
        <v>0</v>
      </c>
      <c r="DM35" s="109">
        <v>1.1172326138549399E-2</v>
      </c>
      <c r="DN35" s="109">
        <v>2.2683310339125899E-2</v>
      </c>
      <c r="DO35" s="109">
        <v>14.725657601629599</v>
      </c>
      <c r="DP35" s="109">
        <v>3.7341851283420602</v>
      </c>
      <c r="DQ35" s="109">
        <v>1.47433133162853</v>
      </c>
      <c r="DR35" s="109">
        <v>279.04049196911302</v>
      </c>
      <c r="DS35" s="109">
        <v>0</v>
      </c>
      <c r="DT35" s="109">
        <v>0.36372586705026999</v>
      </c>
      <c r="DU35" s="109">
        <v>0.52341028202626705</v>
      </c>
      <c r="DV35" s="109">
        <v>4060.1754682892602</v>
      </c>
      <c r="DW35" s="109">
        <v>23675.332463279199</v>
      </c>
      <c r="DX35" s="109">
        <v>2630.5921631794999</v>
      </c>
      <c r="DY35" s="109">
        <v>26305.924626458698</v>
      </c>
      <c r="DZ35" s="109">
        <v>1.5416460620866699E-4</v>
      </c>
      <c r="EA35" s="109">
        <v>71.520592818002996</v>
      </c>
      <c r="EB35" s="109">
        <v>2.8372685851077701</v>
      </c>
      <c r="EC35" s="109">
        <v>0</v>
      </c>
      <c r="ED35" s="109">
        <v>0</v>
      </c>
      <c r="EE35" s="109">
        <v>6.7467717737837397E-3</v>
      </c>
      <c r="EF35" s="109">
        <v>0.114514833309633</v>
      </c>
      <c r="EG35" s="109">
        <v>5.7238993290232902E-2</v>
      </c>
      <c r="EH35" s="109">
        <v>1.59567485388316</v>
      </c>
      <c r="EI35" s="109">
        <v>236.020339114954</v>
      </c>
      <c r="EJ35" s="109">
        <v>2869.6076687243499</v>
      </c>
      <c r="EK35" s="109">
        <v>137.15371750524901</v>
      </c>
      <c r="EL35" s="109">
        <v>49.651344334397002</v>
      </c>
      <c r="EM35" s="109">
        <v>264.90737106543799</v>
      </c>
      <c r="EN35" s="109">
        <v>116.005663092974</v>
      </c>
      <c r="EO35" s="109">
        <v>3.1414659633922501E-3</v>
      </c>
      <c r="EP35" s="109">
        <v>2.66245821965751E-3</v>
      </c>
      <c r="EQ35" s="109">
        <v>59.344091998875598</v>
      </c>
      <c r="ER35" s="109">
        <v>22374.644685731098</v>
      </c>
      <c r="ES35" s="109">
        <v>5114.0226881231501</v>
      </c>
      <c r="ET35" s="109">
        <v>17260.621997607901</v>
      </c>
      <c r="EU35" s="109">
        <v>0.74039047801716296</v>
      </c>
      <c r="EV35" s="109">
        <v>1.1382969090097299</v>
      </c>
      <c r="EW35" s="109">
        <v>2435.14108930372</v>
      </c>
      <c r="EX35" s="109">
        <v>4.3428553194772803</v>
      </c>
      <c r="EY35" s="109">
        <v>304.62223967547902</v>
      </c>
      <c r="EZ35" s="109">
        <v>23.060994582141401</v>
      </c>
      <c r="FA35" s="109">
        <v>5.73025670838914</v>
      </c>
      <c r="FB35" s="109">
        <v>620.44483903503703</v>
      </c>
      <c r="FC35" s="109">
        <v>1.3533292758428499E-4</v>
      </c>
      <c r="FD35" s="109">
        <v>36.6194176901178</v>
      </c>
      <c r="FE35" s="109">
        <v>367.78914698765902</v>
      </c>
      <c r="FF35" s="109">
        <v>470.87964706206498</v>
      </c>
      <c r="FG35" s="109">
        <v>17.047263484294799</v>
      </c>
      <c r="FH35" s="109">
        <v>56110.753364925498</v>
      </c>
      <c r="FI35" s="109">
        <v>2401.8292357250202</v>
      </c>
      <c r="FJ35" s="109">
        <v>14.1998333985901</v>
      </c>
      <c r="FK35" s="109">
        <v>1260.9039339706801</v>
      </c>
      <c r="FL35" s="109">
        <v>4.1526688775459002</v>
      </c>
      <c r="FM35" s="109">
        <v>241.38140487534301</v>
      </c>
      <c r="FN35" s="109">
        <v>60.185383101511</v>
      </c>
      <c r="FO35" s="109">
        <v>0</v>
      </c>
      <c r="FP35" s="109">
        <v>102.497203135699</v>
      </c>
      <c r="FQ35" s="109">
        <v>4079.7691516063401</v>
      </c>
      <c r="FR35" s="109">
        <v>23.360328754524701</v>
      </c>
      <c r="FS35" s="109">
        <v>179.28223646348999</v>
      </c>
      <c r="FU35" s="30">
        <f t="shared" ref="FU35:FU51" si="57">DE35/DY35</f>
        <v>0</v>
      </c>
      <c r="FV35" s="45">
        <f t="shared" ref="FV35:FV51" si="58">(CP35-B35)/(B35+1E-50)</f>
        <v>-2.0728633822539397E-3</v>
      </c>
      <c r="FW35" s="45">
        <f t="shared" ref="FW35:FW51" si="59">(DR35-C35)/(C35+1E-50)</f>
        <v>-1.6585579883274127E-3</v>
      </c>
      <c r="FX35" s="45">
        <f t="shared" ref="FX35:FX51" si="60">(DY35-D35)/(D35+1E-50)</f>
        <v>-3.0255857941598467E-3</v>
      </c>
      <c r="FY35" s="45">
        <f t="shared" ref="FY35:FY51" si="61">(ER35-E35)/(E35+1E-50)</f>
        <v>-2.959901025741955E-3</v>
      </c>
      <c r="FZ35" s="45">
        <f t="shared" ref="FZ35:FZ51" si="62">(ES35-F35)/(F35+1E-50)</f>
        <v>-2.4151654369225489E-3</v>
      </c>
      <c r="GA35" s="45">
        <f t="shared" ref="GA35:GA51" si="63">(FH35-G35)/(G35+1E-50)</f>
        <v>-3.1578341617308657E-3</v>
      </c>
      <c r="GB35" s="45">
        <f t="shared" ref="GB35:GB51" si="64">(FQ35-H35)/(H35+1E-50)</f>
        <v>-3.0513222238982813E-4</v>
      </c>
      <c r="GC35" s="45">
        <f t="shared" ref="GC35:GC51" si="65">(BO35-I35)/(I35+1E-50)</f>
        <v>2.746511132245698E-3</v>
      </c>
      <c r="GD35" s="45">
        <f t="shared" ref="GD35:GD51" si="66">(BK35-J35)/(J35+1E-50)</f>
        <v>-4.202794378231766E-4</v>
      </c>
      <c r="GE35" s="45">
        <f t="shared" ref="GE35:GE51" si="67">(BM35-K35)/(K35+1E-50)</f>
        <v>-6.1686757173989772E-5</v>
      </c>
      <c r="GF35" s="45">
        <f t="shared" ref="GF35:GF51" si="68">(BR35+BS35-L35)/(L35+1E-50)</f>
        <v>-3.1376890270364511E-3</v>
      </c>
      <c r="GG35" s="45">
        <f t="shared" ref="GG35:GG51" si="69">(BT35-M35)/(M35+1E-50)</f>
        <v>-8.714705624777931E-6</v>
      </c>
      <c r="GH35" s="45">
        <f t="shared" ref="GH35:GH51" si="70">(BV35+BW35-N35)/(N35+1E-50)</f>
        <v>-6.4630400694016144E-4</v>
      </c>
      <c r="GI35" s="45">
        <f t="shared" ref="GI35:GI51" si="71">(BY35-O35)/(O35+1E-50)</f>
        <v>1.234900525371617E-3</v>
      </c>
      <c r="GJ35" s="45">
        <f t="shared" ref="GJ35:GJ51" si="72">(BZ35+CA35-P35)/(P35+1E-50)</f>
        <v>-3.0864002449796806E-3</v>
      </c>
      <c r="GK35" s="45">
        <f t="shared" ref="GK35:GK51" si="73">(CB35-Q35)/(Q35+1E-50)</f>
        <v>3.1697848257848035E-5</v>
      </c>
      <c r="GL35" s="45">
        <f t="shared" ref="GL35:GL51" si="74">(CE35-R35)/(R35+1E-50)</f>
        <v>-1.7556463974729717E-3</v>
      </c>
      <c r="GM35" s="45">
        <f t="shared" ref="GM35:GM51" si="75">(CI35-S35)/(S35+1E-50)</f>
        <v>0</v>
      </c>
      <c r="GN35" s="45">
        <f t="shared" ref="GN35:GN51" si="76">(CG35+CH35-T35)/(T35+1E-50)</f>
        <v>-3.126145438256304E-3</v>
      </c>
      <c r="GO35" s="45">
        <f t="shared" ref="GO35:GO51" si="77">(CJ35-U35)/(U35+1E-50)</f>
        <v>1.8570531069532941E-5</v>
      </c>
      <c r="GP35" s="45">
        <f t="shared" ref="GP35:GP51" si="78">(CL35-V35)/(V35+1E-50)</f>
        <v>3.7487728048469489E-5</v>
      </c>
      <c r="GQ35" s="45">
        <f t="shared" ref="GQ35:GQ51" si="79">(CQ35-W35)/(W35+1E-50)</f>
        <v>3.6616311676095262E-5</v>
      </c>
      <c r="GR35" s="45">
        <f t="shared" ref="GR35:GR51" si="80">(BX35-X35)/(X35+1E-50)</f>
        <v>-3.1342418970370955E-3</v>
      </c>
      <c r="GS35" s="45">
        <f t="shared" ref="GS35:GS51" si="81">(CW35-Y35)/(Y35+1E-50)</f>
        <v>-2.7997069094561845E-5</v>
      </c>
      <c r="GT35" s="45">
        <f t="shared" ref="GT35:GT51" si="82">(CZ35-Z35)/(Z35+1E-50)</f>
        <v>2.0750472292010145E-3</v>
      </c>
      <c r="GU35" s="45">
        <f t="shared" ref="GU35:GU51" si="83">(DA35-AA35)/(AA35+1E-50)</f>
        <v>-2.1940619000758477E-6</v>
      </c>
      <c r="GV35" s="45">
        <f t="shared" ref="GV35:GV51" si="84">(DC35+DD35+EP35-AB35)/(AB35+1E-50)</f>
        <v>-1.5300368240109112E-4</v>
      </c>
      <c r="GW35" s="45">
        <f t="shared" ref="GW35:GW51" si="85">(DJ35+DK35-AC35)/(AC35+1E-50)</f>
        <v>-3.1159145173493682E-3</v>
      </c>
      <c r="GX35" s="45">
        <f t="shared" ref="GX35:GX51" si="86">(DL35-AD35)/(AD35+1E-50)</f>
        <v>0</v>
      </c>
      <c r="GY35" s="45">
        <f t="shared" ref="GY35:GY51" si="87">(DM35+DN35-AE35)/(AE35+1E-50)</f>
        <v>-2.9414903146298349E-3</v>
      </c>
      <c r="GZ35" s="45">
        <f t="shared" ref="GZ35:GZ51" si="88">(CK35-AF35)/(AF35+1E-50)</f>
        <v>-6.5787267665026684E-6</v>
      </c>
      <c r="HA35" s="45">
        <f t="shared" ref="HA35:HA51" si="89">(DO35-AG35)/(AG35+1E-50)</f>
        <v>9.9216675495330888E-6</v>
      </c>
      <c r="HB35" s="45">
        <f t="shared" ref="HB35:HB51" si="90">(DQ35-AH35)/(AH35+1E-50)</f>
        <v>-9.8211878291049154E-5</v>
      </c>
      <c r="HC35" s="45">
        <f t="shared" ref="HC35:HC51" si="91">(DT35+DU35-AI35)/(AI35+1E-50)</f>
        <v>-3.1654287217238127E-3</v>
      </c>
      <c r="HD35" s="45">
        <f t="shared" ref="HD35:HD51" si="92">(CN35-AJ35)/(AJ35+1E-50)</f>
        <v>-3.7413732711226169E-6</v>
      </c>
      <c r="HE35" s="45">
        <f t="shared" ref="HE35:HE51" si="93">(FC35-AK35)/(AK35+1E-50)</f>
        <v>-8.0014305618015169E-4</v>
      </c>
      <c r="HF35" s="45">
        <f t="shared" ref="HF35:HF51" si="94">(FN35-AL35)/(AL35+1E-50)</f>
        <v>7.9448000887224758E-5</v>
      </c>
      <c r="HG35" s="45">
        <f t="shared" ref="HG35:HG51" si="95">(CM35-AM35)/(AM35+1E-50)</f>
        <v>3.5499718853515938E-5</v>
      </c>
      <c r="HH35" s="45">
        <f t="shared" ref="HH35:HH51" si="96">(CO35-AN35)/(AN35+1E-50)</f>
        <v>-4.1975679628874117E-6</v>
      </c>
      <c r="HI35" s="45">
        <f t="shared" ref="HI35:HI51" si="97">(FR35-AO35)/(AO35+1E-50)</f>
        <v>1.0773232893533811E-4</v>
      </c>
      <c r="HJ35" s="45">
        <f t="shared" ref="HJ35:HJ51" si="98">(EB35-AP35)/(AP35+1E-50)</f>
        <v>-3.0113969336807007E-5</v>
      </c>
      <c r="HK35" s="45">
        <f t="shared" ref="HK35:HK51" si="99">(EC35-AQ35)/(AQ35+1E-50)</f>
        <v>0</v>
      </c>
      <c r="HL35" s="45">
        <f t="shared" ref="HL35:HL51" si="100">(ED35-AR35)/(AR35+1E-50)</f>
        <v>0</v>
      </c>
      <c r="HM35" s="45">
        <f t="shared" ref="HM35:HM51" si="101">(EE35-AS35)/(AS35+1E-50)</f>
        <v>-2.5567562156806792E-4</v>
      </c>
      <c r="HN35" s="45">
        <f t="shared" ref="HN35:HN51" si="102">(EF35-AT35)/(AT35+1E-50)</f>
        <v>-6.9816563595226E-5</v>
      </c>
      <c r="HO35" s="45">
        <f t="shared" ref="HO35:HO51" si="103">(EG35-AU35)/(AU35+1E-50)</f>
        <v>-4.086225238158599E-5</v>
      </c>
      <c r="HP35" s="45">
        <f t="shared" ref="HP35:HP51" si="104">(EH35-AV35)/(AV35+1E-50)</f>
        <v>-1.057502221930713E-4</v>
      </c>
      <c r="HQ35" s="45">
        <f t="shared" ref="HQ35:HQ51" si="105">(CU35-AW35)/(AW35+1E-50)</f>
        <v>1.3487537525093846E-4</v>
      </c>
      <c r="HR35" s="45">
        <f t="shared" ref="HR35:HR51" si="106">(DB35-AX35)/(AX35+1E-50)</f>
        <v>1.1219437123794017E-4</v>
      </c>
      <c r="HS35" s="45">
        <f t="shared" ref="HS35:HS51" si="107">(FJ35-AY35)/(AY35+1E-50)</f>
        <v>-4.334427129979486E-6</v>
      </c>
      <c r="HT35" s="45">
        <f t="shared" ref="HT35:HT51" si="108">(BJ35-AZ35)/(AZ35+1E-50)</f>
        <v>1.801595422129912E-5</v>
      </c>
      <c r="HU35" s="45">
        <f t="shared" ref="HU35:HU51" si="109">(CF35-BA35)/(BA35+1E-50)</f>
        <v>-2.8846297148348738E-5</v>
      </c>
      <c r="HV35" s="45">
        <f t="shared" ref="HV35:HV51" si="110">(BL35-BB35)/(BB35+1E-50)</f>
        <v>0</v>
      </c>
      <c r="HW35" s="45">
        <f t="shared" ref="HW35:HW51" si="111">(CC35-BC35)/(BC35+1E-50)</f>
        <v>0</v>
      </c>
      <c r="HX35" s="45">
        <f t="shared" ref="HX35:HX51" si="112">(DP35-BD35)/(BD35+1E-50)</f>
        <v>6.9716518748581935E-7</v>
      </c>
      <c r="HY35" s="45">
        <f t="shared" ref="HY35:HY51" si="113">(BU35-BE35)/(BE35+1E-50)</f>
        <v>-3.6164694501306346E-5</v>
      </c>
    </row>
    <row r="36" spans="1:233" x14ac:dyDescent="0.25">
      <c r="A36" s="37" t="s">
        <v>35</v>
      </c>
      <c r="B36" s="109">
        <v>62179.596584999999</v>
      </c>
      <c r="C36" s="109">
        <v>3014.5601639000001</v>
      </c>
      <c r="D36" s="109">
        <v>19511.944889999999</v>
      </c>
      <c r="E36" s="109">
        <v>19380.123938000001</v>
      </c>
      <c r="F36" s="109">
        <v>17045.706964000001</v>
      </c>
      <c r="G36" s="109">
        <v>2889.9448754999999</v>
      </c>
      <c r="H36" s="109">
        <v>39109.613954</v>
      </c>
      <c r="I36" s="109">
        <v>189.96592064999999</v>
      </c>
      <c r="J36" s="109">
        <v>6.5656563762999998</v>
      </c>
      <c r="K36" s="109">
        <v>0.114183329</v>
      </c>
      <c r="L36" s="109">
        <v>3.5511876599999999E-2</v>
      </c>
      <c r="M36" s="109">
        <v>418.19214225000002</v>
      </c>
      <c r="N36" s="109">
        <v>1.3696890200000001E-2</v>
      </c>
      <c r="O36" s="109">
        <v>33.818917747999997</v>
      </c>
      <c r="P36" s="109">
        <v>2.2231029900000001E-2</v>
      </c>
      <c r="Q36" s="109">
        <v>0.33130914500000003</v>
      </c>
      <c r="R36" s="109">
        <v>1.9071822168999999</v>
      </c>
      <c r="T36" s="109">
        <v>4.6864758000000001E-3</v>
      </c>
      <c r="U36" s="109">
        <v>2.2282416249999999</v>
      </c>
      <c r="V36" s="109">
        <v>9.0518391000000004E-2</v>
      </c>
      <c r="W36" s="109">
        <v>7.0388864100000004E-2</v>
      </c>
      <c r="X36" s="109">
        <v>4.3821900000000001E-5</v>
      </c>
      <c r="Y36" s="109">
        <v>6.5670206999999994E-2</v>
      </c>
      <c r="Z36" s="109">
        <v>212.66927211000001</v>
      </c>
      <c r="AA36" s="109">
        <v>66.464896895999999</v>
      </c>
      <c r="AB36" s="109">
        <v>0.3415717257</v>
      </c>
      <c r="AC36" s="109">
        <v>9.29819058E-2</v>
      </c>
      <c r="AE36" s="109">
        <v>4.8281133499999997E-2</v>
      </c>
      <c r="AF36" s="109">
        <v>6.3607300999999996</v>
      </c>
      <c r="AG36" s="109">
        <v>252.8958848</v>
      </c>
      <c r="AH36" s="109">
        <v>21.536400948000001</v>
      </c>
      <c r="AI36" s="109">
        <v>0.2987414759</v>
      </c>
      <c r="AJ36" s="109">
        <v>1.263116055</v>
      </c>
      <c r="AK36" s="109">
        <v>3.4018347000000001E-3</v>
      </c>
      <c r="AL36" s="109">
        <v>652.85489534999999</v>
      </c>
      <c r="AM36" s="109">
        <v>5.1767049999999998E-4</v>
      </c>
      <c r="AN36" s="109">
        <v>1.9848967000000001E-3</v>
      </c>
      <c r="AO36" s="109">
        <v>273.38453938999999</v>
      </c>
      <c r="AP36" s="109">
        <v>43.308547769</v>
      </c>
      <c r="AS36" s="109">
        <v>5.8497662800000003E-2</v>
      </c>
      <c r="AT36" s="109">
        <v>1.1064570029</v>
      </c>
      <c r="AU36" s="109">
        <v>0.53471250699999995</v>
      </c>
      <c r="AV36" s="109">
        <v>21.692327524</v>
      </c>
      <c r="AW36" s="109">
        <v>90.356358537000006</v>
      </c>
      <c r="AX36" s="109">
        <v>678.41882653000005</v>
      </c>
      <c r="AY36" s="109">
        <v>162.77246635</v>
      </c>
      <c r="AZ36" s="109">
        <v>0.1020550475</v>
      </c>
      <c r="BA36" s="109">
        <v>7.0403193000000003E-3</v>
      </c>
      <c r="BD36" s="109">
        <v>35.2598579</v>
      </c>
      <c r="BE36" s="109">
        <v>0.33724514770000003</v>
      </c>
      <c r="BG36" s="109" t="s">
        <v>35</v>
      </c>
      <c r="BH36" s="109">
        <v>116.498792712764</v>
      </c>
      <c r="BI36" s="109">
        <v>17.970547839434399</v>
      </c>
      <c r="BJ36" s="109">
        <v>0.10205269892166401</v>
      </c>
      <c r="BK36" s="109">
        <v>6.5634471182656799</v>
      </c>
      <c r="BL36" s="109">
        <v>0</v>
      </c>
      <c r="BM36" s="109">
        <v>0.114183340776137</v>
      </c>
      <c r="BN36" s="109">
        <v>190.70501995870001</v>
      </c>
      <c r="BO36" s="109">
        <v>190.70458034805</v>
      </c>
      <c r="BP36" s="109">
        <v>201.57114799284</v>
      </c>
      <c r="BQ36" s="109">
        <v>26.664018273024698</v>
      </c>
      <c r="BR36" s="109">
        <v>1.45359836527279E-2</v>
      </c>
      <c r="BS36" s="109">
        <v>2.0917619934192E-2</v>
      </c>
      <c r="BT36" s="109">
        <v>418.231229640131</v>
      </c>
      <c r="BU36" s="109">
        <v>0.33724296479981403</v>
      </c>
      <c r="BV36" s="109">
        <v>4.3811900670756203E-3</v>
      </c>
      <c r="BW36" s="109">
        <v>9.3100574711883505E-3</v>
      </c>
      <c r="BX36" s="109">
        <v>4.3685183200879603E-5</v>
      </c>
      <c r="BY36" s="109">
        <v>33.891031498205798</v>
      </c>
      <c r="BZ36" s="109">
        <v>5.3330837061900203E-3</v>
      </c>
      <c r="CA36" s="109">
        <v>1.6888155536081299E-2</v>
      </c>
      <c r="CB36" s="109">
        <v>0.33130517980806301</v>
      </c>
      <c r="CC36" s="109">
        <v>0</v>
      </c>
      <c r="CD36" s="109">
        <v>1436.4842849408401</v>
      </c>
      <c r="CE36" s="109">
        <v>1.9071607554676799</v>
      </c>
      <c r="CF36" s="109">
        <v>7.0403631575897E-3</v>
      </c>
      <c r="CG36" s="109">
        <v>1.3580200014329999E-3</v>
      </c>
      <c r="CH36" s="109">
        <v>3.3248179158605999E-3</v>
      </c>
      <c r="CI36" s="109">
        <v>0</v>
      </c>
      <c r="CJ36" s="109">
        <v>2.2282310418362701</v>
      </c>
      <c r="CK36" s="109">
        <v>6.3607228084293697</v>
      </c>
      <c r="CL36" s="109">
        <v>9.0523682637260905E-2</v>
      </c>
      <c r="CM36" s="109">
        <v>5.1766656087402297E-4</v>
      </c>
      <c r="CN36" s="109">
        <v>1.2631062959070001</v>
      </c>
      <c r="CO36" s="109">
        <v>1.98480933464508E-3</v>
      </c>
      <c r="CP36" s="109">
        <v>62291.752909935698</v>
      </c>
      <c r="CQ36" s="109">
        <v>7.0386736682472598E-2</v>
      </c>
      <c r="CR36" s="109">
        <v>671.35534458328596</v>
      </c>
      <c r="CS36" s="109">
        <v>52.161726086138302</v>
      </c>
      <c r="CT36" s="109">
        <v>86.318632243472905</v>
      </c>
      <c r="CU36" s="109">
        <v>90.372892300679496</v>
      </c>
      <c r="CV36" s="109">
        <v>1600.72504229126</v>
      </c>
      <c r="CW36" s="109">
        <v>6.5670501900102193E-2</v>
      </c>
      <c r="CX36" s="109">
        <v>3.9754364478579302E-3</v>
      </c>
      <c r="CY36" s="109">
        <v>213.63598032495599</v>
      </c>
      <c r="CZ36" s="109">
        <v>213.63598032495599</v>
      </c>
      <c r="DA36" s="109">
        <v>66.464902860497006</v>
      </c>
      <c r="DB36" s="109">
        <v>678.53593462526499</v>
      </c>
      <c r="DC36" s="109">
        <v>9.43184315799864E-2</v>
      </c>
      <c r="DD36" s="109">
        <v>0.21847707829579399</v>
      </c>
      <c r="DE36" s="109">
        <v>0</v>
      </c>
      <c r="DF36" s="109">
        <v>2580.93243701356</v>
      </c>
      <c r="DG36" s="109">
        <v>9.0945964980421898</v>
      </c>
      <c r="DH36" s="109">
        <v>205.909695853568</v>
      </c>
      <c r="DI36" s="109">
        <v>9.04784686507824</v>
      </c>
      <c r="DJ36" s="109">
        <v>2.4153288083466899E-2</v>
      </c>
      <c r="DK36" s="109">
        <v>6.8743851452570198E-2</v>
      </c>
      <c r="DL36" s="109">
        <v>0</v>
      </c>
      <c r="DM36" s="109">
        <v>1.59069109762617E-2</v>
      </c>
      <c r="DN36" s="109">
        <v>3.2295801628113303E-2</v>
      </c>
      <c r="DO36" s="109">
        <v>252.89770706096201</v>
      </c>
      <c r="DP36" s="109">
        <v>35.259852470146598</v>
      </c>
      <c r="DQ36" s="109">
        <v>21.5326692332779</v>
      </c>
      <c r="DR36" s="109">
        <v>3014.32929089766</v>
      </c>
      <c r="DS36" s="109">
        <v>0</v>
      </c>
      <c r="DT36" s="109">
        <v>0.122096434023931</v>
      </c>
      <c r="DU36" s="109">
        <v>0.17569985967581001</v>
      </c>
      <c r="DV36" s="109">
        <v>38531.6156014484</v>
      </c>
      <c r="DW36" s="109">
        <v>17551.644829753499</v>
      </c>
      <c r="DX36" s="109">
        <v>1950.1816904402001</v>
      </c>
      <c r="DY36" s="109">
        <v>19501.826520193699</v>
      </c>
      <c r="DZ36" s="109">
        <v>4.5320336261982898E-3</v>
      </c>
      <c r="EA36" s="109">
        <v>887.15125309104496</v>
      </c>
      <c r="EB36" s="109">
        <v>43.308761332693997</v>
      </c>
      <c r="EC36" s="109">
        <v>0</v>
      </c>
      <c r="ED36" s="109">
        <v>0</v>
      </c>
      <c r="EE36" s="109">
        <v>5.8496797790968703E-2</v>
      </c>
      <c r="EF36" s="109">
        <v>1.10645042878795</v>
      </c>
      <c r="EG36" s="109">
        <v>0.53471255119958905</v>
      </c>
      <c r="EH36" s="109">
        <v>21.6905025960526</v>
      </c>
      <c r="EI36" s="109">
        <v>12.4396781990442</v>
      </c>
      <c r="EJ36" s="109">
        <v>25994.593641320102</v>
      </c>
      <c r="EK36" s="109">
        <v>35.465026075166598</v>
      </c>
      <c r="EL36" s="109">
        <v>761.23221592067705</v>
      </c>
      <c r="EM36" s="109">
        <v>1182.09104162877</v>
      </c>
      <c r="EN36" s="109">
        <v>8.5149896239465903</v>
      </c>
      <c r="EO36" s="109">
        <v>6.6615009617663395E-2</v>
      </c>
      <c r="EP36" s="109">
        <v>2.8773650578437698E-2</v>
      </c>
      <c r="EQ36" s="109">
        <v>906.657792622231</v>
      </c>
      <c r="ER36" s="109">
        <v>19388.763936393902</v>
      </c>
      <c r="ES36" s="109">
        <v>17052.6185298891</v>
      </c>
      <c r="ET36" s="109">
        <v>2336.1454065047301</v>
      </c>
      <c r="EU36" s="109">
        <v>16.0313329453198</v>
      </c>
      <c r="EV36" s="109">
        <v>0.35558928211996399</v>
      </c>
      <c r="EW36" s="109">
        <v>1063.1659185281901</v>
      </c>
      <c r="EX36" s="109">
        <v>74.077261010708895</v>
      </c>
      <c r="EY36" s="109">
        <v>4014.03711073265</v>
      </c>
      <c r="EZ36" s="109">
        <v>139.19358145251499</v>
      </c>
      <c r="FA36" s="109">
        <v>50.958496800542299</v>
      </c>
      <c r="FB36" s="109">
        <v>7800.3856579418698</v>
      </c>
      <c r="FC36" s="109">
        <v>3.3993677324470699E-3</v>
      </c>
      <c r="FD36" s="109">
        <v>82.745811602433406</v>
      </c>
      <c r="FE36" s="109">
        <v>555.11378133456697</v>
      </c>
      <c r="FF36" s="109">
        <v>431.99443840010503</v>
      </c>
      <c r="FG36" s="109">
        <v>0.838002381101979</v>
      </c>
      <c r="FH36" s="109">
        <v>2883.2359445802099</v>
      </c>
      <c r="FI36" s="109">
        <v>22092.0932128643</v>
      </c>
      <c r="FJ36" s="109">
        <v>162.772238203618</v>
      </c>
      <c r="FK36" s="109">
        <v>42.013123701560197</v>
      </c>
      <c r="FL36" s="109">
        <v>71.015119865700498</v>
      </c>
      <c r="FM36" s="109">
        <v>2193.5052096413701</v>
      </c>
      <c r="FN36" s="109">
        <v>652.94992137373094</v>
      </c>
      <c r="FO36" s="109">
        <v>0</v>
      </c>
      <c r="FP36" s="109">
        <v>1068.1830033409201</v>
      </c>
      <c r="FQ36" s="109">
        <v>39117.356506666198</v>
      </c>
      <c r="FR36" s="109">
        <v>273.43956425777202</v>
      </c>
      <c r="FS36" s="109">
        <v>1669.1528134083601</v>
      </c>
      <c r="FU36" s="30">
        <f t="shared" si="57"/>
        <v>0</v>
      </c>
      <c r="FV36" s="45">
        <f t="shared" si="58"/>
        <v>1.803748031436326E-3</v>
      </c>
      <c r="FW36" s="45">
        <f t="shared" si="59"/>
        <v>-7.6585966040703838E-5</v>
      </c>
      <c r="FX36" s="45">
        <f t="shared" si="60"/>
        <v>-5.1857310295527379E-4</v>
      </c>
      <c r="FY36" s="45">
        <f t="shared" si="61"/>
        <v>4.4581749949286085E-4</v>
      </c>
      <c r="FZ36" s="45">
        <f t="shared" si="62"/>
        <v>4.054725276983654E-4</v>
      </c>
      <c r="GA36" s="45">
        <f t="shared" si="63"/>
        <v>-2.3214736643131393E-3</v>
      </c>
      <c r="GB36" s="45">
        <f t="shared" si="64"/>
        <v>1.9797057253758486E-4</v>
      </c>
      <c r="GC36" s="45">
        <f t="shared" si="65"/>
        <v>3.8883800606054359E-3</v>
      </c>
      <c r="GD36" s="45">
        <f t="shared" si="66"/>
        <v>-3.3648700262392024E-4</v>
      </c>
      <c r="GE36" s="45">
        <f t="shared" si="67"/>
        <v>1.0313359313687577E-7</v>
      </c>
      <c r="GF36" s="45">
        <f t="shared" si="68"/>
        <v>-1.6409443448025802E-3</v>
      </c>
      <c r="GG36" s="45">
        <f t="shared" si="69"/>
        <v>9.3467538439831571E-5</v>
      </c>
      <c r="GH36" s="45">
        <f t="shared" si="70"/>
        <v>-4.1196663283677099E-4</v>
      </c>
      <c r="GI36" s="45">
        <f t="shared" si="71"/>
        <v>2.1323494365831992E-3</v>
      </c>
      <c r="GJ36" s="45">
        <f t="shared" si="72"/>
        <v>-4.4040504523288514E-4</v>
      </c>
      <c r="GK36" s="45">
        <f t="shared" si="73"/>
        <v>-1.1968253810248729E-5</v>
      </c>
      <c r="GL36" s="45">
        <f t="shared" si="74"/>
        <v>-1.1252953246828278E-5</v>
      </c>
      <c r="GM36" s="45">
        <f t="shared" si="75"/>
        <v>0</v>
      </c>
      <c r="GN36" s="45">
        <f t="shared" si="76"/>
        <v>-7.7625125182553432E-4</v>
      </c>
      <c r="GO36" s="45">
        <f t="shared" si="77"/>
        <v>-4.7495584011522707E-6</v>
      </c>
      <c r="GP36" s="45">
        <f t="shared" si="78"/>
        <v>5.8459250130742118E-5</v>
      </c>
      <c r="GQ36" s="45">
        <f t="shared" si="79"/>
        <v>-3.0223779778342573E-5</v>
      </c>
      <c r="GR36" s="45">
        <f t="shared" si="80"/>
        <v>-3.1198281936748173E-3</v>
      </c>
      <c r="GS36" s="45">
        <f t="shared" si="81"/>
        <v>4.4906223943989377E-6</v>
      </c>
      <c r="GT36" s="45">
        <f t="shared" si="82"/>
        <v>4.545594224143348E-3</v>
      </c>
      <c r="GU36" s="45">
        <f t="shared" si="83"/>
        <v>8.973905452451584E-8</v>
      </c>
      <c r="GV36" s="45">
        <f t="shared" si="84"/>
        <v>-7.5101233177077512E-6</v>
      </c>
      <c r="GW36" s="45">
        <f t="shared" si="85"/>
        <v>-9.1164257425778742E-4</v>
      </c>
      <c r="GX36" s="45">
        <f t="shared" si="86"/>
        <v>0</v>
      </c>
      <c r="GY36" s="45">
        <f t="shared" si="87"/>
        <v>-1.6242554791095262E-3</v>
      </c>
      <c r="GZ36" s="45">
        <f t="shared" si="88"/>
        <v>-1.1463417745004712E-6</v>
      </c>
      <c r="HA36" s="45">
        <f t="shared" si="89"/>
        <v>7.2055777556136406E-6</v>
      </c>
      <c r="HB36" s="45">
        <f t="shared" si="90"/>
        <v>-1.7327476076948087E-4</v>
      </c>
      <c r="HC36" s="45">
        <f t="shared" si="91"/>
        <v>-3.1638800652352434E-3</v>
      </c>
      <c r="HD36" s="45">
        <f t="shared" si="92"/>
        <v>-7.7262045409906192E-6</v>
      </c>
      <c r="HE36" s="45">
        <f t="shared" si="93"/>
        <v>-7.2518736813700858E-4</v>
      </c>
      <c r="HF36" s="45">
        <f t="shared" si="94"/>
        <v>1.4555458557143552E-4</v>
      </c>
      <c r="HG36" s="45">
        <f t="shared" si="95"/>
        <v>-7.6093306012410458E-6</v>
      </c>
      <c r="HH36" s="45">
        <f t="shared" si="96"/>
        <v>-4.4015063816724648E-5</v>
      </c>
      <c r="HI36" s="45">
        <f t="shared" si="97"/>
        <v>2.0127278555989196E-4</v>
      </c>
      <c r="HJ36" s="45">
        <f t="shared" si="98"/>
        <v>4.9312134670491027E-6</v>
      </c>
      <c r="HK36" s="45">
        <f t="shared" si="99"/>
        <v>0</v>
      </c>
      <c r="HL36" s="45">
        <f t="shared" si="100"/>
        <v>0</v>
      </c>
      <c r="HM36" s="45">
        <f t="shared" si="101"/>
        <v>-1.4787069942548424E-5</v>
      </c>
      <c r="HN36" s="45">
        <f t="shared" si="102"/>
        <v>-5.9415883607245911E-6</v>
      </c>
      <c r="HO36" s="45">
        <f t="shared" si="103"/>
        <v>8.2660473658692652E-8</v>
      </c>
      <c r="HP36" s="45">
        <f t="shared" si="104"/>
        <v>-8.4127807188084808E-5</v>
      </c>
      <c r="HQ36" s="45">
        <f t="shared" si="105"/>
        <v>1.8298395317380806E-4</v>
      </c>
      <c r="HR36" s="45">
        <f t="shared" si="106"/>
        <v>1.7261917076200192E-4</v>
      </c>
      <c r="HS36" s="45">
        <f t="shared" si="107"/>
        <v>-1.4016276039534852E-6</v>
      </c>
      <c r="HT36" s="45">
        <f t="shared" si="108"/>
        <v>-2.301285819292229E-5</v>
      </c>
      <c r="HU36" s="45">
        <f t="shared" si="109"/>
        <v>6.2294887249919429E-6</v>
      </c>
      <c r="HV36" s="45">
        <f t="shared" si="110"/>
        <v>0</v>
      </c>
      <c r="HW36" s="45">
        <f t="shared" si="111"/>
        <v>0</v>
      </c>
      <c r="HX36" s="45">
        <f t="shared" si="112"/>
        <v>-1.5399532856486779E-7</v>
      </c>
      <c r="HY36" s="45">
        <f t="shared" si="113"/>
        <v>-6.472740085026692E-6</v>
      </c>
    </row>
    <row r="37" spans="1:233" x14ac:dyDescent="0.25">
      <c r="A37" s="37" t="s">
        <v>36</v>
      </c>
      <c r="B37" s="109">
        <v>31232.462113000001</v>
      </c>
      <c r="C37" s="109">
        <v>889.98368947999995</v>
      </c>
      <c r="D37" s="109">
        <v>17261.654493999999</v>
      </c>
      <c r="E37" s="109">
        <v>9144.8235113999999</v>
      </c>
      <c r="F37" s="109">
        <v>8168.1916180999997</v>
      </c>
      <c r="G37" s="109">
        <v>998.59980718999998</v>
      </c>
      <c r="H37" s="109">
        <v>16986.811806000002</v>
      </c>
      <c r="I37" s="109">
        <v>86.143559714000006</v>
      </c>
      <c r="J37" s="109">
        <v>3.4779014369999999</v>
      </c>
      <c r="K37" s="109">
        <v>2.6032223E-2</v>
      </c>
      <c r="L37" s="109">
        <v>1.5135861699999999E-2</v>
      </c>
      <c r="M37" s="109">
        <v>185.68898021999999</v>
      </c>
      <c r="N37" s="109">
        <v>3.5911569999999999E-4</v>
      </c>
      <c r="O37" s="109">
        <v>16.767569363</v>
      </c>
      <c r="P37" s="109">
        <v>6.8140361999999999E-3</v>
      </c>
      <c r="Q37" s="109">
        <v>7.5533920000000004E-2</v>
      </c>
      <c r="R37" s="109">
        <v>0.43432007</v>
      </c>
      <c r="T37" s="109">
        <v>6.8479649999999995E-4</v>
      </c>
      <c r="U37" s="109">
        <v>0.75589584460000003</v>
      </c>
      <c r="V37" s="109">
        <v>2.0636943000000001E-2</v>
      </c>
      <c r="W37" s="109">
        <v>1.7795960699999998E-2</v>
      </c>
      <c r="Y37" s="109">
        <v>1.4971902E-2</v>
      </c>
      <c r="Z37" s="109">
        <v>96.918753616000004</v>
      </c>
      <c r="AA37" s="109">
        <v>31.471497442</v>
      </c>
      <c r="AB37" s="109">
        <v>0.12249542469999999</v>
      </c>
      <c r="AC37" s="109">
        <v>6.6937866600000007E-2</v>
      </c>
      <c r="AE37" s="109">
        <v>3.3356044500000001E-2</v>
      </c>
      <c r="AF37" s="109">
        <v>2.4379312215</v>
      </c>
      <c r="AG37" s="109">
        <v>76.697797399999999</v>
      </c>
      <c r="AH37" s="109">
        <v>8.1303686515999996</v>
      </c>
      <c r="AI37" s="109">
        <v>0.93971357099999997</v>
      </c>
      <c r="AJ37" s="109">
        <v>0.28797303499999999</v>
      </c>
      <c r="AK37" s="109">
        <v>7.7557150000000003E-4</v>
      </c>
      <c r="AL37" s="109">
        <v>276.59173787999998</v>
      </c>
      <c r="AM37" s="109">
        <v>1.180218E-4</v>
      </c>
      <c r="AN37" s="109">
        <v>4.525291E-4</v>
      </c>
      <c r="AO37" s="109">
        <v>109.17414187</v>
      </c>
      <c r="AP37" s="109">
        <v>14.982985491999999</v>
      </c>
      <c r="AS37" s="109">
        <v>2.9572347400000001E-2</v>
      </c>
      <c r="AT37" s="109">
        <v>0.53434605769999999</v>
      </c>
      <c r="AU37" s="109">
        <v>0.26627953989999997</v>
      </c>
      <c r="AV37" s="109">
        <v>8.3809095995000007</v>
      </c>
      <c r="AW37" s="109">
        <v>38.158483068000002</v>
      </c>
      <c r="AX37" s="109">
        <v>284.05967621999997</v>
      </c>
      <c r="AY37" s="109">
        <v>73.081718207999998</v>
      </c>
      <c r="AZ37" s="109">
        <v>2.3267142500000001E-2</v>
      </c>
      <c r="BA37" s="109">
        <v>1.6050958E-3</v>
      </c>
      <c r="BD37" s="109">
        <v>17.531865740000001</v>
      </c>
      <c r="BE37" s="109">
        <v>0.16220455380000001</v>
      </c>
      <c r="BG37" s="109" t="s">
        <v>36</v>
      </c>
      <c r="BH37" s="109">
        <v>35.450057699545198</v>
      </c>
      <c r="BI37" s="109">
        <v>9.4499404827994091</v>
      </c>
      <c r="BJ37" s="109">
        <v>2.3267599806516898E-2</v>
      </c>
      <c r="BK37" s="109">
        <v>3.4760377048811999</v>
      </c>
      <c r="BL37" s="109">
        <v>0</v>
      </c>
      <c r="BM37" s="109">
        <v>2.6031463199049799E-2</v>
      </c>
      <c r="BN37" s="109">
        <v>86.345799841013701</v>
      </c>
      <c r="BO37" s="109">
        <v>86.345713885550097</v>
      </c>
      <c r="BP37" s="109">
        <v>75.300304200317399</v>
      </c>
      <c r="BQ37" s="109">
        <v>8.1138042230830596</v>
      </c>
      <c r="BR37" s="109">
        <v>6.1868275831280196E-3</v>
      </c>
      <c r="BS37" s="109">
        <v>8.9030286060726195E-3</v>
      </c>
      <c r="BT37" s="109">
        <v>185.692312852931</v>
      </c>
      <c r="BU37" s="109">
        <v>0.16220384787873601</v>
      </c>
      <c r="BV37" s="109">
        <v>1.1460625063245E-4</v>
      </c>
      <c r="BW37" s="109">
        <v>2.4354598632032E-4</v>
      </c>
      <c r="BX37" s="109">
        <v>0</v>
      </c>
      <c r="BY37" s="109">
        <v>16.788152770615699</v>
      </c>
      <c r="BZ37" s="109">
        <v>1.6320472948737001E-3</v>
      </c>
      <c r="CA37" s="109">
        <v>5.1681183044252196E-3</v>
      </c>
      <c r="CB37" s="109">
        <v>7.5534079701740101E-2</v>
      </c>
      <c r="CC37" s="109">
        <v>0</v>
      </c>
      <c r="CD37" s="109">
        <v>1211.4894586466701</v>
      </c>
      <c r="CE37" s="109">
        <v>0.43432852633960101</v>
      </c>
      <c r="CF37" s="109">
        <v>1.60540342290272E-3</v>
      </c>
      <c r="CG37" s="109">
        <v>1.98381217943418E-4</v>
      </c>
      <c r="CH37" s="109">
        <v>4.8569907791685198E-4</v>
      </c>
      <c r="CI37" s="109">
        <v>0</v>
      </c>
      <c r="CJ37" s="109">
        <v>0.75589699985441205</v>
      </c>
      <c r="CK37" s="109">
        <v>2.4379427129912798</v>
      </c>
      <c r="CL37" s="109">
        <v>2.0637292301486299E-2</v>
      </c>
      <c r="CM37" s="109">
        <v>1.1802285090775301E-4</v>
      </c>
      <c r="CN37" s="109">
        <v>0.28797889351179801</v>
      </c>
      <c r="CO37" s="109">
        <v>4.5253015819540603E-4</v>
      </c>
      <c r="CP37" s="109">
        <v>31237.101205597501</v>
      </c>
      <c r="CQ37" s="109">
        <v>1.77952606089638E-2</v>
      </c>
      <c r="CR37" s="109">
        <v>244.774499273304</v>
      </c>
      <c r="CS37" s="109">
        <v>18.702304763894201</v>
      </c>
      <c r="CT37" s="109">
        <v>33.144318651557398</v>
      </c>
      <c r="CU37" s="109">
        <v>38.163848584613298</v>
      </c>
      <c r="CV37" s="109">
        <v>698.69271355348303</v>
      </c>
      <c r="CW37" s="109">
        <v>1.49717737130305E-2</v>
      </c>
      <c r="CX37" s="109">
        <v>1.2783695529481299E-3</v>
      </c>
      <c r="CY37" s="109">
        <v>97.178650524412802</v>
      </c>
      <c r="CZ37" s="109">
        <v>97.178650524412802</v>
      </c>
      <c r="DA37" s="109">
        <v>31.471524059282199</v>
      </c>
      <c r="DB37" s="109">
        <v>284.10191522159698</v>
      </c>
      <c r="DC37" s="109">
        <v>3.8790592145490702E-2</v>
      </c>
      <c r="DD37" s="109">
        <v>7.1491677322975997E-2</v>
      </c>
      <c r="DE37" s="109">
        <v>0</v>
      </c>
      <c r="DF37" s="109">
        <v>1110.85915925688</v>
      </c>
      <c r="DG37" s="109">
        <v>4.0799421061960297</v>
      </c>
      <c r="DH37" s="109">
        <v>83.942190763197104</v>
      </c>
      <c r="DI37" s="109">
        <v>3.9095402441318998</v>
      </c>
      <c r="DJ37" s="109">
        <v>1.7357109160755502E-2</v>
      </c>
      <c r="DK37" s="109">
        <v>4.9400912680434499E-2</v>
      </c>
      <c r="DL37" s="109">
        <v>0</v>
      </c>
      <c r="DM37" s="109">
        <v>1.09730902958051E-2</v>
      </c>
      <c r="DN37" s="109">
        <v>2.2278719200604001E-2</v>
      </c>
      <c r="DO37" s="109">
        <v>76.697840580010606</v>
      </c>
      <c r="DP37" s="109">
        <v>17.531820238843199</v>
      </c>
      <c r="DQ37" s="109">
        <v>8.1261655783628992</v>
      </c>
      <c r="DR37" s="109">
        <v>889.09531635884605</v>
      </c>
      <c r="DS37" s="109">
        <v>0</v>
      </c>
      <c r="DT37" s="109">
        <v>0.38407707082899201</v>
      </c>
      <c r="DU37" s="109">
        <v>0.552695632313144</v>
      </c>
      <c r="DV37" s="109">
        <v>16878.571640293801</v>
      </c>
      <c r="DW37" s="109">
        <v>15497.147496795</v>
      </c>
      <c r="DX37" s="109">
        <v>1721.9047055672199</v>
      </c>
      <c r="DY37" s="109">
        <v>17219.0522023622</v>
      </c>
      <c r="DZ37" s="109">
        <v>2.60635652608056E-3</v>
      </c>
      <c r="EA37" s="109">
        <v>364.31462198294702</v>
      </c>
      <c r="EB37" s="109">
        <v>14.982666117870099</v>
      </c>
      <c r="EC37" s="109">
        <v>0</v>
      </c>
      <c r="ED37" s="109">
        <v>0</v>
      </c>
      <c r="EE37" s="109">
        <v>2.9570500009149101E-2</v>
      </c>
      <c r="EF37" s="109">
        <v>0.53434820759161605</v>
      </c>
      <c r="EG37" s="109">
        <v>0.26627135012152903</v>
      </c>
      <c r="EH37" s="109">
        <v>8.3794004779179492</v>
      </c>
      <c r="EI37" s="109">
        <v>2.0298280280207401</v>
      </c>
      <c r="EJ37" s="109">
        <v>11572.892860923601</v>
      </c>
      <c r="EK37" s="109">
        <v>20.961774686530301</v>
      </c>
      <c r="EL37" s="109">
        <v>321.16145947078002</v>
      </c>
      <c r="EM37" s="109">
        <v>547.64265987643103</v>
      </c>
      <c r="EN37" s="109">
        <v>2.3997931942216799</v>
      </c>
      <c r="EO37" s="109">
        <v>2.14208531335945E-2</v>
      </c>
      <c r="EP37" s="109">
        <v>1.2208478303763801E-2</v>
      </c>
      <c r="EQ37" s="109">
        <v>488.13121543014898</v>
      </c>
      <c r="ER37" s="109">
        <v>9140.6738747715899</v>
      </c>
      <c r="ES37" s="109">
        <v>8164.0366185338798</v>
      </c>
      <c r="ET37" s="109">
        <v>976.63725623770199</v>
      </c>
      <c r="EU37" s="109">
        <v>8.1185659441018103</v>
      </c>
      <c r="EV37" s="109">
        <v>0.104831177231986</v>
      </c>
      <c r="EW37" s="109">
        <v>707.67017199358395</v>
      </c>
      <c r="EX37" s="109">
        <v>31.1410164332523</v>
      </c>
      <c r="EY37" s="109">
        <v>1765.15525333862</v>
      </c>
      <c r="EZ37" s="109">
        <v>59.314286170957402</v>
      </c>
      <c r="FA37" s="109">
        <v>19.7369624552875</v>
      </c>
      <c r="FB37" s="109">
        <v>3480.5103673451299</v>
      </c>
      <c r="FC37" s="109">
        <v>7.7496450222666895E-4</v>
      </c>
      <c r="FD37" s="109">
        <v>87.962243855421804</v>
      </c>
      <c r="FE37" s="109">
        <v>398.78739899799899</v>
      </c>
      <c r="FF37" s="109">
        <v>311.046014859151</v>
      </c>
      <c r="FG37" s="109">
        <v>0.103598279292536</v>
      </c>
      <c r="FH37" s="109">
        <v>996.07933171734499</v>
      </c>
      <c r="FI37" s="109">
        <v>9703.6366164771207</v>
      </c>
      <c r="FJ37" s="109">
        <v>73.081753520257706</v>
      </c>
      <c r="FK37" s="109">
        <v>5.1079362387164604</v>
      </c>
      <c r="FL37" s="109">
        <v>21.609585383839601</v>
      </c>
      <c r="FM37" s="109">
        <v>964.25921480867805</v>
      </c>
      <c r="FN37" s="109">
        <v>276.62309589232598</v>
      </c>
      <c r="FO37" s="109">
        <v>0</v>
      </c>
      <c r="FP37" s="109">
        <v>444.96155068728001</v>
      </c>
      <c r="FQ37" s="109">
        <v>16986.893307759699</v>
      </c>
      <c r="FR37" s="109">
        <v>109.192225744843</v>
      </c>
      <c r="FS37" s="109">
        <v>745.11124221016405</v>
      </c>
      <c r="FU37" s="30">
        <f t="shared" si="57"/>
        <v>0</v>
      </c>
      <c r="FV37" s="45">
        <f t="shared" si="58"/>
        <v>1.4853432242116802E-4</v>
      </c>
      <c r="FW37" s="45">
        <f t="shared" si="59"/>
        <v>-9.9819033950269737E-4</v>
      </c>
      <c r="FX37" s="45">
        <f t="shared" si="60"/>
        <v>-2.4680306081092608E-3</v>
      </c>
      <c r="FY37" s="45">
        <f t="shared" si="61"/>
        <v>-4.5376891344453416E-4</v>
      </c>
      <c r="FZ37" s="45">
        <f t="shared" si="62"/>
        <v>-5.0868047180880585E-4</v>
      </c>
      <c r="GA37" s="45">
        <f t="shared" si="63"/>
        <v>-2.524009572711075E-3</v>
      </c>
      <c r="GB37" s="45">
        <f t="shared" si="64"/>
        <v>4.7979432885145706E-6</v>
      </c>
      <c r="GC37" s="45">
        <f t="shared" si="65"/>
        <v>2.3467125368541934E-3</v>
      </c>
      <c r="GD37" s="45">
        <f t="shared" si="66"/>
        <v>-5.3587836014341221E-4</v>
      </c>
      <c r="GE37" s="45">
        <f t="shared" si="67"/>
        <v>-2.9186940746530865E-5</v>
      </c>
      <c r="GF37" s="45">
        <f t="shared" si="68"/>
        <v>-3.0395039087440534E-3</v>
      </c>
      <c r="GG37" s="45">
        <f t="shared" si="69"/>
        <v>1.794739206956327E-5</v>
      </c>
      <c r="GH37" s="45">
        <f t="shared" si="70"/>
        <v>-2.6828764301588372E-3</v>
      </c>
      <c r="GI37" s="45">
        <f t="shared" si="71"/>
        <v>1.2275725342231081E-3</v>
      </c>
      <c r="GJ37" s="45">
        <f t="shared" si="72"/>
        <v>-2.035592458560765E-3</v>
      </c>
      <c r="GK37" s="45">
        <f t="shared" si="73"/>
        <v>2.1143049387104905E-6</v>
      </c>
      <c r="GL37" s="45">
        <f t="shared" si="74"/>
        <v>1.94702943407704E-5</v>
      </c>
      <c r="GM37" s="45">
        <f t="shared" si="75"/>
        <v>0</v>
      </c>
      <c r="GN37" s="45">
        <f t="shared" si="76"/>
        <v>-1.0458641942970885E-3</v>
      </c>
      <c r="GO37" s="45">
        <f t="shared" si="77"/>
        <v>1.5283248615200959E-6</v>
      </c>
      <c r="GP37" s="45">
        <f t="shared" si="78"/>
        <v>1.6926028544921354E-5</v>
      </c>
      <c r="GQ37" s="45">
        <f t="shared" si="79"/>
        <v>-3.9339884370430448E-5</v>
      </c>
      <c r="GR37" s="45">
        <f t="shared" si="80"/>
        <v>0</v>
      </c>
      <c r="GS37" s="45">
        <f t="shared" si="81"/>
        <v>-8.5685151759961267E-6</v>
      </c>
      <c r="GT37" s="45">
        <f t="shared" si="82"/>
        <v>2.6815956532265303E-3</v>
      </c>
      <c r="GU37" s="45">
        <f t="shared" si="83"/>
        <v>8.4575836430487275E-7</v>
      </c>
      <c r="GV37" s="45">
        <f t="shared" si="84"/>
        <v>-3.8180428215579244E-5</v>
      </c>
      <c r="GW37" s="45">
        <f t="shared" si="85"/>
        <v>-2.6867417195217181E-3</v>
      </c>
      <c r="GX37" s="45">
        <f t="shared" si="86"/>
        <v>0</v>
      </c>
      <c r="GY37" s="45">
        <f t="shared" si="87"/>
        <v>-3.1249209896844795E-3</v>
      </c>
      <c r="GZ37" s="45">
        <f t="shared" si="88"/>
        <v>4.7136240672162257E-6</v>
      </c>
      <c r="HA37" s="45">
        <f t="shared" si="89"/>
        <v>5.6298892629089113E-7</v>
      </c>
      <c r="HB37" s="45">
        <f t="shared" si="90"/>
        <v>-5.1695973666251972E-4</v>
      </c>
      <c r="HC37" s="45">
        <f t="shared" si="91"/>
        <v>-3.129536433888492E-3</v>
      </c>
      <c r="HD37" s="45">
        <f t="shared" si="92"/>
        <v>2.0343959628088468E-5</v>
      </c>
      <c r="HE37" s="45">
        <f t="shared" si="93"/>
        <v>-7.8264579517308243E-4</v>
      </c>
      <c r="HF37" s="45">
        <f t="shared" si="94"/>
        <v>1.1337291766683243E-4</v>
      </c>
      <c r="HG37" s="45">
        <f t="shared" si="95"/>
        <v>8.9043528653556872E-6</v>
      </c>
      <c r="HH37" s="45">
        <f t="shared" si="96"/>
        <v>2.3384030022145022E-6</v>
      </c>
      <c r="HI37" s="45">
        <f t="shared" si="97"/>
        <v>1.6564247296336967E-4</v>
      </c>
      <c r="HJ37" s="45">
        <f t="shared" si="98"/>
        <v>-2.1315787168732949E-5</v>
      </c>
      <c r="HK37" s="45">
        <f t="shared" si="99"/>
        <v>0</v>
      </c>
      <c r="HL37" s="45">
        <f t="shared" si="100"/>
        <v>0</v>
      </c>
      <c r="HM37" s="45">
        <f t="shared" si="101"/>
        <v>-6.2470213335161944E-5</v>
      </c>
      <c r="HN37" s="45">
        <f t="shared" si="102"/>
        <v>4.0234069009874205E-6</v>
      </c>
      <c r="HO37" s="45">
        <f t="shared" si="103"/>
        <v>-3.0756318994774384E-5</v>
      </c>
      <c r="HP37" s="45">
        <f t="shared" si="104"/>
        <v>-1.800665624816611E-4</v>
      </c>
      <c r="HQ37" s="45">
        <f t="shared" si="105"/>
        <v>1.4061137083814276E-4</v>
      </c>
      <c r="HR37" s="45">
        <f t="shared" si="106"/>
        <v>1.4869763339551723E-4</v>
      </c>
      <c r="HS37" s="45">
        <f t="shared" si="107"/>
        <v>4.8318866296546186E-7</v>
      </c>
      <c r="HT37" s="45">
        <f t="shared" si="108"/>
        <v>1.9654605927544195E-5</v>
      </c>
      <c r="HU37" s="45">
        <f t="shared" si="109"/>
        <v>1.9165392042021893E-4</v>
      </c>
      <c r="HV37" s="45">
        <f t="shared" si="110"/>
        <v>0</v>
      </c>
      <c r="HW37" s="45">
        <f t="shared" si="111"/>
        <v>0</v>
      </c>
      <c r="HX37" s="45">
        <f t="shared" si="112"/>
        <v>-2.5953402493637877E-6</v>
      </c>
      <c r="HY37" s="45">
        <f t="shared" si="113"/>
        <v>-4.3520434381248859E-6</v>
      </c>
    </row>
    <row r="38" spans="1:233" x14ac:dyDescent="0.25">
      <c r="A38" s="37" t="s">
        <v>37</v>
      </c>
      <c r="B38" s="109">
        <v>29501.450004999999</v>
      </c>
      <c r="C38" s="109">
        <v>683.67132133999996</v>
      </c>
      <c r="D38" s="109">
        <v>8065.6100286000001</v>
      </c>
      <c r="E38" s="109">
        <v>7110.6504891000004</v>
      </c>
      <c r="F38" s="109">
        <v>6080.0305914</v>
      </c>
      <c r="G38" s="109">
        <v>1645.2502532999999</v>
      </c>
      <c r="H38" s="109">
        <v>9233.8539270000001</v>
      </c>
      <c r="I38" s="109">
        <v>60.054922683999997</v>
      </c>
      <c r="J38" s="109">
        <v>1.725680227</v>
      </c>
      <c r="K38" s="109">
        <v>2.9980234000000001E-2</v>
      </c>
      <c r="L38" s="109">
        <v>0.1201458167</v>
      </c>
      <c r="M38" s="109">
        <v>136.28620171</v>
      </c>
      <c r="N38" s="109">
        <v>7.5481119400000005E-2</v>
      </c>
      <c r="O38" s="109">
        <v>9.4145387023999998</v>
      </c>
      <c r="P38" s="109">
        <v>8.1651284599999999E-2</v>
      </c>
      <c r="Q38" s="109">
        <v>8.6989280000000002E-2</v>
      </c>
      <c r="R38" s="109">
        <v>0.50259556000000005</v>
      </c>
      <c r="T38" s="109">
        <v>3.0378712999999998E-3</v>
      </c>
      <c r="U38" s="109">
        <v>1.0370682211</v>
      </c>
      <c r="V38" s="109">
        <v>2.3766714000000001E-2</v>
      </c>
      <c r="W38" s="109">
        <v>1.8629329600000001E-2</v>
      </c>
      <c r="X38" s="109">
        <v>4.8959999999999999E-5</v>
      </c>
      <c r="Y38" s="109">
        <v>1.7242517999999998E-2</v>
      </c>
      <c r="Z38" s="109">
        <v>71.250779995000002</v>
      </c>
      <c r="AA38" s="109">
        <v>20.665486161</v>
      </c>
      <c r="AB38" s="109">
        <v>0.11254367580000001</v>
      </c>
      <c r="AC38" s="109">
        <v>0.28288209720000002</v>
      </c>
      <c r="AE38" s="109">
        <v>0.15587438519999999</v>
      </c>
      <c r="AF38" s="109">
        <v>1.7536342915000001</v>
      </c>
      <c r="AG38" s="109">
        <v>95.882737599999999</v>
      </c>
      <c r="AH38" s="109">
        <v>7.1834705308000002</v>
      </c>
      <c r="AI38" s="109">
        <v>0.2201911664</v>
      </c>
      <c r="AJ38" s="109">
        <v>0.33164658000000002</v>
      </c>
      <c r="AK38" s="109">
        <v>8.9319349999999998E-4</v>
      </c>
      <c r="AL38" s="109">
        <v>153.01323939</v>
      </c>
      <c r="AM38" s="109">
        <v>1.3592079999999999E-4</v>
      </c>
      <c r="AN38" s="109">
        <v>5.2115889999999995E-4</v>
      </c>
      <c r="AO38" s="109">
        <v>64.916303158000005</v>
      </c>
      <c r="AP38" s="109">
        <v>17.897667848000001</v>
      </c>
      <c r="AS38" s="109">
        <v>1.6771809200000001E-2</v>
      </c>
      <c r="AT38" s="109">
        <v>0.33409176750000003</v>
      </c>
      <c r="AU38" s="109">
        <v>0.15264668270000001</v>
      </c>
      <c r="AV38" s="109">
        <v>8.2671874205000009</v>
      </c>
      <c r="AW38" s="109">
        <v>28.950960290000001</v>
      </c>
      <c r="AX38" s="109">
        <v>144.06395187999999</v>
      </c>
      <c r="AY38" s="109">
        <v>57.561057675000001</v>
      </c>
      <c r="AZ38" s="109">
        <v>2.6795807500000001E-2</v>
      </c>
      <c r="BA38" s="109">
        <v>1.8485222000000001E-3</v>
      </c>
      <c r="BD38" s="109">
        <v>10.060843520000001</v>
      </c>
      <c r="BE38" s="109">
        <v>0.1018894751</v>
      </c>
      <c r="BG38" s="109" t="s">
        <v>37</v>
      </c>
      <c r="BH38" s="109">
        <v>44.353785529490899</v>
      </c>
      <c r="BI38" s="109">
        <v>4.9326956184081503</v>
      </c>
      <c r="BJ38" s="109">
        <v>2.6796943541091401E-2</v>
      </c>
      <c r="BK38" s="109">
        <v>1.72549346018393</v>
      </c>
      <c r="BL38" s="109">
        <v>0</v>
      </c>
      <c r="BM38" s="109">
        <v>2.99812105052552E-2</v>
      </c>
      <c r="BN38" s="109">
        <v>60.305974851997597</v>
      </c>
      <c r="BO38" s="109">
        <v>60.3057934962155</v>
      </c>
      <c r="BP38" s="109">
        <v>75.9653953700127</v>
      </c>
      <c r="BQ38" s="109">
        <v>10.1516865691517</v>
      </c>
      <c r="BR38" s="109">
        <v>4.91091015140242E-2</v>
      </c>
      <c r="BS38" s="109">
        <v>7.0669183285658299E-2</v>
      </c>
      <c r="BT38" s="109">
        <v>136.29941618550001</v>
      </c>
      <c r="BU38" s="109">
        <v>0.101889330206517</v>
      </c>
      <c r="BV38" s="109">
        <v>2.40801108616213E-2</v>
      </c>
      <c r="BW38" s="109">
        <v>5.1170444890512902E-2</v>
      </c>
      <c r="BX38" s="109">
        <v>4.88026497463086E-5</v>
      </c>
      <c r="BY38" s="109">
        <v>9.4386682570834299</v>
      </c>
      <c r="BZ38" s="109">
        <v>1.95388694235464E-2</v>
      </c>
      <c r="CA38" s="109">
        <v>6.1873311099720503E-2</v>
      </c>
      <c r="CB38" s="109">
        <v>8.6985976201805607E-2</v>
      </c>
      <c r="CC38" s="109">
        <v>0</v>
      </c>
      <c r="CD38" s="109">
        <v>851.19188785007202</v>
      </c>
      <c r="CE38" s="109">
        <v>0.50258392099997595</v>
      </c>
      <c r="CF38" s="109">
        <v>1.84854196733742E-3</v>
      </c>
      <c r="CG38" s="109">
        <v>8.7926993060952197E-4</v>
      </c>
      <c r="CH38" s="109">
        <v>2.1526845483556198E-3</v>
      </c>
      <c r="CI38" s="109">
        <v>0</v>
      </c>
      <c r="CJ38" s="109">
        <v>1.0370624359499201</v>
      </c>
      <c r="CK38" s="109">
        <v>1.75363392568494</v>
      </c>
      <c r="CL38" s="109">
        <v>2.3766638526251199E-2</v>
      </c>
      <c r="CM38" s="109">
        <v>1.3592909810339099E-4</v>
      </c>
      <c r="CN38" s="109">
        <v>0.33163740090179999</v>
      </c>
      <c r="CO38" s="109">
        <v>5.2114871277633397E-4</v>
      </c>
      <c r="CP38" s="109">
        <v>29532.035544238399</v>
      </c>
      <c r="CQ38" s="109">
        <v>1.86288738481581E-2</v>
      </c>
      <c r="CR38" s="109">
        <v>339.88249047430998</v>
      </c>
      <c r="CS38" s="109">
        <v>19.987010524199398</v>
      </c>
      <c r="CT38" s="109">
        <v>39.628570384884</v>
      </c>
      <c r="CU38" s="109">
        <v>28.9574500934478</v>
      </c>
      <c r="CV38" s="109">
        <v>417.05281034023102</v>
      </c>
      <c r="CW38" s="109">
        <v>1.7242601101270499E-2</v>
      </c>
      <c r="CX38" s="109">
        <v>1.8876477074411401E-3</v>
      </c>
      <c r="CY38" s="109">
        <v>71.561318091695</v>
      </c>
      <c r="CZ38" s="109">
        <v>71.561318091695</v>
      </c>
      <c r="DA38" s="109">
        <v>20.6653848222027</v>
      </c>
      <c r="DB38" s="109">
        <v>144.11150552993601</v>
      </c>
      <c r="DC38" s="109">
        <v>2.8399397431893101E-2</v>
      </c>
      <c r="DD38" s="109">
        <v>7.5358294571223006E-2</v>
      </c>
      <c r="DE38" s="109">
        <v>0</v>
      </c>
      <c r="DF38" s="109">
        <v>545.08128336703101</v>
      </c>
      <c r="DG38" s="109">
        <v>1.7186668677207799</v>
      </c>
      <c r="DH38" s="109">
        <v>65.873702324278398</v>
      </c>
      <c r="DI38" s="109">
        <v>2.7969484591023801</v>
      </c>
      <c r="DJ38" s="109">
        <v>7.3334993413691804E-2</v>
      </c>
      <c r="DK38" s="109">
        <v>0.20872281167567799</v>
      </c>
      <c r="DL38" s="109">
        <v>0</v>
      </c>
      <c r="DM38" s="109">
        <v>5.1281044620446699E-2</v>
      </c>
      <c r="DN38" s="109">
        <v>0.10411639572634</v>
      </c>
      <c r="DO38" s="109">
        <v>95.883198143659101</v>
      </c>
      <c r="DP38" s="109">
        <v>10.060825371500799</v>
      </c>
      <c r="DQ38" s="109">
        <v>7.1847794053660197</v>
      </c>
      <c r="DR38" s="109">
        <v>683.41104504626799</v>
      </c>
      <c r="DS38" s="109">
        <v>0</v>
      </c>
      <c r="DT38" s="109">
        <v>8.9995222703197306E-2</v>
      </c>
      <c r="DU38" s="109">
        <v>0.129505310451561</v>
      </c>
      <c r="DV38" s="109">
        <v>9150.4121889140497</v>
      </c>
      <c r="DW38" s="109">
        <v>7245.4707263612099</v>
      </c>
      <c r="DX38" s="109">
        <v>805.05281274712399</v>
      </c>
      <c r="DY38" s="109">
        <v>8050.5235391083297</v>
      </c>
      <c r="DZ38" s="109">
        <v>9.0242654849559899E-4</v>
      </c>
      <c r="EA38" s="109">
        <v>274.13294929937098</v>
      </c>
      <c r="EB38" s="109">
        <v>17.897857313954699</v>
      </c>
      <c r="EC38" s="109">
        <v>0</v>
      </c>
      <c r="ED38" s="109">
        <v>0</v>
      </c>
      <c r="EE38" s="109">
        <v>1.6771200118608599E-2</v>
      </c>
      <c r="EF38" s="109">
        <v>0.33409411887542101</v>
      </c>
      <c r="EG38" s="109">
        <v>0.15264514636816101</v>
      </c>
      <c r="EH38" s="109">
        <v>8.2670215552946704</v>
      </c>
      <c r="EI38" s="109">
        <v>8.0866436504130892</v>
      </c>
      <c r="EJ38" s="109">
        <v>5821.1946331711797</v>
      </c>
      <c r="EK38" s="109">
        <v>7.4667747959897897</v>
      </c>
      <c r="EL38" s="109">
        <v>325.10669405909402</v>
      </c>
      <c r="EM38" s="109">
        <v>466.812149782017</v>
      </c>
      <c r="EN38" s="109">
        <v>5.24571530658024</v>
      </c>
      <c r="EO38" s="109">
        <v>3.1634258723413598E-2</v>
      </c>
      <c r="EP38" s="109">
        <v>8.7821750469859999E-3</v>
      </c>
      <c r="EQ38" s="109">
        <v>263.44698405507103</v>
      </c>
      <c r="ER38" s="109">
        <v>7115.7001274142503</v>
      </c>
      <c r="ES38" s="109">
        <v>6085.0311118330801</v>
      </c>
      <c r="ET38" s="109">
        <v>1030.66901558116</v>
      </c>
      <c r="EU38" s="109">
        <v>4.8961535633856403</v>
      </c>
      <c r="EV38" s="109">
        <v>0.172179867502218</v>
      </c>
      <c r="EW38" s="109">
        <v>263.50213923290102</v>
      </c>
      <c r="EX38" s="109">
        <v>29.935611424351102</v>
      </c>
      <c r="EY38" s="109">
        <v>1556.7178447615399</v>
      </c>
      <c r="EZ38" s="109">
        <v>61.465084207741398</v>
      </c>
      <c r="FA38" s="109">
        <v>22.4546669488582</v>
      </c>
      <c r="FB38" s="109">
        <v>2915.2674939510598</v>
      </c>
      <c r="FC38" s="109">
        <v>8.9247648934781705E-4</v>
      </c>
      <c r="FD38" s="109">
        <v>59.819124837607198</v>
      </c>
      <c r="FE38" s="109">
        <v>43.683908184107999</v>
      </c>
      <c r="FF38" s="109">
        <v>110.186580565154</v>
      </c>
      <c r="FG38" s="109">
        <v>0.55285321858275904</v>
      </c>
      <c r="FH38" s="109">
        <v>1640.9493509138699</v>
      </c>
      <c r="FI38" s="109">
        <v>4878.4502519892403</v>
      </c>
      <c r="FJ38" s="109">
        <v>57.560701453534797</v>
      </c>
      <c r="FK38" s="109">
        <v>26.227307072008401</v>
      </c>
      <c r="FL38" s="109">
        <v>27.036615338765799</v>
      </c>
      <c r="FM38" s="109">
        <v>422.13364215659197</v>
      </c>
      <c r="FN38" s="109">
        <v>153.05307714678901</v>
      </c>
      <c r="FO38" s="109">
        <v>0</v>
      </c>
      <c r="FP38" s="109">
        <v>224.557162512541</v>
      </c>
      <c r="FQ38" s="109">
        <v>9235.8178931529892</v>
      </c>
      <c r="FR38" s="109">
        <v>64.939328883396399</v>
      </c>
      <c r="FS38" s="109">
        <v>344.306084827858</v>
      </c>
      <c r="FU38" s="30">
        <f t="shared" si="57"/>
        <v>0</v>
      </c>
      <c r="FV38" s="45">
        <f t="shared" si="58"/>
        <v>1.0367469813590978E-3</v>
      </c>
      <c r="FW38" s="45">
        <f t="shared" si="59"/>
        <v>-3.8070383473426026E-4</v>
      </c>
      <c r="FX38" s="45">
        <f t="shared" si="60"/>
        <v>-1.8704709796500071E-3</v>
      </c>
      <c r="FY38" s="45">
        <f t="shared" si="61"/>
        <v>7.101513879764703E-4</v>
      </c>
      <c r="FZ38" s="45">
        <f t="shared" si="62"/>
        <v>8.2244988045835233E-4</v>
      </c>
      <c r="GA38" s="45">
        <f t="shared" si="63"/>
        <v>-2.6141326387905924E-3</v>
      </c>
      <c r="GB38" s="45">
        <f t="shared" si="64"/>
        <v>2.1269192349322369E-4</v>
      </c>
      <c r="GC38" s="45">
        <f t="shared" si="65"/>
        <v>4.1773563432184798E-3</v>
      </c>
      <c r="GD38" s="45">
        <f t="shared" si="66"/>
        <v>-1.0822794000176849E-4</v>
      </c>
      <c r="GE38" s="45">
        <f t="shared" si="67"/>
        <v>3.2571635538219792E-5</v>
      </c>
      <c r="GF38" s="45">
        <f t="shared" si="68"/>
        <v>-3.0590486661322548E-3</v>
      </c>
      <c r="GG38" s="45">
        <f t="shared" si="69"/>
        <v>9.6961213491925875E-5</v>
      </c>
      <c r="GH38" s="45">
        <f t="shared" si="70"/>
        <v>-3.0545870238618341E-3</v>
      </c>
      <c r="GI38" s="45">
        <f t="shared" si="71"/>
        <v>2.5630097709703949E-3</v>
      </c>
      <c r="GJ38" s="45">
        <f t="shared" si="72"/>
        <v>-2.928356582562523E-3</v>
      </c>
      <c r="GK38" s="45">
        <f t="shared" si="73"/>
        <v>-3.7979371646663073E-5</v>
      </c>
      <c r="GL38" s="45">
        <f t="shared" si="74"/>
        <v>-2.3157785206259214E-5</v>
      </c>
      <c r="GM38" s="45">
        <f t="shared" si="75"/>
        <v>0</v>
      </c>
      <c r="GN38" s="45">
        <f t="shared" si="76"/>
        <v>-1.9476865378918666E-3</v>
      </c>
      <c r="GO38" s="45">
        <f t="shared" si="77"/>
        <v>-5.578369833507327E-6</v>
      </c>
      <c r="GP38" s="45">
        <f t="shared" si="78"/>
        <v>-3.1756072296221665E-6</v>
      </c>
      <c r="GQ38" s="45">
        <f t="shared" si="79"/>
        <v>-2.4464210558663172E-5</v>
      </c>
      <c r="GR38" s="45">
        <f t="shared" si="80"/>
        <v>-3.2138532208210481E-3</v>
      </c>
      <c r="GS38" s="45">
        <f t="shared" si="81"/>
        <v>4.8195553863041604E-6</v>
      </c>
      <c r="GT38" s="45">
        <f t="shared" si="82"/>
        <v>4.358381714793717E-3</v>
      </c>
      <c r="GU38" s="45">
        <f t="shared" si="83"/>
        <v>-4.9037703014018741E-6</v>
      </c>
      <c r="GV38" s="45">
        <f t="shared" si="84"/>
        <v>-3.3842416029401601E-5</v>
      </c>
      <c r="GW38" s="45">
        <f t="shared" si="85"/>
        <v>-2.9139069555449812E-3</v>
      </c>
      <c r="GX38" s="45">
        <f t="shared" si="86"/>
        <v>0</v>
      </c>
      <c r="GY38" s="45">
        <f t="shared" si="87"/>
        <v>-3.059802626334816E-3</v>
      </c>
      <c r="GZ38" s="45">
        <f t="shared" si="88"/>
        <v>-2.0860396138167434E-7</v>
      </c>
      <c r="HA38" s="45">
        <f t="shared" si="89"/>
        <v>4.8031968071600638E-6</v>
      </c>
      <c r="HB38" s="45">
        <f t="shared" si="90"/>
        <v>1.8220643634682019E-4</v>
      </c>
      <c r="HC38" s="45">
        <f t="shared" si="91"/>
        <v>-3.136516584807392E-3</v>
      </c>
      <c r="HD38" s="45">
        <f t="shared" si="92"/>
        <v>-2.7677349183065566E-5</v>
      </c>
      <c r="HE38" s="45">
        <f t="shared" si="93"/>
        <v>-8.0274951864621209E-4</v>
      </c>
      <c r="HF38" s="45">
        <f t="shared" si="94"/>
        <v>2.6035496632728498E-4</v>
      </c>
      <c r="HG38" s="45">
        <f t="shared" si="95"/>
        <v>6.1051019350991589E-5</v>
      </c>
      <c r="HH38" s="45">
        <f t="shared" si="96"/>
        <v>-1.9547250686847357E-5</v>
      </c>
      <c r="HI38" s="45">
        <f t="shared" si="97"/>
        <v>3.5469865467156606E-4</v>
      </c>
      <c r="HJ38" s="45">
        <f t="shared" si="98"/>
        <v>1.0586069442498994E-5</v>
      </c>
      <c r="HK38" s="45">
        <f t="shared" si="99"/>
        <v>0</v>
      </c>
      <c r="HL38" s="45">
        <f t="shared" si="100"/>
        <v>0</v>
      </c>
      <c r="HM38" s="45">
        <f t="shared" si="101"/>
        <v>-3.6315783475683202E-5</v>
      </c>
      <c r="HN38" s="45">
        <f t="shared" si="102"/>
        <v>7.0381124281478312E-6</v>
      </c>
      <c r="HO38" s="45">
        <f t="shared" si="103"/>
        <v>-1.0064626442073027E-5</v>
      </c>
      <c r="HP38" s="45">
        <f t="shared" si="104"/>
        <v>-2.0063075492781142E-5</v>
      </c>
      <c r="HQ38" s="45">
        <f t="shared" si="105"/>
        <v>2.2416539495723743E-4</v>
      </c>
      <c r="HR38" s="45">
        <f t="shared" si="106"/>
        <v>3.3008708504422222E-4</v>
      </c>
      <c r="HS38" s="45">
        <f t="shared" si="107"/>
        <v>-6.1885844282921656E-6</v>
      </c>
      <c r="HT38" s="45">
        <f t="shared" si="108"/>
        <v>4.2396225282627506E-5</v>
      </c>
      <c r="HU38" s="45">
        <f t="shared" si="109"/>
        <v>1.0693589408839123E-5</v>
      </c>
      <c r="HV38" s="45">
        <f t="shared" si="110"/>
        <v>0</v>
      </c>
      <c r="HW38" s="45">
        <f t="shared" si="111"/>
        <v>0</v>
      </c>
      <c r="HX38" s="45">
        <f t="shared" si="112"/>
        <v>-1.8038745126245156E-6</v>
      </c>
      <c r="HY38" s="45">
        <f t="shared" si="113"/>
        <v>-1.4220652610211978E-6</v>
      </c>
    </row>
    <row r="39" spans="1:233" x14ac:dyDescent="0.25">
      <c r="A39" s="37" t="s">
        <v>128</v>
      </c>
      <c r="B39" s="109">
        <v>106097.93386</v>
      </c>
      <c r="C39" s="109">
        <v>2986.6872586999998</v>
      </c>
      <c r="D39" s="109">
        <v>33508.935612000001</v>
      </c>
      <c r="E39" s="109">
        <v>29788.979708999999</v>
      </c>
      <c r="F39" s="109">
        <v>26659.288085</v>
      </c>
      <c r="G39" s="109">
        <v>3655.9207299999998</v>
      </c>
      <c r="H39" s="109">
        <v>21906.537453000001</v>
      </c>
      <c r="I39" s="109">
        <v>224.58445578999999</v>
      </c>
      <c r="J39" s="109">
        <v>7.7947675924000004</v>
      </c>
      <c r="K39" s="109">
        <v>9.7619415000000001E-2</v>
      </c>
      <c r="L39" s="109">
        <v>0.20261725080000001</v>
      </c>
      <c r="M39" s="109">
        <v>376.19214951999999</v>
      </c>
      <c r="N39" s="109">
        <v>0.1160277755</v>
      </c>
      <c r="O39" s="109">
        <v>37.479317346000002</v>
      </c>
      <c r="P39" s="109">
        <v>0.137494754</v>
      </c>
      <c r="Q39" s="109">
        <v>0.28324806000000002</v>
      </c>
      <c r="R39" s="109">
        <v>1.6286761249999999</v>
      </c>
      <c r="T39" s="109">
        <v>2.2298836400000001E-2</v>
      </c>
      <c r="U39" s="109">
        <v>2.4049962526000002</v>
      </c>
      <c r="V39" s="109">
        <v>7.7387409000000004E-2</v>
      </c>
      <c r="W39" s="109">
        <v>6.1538802300000001E-2</v>
      </c>
      <c r="Y39" s="109">
        <v>5.6143804499999998E-2</v>
      </c>
      <c r="Z39" s="109">
        <v>252.32831075000001</v>
      </c>
      <c r="AA39" s="109">
        <v>71.096217483000004</v>
      </c>
      <c r="AB39" s="109">
        <v>0.46833179860000002</v>
      </c>
      <c r="AC39" s="109">
        <v>0.44459590999999998</v>
      </c>
      <c r="AE39" s="109">
        <v>0.33870730020000001</v>
      </c>
      <c r="AF39" s="109">
        <v>6.2068924164999997</v>
      </c>
      <c r="AG39" s="109">
        <v>267.21445649999998</v>
      </c>
      <c r="AH39" s="109">
        <v>24.681318953000002</v>
      </c>
      <c r="AI39" s="109">
        <v>3.1801691085999999</v>
      </c>
      <c r="AJ39" s="109">
        <v>1.0798831550000001</v>
      </c>
      <c r="AK39" s="109">
        <v>2.9083503999999998E-3</v>
      </c>
      <c r="AL39" s="109">
        <v>376.20995427000003</v>
      </c>
      <c r="AM39" s="109">
        <v>4.4257500000000001E-4</v>
      </c>
      <c r="AN39" s="109">
        <v>1.6969591999999999E-3</v>
      </c>
      <c r="AO39" s="109">
        <v>158.93864719000001</v>
      </c>
      <c r="AP39" s="109">
        <v>41.675805197999999</v>
      </c>
      <c r="AS39" s="109">
        <v>6.3343856500000004E-2</v>
      </c>
      <c r="AT39" s="109">
        <v>1.1823130714000001</v>
      </c>
      <c r="AU39" s="109">
        <v>0.57036056769999999</v>
      </c>
      <c r="AV39" s="109">
        <v>22.052952853000001</v>
      </c>
      <c r="AW39" s="109">
        <v>91.779947874000001</v>
      </c>
      <c r="AX39" s="109">
        <v>311.14817033000003</v>
      </c>
      <c r="AY39" s="109">
        <v>192.44477341999999</v>
      </c>
      <c r="AZ39" s="109">
        <v>8.7250507500000005E-2</v>
      </c>
      <c r="BA39" s="109">
        <v>6.0190206999999997E-3</v>
      </c>
      <c r="BD39" s="109">
        <v>37.534294115000002</v>
      </c>
      <c r="BE39" s="109">
        <v>0.35913468570000001</v>
      </c>
      <c r="BG39" s="109" t="s">
        <v>128</v>
      </c>
      <c r="BH39" s="109">
        <v>123.41301936861601</v>
      </c>
      <c r="BI39" s="109">
        <v>28.181283521456599</v>
      </c>
      <c r="BJ39" s="109">
        <v>8.7252147836273594E-2</v>
      </c>
      <c r="BK39" s="109">
        <v>7.7898192929742702</v>
      </c>
      <c r="BL39" s="109">
        <v>0</v>
      </c>
      <c r="BM39" s="109">
        <v>9.7618466800531198E-2</v>
      </c>
      <c r="BN39" s="109">
        <v>225.34340184341099</v>
      </c>
      <c r="BO39" s="109">
        <v>225.34305599176301</v>
      </c>
      <c r="BP39" s="109">
        <v>238.42180914257801</v>
      </c>
      <c r="BQ39" s="109">
        <v>28.246390909221901</v>
      </c>
      <c r="BR39" s="109">
        <v>8.3005933618831795E-2</v>
      </c>
      <c r="BS39" s="109">
        <v>0.119447568886169</v>
      </c>
      <c r="BT39" s="109">
        <v>376.22118077370101</v>
      </c>
      <c r="BU39" s="109">
        <v>0.35912446326198899</v>
      </c>
      <c r="BV39" s="109">
        <v>3.7127306272700701E-2</v>
      </c>
      <c r="BW39" s="109">
        <v>7.8895565874656098E-2</v>
      </c>
      <c r="BX39" s="109">
        <v>0</v>
      </c>
      <c r="BY39" s="109">
        <v>37.555240745394698</v>
      </c>
      <c r="BZ39" s="109">
        <v>3.2986650148536398E-2</v>
      </c>
      <c r="CA39" s="109">
        <v>0.10445783691308801</v>
      </c>
      <c r="CB39" s="109">
        <v>0.28324464584265302</v>
      </c>
      <c r="CC39" s="109">
        <v>0</v>
      </c>
      <c r="CD39" s="109">
        <v>1866.05321790477</v>
      </c>
      <c r="CE39" s="109">
        <v>1.6286810130915399</v>
      </c>
      <c r="CF39" s="109">
        <v>6.0192961923576796E-3</v>
      </c>
      <c r="CG39" s="109">
        <v>6.4665123979122203E-3</v>
      </c>
      <c r="CH39" s="109">
        <v>1.5831838492699899E-2</v>
      </c>
      <c r="CI39" s="109">
        <v>0</v>
      </c>
      <c r="CJ39" s="109">
        <v>2.4049967430745798</v>
      </c>
      <c r="CK39" s="109">
        <v>6.2068984791911204</v>
      </c>
      <c r="CL39" s="109">
        <v>7.7383881836624993E-2</v>
      </c>
      <c r="CM39" s="109">
        <v>4.42589151988705E-4</v>
      </c>
      <c r="CN39" s="109">
        <v>1.0798805180515501</v>
      </c>
      <c r="CO39" s="109">
        <v>1.6969418048689E-3</v>
      </c>
      <c r="CP39" s="109">
        <v>106193.749466316</v>
      </c>
      <c r="CQ39" s="109">
        <v>6.1537655203943602E-2</v>
      </c>
      <c r="CR39" s="109">
        <v>1140.3785760098301</v>
      </c>
      <c r="CS39" s="109">
        <v>60.236723498966903</v>
      </c>
      <c r="CT39" s="109">
        <v>139.92605140122001</v>
      </c>
      <c r="CU39" s="109">
        <v>91.797237486414005</v>
      </c>
      <c r="CV39" s="109">
        <v>791.66896827844596</v>
      </c>
      <c r="CW39" s="109">
        <v>5.61426249204353E-2</v>
      </c>
      <c r="CX39" s="109">
        <v>4.3841311776952902E-3</v>
      </c>
      <c r="CY39" s="109">
        <v>253.34430650370899</v>
      </c>
      <c r="CZ39" s="109">
        <v>253.34430650370899</v>
      </c>
      <c r="DA39" s="109">
        <v>71.096082175057902</v>
      </c>
      <c r="DB39" s="109">
        <v>311.27580160339897</v>
      </c>
      <c r="DC39" s="109">
        <v>0.14179609091856599</v>
      </c>
      <c r="DD39" s="109">
        <v>0.285482080194702</v>
      </c>
      <c r="DE39" s="109">
        <v>0</v>
      </c>
      <c r="DF39" s="109">
        <v>1166.5555606108301</v>
      </c>
      <c r="DG39" s="109">
        <v>4.1717136729286404</v>
      </c>
      <c r="DH39" s="109">
        <v>234.894347876057</v>
      </c>
      <c r="DI39" s="109">
        <v>12.190438834101</v>
      </c>
      <c r="DJ39" s="109">
        <v>0.11553300713746301</v>
      </c>
      <c r="DK39" s="109">
        <v>0.32882506239631298</v>
      </c>
      <c r="DL39" s="109">
        <v>0</v>
      </c>
      <c r="DM39" s="109">
        <v>0.11165116502146701</v>
      </c>
      <c r="DN39" s="109">
        <v>0.22668563704205799</v>
      </c>
      <c r="DO39" s="109">
        <v>267.21580318768298</v>
      </c>
      <c r="DP39" s="109">
        <v>37.534280748755698</v>
      </c>
      <c r="DQ39" s="109">
        <v>24.671355289795599</v>
      </c>
      <c r="DR39" s="109">
        <v>2986.0789718557899</v>
      </c>
      <c r="DS39" s="109">
        <v>0</v>
      </c>
      <c r="DT39" s="109">
        <v>1.2996252756604201</v>
      </c>
      <c r="DU39" s="109">
        <v>1.8701943509868399</v>
      </c>
      <c r="DV39" s="109">
        <v>21442.8128803937</v>
      </c>
      <c r="DW39" s="109">
        <v>30117.961996461599</v>
      </c>
      <c r="DX39" s="109">
        <v>3346.4397020894298</v>
      </c>
      <c r="DY39" s="109">
        <v>33464.401698551002</v>
      </c>
      <c r="DZ39" s="109">
        <v>7.7011873425011403E-3</v>
      </c>
      <c r="EA39" s="109">
        <v>754.47437201618197</v>
      </c>
      <c r="EB39" s="109">
        <v>41.675381813522002</v>
      </c>
      <c r="EC39" s="109">
        <v>0</v>
      </c>
      <c r="ED39" s="109">
        <v>0</v>
      </c>
      <c r="EE39" s="109">
        <v>6.3341943326223393E-2</v>
      </c>
      <c r="EF39" s="109">
        <v>1.18229919482354</v>
      </c>
      <c r="EG39" s="109">
        <v>0.57034508893334801</v>
      </c>
      <c r="EH39" s="109">
        <v>22.048853817468299</v>
      </c>
      <c r="EI39" s="109">
        <v>6.2313567929363902</v>
      </c>
      <c r="EJ39" s="109">
        <v>13243.504061305901</v>
      </c>
      <c r="EK39" s="109">
        <v>60.7441122527378</v>
      </c>
      <c r="EL39" s="109">
        <v>1147.5689383091601</v>
      </c>
      <c r="EM39" s="109">
        <v>1886.8630050100001</v>
      </c>
      <c r="EN39" s="109">
        <v>6.5165675136824301</v>
      </c>
      <c r="EO39" s="109">
        <v>7.3466267850548606E-2</v>
      </c>
      <c r="EP39" s="109">
        <v>4.1041179020817102E-2</v>
      </c>
      <c r="EQ39" s="109">
        <v>1576.7356891923901</v>
      </c>
      <c r="ER39" s="109">
        <v>29784.207795920302</v>
      </c>
      <c r="ES39" s="109">
        <v>26653.167708066099</v>
      </c>
      <c r="ET39" s="109">
        <v>3131.04008785418</v>
      </c>
      <c r="EU39" s="109">
        <v>25.8259475553497</v>
      </c>
      <c r="EV39" s="109">
        <v>0.34521555768668999</v>
      </c>
      <c r="EW39" s="109">
        <v>2152.4993550378299</v>
      </c>
      <c r="EX39" s="109">
        <v>107.894349068822</v>
      </c>
      <c r="EY39" s="109">
        <v>5913.30740488434</v>
      </c>
      <c r="EZ39" s="109">
        <v>210.732217904837</v>
      </c>
      <c r="FA39" s="109">
        <v>66.7298228905901</v>
      </c>
      <c r="FB39" s="109">
        <v>11394.632193212999</v>
      </c>
      <c r="FC39" s="109">
        <v>2.9060901850515601E-3</v>
      </c>
      <c r="FD39" s="109">
        <v>159.643077347418</v>
      </c>
      <c r="FE39" s="109">
        <v>1147.5476602016099</v>
      </c>
      <c r="FF39" s="109">
        <v>948.59215959258495</v>
      </c>
      <c r="FG39" s="109">
        <v>0.328246820659512</v>
      </c>
      <c r="FH39" s="109">
        <v>3653.0955658040998</v>
      </c>
      <c r="FI39" s="109">
        <v>11086.5757598041</v>
      </c>
      <c r="FJ39" s="109">
        <v>192.44444381760599</v>
      </c>
      <c r="FK39" s="109">
        <v>29.8072462311303</v>
      </c>
      <c r="FL39" s="109">
        <v>75.229195364047598</v>
      </c>
      <c r="FM39" s="109">
        <v>826.36523294066501</v>
      </c>
      <c r="FN39" s="109">
        <v>376.30689538845002</v>
      </c>
      <c r="FO39" s="109">
        <v>0</v>
      </c>
      <c r="FP39" s="109">
        <v>474.84228665751698</v>
      </c>
      <c r="FQ39" s="109">
        <v>21913.0445708427</v>
      </c>
      <c r="FR39" s="109">
        <v>158.995422217678</v>
      </c>
      <c r="FS39" s="109">
        <v>602.15320795802904</v>
      </c>
      <c r="FU39" s="30">
        <f t="shared" si="57"/>
        <v>0</v>
      </c>
      <c r="FV39" s="45">
        <f t="shared" si="58"/>
        <v>9.0308644881276093E-4</v>
      </c>
      <c r="FW39" s="45">
        <f t="shared" si="59"/>
        <v>-2.0366606595251905E-4</v>
      </c>
      <c r="FX39" s="45">
        <f t="shared" si="60"/>
        <v>-1.3290160560352282E-3</v>
      </c>
      <c r="FY39" s="45">
        <f t="shared" si="61"/>
        <v>-1.6019055121434662E-4</v>
      </c>
      <c r="FZ39" s="45">
        <f t="shared" si="62"/>
        <v>-2.2957765842758975E-4</v>
      </c>
      <c r="GA39" s="45">
        <f t="shared" si="63"/>
        <v>-7.7276407355255088E-4</v>
      </c>
      <c r="GB39" s="45">
        <f t="shared" si="64"/>
        <v>2.9703999806722855E-4</v>
      </c>
      <c r="GC39" s="45">
        <f t="shared" si="65"/>
        <v>3.3777947770007441E-3</v>
      </c>
      <c r="GD39" s="45">
        <f t="shared" si="66"/>
        <v>-6.3482321532649911E-4</v>
      </c>
      <c r="GE39" s="45">
        <f t="shared" si="67"/>
        <v>-9.7132262962567578E-6</v>
      </c>
      <c r="GF39" s="45">
        <f t="shared" si="68"/>
        <v>-8.08165614490762E-4</v>
      </c>
      <c r="GG39" s="45">
        <f t="shared" si="69"/>
        <v>7.717134378817616E-5</v>
      </c>
      <c r="GH39" s="45">
        <f t="shared" si="70"/>
        <v>-4.2260162466071316E-5</v>
      </c>
      <c r="GI39" s="45">
        <f t="shared" si="71"/>
        <v>2.0257412560050095E-3</v>
      </c>
      <c r="GJ39" s="45">
        <f t="shared" si="72"/>
        <v>-3.6559168196040928E-4</v>
      </c>
      <c r="GK39" s="45">
        <f t="shared" si="73"/>
        <v>-1.2053594813689727E-5</v>
      </c>
      <c r="GL39" s="45">
        <f t="shared" si="74"/>
        <v>3.0012667742510745E-6</v>
      </c>
      <c r="GM39" s="45">
        <f t="shared" si="75"/>
        <v>0</v>
      </c>
      <c r="GN39" s="45">
        <f t="shared" si="76"/>
        <v>-2.1772857523657874E-5</v>
      </c>
      <c r="GO39" s="45">
        <f t="shared" si="77"/>
        <v>2.0393985191754042E-7</v>
      </c>
      <c r="GP39" s="45">
        <f t="shared" si="78"/>
        <v>-4.5578000615205156E-5</v>
      </c>
      <c r="GQ39" s="45">
        <f t="shared" si="79"/>
        <v>-1.8640207698662015E-5</v>
      </c>
      <c r="GR39" s="45">
        <f t="shared" si="80"/>
        <v>0</v>
      </c>
      <c r="GS39" s="45">
        <f t="shared" si="81"/>
        <v>-2.1009968512176154E-5</v>
      </c>
      <c r="GT39" s="45">
        <f t="shared" si="82"/>
        <v>4.0264833965285764E-3</v>
      </c>
      <c r="GU39" s="45">
        <f t="shared" si="83"/>
        <v>-1.9031665381440625E-6</v>
      </c>
      <c r="GV39" s="45">
        <f t="shared" si="84"/>
        <v>-2.6580441371114695E-5</v>
      </c>
      <c r="GW39" s="45">
        <f t="shared" si="85"/>
        <v>-5.3495873640401468E-4</v>
      </c>
      <c r="GX39" s="45">
        <f t="shared" si="86"/>
        <v>0</v>
      </c>
      <c r="GY39" s="45">
        <f t="shared" si="87"/>
        <v>-1.0938593182261587E-3</v>
      </c>
      <c r="GZ39" s="45">
        <f t="shared" si="88"/>
        <v>9.7676755353015522E-7</v>
      </c>
      <c r="HA39" s="45">
        <f t="shared" si="89"/>
        <v>5.0397261459415725E-6</v>
      </c>
      <c r="HB39" s="45">
        <f t="shared" si="90"/>
        <v>-4.0369249404280204E-4</v>
      </c>
      <c r="HC39" s="45">
        <f t="shared" si="91"/>
        <v>-3.254381009095531E-3</v>
      </c>
      <c r="HD39" s="45">
        <f t="shared" si="92"/>
        <v>-2.4418831221059577E-6</v>
      </c>
      <c r="HE39" s="45">
        <f t="shared" si="93"/>
        <v>-7.7714671122149255E-4</v>
      </c>
      <c r="HF39" s="45">
        <f t="shared" si="94"/>
        <v>2.5767823883898961E-4</v>
      </c>
      <c r="HG39" s="45">
        <f t="shared" si="95"/>
        <v>3.1976475636877703E-5</v>
      </c>
      <c r="HH39" s="45">
        <f t="shared" si="96"/>
        <v>-1.0250765663590452E-5</v>
      </c>
      <c r="HI39" s="45">
        <f t="shared" si="97"/>
        <v>3.5721348257177236E-4</v>
      </c>
      <c r="HJ39" s="45">
        <f t="shared" si="98"/>
        <v>-1.0158999351926609E-5</v>
      </c>
      <c r="HK39" s="45">
        <f t="shared" si="99"/>
        <v>0</v>
      </c>
      <c r="HL39" s="45">
        <f t="shared" si="100"/>
        <v>0</v>
      </c>
      <c r="HM39" s="45">
        <f t="shared" si="101"/>
        <v>-3.0202988613589975E-5</v>
      </c>
      <c r="HN39" s="45">
        <f t="shared" si="102"/>
        <v>-1.1736803724663306E-5</v>
      </c>
      <c r="HO39" s="45">
        <f t="shared" si="103"/>
        <v>-2.7138563793770028E-5</v>
      </c>
      <c r="HP39" s="45">
        <f t="shared" si="104"/>
        <v>-1.8587241169132061E-4</v>
      </c>
      <c r="HQ39" s="45">
        <f t="shared" si="105"/>
        <v>1.8838115312224698E-4</v>
      </c>
      <c r="HR39" s="45">
        <f t="shared" si="106"/>
        <v>4.1019451685537112E-4</v>
      </c>
      <c r="HS39" s="45">
        <f t="shared" si="107"/>
        <v>-1.7127115906882808E-6</v>
      </c>
      <c r="HT39" s="45">
        <f t="shared" si="108"/>
        <v>1.8800306388928503E-5</v>
      </c>
      <c r="HU39" s="45">
        <f t="shared" si="109"/>
        <v>4.5770295769194113E-5</v>
      </c>
      <c r="HV39" s="45">
        <f t="shared" si="110"/>
        <v>0</v>
      </c>
      <c r="HW39" s="45">
        <f t="shared" si="111"/>
        <v>0</v>
      </c>
      <c r="HX39" s="45">
        <f t="shared" si="112"/>
        <v>-3.5610751763221128E-7</v>
      </c>
      <c r="HY39" s="45">
        <f t="shared" si="113"/>
        <v>-2.8464078848568087E-5</v>
      </c>
    </row>
    <row r="40" spans="1:233" x14ac:dyDescent="0.25">
      <c r="A40" s="37" t="s">
        <v>39</v>
      </c>
      <c r="B40" s="109">
        <v>6725.886708</v>
      </c>
      <c r="C40" s="109">
        <v>261.49238482999999</v>
      </c>
      <c r="D40" s="109">
        <v>2544.9263731999999</v>
      </c>
      <c r="E40" s="109">
        <v>1495.6680263000001</v>
      </c>
      <c r="F40" s="109">
        <v>1358.5961703</v>
      </c>
      <c r="G40" s="109">
        <v>412.11009094999997</v>
      </c>
      <c r="H40" s="109">
        <v>1070.0579224000001</v>
      </c>
      <c r="I40" s="109">
        <v>11.619513355</v>
      </c>
      <c r="J40" s="109">
        <v>0.23792148739999999</v>
      </c>
      <c r="K40" s="109">
        <v>5.3480300000000001E-3</v>
      </c>
      <c r="L40" s="109">
        <v>2.7635465099999999E-2</v>
      </c>
      <c r="M40" s="109">
        <v>18.598352783999999</v>
      </c>
      <c r="N40" s="109">
        <v>1.68985054E-2</v>
      </c>
      <c r="O40" s="109">
        <v>1.3669499388999999</v>
      </c>
      <c r="P40" s="109">
        <v>1.8939202400000001E-2</v>
      </c>
      <c r="Q40" s="109">
        <v>1.5517599999999999E-2</v>
      </c>
      <c r="R40" s="109">
        <v>8.9226219999999995E-2</v>
      </c>
      <c r="T40" s="109">
        <v>3.2751867E-3</v>
      </c>
      <c r="U40" s="109">
        <v>0.2272150751</v>
      </c>
      <c r="V40" s="109">
        <v>4.2396300000000003E-3</v>
      </c>
      <c r="W40" s="109">
        <v>3.2413341999999999E-3</v>
      </c>
      <c r="Y40" s="109">
        <v>3.07581E-3</v>
      </c>
      <c r="Z40" s="109">
        <v>15.409612833000001</v>
      </c>
      <c r="AA40" s="109">
        <v>2.8513697542999998</v>
      </c>
      <c r="AB40" s="109">
        <v>3.6480524200000003E-2</v>
      </c>
      <c r="AC40" s="109">
        <v>5.95585462E-2</v>
      </c>
      <c r="AE40" s="109">
        <v>4.52709632E-2</v>
      </c>
      <c r="AF40" s="109">
        <v>0.26657009149999999</v>
      </c>
      <c r="AG40" s="109">
        <v>20.670839999999998</v>
      </c>
      <c r="AH40" s="109">
        <v>1.5138575810999999</v>
      </c>
      <c r="AI40" s="109">
        <v>0.34737511539999999</v>
      </c>
      <c r="AJ40" s="109">
        <v>5.9160850000000001E-2</v>
      </c>
      <c r="AK40" s="109">
        <v>1.5933249999999999E-4</v>
      </c>
      <c r="AL40" s="109">
        <v>17.413901708000001</v>
      </c>
      <c r="AM40" s="109">
        <v>2.4246299999999999E-5</v>
      </c>
      <c r="AN40" s="109">
        <v>9.2967000000000006E-5</v>
      </c>
      <c r="AO40" s="109">
        <v>8.0960576818999996</v>
      </c>
      <c r="AP40" s="109">
        <v>3.9322676451</v>
      </c>
      <c r="AS40" s="109">
        <v>2.3187768000000001E-3</v>
      </c>
      <c r="AT40" s="109">
        <v>4.9308614399999999E-2</v>
      </c>
      <c r="AU40" s="109">
        <v>2.05806012E-2</v>
      </c>
      <c r="AV40" s="109">
        <v>1.7133644188999999</v>
      </c>
      <c r="AW40" s="109">
        <v>4.8384343788999997</v>
      </c>
      <c r="AX40" s="109">
        <v>13.498728029</v>
      </c>
      <c r="AY40" s="109">
        <v>10.060104491000001</v>
      </c>
      <c r="AZ40" s="109">
        <v>4.7799749999999997E-3</v>
      </c>
      <c r="BA40" s="109">
        <v>3.29749E-4</v>
      </c>
      <c r="BD40" s="109">
        <v>1.3501921349999999</v>
      </c>
      <c r="BE40" s="109">
        <v>1.5014988E-2</v>
      </c>
      <c r="BG40" s="109" t="s">
        <v>39</v>
      </c>
      <c r="BH40" s="109">
        <v>9.5770894865212401</v>
      </c>
      <c r="BI40" s="109">
        <v>1.16653936407182</v>
      </c>
      <c r="BJ40" s="109">
        <v>4.7799537938788402E-3</v>
      </c>
      <c r="BK40" s="109">
        <v>0.23788011465080999</v>
      </c>
      <c r="BL40" s="109">
        <v>0</v>
      </c>
      <c r="BM40" s="109">
        <v>5.3490417764844199E-3</v>
      </c>
      <c r="BN40" s="109">
        <v>11.689417976042501</v>
      </c>
      <c r="BO40" s="109">
        <v>11.6894009316</v>
      </c>
      <c r="BP40" s="109">
        <v>17.603720097554501</v>
      </c>
      <c r="BQ40" s="109">
        <v>2.1919207253935702</v>
      </c>
      <c r="BR40" s="109">
        <v>1.1323340663701401E-2</v>
      </c>
      <c r="BS40" s="109">
        <v>1.6294591511103001E-2</v>
      </c>
      <c r="BT40" s="109">
        <v>18.6031422275992</v>
      </c>
      <c r="BU40" s="109">
        <v>1.5015344531803299E-2</v>
      </c>
      <c r="BV40" s="109">
        <v>5.4073808319140999E-3</v>
      </c>
      <c r="BW40" s="109">
        <v>1.1490724526970799E-2</v>
      </c>
      <c r="BX40" s="109">
        <v>0</v>
      </c>
      <c r="BY40" s="109">
        <v>1.37365068616963</v>
      </c>
      <c r="BZ40" s="109">
        <v>4.5441453507278004E-3</v>
      </c>
      <c r="CA40" s="109">
        <v>1.4389734949321199E-2</v>
      </c>
      <c r="CB40" s="109">
        <v>1.55188085551733E-2</v>
      </c>
      <c r="CC40" s="109">
        <v>0</v>
      </c>
      <c r="CD40" s="109">
        <v>169.06723348421701</v>
      </c>
      <c r="CE40" s="109">
        <v>8.9226822693056193E-2</v>
      </c>
      <c r="CF40" s="109">
        <v>3.2977737708405702E-4</v>
      </c>
      <c r="CG40" s="109">
        <v>9.4969510077878101E-4</v>
      </c>
      <c r="CH40" s="109">
        <v>2.3251245887002002E-3</v>
      </c>
      <c r="CI40" s="109">
        <v>0</v>
      </c>
      <c r="CJ40" s="109">
        <v>0.22721563994510299</v>
      </c>
      <c r="CK40" s="109">
        <v>0.26656824071165097</v>
      </c>
      <c r="CL40" s="109">
        <v>4.2395781997833903E-3</v>
      </c>
      <c r="CM40" s="109">
        <v>2.4247177102796001E-5</v>
      </c>
      <c r="CN40" s="109">
        <v>5.9160510794931398E-2</v>
      </c>
      <c r="CO40" s="109">
        <v>9.2974041953956796E-5</v>
      </c>
      <c r="CP40" s="109">
        <v>6735.9702054156496</v>
      </c>
      <c r="CQ40" s="109">
        <v>3.2415368264587701E-3</v>
      </c>
      <c r="CR40" s="109">
        <v>76.675138208095305</v>
      </c>
      <c r="CS40" s="109">
        <v>4.5909322087071498</v>
      </c>
      <c r="CT40" s="109">
        <v>8.9102157323477709</v>
      </c>
      <c r="CU40" s="109">
        <v>4.8399476344334396</v>
      </c>
      <c r="CV40" s="109">
        <v>47.4841568832558</v>
      </c>
      <c r="CW40" s="109">
        <v>3.0764029061657802E-3</v>
      </c>
      <c r="CX40" s="109">
        <v>2.3967509417505901E-4</v>
      </c>
      <c r="CY40" s="109">
        <v>15.4968564698578</v>
      </c>
      <c r="CZ40" s="109">
        <v>15.4968564698578</v>
      </c>
      <c r="DA40" s="109">
        <v>2.8513688719831101</v>
      </c>
      <c r="DB40" s="109">
        <v>13.508916384654199</v>
      </c>
      <c r="DC40" s="109">
        <v>1.08676269469953E-2</v>
      </c>
      <c r="DD40" s="109">
        <v>2.2669637551701E-2</v>
      </c>
      <c r="DE40" s="109">
        <v>0</v>
      </c>
      <c r="DF40" s="109">
        <v>45.486245162034201</v>
      </c>
      <c r="DG40" s="109">
        <v>0.116303974281651</v>
      </c>
      <c r="DH40" s="109">
        <v>13.819292163956201</v>
      </c>
      <c r="DI40" s="109">
        <v>0.63103824189773805</v>
      </c>
      <c r="DJ40" s="109">
        <v>1.5478799142402E-2</v>
      </c>
      <c r="DK40" s="109">
        <v>4.4055045222308499E-2</v>
      </c>
      <c r="DL40" s="109">
        <v>0</v>
      </c>
      <c r="DM40" s="109">
        <v>1.49262876921465E-2</v>
      </c>
      <c r="DN40" s="109">
        <v>3.03048730964466E-2</v>
      </c>
      <c r="DO40" s="109">
        <v>20.671378619942001</v>
      </c>
      <c r="DP40" s="109">
        <v>1.3501956062104199</v>
      </c>
      <c r="DQ40" s="109">
        <v>1.5142923443458001</v>
      </c>
      <c r="DR40" s="109">
        <v>261.45687428694202</v>
      </c>
      <c r="DS40" s="109">
        <v>0</v>
      </c>
      <c r="DT40" s="109">
        <v>0.14196155458919599</v>
      </c>
      <c r="DU40" s="109">
        <v>0.20428623378913899</v>
      </c>
      <c r="DV40" s="109">
        <v>1027.7461211329501</v>
      </c>
      <c r="DW40" s="109">
        <v>2288.45165407276</v>
      </c>
      <c r="DX40" s="109">
        <v>254.27248843400201</v>
      </c>
      <c r="DY40" s="109">
        <v>2542.72414250676</v>
      </c>
      <c r="DZ40" s="109">
        <v>2.09735417781379E-4</v>
      </c>
      <c r="EA40" s="109">
        <v>43.515360823316101</v>
      </c>
      <c r="EB40" s="109">
        <v>3.9323665684507501</v>
      </c>
      <c r="EC40" s="109">
        <v>0</v>
      </c>
      <c r="ED40" s="109">
        <v>0</v>
      </c>
      <c r="EE40" s="109">
        <v>2.3187204735528001E-3</v>
      </c>
      <c r="EF40" s="109">
        <v>4.9309724486185202E-2</v>
      </c>
      <c r="EG40" s="109">
        <v>2.05808168389028E-2</v>
      </c>
      <c r="EH40" s="109">
        <v>1.7133483075668099</v>
      </c>
      <c r="EI40" s="109">
        <v>0.45829550201998498</v>
      </c>
      <c r="EJ40" s="109">
        <v>580.65831516063395</v>
      </c>
      <c r="EK40" s="109">
        <v>0.93699525785809901</v>
      </c>
      <c r="EL40" s="109">
        <v>66.143131897022101</v>
      </c>
      <c r="EM40" s="109">
        <v>104.350401516779</v>
      </c>
      <c r="EN40" s="109">
        <v>0.57603500829489196</v>
      </c>
      <c r="EO40" s="109">
        <v>5.14636070867575E-3</v>
      </c>
      <c r="EP40" s="109">
        <v>2.9417217546586398E-3</v>
      </c>
      <c r="EQ40" s="109">
        <v>54.212449235822803</v>
      </c>
      <c r="ER40" s="109">
        <v>1497.6109401024401</v>
      </c>
      <c r="ES40" s="109">
        <v>1360.1307015623399</v>
      </c>
      <c r="ET40" s="109">
        <v>137.48023854009901</v>
      </c>
      <c r="EU40" s="109">
        <v>1.04854239102277</v>
      </c>
      <c r="EV40" s="109">
        <v>3.2065025105132802E-2</v>
      </c>
      <c r="EW40" s="109">
        <v>74.537331966467605</v>
      </c>
      <c r="EX40" s="109">
        <v>6.2739921956381499</v>
      </c>
      <c r="EY40" s="109">
        <v>338.55274095140402</v>
      </c>
      <c r="EZ40" s="109">
        <v>12.3100584820075</v>
      </c>
      <c r="FA40" s="109">
        <v>4.7681331481450799</v>
      </c>
      <c r="FB40" s="109">
        <v>649.16350060902596</v>
      </c>
      <c r="FC40" s="109">
        <v>1.5921316214443599E-4</v>
      </c>
      <c r="FD40" s="109">
        <v>11.9339966771267</v>
      </c>
      <c r="FE40" s="109">
        <v>9.1626316903388005</v>
      </c>
      <c r="FF40" s="109">
        <v>37.570699394279998</v>
      </c>
      <c r="FG40" s="109">
        <v>2.8550930405595299E-2</v>
      </c>
      <c r="FH40" s="109">
        <v>411.88243209488701</v>
      </c>
      <c r="FI40" s="109">
        <v>484.74904830901301</v>
      </c>
      <c r="FJ40" s="109">
        <v>10.060167355583401</v>
      </c>
      <c r="FK40" s="109">
        <v>5.2805066093464896</v>
      </c>
      <c r="FL40" s="109">
        <v>5.8379460638619998</v>
      </c>
      <c r="FM40" s="109">
        <v>25.633606961656099</v>
      </c>
      <c r="FN40" s="109">
        <v>17.422547289416698</v>
      </c>
      <c r="FO40" s="109">
        <v>0</v>
      </c>
      <c r="FP40" s="109">
        <v>19.7247721585343</v>
      </c>
      <c r="FQ40" s="109">
        <v>1070.69937058042</v>
      </c>
      <c r="FR40" s="109">
        <v>8.1010631650435201</v>
      </c>
      <c r="FS40" s="109">
        <v>22.053753746699901</v>
      </c>
      <c r="FU40" s="30">
        <f t="shared" si="57"/>
        <v>0</v>
      </c>
      <c r="FV40" s="45">
        <f t="shared" si="58"/>
        <v>1.4992071459746653E-3</v>
      </c>
      <c r="FW40" s="45">
        <f t="shared" si="59"/>
        <v>-1.3579953038040816E-4</v>
      </c>
      <c r="FX40" s="45">
        <f t="shared" si="60"/>
        <v>-8.653416131920677E-4</v>
      </c>
      <c r="FY40" s="45">
        <f t="shared" si="61"/>
        <v>1.2990274367543917E-3</v>
      </c>
      <c r="FZ40" s="45">
        <f t="shared" si="62"/>
        <v>1.129497709390015E-3</v>
      </c>
      <c r="GA40" s="45">
        <f t="shared" si="63"/>
        <v>-5.5242242330966022E-4</v>
      </c>
      <c r="GB40" s="45">
        <f t="shared" si="64"/>
        <v>5.9945183058994825E-4</v>
      </c>
      <c r="GC40" s="45">
        <f t="shared" si="65"/>
        <v>6.0146732883547115E-3</v>
      </c>
      <c r="GD40" s="45">
        <f t="shared" si="66"/>
        <v>-1.7389244511758866E-4</v>
      </c>
      <c r="GE40" s="45">
        <f t="shared" si="67"/>
        <v>1.8918676305475316E-4</v>
      </c>
      <c r="GF40" s="45">
        <f t="shared" si="68"/>
        <v>-6.344356837185228E-4</v>
      </c>
      <c r="GG40" s="45">
        <f t="shared" si="69"/>
        <v>2.5751977365011348E-4</v>
      </c>
      <c r="GH40" s="45">
        <f t="shared" si="70"/>
        <v>-2.367316550385581E-5</v>
      </c>
      <c r="GI40" s="45">
        <f t="shared" si="71"/>
        <v>4.9019697641760531E-3</v>
      </c>
      <c r="GJ40" s="45">
        <f t="shared" si="72"/>
        <v>-2.8100971934282265E-4</v>
      </c>
      <c r="GK40" s="45">
        <f t="shared" si="73"/>
        <v>7.78828667642225E-5</v>
      </c>
      <c r="GL40" s="45">
        <f t="shared" si="74"/>
        <v>6.7546631046130747E-6</v>
      </c>
      <c r="GM40" s="45">
        <f t="shared" si="75"/>
        <v>0</v>
      </c>
      <c r="GN40" s="45">
        <f t="shared" si="76"/>
        <v>-1.1205789307179565E-4</v>
      </c>
      <c r="GO40" s="45">
        <f t="shared" si="77"/>
        <v>2.485949062787501E-6</v>
      </c>
      <c r="GP40" s="45">
        <f t="shared" si="78"/>
        <v>-1.221809842133232E-5</v>
      </c>
      <c r="GQ40" s="45">
        <f t="shared" si="79"/>
        <v>6.2513288129993906E-5</v>
      </c>
      <c r="GR40" s="45">
        <f t="shared" si="80"/>
        <v>0</v>
      </c>
      <c r="GS40" s="45">
        <f t="shared" si="81"/>
        <v>1.9276423634106567E-4</v>
      </c>
      <c r="GT40" s="45">
        <f t="shared" si="82"/>
        <v>5.6616371743594563E-3</v>
      </c>
      <c r="GU40" s="45">
        <f t="shared" si="83"/>
        <v>-3.0943615377888207E-7</v>
      </c>
      <c r="GV40" s="45">
        <f t="shared" si="84"/>
        <v>-4.2158019348221246E-5</v>
      </c>
      <c r="GW40" s="45">
        <f t="shared" si="85"/>
        <v>-4.1474879535423017E-4</v>
      </c>
      <c r="GX40" s="45">
        <f t="shared" si="86"/>
        <v>0</v>
      </c>
      <c r="GY40" s="45">
        <f t="shared" si="87"/>
        <v>-8.7920398846075591E-4</v>
      </c>
      <c r="GZ40" s="45">
        <f t="shared" si="88"/>
        <v>-6.942970753426163E-6</v>
      </c>
      <c r="HA40" s="45">
        <f t="shared" si="89"/>
        <v>2.6056993426601312E-5</v>
      </c>
      <c r="HB40" s="45">
        <f t="shared" si="90"/>
        <v>2.8718900062201018E-4</v>
      </c>
      <c r="HC40" s="45">
        <f t="shared" si="91"/>
        <v>-3.2452728237798651E-3</v>
      </c>
      <c r="HD40" s="45">
        <f t="shared" si="92"/>
        <v>-5.7336070831126622E-6</v>
      </c>
      <c r="HE40" s="45">
        <f t="shared" si="93"/>
        <v>-7.4898627438849043E-4</v>
      </c>
      <c r="HF40" s="45">
        <f t="shared" si="94"/>
        <v>4.964758364706779E-4</v>
      </c>
      <c r="HG40" s="45">
        <f t="shared" si="95"/>
        <v>3.6174706903824142E-5</v>
      </c>
      <c r="HH40" s="45">
        <f t="shared" si="96"/>
        <v>7.5746812920605386E-5</v>
      </c>
      <c r="HI40" s="45">
        <f t="shared" si="97"/>
        <v>6.1826179360245778E-4</v>
      </c>
      <c r="HJ40" s="45">
        <f t="shared" si="98"/>
        <v>2.5156820358675621E-5</v>
      </c>
      <c r="HK40" s="45">
        <f t="shared" si="99"/>
        <v>0</v>
      </c>
      <c r="HL40" s="45">
        <f t="shared" si="100"/>
        <v>0</v>
      </c>
      <c r="HM40" s="45">
        <f t="shared" si="101"/>
        <v>-2.429144849129744E-5</v>
      </c>
      <c r="HN40" s="45">
        <f t="shared" si="102"/>
        <v>2.2513027362687731E-5</v>
      </c>
      <c r="HO40" s="45">
        <f t="shared" si="103"/>
        <v>1.0477774711462129E-5</v>
      </c>
      <c r="HP40" s="45">
        <f t="shared" si="104"/>
        <v>-9.4033312541649007E-6</v>
      </c>
      <c r="HQ40" s="45">
        <f t="shared" si="105"/>
        <v>3.1275727124439623E-4</v>
      </c>
      <c r="HR40" s="45">
        <f t="shared" si="106"/>
        <v>7.5476412535393589E-4</v>
      </c>
      <c r="HS40" s="45">
        <f t="shared" si="107"/>
        <v>6.2488996467634039E-6</v>
      </c>
      <c r="HT40" s="45">
        <f t="shared" si="108"/>
        <v>-4.4364502239918724E-6</v>
      </c>
      <c r="HU40" s="45">
        <f t="shared" si="109"/>
        <v>8.605661899511587E-5</v>
      </c>
      <c r="HV40" s="45">
        <f t="shared" si="110"/>
        <v>0</v>
      </c>
      <c r="HW40" s="45">
        <f t="shared" si="111"/>
        <v>0</v>
      </c>
      <c r="HX40" s="45">
        <f t="shared" si="112"/>
        <v>2.57090108141674E-6</v>
      </c>
      <c r="HY40" s="45">
        <f t="shared" si="113"/>
        <v>2.3745060821845577E-5</v>
      </c>
    </row>
    <row r="41" spans="1:233" x14ac:dyDescent="0.25">
      <c r="A41" s="37" t="s">
        <v>40</v>
      </c>
      <c r="B41" s="109">
        <v>61040.121582</v>
      </c>
      <c r="C41" s="109">
        <v>505.97198686000002</v>
      </c>
      <c r="D41" s="109">
        <v>8786.1158496999997</v>
      </c>
      <c r="E41" s="109">
        <v>20542.149193000001</v>
      </c>
      <c r="F41" s="109">
        <v>18223.296393000001</v>
      </c>
      <c r="G41" s="109">
        <v>1058.5210353</v>
      </c>
      <c r="H41" s="109">
        <v>19433.529822</v>
      </c>
      <c r="I41" s="109">
        <v>133.58418567000001</v>
      </c>
      <c r="J41" s="109">
        <v>5.1122752057999996</v>
      </c>
      <c r="L41" s="109">
        <v>2.7440389000000002E-3</v>
      </c>
      <c r="M41" s="109">
        <v>231.38664507999999</v>
      </c>
      <c r="N41" s="109">
        <v>1.0921373000000001E-3</v>
      </c>
      <c r="O41" s="109">
        <v>22.314014253</v>
      </c>
      <c r="P41" s="109">
        <v>3.9853759999999997E-3</v>
      </c>
      <c r="T41" s="109">
        <v>7.2612000000000002E-4</v>
      </c>
      <c r="U41" s="109">
        <v>1.0517707987</v>
      </c>
      <c r="W41" s="109">
        <v>3.9712530999999997E-3</v>
      </c>
      <c r="Z41" s="109">
        <v>129.86001931999999</v>
      </c>
      <c r="AA41" s="109">
        <v>38.420840929999997</v>
      </c>
      <c r="AB41" s="109">
        <v>0.1430848361</v>
      </c>
      <c r="AC41" s="109">
        <v>2.1576354200000002E-2</v>
      </c>
      <c r="AE41" s="109">
        <v>4.0804904000000001E-3</v>
      </c>
      <c r="AF41" s="109">
        <v>2.2437580050000001</v>
      </c>
      <c r="AG41" s="109">
        <v>98.328543999999994</v>
      </c>
      <c r="AH41" s="109">
        <v>13.634442826000001</v>
      </c>
      <c r="AI41" s="109">
        <v>5.7004450999999998E-2</v>
      </c>
      <c r="AL41" s="109">
        <v>310.98810193999998</v>
      </c>
      <c r="AO41" s="109">
        <v>118.66582432</v>
      </c>
      <c r="AP41" s="109">
        <v>19.814795072999999</v>
      </c>
      <c r="AS41" s="109">
        <v>3.5770807699999997E-2</v>
      </c>
      <c r="AT41" s="109">
        <v>0.66078821980000002</v>
      </c>
      <c r="AU41" s="109">
        <v>0.32699500240000001</v>
      </c>
      <c r="AV41" s="109">
        <v>11.570220215999999</v>
      </c>
      <c r="AW41" s="109">
        <v>53.300535832000001</v>
      </c>
      <c r="AX41" s="109">
        <v>308.13827184000002</v>
      </c>
      <c r="AY41" s="109">
        <v>106.39728956</v>
      </c>
      <c r="BD41" s="109">
        <v>21.56390485</v>
      </c>
      <c r="BE41" s="109">
        <v>0.20111933739999999</v>
      </c>
      <c r="BG41" s="109" t="s">
        <v>40</v>
      </c>
      <c r="BH41" s="109">
        <v>45.907903074679098</v>
      </c>
      <c r="BI41" s="109">
        <v>22.728000661650899</v>
      </c>
      <c r="BJ41" s="109">
        <v>0</v>
      </c>
      <c r="BK41" s="109">
        <v>5.1073145332811301</v>
      </c>
      <c r="BL41" s="109">
        <v>0</v>
      </c>
      <c r="BM41" s="109">
        <v>0</v>
      </c>
      <c r="BN41" s="109">
        <v>133.729921107716</v>
      </c>
      <c r="BO41" s="109">
        <v>133.72977635135399</v>
      </c>
      <c r="BP41" s="109">
        <v>130.719618669554</v>
      </c>
      <c r="BQ41" s="109">
        <v>10.507265927070801</v>
      </c>
      <c r="BR41" s="109">
        <v>1.1238870098160699E-3</v>
      </c>
      <c r="BS41" s="109">
        <v>1.6172990261082299E-3</v>
      </c>
      <c r="BT41" s="109">
        <v>231.37260427608899</v>
      </c>
      <c r="BU41" s="109">
        <v>0.201119062006999</v>
      </c>
      <c r="BV41" s="109">
        <v>3.4946044632572199E-4</v>
      </c>
      <c r="BW41" s="109">
        <v>7.4259813709441798E-4</v>
      </c>
      <c r="BX41" s="109">
        <v>0</v>
      </c>
      <c r="BY41" s="109">
        <v>22.331561359205601</v>
      </c>
      <c r="BZ41" s="109">
        <v>9.5627940387021297E-4</v>
      </c>
      <c r="CA41" s="109">
        <v>3.0282219503188399E-3</v>
      </c>
      <c r="CB41" s="109">
        <v>0</v>
      </c>
      <c r="CC41" s="109">
        <v>0</v>
      </c>
      <c r="CD41" s="109">
        <v>754.783480485327</v>
      </c>
      <c r="CE41" s="109">
        <v>0</v>
      </c>
      <c r="CF41" s="109">
        <v>0</v>
      </c>
      <c r="CG41" s="109">
        <v>2.10542906794093E-4</v>
      </c>
      <c r="CH41" s="109">
        <v>5.15475983399196E-4</v>
      </c>
      <c r="CI41" s="109">
        <v>0</v>
      </c>
      <c r="CJ41" s="109">
        <v>1.05177067404487</v>
      </c>
      <c r="CK41" s="109">
        <v>2.2437692261280802</v>
      </c>
      <c r="CL41" s="109">
        <v>0</v>
      </c>
      <c r="CM41" s="109">
        <v>0</v>
      </c>
      <c r="CN41" s="109">
        <v>0</v>
      </c>
      <c r="CO41" s="109">
        <v>0</v>
      </c>
      <c r="CP41" s="109">
        <v>61026.212910927701</v>
      </c>
      <c r="CQ41" s="109">
        <v>3.9712507874032198E-3</v>
      </c>
      <c r="CR41" s="109">
        <v>654.96274336061697</v>
      </c>
      <c r="CS41" s="109">
        <v>30.9234176858529</v>
      </c>
      <c r="CT41" s="109">
        <v>84.852000762511594</v>
      </c>
      <c r="CU41" s="109">
        <v>53.299405492250202</v>
      </c>
      <c r="CV41" s="109">
        <v>792.01233506590495</v>
      </c>
      <c r="CW41" s="109">
        <v>0</v>
      </c>
      <c r="CX41" s="109">
        <v>1.44442272370024E-3</v>
      </c>
      <c r="CY41" s="109">
        <v>130.11966841404501</v>
      </c>
      <c r="CZ41" s="109">
        <v>130.11966841404501</v>
      </c>
      <c r="DA41" s="109">
        <v>38.4207567341832</v>
      </c>
      <c r="DB41" s="109">
        <v>308.18200120926201</v>
      </c>
      <c r="DC41" s="109">
        <v>4.5997478999388101E-2</v>
      </c>
      <c r="DD41" s="109">
        <v>8.2500059087881703E-2</v>
      </c>
      <c r="DE41" s="109">
        <v>0</v>
      </c>
      <c r="DF41" s="109">
        <v>1280.1206769814301</v>
      </c>
      <c r="DG41" s="109">
        <v>4.9958761511373098</v>
      </c>
      <c r="DH41" s="109">
        <v>153.954692282541</v>
      </c>
      <c r="DI41" s="109">
        <v>8.4524010920639103</v>
      </c>
      <c r="DJ41" s="109">
        <v>5.6041002441618902E-3</v>
      </c>
      <c r="DK41" s="109">
        <v>1.59500638238066E-2</v>
      </c>
      <c r="DL41" s="109">
        <v>0</v>
      </c>
      <c r="DM41" s="109">
        <v>1.3444518416860899E-3</v>
      </c>
      <c r="DN41" s="109">
        <v>2.72964342554165E-3</v>
      </c>
      <c r="DO41" s="109">
        <v>98.327605362528601</v>
      </c>
      <c r="DP41" s="109">
        <v>21.563870236842501</v>
      </c>
      <c r="DQ41" s="109">
        <v>13.618735048286901</v>
      </c>
      <c r="DR41" s="109">
        <v>505.50730633332802</v>
      </c>
      <c r="DS41" s="109">
        <v>0</v>
      </c>
      <c r="DT41" s="109">
        <v>2.32984145460958E-2</v>
      </c>
      <c r="DU41" s="109">
        <v>3.3526944581314701E-2</v>
      </c>
      <c r="DV41" s="109">
        <v>19407.6875797108</v>
      </c>
      <c r="DW41" s="109">
        <v>7891.1233975429404</v>
      </c>
      <c r="DX41" s="109">
        <v>876.79221209345405</v>
      </c>
      <c r="DY41" s="109">
        <v>8767.9156096364004</v>
      </c>
      <c r="DZ41" s="109">
        <v>7.1061518267773304E-3</v>
      </c>
      <c r="EA41" s="109">
        <v>576.41881436129302</v>
      </c>
      <c r="EB41" s="109">
        <v>19.8134622954524</v>
      </c>
      <c r="EC41" s="109">
        <v>0</v>
      </c>
      <c r="ED41" s="109">
        <v>0</v>
      </c>
      <c r="EE41" s="109">
        <v>3.5770583433368003E-2</v>
      </c>
      <c r="EF41" s="109">
        <v>0.66076898458418099</v>
      </c>
      <c r="EG41" s="109">
        <v>0.32699711569305001</v>
      </c>
      <c r="EH41" s="109">
        <v>11.565852221983301</v>
      </c>
      <c r="EI41" s="109">
        <v>3.1156202086674698</v>
      </c>
      <c r="EJ41" s="109">
        <v>12787.562370092</v>
      </c>
      <c r="EK41" s="109">
        <v>61.260428159636596</v>
      </c>
      <c r="EL41" s="109">
        <v>678.44556545798196</v>
      </c>
      <c r="EM41" s="109">
        <v>1156.45538561594</v>
      </c>
      <c r="EN41" s="109">
        <v>2.5148214309099002</v>
      </c>
      <c r="EO41" s="109">
        <v>2.42049052839277E-2</v>
      </c>
      <c r="EP41" s="109">
        <v>1.4586706901017901E-2</v>
      </c>
      <c r="EQ41" s="109">
        <v>1285.9432629507701</v>
      </c>
      <c r="ER41" s="109">
        <v>20514.875621193401</v>
      </c>
      <c r="ES41" s="109">
        <v>18198.943657591699</v>
      </c>
      <c r="ET41" s="109">
        <v>2315.9319636016899</v>
      </c>
      <c r="EU41" s="109">
        <v>20.258431591130801</v>
      </c>
      <c r="EV41" s="109">
        <v>0.14390332765643099</v>
      </c>
      <c r="EW41" s="109">
        <v>1740.72259891863</v>
      </c>
      <c r="EX41" s="109">
        <v>65.507482630334493</v>
      </c>
      <c r="EY41" s="109">
        <v>3725.8875490666101</v>
      </c>
      <c r="EZ41" s="109">
        <v>121.54686684634299</v>
      </c>
      <c r="FA41" s="109">
        <v>33.995426335311898</v>
      </c>
      <c r="FB41" s="109">
        <v>7354.2247159068902</v>
      </c>
      <c r="FC41" s="109">
        <v>0</v>
      </c>
      <c r="FD41" s="109">
        <v>76.429236079273807</v>
      </c>
      <c r="FE41" s="109">
        <v>1233.38495488792</v>
      </c>
      <c r="FF41" s="109">
        <v>715.37053280201906</v>
      </c>
      <c r="FG41" s="109">
        <v>0.14190654971146999</v>
      </c>
      <c r="FH41" s="109">
        <v>1056.5278798392801</v>
      </c>
      <c r="FI41" s="109">
        <v>10554.207327161401</v>
      </c>
      <c r="FJ41" s="109">
        <v>106.385258038625</v>
      </c>
      <c r="FK41" s="109">
        <v>0.85825153177797298</v>
      </c>
      <c r="FL41" s="109">
        <v>27.984541409068399</v>
      </c>
      <c r="FM41" s="109">
        <v>979.45682298438305</v>
      </c>
      <c r="FN41" s="109">
        <v>311.012902642207</v>
      </c>
      <c r="FO41" s="109">
        <v>0</v>
      </c>
      <c r="FP41" s="109">
        <v>444.778928955438</v>
      </c>
      <c r="FQ41" s="109">
        <v>19433.787414033501</v>
      </c>
      <c r="FR41" s="109">
        <v>118.681248588228</v>
      </c>
      <c r="FS41" s="109">
        <v>795.52224174270896</v>
      </c>
      <c r="FU41" s="30">
        <f t="shared" si="57"/>
        <v>0</v>
      </c>
      <c r="FV41" s="45">
        <f t="shared" si="58"/>
        <v>-2.2786112989001817E-4</v>
      </c>
      <c r="FW41" s="45">
        <f t="shared" si="59"/>
        <v>-9.1839180575143742E-4</v>
      </c>
      <c r="FX41" s="45">
        <f t="shared" si="60"/>
        <v>-2.0714773598416313E-3</v>
      </c>
      <c r="FY41" s="45">
        <f t="shared" si="61"/>
        <v>-1.3276883324308377E-3</v>
      </c>
      <c r="FZ41" s="45">
        <f t="shared" si="62"/>
        <v>-1.3363518258780081E-3</v>
      </c>
      <c r="GA41" s="45">
        <f t="shared" si="63"/>
        <v>-1.8829625432573494E-3</v>
      </c>
      <c r="GB41" s="45">
        <f t="shared" si="64"/>
        <v>1.3255030653702889E-5</v>
      </c>
      <c r="GC41" s="45">
        <f t="shared" si="65"/>
        <v>1.0898796187869127E-3</v>
      </c>
      <c r="GD41" s="45">
        <f t="shared" si="66"/>
        <v>-9.703453588025846E-4</v>
      </c>
      <c r="GE41" s="45">
        <f t="shared" si="67"/>
        <v>0</v>
      </c>
      <c r="GF41" s="45">
        <f t="shared" si="68"/>
        <v>-1.0396587583727584E-3</v>
      </c>
      <c r="GG41" s="45">
        <f t="shared" si="69"/>
        <v>-6.0681133546609335E-5</v>
      </c>
      <c r="GH41" s="45">
        <f t="shared" si="70"/>
        <v>-7.2075717824166092E-5</v>
      </c>
      <c r="GI41" s="45">
        <f t="shared" si="71"/>
        <v>7.8637156034092189E-4</v>
      </c>
      <c r="GJ41" s="45">
        <f t="shared" si="72"/>
        <v>-2.1946381243499261E-4</v>
      </c>
      <c r="GK41" s="45">
        <f t="shared" si="73"/>
        <v>0</v>
      </c>
      <c r="GL41" s="45">
        <f t="shared" si="74"/>
        <v>0</v>
      </c>
      <c r="GM41" s="45">
        <f t="shared" si="75"/>
        <v>0</v>
      </c>
      <c r="GN41" s="45">
        <f t="shared" si="76"/>
        <v>-1.3924669023163787E-4</v>
      </c>
      <c r="GO41" s="45">
        <f t="shared" si="77"/>
        <v>-1.1851929160813181E-7</v>
      </c>
      <c r="GP41" s="45">
        <f t="shared" si="78"/>
        <v>0</v>
      </c>
      <c r="GQ41" s="45">
        <f t="shared" si="79"/>
        <v>-5.8233427123365386E-7</v>
      </c>
      <c r="GR41" s="45">
        <f t="shared" si="80"/>
        <v>0</v>
      </c>
      <c r="GS41" s="45">
        <f t="shared" si="81"/>
        <v>0</v>
      </c>
      <c r="GT41" s="45">
        <f t="shared" si="82"/>
        <v>1.9994536840872595E-3</v>
      </c>
      <c r="GU41" s="45">
        <f t="shared" si="83"/>
        <v>-2.1914100461816853E-6</v>
      </c>
      <c r="GV41" s="45">
        <f t="shared" si="84"/>
        <v>-4.1311974658669458E-6</v>
      </c>
      <c r="GW41" s="45">
        <f t="shared" si="85"/>
        <v>-1.0284467814081638E-3</v>
      </c>
      <c r="GX41" s="45">
        <f t="shared" si="86"/>
        <v>0</v>
      </c>
      <c r="GY41" s="45">
        <f t="shared" si="87"/>
        <v>-1.5672461261666943E-3</v>
      </c>
      <c r="GZ41" s="45">
        <f t="shared" si="88"/>
        <v>5.0010420263892343E-6</v>
      </c>
      <c r="HA41" s="45">
        <f t="shared" si="89"/>
        <v>-9.5459307461388531E-6</v>
      </c>
      <c r="HB41" s="45">
        <f t="shared" si="90"/>
        <v>-1.1520659783138582E-3</v>
      </c>
      <c r="HC41" s="45">
        <f t="shared" si="91"/>
        <v>-3.1417173474663058E-3</v>
      </c>
      <c r="HD41" s="45">
        <f t="shared" si="92"/>
        <v>0</v>
      </c>
      <c r="HE41" s="45">
        <f t="shared" si="93"/>
        <v>0</v>
      </c>
      <c r="HF41" s="45">
        <f t="shared" si="94"/>
        <v>7.9748074129864298E-5</v>
      </c>
      <c r="HG41" s="45">
        <f t="shared" si="95"/>
        <v>0</v>
      </c>
      <c r="HH41" s="45">
        <f t="shared" si="96"/>
        <v>0</v>
      </c>
      <c r="HI41" s="45">
        <f t="shared" si="97"/>
        <v>1.2998071109681061E-4</v>
      </c>
      <c r="HJ41" s="45">
        <f t="shared" si="98"/>
        <v>-6.726173764044492E-5</v>
      </c>
      <c r="HK41" s="45">
        <f t="shared" si="99"/>
        <v>0</v>
      </c>
      <c r="HL41" s="45">
        <f t="shared" si="100"/>
        <v>0</v>
      </c>
      <c r="HM41" s="45">
        <f t="shared" si="101"/>
        <v>-6.269543418621737E-6</v>
      </c>
      <c r="HN41" s="45">
        <f t="shared" si="102"/>
        <v>-2.9109501717293848E-5</v>
      </c>
      <c r="HO41" s="45">
        <f t="shared" si="103"/>
        <v>6.4627686493320101E-6</v>
      </c>
      <c r="HP41" s="45">
        <f t="shared" si="104"/>
        <v>-3.7752038726611198E-4</v>
      </c>
      <c r="HQ41" s="45">
        <f t="shared" si="105"/>
        <v>-2.1206911565813589E-5</v>
      </c>
      <c r="HR41" s="45">
        <f t="shared" si="106"/>
        <v>1.4191476119104854E-4</v>
      </c>
      <c r="HS41" s="45">
        <f t="shared" si="107"/>
        <v>-1.1308108904618898E-4</v>
      </c>
      <c r="HT41" s="45">
        <f t="shared" si="108"/>
        <v>0</v>
      </c>
      <c r="HU41" s="45">
        <f t="shared" si="109"/>
        <v>0</v>
      </c>
      <c r="HV41" s="45">
        <f t="shared" si="110"/>
        <v>0</v>
      </c>
      <c r="HW41" s="45">
        <f t="shared" si="111"/>
        <v>0</v>
      </c>
      <c r="HX41" s="45">
        <f t="shared" si="112"/>
        <v>-1.6051433049848597E-6</v>
      </c>
      <c r="HY41" s="45">
        <f t="shared" si="113"/>
        <v>-1.3693014532917307E-6</v>
      </c>
    </row>
    <row r="42" spans="1:233" x14ac:dyDescent="0.25">
      <c r="A42" s="37" t="s">
        <v>41</v>
      </c>
      <c r="B42" s="109">
        <v>6739.5865121999996</v>
      </c>
      <c r="C42" s="109">
        <v>221.39181153000001</v>
      </c>
      <c r="D42" s="109">
        <v>4993.3020249000001</v>
      </c>
      <c r="E42" s="109">
        <v>2146.1663090000002</v>
      </c>
      <c r="F42" s="109">
        <v>1358.6860726</v>
      </c>
      <c r="G42" s="109">
        <v>1383.9292192</v>
      </c>
      <c r="H42" s="109">
        <v>3939.1839224999999</v>
      </c>
      <c r="I42" s="109">
        <v>18.662405877000001</v>
      </c>
      <c r="J42" s="109">
        <v>0.82474205040000004</v>
      </c>
      <c r="K42" s="109">
        <v>4.91764E-4</v>
      </c>
      <c r="L42" s="109">
        <v>2.8618385999999999E-2</v>
      </c>
      <c r="M42" s="109">
        <v>47.845571888999999</v>
      </c>
      <c r="N42" s="109">
        <v>7.4787180000000005E-4</v>
      </c>
      <c r="O42" s="109">
        <v>4.4047037187999996</v>
      </c>
      <c r="P42" s="109">
        <v>4.8614497000000001E-3</v>
      </c>
      <c r="Q42" s="109">
        <v>1.4268799999999999E-3</v>
      </c>
      <c r="R42" s="109">
        <v>1.1904012199999999E-2</v>
      </c>
      <c r="T42" s="109">
        <v>2.156411E-3</v>
      </c>
      <c r="U42" s="109">
        <v>0.1493769579</v>
      </c>
      <c r="V42" s="109">
        <v>3.8984399999999998E-4</v>
      </c>
      <c r="W42" s="109">
        <v>1.1750471000000001E-3</v>
      </c>
      <c r="X42" s="109">
        <v>7.5243100000000005E-5</v>
      </c>
      <c r="Y42" s="109">
        <v>2.82828E-4</v>
      </c>
      <c r="Z42" s="109">
        <v>22.697950631000001</v>
      </c>
      <c r="AA42" s="109">
        <v>8.4373413215999999</v>
      </c>
      <c r="AB42" s="109">
        <v>3.0451727000000001E-2</v>
      </c>
      <c r="AC42" s="109">
        <v>4.6568869300000003E-2</v>
      </c>
      <c r="AE42" s="109">
        <v>5.7344730999999999E-3</v>
      </c>
      <c r="AF42" s="109">
        <v>0.52001605299999998</v>
      </c>
      <c r="AG42" s="109">
        <v>16.813079599999998</v>
      </c>
      <c r="AH42" s="109">
        <v>1.5211499091</v>
      </c>
      <c r="AI42" s="109">
        <v>0.12253723079999999</v>
      </c>
      <c r="AJ42" s="109">
        <v>5.4399799999999996E-3</v>
      </c>
      <c r="AK42" s="109">
        <v>1.4651000000000001E-5</v>
      </c>
      <c r="AL42" s="109">
        <v>64.921976979999997</v>
      </c>
      <c r="AM42" s="109">
        <v>2.2295E-6</v>
      </c>
      <c r="AN42" s="109">
        <v>8.5485400000000007E-6</v>
      </c>
      <c r="AO42" s="109">
        <v>23.939549070000002</v>
      </c>
      <c r="AP42" s="109">
        <v>2.9827243498999998</v>
      </c>
      <c r="AS42" s="109">
        <v>8.1495212000000008E-3</v>
      </c>
      <c r="AT42" s="109">
        <v>0.14568734890000001</v>
      </c>
      <c r="AU42" s="109">
        <v>7.4139611800000005E-2</v>
      </c>
      <c r="AV42" s="109">
        <v>1.7725870340000001</v>
      </c>
      <c r="AW42" s="109">
        <v>9.1124592035000003</v>
      </c>
      <c r="AX42" s="109">
        <v>65.658946728999993</v>
      </c>
      <c r="AY42" s="109">
        <v>18.609136239000001</v>
      </c>
      <c r="AZ42" s="109">
        <v>4.3952999999999999E-4</v>
      </c>
      <c r="BA42" s="109">
        <v>3.03212E-5</v>
      </c>
      <c r="BD42" s="109">
        <v>4.8862565599999996</v>
      </c>
      <c r="BE42" s="109">
        <v>4.4262006499999999E-2</v>
      </c>
      <c r="BG42" s="109" t="s">
        <v>41</v>
      </c>
      <c r="BH42" s="109">
        <v>7.8429054911754896</v>
      </c>
      <c r="BI42" s="109">
        <v>0.84857471223210101</v>
      </c>
      <c r="BJ42" s="109">
        <v>4.3952749513605102E-4</v>
      </c>
      <c r="BK42" s="109">
        <v>0.82465632842518299</v>
      </c>
      <c r="BL42" s="109">
        <v>0</v>
      </c>
      <c r="BM42" s="109">
        <v>4.91766640668659E-4</v>
      </c>
      <c r="BN42" s="109">
        <v>18.716082310085799</v>
      </c>
      <c r="BO42" s="109">
        <v>18.716058685808601</v>
      </c>
      <c r="BP42" s="109">
        <v>12.5173085105193</v>
      </c>
      <c r="BQ42" s="109">
        <v>1.7950524606815501</v>
      </c>
      <c r="BR42" s="109">
        <v>1.1697947191587101E-2</v>
      </c>
      <c r="BS42" s="109">
        <v>1.68335554997051E-2</v>
      </c>
      <c r="BT42" s="109">
        <v>47.848228656466702</v>
      </c>
      <c r="BU42" s="109">
        <v>4.4262781384361502E-2</v>
      </c>
      <c r="BV42" s="109">
        <v>2.39277228227979E-4</v>
      </c>
      <c r="BW42" s="109">
        <v>5.0846229412964197E-4</v>
      </c>
      <c r="BX42" s="109">
        <v>7.5011463427602896E-5</v>
      </c>
      <c r="BY42" s="109">
        <v>4.4098806298565298</v>
      </c>
      <c r="BZ42" s="109">
        <v>1.1638944334397001E-3</v>
      </c>
      <c r="CA42" s="109">
        <v>3.6856700276128801E-3</v>
      </c>
      <c r="CB42" s="109">
        <v>1.42687197880213E-3</v>
      </c>
      <c r="CC42" s="109">
        <v>0</v>
      </c>
      <c r="CD42" s="109">
        <v>347.69030300391898</v>
      </c>
      <c r="CE42" s="109">
        <v>1.1892018361014001E-2</v>
      </c>
      <c r="CF42" s="109">
        <v>3.0319512537134101E-5</v>
      </c>
      <c r="CG42" s="109">
        <v>6.2358553503419898E-4</v>
      </c>
      <c r="CH42" s="109">
        <v>1.5267001197109701E-3</v>
      </c>
      <c r="CI42" s="109">
        <v>0</v>
      </c>
      <c r="CJ42" s="109">
        <v>0.14937774438451301</v>
      </c>
      <c r="CK42" s="109">
        <v>0.52001241217447303</v>
      </c>
      <c r="CL42" s="109">
        <v>3.8983671940561002E-4</v>
      </c>
      <c r="CM42" s="109">
        <v>2.22947201698109E-6</v>
      </c>
      <c r="CN42" s="109">
        <v>5.4401328628670099E-3</v>
      </c>
      <c r="CO42" s="109">
        <v>8.5484417456196794E-6</v>
      </c>
      <c r="CP42" s="109">
        <v>6739.66637115913</v>
      </c>
      <c r="CQ42" s="109">
        <v>1.17504778432044E-3</v>
      </c>
      <c r="CR42" s="109">
        <v>40.7185956291463</v>
      </c>
      <c r="CS42" s="109">
        <v>3.9596305343279101</v>
      </c>
      <c r="CT42" s="109">
        <v>5.68061094083731</v>
      </c>
      <c r="CU42" s="109">
        <v>9.1136550310614695</v>
      </c>
      <c r="CV42" s="109">
        <v>141.043242008448</v>
      </c>
      <c r="CW42" s="109">
        <v>2.8283746792370703E-4</v>
      </c>
      <c r="CX42" s="109">
        <v>2.0829778003384099E-4</v>
      </c>
      <c r="CY42" s="109">
        <v>22.759971814148301</v>
      </c>
      <c r="CZ42" s="109">
        <v>22.759971814148301</v>
      </c>
      <c r="DA42" s="109">
        <v>8.4373481064170903</v>
      </c>
      <c r="DB42" s="109">
        <v>65.667403073529499</v>
      </c>
      <c r="DC42" s="109">
        <v>1.05549666417026E-2</v>
      </c>
      <c r="DD42" s="109">
        <v>1.6592546761639501E-2</v>
      </c>
      <c r="DE42" s="109">
        <v>0</v>
      </c>
      <c r="DF42" s="109">
        <v>259.89988015318801</v>
      </c>
      <c r="DG42" s="109">
        <v>0.89737314100111898</v>
      </c>
      <c r="DH42" s="109">
        <v>13.1611821931818</v>
      </c>
      <c r="DI42" s="109">
        <v>0.50663737921312502</v>
      </c>
      <c r="DJ42" s="109">
        <v>1.20732446270606E-2</v>
      </c>
      <c r="DK42" s="109">
        <v>3.4362317829329102E-2</v>
      </c>
      <c r="DL42" s="109">
        <v>0</v>
      </c>
      <c r="DM42" s="109">
        <v>1.8876688966418E-3</v>
      </c>
      <c r="DN42" s="109">
        <v>3.8325457089788701E-3</v>
      </c>
      <c r="DO42" s="109">
        <v>16.813215656564999</v>
      </c>
      <c r="DP42" s="109">
        <v>4.8862368498817697</v>
      </c>
      <c r="DQ42" s="109">
        <v>1.52128297818123</v>
      </c>
      <c r="DR42" s="109">
        <v>221.14541429542999</v>
      </c>
      <c r="DS42" s="109">
        <v>0</v>
      </c>
      <c r="DT42" s="109">
        <v>5.0075508027579797E-2</v>
      </c>
      <c r="DU42" s="109">
        <v>7.2059882350347507E-2</v>
      </c>
      <c r="DV42" s="109">
        <v>3898.7898254490501</v>
      </c>
      <c r="DW42" s="109">
        <v>4482.8374203255098</v>
      </c>
      <c r="DX42" s="109">
        <v>498.09316825035597</v>
      </c>
      <c r="DY42" s="109">
        <v>4980.9305885758704</v>
      </c>
      <c r="DZ42" s="109">
        <v>1.92883784650297E-4</v>
      </c>
      <c r="EA42" s="109">
        <v>76.995891822853096</v>
      </c>
      <c r="EB42" s="109">
        <v>2.9827565722162501</v>
      </c>
      <c r="EC42" s="109">
        <v>0</v>
      </c>
      <c r="ED42" s="109">
        <v>0</v>
      </c>
      <c r="EE42" s="109">
        <v>8.1493124507129207E-3</v>
      </c>
      <c r="EF42" s="109">
        <v>0.14568869615789501</v>
      </c>
      <c r="EG42" s="109">
        <v>7.41394641048959E-2</v>
      </c>
      <c r="EH42" s="109">
        <v>1.77251932450382</v>
      </c>
      <c r="EI42" s="109">
        <v>9.5736371507465403</v>
      </c>
      <c r="EJ42" s="109">
        <v>2729.1900941963299</v>
      </c>
      <c r="EK42" s="109">
        <v>6.5294541381305899</v>
      </c>
      <c r="EL42" s="109">
        <v>68.296846354381998</v>
      </c>
      <c r="EM42" s="109">
        <v>104.195677298456</v>
      </c>
      <c r="EN42" s="109">
        <v>4.9951121961893099</v>
      </c>
      <c r="EO42" s="109">
        <v>3.4906800156528101E-3</v>
      </c>
      <c r="EP42" s="109">
        <v>3.3038609765372999E-3</v>
      </c>
      <c r="EQ42" s="109">
        <v>61.354645458203102</v>
      </c>
      <c r="ER42" s="109">
        <v>2144.7889376933199</v>
      </c>
      <c r="ES42" s="109">
        <v>1359.1153922973999</v>
      </c>
      <c r="ET42" s="109">
        <v>785.67354539592304</v>
      </c>
      <c r="EU42" s="109">
        <v>1.00710611396793</v>
      </c>
      <c r="EV42" s="109">
        <v>6.4090776600142105E-2</v>
      </c>
      <c r="EW42" s="109">
        <v>142.69000081570999</v>
      </c>
      <c r="EX42" s="109">
        <v>5.9938534984595204</v>
      </c>
      <c r="EY42" s="109">
        <v>305.87382055479299</v>
      </c>
      <c r="EZ42" s="109">
        <v>13.8866746947976</v>
      </c>
      <c r="FA42" s="109">
        <v>4.4261597369885903</v>
      </c>
      <c r="FB42" s="109">
        <v>557.73919663574702</v>
      </c>
      <c r="FC42" s="109">
        <v>1.46390710957522E-5</v>
      </c>
      <c r="FD42" s="109">
        <v>24.141285336215201</v>
      </c>
      <c r="FE42" s="109">
        <v>29.386798536131</v>
      </c>
      <c r="FF42" s="109">
        <v>42.420247885491897</v>
      </c>
      <c r="FG42" s="109">
        <v>0.67857977259324098</v>
      </c>
      <c r="FH42" s="109">
        <v>1379.7435872594799</v>
      </c>
      <c r="FI42" s="109">
        <v>2328.4179227577301</v>
      </c>
      <c r="FJ42" s="109">
        <v>18.609165608696099</v>
      </c>
      <c r="FK42" s="109">
        <v>29.156071818184799</v>
      </c>
      <c r="FL42" s="109">
        <v>4.7808568661334396</v>
      </c>
      <c r="FM42" s="109">
        <v>234.80135496732601</v>
      </c>
      <c r="FN42" s="109">
        <v>64.928904610829903</v>
      </c>
      <c r="FO42" s="109">
        <v>0</v>
      </c>
      <c r="FP42" s="109">
        <v>98.005069644683303</v>
      </c>
      <c r="FQ42" s="109">
        <v>3939.1693218031601</v>
      </c>
      <c r="FR42" s="109">
        <v>23.943556211518001</v>
      </c>
      <c r="FS42" s="109">
        <v>164.171272958354</v>
      </c>
      <c r="FU42" s="30">
        <f t="shared" si="57"/>
        <v>0</v>
      </c>
      <c r="FV42" s="45">
        <f t="shared" si="58"/>
        <v>1.1849237187752218E-5</v>
      </c>
      <c r="FW42" s="45">
        <f t="shared" si="59"/>
        <v>-1.112946467474192E-3</v>
      </c>
      <c r="FX42" s="45">
        <f t="shared" si="60"/>
        <v>-2.4776062538250884E-3</v>
      </c>
      <c r="FY42" s="45">
        <f t="shared" si="61"/>
        <v>-6.4178218663868154E-4</v>
      </c>
      <c r="FZ42" s="45">
        <f t="shared" si="62"/>
        <v>3.1598152513507476E-4</v>
      </c>
      <c r="GA42" s="45">
        <f t="shared" si="63"/>
        <v>-3.0244552123407649E-3</v>
      </c>
      <c r="GB42" s="45">
        <f t="shared" si="64"/>
        <v>-3.7065283386261878E-6</v>
      </c>
      <c r="GC42" s="45">
        <f t="shared" si="65"/>
        <v>2.8749138327723942E-3</v>
      </c>
      <c r="GD42" s="45">
        <f t="shared" si="66"/>
        <v>-1.0393792189384341E-4</v>
      </c>
      <c r="GE42" s="45">
        <f t="shared" si="67"/>
        <v>5.3697884737351592E-6</v>
      </c>
      <c r="GF42" s="45">
        <f t="shared" si="68"/>
        <v>-3.0359262296552401E-3</v>
      </c>
      <c r="GG42" s="45">
        <f t="shared" si="69"/>
        <v>5.5527969711954078E-5</v>
      </c>
      <c r="GH42" s="45">
        <f t="shared" si="70"/>
        <v>-1.7687208205878244E-4</v>
      </c>
      <c r="GI42" s="45">
        <f t="shared" si="71"/>
        <v>1.1753142519971046E-3</v>
      </c>
      <c r="GJ42" s="45">
        <f t="shared" si="72"/>
        <v>-2.4447931544822285E-3</v>
      </c>
      <c r="GK42" s="45">
        <f t="shared" si="73"/>
        <v>-5.6214943583022361E-6</v>
      </c>
      <c r="GL42" s="45">
        <f t="shared" si="74"/>
        <v>-1.00754592523005E-3</v>
      </c>
      <c r="GM42" s="45">
        <f t="shared" si="75"/>
        <v>0</v>
      </c>
      <c r="GN42" s="45">
        <f t="shared" si="76"/>
        <v>-2.8405277355897625E-3</v>
      </c>
      <c r="GO42" s="45">
        <f t="shared" si="77"/>
        <v>5.2650992768387457E-6</v>
      </c>
      <c r="GP42" s="45">
        <f t="shared" si="78"/>
        <v>-1.8675661007879542E-5</v>
      </c>
      <c r="GQ42" s="45">
        <f t="shared" si="79"/>
        <v>5.8237702977268095E-7</v>
      </c>
      <c r="GR42" s="45">
        <f t="shared" si="80"/>
        <v>-3.0785091576119037E-3</v>
      </c>
      <c r="GS42" s="45">
        <f t="shared" si="81"/>
        <v>3.347590658290746E-5</v>
      </c>
      <c r="GT42" s="45">
        <f t="shared" si="82"/>
        <v>2.732457399197686E-3</v>
      </c>
      <c r="GU42" s="45">
        <f t="shared" si="83"/>
        <v>8.0414159292190796E-7</v>
      </c>
      <c r="GV42" s="45">
        <f t="shared" si="84"/>
        <v>-1.1579642776887703E-5</v>
      </c>
      <c r="GW42" s="45">
        <f t="shared" si="85"/>
        <v>-2.8625741963268876E-3</v>
      </c>
      <c r="GX42" s="45">
        <f t="shared" si="86"/>
        <v>0</v>
      </c>
      <c r="GY42" s="45">
        <f t="shared" si="87"/>
        <v>-2.4864523960064686E-3</v>
      </c>
      <c r="GZ42" s="45">
        <f t="shared" si="88"/>
        <v>-7.0013714114159323E-6</v>
      </c>
      <c r="HA42" s="45">
        <f t="shared" si="89"/>
        <v>8.0923048149395242E-6</v>
      </c>
      <c r="HB42" s="45">
        <f t="shared" si="90"/>
        <v>8.7479268436297462E-5</v>
      </c>
      <c r="HC42" s="45">
        <f t="shared" si="91"/>
        <v>-3.2793333050634183E-3</v>
      </c>
      <c r="HD42" s="45">
        <f t="shared" si="92"/>
        <v>2.8099895038267192E-5</v>
      </c>
      <c r="HE42" s="45">
        <f t="shared" si="93"/>
        <v>-8.142040985462313E-4</v>
      </c>
      <c r="HF42" s="45">
        <f t="shared" si="94"/>
        <v>1.0670702206189442E-4</v>
      </c>
      <c r="HG42" s="45">
        <f t="shared" si="95"/>
        <v>-1.2551253155407325E-5</v>
      </c>
      <c r="HH42" s="45">
        <f t="shared" si="96"/>
        <v>-1.1493703055867797E-5</v>
      </c>
      <c r="HI42" s="45">
        <f t="shared" si="97"/>
        <v>1.6738583948602113E-4</v>
      </c>
      <c r="HJ42" s="45">
        <f t="shared" si="98"/>
        <v>1.0802981593458409E-5</v>
      </c>
      <c r="HK42" s="45">
        <f t="shared" si="99"/>
        <v>0</v>
      </c>
      <c r="HL42" s="45">
        <f t="shared" si="100"/>
        <v>0</v>
      </c>
      <c r="HM42" s="45">
        <f t="shared" si="101"/>
        <v>-2.5614914294609585E-5</v>
      </c>
      <c r="HN42" s="45">
        <f t="shared" si="102"/>
        <v>9.2475970299970919E-6</v>
      </c>
      <c r="HO42" s="45">
        <f t="shared" si="103"/>
        <v>-1.9921213575220279E-6</v>
      </c>
      <c r="HP42" s="45">
        <f t="shared" si="104"/>
        <v>-3.819812222549992E-5</v>
      </c>
      <c r="HQ42" s="45">
        <f t="shared" si="105"/>
        <v>1.3122994954094084E-4</v>
      </c>
      <c r="HR42" s="45">
        <f t="shared" si="106"/>
        <v>1.2879196135156837E-4</v>
      </c>
      <c r="HS42" s="45">
        <f t="shared" si="107"/>
        <v>1.578240694256209E-6</v>
      </c>
      <c r="HT42" s="45">
        <f t="shared" si="108"/>
        <v>-5.6989601368825332E-6</v>
      </c>
      <c r="HU42" s="45">
        <f t="shared" si="109"/>
        <v>-5.5652905092769234E-5</v>
      </c>
      <c r="HV42" s="45">
        <f t="shared" si="110"/>
        <v>0</v>
      </c>
      <c r="HW42" s="45">
        <f t="shared" si="111"/>
        <v>0</v>
      </c>
      <c r="HX42" s="45">
        <f t="shared" si="112"/>
        <v>-4.0337870081032903E-6</v>
      </c>
      <c r="HY42" s="45">
        <f t="shared" si="113"/>
        <v>1.7506760826640165E-5</v>
      </c>
    </row>
    <row r="43" spans="1:233" x14ac:dyDescent="0.25">
      <c r="A43" s="37" t="s">
        <v>42</v>
      </c>
      <c r="B43" s="109">
        <v>70219.568922000006</v>
      </c>
      <c r="C43" s="109">
        <v>991.60745211000005</v>
      </c>
      <c r="D43" s="109">
        <v>14680.714588999999</v>
      </c>
      <c r="E43" s="109">
        <v>18457.24221</v>
      </c>
      <c r="F43" s="109">
        <v>16104.651155</v>
      </c>
      <c r="G43" s="109">
        <v>3022.9618796999998</v>
      </c>
      <c r="H43" s="109">
        <v>23177.575646000001</v>
      </c>
      <c r="I43" s="109">
        <v>143.32186898</v>
      </c>
      <c r="J43" s="109">
        <v>5.4262812979000001</v>
      </c>
      <c r="K43" s="109">
        <v>0.41810221759999999</v>
      </c>
      <c r="L43" s="109">
        <v>4.0256683500000001E-2</v>
      </c>
      <c r="M43" s="109">
        <v>285.94654254</v>
      </c>
      <c r="N43" s="109">
        <v>8.1536912999999999E-3</v>
      </c>
      <c r="O43" s="109">
        <v>27.775140970999999</v>
      </c>
      <c r="P43" s="109">
        <v>2.0062058399999999E-2</v>
      </c>
      <c r="Q43" s="109">
        <v>0.1498717195</v>
      </c>
      <c r="R43" s="109">
        <v>0.82717114290000004</v>
      </c>
      <c r="T43" s="109">
        <v>3.5253530000000002E-3</v>
      </c>
      <c r="U43" s="109">
        <v>1.3820885192000001</v>
      </c>
      <c r="V43" s="109">
        <v>4.09470948E-2</v>
      </c>
      <c r="W43" s="109">
        <v>3.2818912200000001E-2</v>
      </c>
      <c r="X43" s="109">
        <v>5.5303899999999997E-5</v>
      </c>
      <c r="Y43" s="109">
        <v>2.9706715799999998E-2</v>
      </c>
      <c r="Z43" s="109">
        <v>153.85846850999999</v>
      </c>
      <c r="AA43" s="109">
        <v>54.388214394000002</v>
      </c>
      <c r="AB43" s="109">
        <v>0.21171705220000001</v>
      </c>
      <c r="AC43" s="109">
        <v>0.24221505539999999</v>
      </c>
      <c r="AD43" s="109">
        <v>0.56184999999999996</v>
      </c>
      <c r="AE43" s="109">
        <v>4.6042553700000002E-2</v>
      </c>
      <c r="AF43" s="109">
        <v>4.0840494585</v>
      </c>
      <c r="AG43" s="109">
        <v>131.78390002</v>
      </c>
      <c r="AH43" s="109">
        <v>13.371504291000001</v>
      </c>
      <c r="AI43" s="109">
        <v>0.58320107119999998</v>
      </c>
      <c r="AJ43" s="109">
        <v>0.54664756010000004</v>
      </c>
      <c r="AK43" s="109">
        <v>1.5388614E-3</v>
      </c>
      <c r="AL43" s="109">
        <v>369.19839636</v>
      </c>
      <c r="AM43" s="109">
        <v>2.3417460000000001E-4</v>
      </c>
      <c r="AN43" s="109">
        <v>8.9789220000000003E-4</v>
      </c>
      <c r="AO43" s="109">
        <v>153.80125090999999</v>
      </c>
      <c r="AP43" s="109">
        <v>19.742952929000001</v>
      </c>
      <c r="AS43" s="109">
        <v>4.6569232299999999E-2</v>
      </c>
      <c r="AT43" s="109">
        <v>0.86071699830000004</v>
      </c>
      <c r="AU43" s="109">
        <v>0.42547295349999997</v>
      </c>
      <c r="AV43" s="109">
        <v>13.496814651999999</v>
      </c>
      <c r="AW43" s="109">
        <v>67.246788597000005</v>
      </c>
      <c r="AX43" s="109">
        <v>357.22288423999998</v>
      </c>
      <c r="AY43" s="109">
        <v>137.19741777999999</v>
      </c>
      <c r="AZ43" s="109">
        <v>4.6165842200000001E-2</v>
      </c>
      <c r="BA43" s="109">
        <v>3.184774E-3</v>
      </c>
      <c r="BB43" s="109">
        <v>0.9698</v>
      </c>
      <c r="BD43" s="109">
        <v>28.054001599999999</v>
      </c>
      <c r="BE43" s="109">
        <v>0.26195552770000002</v>
      </c>
      <c r="BG43" s="109" t="s">
        <v>42</v>
      </c>
      <c r="BH43" s="109">
        <v>60.836359789174502</v>
      </c>
      <c r="BI43" s="109">
        <v>14.522612069303699</v>
      </c>
      <c r="BJ43" s="109">
        <v>4.6166769409271502E-2</v>
      </c>
      <c r="BK43" s="109">
        <v>5.4237770327560098</v>
      </c>
      <c r="BL43" s="109">
        <v>0.96981162056251302</v>
      </c>
      <c r="BM43" s="109">
        <v>0.41810574337707501</v>
      </c>
      <c r="BN43" s="109">
        <v>143.679845046656</v>
      </c>
      <c r="BO43" s="109">
        <v>143.674879529517</v>
      </c>
      <c r="BP43" s="109">
        <v>130.45688719836599</v>
      </c>
      <c r="BQ43" s="109">
        <v>13.9390877619708</v>
      </c>
      <c r="BR43" s="109">
        <v>1.64566727981613E-2</v>
      </c>
      <c r="BS43" s="109">
        <v>2.36814966660603E-2</v>
      </c>
      <c r="BT43" s="109">
        <v>285.95818376456998</v>
      </c>
      <c r="BU43" s="109">
        <v>0.26195384206835398</v>
      </c>
      <c r="BV43" s="109">
        <v>2.6017379908397798E-3</v>
      </c>
      <c r="BW43" s="109">
        <v>5.5286707977645101E-3</v>
      </c>
      <c r="BX43" s="109">
        <v>5.5131837054184E-5</v>
      </c>
      <c r="BY43" s="109">
        <v>27.8106802502612</v>
      </c>
      <c r="BZ43" s="109">
        <v>4.8055995546663604E-3</v>
      </c>
      <c r="CA43" s="109">
        <v>1.52177805927126E-2</v>
      </c>
      <c r="CB43" s="109">
        <v>0.14987263213817301</v>
      </c>
      <c r="CC43" s="109">
        <v>0</v>
      </c>
      <c r="CD43" s="109">
        <v>1374.2179330475799</v>
      </c>
      <c r="CE43" s="109">
        <v>0.82716449605065201</v>
      </c>
      <c r="CF43" s="109">
        <v>3.18483375585134E-3</v>
      </c>
      <c r="CG43" s="109">
        <v>1.02072329745311E-3</v>
      </c>
      <c r="CH43" s="109">
        <v>2.4990225102928302E-3</v>
      </c>
      <c r="CI43" s="109">
        <v>0</v>
      </c>
      <c r="CJ43" s="109">
        <v>1.3821039800100301</v>
      </c>
      <c r="CK43" s="109">
        <v>4.0840379821756301</v>
      </c>
      <c r="CL43" s="109">
        <v>4.0948377239244098E-2</v>
      </c>
      <c r="CM43" s="109">
        <v>2.3417839094115299E-4</v>
      </c>
      <c r="CN43" s="109">
        <v>0.54663527339968998</v>
      </c>
      <c r="CO43" s="109">
        <v>8.9797474536615904E-4</v>
      </c>
      <c r="CP43" s="109">
        <v>70234.281870621693</v>
      </c>
      <c r="CQ43" s="109">
        <v>3.2819840282671202E-2</v>
      </c>
      <c r="CR43" s="109">
        <v>780.47945278356997</v>
      </c>
      <c r="CS43" s="109">
        <v>33.499567392317601</v>
      </c>
      <c r="CT43" s="109">
        <v>91.445263140971207</v>
      </c>
      <c r="CU43" s="109">
        <v>67.249966103376394</v>
      </c>
      <c r="CV43" s="109">
        <v>1256.24961944702</v>
      </c>
      <c r="CW43" s="109">
        <v>2.9708452604678599E-2</v>
      </c>
      <c r="CX43" s="109">
        <v>3.64354689494302E-2</v>
      </c>
      <c r="CY43" s="109">
        <v>154.32882152842899</v>
      </c>
      <c r="CZ43" s="109">
        <v>154.32882152842899</v>
      </c>
      <c r="DA43" s="109">
        <v>54.388194747509999</v>
      </c>
      <c r="DB43" s="109">
        <v>357.288291424411</v>
      </c>
      <c r="DC43" s="109">
        <v>6.3886457315431799E-2</v>
      </c>
      <c r="DD43" s="109">
        <v>0.12759601838972101</v>
      </c>
      <c r="DE43" s="109">
        <v>0</v>
      </c>
      <c r="DF43" s="109">
        <v>1464.9665116940801</v>
      </c>
      <c r="DG43" s="109">
        <v>5.0994078168058197</v>
      </c>
      <c r="DH43" s="109">
        <v>137.02401002866699</v>
      </c>
      <c r="DI43" s="109">
        <v>6.5600475471785797</v>
      </c>
      <c r="DJ43" s="109">
        <v>6.2779383455414201E-2</v>
      </c>
      <c r="DK43" s="109">
        <v>0.17867942624712599</v>
      </c>
      <c r="DL43" s="109">
        <v>0.561861635609053</v>
      </c>
      <c r="DM43" s="109">
        <v>1.51495869886517E-2</v>
      </c>
      <c r="DN43" s="109">
        <v>3.0758155160523999E-2</v>
      </c>
      <c r="DO43" s="109">
        <v>131.79229811681401</v>
      </c>
      <c r="DP43" s="109">
        <v>28.053920877874901</v>
      </c>
      <c r="DQ43" s="109">
        <v>13.3656616306322</v>
      </c>
      <c r="DR43" s="109">
        <v>990.887777139062</v>
      </c>
      <c r="DS43" s="109">
        <v>0</v>
      </c>
      <c r="DT43" s="109">
        <v>0.23832837867910101</v>
      </c>
      <c r="DU43" s="109">
        <v>0.34296065292084899</v>
      </c>
      <c r="DV43" s="109">
        <v>23092.9696249386</v>
      </c>
      <c r="DW43" s="109">
        <v>13185.7382788295</v>
      </c>
      <c r="DX43" s="109">
        <v>1465.0827607687499</v>
      </c>
      <c r="DY43" s="109">
        <v>14650.821039598301</v>
      </c>
      <c r="DZ43" s="109">
        <v>4.4150711007995003E-3</v>
      </c>
      <c r="EA43" s="109">
        <v>676.793110703715</v>
      </c>
      <c r="EB43" s="109">
        <v>19.742759140142301</v>
      </c>
      <c r="EC43" s="109">
        <v>0</v>
      </c>
      <c r="ED43" s="109">
        <v>0</v>
      </c>
      <c r="EE43" s="109">
        <v>4.65696683042158E-2</v>
      </c>
      <c r="EF43" s="109">
        <v>0.86069985769165103</v>
      </c>
      <c r="EG43" s="109">
        <v>0.42546788288880399</v>
      </c>
      <c r="EH43" s="109">
        <v>13.494657567309799</v>
      </c>
      <c r="EI43" s="109">
        <v>10.913267805684599</v>
      </c>
      <c r="EJ43" s="109">
        <v>14940.882380495699</v>
      </c>
      <c r="EK43" s="109">
        <v>37.299796475911698</v>
      </c>
      <c r="EL43" s="109">
        <v>797.757461267547</v>
      </c>
      <c r="EM43" s="109">
        <v>1188.23822263375</v>
      </c>
      <c r="EN43" s="109">
        <v>6.93093123310019</v>
      </c>
      <c r="EO43" s="109">
        <v>0.50246174358041795</v>
      </c>
      <c r="EP43" s="109">
        <v>2.0229039942238899E-2</v>
      </c>
      <c r="EQ43" s="109">
        <v>988.87647635267297</v>
      </c>
      <c r="ER43" s="109">
        <v>18449.1626055372</v>
      </c>
      <c r="ES43" s="109">
        <v>16097.9292730857</v>
      </c>
      <c r="ET43" s="109">
        <v>2351.2333324514798</v>
      </c>
      <c r="EU43" s="109">
        <v>15.6002306321202</v>
      </c>
      <c r="EV43" s="109">
        <v>0.223747435695695</v>
      </c>
      <c r="EW43" s="109">
        <v>1123.74865610652</v>
      </c>
      <c r="EX43" s="109">
        <v>71.156200069445504</v>
      </c>
      <c r="EY43" s="109">
        <v>3706.54345629612</v>
      </c>
      <c r="EZ43" s="109">
        <v>150.06883184796899</v>
      </c>
      <c r="FA43" s="109">
        <v>43.4595835017113</v>
      </c>
      <c r="FB43" s="109">
        <v>6866.47964152846</v>
      </c>
      <c r="FC43" s="109">
        <v>1.5376113112286901E-3</v>
      </c>
      <c r="FD43" s="109">
        <v>125.90799411722099</v>
      </c>
      <c r="FE43" s="109">
        <v>625.21155743315796</v>
      </c>
      <c r="FF43" s="109">
        <v>464.23977647337603</v>
      </c>
      <c r="FG43" s="109">
        <v>0.67897424891284397</v>
      </c>
      <c r="FH43" s="109">
        <v>3015.10194620942</v>
      </c>
      <c r="FI43" s="109">
        <v>12256.006998503501</v>
      </c>
      <c r="FJ43" s="109">
        <v>137.18595325576899</v>
      </c>
      <c r="FK43" s="109">
        <v>47.369779499600099</v>
      </c>
      <c r="FL43" s="109">
        <v>37.0733420538091</v>
      </c>
      <c r="FM43" s="109">
        <v>1139.31753107495</v>
      </c>
      <c r="FN43" s="109">
        <v>369.24819256771099</v>
      </c>
      <c r="FO43" s="109">
        <v>0</v>
      </c>
      <c r="FP43" s="109">
        <v>567.37908021025498</v>
      </c>
      <c r="FQ43" s="109">
        <v>23179.031523118199</v>
      </c>
      <c r="FR43" s="109">
        <v>153.83045273854</v>
      </c>
      <c r="FS43" s="109">
        <v>950.47847294637199</v>
      </c>
      <c r="FU43" s="30">
        <f t="shared" si="57"/>
        <v>0</v>
      </c>
      <c r="FV43" s="45">
        <f t="shared" si="58"/>
        <v>2.0952775483470157E-4</v>
      </c>
      <c r="FW43" s="45">
        <f t="shared" si="59"/>
        <v>-7.2576599682333163E-4</v>
      </c>
      <c r="FX43" s="45">
        <f t="shared" si="60"/>
        <v>-2.0362462072586987E-3</v>
      </c>
      <c r="FY43" s="45">
        <f t="shared" si="61"/>
        <v>-4.377471114521658E-4</v>
      </c>
      <c r="FZ43" s="45">
        <f t="shared" si="62"/>
        <v>-4.1738761365302956E-4</v>
      </c>
      <c r="GA43" s="45">
        <f t="shared" si="63"/>
        <v>-2.6000769455153797E-3</v>
      </c>
      <c r="GB43" s="45">
        <f t="shared" si="64"/>
        <v>6.2814038035488643E-5</v>
      </c>
      <c r="GC43" s="45">
        <f t="shared" si="65"/>
        <v>2.4630613041074427E-3</v>
      </c>
      <c r="GD43" s="45">
        <f t="shared" si="66"/>
        <v>-4.6150669427321149E-4</v>
      </c>
      <c r="GE43" s="45">
        <f t="shared" si="67"/>
        <v>8.4328112279777218E-6</v>
      </c>
      <c r="GF43" s="45">
        <f t="shared" si="68"/>
        <v>-2.9439592503540733E-3</v>
      </c>
      <c r="GG43" s="45">
        <f t="shared" si="69"/>
        <v>4.0711191912230923E-5</v>
      </c>
      <c r="GH43" s="45">
        <f t="shared" si="70"/>
        <v>-2.8554565704136934E-3</v>
      </c>
      <c r="GI43" s="45">
        <f t="shared" si="71"/>
        <v>1.2795355133681356E-3</v>
      </c>
      <c r="GJ43" s="45">
        <f t="shared" si="72"/>
        <v>-1.9279304172018059E-3</v>
      </c>
      <c r="GK43" s="45">
        <f t="shared" si="73"/>
        <v>6.089462215092832E-6</v>
      </c>
      <c r="GL43" s="45">
        <f t="shared" si="74"/>
        <v>-8.0356397888011819E-6</v>
      </c>
      <c r="GM43" s="45">
        <f t="shared" si="75"/>
        <v>0</v>
      </c>
      <c r="GN43" s="45">
        <f t="shared" si="76"/>
        <v>-1.5905335590677724E-3</v>
      </c>
      <c r="GO43" s="45">
        <f t="shared" si="77"/>
        <v>1.1186555575296618E-5</v>
      </c>
      <c r="GP43" s="45">
        <f t="shared" si="78"/>
        <v>3.1319419616009253E-5</v>
      </c>
      <c r="GQ43" s="45">
        <f t="shared" si="79"/>
        <v>2.8278898019065992E-5</v>
      </c>
      <c r="GR43" s="45">
        <f t="shared" si="80"/>
        <v>-3.111226257388665E-3</v>
      </c>
      <c r="GS43" s="45">
        <f t="shared" si="81"/>
        <v>5.8465051818358195E-5</v>
      </c>
      <c r="GT43" s="45">
        <f t="shared" si="82"/>
        <v>3.0570499172648665E-3</v>
      </c>
      <c r="GU43" s="45">
        <f t="shared" si="83"/>
        <v>-3.6122697208870419E-7</v>
      </c>
      <c r="GV43" s="45">
        <f t="shared" si="84"/>
        <v>-2.6150716490529754E-5</v>
      </c>
      <c r="GW43" s="45">
        <f t="shared" si="85"/>
        <v>-3.1222076439918972E-3</v>
      </c>
      <c r="GX43" s="45">
        <f t="shared" si="86"/>
        <v>2.0709458134804779E-5</v>
      </c>
      <c r="GY43" s="45">
        <f t="shared" si="87"/>
        <v>-2.9279772729960763E-3</v>
      </c>
      <c r="GZ43" s="45">
        <f t="shared" si="88"/>
        <v>-2.8100355998492541E-6</v>
      </c>
      <c r="HA43" s="45">
        <f t="shared" si="89"/>
        <v>6.3726273184591288E-5</v>
      </c>
      <c r="HB43" s="45">
        <f t="shared" si="90"/>
        <v>-4.369486215349253E-4</v>
      </c>
      <c r="HC43" s="45">
        <f t="shared" si="91"/>
        <v>-3.2785255282810287E-3</v>
      </c>
      <c r="HD43" s="45">
        <f t="shared" si="92"/>
        <v>-2.2476456874357102E-5</v>
      </c>
      <c r="HE43" s="45">
        <f t="shared" si="93"/>
        <v>-8.1234656435590199E-4</v>
      </c>
      <c r="HF43" s="45">
        <f t="shared" si="94"/>
        <v>1.3487655472486855E-4</v>
      </c>
      <c r="HG43" s="45">
        <f t="shared" si="95"/>
        <v>1.6188524088347588E-5</v>
      </c>
      <c r="HH43" s="45">
        <f t="shared" si="96"/>
        <v>9.1932379141967455E-5</v>
      </c>
      <c r="HI43" s="45">
        <f t="shared" si="97"/>
        <v>1.8986730190574634E-4</v>
      </c>
      <c r="HJ43" s="45">
        <f t="shared" si="98"/>
        <v>-9.8155964002594023E-6</v>
      </c>
      <c r="HK43" s="45">
        <f t="shared" si="99"/>
        <v>0</v>
      </c>
      <c r="HL43" s="45">
        <f t="shared" si="100"/>
        <v>0</v>
      </c>
      <c r="HM43" s="45">
        <f t="shared" si="101"/>
        <v>9.3624952413229175E-6</v>
      </c>
      <c r="HN43" s="45">
        <f t="shared" si="102"/>
        <v>-1.9914336980521184E-5</v>
      </c>
      <c r="HO43" s="45">
        <f t="shared" si="103"/>
        <v>-1.1917587602847769E-5</v>
      </c>
      <c r="HP43" s="45">
        <f t="shared" si="104"/>
        <v>-1.5982176134281484E-4</v>
      </c>
      <c r="HQ43" s="45">
        <f t="shared" si="105"/>
        <v>4.7251421854969589E-5</v>
      </c>
      <c r="HR43" s="45">
        <f t="shared" si="106"/>
        <v>1.8309908826297678E-4</v>
      </c>
      <c r="HS43" s="45">
        <f t="shared" si="107"/>
        <v>-8.356224494972314E-5</v>
      </c>
      <c r="HT43" s="45">
        <f t="shared" si="108"/>
        <v>2.0084314014760791E-5</v>
      </c>
      <c r="HU43" s="45">
        <f t="shared" si="109"/>
        <v>1.8762980148676459E-5</v>
      </c>
      <c r="HV43" s="45">
        <f t="shared" si="110"/>
        <v>1.1982431958162634E-5</v>
      </c>
      <c r="HW43" s="45">
        <f t="shared" si="111"/>
        <v>0</v>
      </c>
      <c r="HX43" s="45">
        <f t="shared" si="112"/>
        <v>-2.8773836349257417E-6</v>
      </c>
      <c r="HY43" s="45">
        <f t="shared" si="113"/>
        <v>-6.4348008260880686E-6</v>
      </c>
    </row>
    <row r="44" spans="1:233" x14ac:dyDescent="0.25">
      <c r="A44" s="37" t="s">
        <v>43</v>
      </c>
      <c r="B44" s="109">
        <v>141028.66701</v>
      </c>
      <c r="C44" s="109">
        <v>2826.9951959999999</v>
      </c>
      <c r="D44" s="109">
        <v>49587.820537</v>
      </c>
      <c r="E44" s="109">
        <v>27712.741556000001</v>
      </c>
      <c r="F44" s="109">
        <v>23752.709662000001</v>
      </c>
      <c r="G44" s="109">
        <v>3629.1249185000001</v>
      </c>
      <c r="H44" s="109">
        <v>73897.432119999998</v>
      </c>
      <c r="I44" s="109">
        <v>357.04468291000001</v>
      </c>
      <c r="J44" s="109">
        <v>7.8108580486000001</v>
      </c>
      <c r="K44" s="109">
        <v>0.16518075290000001</v>
      </c>
      <c r="L44" s="109">
        <v>1.1251689188</v>
      </c>
      <c r="M44" s="109">
        <v>535.30429848000006</v>
      </c>
      <c r="N44" s="109">
        <v>0.83568342009999996</v>
      </c>
      <c r="O44" s="109">
        <v>53.648248830999997</v>
      </c>
      <c r="P44" s="109">
        <v>0.84924607490000004</v>
      </c>
      <c r="Q44" s="109">
        <v>0.47928094119999998</v>
      </c>
      <c r="R44" s="109">
        <v>2.7558654117999999</v>
      </c>
      <c r="T44" s="109">
        <v>1.9902832799999999E-2</v>
      </c>
      <c r="U44" s="109">
        <v>3.5380799900000003E-2</v>
      </c>
      <c r="V44" s="109">
        <v>0.13094639999999999</v>
      </c>
      <c r="W44" s="109">
        <v>0.10104048240000001</v>
      </c>
      <c r="Y44" s="109">
        <v>9.50003294E-2</v>
      </c>
      <c r="Z44" s="109">
        <v>471.04031384000001</v>
      </c>
      <c r="AA44" s="109">
        <v>94.982971964000001</v>
      </c>
      <c r="AB44" s="109">
        <v>0.39950214429999997</v>
      </c>
      <c r="AC44" s="109">
        <v>2.3896939640000001</v>
      </c>
      <c r="AE44" s="109">
        <v>1.691757245</v>
      </c>
      <c r="AF44" s="109">
        <v>8.7718710181000006</v>
      </c>
      <c r="AG44" s="109">
        <v>551.66897229000006</v>
      </c>
      <c r="AH44" s="109">
        <v>32.108162141999998</v>
      </c>
      <c r="AI44" s="109">
        <v>1.4347195332</v>
      </c>
      <c r="AJ44" s="109">
        <v>1.8610788622000001</v>
      </c>
      <c r="AK44" s="109">
        <v>4.9211882E-3</v>
      </c>
      <c r="AL44" s="109">
        <v>1079.8218618000001</v>
      </c>
      <c r="AM44" s="109">
        <v>7.4887650000000005E-4</v>
      </c>
      <c r="AN44" s="109">
        <v>2.8714064000000001E-3</v>
      </c>
      <c r="AO44" s="109">
        <v>463.66375183000002</v>
      </c>
      <c r="AP44" s="109">
        <v>3.4608461182000001</v>
      </c>
      <c r="AS44" s="109">
        <v>8.0823656300000005E-2</v>
      </c>
      <c r="AT44" s="109">
        <v>1.3436281093</v>
      </c>
      <c r="AU44" s="109">
        <v>0.71345641000000004</v>
      </c>
      <c r="AV44" s="109">
        <v>7.0148748953000002</v>
      </c>
      <c r="AW44" s="109">
        <v>138.85482074999999</v>
      </c>
      <c r="AX44" s="109">
        <v>1218.9887954999999</v>
      </c>
      <c r="AY44" s="109">
        <v>201.89306855000001</v>
      </c>
      <c r="AZ44" s="109">
        <v>0.14763564709999999</v>
      </c>
      <c r="BA44" s="109">
        <v>1.018472E-2</v>
      </c>
      <c r="BD44" s="109">
        <v>46.905893038000002</v>
      </c>
      <c r="BE44" s="109">
        <v>0.40169352699999999</v>
      </c>
      <c r="BG44" s="109" t="s">
        <v>43</v>
      </c>
      <c r="BH44" s="109">
        <v>256.91821500838802</v>
      </c>
      <c r="BI44" s="109">
        <v>28.204416039153799</v>
      </c>
      <c r="BJ44" s="109">
        <v>0.147635354707116</v>
      </c>
      <c r="BK44" s="109">
        <v>7.8108525113973197</v>
      </c>
      <c r="BL44" s="109">
        <v>0</v>
      </c>
      <c r="BM44" s="109">
        <v>0.16517900994638299</v>
      </c>
      <c r="BN44" s="109">
        <v>358.434465967682</v>
      </c>
      <c r="BO44" s="109">
        <v>358.30517316851302</v>
      </c>
      <c r="BP44" s="109">
        <v>356.57645134200499</v>
      </c>
      <c r="BQ44" s="109">
        <v>59.2113714649999</v>
      </c>
      <c r="BR44" s="109">
        <v>0.45985614575813</v>
      </c>
      <c r="BS44" s="109">
        <v>0.66174478113475199</v>
      </c>
      <c r="BT44" s="109">
        <v>535.38555180023297</v>
      </c>
      <c r="BU44" s="109">
        <v>0.40169511595706903</v>
      </c>
      <c r="BV44" s="109">
        <v>0.26656937744456699</v>
      </c>
      <c r="BW44" s="109">
        <v>0.56645764992159198</v>
      </c>
      <c r="BX44" s="109">
        <v>0</v>
      </c>
      <c r="BY44" s="109">
        <v>53.774399304638997</v>
      </c>
      <c r="BZ44" s="109">
        <v>0.20318004063404899</v>
      </c>
      <c r="CA44" s="109">
        <v>0.64340462732617898</v>
      </c>
      <c r="CB44" s="109">
        <v>0.47928345280197798</v>
      </c>
      <c r="CC44" s="109">
        <v>0</v>
      </c>
      <c r="CD44" s="109">
        <v>4365.8717052836701</v>
      </c>
      <c r="CE44" s="109">
        <v>2.7558643911410599</v>
      </c>
      <c r="CF44" s="109">
        <v>1.01846559515821E-2</v>
      </c>
      <c r="CG44" s="109">
        <v>5.7537854948439401E-3</v>
      </c>
      <c r="CH44" s="109">
        <v>1.4086832501793999E-2</v>
      </c>
      <c r="CI44" s="109">
        <v>0</v>
      </c>
      <c r="CJ44" s="109">
        <v>3.5381557579437603E-2</v>
      </c>
      <c r="CK44" s="109">
        <v>8.7718709197381006</v>
      </c>
      <c r="CL44" s="109">
        <v>0.130945107567839</v>
      </c>
      <c r="CM44" s="109">
        <v>7.4890207090370204E-4</v>
      </c>
      <c r="CN44" s="109">
        <v>1.8610725081914099</v>
      </c>
      <c r="CO44" s="109">
        <v>2.8714366601768002E-3</v>
      </c>
      <c r="CP44" s="109">
        <v>141657.15122230101</v>
      </c>
      <c r="CQ44" s="109">
        <v>0.10104458374429</v>
      </c>
      <c r="CR44" s="109">
        <v>1401.39067467367</v>
      </c>
      <c r="CS44" s="109">
        <v>113.773254476261</v>
      </c>
      <c r="CT44" s="109">
        <v>161.59306858745299</v>
      </c>
      <c r="CU44" s="109">
        <v>138.88356460575099</v>
      </c>
      <c r="CV44" s="109">
        <v>2643.5583689740902</v>
      </c>
      <c r="CW44" s="109">
        <v>9.5001617036380298E-2</v>
      </c>
      <c r="CX44" s="109">
        <v>0.94634201229062997</v>
      </c>
      <c r="CY44" s="109">
        <v>472.30942068649603</v>
      </c>
      <c r="CZ44" s="109">
        <v>472.30942068649603</v>
      </c>
      <c r="DA44" s="109">
        <v>94.9828632562498</v>
      </c>
      <c r="DB44" s="109">
        <v>1219.1822245488199</v>
      </c>
      <c r="DC44" s="109">
        <v>5.3431662312598202E-2</v>
      </c>
      <c r="DD44" s="109">
        <v>0.331903888133806</v>
      </c>
      <c r="DE44" s="109">
        <v>0</v>
      </c>
      <c r="DF44" s="109">
        <v>4751.9791560374397</v>
      </c>
      <c r="DG44" s="109">
        <v>16.519461803597999</v>
      </c>
      <c r="DH44" s="109">
        <v>359.41764573468902</v>
      </c>
      <c r="DI44" s="109">
        <v>16.029622881650798</v>
      </c>
      <c r="DJ44" s="109">
        <v>0.61940873451732403</v>
      </c>
      <c r="DK44" s="109">
        <v>1.7629355944862399</v>
      </c>
      <c r="DL44" s="109">
        <v>0</v>
      </c>
      <c r="DM44" s="109">
        <v>0.55650749566694901</v>
      </c>
      <c r="DN44" s="109">
        <v>1.1298783254940701</v>
      </c>
      <c r="DO44" s="109">
        <v>551.89387502980298</v>
      </c>
      <c r="DP44" s="109">
        <v>46.905790433108898</v>
      </c>
      <c r="DQ44" s="109">
        <v>32.110750732312702</v>
      </c>
      <c r="DR44" s="109">
        <v>2826.8595310052301</v>
      </c>
      <c r="DS44" s="109">
        <v>0</v>
      </c>
      <c r="DT44" s="109">
        <v>0.58637155845494504</v>
      </c>
      <c r="DU44" s="109">
        <v>0.84380140599067299</v>
      </c>
      <c r="DV44" s="109">
        <v>73565.814476650194</v>
      </c>
      <c r="DW44" s="109">
        <v>44538.321800144397</v>
      </c>
      <c r="DX44" s="109">
        <v>4948.7033292664601</v>
      </c>
      <c r="DY44" s="109">
        <v>49487.025129410802</v>
      </c>
      <c r="DZ44" s="109">
        <v>1.0344726988126799E-2</v>
      </c>
      <c r="EA44" s="109">
        <v>1717.3313300935699</v>
      </c>
      <c r="EB44" s="109">
        <v>3.4629799044152998</v>
      </c>
      <c r="EC44" s="109">
        <v>0</v>
      </c>
      <c r="ED44" s="109">
        <v>0</v>
      </c>
      <c r="EE44" s="109">
        <v>8.0812188411552993E-2</v>
      </c>
      <c r="EF44" s="109">
        <v>1.3435887680255101</v>
      </c>
      <c r="EG44" s="109">
        <v>0.71344318860615397</v>
      </c>
      <c r="EH44" s="109">
        <v>7.0150797438312997</v>
      </c>
      <c r="EI44" s="109">
        <v>8.7804754861467096</v>
      </c>
      <c r="EJ44" s="109">
        <v>50481.521281725203</v>
      </c>
      <c r="EK44" s="109">
        <v>10.6944190542171</v>
      </c>
      <c r="EL44" s="109">
        <v>1310.29709974812</v>
      </c>
      <c r="EM44" s="109">
        <v>1897.7121058405901</v>
      </c>
      <c r="EN44" s="109">
        <v>10.3024393404873</v>
      </c>
      <c r="EO44" s="109">
        <v>3.7199131726880399</v>
      </c>
      <c r="EP44" s="109">
        <v>1.41035350442302E-2</v>
      </c>
      <c r="EQ44" s="109">
        <v>981.32175399538005</v>
      </c>
      <c r="ER44" s="109">
        <v>27757.247121774999</v>
      </c>
      <c r="ES44" s="109">
        <v>23787.877016826202</v>
      </c>
      <c r="ET44" s="109">
        <v>3969.37010494882</v>
      </c>
      <c r="EU44" s="109">
        <v>18.064079808087602</v>
      </c>
      <c r="EV44" s="109">
        <v>0.56839621359480097</v>
      </c>
      <c r="EW44" s="109">
        <v>1110.2780596284099</v>
      </c>
      <c r="EX44" s="109">
        <v>118.47223398733399</v>
      </c>
      <c r="EY44" s="109">
        <v>6122.4450864266901</v>
      </c>
      <c r="EZ44" s="109">
        <v>249.12559031832501</v>
      </c>
      <c r="FA44" s="109">
        <v>90.665635117092904</v>
      </c>
      <c r="FB44" s="109">
        <v>11347.9234426274</v>
      </c>
      <c r="FC44" s="109">
        <v>4.9174374666291799E-3</v>
      </c>
      <c r="FD44" s="109">
        <v>343.55147107309699</v>
      </c>
      <c r="FE44" s="109">
        <v>18.7119513231589</v>
      </c>
      <c r="FF44" s="109">
        <v>488.29940980031603</v>
      </c>
      <c r="FG44" s="109">
        <v>0.49492493806334897</v>
      </c>
      <c r="FH44" s="109">
        <v>3620.8195996613499</v>
      </c>
      <c r="FI44" s="109">
        <v>43343.755011859197</v>
      </c>
      <c r="FJ44" s="109">
        <v>201.893137454688</v>
      </c>
      <c r="FK44" s="109">
        <v>34.077816820718802</v>
      </c>
      <c r="FL44" s="109">
        <v>156.311421776597</v>
      </c>
      <c r="FM44" s="109">
        <v>4116.7753695744304</v>
      </c>
      <c r="FN44" s="109">
        <v>1079.9875991171</v>
      </c>
      <c r="FO44" s="109">
        <v>0</v>
      </c>
      <c r="FP44" s="109">
        <v>1925.7806436917899</v>
      </c>
      <c r="FQ44" s="109">
        <v>73904.529786316998</v>
      </c>
      <c r="FR44" s="109">
        <v>463.759871727426</v>
      </c>
      <c r="FS44" s="109">
        <v>2823.30620727203</v>
      </c>
      <c r="FU44" s="30">
        <f t="shared" si="57"/>
        <v>0</v>
      </c>
      <c r="FV44" s="45">
        <f t="shared" si="58"/>
        <v>4.4564287929945321E-3</v>
      </c>
      <c r="FW44" s="45">
        <f t="shared" si="59"/>
        <v>-4.7989114011122853E-5</v>
      </c>
      <c r="FX44" s="45">
        <f t="shared" si="60"/>
        <v>-2.0326646038816925E-3</v>
      </c>
      <c r="FY44" s="45">
        <f t="shared" si="61"/>
        <v>1.605960409404617E-3</v>
      </c>
      <c r="FZ44" s="45">
        <f t="shared" si="62"/>
        <v>1.4805618106999369E-3</v>
      </c>
      <c r="GA44" s="45">
        <f t="shared" si="63"/>
        <v>-2.2885183136884179E-3</v>
      </c>
      <c r="GB44" s="45">
        <f t="shared" si="64"/>
        <v>9.6047536610943381E-5</v>
      </c>
      <c r="GC44" s="45">
        <f t="shared" si="65"/>
        <v>3.5303431722878984E-3</v>
      </c>
      <c r="GD44" s="45">
        <f t="shared" si="66"/>
        <v>-7.0891093474229294E-7</v>
      </c>
      <c r="GE44" s="45">
        <f t="shared" si="67"/>
        <v>-1.0551796056244433E-5</v>
      </c>
      <c r="GF44" s="45">
        <f t="shared" si="68"/>
        <v>-3.1710722252471942E-3</v>
      </c>
      <c r="GG44" s="45">
        <f t="shared" si="69"/>
        <v>1.5178903002205862E-4</v>
      </c>
      <c r="GH44" s="45">
        <f t="shared" si="70"/>
        <v>-3.1787069959137455E-3</v>
      </c>
      <c r="GI44" s="45">
        <f t="shared" si="71"/>
        <v>2.3514369320123338E-3</v>
      </c>
      <c r="GJ44" s="45">
        <f t="shared" si="72"/>
        <v>-3.1338466181140721E-3</v>
      </c>
      <c r="GK44" s="45">
        <f t="shared" si="73"/>
        <v>5.2403543769493362E-6</v>
      </c>
      <c r="GL44" s="45">
        <f t="shared" si="74"/>
        <v>-3.7035877574487484E-7</v>
      </c>
      <c r="GM44" s="45">
        <f t="shared" si="75"/>
        <v>0</v>
      </c>
      <c r="GN44" s="45">
        <f t="shared" si="76"/>
        <v>-3.1259270470311564E-3</v>
      </c>
      <c r="GO44" s="45">
        <f t="shared" si="77"/>
        <v>2.141498891325142E-5</v>
      </c>
      <c r="GP44" s="45">
        <f t="shared" si="78"/>
        <v>-9.8699327433782926E-6</v>
      </c>
      <c r="GQ44" s="45">
        <f t="shared" si="79"/>
        <v>4.0591099652071329E-5</v>
      </c>
      <c r="GR44" s="45">
        <f t="shared" si="80"/>
        <v>0</v>
      </c>
      <c r="GS44" s="45">
        <f t="shared" si="81"/>
        <v>1.3554020164252966E-5</v>
      </c>
      <c r="GT44" s="45">
        <f t="shared" si="82"/>
        <v>2.6942637587641757E-3</v>
      </c>
      <c r="GU44" s="45">
        <f t="shared" si="83"/>
        <v>-1.1444972499056666E-6</v>
      </c>
      <c r="GV44" s="45">
        <f t="shared" si="84"/>
        <v>-1.5784348160651233E-4</v>
      </c>
      <c r="GW44" s="45">
        <f t="shared" si="85"/>
        <v>-3.0755549066769001E-3</v>
      </c>
      <c r="GX44" s="45">
        <f t="shared" si="86"/>
        <v>0</v>
      </c>
      <c r="GY44" s="45">
        <f t="shared" si="87"/>
        <v>-3.1750559099753199E-3</v>
      </c>
      <c r="GZ44" s="45">
        <f t="shared" si="88"/>
        <v>-1.1213331768720212E-8</v>
      </c>
      <c r="HA44" s="45">
        <f t="shared" si="89"/>
        <v>4.076769785861766E-4</v>
      </c>
      <c r="HB44" s="45">
        <f t="shared" si="90"/>
        <v>8.0620943087822311E-5</v>
      </c>
      <c r="HC44" s="45">
        <f t="shared" si="91"/>
        <v>-3.1689599598893749E-3</v>
      </c>
      <c r="HD44" s="45">
        <f t="shared" si="92"/>
        <v>-3.4141533275270163E-6</v>
      </c>
      <c r="HE44" s="45">
        <f t="shared" si="93"/>
        <v>-7.6216011629469524E-4</v>
      </c>
      <c r="HF44" s="45">
        <f t="shared" si="94"/>
        <v>1.5348579516961841E-4</v>
      </c>
      <c r="HG44" s="45">
        <f t="shared" si="95"/>
        <v>3.4145688510703128E-5</v>
      </c>
      <c r="HH44" s="45">
        <f t="shared" si="96"/>
        <v>1.0538451401398588E-5</v>
      </c>
      <c r="HI44" s="45">
        <f t="shared" si="97"/>
        <v>2.0730517977006013E-4</v>
      </c>
      <c r="HJ44" s="45">
        <f t="shared" si="98"/>
        <v>6.1655044530251578E-4</v>
      </c>
      <c r="HK44" s="45">
        <f t="shared" si="99"/>
        <v>0</v>
      </c>
      <c r="HL44" s="45">
        <f t="shared" si="100"/>
        <v>0</v>
      </c>
      <c r="HM44" s="45">
        <f t="shared" si="101"/>
        <v>-1.4188777113033823E-4</v>
      </c>
      <c r="HN44" s="45">
        <f t="shared" si="102"/>
        <v>-2.9279883486805916E-5</v>
      </c>
      <c r="HO44" s="45">
        <f t="shared" si="103"/>
        <v>-1.853146689939273E-5</v>
      </c>
      <c r="HP44" s="45">
        <f t="shared" si="104"/>
        <v>2.9202022039878304E-5</v>
      </c>
      <c r="HQ44" s="45">
        <f t="shared" si="105"/>
        <v>2.0700653816517145E-4</v>
      </c>
      <c r="HR44" s="45">
        <f t="shared" si="106"/>
        <v>1.5867992350222359E-4</v>
      </c>
      <c r="HS44" s="45">
        <f t="shared" si="107"/>
        <v>3.4129298488340357E-7</v>
      </c>
      <c r="HT44" s="45">
        <f t="shared" si="108"/>
        <v>-1.9805032844821028E-6</v>
      </c>
      <c r="HU44" s="45">
        <f t="shared" si="109"/>
        <v>-6.2886773420546376E-6</v>
      </c>
      <c r="HV44" s="45">
        <f t="shared" si="110"/>
        <v>0</v>
      </c>
      <c r="HW44" s="45">
        <f t="shared" si="111"/>
        <v>0</v>
      </c>
      <c r="HX44" s="45">
        <f t="shared" si="112"/>
        <v>-2.1874626930402865E-6</v>
      </c>
      <c r="HY44" s="45">
        <f t="shared" si="113"/>
        <v>3.9556451927390628E-6</v>
      </c>
    </row>
    <row r="45" spans="1:233" x14ac:dyDescent="0.25">
      <c r="A45" s="37" t="s">
        <v>44</v>
      </c>
      <c r="B45" s="109">
        <v>4564.6903568999996</v>
      </c>
      <c r="C45" s="109">
        <v>5833.7359745000003</v>
      </c>
      <c r="D45" s="109">
        <v>6378.1793114000002</v>
      </c>
      <c r="E45" s="109">
        <v>1806.8551236999999</v>
      </c>
      <c r="F45" s="109">
        <v>1617.8022415999999</v>
      </c>
      <c r="G45" s="109">
        <v>252.86684704000001</v>
      </c>
      <c r="H45" s="109">
        <v>6044.3980726999998</v>
      </c>
      <c r="I45" s="109">
        <v>24.641955219</v>
      </c>
      <c r="J45" s="109">
        <v>0.2126568835</v>
      </c>
      <c r="K45" s="109">
        <v>4.7228703022999996</v>
      </c>
      <c r="L45" s="109">
        <v>0.4684214122</v>
      </c>
      <c r="M45" s="109">
        <v>52.700535940000002</v>
      </c>
      <c r="N45" s="109">
        <v>0.35122181699999999</v>
      </c>
      <c r="O45" s="109">
        <v>1.4091237645000001</v>
      </c>
      <c r="P45" s="109">
        <v>0.35197630880000003</v>
      </c>
      <c r="Q45" s="109">
        <v>4.53427291E-2</v>
      </c>
      <c r="R45" s="109">
        <v>0.26072069250000002</v>
      </c>
      <c r="T45" s="109">
        <v>1.8898379999999999E-4</v>
      </c>
      <c r="U45" s="109">
        <v>5.2897880830000004</v>
      </c>
      <c r="V45" s="109">
        <v>4.7196315358999996</v>
      </c>
      <c r="W45" s="109">
        <v>8.9228937000000001E-3</v>
      </c>
      <c r="Y45" s="109">
        <v>8.9875766999999995E-3</v>
      </c>
      <c r="Z45" s="109">
        <v>54.538093928000002</v>
      </c>
      <c r="AA45" s="109">
        <v>2.6152432297999999</v>
      </c>
      <c r="AB45" s="109">
        <v>4.5379418599999999E-2</v>
      </c>
      <c r="AC45" s="109">
        <v>1.0626525139</v>
      </c>
      <c r="AE45" s="109">
        <v>0.70243454770000002</v>
      </c>
      <c r="AF45" s="109">
        <v>14.621307987</v>
      </c>
      <c r="AG45" s="109">
        <v>60.729267041</v>
      </c>
      <c r="AH45" s="109">
        <v>4.4627487781999999</v>
      </c>
      <c r="AI45" s="109">
        <v>0.35132436230000003</v>
      </c>
      <c r="AJ45" s="109">
        <v>9.5873556639000004</v>
      </c>
      <c r="AK45" s="109">
        <v>4.655727E-4</v>
      </c>
      <c r="AL45" s="109">
        <v>244.97720289</v>
      </c>
      <c r="AM45" s="109">
        <v>7.0847999999999997E-5</v>
      </c>
      <c r="AN45" s="109">
        <v>4.7075149061000001</v>
      </c>
      <c r="AO45" s="109">
        <v>49.771749151999998</v>
      </c>
      <c r="AP45" s="109">
        <v>9.1513722463999994</v>
      </c>
      <c r="AS45" s="109">
        <v>3.0089155999999998E-3</v>
      </c>
      <c r="AT45" s="109">
        <v>5.7671073500000003E-2</v>
      </c>
      <c r="AU45" s="109">
        <v>1.67086028E-2</v>
      </c>
      <c r="AV45" s="109">
        <v>3.7534893464999999</v>
      </c>
      <c r="AW45" s="109">
        <v>12.261571734</v>
      </c>
      <c r="AX45" s="109">
        <v>87.641616339999999</v>
      </c>
      <c r="AY45" s="109">
        <v>9.6311700471999995</v>
      </c>
      <c r="AZ45" s="109">
        <v>1.3967179999999999E-2</v>
      </c>
      <c r="BA45" s="109">
        <v>9.6353300000000003E-4</v>
      </c>
      <c r="BD45" s="109">
        <v>0.96983860570000002</v>
      </c>
      <c r="BE45" s="109">
        <v>1.62770868E-2</v>
      </c>
      <c r="BG45" s="109" t="s">
        <v>44</v>
      </c>
      <c r="BH45" s="109">
        <v>28.551796695498702</v>
      </c>
      <c r="BI45" s="109">
        <v>12.9117158687969</v>
      </c>
      <c r="BJ45" s="109">
        <v>1.39662797747152E-2</v>
      </c>
      <c r="BK45" s="109">
        <v>0.212531815231325</v>
      </c>
      <c r="BL45" s="109">
        <v>0</v>
      </c>
      <c r="BM45" s="109">
        <v>4.7228649836301404</v>
      </c>
      <c r="BN45" s="109">
        <v>24.827101462081099</v>
      </c>
      <c r="BO45" s="109">
        <v>24.7941780623973</v>
      </c>
      <c r="BP45" s="109">
        <v>37.576652486102603</v>
      </c>
      <c r="BQ45" s="109">
        <v>6.6385402314618096</v>
      </c>
      <c r="BR45" s="109">
        <v>0.19144725632588699</v>
      </c>
      <c r="BS45" s="109">
        <v>0.27549806667879201</v>
      </c>
      <c r="BT45" s="109">
        <v>52.710614514789697</v>
      </c>
      <c r="BU45" s="109">
        <v>1.6277303484883401E-2</v>
      </c>
      <c r="BV45" s="109">
        <v>0.112037052410478</v>
      </c>
      <c r="BW45" s="109">
        <v>0.238078378136763</v>
      </c>
      <c r="BX45" s="109">
        <v>0</v>
      </c>
      <c r="BY45" s="109">
        <v>1.4248832508590401</v>
      </c>
      <c r="BZ45" s="109">
        <v>8.4208591291743101E-2</v>
      </c>
      <c r="CA45" s="109">
        <v>0.26666100336755899</v>
      </c>
      <c r="CB45" s="109">
        <v>4.5338544228266803E-2</v>
      </c>
      <c r="CC45" s="109">
        <v>0</v>
      </c>
      <c r="CD45" s="109">
        <v>95229.486808587098</v>
      </c>
      <c r="CE45" s="109">
        <v>0.26071628983210998</v>
      </c>
      <c r="CF45" s="109">
        <v>9.6349975410197502E-4</v>
      </c>
      <c r="CG45" s="109">
        <v>5.4803179175140603E-5</v>
      </c>
      <c r="CH45" s="109">
        <v>1.3417039545406901E-4</v>
      </c>
      <c r="CI45" s="109">
        <v>0</v>
      </c>
      <c r="CJ45" s="109">
        <v>5.2897872982637901</v>
      </c>
      <c r="CK45" s="109">
        <v>14.621366415613601</v>
      </c>
      <c r="CL45" s="109">
        <v>4.7196701359116204</v>
      </c>
      <c r="CM45" s="109">
        <v>7.0854250819871094E-5</v>
      </c>
      <c r="CN45" s="109">
        <v>9.5873060201916491</v>
      </c>
      <c r="CO45" s="109">
        <v>4.7075036329965698</v>
      </c>
      <c r="CP45" s="109">
        <v>4588.0057296361701</v>
      </c>
      <c r="CQ45" s="109">
        <v>8.9229329459279E-3</v>
      </c>
      <c r="CR45" s="109">
        <v>26.866545750831801</v>
      </c>
      <c r="CS45" s="109">
        <v>616.22737352502395</v>
      </c>
      <c r="CT45" s="109">
        <v>5.7912973523576703</v>
      </c>
      <c r="CU45" s="109">
        <v>12.2654082477851</v>
      </c>
      <c r="CV45" s="109">
        <v>694.07833617752794</v>
      </c>
      <c r="CW45" s="109">
        <v>8.9868646674746595E-3</v>
      </c>
      <c r="CX45" s="109">
        <v>0.238971800659181</v>
      </c>
      <c r="CY45" s="109">
        <v>54.656938090526602</v>
      </c>
      <c r="CZ45" s="109">
        <v>54.656938090526602</v>
      </c>
      <c r="DA45" s="109">
        <v>2.6152421587438099</v>
      </c>
      <c r="DB45" s="109">
        <v>87.668459756618006</v>
      </c>
      <c r="DC45" s="109">
        <v>9.7956037926012797E-3</v>
      </c>
      <c r="DD45" s="109">
        <v>3.2608795137696198E-2</v>
      </c>
      <c r="DE45" s="109">
        <v>0</v>
      </c>
      <c r="DF45" s="109">
        <v>291.82165228906803</v>
      </c>
      <c r="DG45" s="109">
        <v>1.27171295144237</v>
      </c>
      <c r="DH45" s="109">
        <v>41.624794617326003</v>
      </c>
      <c r="DI45" s="109">
        <v>5.8867245241466701</v>
      </c>
      <c r="DJ45" s="109">
        <v>0.275422170373187</v>
      </c>
      <c r="DK45" s="109">
        <v>0.78389345953691802</v>
      </c>
      <c r="DL45" s="109">
        <v>0</v>
      </c>
      <c r="DM45" s="109">
        <v>0.23107289940861001</v>
      </c>
      <c r="DN45" s="109">
        <v>0.46914811050667599</v>
      </c>
      <c r="DO45" s="109">
        <v>60.7858158375534</v>
      </c>
      <c r="DP45" s="109">
        <v>0.96983752272689505</v>
      </c>
      <c r="DQ45" s="109">
        <v>4.4609085237667596</v>
      </c>
      <c r="DR45" s="109">
        <v>5832.6246371467696</v>
      </c>
      <c r="DS45" s="109">
        <v>0</v>
      </c>
      <c r="DT45" s="109">
        <v>0.14358928412617</v>
      </c>
      <c r="DU45" s="109">
        <v>0.20662895377458801</v>
      </c>
      <c r="DV45" s="109">
        <v>6628.1576322359797</v>
      </c>
      <c r="DW45" s="109">
        <v>5731.0124375380901</v>
      </c>
      <c r="DX45" s="109">
        <v>636.779192982469</v>
      </c>
      <c r="DY45" s="109">
        <v>6367.7916305205599</v>
      </c>
      <c r="DZ45" s="109">
        <v>2.0984566453415799E-3</v>
      </c>
      <c r="EA45" s="109">
        <v>85.164251080044394</v>
      </c>
      <c r="EB45" s="109">
        <v>9.1515391434084492</v>
      </c>
      <c r="EC45" s="109">
        <v>0</v>
      </c>
      <c r="ED45" s="109">
        <v>0</v>
      </c>
      <c r="EE45" s="109">
        <v>3.0044933444005298E-3</v>
      </c>
      <c r="EF45" s="109">
        <v>5.7657499045949703E-2</v>
      </c>
      <c r="EG45" s="109">
        <v>1.6701938869359501E-2</v>
      </c>
      <c r="EH45" s="109">
        <v>3.7534029350793898</v>
      </c>
      <c r="EI45" s="109">
        <v>1.2895264669279101</v>
      </c>
      <c r="EJ45" s="109">
        <v>3332.5851747727202</v>
      </c>
      <c r="EK45" s="109">
        <v>4.5749443860954404</v>
      </c>
      <c r="EL45" s="109">
        <v>20.177181622271</v>
      </c>
      <c r="EM45" s="109">
        <v>75.638980505630101</v>
      </c>
      <c r="EN45" s="109">
        <v>1.7243796168366901</v>
      </c>
      <c r="EO45" s="109">
        <v>0.86828908656999304</v>
      </c>
      <c r="EP45" s="109">
        <v>2.9717625291423399E-3</v>
      </c>
      <c r="EQ45" s="109">
        <v>16.787325683294998</v>
      </c>
      <c r="ER45" s="109">
        <v>1811.3723398669499</v>
      </c>
      <c r="ES45" s="109">
        <v>1621.34287119187</v>
      </c>
      <c r="ET45" s="109">
        <v>190.029468675077</v>
      </c>
      <c r="EU45" s="109">
        <v>1.2944393671632499</v>
      </c>
      <c r="EV45" s="109">
        <v>0.13442571548250901</v>
      </c>
      <c r="EW45" s="109">
        <v>154.771291952578</v>
      </c>
      <c r="EX45" s="109">
        <v>4.9548432756273497</v>
      </c>
      <c r="EY45" s="109">
        <v>371.36861400927</v>
      </c>
      <c r="EZ45" s="109">
        <v>2.0954327750128101</v>
      </c>
      <c r="FA45" s="109">
        <v>6.0825508049625903</v>
      </c>
      <c r="FB45" s="109">
        <v>898.77054691160004</v>
      </c>
      <c r="FC45" s="109">
        <v>4.6519732985223497E-4</v>
      </c>
      <c r="FD45" s="109">
        <v>23.492538617604101</v>
      </c>
      <c r="FE45" s="109">
        <v>14.6151701081918</v>
      </c>
      <c r="FF45" s="109">
        <v>46.076860117837001</v>
      </c>
      <c r="FG45" s="109">
        <v>0.11806878652094099</v>
      </c>
      <c r="FH45" s="109">
        <v>252.153747184091</v>
      </c>
      <c r="FI45" s="109">
        <v>3065.8146575784299</v>
      </c>
      <c r="FJ45" s="109">
        <v>9.6311492259020799</v>
      </c>
      <c r="FK45" s="109">
        <v>6.0088508258403603E-2</v>
      </c>
      <c r="FL45" s="109">
        <v>17.3280407151451</v>
      </c>
      <c r="FM45" s="109">
        <v>636.65200639184798</v>
      </c>
      <c r="FN45" s="109">
        <v>244.99864948360201</v>
      </c>
      <c r="FO45" s="109">
        <v>0</v>
      </c>
      <c r="FP45" s="109">
        <v>192.97230631670399</v>
      </c>
      <c r="FQ45" s="109">
        <v>6045.4799441128298</v>
      </c>
      <c r="FR45" s="109">
        <v>49.784685049183899</v>
      </c>
      <c r="FS45" s="109">
        <v>201.89839649635999</v>
      </c>
      <c r="FU45" s="30">
        <f t="shared" si="57"/>
        <v>0</v>
      </c>
      <c r="FV45" s="45">
        <f t="shared" si="58"/>
        <v>5.1077665544009823E-3</v>
      </c>
      <c r="FW45" s="45">
        <f t="shared" si="59"/>
        <v>-1.9050182560344421E-4</v>
      </c>
      <c r="FX45" s="45">
        <f t="shared" si="60"/>
        <v>-1.628627915943647E-3</v>
      </c>
      <c r="FY45" s="45">
        <f t="shared" si="61"/>
        <v>2.500043366896972E-3</v>
      </c>
      <c r="FZ45" s="45">
        <f t="shared" si="62"/>
        <v>2.1885428891286864E-3</v>
      </c>
      <c r="GA45" s="45">
        <f t="shared" si="63"/>
        <v>-2.8200606930342468E-3</v>
      </c>
      <c r="GB45" s="45">
        <f t="shared" si="64"/>
        <v>1.7898745248370163E-4</v>
      </c>
      <c r="GC45" s="45">
        <f t="shared" si="65"/>
        <v>6.1773849536066929E-3</v>
      </c>
      <c r="GD45" s="45">
        <f t="shared" si="66"/>
        <v>-5.8812236226063604E-4</v>
      </c>
      <c r="GE45" s="45">
        <f t="shared" si="67"/>
        <v>-1.1261520047691958E-6</v>
      </c>
      <c r="GF45" s="45">
        <f t="shared" si="68"/>
        <v>-3.1511992340152793E-3</v>
      </c>
      <c r="GG45" s="45">
        <f t="shared" si="69"/>
        <v>1.9124235854393442E-4</v>
      </c>
      <c r="GH45" s="45">
        <f t="shared" si="70"/>
        <v>-3.1501074227373855E-3</v>
      </c>
      <c r="GI45" s="45">
        <f t="shared" si="71"/>
        <v>1.1183890837744797E-2</v>
      </c>
      <c r="GJ45" s="45">
        <f t="shared" si="72"/>
        <v>-3.1442858880788012E-3</v>
      </c>
      <c r="GK45" s="45">
        <f t="shared" si="73"/>
        <v>-9.229421819686789E-5</v>
      </c>
      <c r="GL45" s="45">
        <f t="shared" si="74"/>
        <v>-1.6886530362508591E-5</v>
      </c>
      <c r="GM45" s="45">
        <f t="shared" si="75"/>
        <v>0</v>
      </c>
      <c r="GN45" s="45">
        <f t="shared" si="76"/>
        <v>-5.4107128708302326E-5</v>
      </c>
      <c r="GO45" s="45">
        <f t="shared" si="77"/>
        <v>-1.4834927182759452E-7</v>
      </c>
      <c r="GP45" s="45">
        <f t="shared" si="78"/>
        <v>8.1786070220107601E-6</v>
      </c>
      <c r="GQ45" s="45">
        <f t="shared" si="79"/>
        <v>4.3983408543644724E-6</v>
      </c>
      <c r="GR45" s="45">
        <f t="shared" si="80"/>
        <v>0</v>
      </c>
      <c r="GS45" s="45">
        <f t="shared" si="81"/>
        <v>-7.9224083321591582E-5</v>
      </c>
      <c r="GT45" s="45">
        <f t="shared" si="82"/>
        <v>2.1791037047150003E-3</v>
      </c>
      <c r="GU45" s="45">
        <f t="shared" si="83"/>
        <v>-4.0954362399501835E-7</v>
      </c>
      <c r="GV45" s="45">
        <f t="shared" si="84"/>
        <v>-7.1775722578077596E-5</v>
      </c>
      <c r="GW45" s="45">
        <f t="shared" si="85"/>
        <v>-3.140145951989986E-3</v>
      </c>
      <c r="GX45" s="45">
        <f t="shared" si="86"/>
        <v>0</v>
      </c>
      <c r="GY45" s="45">
        <f t="shared" si="87"/>
        <v>-3.1512370682248601E-3</v>
      </c>
      <c r="GZ45" s="45">
        <f t="shared" si="88"/>
        <v>3.9961276824668973E-6</v>
      </c>
      <c r="HA45" s="45">
        <f t="shared" si="89"/>
        <v>9.3116217778855691E-4</v>
      </c>
      <c r="HB45" s="45">
        <f t="shared" si="90"/>
        <v>-4.1235895738288996E-4</v>
      </c>
      <c r="HC45" s="45">
        <f t="shared" si="91"/>
        <v>-3.1484420607799518E-3</v>
      </c>
      <c r="HD45" s="45">
        <f t="shared" si="92"/>
        <v>-5.1780397110103964E-6</v>
      </c>
      <c r="HE45" s="45">
        <f t="shared" si="93"/>
        <v>-8.0625463598923974E-4</v>
      </c>
      <c r="HF45" s="45">
        <f t="shared" si="94"/>
        <v>8.7545262779564035E-5</v>
      </c>
      <c r="HG45" s="45">
        <f t="shared" si="95"/>
        <v>8.822860025826899E-5</v>
      </c>
      <c r="HH45" s="45">
        <f t="shared" si="96"/>
        <v>-2.3947037142018393E-6</v>
      </c>
      <c r="HI45" s="45">
        <f t="shared" si="97"/>
        <v>2.5990441172552768E-4</v>
      </c>
      <c r="HJ45" s="45">
        <f t="shared" si="98"/>
        <v>1.8237375112295936E-5</v>
      </c>
      <c r="HK45" s="45">
        <f t="shared" si="99"/>
        <v>0</v>
      </c>
      <c r="HL45" s="45">
        <f t="shared" si="100"/>
        <v>0</v>
      </c>
      <c r="HM45" s="45">
        <f t="shared" si="101"/>
        <v>-1.4697173956856732E-3</v>
      </c>
      <c r="HN45" s="45">
        <f t="shared" si="102"/>
        <v>-2.3537716963599898E-4</v>
      </c>
      <c r="HO45" s="45">
        <f t="shared" si="103"/>
        <v>-3.9883230933583473E-4</v>
      </c>
      <c r="HP45" s="45">
        <f t="shared" si="104"/>
        <v>-2.3021624049800735E-5</v>
      </c>
      <c r="HQ45" s="45">
        <f t="shared" si="105"/>
        <v>3.128892338052627E-4</v>
      </c>
      <c r="HR45" s="45">
        <f t="shared" si="106"/>
        <v>3.0628618844579327E-4</v>
      </c>
      <c r="HS45" s="45">
        <f t="shared" si="107"/>
        <v>-2.1618658810447769E-6</v>
      </c>
      <c r="HT45" s="45">
        <f t="shared" si="108"/>
        <v>-6.4452902074674722E-5</v>
      </c>
      <c r="HU45" s="45">
        <f t="shared" si="109"/>
        <v>-3.4504161274195808E-5</v>
      </c>
      <c r="HV45" s="45">
        <f t="shared" si="110"/>
        <v>0</v>
      </c>
      <c r="HW45" s="45">
        <f t="shared" si="111"/>
        <v>0</v>
      </c>
      <c r="HX45" s="45">
        <f t="shared" si="112"/>
        <v>-1.1166529138004538E-6</v>
      </c>
      <c r="HY45" s="45">
        <f t="shared" si="113"/>
        <v>1.3312264415816208E-5</v>
      </c>
    </row>
    <row r="46" spans="1:233" x14ac:dyDescent="0.25">
      <c r="A46" s="37" t="s">
        <v>45</v>
      </c>
      <c r="B46" s="109">
        <v>5766.9591836</v>
      </c>
      <c r="C46" s="109">
        <v>123.64181652000001</v>
      </c>
      <c r="D46" s="109">
        <v>3534.9405901999999</v>
      </c>
      <c r="E46" s="109">
        <v>1616.0354012</v>
      </c>
      <c r="F46" s="109">
        <v>1457.0847630000001</v>
      </c>
      <c r="G46" s="109">
        <v>459.44310515000001</v>
      </c>
      <c r="H46" s="109">
        <v>1843.1591033</v>
      </c>
      <c r="I46" s="109">
        <v>13.427555483000001</v>
      </c>
      <c r="J46" s="109">
        <v>0.51832395860000002</v>
      </c>
      <c r="K46" s="109">
        <v>3.2161519999999999E-3</v>
      </c>
      <c r="L46" s="109">
        <v>3.5165209599999997E-2</v>
      </c>
      <c r="M46" s="109">
        <v>25.656096657999999</v>
      </c>
      <c r="N46" s="109">
        <v>1.6499315800000001E-2</v>
      </c>
      <c r="O46" s="109">
        <v>2.5235841755999999</v>
      </c>
      <c r="P46" s="109">
        <v>2.07668812E-2</v>
      </c>
      <c r="Q46" s="109">
        <v>9.3318399999999992E-3</v>
      </c>
      <c r="R46" s="109">
        <v>5.3658079999999997E-2</v>
      </c>
      <c r="T46" s="109">
        <v>3.1255618000000001E-3</v>
      </c>
      <c r="U46" s="109">
        <v>0.12678834459999999</v>
      </c>
      <c r="V46" s="109">
        <v>2.5495919999999998E-3</v>
      </c>
      <c r="W46" s="109">
        <v>2.2871530000000001E-3</v>
      </c>
      <c r="Y46" s="109">
        <v>1.849704E-3</v>
      </c>
      <c r="Z46" s="109">
        <v>16.223200079000001</v>
      </c>
      <c r="AA46" s="109">
        <v>4.9295500364000002</v>
      </c>
      <c r="AB46" s="109">
        <v>3.65620511E-2</v>
      </c>
      <c r="AC46" s="109">
        <v>6.6071288800000003E-2</v>
      </c>
      <c r="AE46" s="109">
        <v>6.2957434000000007E-2</v>
      </c>
      <c r="AF46" s="109">
        <v>0.351225389</v>
      </c>
      <c r="AG46" s="109">
        <v>26.5826648</v>
      </c>
      <c r="AH46" s="109">
        <v>1.8260785217</v>
      </c>
      <c r="AI46" s="109">
        <v>0.87713854489999998</v>
      </c>
      <c r="AJ46" s="109">
        <v>3.5577640000000001E-2</v>
      </c>
      <c r="AK46" s="109">
        <v>9.5817999999999996E-5</v>
      </c>
      <c r="AL46" s="109">
        <v>28.693430665000001</v>
      </c>
      <c r="AM46" s="109">
        <v>1.4581E-5</v>
      </c>
      <c r="AN46" s="109">
        <v>5.59077E-5</v>
      </c>
      <c r="AO46" s="109">
        <v>11.207315988</v>
      </c>
      <c r="AP46" s="109">
        <v>2.0513870725999999</v>
      </c>
      <c r="AS46" s="109">
        <v>4.6001649999999998E-3</v>
      </c>
      <c r="AT46" s="109">
        <v>8.1785431500000005E-2</v>
      </c>
      <c r="AU46" s="109">
        <v>4.0354679800000001E-2</v>
      </c>
      <c r="AV46" s="109">
        <v>1.1825046006</v>
      </c>
      <c r="AW46" s="109">
        <v>5.7026104832</v>
      </c>
      <c r="AX46" s="109">
        <v>25.857656612</v>
      </c>
      <c r="AY46" s="109">
        <v>12.015597151</v>
      </c>
      <c r="AZ46" s="109">
        <v>2.8745400000000001E-3</v>
      </c>
      <c r="BA46" s="109">
        <v>1.983016E-4</v>
      </c>
      <c r="BD46" s="109">
        <v>2.6468048149999999</v>
      </c>
      <c r="BE46" s="109">
        <v>2.4690940500000001E-2</v>
      </c>
      <c r="BG46" s="109" t="s">
        <v>45</v>
      </c>
      <c r="BH46" s="109">
        <v>12.366265017487899</v>
      </c>
      <c r="BI46" s="109">
        <v>2.4354023562467901</v>
      </c>
      <c r="BJ46" s="109">
        <v>2.8744647950252598E-3</v>
      </c>
      <c r="BK46" s="109">
        <v>0.51803578101763104</v>
      </c>
      <c r="BL46" s="109">
        <v>0</v>
      </c>
      <c r="BM46" s="109">
        <v>3.2160345140627199E-3</v>
      </c>
      <c r="BN46" s="109">
        <v>13.465960522407499</v>
      </c>
      <c r="BO46" s="109">
        <v>13.4659427787058</v>
      </c>
      <c r="BP46" s="109">
        <v>11.8303075717191</v>
      </c>
      <c r="BQ46" s="109">
        <v>2.8303409355785698</v>
      </c>
      <c r="BR46" s="109">
        <v>1.4398563358080201E-2</v>
      </c>
      <c r="BS46" s="109">
        <v>2.071986857146E-2</v>
      </c>
      <c r="BT46" s="109">
        <v>25.656984652753401</v>
      </c>
      <c r="BU46" s="109">
        <v>2.4689919599971299E-2</v>
      </c>
      <c r="BV46" s="109">
        <v>5.2793542000804704E-3</v>
      </c>
      <c r="BW46" s="109">
        <v>1.1218647861241099E-2</v>
      </c>
      <c r="BX46" s="109">
        <v>0</v>
      </c>
      <c r="BY46" s="109">
        <v>2.5274254480653799</v>
      </c>
      <c r="BZ46" s="109">
        <v>4.9806229049201602E-3</v>
      </c>
      <c r="CA46" s="109">
        <v>1.5771891631806E-2</v>
      </c>
      <c r="CB46" s="109">
        <v>9.3317458234663097E-3</v>
      </c>
      <c r="CC46" s="109">
        <v>0</v>
      </c>
      <c r="CD46" s="109">
        <v>125.428672240482</v>
      </c>
      <c r="CE46" s="109">
        <v>5.3656698962112503E-2</v>
      </c>
      <c r="CF46" s="109">
        <v>1.9828785219222101E-4</v>
      </c>
      <c r="CG46" s="109">
        <v>9.06302994427817E-4</v>
      </c>
      <c r="CH46" s="109">
        <v>2.2188467192468999E-3</v>
      </c>
      <c r="CI46" s="109">
        <v>0</v>
      </c>
      <c r="CJ46" s="109">
        <v>0.12679386816252899</v>
      </c>
      <c r="CK46" s="109">
        <v>0.351230395972155</v>
      </c>
      <c r="CL46" s="109">
        <v>2.5494772940250401E-3</v>
      </c>
      <c r="CM46" s="109">
        <v>1.45820391743414E-5</v>
      </c>
      <c r="CN46" s="109">
        <v>3.5578906610448699E-2</v>
      </c>
      <c r="CO46" s="109">
        <v>5.5908296681492898E-5</v>
      </c>
      <c r="CP46" s="109">
        <v>5770.2807599332</v>
      </c>
      <c r="CQ46" s="109">
        <v>2.2871799335119E-3</v>
      </c>
      <c r="CR46" s="109">
        <v>54.869676550405899</v>
      </c>
      <c r="CS46" s="109">
        <v>3.0059394167869802</v>
      </c>
      <c r="CT46" s="109">
        <v>6.6815444793607703</v>
      </c>
      <c r="CU46" s="109">
        <v>5.70353420178464</v>
      </c>
      <c r="CV46" s="109">
        <v>66.755649161741005</v>
      </c>
      <c r="CW46" s="109">
        <v>1.84974817453728E-3</v>
      </c>
      <c r="CX46" s="109">
        <v>2.7198496034849503E-4</v>
      </c>
      <c r="CY46" s="109">
        <v>16.271905315098898</v>
      </c>
      <c r="CZ46" s="109">
        <v>16.271905315098898</v>
      </c>
      <c r="DA46" s="109">
        <v>4.9295142587675098</v>
      </c>
      <c r="DB46" s="109">
        <v>25.8645677202169</v>
      </c>
      <c r="DC46" s="109">
        <v>1.27552460983812E-2</v>
      </c>
      <c r="DD46" s="109">
        <v>2.0209371578145501E-2</v>
      </c>
      <c r="DE46" s="109">
        <v>0</v>
      </c>
      <c r="DF46" s="109">
        <v>100.56249786695101</v>
      </c>
      <c r="DG46" s="109">
        <v>0.34619223607180399</v>
      </c>
      <c r="DH46" s="109">
        <v>14.6335221022354</v>
      </c>
      <c r="DI46" s="109">
        <v>0.71332013150636198</v>
      </c>
      <c r="DJ46" s="109">
        <v>1.71645281723132E-2</v>
      </c>
      <c r="DK46" s="109">
        <v>4.8852933414904202E-2</v>
      </c>
      <c r="DL46" s="109">
        <v>0</v>
      </c>
      <c r="DM46" s="109">
        <v>2.0741019626647199E-2</v>
      </c>
      <c r="DN46" s="109">
        <v>4.2110642481963403E-2</v>
      </c>
      <c r="DO46" s="109">
        <v>26.583024269361498</v>
      </c>
      <c r="DP46" s="109">
        <v>2.64681624578779</v>
      </c>
      <c r="DQ46" s="109">
        <v>1.82559928343905</v>
      </c>
      <c r="DR46" s="109">
        <v>123.579407037153</v>
      </c>
      <c r="DS46" s="109">
        <v>0</v>
      </c>
      <c r="DT46" s="109">
        <v>0.35841146623897002</v>
      </c>
      <c r="DU46" s="109">
        <v>0.51576273946328399</v>
      </c>
      <c r="DV46" s="109">
        <v>1826.04134625241</v>
      </c>
      <c r="DW46" s="109">
        <v>3174.93895553828</v>
      </c>
      <c r="DX46" s="109">
        <v>352.77137199358401</v>
      </c>
      <c r="DY46" s="109">
        <v>3527.71032753187</v>
      </c>
      <c r="DZ46" s="109">
        <v>3.3359563183837899E-4</v>
      </c>
      <c r="EA46" s="109">
        <v>46.286144133445703</v>
      </c>
      <c r="EB46" s="109">
        <v>2.0513434146618299</v>
      </c>
      <c r="EC46" s="109">
        <v>0</v>
      </c>
      <c r="ED46" s="109">
        <v>0</v>
      </c>
      <c r="EE46" s="109">
        <v>4.5995961150151199E-3</v>
      </c>
      <c r="EF46" s="109">
        <v>8.1783963976476595E-2</v>
      </c>
      <c r="EG46" s="109">
        <v>4.0354290977033302E-2</v>
      </c>
      <c r="EH46" s="109">
        <v>1.18228750828111</v>
      </c>
      <c r="EI46" s="109">
        <v>0.34265701913060698</v>
      </c>
      <c r="EJ46" s="109">
        <v>1210.95263632665</v>
      </c>
      <c r="EK46" s="109">
        <v>2.6051023209158002</v>
      </c>
      <c r="EL46" s="109">
        <v>61.841802719401201</v>
      </c>
      <c r="EM46" s="109">
        <v>113.160989103655</v>
      </c>
      <c r="EN46" s="109">
        <v>0.48075884180183698</v>
      </c>
      <c r="EO46" s="109">
        <v>4.5573972783941501E-3</v>
      </c>
      <c r="EP46" s="109">
        <v>3.5929421562305298E-3</v>
      </c>
      <c r="EQ46" s="109">
        <v>75.696446149352099</v>
      </c>
      <c r="ER46" s="109">
        <v>1615.66094734287</v>
      </c>
      <c r="ES46" s="109">
        <v>1456.6308966916799</v>
      </c>
      <c r="ET46" s="109">
        <v>159.03005065119001</v>
      </c>
      <c r="EU46" s="109">
        <v>1.2330564019466801</v>
      </c>
      <c r="EV46" s="109">
        <v>1.8345222969956498E-2</v>
      </c>
      <c r="EW46" s="109">
        <v>143.234642107177</v>
      </c>
      <c r="EX46" s="109">
        <v>5.6516139486433303</v>
      </c>
      <c r="EY46" s="109">
        <v>315.52650021770597</v>
      </c>
      <c r="EZ46" s="109">
        <v>11.535520615971301</v>
      </c>
      <c r="FA46" s="109">
        <v>3.6067691121436098</v>
      </c>
      <c r="FB46" s="109">
        <v>604.42697068403902</v>
      </c>
      <c r="FC46" s="109">
        <v>9.5739575841752197E-5</v>
      </c>
      <c r="FD46" s="109">
        <v>11.8625134051131</v>
      </c>
      <c r="FE46" s="109">
        <v>47.906094060197198</v>
      </c>
      <c r="FF46" s="109">
        <v>69.3398067759056</v>
      </c>
      <c r="FG46" s="109">
        <v>1.9263993452272601E-2</v>
      </c>
      <c r="FH46" s="109">
        <v>458.90818529847797</v>
      </c>
      <c r="FI46" s="109">
        <v>1062.1463529776699</v>
      </c>
      <c r="FJ46" s="109">
        <v>12.0155582478766</v>
      </c>
      <c r="FK46" s="109">
        <v>4.8502101536070299</v>
      </c>
      <c r="FL46" s="109">
        <v>7.5383613501915496</v>
      </c>
      <c r="FM46" s="109">
        <v>82.511040973512493</v>
      </c>
      <c r="FN46" s="109">
        <v>28.698453426178101</v>
      </c>
      <c r="FO46" s="109">
        <v>0</v>
      </c>
      <c r="FP46" s="109">
        <v>41.123834732650998</v>
      </c>
      <c r="FQ46" s="109">
        <v>1843.2184052866801</v>
      </c>
      <c r="FR46" s="109">
        <v>11.2102157657853</v>
      </c>
      <c r="FS46" s="109">
        <v>51.851285729159898</v>
      </c>
      <c r="FU46" s="30">
        <f t="shared" si="57"/>
        <v>0</v>
      </c>
      <c r="FV46" s="45">
        <f t="shared" si="58"/>
        <v>5.759666797444798E-4</v>
      </c>
      <c r="FW46" s="45">
        <f t="shared" si="59"/>
        <v>-5.0476031979768664E-4</v>
      </c>
      <c r="FX46" s="45">
        <f t="shared" si="60"/>
        <v>-2.045370348846734E-3</v>
      </c>
      <c r="FY46" s="45">
        <f t="shared" si="61"/>
        <v>-2.3171141972009956E-4</v>
      </c>
      <c r="FZ46" s="45">
        <f t="shared" si="62"/>
        <v>-3.1148929687910677E-4</v>
      </c>
      <c r="GA46" s="45">
        <f t="shared" si="63"/>
        <v>-1.1642787660234707E-3</v>
      </c>
      <c r="GB46" s="45">
        <f t="shared" si="64"/>
        <v>3.2174100745799378E-5</v>
      </c>
      <c r="GC46" s="45">
        <f t="shared" si="65"/>
        <v>2.8588446910087196E-3</v>
      </c>
      <c r="GD46" s="45">
        <f t="shared" si="66"/>
        <v>-5.5597966790375364E-4</v>
      </c>
      <c r="GE46" s="45">
        <f t="shared" si="67"/>
        <v>-3.6529970374533658E-5</v>
      </c>
      <c r="GF46" s="45">
        <f t="shared" si="68"/>
        <v>-1.3302258394557284E-3</v>
      </c>
      <c r="GG46" s="45">
        <f t="shared" si="69"/>
        <v>3.4611451821337889E-5</v>
      </c>
      <c r="GH46" s="45">
        <f t="shared" si="70"/>
        <v>-7.9623827700190891E-5</v>
      </c>
      <c r="GI46" s="45">
        <f t="shared" si="71"/>
        <v>1.5221495294353434E-3</v>
      </c>
      <c r="GJ46" s="45">
        <f t="shared" si="72"/>
        <v>-6.9180649397851792E-4</v>
      </c>
      <c r="GK46" s="45">
        <f t="shared" si="73"/>
        <v>-1.0091957608525047E-5</v>
      </c>
      <c r="GL46" s="45">
        <f t="shared" si="74"/>
        <v>-2.5737743271720523E-5</v>
      </c>
      <c r="GM46" s="45">
        <f t="shared" si="75"/>
        <v>0</v>
      </c>
      <c r="GN46" s="45">
        <f t="shared" si="76"/>
        <v>-1.3184392171777728E-4</v>
      </c>
      <c r="GO46" s="45">
        <f t="shared" si="77"/>
        <v>4.3565223179062464E-5</v>
      </c>
      <c r="GP46" s="45">
        <f t="shared" si="78"/>
        <v>-4.4989933667723477E-5</v>
      </c>
      <c r="GQ46" s="45">
        <f t="shared" si="79"/>
        <v>1.1775999200717268E-5</v>
      </c>
      <c r="GR46" s="45">
        <f t="shared" si="80"/>
        <v>0</v>
      </c>
      <c r="GS46" s="45">
        <f t="shared" si="81"/>
        <v>2.3881949371396927E-5</v>
      </c>
      <c r="GT46" s="45">
        <f t="shared" si="82"/>
        <v>3.0021965988043875E-3</v>
      </c>
      <c r="GU46" s="45">
        <f t="shared" si="83"/>
        <v>-7.2577886878567996E-6</v>
      </c>
      <c r="GV46" s="45">
        <f t="shared" si="84"/>
        <v>-1.2283958661093495E-4</v>
      </c>
      <c r="GW46" s="45">
        <f t="shared" si="85"/>
        <v>-8.1468386284305966E-4</v>
      </c>
      <c r="GX46" s="45">
        <f t="shared" si="86"/>
        <v>0</v>
      </c>
      <c r="GY46" s="45">
        <f t="shared" si="87"/>
        <v>-1.6800540407890705E-3</v>
      </c>
      <c r="GZ46" s="45">
        <f t="shared" si="88"/>
        <v>1.4255723850866702E-5</v>
      </c>
      <c r="HA46" s="45">
        <f t="shared" si="89"/>
        <v>1.3522698503069355E-5</v>
      </c>
      <c r="HB46" s="45">
        <f t="shared" si="90"/>
        <v>-2.6244121227811536E-4</v>
      </c>
      <c r="HC46" s="45">
        <f t="shared" si="91"/>
        <v>-3.3795564166934707E-3</v>
      </c>
      <c r="HD46" s="45">
        <f t="shared" si="92"/>
        <v>3.5601306008445248E-5</v>
      </c>
      <c r="HE46" s="45">
        <f t="shared" si="93"/>
        <v>-8.1846999778537651E-4</v>
      </c>
      <c r="HF46" s="45">
        <f t="shared" si="94"/>
        <v>1.7504916845747311E-4</v>
      </c>
      <c r="HG46" s="45">
        <f t="shared" si="95"/>
        <v>7.1269072176155946E-5</v>
      </c>
      <c r="HH46" s="45">
        <f t="shared" si="96"/>
        <v>1.0672617419381362E-5</v>
      </c>
      <c r="HI46" s="45">
        <f t="shared" si="97"/>
        <v>2.5873971862712262E-4</v>
      </c>
      <c r="HJ46" s="45">
        <f t="shared" si="98"/>
        <v>-2.1282155256358951E-5</v>
      </c>
      <c r="HK46" s="45">
        <f t="shared" si="99"/>
        <v>0</v>
      </c>
      <c r="HL46" s="45">
        <f t="shared" si="100"/>
        <v>0</v>
      </c>
      <c r="HM46" s="45">
        <f t="shared" si="101"/>
        <v>-1.2366621303364539E-4</v>
      </c>
      <c r="HN46" s="45">
        <f t="shared" si="102"/>
        <v>-1.7943581106008772E-5</v>
      </c>
      <c r="HO46" s="45">
        <f t="shared" si="103"/>
        <v>-9.6351394342802332E-6</v>
      </c>
      <c r="HP46" s="45">
        <f t="shared" si="104"/>
        <v>-1.8358687042726741E-4</v>
      </c>
      <c r="HQ46" s="45">
        <f t="shared" si="105"/>
        <v>1.6198170773916849E-4</v>
      </c>
      <c r="HR46" s="45">
        <f t="shared" si="106"/>
        <v>2.6727511779600259E-4</v>
      </c>
      <c r="HS46" s="45">
        <f t="shared" si="107"/>
        <v>-3.2377186844025693E-6</v>
      </c>
      <c r="HT46" s="45">
        <f t="shared" si="108"/>
        <v>-2.6162438073672404E-5</v>
      </c>
      <c r="HU46" s="45">
        <f t="shared" si="109"/>
        <v>-6.9327770320489412E-5</v>
      </c>
      <c r="HV46" s="45">
        <f t="shared" si="110"/>
        <v>0</v>
      </c>
      <c r="HW46" s="45">
        <f t="shared" si="111"/>
        <v>0</v>
      </c>
      <c r="HX46" s="45">
        <f t="shared" si="112"/>
        <v>4.3187120279172837E-6</v>
      </c>
      <c r="HY46" s="45">
        <f t="shared" si="113"/>
        <v>-4.1347150332396389E-5</v>
      </c>
    </row>
    <row r="47" spans="1:233" x14ac:dyDescent="0.25">
      <c r="A47" s="37" t="s">
        <v>46</v>
      </c>
      <c r="B47" s="109">
        <v>65979.522265000007</v>
      </c>
      <c r="C47" s="109">
        <v>1222.2663946</v>
      </c>
      <c r="D47" s="109">
        <v>17674.618662000001</v>
      </c>
      <c r="E47" s="109">
        <v>21336.970625999998</v>
      </c>
      <c r="F47" s="109">
        <v>18997.030463999999</v>
      </c>
      <c r="G47" s="109">
        <v>1844.8483862</v>
      </c>
      <c r="H47" s="109">
        <v>28012.493222000001</v>
      </c>
      <c r="I47" s="109">
        <v>167.25142647000001</v>
      </c>
      <c r="J47" s="109">
        <v>5.8852274991</v>
      </c>
      <c r="K47" s="109">
        <v>4.1391682499999999E-2</v>
      </c>
      <c r="L47" s="109">
        <v>3.7824628300000003E-2</v>
      </c>
      <c r="M47" s="109">
        <v>322.61958299999998</v>
      </c>
      <c r="N47" s="109">
        <v>1.66128522E-2</v>
      </c>
      <c r="O47" s="109">
        <v>27.395093924000001</v>
      </c>
      <c r="P47" s="109">
        <v>2.38370291E-2</v>
      </c>
      <c r="Q47" s="109">
        <v>0.12010021999999999</v>
      </c>
      <c r="R47" s="109">
        <v>0.69062843429999998</v>
      </c>
      <c r="T47" s="109">
        <v>3.5027440999999999E-3</v>
      </c>
      <c r="U47" s="109">
        <v>1.7682100272000001</v>
      </c>
      <c r="V47" s="109">
        <v>3.2813096E-2</v>
      </c>
      <c r="W47" s="109">
        <v>2.8169561100000001E-2</v>
      </c>
      <c r="X47" s="109">
        <v>1.0607656E-6</v>
      </c>
      <c r="Y47" s="109">
        <v>2.38055795E-2</v>
      </c>
      <c r="Z47" s="109">
        <v>176.81035335000001</v>
      </c>
      <c r="AA47" s="109">
        <v>47.856802965</v>
      </c>
      <c r="AB47" s="109">
        <v>0.19584880769999999</v>
      </c>
      <c r="AC47" s="109">
        <v>0.10298189470000001</v>
      </c>
      <c r="AE47" s="109">
        <v>6.7670948499999994E-2</v>
      </c>
      <c r="AF47" s="109">
        <v>3.8049815468000001</v>
      </c>
      <c r="AG47" s="109">
        <v>165.56307169999999</v>
      </c>
      <c r="AH47" s="109">
        <v>17.680845524999999</v>
      </c>
      <c r="AI47" s="109">
        <v>1.0041314329</v>
      </c>
      <c r="AJ47" s="109">
        <v>0.45788209000000002</v>
      </c>
      <c r="AK47" s="109">
        <v>1.2331719E-3</v>
      </c>
      <c r="AL47" s="109">
        <v>402.85906879999999</v>
      </c>
      <c r="AM47" s="109">
        <v>1.8765660000000001E-4</v>
      </c>
      <c r="AN47" s="109">
        <v>7.19529E-4</v>
      </c>
      <c r="AO47" s="109">
        <v>161.08645523000001</v>
      </c>
      <c r="AP47" s="109">
        <v>32.378312198000003</v>
      </c>
      <c r="AS47" s="109">
        <v>4.5195894100000002E-2</v>
      </c>
      <c r="AT47" s="109">
        <v>0.85466855809999998</v>
      </c>
      <c r="AU47" s="109">
        <v>0.41242289560000001</v>
      </c>
      <c r="AV47" s="109">
        <v>17.026698762999999</v>
      </c>
      <c r="AW47" s="109">
        <v>65.851611489000007</v>
      </c>
      <c r="AX47" s="109">
        <v>394.24575116</v>
      </c>
      <c r="AY47" s="109">
        <v>130.75974625999999</v>
      </c>
      <c r="AZ47" s="109">
        <v>3.69951575E-2</v>
      </c>
      <c r="BA47" s="109">
        <v>2.5521297E-3</v>
      </c>
      <c r="BD47" s="109">
        <v>27.190050436</v>
      </c>
      <c r="BE47" s="109">
        <v>0.26028513089999999</v>
      </c>
      <c r="BG47" s="109" t="s">
        <v>46</v>
      </c>
      <c r="BH47" s="109">
        <v>77.447211564141298</v>
      </c>
      <c r="BI47" s="109">
        <v>24.232645715663999</v>
      </c>
      <c r="BJ47" s="109">
        <v>3.6996772501091298E-2</v>
      </c>
      <c r="BK47" s="109">
        <v>5.8808228067919099</v>
      </c>
      <c r="BL47" s="109">
        <v>0</v>
      </c>
      <c r="BM47" s="109">
        <v>4.1389205578509301E-2</v>
      </c>
      <c r="BN47" s="109">
        <v>167.69465890391001</v>
      </c>
      <c r="BO47" s="109">
        <v>167.63718822434399</v>
      </c>
      <c r="BP47" s="109">
        <v>180.533416204682</v>
      </c>
      <c r="BQ47" s="109">
        <v>17.9060598458606</v>
      </c>
      <c r="BR47" s="109">
        <v>1.54859138433726E-2</v>
      </c>
      <c r="BS47" s="109">
        <v>2.2284644115588299E-2</v>
      </c>
      <c r="BT47" s="109">
        <v>322.62627953220903</v>
      </c>
      <c r="BU47" s="109">
        <v>0.26028795103010699</v>
      </c>
      <c r="BV47" s="109">
        <v>5.31561697922695E-3</v>
      </c>
      <c r="BW47" s="109">
        <v>1.12956290536109E-2</v>
      </c>
      <c r="BX47" s="109">
        <v>1.05706353751716E-6</v>
      </c>
      <c r="BY47" s="109">
        <v>27.435152465853701</v>
      </c>
      <c r="BZ47" s="109">
        <v>5.7169710301647296E-3</v>
      </c>
      <c r="CA47" s="109">
        <v>1.8103688485810499E-2</v>
      </c>
      <c r="CB47" s="109">
        <v>0.120100173904183</v>
      </c>
      <c r="CC47" s="109">
        <v>0</v>
      </c>
      <c r="CD47" s="109">
        <v>7953.6679567219498</v>
      </c>
      <c r="CE47" s="109">
        <v>0.69062555393117298</v>
      </c>
      <c r="CF47" s="109">
        <v>2.5521225873527402E-3</v>
      </c>
      <c r="CG47" s="109">
        <v>1.0157341540038599E-3</v>
      </c>
      <c r="CH47" s="109">
        <v>2.4868047766442298E-3</v>
      </c>
      <c r="CI47" s="109">
        <v>0</v>
      </c>
      <c r="CJ47" s="109">
        <v>1.76821126254712</v>
      </c>
      <c r="CK47" s="109">
        <v>3.80496947723032</v>
      </c>
      <c r="CL47" s="109">
        <v>3.2812817562984001E-2</v>
      </c>
      <c r="CM47" s="109">
        <v>1.87659457711834E-4</v>
      </c>
      <c r="CN47" s="109">
        <v>0.45788256421545698</v>
      </c>
      <c r="CO47" s="109">
        <v>7.1952024652496404E-4</v>
      </c>
      <c r="CP47" s="109">
        <v>66003.910782034494</v>
      </c>
      <c r="CQ47" s="109">
        <v>2.8169510259385699E-2</v>
      </c>
      <c r="CR47" s="109">
        <v>1339.78700524991</v>
      </c>
      <c r="CS47" s="109">
        <v>263.23467479157898</v>
      </c>
      <c r="CT47" s="109">
        <v>86.623661008851599</v>
      </c>
      <c r="CU47" s="109">
        <v>65.858572775430503</v>
      </c>
      <c r="CV47" s="109">
        <v>2413.2655667458098</v>
      </c>
      <c r="CW47" s="109">
        <v>2.3806117602006099E-2</v>
      </c>
      <c r="CX47" s="109">
        <v>0.41613548549777102</v>
      </c>
      <c r="CY47" s="109">
        <v>177.353049690034</v>
      </c>
      <c r="CZ47" s="109">
        <v>177.353049690034</v>
      </c>
      <c r="DA47" s="109">
        <v>47.856806489282803</v>
      </c>
      <c r="DB47" s="109">
        <v>394.32797258745097</v>
      </c>
      <c r="DC47" s="109">
        <v>6.3407187385318503E-2</v>
      </c>
      <c r="DD47" s="109">
        <v>0.113040081620217</v>
      </c>
      <c r="DE47" s="109">
        <v>0</v>
      </c>
      <c r="DF47" s="109">
        <v>1622.16487107579</v>
      </c>
      <c r="DG47" s="109">
        <v>6.5695634408225896</v>
      </c>
      <c r="DH47" s="109">
        <v>201.259109185141</v>
      </c>
      <c r="DI47" s="109">
        <v>10.596987046309099</v>
      </c>
      <c r="DJ47" s="109">
        <v>2.67389229120851E-2</v>
      </c>
      <c r="DK47" s="109">
        <v>7.6103138136102297E-2</v>
      </c>
      <c r="DL47" s="109">
        <v>0</v>
      </c>
      <c r="DM47" s="109">
        <v>2.2291835730308501E-2</v>
      </c>
      <c r="DN47" s="109">
        <v>4.5259366005831199E-2</v>
      </c>
      <c r="DO47" s="109">
        <v>165.66203997501401</v>
      </c>
      <c r="DP47" s="109">
        <v>27.190032828743799</v>
      </c>
      <c r="DQ47" s="109">
        <v>17.6689926283318</v>
      </c>
      <c r="DR47" s="109">
        <v>1221.60532590717</v>
      </c>
      <c r="DS47" s="109">
        <v>0</v>
      </c>
      <c r="DT47" s="109">
        <v>0.41032520460545402</v>
      </c>
      <c r="DU47" s="109">
        <v>0.59046882976460102</v>
      </c>
      <c r="DV47" s="109">
        <v>28102.026654982099</v>
      </c>
      <c r="DW47" s="109">
        <v>15879.117578928201</v>
      </c>
      <c r="DX47" s="109">
        <v>1764.3459554997</v>
      </c>
      <c r="DY47" s="109">
        <v>17643.463534427901</v>
      </c>
      <c r="DZ47" s="109">
        <v>9.8115171901238408E-3</v>
      </c>
      <c r="EA47" s="109">
        <v>684.61065725722904</v>
      </c>
      <c r="EB47" s="109">
        <v>32.377574372938199</v>
      </c>
      <c r="EC47" s="109">
        <v>0</v>
      </c>
      <c r="ED47" s="109">
        <v>0</v>
      </c>
      <c r="EE47" s="109">
        <v>4.5194967670828701E-2</v>
      </c>
      <c r="EF47" s="109">
        <v>0.85468218318421896</v>
      </c>
      <c r="EG47" s="109">
        <v>0.41242471269195902</v>
      </c>
      <c r="EH47" s="109">
        <v>17.022892344278102</v>
      </c>
      <c r="EI47" s="109">
        <v>4.1810443353891404</v>
      </c>
      <c r="EJ47" s="109">
        <v>16551.854775573</v>
      </c>
      <c r="EK47" s="109">
        <v>55.518728760947297</v>
      </c>
      <c r="EL47" s="109">
        <v>696.84491901210799</v>
      </c>
      <c r="EM47" s="109">
        <v>1200.5047236671601</v>
      </c>
      <c r="EN47" s="109">
        <v>4.19944929248169</v>
      </c>
      <c r="EO47" s="109">
        <v>2.0295570749075401E-2</v>
      </c>
      <c r="EP47" s="109">
        <v>1.93963150702447E-2</v>
      </c>
      <c r="EQ47" s="109">
        <v>1199.8900226083899</v>
      </c>
      <c r="ER47" s="109">
        <v>21321.607580189</v>
      </c>
      <c r="ES47" s="109">
        <v>18982.609582867601</v>
      </c>
      <c r="ET47" s="109">
        <v>2338.9979973213799</v>
      </c>
      <c r="EU47" s="109">
        <v>20.101367749687199</v>
      </c>
      <c r="EV47" s="109">
        <v>0.24627286370078799</v>
      </c>
      <c r="EW47" s="109">
        <v>1636.7941436972601</v>
      </c>
      <c r="EX47" s="109">
        <v>70.071849221492798</v>
      </c>
      <c r="EY47" s="109">
        <v>4045.3899169408601</v>
      </c>
      <c r="EZ47" s="109">
        <v>124.334780728517</v>
      </c>
      <c r="FA47" s="109">
        <v>42.2421116443724</v>
      </c>
      <c r="FB47" s="109">
        <v>8121.7511060037396</v>
      </c>
      <c r="FC47" s="109">
        <v>1.23220348608294E-3</v>
      </c>
      <c r="FD47" s="109">
        <v>115.083254398839</v>
      </c>
      <c r="FE47" s="109">
        <v>1086.54356582174</v>
      </c>
      <c r="FF47" s="109">
        <v>673.763868417136</v>
      </c>
      <c r="FG47" s="109">
        <v>0.211416531931193</v>
      </c>
      <c r="FH47" s="109">
        <v>1842.9584470819</v>
      </c>
      <c r="FI47" s="109">
        <v>13810.616550451099</v>
      </c>
      <c r="FJ47" s="109">
        <v>130.75261467855199</v>
      </c>
      <c r="FK47" s="109">
        <v>4.8416338247193202</v>
      </c>
      <c r="FL47" s="109">
        <v>47.077231516299499</v>
      </c>
      <c r="FM47" s="109">
        <v>1318.9633833550299</v>
      </c>
      <c r="FN47" s="109">
        <v>402.91865744032702</v>
      </c>
      <c r="FO47" s="109">
        <v>0</v>
      </c>
      <c r="FP47" s="109">
        <v>645.52446941804499</v>
      </c>
      <c r="FQ47" s="109">
        <v>28015.174876348199</v>
      </c>
      <c r="FR47" s="109">
        <v>161.12166634398099</v>
      </c>
      <c r="FS47" s="109">
        <v>1069.3815718441199</v>
      </c>
      <c r="FU47" s="30">
        <f t="shared" si="57"/>
        <v>0</v>
      </c>
      <c r="FV47" s="45">
        <f t="shared" si="58"/>
        <v>3.696376723755814E-4</v>
      </c>
      <c r="FW47" s="45">
        <f t="shared" si="59"/>
        <v>-5.4085483798834832E-4</v>
      </c>
      <c r="FX47" s="45">
        <f t="shared" si="60"/>
        <v>-1.762704371047179E-3</v>
      </c>
      <c r="FY47" s="45">
        <f t="shared" si="61"/>
        <v>-7.2002001035131869E-4</v>
      </c>
      <c r="FZ47" s="45">
        <f t="shared" si="62"/>
        <v>-7.5911238652413794E-4</v>
      </c>
      <c r="GA47" s="45">
        <f t="shared" si="63"/>
        <v>-1.0244414295707796E-3</v>
      </c>
      <c r="GB47" s="45">
        <f t="shared" si="64"/>
        <v>9.5730655852230021E-5</v>
      </c>
      <c r="GC47" s="45">
        <f t="shared" si="65"/>
        <v>2.3064781119410587E-3</v>
      </c>
      <c r="GD47" s="45">
        <f t="shared" si="66"/>
        <v>-7.4843195250542656E-4</v>
      </c>
      <c r="GE47" s="45">
        <f t="shared" si="67"/>
        <v>-5.9841043927061999E-5</v>
      </c>
      <c r="GF47" s="45">
        <f t="shared" si="68"/>
        <v>-1.4295009222629431E-3</v>
      </c>
      <c r="GG47" s="45">
        <f t="shared" si="69"/>
        <v>2.0756744357481241E-5</v>
      </c>
      <c r="GH47" s="45">
        <f t="shared" si="70"/>
        <v>-9.6682203803024513E-5</v>
      </c>
      <c r="GI47" s="45">
        <f t="shared" si="71"/>
        <v>1.4622524005513914E-3</v>
      </c>
      <c r="GJ47" s="45">
        <f t="shared" si="72"/>
        <v>-6.867292042183103E-4</v>
      </c>
      <c r="GK47" s="45">
        <f t="shared" si="73"/>
        <v>-3.8381126193417291E-7</v>
      </c>
      <c r="GL47" s="45">
        <f t="shared" si="74"/>
        <v>-4.170649055199744E-6</v>
      </c>
      <c r="GM47" s="45">
        <f t="shared" si="75"/>
        <v>0</v>
      </c>
      <c r="GN47" s="45">
        <f t="shared" si="76"/>
        <v>-5.8573891227219001E-5</v>
      </c>
      <c r="GO47" s="45">
        <f t="shared" si="77"/>
        <v>6.9864275223482828E-7</v>
      </c>
      <c r="GP47" s="45">
        <f t="shared" si="78"/>
        <v>-8.4855454053822505E-6</v>
      </c>
      <c r="GQ47" s="45">
        <f t="shared" si="79"/>
        <v>-1.8048067600821821E-6</v>
      </c>
      <c r="GR47" s="45">
        <f t="shared" si="80"/>
        <v>-3.4899910808194033E-3</v>
      </c>
      <c r="GS47" s="45">
        <f t="shared" si="81"/>
        <v>2.2604028862197116E-5</v>
      </c>
      <c r="GT47" s="45">
        <f t="shared" si="82"/>
        <v>3.0693696932990394E-3</v>
      </c>
      <c r="GU47" s="45">
        <f t="shared" si="83"/>
        <v>7.3642253243416288E-8</v>
      </c>
      <c r="GV47" s="45">
        <f t="shared" si="84"/>
        <v>-2.667171825619246E-5</v>
      </c>
      <c r="GW47" s="45">
        <f t="shared" si="85"/>
        <v>-1.3578469518352118E-3</v>
      </c>
      <c r="GX47" s="45">
        <f t="shared" si="86"/>
        <v>0</v>
      </c>
      <c r="GY47" s="45">
        <f t="shared" si="87"/>
        <v>-1.7695446349521519E-3</v>
      </c>
      <c r="GZ47" s="45">
        <f t="shared" si="88"/>
        <v>-3.1720442088057894E-6</v>
      </c>
      <c r="HA47" s="45">
        <f t="shared" si="89"/>
        <v>5.9776781137128529E-4</v>
      </c>
      <c r="HB47" s="45">
        <f t="shared" si="90"/>
        <v>-6.7038064731910233E-4</v>
      </c>
      <c r="HC47" s="45">
        <f t="shared" si="91"/>
        <v>-3.3236670226589101E-3</v>
      </c>
      <c r="HD47" s="45">
        <f t="shared" si="92"/>
        <v>1.0356715567497695E-6</v>
      </c>
      <c r="HE47" s="45">
        <f t="shared" si="93"/>
        <v>-7.8530326312169284E-4</v>
      </c>
      <c r="HF47" s="45">
        <f t="shared" si="94"/>
        <v>1.4791435750604503E-4</v>
      </c>
      <c r="HG47" s="45">
        <f t="shared" si="95"/>
        <v>1.5228411012395309E-5</v>
      </c>
      <c r="HH47" s="45">
        <f t="shared" si="96"/>
        <v>-1.2165562522097355E-5</v>
      </c>
      <c r="HI47" s="45">
        <f t="shared" si="97"/>
        <v>2.185851934646105E-4</v>
      </c>
      <c r="HJ47" s="45">
        <f t="shared" si="98"/>
        <v>-2.2787631958475507E-5</v>
      </c>
      <c r="HK47" s="45">
        <f t="shared" si="99"/>
        <v>0</v>
      </c>
      <c r="HL47" s="45">
        <f t="shared" si="100"/>
        <v>0</v>
      </c>
      <c r="HM47" s="45">
        <f t="shared" si="101"/>
        <v>-2.0498082618991261E-5</v>
      </c>
      <c r="HN47" s="45">
        <f t="shared" si="102"/>
        <v>1.594195093507586E-5</v>
      </c>
      <c r="HO47" s="45">
        <f t="shared" si="103"/>
        <v>4.4058949646030032E-6</v>
      </c>
      <c r="HP47" s="45">
        <f t="shared" si="104"/>
        <v>-2.2355588566403133E-4</v>
      </c>
      <c r="HQ47" s="45">
        <f t="shared" si="105"/>
        <v>1.0571170960119312E-4</v>
      </c>
      <c r="HR47" s="45">
        <f t="shared" si="106"/>
        <v>2.08553743975813E-4</v>
      </c>
      <c r="HS47" s="45">
        <f t="shared" si="107"/>
        <v>-5.4539578516868607E-5</v>
      </c>
      <c r="HT47" s="45">
        <f t="shared" si="108"/>
        <v>4.3654391559142334E-5</v>
      </c>
      <c r="HU47" s="45">
        <f t="shared" si="109"/>
        <v>-2.7869458436201199E-6</v>
      </c>
      <c r="HV47" s="45">
        <f t="shared" si="110"/>
        <v>0</v>
      </c>
      <c r="HW47" s="45">
        <f t="shared" si="111"/>
        <v>0</v>
      </c>
      <c r="HX47" s="45">
        <f t="shared" si="112"/>
        <v>-6.475624692949848E-7</v>
      </c>
      <c r="HY47" s="45">
        <f t="shared" si="113"/>
        <v>1.0834772225535617E-5</v>
      </c>
    </row>
    <row r="48" spans="1:233" x14ac:dyDescent="0.25">
      <c r="A48" s="37" t="s">
        <v>47</v>
      </c>
      <c r="B48" s="109">
        <v>13174.522312999999</v>
      </c>
      <c r="C48" s="109">
        <v>1252.0330942999999</v>
      </c>
      <c r="D48" s="109">
        <v>10455.069738</v>
      </c>
      <c r="E48" s="109">
        <v>7504.5454380000001</v>
      </c>
      <c r="F48" s="109">
        <v>6382.9292631999997</v>
      </c>
      <c r="G48" s="109">
        <v>1097.1411106999999</v>
      </c>
      <c r="H48" s="109">
        <v>12359.082997</v>
      </c>
      <c r="I48" s="109">
        <v>70.491832522999999</v>
      </c>
      <c r="J48" s="109">
        <v>16.645938289</v>
      </c>
      <c r="K48" s="109">
        <v>3.9261745299999998E-2</v>
      </c>
      <c r="L48" s="109">
        <v>2.6689741100000001E-2</v>
      </c>
      <c r="M48" s="109">
        <v>145.22593664999999</v>
      </c>
      <c r="N48" s="109">
        <v>5.6117331000000003E-3</v>
      </c>
      <c r="O48" s="109">
        <v>4.7029240796999998</v>
      </c>
      <c r="P48" s="109">
        <v>1.3840786399999999E-2</v>
      </c>
      <c r="Q48" s="109">
        <v>0.1139200714</v>
      </c>
      <c r="R48" s="109">
        <v>0.65728042799999997</v>
      </c>
      <c r="T48" s="109">
        <v>3.2307464999999998E-3</v>
      </c>
      <c r="U48" s="109">
        <v>1.6283571193999999</v>
      </c>
      <c r="V48" s="109">
        <v>3.1124590399999999E-2</v>
      </c>
      <c r="W48" s="109">
        <v>2.2609774400000001E-2</v>
      </c>
      <c r="X48" s="109">
        <v>4.5558900000000002E-5</v>
      </c>
      <c r="Y48" s="109">
        <v>2.25805873E-2</v>
      </c>
      <c r="Z48" s="109">
        <v>86.987691212000001</v>
      </c>
      <c r="AA48" s="109">
        <v>66.590384654000005</v>
      </c>
      <c r="AB48" s="109">
        <v>0.1309555325</v>
      </c>
      <c r="AC48" s="109">
        <v>7.4688235300000003E-2</v>
      </c>
      <c r="AE48" s="109">
        <v>1.7406922599999999E-2</v>
      </c>
      <c r="AF48" s="109">
        <v>1.2879684854</v>
      </c>
      <c r="AG48" s="109">
        <v>163.68763367</v>
      </c>
      <c r="AH48" s="109">
        <v>11.973755449</v>
      </c>
      <c r="AI48" s="109">
        <v>0.18566072380000001</v>
      </c>
      <c r="AJ48" s="109">
        <v>0.4343202987</v>
      </c>
      <c r="AK48" s="109">
        <v>1.169715E-3</v>
      </c>
      <c r="AL48" s="109">
        <v>213.9039027</v>
      </c>
      <c r="AM48" s="109">
        <v>1.780001E-4</v>
      </c>
      <c r="AN48" s="109">
        <v>6.8250329999999999E-4</v>
      </c>
      <c r="AO48" s="109">
        <v>98.638233794000001</v>
      </c>
      <c r="AP48" s="109">
        <v>28.819268389000001</v>
      </c>
      <c r="AS48" s="109">
        <v>5.8911318000000002E-3</v>
      </c>
      <c r="AT48" s="109">
        <v>0.17642449930000001</v>
      </c>
      <c r="AU48" s="109">
        <v>5.2784160199999999E-2</v>
      </c>
      <c r="AV48" s="109">
        <v>11.952058563</v>
      </c>
      <c r="AW48" s="109">
        <v>22.960541305</v>
      </c>
      <c r="AX48" s="109">
        <v>227.68601376000001</v>
      </c>
      <c r="AY48" s="109">
        <v>31.802250336</v>
      </c>
      <c r="AZ48" s="109">
        <v>3.5091448099999999E-2</v>
      </c>
      <c r="BA48" s="109">
        <v>2.4208016E-3</v>
      </c>
      <c r="BD48" s="109">
        <v>3.4797975144</v>
      </c>
      <c r="BE48" s="109">
        <v>5.4274427100000001E-2</v>
      </c>
      <c r="BG48" s="109" t="s">
        <v>47</v>
      </c>
      <c r="BH48" s="109">
        <v>76.309494629340506</v>
      </c>
      <c r="BI48" s="109">
        <v>10.963683297802801</v>
      </c>
      <c r="BJ48" s="109">
        <v>3.5090705930681101E-2</v>
      </c>
      <c r="BK48" s="109">
        <v>16.644766237009701</v>
      </c>
      <c r="BL48" s="109">
        <v>0</v>
      </c>
      <c r="BM48" s="109">
        <v>3.9258847645926701E-2</v>
      </c>
      <c r="BN48" s="109">
        <v>70.932382726379899</v>
      </c>
      <c r="BO48" s="109">
        <v>70.898288057856206</v>
      </c>
      <c r="BP48" s="109">
        <v>131.85672311279899</v>
      </c>
      <c r="BQ48" s="109">
        <v>17.5732404481742</v>
      </c>
      <c r="BR48" s="109">
        <v>1.09187503419919E-2</v>
      </c>
      <c r="BS48" s="109">
        <v>1.5712416977793901E-2</v>
      </c>
      <c r="BT48" s="109">
        <v>145.24649101791101</v>
      </c>
      <c r="BU48" s="109">
        <v>5.4276698241662799E-2</v>
      </c>
      <c r="BV48" s="109">
        <v>1.7956534341947801E-3</v>
      </c>
      <c r="BW48" s="109">
        <v>3.8157699787805198E-3</v>
      </c>
      <c r="BX48" s="109">
        <v>4.5413465837743699E-5</v>
      </c>
      <c r="BY48" s="109">
        <v>4.7425845070398598</v>
      </c>
      <c r="BZ48" s="109">
        <v>3.31963801429698E-3</v>
      </c>
      <c r="CA48" s="109">
        <v>1.0512181020409199E-2</v>
      </c>
      <c r="CB48" s="109">
        <v>0.113921249650342</v>
      </c>
      <c r="CC48" s="109">
        <v>0</v>
      </c>
      <c r="CD48" s="109">
        <v>1140.2558363727201</v>
      </c>
      <c r="CE48" s="109">
        <v>0.65726996409967897</v>
      </c>
      <c r="CF48" s="109">
        <v>2.4206752406785801E-3</v>
      </c>
      <c r="CG48" s="109">
        <v>9.35807583899644E-4</v>
      </c>
      <c r="CH48" s="109">
        <v>2.2911309743878002E-3</v>
      </c>
      <c r="CI48" s="109">
        <v>0</v>
      </c>
      <c r="CJ48" s="109">
        <v>1.6283436090438701</v>
      </c>
      <c r="CK48" s="109">
        <v>1.28797771055572</v>
      </c>
      <c r="CL48" s="109">
        <v>3.1123506962517401E-2</v>
      </c>
      <c r="CM48" s="109">
        <v>1.7799867973701601E-4</v>
      </c>
      <c r="CN48" s="109">
        <v>0.43432364504340298</v>
      </c>
      <c r="CO48" s="109">
        <v>6.8246344082243196E-4</v>
      </c>
      <c r="CP48" s="109">
        <v>13229.217893241101</v>
      </c>
      <c r="CQ48" s="109">
        <v>2.2606961748651701E-2</v>
      </c>
      <c r="CR48" s="109">
        <v>110.68907423096201</v>
      </c>
      <c r="CS48" s="109">
        <v>34.492832353622099</v>
      </c>
      <c r="CT48" s="109">
        <v>23.602310152546501</v>
      </c>
      <c r="CU48" s="109">
        <v>22.971200457447999</v>
      </c>
      <c r="CV48" s="109">
        <v>497.02354491613198</v>
      </c>
      <c r="CW48" s="109">
        <v>2.2580825738660899E-2</v>
      </c>
      <c r="CX48" s="109">
        <v>0.249130365440069</v>
      </c>
      <c r="CY48" s="109">
        <v>87.511027439250498</v>
      </c>
      <c r="CZ48" s="109">
        <v>87.511027439250498</v>
      </c>
      <c r="DA48" s="109">
        <v>66.590624882895895</v>
      </c>
      <c r="DB48" s="109">
        <v>227.764570067428</v>
      </c>
      <c r="DC48" s="109">
        <v>1.7395895722953299E-2</v>
      </c>
      <c r="DD48" s="109">
        <v>0.108640502545069</v>
      </c>
      <c r="DE48" s="109">
        <v>0</v>
      </c>
      <c r="DF48" s="109">
        <v>743.41673768708699</v>
      </c>
      <c r="DG48" s="109">
        <v>3.09945522808205</v>
      </c>
      <c r="DH48" s="109">
        <v>124.944712754628</v>
      </c>
      <c r="DI48" s="109">
        <v>6.1107401636801697</v>
      </c>
      <c r="DJ48" s="109">
        <v>1.9389560012566299E-2</v>
      </c>
      <c r="DK48" s="109">
        <v>5.5185816795912501E-2</v>
      </c>
      <c r="DL48" s="109">
        <v>0</v>
      </c>
      <c r="DM48" s="109">
        <v>5.7375123916290497E-3</v>
      </c>
      <c r="DN48" s="109">
        <v>1.16489634131957E-2</v>
      </c>
      <c r="DO48" s="109">
        <v>163.74636941148199</v>
      </c>
      <c r="DP48" s="109">
        <v>3.4797949434349098</v>
      </c>
      <c r="DQ48" s="109">
        <v>11.973037896745</v>
      </c>
      <c r="DR48" s="109">
        <v>1251.8685416737501</v>
      </c>
      <c r="DS48" s="109">
        <v>0</v>
      </c>
      <c r="DT48" s="109">
        <v>7.5887182336568396E-2</v>
      </c>
      <c r="DU48" s="109">
        <v>0.109203156522649</v>
      </c>
      <c r="DV48" s="109">
        <v>12175.4913339616</v>
      </c>
      <c r="DW48" s="109">
        <v>9394.6782218158405</v>
      </c>
      <c r="DX48" s="109">
        <v>1043.8533418936599</v>
      </c>
      <c r="DY48" s="109">
        <v>10438.531563709401</v>
      </c>
      <c r="DZ48" s="109">
        <v>4.2541492754530801E-3</v>
      </c>
      <c r="EA48" s="109">
        <v>219.18601654244699</v>
      </c>
      <c r="EB48" s="109">
        <v>28.819325802708299</v>
      </c>
      <c r="EC48" s="109">
        <v>0</v>
      </c>
      <c r="ED48" s="109">
        <v>0</v>
      </c>
      <c r="EE48" s="109">
        <v>5.8907800558871699E-3</v>
      </c>
      <c r="EF48" s="109">
        <v>0.176421937020563</v>
      </c>
      <c r="EG48" s="109">
        <v>5.2782010304403E-2</v>
      </c>
      <c r="EH48" s="109">
        <v>11.9511254780447</v>
      </c>
      <c r="EI48" s="109">
        <v>7.4445013228834096</v>
      </c>
      <c r="EJ48" s="109">
        <v>8037.3043129506004</v>
      </c>
      <c r="EK48" s="109">
        <v>17.582435880112602</v>
      </c>
      <c r="EL48" s="109">
        <v>94.652831870015504</v>
      </c>
      <c r="EM48" s="109">
        <v>277.85491481891802</v>
      </c>
      <c r="EN48" s="109">
        <v>5.7538666352507999</v>
      </c>
      <c r="EO48" s="109">
        <v>0.93928424907819497</v>
      </c>
      <c r="EP48" s="109">
        <v>4.9166170703880598E-3</v>
      </c>
      <c r="EQ48" s="109">
        <v>218.55831636325499</v>
      </c>
      <c r="ER48" s="109">
        <v>7509.4009159793904</v>
      </c>
      <c r="ES48" s="109">
        <v>6387.3115493672904</v>
      </c>
      <c r="ET48" s="109">
        <v>1122.0893666121001</v>
      </c>
      <c r="EU48" s="109">
        <v>6.1091836803959403</v>
      </c>
      <c r="EV48" s="109">
        <v>0.25227125060489303</v>
      </c>
      <c r="EW48" s="109">
        <v>551.18107776252896</v>
      </c>
      <c r="EX48" s="109">
        <v>18.822522138262801</v>
      </c>
      <c r="EY48" s="109">
        <v>1395.36821838985</v>
      </c>
      <c r="EZ48" s="109">
        <v>11.5163152741722</v>
      </c>
      <c r="FA48" s="109">
        <v>18.893166291329699</v>
      </c>
      <c r="FB48" s="109">
        <v>3318.1247584561002</v>
      </c>
      <c r="FC48" s="109">
        <v>1.16880444606281E-3</v>
      </c>
      <c r="FD48" s="109">
        <v>37.063108668796701</v>
      </c>
      <c r="FE48" s="109">
        <v>267.93536512067499</v>
      </c>
      <c r="FF48" s="109">
        <v>175.793387958354</v>
      </c>
      <c r="FG48" s="109">
        <v>0.52913190549887701</v>
      </c>
      <c r="FH48" s="109">
        <v>1094.24721075767</v>
      </c>
      <c r="FI48" s="109">
        <v>7219.4653822951695</v>
      </c>
      <c r="FJ48" s="109">
        <v>31.802143748188001</v>
      </c>
      <c r="FK48" s="109">
        <v>17.669690414061002</v>
      </c>
      <c r="FL48" s="109">
        <v>46.437955769235899</v>
      </c>
      <c r="FM48" s="109">
        <v>694.99967738524697</v>
      </c>
      <c r="FN48" s="109">
        <v>213.96843594822599</v>
      </c>
      <c r="FO48" s="109">
        <v>0</v>
      </c>
      <c r="FP48" s="109">
        <v>341.72028378344203</v>
      </c>
      <c r="FQ48" s="109">
        <v>12362.871647899799</v>
      </c>
      <c r="FR48" s="109">
        <v>98.675279055674906</v>
      </c>
      <c r="FS48" s="109">
        <v>452.04695122562703</v>
      </c>
      <c r="FU48" s="30">
        <f t="shared" si="57"/>
        <v>0</v>
      </c>
      <c r="FV48" s="45">
        <f t="shared" si="58"/>
        <v>4.1516177165019617E-3</v>
      </c>
      <c r="FW48" s="45">
        <f t="shared" si="59"/>
        <v>-1.3142833603916435E-4</v>
      </c>
      <c r="FX48" s="45">
        <f t="shared" si="60"/>
        <v>-1.5818329963395287E-3</v>
      </c>
      <c r="FY48" s="45">
        <f t="shared" si="61"/>
        <v>6.4700494113929352E-4</v>
      </c>
      <c r="FZ48" s="45">
        <f t="shared" si="62"/>
        <v>6.8656348622821107E-4</v>
      </c>
      <c r="GA48" s="45">
        <f t="shared" si="63"/>
        <v>-2.6376734169440701E-3</v>
      </c>
      <c r="GB48" s="45">
        <f t="shared" si="64"/>
        <v>3.0654789685606517E-4</v>
      </c>
      <c r="GC48" s="45">
        <f t="shared" si="65"/>
        <v>5.765994730291467E-3</v>
      </c>
      <c r="GD48" s="45">
        <f t="shared" si="66"/>
        <v>-7.0410689379594857E-5</v>
      </c>
      <c r="GE48" s="45">
        <f t="shared" si="67"/>
        <v>-7.3803496282607415E-5</v>
      </c>
      <c r="GF48" s="45">
        <f t="shared" si="68"/>
        <v>-2.1946177744752099E-3</v>
      </c>
      <c r="GG48" s="45">
        <f t="shared" si="69"/>
        <v>1.415337258974245E-4</v>
      </c>
      <c r="GH48" s="45">
        <f t="shared" si="70"/>
        <v>-5.5185629676609337E-5</v>
      </c>
      <c r="GI48" s="45">
        <f t="shared" si="71"/>
        <v>8.4331421617144017E-3</v>
      </c>
      <c r="GJ48" s="45">
        <f t="shared" si="72"/>
        <v>-6.4789420446657918E-4</v>
      </c>
      <c r="GK48" s="45">
        <f t="shared" si="73"/>
        <v>1.0342780929836966E-5</v>
      </c>
      <c r="GL48" s="45">
        <f t="shared" si="74"/>
        <v>-1.5919993773191326E-5</v>
      </c>
      <c r="GM48" s="45">
        <f t="shared" si="75"/>
        <v>0</v>
      </c>
      <c r="GN48" s="45">
        <f t="shared" si="76"/>
        <v>-1.1786569180080705E-3</v>
      </c>
      <c r="GO48" s="45">
        <f t="shared" si="77"/>
        <v>-8.2969245314076739E-6</v>
      </c>
      <c r="GP48" s="45">
        <f t="shared" si="78"/>
        <v>-3.480969447866869E-5</v>
      </c>
      <c r="GQ48" s="45">
        <f t="shared" si="79"/>
        <v>-1.2439979712046818E-4</v>
      </c>
      <c r="GR48" s="45">
        <f t="shared" si="80"/>
        <v>-3.1922228643866124E-3</v>
      </c>
      <c r="GS48" s="45">
        <f t="shared" si="81"/>
        <v>1.0559453469082209E-5</v>
      </c>
      <c r="GT48" s="45">
        <f t="shared" si="82"/>
        <v>6.0162101092562587E-3</v>
      </c>
      <c r="GU48" s="45">
        <f t="shared" si="83"/>
        <v>3.607561318930625E-6</v>
      </c>
      <c r="GV48" s="45">
        <f t="shared" si="84"/>
        <v>-1.9221498638387004E-5</v>
      </c>
      <c r="GW48" s="45">
        <f t="shared" si="85"/>
        <v>-1.5110611606752753E-3</v>
      </c>
      <c r="GX48" s="45">
        <f t="shared" si="86"/>
        <v>0</v>
      </c>
      <c r="GY48" s="45">
        <f t="shared" si="87"/>
        <v>-1.1746358414467194E-3</v>
      </c>
      <c r="GZ48" s="45">
        <f t="shared" si="88"/>
        <v>7.1625632339358246E-6</v>
      </c>
      <c r="HA48" s="45">
        <f t="shared" si="89"/>
        <v>3.5882821545584528E-4</v>
      </c>
      <c r="HB48" s="45">
        <f t="shared" si="90"/>
        <v>-5.9927084535589416E-5</v>
      </c>
      <c r="HC48" s="45">
        <f t="shared" si="91"/>
        <v>-3.0721895784326654E-3</v>
      </c>
      <c r="HD48" s="45">
        <f t="shared" si="92"/>
        <v>7.7047824221067078E-6</v>
      </c>
      <c r="HE48" s="45">
        <f t="shared" si="93"/>
        <v>-7.7844084857420074E-4</v>
      </c>
      <c r="HF48" s="45">
        <f t="shared" si="94"/>
        <v>3.0169271065845125E-4</v>
      </c>
      <c r="HG48" s="45">
        <f t="shared" si="95"/>
        <v>-7.9790010454407566E-6</v>
      </c>
      <c r="HH48" s="45">
        <f t="shared" si="96"/>
        <v>-5.8401442993799913E-5</v>
      </c>
      <c r="HI48" s="45">
        <f t="shared" si="97"/>
        <v>3.7556696070077292E-4</v>
      </c>
      <c r="HJ48" s="45">
        <f t="shared" si="98"/>
        <v>1.9921986749576764E-6</v>
      </c>
      <c r="HK48" s="45">
        <f t="shared" si="99"/>
        <v>0</v>
      </c>
      <c r="HL48" s="45">
        <f t="shared" si="100"/>
        <v>0</v>
      </c>
      <c r="HM48" s="45">
        <f t="shared" si="101"/>
        <v>-5.9707391511827667E-5</v>
      </c>
      <c r="HN48" s="45">
        <f t="shared" si="102"/>
        <v>-1.4523376555859187E-5</v>
      </c>
      <c r="HO48" s="45">
        <f t="shared" si="103"/>
        <v>-4.0729938467397282E-5</v>
      </c>
      <c r="HP48" s="45">
        <f t="shared" si="104"/>
        <v>-7.8068974510222584E-5</v>
      </c>
      <c r="HQ48" s="45">
        <f t="shared" si="105"/>
        <v>4.6423785512749832E-4</v>
      </c>
      <c r="HR48" s="45">
        <f t="shared" si="106"/>
        <v>3.4502034679562127E-4</v>
      </c>
      <c r="HS48" s="45">
        <f t="shared" si="107"/>
        <v>-3.3515808118187143E-6</v>
      </c>
      <c r="HT48" s="45">
        <f t="shared" si="108"/>
        <v>-2.1149578004938508E-5</v>
      </c>
      <c r="HU48" s="45">
        <f t="shared" si="109"/>
        <v>-5.2197305809725526E-5</v>
      </c>
      <c r="HV48" s="45">
        <f t="shared" si="110"/>
        <v>0</v>
      </c>
      <c r="HW48" s="45">
        <f t="shared" si="111"/>
        <v>0</v>
      </c>
      <c r="HX48" s="45">
        <f t="shared" si="112"/>
        <v>-7.3882606085982898E-7</v>
      </c>
      <c r="HY48" s="45">
        <f t="shared" si="113"/>
        <v>4.1845520701916023E-5</v>
      </c>
    </row>
    <row r="49" spans="1:233" x14ac:dyDescent="0.25">
      <c r="A49" s="37" t="s">
        <v>48</v>
      </c>
      <c r="B49" s="109">
        <v>18840.470549000001</v>
      </c>
      <c r="C49" s="109">
        <v>289.10897555000003</v>
      </c>
      <c r="D49" s="109">
        <v>4021.8447550999999</v>
      </c>
      <c r="E49" s="109">
        <v>4641.3225863999996</v>
      </c>
      <c r="F49" s="109">
        <v>4183.5563198</v>
      </c>
      <c r="G49" s="109">
        <v>368.092558</v>
      </c>
      <c r="H49" s="109">
        <v>7207.6348672000004</v>
      </c>
      <c r="I49" s="109">
        <v>48.331587386000002</v>
      </c>
      <c r="J49" s="109">
        <v>2.2857841176</v>
      </c>
      <c r="K49" s="109">
        <v>1.1470955E-2</v>
      </c>
      <c r="L49" s="109">
        <v>8.4336281999999995E-3</v>
      </c>
      <c r="M49" s="109">
        <v>113.43148672</v>
      </c>
      <c r="N49" s="109">
        <v>2.8398532999999999E-3</v>
      </c>
      <c r="O49" s="109">
        <v>11.892965414000001</v>
      </c>
      <c r="P49" s="109">
        <v>5.1193988999999997E-3</v>
      </c>
      <c r="Q49" s="109">
        <v>3.3283600000000003E-2</v>
      </c>
      <c r="R49" s="109">
        <v>0.19138069999999999</v>
      </c>
      <c r="T49" s="109">
        <v>7.1497049999999995E-4</v>
      </c>
      <c r="U49" s="109">
        <v>0.29138674679999998</v>
      </c>
      <c r="V49" s="109">
        <v>9.0935549999999997E-3</v>
      </c>
      <c r="W49" s="109">
        <v>8.8416367000000006E-3</v>
      </c>
      <c r="Y49" s="109">
        <v>6.5972849999999996E-3</v>
      </c>
      <c r="Z49" s="109">
        <v>52.365847678000002</v>
      </c>
      <c r="AA49" s="109">
        <v>22.664962194000001</v>
      </c>
      <c r="AB49" s="109">
        <v>7.1448131499999998E-2</v>
      </c>
      <c r="AC49" s="109">
        <v>2.07042552E-2</v>
      </c>
      <c r="AE49" s="109">
        <v>1.5937512800000001E-2</v>
      </c>
      <c r="AF49" s="109">
        <v>1.639230325</v>
      </c>
      <c r="AG49" s="109">
        <v>35.414053500000001</v>
      </c>
      <c r="AH49" s="109">
        <v>3.4986971263000002</v>
      </c>
      <c r="AI49" s="109">
        <v>0.29787426020000002</v>
      </c>
      <c r="AJ49" s="109">
        <v>0.12689372500000001</v>
      </c>
      <c r="AK49" s="109">
        <v>3.4175120000000002E-4</v>
      </c>
      <c r="AL49" s="109">
        <v>127.2702331</v>
      </c>
      <c r="AM49" s="109">
        <v>5.2005600000000002E-5</v>
      </c>
      <c r="AN49" s="109">
        <v>1.994044E-4</v>
      </c>
      <c r="AO49" s="109">
        <v>47.427375458999997</v>
      </c>
      <c r="AP49" s="109">
        <v>6.1300483145999998</v>
      </c>
      <c r="AS49" s="109">
        <v>2.1943899900000001E-2</v>
      </c>
      <c r="AT49" s="109">
        <v>0.38723043299999999</v>
      </c>
      <c r="AU49" s="109">
        <v>0.1995936901</v>
      </c>
      <c r="AV49" s="109">
        <v>4.0716451865999996</v>
      </c>
      <c r="AW49" s="109">
        <v>24.917470420000001</v>
      </c>
      <c r="AX49" s="109">
        <v>116.86385127</v>
      </c>
      <c r="AY49" s="109">
        <v>53.554191473000003</v>
      </c>
      <c r="AZ49" s="109">
        <v>1.0252537500000001E-2</v>
      </c>
      <c r="BA49" s="109">
        <v>7.0727650000000002E-4</v>
      </c>
      <c r="BD49" s="109">
        <v>13.155026149999999</v>
      </c>
      <c r="BE49" s="109">
        <v>0.1175708781</v>
      </c>
      <c r="BG49" s="109" t="s">
        <v>48</v>
      </c>
      <c r="BH49" s="109">
        <v>16.3759304814172</v>
      </c>
      <c r="BI49" s="109">
        <v>2.6767351414035301</v>
      </c>
      <c r="BJ49" s="109">
        <v>1.02530099717808E-2</v>
      </c>
      <c r="BK49" s="109">
        <v>2.2853537601666001</v>
      </c>
      <c r="BL49" s="109">
        <v>0</v>
      </c>
      <c r="BM49" s="109">
        <v>1.14712107304077E-2</v>
      </c>
      <c r="BN49" s="109">
        <v>48.441667342555903</v>
      </c>
      <c r="BO49" s="109">
        <v>48.441636749966698</v>
      </c>
      <c r="BP49" s="109">
        <v>27.653832838059401</v>
      </c>
      <c r="BQ49" s="109">
        <v>3.7480962182205002</v>
      </c>
      <c r="BR49" s="109">
        <v>3.45163827664699E-3</v>
      </c>
      <c r="BS49" s="109">
        <v>4.9669688608166996E-3</v>
      </c>
      <c r="BT49" s="109">
        <v>113.43630865192399</v>
      </c>
      <c r="BU49" s="109">
        <v>0.117571064772724</v>
      </c>
      <c r="BV49" s="109">
        <v>9.0861002221156496E-4</v>
      </c>
      <c r="BW49" s="109">
        <v>1.93081670772774E-3</v>
      </c>
      <c r="BX49" s="109">
        <v>0</v>
      </c>
      <c r="BY49" s="109">
        <v>11.9037684541263</v>
      </c>
      <c r="BZ49" s="109">
        <v>1.22754810319835E-3</v>
      </c>
      <c r="CA49" s="109">
        <v>3.8872562707716698E-3</v>
      </c>
      <c r="CB49" s="109">
        <v>3.3283430387033797E-2</v>
      </c>
      <c r="CC49" s="109">
        <v>0</v>
      </c>
      <c r="CD49" s="109">
        <v>248.83922252594499</v>
      </c>
      <c r="CE49" s="109">
        <v>0.191371404967076</v>
      </c>
      <c r="CF49" s="109">
        <v>7.0728578407105395E-4</v>
      </c>
      <c r="CG49" s="109">
        <v>2.07302152262217E-4</v>
      </c>
      <c r="CH49" s="109">
        <v>5.0753791189228105E-4</v>
      </c>
      <c r="CI49" s="109">
        <v>0</v>
      </c>
      <c r="CJ49" s="109">
        <v>0.29139223777658702</v>
      </c>
      <c r="CK49" s="109">
        <v>1.6392186995486</v>
      </c>
      <c r="CL49" s="109">
        <v>9.0936036978207391E-3</v>
      </c>
      <c r="CM49" s="109">
        <v>5.2001131908761697E-5</v>
      </c>
      <c r="CN49" s="109">
        <v>0.126895155640359</v>
      </c>
      <c r="CO49" s="109">
        <v>1.9940717852477699E-4</v>
      </c>
      <c r="CP49" s="109">
        <v>18851.041023826401</v>
      </c>
      <c r="CQ49" s="109">
        <v>8.8412034208852595E-3</v>
      </c>
      <c r="CR49" s="109">
        <v>216.50319415989</v>
      </c>
      <c r="CS49" s="109">
        <v>7.1171980611732897</v>
      </c>
      <c r="CT49" s="109">
        <v>24.0440839469419</v>
      </c>
      <c r="CU49" s="109">
        <v>24.919288798657298</v>
      </c>
      <c r="CV49" s="109">
        <v>256.193111284444</v>
      </c>
      <c r="CW49" s="109">
        <v>6.5972968474014701E-3</v>
      </c>
      <c r="CX49" s="109">
        <v>5.3842067353268499E-4</v>
      </c>
      <c r="CY49" s="109">
        <v>52.508641250957602</v>
      </c>
      <c r="CZ49" s="109">
        <v>52.508641250957602</v>
      </c>
      <c r="DA49" s="109">
        <v>22.664984135407899</v>
      </c>
      <c r="DB49" s="109">
        <v>116.886280549926</v>
      </c>
      <c r="DC49" s="109">
        <v>2.68105553481153E-2</v>
      </c>
      <c r="DD49" s="109">
        <v>3.6103167662317998E-2</v>
      </c>
      <c r="DE49" s="109">
        <v>0</v>
      </c>
      <c r="DF49" s="109">
        <v>469.54892616151</v>
      </c>
      <c r="DG49" s="109">
        <v>1.53048935672824</v>
      </c>
      <c r="DH49" s="109">
        <v>29.5575221043018</v>
      </c>
      <c r="DI49" s="109">
        <v>1.2792001162362601</v>
      </c>
      <c r="DJ49" s="109">
        <v>5.3756324795934604E-3</v>
      </c>
      <c r="DK49" s="109">
        <v>1.5299831225163501E-2</v>
      </c>
      <c r="DL49" s="109">
        <v>0</v>
      </c>
      <c r="DM49" s="109">
        <v>5.2481998820527202E-3</v>
      </c>
      <c r="DN49" s="109">
        <v>1.06553981602429E-2</v>
      </c>
      <c r="DO49" s="109">
        <v>35.414234184450898</v>
      </c>
      <c r="DP49" s="109">
        <v>13.155026005737501</v>
      </c>
      <c r="DQ49" s="109">
        <v>3.4982617797155999</v>
      </c>
      <c r="DR49" s="109">
        <v>289.05939515556298</v>
      </c>
      <c r="DS49" s="109">
        <v>0</v>
      </c>
      <c r="DT49" s="109">
        <v>0.12173982363024</v>
      </c>
      <c r="DU49" s="109">
        <v>0.17518656481313</v>
      </c>
      <c r="DV49" s="109">
        <v>7160.0121628995203</v>
      </c>
      <c r="DW49" s="109">
        <v>3613.7184471965402</v>
      </c>
      <c r="DX49" s="109">
        <v>401.52441361795002</v>
      </c>
      <c r="DY49" s="109">
        <v>4015.2428608144901</v>
      </c>
      <c r="DZ49" s="109">
        <v>6.60496469140925E-4</v>
      </c>
      <c r="EA49" s="109">
        <v>199.96912913137899</v>
      </c>
      <c r="EB49" s="109">
        <v>6.1300763586038096</v>
      </c>
      <c r="EC49" s="109">
        <v>0</v>
      </c>
      <c r="ED49" s="109">
        <v>0</v>
      </c>
      <c r="EE49" s="109">
        <v>2.1943348446016999E-2</v>
      </c>
      <c r="EF49" s="109">
        <v>0.38721578694532999</v>
      </c>
      <c r="EG49" s="109">
        <v>0.19959058676234701</v>
      </c>
      <c r="EH49" s="109">
        <v>4.0713015603212099</v>
      </c>
      <c r="EI49" s="109">
        <v>1.1813568443040801</v>
      </c>
      <c r="EJ49" s="109">
        <v>4823.7082192529597</v>
      </c>
      <c r="EK49" s="109">
        <v>5.2217169882658903</v>
      </c>
      <c r="EL49" s="109">
        <v>262.37941257847001</v>
      </c>
      <c r="EM49" s="109">
        <v>361.61166344240598</v>
      </c>
      <c r="EN49" s="109">
        <v>0.91117958211390004</v>
      </c>
      <c r="EO49" s="109">
        <v>9.0227866421953504E-3</v>
      </c>
      <c r="EP49" s="109">
        <v>8.5326297172021205E-3</v>
      </c>
      <c r="EQ49" s="109">
        <v>252.543889283883</v>
      </c>
      <c r="ER49" s="109">
        <v>4641.7777998752999</v>
      </c>
      <c r="ES49" s="109">
        <v>4183.6560593262402</v>
      </c>
      <c r="ET49" s="109">
        <v>458.12174054906097</v>
      </c>
      <c r="EU49" s="109">
        <v>3.6768730501496298</v>
      </c>
      <c r="EV49" s="109">
        <v>4.1244283006222501E-2</v>
      </c>
      <c r="EW49" s="109">
        <v>214.19548450426299</v>
      </c>
      <c r="EX49" s="109">
        <v>21.550465539002499</v>
      </c>
      <c r="EY49" s="109">
        <v>1034.8963449572</v>
      </c>
      <c r="EZ49" s="109">
        <v>50.5353245920071</v>
      </c>
      <c r="FA49" s="109">
        <v>12.921717105110799</v>
      </c>
      <c r="FB49" s="109">
        <v>1772.93601327182</v>
      </c>
      <c r="FC49" s="109">
        <v>3.414957891009E-4</v>
      </c>
      <c r="FD49" s="109">
        <v>28.9640212285485</v>
      </c>
      <c r="FE49" s="109">
        <v>83.761253685852395</v>
      </c>
      <c r="FF49" s="109">
        <v>105.228664814784</v>
      </c>
      <c r="FG49" s="109">
        <v>5.4432016953543098E-2</v>
      </c>
      <c r="FH49" s="109">
        <v>367.558082781351</v>
      </c>
      <c r="FI49" s="109">
        <v>4022.1074938545398</v>
      </c>
      <c r="FJ49" s="109">
        <v>53.551719359033697</v>
      </c>
      <c r="FK49" s="109">
        <v>1.38462866359121</v>
      </c>
      <c r="FL49" s="109">
        <v>9.9825627852024308</v>
      </c>
      <c r="FM49" s="109">
        <v>372.96097573152099</v>
      </c>
      <c r="FN49" s="109">
        <v>127.288178473923</v>
      </c>
      <c r="FO49" s="109">
        <v>0</v>
      </c>
      <c r="FP49" s="109">
        <v>173.417222502356</v>
      </c>
      <c r="FQ49" s="109">
        <v>7208.26765830563</v>
      </c>
      <c r="FR49" s="109">
        <v>47.437799009168998</v>
      </c>
      <c r="FS49" s="109">
        <v>278.71381552462202</v>
      </c>
      <c r="FU49" s="30">
        <f t="shared" si="57"/>
        <v>0</v>
      </c>
      <c r="FV49" s="45">
        <f t="shared" si="58"/>
        <v>5.6105152994497703E-4</v>
      </c>
      <c r="FW49" s="45">
        <f t="shared" si="59"/>
        <v>-1.7149379171892557E-4</v>
      </c>
      <c r="FX49" s="45">
        <f t="shared" si="60"/>
        <v>-1.641508980956599E-3</v>
      </c>
      <c r="FY49" s="45">
        <f t="shared" si="61"/>
        <v>9.8078396152459569E-5</v>
      </c>
      <c r="FZ49" s="45">
        <f t="shared" si="62"/>
        <v>2.3840847024857556E-5</v>
      </c>
      <c r="GA49" s="45">
        <f t="shared" si="63"/>
        <v>-1.4520131065757455E-3</v>
      </c>
      <c r="GB49" s="45">
        <f t="shared" si="64"/>
        <v>8.7794556368176065E-5</v>
      </c>
      <c r="GC49" s="45">
        <f t="shared" si="65"/>
        <v>2.2769656433542381E-3</v>
      </c>
      <c r="GD49" s="45">
        <f t="shared" si="66"/>
        <v>-1.8827562501912075E-4</v>
      </c>
      <c r="GE49" s="45">
        <f t="shared" si="67"/>
        <v>2.2293732971726271E-5</v>
      </c>
      <c r="GF49" s="45">
        <f t="shared" si="68"/>
        <v>-1.7810913855924955E-3</v>
      </c>
      <c r="GG49" s="45">
        <f t="shared" si="69"/>
        <v>4.2509642282144688E-5</v>
      </c>
      <c r="GH49" s="45">
        <f t="shared" si="70"/>
        <v>-1.5020848460546004E-4</v>
      </c>
      <c r="GI49" s="45">
        <f t="shared" si="71"/>
        <v>9.0835546478448153E-4</v>
      </c>
      <c r="GJ49" s="45">
        <f t="shared" si="72"/>
        <v>-8.974737307499358E-4</v>
      </c>
      <c r="GK49" s="45">
        <f t="shared" si="73"/>
        <v>-5.0959922065768852E-6</v>
      </c>
      <c r="GL49" s="45">
        <f t="shared" si="74"/>
        <v>-4.8568287836701224E-5</v>
      </c>
      <c r="GM49" s="45">
        <f t="shared" si="75"/>
        <v>0</v>
      </c>
      <c r="GN49" s="45">
        <f t="shared" si="76"/>
        <v>-1.8243528299689124E-4</v>
      </c>
      <c r="GO49" s="45">
        <f t="shared" si="77"/>
        <v>1.8844290783064366E-5</v>
      </c>
      <c r="GP49" s="45">
        <f t="shared" si="78"/>
        <v>5.3552016498991817E-6</v>
      </c>
      <c r="GQ49" s="45">
        <f t="shared" si="79"/>
        <v>-4.9004401497414214E-5</v>
      </c>
      <c r="GR49" s="45">
        <f t="shared" si="80"/>
        <v>0</v>
      </c>
      <c r="GS49" s="45">
        <f t="shared" si="81"/>
        <v>1.7957995554923627E-6</v>
      </c>
      <c r="GT49" s="45">
        <f t="shared" si="82"/>
        <v>2.7268454400976162E-3</v>
      </c>
      <c r="GU49" s="45">
        <f t="shared" si="83"/>
        <v>9.680760863344325E-7</v>
      </c>
      <c r="GV49" s="45">
        <f t="shared" si="84"/>
        <v>-2.4895995559840548E-5</v>
      </c>
      <c r="GW49" s="45">
        <f t="shared" si="85"/>
        <v>-1.3906076294423406E-3</v>
      </c>
      <c r="GX49" s="45">
        <f t="shared" si="86"/>
        <v>0</v>
      </c>
      <c r="GY49" s="45">
        <f t="shared" si="87"/>
        <v>-2.1279830880751574E-3</v>
      </c>
      <c r="GZ49" s="45">
        <f t="shared" si="88"/>
        <v>-7.0920182616729297E-6</v>
      </c>
      <c r="HA49" s="45">
        <f t="shared" si="89"/>
        <v>5.1020550611708789E-6</v>
      </c>
      <c r="HB49" s="45">
        <f t="shared" si="90"/>
        <v>-1.2443105781512686E-4</v>
      </c>
      <c r="HC49" s="45">
        <f t="shared" si="91"/>
        <v>-3.1821203886284143E-3</v>
      </c>
      <c r="HD49" s="45">
        <f t="shared" si="92"/>
        <v>1.1274319190998367E-5</v>
      </c>
      <c r="HE49" s="45">
        <f t="shared" si="93"/>
        <v>-7.4735918732696E-4</v>
      </c>
      <c r="HF49" s="45">
        <f t="shared" si="94"/>
        <v>1.4100212976665352E-4</v>
      </c>
      <c r="HG49" s="45">
        <f t="shared" si="95"/>
        <v>-8.5915579058893629E-5</v>
      </c>
      <c r="HH49" s="45">
        <f t="shared" si="96"/>
        <v>1.3934119693370991E-5</v>
      </c>
      <c r="HI49" s="45">
        <f t="shared" si="97"/>
        <v>2.197791901433016E-4</v>
      </c>
      <c r="HJ49" s="45">
        <f t="shared" si="98"/>
        <v>4.5748422150366216E-6</v>
      </c>
      <c r="HK49" s="45">
        <f t="shared" si="99"/>
        <v>0</v>
      </c>
      <c r="HL49" s="45">
        <f t="shared" si="100"/>
        <v>0</v>
      </c>
      <c r="HM49" s="45">
        <f t="shared" si="101"/>
        <v>-2.5130172189762376E-5</v>
      </c>
      <c r="HN49" s="45">
        <f t="shared" si="102"/>
        <v>-3.7822581651266544E-5</v>
      </c>
      <c r="HO49" s="45">
        <f t="shared" si="103"/>
        <v>-1.5548275355991322E-5</v>
      </c>
      <c r="HP49" s="45">
        <f t="shared" si="104"/>
        <v>-8.4394946770065238E-5</v>
      </c>
      <c r="HQ49" s="45">
        <f t="shared" si="105"/>
        <v>7.297605361409774E-5</v>
      </c>
      <c r="HR49" s="45">
        <f t="shared" si="106"/>
        <v>1.9192658535770074E-4</v>
      </c>
      <c r="HS49" s="45">
        <f t="shared" si="107"/>
        <v>-4.6160980089711597E-5</v>
      </c>
      <c r="HT49" s="45">
        <f t="shared" si="108"/>
        <v>4.6083399431586154E-5</v>
      </c>
      <c r="HU49" s="45">
        <f t="shared" si="109"/>
        <v>1.3126508591662519E-5</v>
      </c>
      <c r="HV49" s="45">
        <f t="shared" si="110"/>
        <v>0</v>
      </c>
      <c r="HW49" s="45">
        <f t="shared" si="111"/>
        <v>0</v>
      </c>
      <c r="HX49" s="45">
        <f t="shared" si="112"/>
        <v>-1.0966340711964383E-8</v>
      </c>
      <c r="HY49" s="45">
        <f t="shared" si="113"/>
        <v>1.587746277117812E-6</v>
      </c>
    </row>
    <row r="50" spans="1:233" x14ac:dyDescent="0.25">
      <c r="A50" s="37" t="s">
        <v>49</v>
      </c>
      <c r="B50" s="109">
        <v>61624.853834000001</v>
      </c>
      <c r="C50" s="109">
        <v>1835.4947755000001</v>
      </c>
      <c r="D50" s="109">
        <v>24969.369061000001</v>
      </c>
      <c r="E50" s="109">
        <v>19289.613526000001</v>
      </c>
      <c r="F50" s="109">
        <v>17025.464727999999</v>
      </c>
      <c r="G50" s="109">
        <v>1471.6758447</v>
      </c>
      <c r="H50" s="109">
        <v>14752.308281</v>
      </c>
      <c r="I50" s="109">
        <v>139.99553123000001</v>
      </c>
      <c r="J50" s="109">
        <v>5.3915309752000002</v>
      </c>
      <c r="K50" s="109">
        <v>1.2455641E-2</v>
      </c>
      <c r="L50" s="109">
        <v>1.3552419200000001E-2</v>
      </c>
      <c r="M50" s="109">
        <v>234.61752902999999</v>
      </c>
      <c r="N50" s="109">
        <v>6.6066826999999998E-3</v>
      </c>
      <c r="O50" s="109">
        <v>24.193593835000001</v>
      </c>
      <c r="P50" s="109">
        <v>1.1207716499999999E-2</v>
      </c>
      <c r="Q50" s="109">
        <v>3.6140720000000001E-2</v>
      </c>
      <c r="R50" s="109">
        <v>0.2081467156</v>
      </c>
      <c r="T50" s="109">
        <v>2.0821710999999999E-3</v>
      </c>
      <c r="U50" s="109">
        <v>1.0204323969</v>
      </c>
      <c r="V50" s="109">
        <v>9.8741609999999994E-3</v>
      </c>
      <c r="W50" s="109">
        <v>1.12976754E-2</v>
      </c>
      <c r="X50" s="109">
        <v>6.8659431999999998E-6</v>
      </c>
      <c r="Y50" s="109">
        <v>7.1636069999999998E-3</v>
      </c>
      <c r="Z50" s="109">
        <v>149.87318587999999</v>
      </c>
      <c r="AA50" s="109">
        <v>43.002963753000003</v>
      </c>
      <c r="AB50" s="109">
        <v>0.17834171169999999</v>
      </c>
      <c r="AC50" s="109">
        <v>9.5705936899999997E-2</v>
      </c>
      <c r="AE50" s="109">
        <v>1.7390206700000001E-2</v>
      </c>
      <c r="AF50" s="109">
        <v>2.738782112</v>
      </c>
      <c r="AG50" s="109">
        <v>114.9053499</v>
      </c>
      <c r="AH50" s="109">
        <v>14.507032345000001</v>
      </c>
      <c r="AI50" s="109">
        <v>0.1251632704</v>
      </c>
      <c r="AJ50" s="109">
        <v>0.13778649500000001</v>
      </c>
      <c r="AK50" s="109">
        <v>3.7108779999999998E-4</v>
      </c>
      <c r="AL50" s="109">
        <v>247.09190390000001</v>
      </c>
      <c r="AM50" s="109">
        <v>5.64699E-5</v>
      </c>
      <c r="AN50" s="109">
        <v>2.165216E-4</v>
      </c>
      <c r="AO50" s="109">
        <v>94.059412230000007</v>
      </c>
      <c r="AP50" s="109">
        <v>20.193952041999999</v>
      </c>
      <c r="AS50" s="109">
        <v>3.8981109299999997E-2</v>
      </c>
      <c r="AT50" s="109">
        <v>0.71492786799999997</v>
      </c>
      <c r="AU50" s="109">
        <v>0.35635534050000001</v>
      </c>
      <c r="AV50" s="109">
        <v>11.904787639</v>
      </c>
      <c r="AW50" s="109">
        <v>50.170030066999999</v>
      </c>
      <c r="AX50" s="109">
        <v>220.01804759000001</v>
      </c>
      <c r="AY50" s="109">
        <v>105.47423811</v>
      </c>
      <c r="AZ50" s="109">
        <v>1.11326325E-2</v>
      </c>
      <c r="BA50" s="109">
        <v>7.6799029999999996E-4</v>
      </c>
      <c r="BD50" s="109">
        <v>23.49929843</v>
      </c>
      <c r="BE50" s="109">
        <v>0.2175815562</v>
      </c>
      <c r="BG50" s="109" t="s">
        <v>49</v>
      </c>
      <c r="BH50" s="109">
        <v>53.476339905772797</v>
      </c>
      <c r="BI50" s="109">
        <v>22.553256070198799</v>
      </c>
      <c r="BJ50" s="109">
        <v>1.11328626945716E-2</v>
      </c>
      <c r="BK50" s="109">
        <v>5.38666422200171</v>
      </c>
      <c r="BL50" s="109">
        <v>0</v>
      </c>
      <c r="BM50" s="109">
        <v>1.2454971371638601E-2</v>
      </c>
      <c r="BN50" s="109">
        <v>140.26302640663499</v>
      </c>
      <c r="BO50" s="109">
        <v>140.262852417354</v>
      </c>
      <c r="BP50" s="109">
        <v>133.878864584186</v>
      </c>
      <c r="BQ50" s="109">
        <v>12.2396636862109</v>
      </c>
      <c r="BR50" s="109">
        <v>5.5503112430209901E-3</v>
      </c>
      <c r="BS50" s="109">
        <v>7.9870033951178598E-3</v>
      </c>
      <c r="BT50" s="109">
        <v>234.61390881823101</v>
      </c>
      <c r="BU50" s="109">
        <v>0.21758243868562599</v>
      </c>
      <c r="BV50" s="109">
        <v>2.1139676778165399E-3</v>
      </c>
      <c r="BW50" s="109">
        <v>4.4922046088724903E-3</v>
      </c>
      <c r="BX50" s="109">
        <v>6.8417770674792803E-6</v>
      </c>
      <c r="BY50" s="109">
        <v>24.222692899092099</v>
      </c>
      <c r="BZ50" s="109">
        <v>2.6890753670971101E-3</v>
      </c>
      <c r="CA50" s="109">
        <v>8.5153543984964504E-3</v>
      </c>
      <c r="CB50" s="109">
        <v>3.6140968793900399E-2</v>
      </c>
      <c r="CC50" s="109">
        <v>0</v>
      </c>
      <c r="CD50" s="109">
        <v>1739.2364342875401</v>
      </c>
      <c r="CE50" s="109">
        <v>0.20814632536760699</v>
      </c>
      <c r="CF50" s="109">
        <v>7.6799908413168199E-4</v>
      </c>
      <c r="CG50" s="109">
        <v>6.0362801776925302E-4</v>
      </c>
      <c r="CH50" s="109">
        <v>1.47787696324343E-3</v>
      </c>
      <c r="CI50" s="109">
        <v>0</v>
      </c>
      <c r="CJ50" s="109">
        <v>1.0204334140565801</v>
      </c>
      <c r="CK50" s="109">
        <v>2.7387821094082199</v>
      </c>
      <c r="CL50" s="109">
        <v>9.8742011858960997E-3</v>
      </c>
      <c r="CM50" s="109">
        <v>5.6472231947287397E-5</v>
      </c>
      <c r="CN50" s="109">
        <v>0.137785029136063</v>
      </c>
      <c r="CO50" s="109">
        <v>2.1652508446457999E-4</v>
      </c>
      <c r="CP50" s="109">
        <v>61623.3845347971</v>
      </c>
      <c r="CQ50" s="109">
        <v>1.12975936231406E-2</v>
      </c>
      <c r="CR50" s="109">
        <v>512.07810487657798</v>
      </c>
      <c r="CS50" s="109">
        <v>32.3423393263053</v>
      </c>
      <c r="CT50" s="109">
        <v>70.922102376232701</v>
      </c>
      <c r="CU50" s="109">
        <v>50.177781913878</v>
      </c>
      <c r="CV50" s="109">
        <v>609.37553744420302</v>
      </c>
      <c r="CW50" s="109">
        <v>7.1636213780320399E-3</v>
      </c>
      <c r="CX50" s="109">
        <v>2.0763978490757101E-3</v>
      </c>
      <c r="CY50" s="109">
        <v>150.26142864274601</v>
      </c>
      <c r="CZ50" s="109">
        <v>150.26142864274601</v>
      </c>
      <c r="DA50" s="109">
        <v>43.002948423529801</v>
      </c>
      <c r="DB50" s="109">
        <v>220.08514980035201</v>
      </c>
      <c r="DC50" s="109">
        <v>5.48132956816966E-2</v>
      </c>
      <c r="DD50" s="109">
        <v>0.106363438942937</v>
      </c>
      <c r="DE50" s="109">
        <v>0</v>
      </c>
      <c r="DF50" s="109">
        <v>857.50065574523398</v>
      </c>
      <c r="DG50" s="109">
        <v>3.63860211390995</v>
      </c>
      <c r="DH50" s="109">
        <v>152.700129309652</v>
      </c>
      <c r="DI50" s="109">
        <v>8.5495700244139705</v>
      </c>
      <c r="DJ50" s="109">
        <v>2.4832575263038899E-2</v>
      </c>
      <c r="DK50" s="109">
        <v>7.0677350694731397E-2</v>
      </c>
      <c r="DL50" s="109">
        <v>0</v>
      </c>
      <c r="DM50" s="109">
        <v>5.733562595281E-3</v>
      </c>
      <c r="DN50" s="109">
        <v>1.16408139100624E-2</v>
      </c>
      <c r="DO50" s="109">
        <v>114.905557246504</v>
      </c>
      <c r="DP50" s="109">
        <v>23.4992362524181</v>
      </c>
      <c r="DQ50" s="109">
        <v>14.4923881180704</v>
      </c>
      <c r="DR50" s="109">
        <v>1834.31219796403</v>
      </c>
      <c r="DS50" s="109">
        <v>0</v>
      </c>
      <c r="DT50" s="109">
        <v>5.1146648191934402E-2</v>
      </c>
      <c r="DU50" s="109">
        <v>7.3601164525427504E-2</v>
      </c>
      <c r="DV50" s="109">
        <v>14399.4165098629</v>
      </c>
      <c r="DW50" s="109">
        <v>22427.814867772198</v>
      </c>
      <c r="DX50" s="109">
        <v>2491.9800010604199</v>
      </c>
      <c r="DY50" s="109">
        <v>24919.794868832701</v>
      </c>
      <c r="DZ50" s="109">
        <v>6.9675096940825703E-3</v>
      </c>
      <c r="EA50" s="109">
        <v>419.282404940172</v>
      </c>
      <c r="EB50" s="109">
        <v>20.192856362539001</v>
      </c>
      <c r="EC50" s="109">
        <v>0</v>
      </c>
      <c r="ED50" s="109">
        <v>0</v>
      </c>
      <c r="EE50" s="109">
        <v>3.8980825713387998E-2</v>
      </c>
      <c r="EF50" s="109">
        <v>0.71492349295898805</v>
      </c>
      <c r="EG50" s="109">
        <v>0.35634454955935102</v>
      </c>
      <c r="EH50" s="109">
        <v>11.9005234993964</v>
      </c>
      <c r="EI50" s="109">
        <v>4.0682168563192702</v>
      </c>
      <c r="EJ50" s="109">
        <v>9163.2066250334792</v>
      </c>
      <c r="EK50" s="109">
        <v>60.475135483942097</v>
      </c>
      <c r="EL50" s="109">
        <v>583.73277148541899</v>
      </c>
      <c r="EM50" s="109">
        <v>1039.71269542596</v>
      </c>
      <c r="EN50" s="109">
        <v>3.5575052090808299</v>
      </c>
      <c r="EO50" s="109">
        <v>3.4794803816200599E-2</v>
      </c>
      <c r="EP50" s="109">
        <v>1.71634847247253E-2</v>
      </c>
      <c r="EQ50" s="109">
        <v>1188.5108921553999</v>
      </c>
      <c r="ER50" s="109">
        <v>19268.811513765701</v>
      </c>
      <c r="ES50" s="109">
        <v>17006.7545414833</v>
      </c>
      <c r="ET50" s="109">
        <v>2262.0569722823898</v>
      </c>
      <c r="EU50" s="109">
        <v>19.058155417031799</v>
      </c>
      <c r="EV50" s="109">
        <v>0.15204995724686801</v>
      </c>
      <c r="EW50" s="109">
        <v>1687.66875510507</v>
      </c>
      <c r="EX50" s="109">
        <v>58.839176309132</v>
      </c>
      <c r="EY50" s="109">
        <v>3424.0569720619201</v>
      </c>
      <c r="EZ50" s="109">
        <v>104.661426743167</v>
      </c>
      <c r="FA50" s="109">
        <v>32.253027533523998</v>
      </c>
      <c r="FB50" s="109">
        <v>6906.8849185116596</v>
      </c>
      <c r="FC50" s="109">
        <v>3.7076493722504198E-4</v>
      </c>
      <c r="FD50" s="109">
        <v>129.19745439487599</v>
      </c>
      <c r="FE50" s="109">
        <v>1200.04468539492</v>
      </c>
      <c r="FF50" s="109">
        <v>692.82363575235502</v>
      </c>
      <c r="FG50" s="109">
        <v>0.21972727734695699</v>
      </c>
      <c r="FH50" s="109">
        <v>1468.50407101528</v>
      </c>
      <c r="FI50" s="109">
        <v>7617.9435487855999</v>
      </c>
      <c r="FJ50" s="109">
        <v>105.474329787529</v>
      </c>
      <c r="FK50" s="109">
        <v>10.4637129461576</v>
      </c>
      <c r="FL50" s="109">
        <v>32.597800403394501</v>
      </c>
      <c r="FM50" s="109">
        <v>679.684009838723</v>
      </c>
      <c r="FN50" s="109">
        <v>247.13685640896699</v>
      </c>
      <c r="FO50" s="109">
        <v>0</v>
      </c>
      <c r="FP50" s="109">
        <v>315.65759556566701</v>
      </c>
      <c r="FQ50" s="109">
        <v>14753.613259919401</v>
      </c>
      <c r="FR50" s="109">
        <v>94.086403685490197</v>
      </c>
      <c r="FS50" s="109">
        <v>536.72257461422396</v>
      </c>
      <c r="FU50" s="30">
        <f t="shared" si="57"/>
        <v>0</v>
      </c>
      <c r="FV50" s="45">
        <f t="shared" si="58"/>
        <v>-2.3842639965673418E-5</v>
      </c>
      <c r="FW50" s="45">
        <f t="shared" si="59"/>
        <v>-6.442827033642189E-4</v>
      </c>
      <c r="FX50" s="45">
        <f t="shared" si="60"/>
        <v>-1.9854002736789363E-3</v>
      </c>
      <c r="FY50" s="45">
        <f t="shared" si="61"/>
        <v>-1.0784048216550303E-3</v>
      </c>
      <c r="FZ50" s="45">
        <f t="shared" si="62"/>
        <v>-1.0989530574121748E-3</v>
      </c>
      <c r="GA50" s="45">
        <f t="shared" si="63"/>
        <v>-2.1552121658737298E-3</v>
      </c>
      <c r="GB50" s="45">
        <f t="shared" si="64"/>
        <v>8.8459303760738515E-5</v>
      </c>
      <c r="GC50" s="45">
        <f t="shared" si="65"/>
        <v>1.9094980032955554E-3</v>
      </c>
      <c r="GD50" s="45">
        <f t="shared" si="66"/>
        <v>-9.0266627803426195E-4</v>
      </c>
      <c r="GE50" s="45">
        <f t="shared" si="67"/>
        <v>-5.376105183180762E-5</v>
      </c>
      <c r="GF50" s="45">
        <f t="shared" si="68"/>
        <v>-1.1145288260528063E-3</v>
      </c>
      <c r="GG50" s="45">
        <f t="shared" si="69"/>
        <v>-1.5430269783944895E-5</v>
      </c>
      <c r="GH50" s="45">
        <f t="shared" si="70"/>
        <v>-7.7257124966698321E-5</v>
      </c>
      <c r="GI50" s="45">
        <f t="shared" si="71"/>
        <v>1.2027590564077679E-3</v>
      </c>
      <c r="GJ50" s="45">
        <f t="shared" si="72"/>
        <v>-2.9325638335323299E-4</v>
      </c>
      <c r="GK50" s="45">
        <f t="shared" si="73"/>
        <v>6.8840327585646975E-6</v>
      </c>
      <c r="GL50" s="45">
        <f t="shared" si="74"/>
        <v>-1.8747948622952156E-6</v>
      </c>
      <c r="GM50" s="45">
        <f t="shared" si="75"/>
        <v>0</v>
      </c>
      <c r="GN50" s="45">
        <f t="shared" si="76"/>
        <v>-3.1991558585978949E-4</v>
      </c>
      <c r="GO50" s="45">
        <f t="shared" si="77"/>
        <v>9.9678977575029352E-7</v>
      </c>
      <c r="GP50" s="45">
        <f t="shared" si="78"/>
        <v>4.0698036117052092E-6</v>
      </c>
      <c r="GQ50" s="45">
        <f t="shared" si="79"/>
        <v>-7.2383792687528621E-6</v>
      </c>
      <c r="GR50" s="45">
        <f t="shared" si="80"/>
        <v>-3.5197105214502099E-3</v>
      </c>
      <c r="GS50" s="45">
        <f t="shared" si="81"/>
        <v>2.0070939179294485E-6</v>
      </c>
      <c r="GT50" s="45">
        <f t="shared" si="82"/>
        <v>2.5904751438117456E-3</v>
      </c>
      <c r="GU50" s="45">
        <f t="shared" si="83"/>
        <v>-3.5647473717655861E-7</v>
      </c>
      <c r="GV50" s="45">
        <f t="shared" si="84"/>
        <v>-8.3679282141336678E-6</v>
      </c>
      <c r="GW50" s="45">
        <f t="shared" si="85"/>
        <v>-2.048054160260705E-3</v>
      </c>
      <c r="GX50" s="45">
        <f t="shared" si="86"/>
        <v>0</v>
      </c>
      <c r="GY50" s="45">
        <f t="shared" si="87"/>
        <v>-9.1029364571044828E-4</v>
      </c>
      <c r="GZ50" s="45">
        <f t="shared" si="88"/>
        <v>-9.4632578199438746E-10</v>
      </c>
      <c r="HA50" s="45">
        <f t="shared" si="89"/>
        <v>1.8044982603412377E-6</v>
      </c>
      <c r="HB50" s="45">
        <f t="shared" si="90"/>
        <v>-1.0094571088930034E-3</v>
      </c>
      <c r="HC50" s="45">
        <f t="shared" si="91"/>
        <v>-3.3193258797917517E-3</v>
      </c>
      <c r="HD50" s="45">
        <f t="shared" si="92"/>
        <v>-1.0638661916839626E-5</v>
      </c>
      <c r="HE50" s="45">
        <f t="shared" si="93"/>
        <v>-8.7004416463706174E-4</v>
      </c>
      <c r="HF50" s="45">
        <f t="shared" si="94"/>
        <v>1.8192627219861822E-4</v>
      </c>
      <c r="HG50" s="45">
        <f t="shared" si="95"/>
        <v>4.1295403168720736E-5</v>
      </c>
      <c r="HH50" s="45">
        <f t="shared" si="96"/>
        <v>1.6092919043601236E-5</v>
      </c>
      <c r="HI50" s="45">
        <f t="shared" si="97"/>
        <v>2.8696177076026173E-4</v>
      </c>
      <c r="HJ50" s="45">
        <f t="shared" si="98"/>
        <v>-5.4257802470761471E-5</v>
      </c>
      <c r="HK50" s="45">
        <f t="shared" si="99"/>
        <v>0</v>
      </c>
      <c r="HL50" s="45">
        <f t="shared" si="100"/>
        <v>0</v>
      </c>
      <c r="HM50" s="45">
        <f t="shared" si="101"/>
        <v>-7.2749754199218578E-6</v>
      </c>
      <c r="HN50" s="45">
        <f t="shared" si="102"/>
        <v>-6.1195558429637146E-6</v>
      </c>
      <c r="HO50" s="45">
        <f t="shared" si="103"/>
        <v>-3.0281405727904033E-5</v>
      </c>
      <c r="HP50" s="45">
        <f t="shared" si="104"/>
        <v>-3.5818695241832235E-4</v>
      </c>
      <c r="HQ50" s="45">
        <f t="shared" si="105"/>
        <v>1.545115055272854E-4</v>
      </c>
      <c r="HR50" s="45">
        <f t="shared" si="106"/>
        <v>3.0498502776030601E-4</v>
      </c>
      <c r="HS50" s="45">
        <f t="shared" si="107"/>
        <v>8.6919356462950475E-7</v>
      </c>
      <c r="HT50" s="45">
        <f t="shared" si="108"/>
        <v>2.067746075337706E-5</v>
      </c>
      <c r="HU50" s="45">
        <f t="shared" si="109"/>
        <v>1.1437815922962463E-5</v>
      </c>
      <c r="HV50" s="45">
        <f t="shared" si="110"/>
        <v>0</v>
      </c>
      <c r="HW50" s="45">
        <f t="shared" si="111"/>
        <v>0</v>
      </c>
      <c r="HX50" s="45">
        <f t="shared" si="112"/>
        <v>-2.6459335407143084E-6</v>
      </c>
      <c r="HY50" s="45">
        <f t="shared" si="113"/>
        <v>4.0558843378263753E-6</v>
      </c>
    </row>
    <row r="51" spans="1:233" x14ac:dyDescent="0.25">
      <c r="A51" s="37" t="s">
        <v>50</v>
      </c>
      <c r="B51" s="109">
        <v>2506.8690606</v>
      </c>
      <c r="C51" s="109">
        <v>128.22280470000001</v>
      </c>
      <c r="D51" s="109">
        <v>879.27298753000002</v>
      </c>
      <c r="E51" s="109">
        <v>762.07675457000005</v>
      </c>
      <c r="F51" s="109">
        <v>694.69813389000001</v>
      </c>
      <c r="G51" s="109">
        <v>28.653825575999999</v>
      </c>
      <c r="H51" s="109">
        <v>7619.1981601999996</v>
      </c>
      <c r="I51" s="109">
        <v>11.081388724</v>
      </c>
      <c r="J51" s="109">
        <v>0.45271792750000001</v>
      </c>
      <c r="K51" s="109">
        <v>3.6857209999999999E-3</v>
      </c>
      <c r="L51" s="109">
        <v>3.1123879999999998E-4</v>
      </c>
      <c r="M51" s="109">
        <v>46.283924800000001</v>
      </c>
      <c r="N51" s="109">
        <v>1.7958460000000001E-4</v>
      </c>
      <c r="O51" s="109">
        <v>2.4735682987000001</v>
      </c>
      <c r="P51" s="109">
        <v>6.1080019999999995E-4</v>
      </c>
      <c r="Q51" s="109">
        <v>1.069432E-2</v>
      </c>
      <c r="R51" s="109">
        <v>6.149234E-2</v>
      </c>
      <c r="T51" s="109">
        <v>1.14283E-4</v>
      </c>
      <c r="U51" s="109">
        <v>0.11962634630000001</v>
      </c>
      <c r="V51" s="109">
        <v>2.9218410000000001E-3</v>
      </c>
      <c r="W51" s="109">
        <v>2.5689248E-3</v>
      </c>
      <c r="Y51" s="109">
        <v>2.1197669999999998E-3</v>
      </c>
      <c r="Z51" s="109">
        <v>12.741636561</v>
      </c>
      <c r="AA51" s="109">
        <v>5.0143934283</v>
      </c>
      <c r="AB51" s="109">
        <v>1.94706519E-2</v>
      </c>
      <c r="AC51" s="109">
        <v>2.6573400999999998E-3</v>
      </c>
      <c r="AE51" s="109">
        <v>3.5397599999999999E-4</v>
      </c>
      <c r="AF51" s="109">
        <v>0.37303494250000002</v>
      </c>
      <c r="AG51" s="109">
        <v>0.1088529</v>
      </c>
      <c r="AH51" s="109">
        <v>0.54400218649999998</v>
      </c>
      <c r="AI51" s="109">
        <v>2.381924E-4</v>
      </c>
      <c r="AJ51" s="109">
        <v>4.0772095000000001E-2</v>
      </c>
      <c r="AK51" s="109">
        <v>1.098078E-4</v>
      </c>
      <c r="AL51" s="109">
        <v>115.74236712</v>
      </c>
      <c r="AM51" s="109">
        <v>1.6709900000000001E-5</v>
      </c>
      <c r="AN51" s="109">
        <v>6.4070400000000002E-5</v>
      </c>
      <c r="AO51" s="109">
        <v>45.896014256999997</v>
      </c>
      <c r="AP51" s="109">
        <v>2.2260584273999999</v>
      </c>
      <c r="AS51" s="109">
        <v>4.5587607E-3</v>
      </c>
      <c r="AT51" s="109">
        <v>8.3553345400000006E-2</v>
      </c>
      <c r="AU51" s="109">
        <v>4.1698685800000003E-2</v>
      </c>
      <c r="AV51" s="109">
        <v>1.2034819038</v>
      </c>
      <c r="AW51" s="109">
        <v>8.4824438142999998</v>
      </c>
      <c r="AX51" s="109">
        <v>137.93466844</v>
      </c>
      <c r="AY51" s="109">
        <v>11.029518607</v>
      </c>
      <c r="AZ51" s="109">
        <v>3.2942325E-3</v>
      </c>
      <c r="BA51" s="109">
        <v>2.272543E-4</v>
      </c>
      <c r="BD51" s="109">
        <v>2.7500171949999999</v>
      </c>
      <c r="BE51" s="109">
        <v>2.5425619600000001E-2</v>
      </c>
      <c r="BG51" s="109" t="s">
        <v>50</v>
      </c>
      <c r="BH51" s="109">
        <v>4.0845554180900202E-4</v>
      </c>
      <c r="BI51" s="109">
        <v>1.7721673180007301E-2</v>
      </c>
      <c r="BJ51" s="109">
        <v>3.2943726947370099E-3</v>
      </c>
      <c r="BK51" s="109">
        <v>0.45272434935239197</v>
      </c>
      <c r="BL51" s="109">
        <v>0</v>
      </c>
      <c r="BM51" s="109">
        <v>3.6857472450602599E-3</v>
      </c>
      <c r="BN51" s="109">
        <v>11.119430932201199</v>
      </c>
      <c r="BO51" s="109">
        <v>11.119410833355699</v>
      </c>
      <c r="BP51" s="109">
        <v>9.0414081029613502</v>
      </c>
      <c r="BQ51" s="109">
        <v>1.9581457937708401E-4</v>
      </c>
      <c r="BR51" s="109">
        <v>1.2760802548543001E-4</v>
      </c>
      <c r="BS51" s="109">
        <v>1.83625121667575E-4</v>
      </c>
      <c r="BT51" s="109">
        <v>46.285673350262201</v>
      </c>
      <c r="BU51" s="109">
        <v>2.5424297293583999E-2</v>
      </c>
      <c r="BV51" s="109">
        <v>5.7461579854164302E-5</v>
      </c>
      <c r="BW51" s="109">
        <v>1.22122250389942E-4</v>
      </c>
      <c r="BX51" s="109">
        <v>0</v>
      </c>
      <c r="BY51" s="109">
        <v>2.47720017871</v>
      </c>
      <c r="BZ51" s="109">
        <v>1.4659347211428699E-4</v>
      </c>
      <c r="CA51" s="109">
        <v>4.6419133363095601E-4</v>
      </c>
      <c r="CB51" s="109">
        <v>1.06940775066529E-2</v>
      </c>
      <c r="CC51" s="109">
        <v>0</v>
      </c>
      <c r="CD51" s="109">
        <v>64.431543914396599</v>
      </c>
      <c r="CE51" s="109">
        <v>6.1492348098409901E-2</v>
      </c>
      <c r="CF51" s="109">
        <v>2.2723621642002401E-4</v>
      </c>
      <c r="CG51" s="109">
        <v>3.31409903161979E-5</v>
      </c>
      <c r="CH51" s="109">
        <v>8.1141315167248E-5</v>
      </c>
      <c r="CI51" s="109">
        <v>0</v>
      </c>
      <c r="CJ51" s="109">
        <v>0.11962789769594</v>
      </c>
      <c r="CK51" s="109">
        <v>0.37302639037517099</v>
      </c>
      <c r="CL51" s="109">
        <v>2.9218088833781902E-3</v>
      </c>
      <c r="CM51" s="109">
        <v>1.67099342665222E-5</v>
      </c>
      <c r="CN51" s="109">
        <v>4.0771639396594901E-2</v>
      </c>
      <c r="CO51" s="109">
        <v>6.4069658820968103E-5</v>
      </c>
      <c r="CP51" s="109">
        <v>2513.2363949580199</v>
      </c>
      <c r="CQ51" s="109">
        <v>2.5687554352435199E-3</v>
      </c>
      <c r="CR51" s="109">
        <v>27.220676601500301</v>
      </c>
      <c r="CS51" s="109">
        <v>2.3779685315286301</v>
      </c>
      <c r="CT51" s="109">
        <v>3.3529467145002401</v>
      </c>
      <c r="CU51" s="109">
        <v>8.48333260054895</v>
      </c>
      <c r="CV51" s="109">
        <v>118.214418808769</v>
      </c>
      <c r="CW51" s="109">
        <v>2.1197545059981099E-3</v>
      </c>
      <c r="CX51" s="109">
        <v>2.35005719434294E-4</v>
      </c>
      <c r="CY51" s="109">
        <v>12.7897991920814</v>
      </c>
      <c r="CZ51" s="109">
        <v>12.7897991920814</v>
      </c>
      <c r="DA51" s="109">
        <v>5.0143989993110401</v>
      </c>
      <c r="DB51" s="109">
        <v>137.94063636191001</v>
      </c>
      <c r="DC51" s="109">
        <v>6.1409597065174102E-3</v>
      </c>
      <c r="DD51" s="109">
        <v>1.13921468510392E-2</v>
      </c>
      <c r="DE51" s="109">
        <v>0</v>
      </c>
      <c r="DF51" s="109">
        <v>569.55967560235297</v>
      </c>
      <c r="DG51" s="109">
        <v>1.93763455644714</v>
      </c>
      <c r="DH51" s="109">
        <v>8.3217898495043592</v>
      </c>
      <c r="DI51" s="109">
        <v>0.19463458218026</v>
      </c>
      <c r="DJ51" s="109">
        <v>6.9091058604363895E-4</v>
      </c>
      <c r="DK51" s="109">
        <v>1.9663851474616498E-3</v>
      </c>
      <c r="DL51" s="109">
        <v>0</v>
      </c>
      <c r="DM51" s="109">
        <v>1.16809424670822E-4</v>
      </c>
      <c r="DN51" s="109">
        <v>2.3715936387837101E-4</v>
      </c>
      <c r="DO51" s="109">
        <v>0.108908244434487</v>
      </c>
      <c r="DP51" s="109">
        <v>2.75003129449891</v>
      </c>
      <c r="DQ51" s="109">
        <v>0.54430527645900195</v>
      </c>
      <c r="DR51" s="109">
        <v>128.22242276228101</v>
      </c>
      <c r="DS51" s="109">
        <v>0</v>
      </c>
      <c r="DT51" s="109">
        <v>9.7663352899353704E-5</v>
      </c>
      <c r="DU51" s="109">
        <v>1.4053479191124201E-4</v>
      </c>
      <c r="DV51" s="109">
        <v>7582.2334628548797</v>
      </c>
      <c r="DW51" s="109">
        <v>791.46373536158501</v>
      </c>
      <c r="DX51" s="109">
        <v>87.940253311286995</v>
      </c>
      <c r="DY51" s="109">
        <v>879.40398867287195</v>
      </c>
      <c r="DZ51" s="109">
        <v>9.0364061434459303E-5</v>
      </c>
      <c r="EA51" s="109">
        <v>133.54857277093399</v>
      </c>
      <c r="EB51" s="109">
        <v>2.22610299114293</v>
      </c>
      <c r="EC51" s="109">
        <v>0</v>
      </c>
      <c r="ED51" s="109">
        <v>0</v>
      </c>
      <c r="EE51" s="109">
        <v>4.5587976560458902E-3</v>
      </c>
      <c r="EF51" s="109">
        <v>8.3552706695987994E-2</v>
      </c>
      <c r="EG51" s="109">
        <v>4.1699687891664797E-2</v>
      </c>
      <c r="EH51" s="109">
        <v>1.2034881538826101</v>
      </c>
      <c r="EI51" s="109">
        <v>0.25344580289577001</v>
      </c>
      <c r="EJ51" s="109">
        <v>5720.2362829907897</v>
      </c>
      <c r="EK51" s="109">
        <v>0.30946274905339</v>
      </c>
      <c r="EL51" s="109">
        <v>40.563953063597801</v>
      </c>
      <c r="EM51" s="109">
        <v>55.664154599116998</v>
      </c>
      <c r="EN51" s="109">
        <v>0.24513565810722099</v>
      </c>
      <c r="EO51" s="109">
        <v>3.9378969008526301E-3</v>
      </c>
      <c r="EP51" s="109">
        <v>1.9374013569448301E-3</v>
      </c>
      <c r="EQ51" s="109">
        <v>30.432968137700701</v>
      </c>
      <c r="ER51" s="109">
        <v>763.27790300939705</v>
      </c>
      <c r="ES51" s="109">
        <v>695.65859698030704</v>
      </c>
      <c r="ET51" s="109">
        <v>67.619306029089998</v>
      </c>
      <c r="EU51" s="109">
        <v>0.55979111294829598</v>
      </c>
      <c r="EV51" s="109">
        <v>1.6876308338431501E-2</v>
      </c>
      <c r="EW51" s="109">
        <v>16.684095371947201</v>
      </c>
      <c r="EX51" s="109">
        <v>3.7009139436829299</v>
      </c>
      <c r="EY51" s="109">
        <v>186.057191972971</v>
      </c>
      <c r="EZ51" s="109">
        <v>7.6129753688608099</v>
      </c>
      <c r="FA51" s="109">
        <v>2.7389480998914202</v>
      </c>
      <c r="FB51" s="109">
        <v>342.26733532851603</v>
      </c>
      <c r="FC51" s="109">
        <v>1.09721035254661E-4</v>
      </c>
      <c r="FD51" s="109">
        <v>3.9421684690888799</v>
      </c>
      <c r="FE51" s="109">
        <v>0.30022936887183899</v>
      </c>
      <c r="FF51" s="109">
        <v>8.2319867061293905</v>
      </c>
      <c r="FG51" s="109">
        <v>1.51954907764127E-2</v>
      </c>
      <c r="FH51" s="109">
        <v>28.653743437115899</v>
      </c>
      <c r="FI51" s="109">
        <v>4988.6261964436699</v>
      </c>
      <c r="FJ51" s="109">
        <v>11.0295134144082</v>
      </c>
      <c r="FK51" s="109">
        <v>4.6222405947629101E-2</v>
      </c>
      <c r="FL51" s="109">
        <v>1.7386202647442299E-4</v>
      </c>
      <c r="FM51" s="109">
        <v>529.93271792454402</v>
      </c>
      <c r="FN51" s="109">
        <v>115.74732290045399</v>
      </c>
      <c r="FO51" s="109">
        <v>0</v>
      </c>
      <c r="FP51" s="109">
        <v>201.104708162767</v>
      </c>
      <c r="FQ51" s="109">
        <v>7619.4933693788998</v>
      </c>
      <c r="FR51" s="109">
        <v>45.899100490073103</v>
      </c>
      <c r="FS51" s="109">
        <v>290.83225130028598</v>
      </c>
      <c r="FU51" s="30">
        <f t="shared" si="57"/>
        <v>0</v>
      </c>
      <c r="FV51" s="45">
        <f t="shared" si="58"/>
        <v>2.5399549015519447E-3</v>
      </c>
      <c r="FW51" s="45">
        <f t="shared" si="59"/>
        <v>-2.9787035144959295E-6</v>
      </c>
      <c r="FX51" s="45">
        <f t="shared" si="60"/>
        <v>1.4898802161536197E-4</v>
      </c>
      <c r="FY51" s="45">
        <f t="shared" si="61"/>
        <v>1.576151525675058E-3</v>
      </c>
      <c r="FZ51" s="45">
        <f t="shared" si="62"/>
        <v>1.3825617825239645E-3</v>
      </c>
      <c r="GA51" s="45">
        <f t="shared" si="63"/>
        <v>-2.8665939869645183E-6</v>
      </c>
      <c r="GB51" s="45">
        <f t="shared" si="64"/>
        <v>3.8745439177877139E-5</v>
      </c>
      <c r="GC51" s="45">
        <f t="shared" si="65"/>
        <v>3.4311682680485114E-3</v>
      </c>
      <c r="GD51" s="45">
        <f t="shared" si="66"/>
        <v>1.4185107330367469E-5</v>
      </c>
      <c r="GE51" s="45">
        <f t="shared" si="67"/>
        <v>7.120739811840797E-6</v>
      </c>
      <c r="GF51" s="45">
        <f t="shared" si="68"/>
        <v>-1.8162410968578809E-5</v>
      </c>
      <c r="GG51" s="45">
        <f t="shared" si="69"/>
        <v>3.7778781072590547E-5</v>
      </c>
      <c r="GH51" s="45">
        <f t="shared" si="70"/>
        <v>-4.2863134907453733E-6</v>
      </c>
      <c r="GI51" s="45">
        <f t="shared" si="71"/>
        <v>1.4682756129712204E-3</v>
      </c>
      <c r="GJ51" s="45">
        <f t="shared" si="72"/>
        <v>-2.5203421277542689E-5</v>
      </c>
      <c r="GK51" s="45">
        <f t="shared" si="73"/>
        <v>-2.2674966440154724E-5</v>
      </c>
      <c r="GL51" s="45">
        <f t="shared" si="74"/>
        <v>1.3169786514895935E-7</v>
      </c>
      <c r="GM51" s="45">
        <f t="shared" si="75"/>
        <v>0</v>
      </c>
      <c r="GN51" s="45">
        <f t="shared" si="76"/>
        <v>-6.0771641810540149E-6</v>
      </c>
      <c r="GO51" s="45">
        <f t="shared" si="77"/>
        <v>1.2968681130667785E-5</v>
      </c>
      <c r="GP51" s="45">
        <f t="shared" si="78"/>
        <v>-1.0991912910365613E-5</v>
      </c>
      <c r="GQ51" s="45">
        <f t="shared" si="79"/>
        <v>-6.5928265584177015E-5</v>
      </c>
      <c r="GR51" s="45">
        <f t="shared" si="80"/>
        <v>0</v>
      </c>
      <c r="GS51" s="45">
        <f t="shared" si="81"/>
        <v>-5.8940449067897404E-6</v>
      </c>
      <c r="GT51" s="45">
        <f t="shared" si="82"/>
        <v>3.7799407360917634E-3</v>
      </c>
      <c r="GU51" s="45">
        <f t="shared" si="83"/>
        <v>1.1110039767917594E-6</v>
      </c>
      <c r="GV51" s="45">
        <f t="shared" si="84"/>
        <v>-7.3950014256491575E-6</v>
      </c>
      <c r="GW51" s="45">
        <f t="shared" si="85"/>
        <v>-1.6695828550941092E-5</v>
      </c>
      <c r="GX51" s="45">
        <f t="shared" si="86"/>
        <v>0</v>
      </c>
      <c r="GY51" s="45">
        <f t="shared" si="87"/>
        <v>-2.0372711163899685E-5</v>
      </c>
      <c r="GZ51" s="45">
        <f t="shared" si="88"/>
        <v>-2.2925800922874681E-5</v>
      </c>
      <c r="HA51" s="45">
        <f t="shared" si="89"/>
        <v>5.0843325705608917E-4</v>
      </c>
      <c r="HB51" s="45">
        <f t="shared" si="90"/>
        <v>5.5714842058262129E-4</v>
      </c>
      <c r="HC51" s="45">
        <f t="shared" si="91"/>
        <v>2.4118362280703109E-5</v>
      </c>
      <c r="HD51" s="45">
        <f t="shared" si="92"/>
        <v>-1.1174392807141532E-5</v>
      </c>
      <c r="HE51" s="45">
        <f t="shared" si="93"/>
        <v>-7.9015102150309195E-4</v>
      </c>
      <c r="HF51" s="45">
        <f t="shared" si="94"/>
        <v>4.2817341456816489E-5</v>
      </c>
      <c r="HG51" s="45">
        <f t="shared" si="95"/>
        <v>2.050671889096957E-6</v>
      </c>
      <c r="HH51" s="45">
        <f t="shared" si="96"/>
        <v>-1.1568197356337813E-5</v>
      </c>
      <c r="HI51" s="45">
        <f t="shared" si="97"/>
        <v>6.7244032473575771E-5</v>
      </c>
      <c r="HJ51" s="45">
        <f t="shared" si="98"/>
        <v>2.0019125455794082E-5</v>
      </c>
      <c r="HK51" s="45">
        <f t="shared" si="99"/>
        <v>0</v>
      </c>
      <c r="HL51" s="45">
        <f t="shared" si="100"/>
        <v>0</v>
      </c>
      <c r="HM51" s="45">
        <f t="shared" si="101"/>
        <v>8.1065992102102318E-6</v>
      </c>
      <c r="HN51" s="45">
        <f t="shared" si="102"/>
        <v>-7.6442661745606538E-6</v>
      </c>
      <c r="HO51" s="45">
        <f t="shared" si="103"/>
        <v>2.4031732549080919E-5</v>
      </c>
      <c r="HP51" s="45">
        <f t="shared" si="104"/>
        <v>5.1933332694008255E-6</v>
      </c>
      <c r="HQ51" s="45">
        <f t="shared" si="105"/>
        <v>1.0477950321955822E-4</v>
      </c>
      <c r="HR51" s="45">
        <f t="shared" si="106"/>
        <v>4.3266293945595351E-5</v>
      </c>
      <c r="HS51" s="45">
        <f t="shared" si="107"/>
        <v>-4.7079042931217247E-7</v>
      </c>
      <c r="HT51" s="45">
        <f t="shared" si="108"/>
        <v>4.2557632774849262E-5</v>
      </c>
      <c r="HU51" s="45">
        <f t="shared" si="109"/>
        <v>-7.957420377078671E-5</v>
      </c>
      <c r="HV51" s="45">
        <f t="shared" si="110"/>
        <v>0</v>
      </c>
      <c r="HW51" s="45">
        <f t="shared" si="111"/>
        <v>0</v>
      </c>
      <c r="HX51" s="45">
        <f t="shared" si="112"/>
        <v>5.1270584546947117E-6</v>
      </c>
      <c r="HY51" s="45">
        <f t="shared" si="113"/>
        <v>-5.200685123133551E-5</v>
      </c>
    </row>
    <row r="54" spans="1:233" x14ac:dyDescent="0.25">
      <c r="A54" s="37" t="s">
        <v>233</v>
      </c>
      <c r="B54" s="109">
        <v>341.52847621000001</v>
      </c>
      <c r="C54" s="109">
        <v>16.200412550999999</v>
      </c>
      <c r="D54" s="109">
        <v>168.45257788000001</v>
      </c>
      <c r="E54" s="109">
        <v>73.310080525999993</v>
      </c>
      <c r="F54" s="109">
        <v>50.056521277999998</v>
      </c>
      <c r="G54" s="109">
        <v>20.767875480000001</v>
      </c>
      <c r="H54" s="109">
        <v>395.71815486999998</v>
      </c>
      <c r="I54" s="109">
        <v>0.576504919</v>
      </c>
      <c r="J54" s="109">
        <v>0.1046385078</v>
      </c>
      <c r="K54" s="109">
        <v>6.75708909E-2</v>
      </c>
      <c r="L54" s="109">
        <v>2.0252041000000001E-3</v>
      </c>
      <c r="M54" s="109">
        <v>3.9043634331999999</v>
      </c>
      <c r="N54" s="109">
        <v>1.1736711000000001E-3</v>
      </c>
      <c r="O54" s="109">
        <v>0.2321164812</v>
      </c>
      <c r="P54" s="109">
        <v>2.0104958E-3</v>
      </c>
      <c r="Q54" s="109">
        <v>1.5285464999999999E-3</v>
      </c>
      <c r="R54" s="109">
        <v>4.2844060999999998E-3</v>
      </c>
      <c r="S54" s="109">
        <v>1.5473955100000001E-2</v>
      </c>
      <c r="T54" s="109">
        <v>5.6356869999999999E-4</v>
      </c>
      <c r="U54" s="109">
        <v>1.33587905E-2</v>
      </c>
      <c r="V54" s="109">
        <v>7.49034066E-2</v>
      </c>
      <c r="W54" s="109">
        <v>6.3543621000000002E-3</v>
      </c>
      <c r="X54" s="109">
        <v>1.1946988E-3</v>
      </c>
      <c r="Y54" s="109">
        <v>1.2229060000000001E-4</v>
      </c>
      <c r="Z54" s="109">
        <v>0.72849569280000004</v>
      </c>
      <c r="AA54" s="109">
        <v>1.0337714656000001</v>
      </c>
      <c r="AB54" s="109">
        <v>1.7930214E-3</v>
      </c>
      <c r="AC54" s="109">
        <v>6.0442741000000001E-3</v>
      </c>
      <c r="AE54" s="109">
        <v>3.3921712899999998E-2</v>
      </c>
      <c r="AF54" s="109">
        <v>0.26609373089999999</v>
      </c>
      <c r="AG54" s="109">
        <v>0.42524101809999998</v>
      </c>
      <c r="AH54" s="109">
        <v>5.0950210400000001E-2</v>
      </c>
      <c r="AI54" s="109">
        <v>3.4326828000000001E-3</v>
      </c>
      <c r="AJ54" s="109">
        <v>0.12643721690000001</v>
      </c>
      <c r="AK54" s="109">
        <v>4.7519438000000001E-3</v>
      </c>
      <c r="AL54" s="109">
        <v>9.8756206531000004</v>
      </c>
      <c r="AM54" s="109">
        <v>3.7231223600000002E-2</v>
      </c>
      <c r="AN54" s="109">
        <v>9.2335960699999997E-2</v>
      </c>
      <c r="AO54" s="109">
        <v>2.7302780911000002</v>
      </c>
      <c r="AP54" s="109">
        <v>1.6622753000000001E-2</v>
      </c>
      <c r="AQ54" s="109">
        <v>1.2334579000000001E-6</v>
      </c>
      <c r="AR54" s="109">
        <v>1.0964100000000001E-5</v>
      </c>
      <c r="AS54" s="109">
        <v>2.8137509999999998E-4</v>
      </c>
      <c r="AT54" s="109">
        <v>5.4168083000000001E-3</v>
      </c>
      <c r="AU54" s="109">
        <v>2.7995962000000002E-3</v>
      </c>
      <c r="AV54" s="109">
        <v>5.6369931800000002E-2</v>
      </c>
      <c r="AW54" s="109">
        <v>0.78438783739999995</v>
      </c>
      <c r="AX54" s="109">
        <v>8.5513786641999996</v>
      </c>
      <c r="AY54" s="109">
        <v>0.78813068490000004</v>
      </c>
      <c r="AZ54" s="109">
        <v>1.6112160000000001E-4</v>
      </c>
      <c r="BA54" s="109">
        <v>1.11151E-5</v>
      </c>
      <c r="BC54" s="109">
        <v>5.9339702999999999E-3</v>
      </c>
      <c r="BD54" s="109">
        <v>0.15813753729999999</v>
      </c>
      <c r="BE54" s="109">
        <v>1.7151919999999999E-3</v>
      </c>
      <c r="BG54" s="109" t="s">
        <v>51</v>
      </c>
      <c r="BH54" s="109">
        <v>0</v>
      </c>
      <c r="BI54" s="109">
        <v>0</v>
      </c>
      <c r="BJ54" s="109">
        <v>0</v>
      </c>
      <c r="BK54" s="109">
        <v>0</v>
      </c>
      <c r="BL54" s="109">
        <v>0</v>
      </c>
      <c r="BM54" s="109">
        <v>0</v>
      </c>
      <c r="BN54" s="109">
        <v>0</v>
      </c>
      <c r="BO54" s="109">
        <v>0</v>
      </c>
      <c r="BP54" s="109">
        <v>0</v>
      </c>
      <c r="BQ54" s="109">
        <v>0</v>
      </c>
      <c r="BR54" s="109">
        <v>0</v>
      </c>
      <c r="BS54" s="109">
        <v>0</v>
      </c>
      <c r="BT54" s="109">
        <v>0</v>
      </c>
      <c r="BU54" s="109">
        <v>0</v>
      </c>
      <c r="BV54" s="109">
        <v>0</v>
      </c>
      <c r="BW54" s="109">
        <v>0</v>
      </c>
      <c r="BX54" s="109">
        <v>0</v>
      </c>
      <c r="BY54" s="109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9">
        <v>0</v>
      </c>
      <c r="CH54" s="109">
        <v>0</v>
      </c>
      <c r="CI54" s="109">
        <v>0</v>
      </c>
      <c r="CJ54" s="109">
        <v>0</v>
      </c>
      <c r="CK54" s="109">
        <v>0</v>
      </c>
      <c r="CL54" s="109">
        <v>0</v>
      </c>
      <c r="CM54" s="109">
        <v>0</v>
      </c>
      <c r="CN54" s="109">
        <v>0</v>
      </c>
      <c r="CO54" s="109">
        <v>0</v>
      </c>
      <c r="CP54" s="109">
        <v>0</v>
      </c>
      <c r="CQ54" s="109">
        <v>0</v>
      </c>
      <c r="CR54" s="109">
        <v>0</v>
      </c>
      <c r="CS54" s="109">
        <v>0</v>
      </c>
      <c r="CT54" s="109">
        <v>0</v>
      </c>
      <c r="CU54" s="109">
        <v>0</v>
      </c>
      <c r="CV54" s="109">
        <v>0</v>
      </c>
      <c r="CW54" s="109">
        <v>0</v>
      </c>
      <c r="CX54" s="109">
        <v>0</v>
      </c>
      <c r="CY54" s="109">
        <v>0</v>
      </c>
      <c r="CZ54" s="109">
        <v>0</v>
      </c>
      <c r="DA54" s="109">
        <v>0</v>
      </c>
      <c r="DB54" s="109">
        <v>0</v>
      </c>
      <c r="DC54" s="109">
        <v>0</v>
      </c>
      <c r="DD54" s="109">
        <v>0</v>
      </c>
      <c r="DE54" s="109">
        <v>0</v>
      </c>
      <c r="DF54" s="109">
        <v>0</v>
      </c>
      <c r="DG54" s="109">
        <v>0</v>
      </c>
      <c r="DH54" s="109">
        <v>0</v>
      </c>
      <c r="DI54" s="109">
        <v>0</v>
      </c>
      <c r="DJ54" s="109">
        <v>0</v>
      </c>
      <c r="DK54" s="109">
        <v>0</v>
      </c>
      <c r="DL54" s="109">
        <v>0</v>
      </c>
      <c r="DM54" s="109">
        <v>0</v>
      </c>
      <c r="DN54" s="109">
        <v>0</v>
      </c>
      <c r="DO54" s="109">
        <v>0</v>
      </c>
      <c r="DP54" s="109">
        <v>0</v>
      </c>
      <c r="DQ54" s="109">
        <v>0</v>
      </c>
      <c r="DR54" s="109">
        <v>0</v>
      </c>
      <c r="DS54" s="109">
        <v>0</v>
      </c>
      <c r="DT54" s="109">
        <v>0</v>
      </c>
      <c r="DU54" s="109">
        <v>0</v>
      </c>
      <c r="DV54" s="109">
        <v>0</v>
      </c>
      <c r="DW54" s="109">
        <v>0</v>
      </c>
      <c r="DX54" s="109">
        <v>0</v>
      </c>
      <c r="DY54" s="109">
        <v>0</v>
      </c>
      <c r="DZ54" s="109">
        <v>0</v>
      </c>
      <c r="EA54" s="109">
        <v>0</v>
      </c>
      <c r="EB54" s="109">
        <v>0</v>
      </c>
      <c r="EC54" s="109">
        <v>0</v>
      </c>
      <c r="ED54" s="109">
        <v>0</v>
      </c>
      <c r="EE54" s="109">
        <v>0</v>
      </c>
      <c r="EF54" s="109">
        <v>0</v>
      </c>
      <c r="EG54" s="109">
        <v>0</v>
      </c>
      <c r="EH54" s="109">
        <v>0</v>
      </c>
      <c r="EI54" s="109">
        <v>0</v>
      </c>
      <c r="EJ54" s="109">
        <v>0</v>
      </c>
      <c r="EK54" s="109">
        <v>0</v>
      </c>
      <c r="EL54" s="109">
        <v>0</v>
      </c>
      <c r="EM54" s="109">
        <v>0</v>
      </c>
      <c r="EN54" s="109">
        <v>0</v>
      </c>
      <c r="EO54" s="109">
        <v>0</v>
      </c>
      <c r="EP54" s="109">
        <v>0</v>
      </c>
      <c r="EQ54" s="109">
        <v>0</v>
      </c>
      <c r="ER54" s="109">
        <v>0</v>
      </c>
      <c r="ES54" s="109">
        <v>0</v>
      </c>
      <c r="ET54" s="109">
        <v>0</v>
      </c>
      <c r="EU54" s="109">
        <v>0</v>
      </c>
      <c r="EV54" s="109">
        <v>0</v>
      </c>
      <c r="EW54" s="109">
        <v>0</v>
      </c>
      <c r="EX54" s="109">
        <v>0</v>
      </c>
      <c r="EY54" s="109">
        <v>0</v>
      </c>
      <c r="EZ54" s="109">
        <v>0</v>
      </c>
      <c r="FA54" s="109">
        <v>0</v>
      </c>
      <c r="FB54" s="109">
        <v>0</v>
      </c>
      <c r="FC54" s="109">
        <v>0</v>
      </c>
      <c r="FD54" s="109">
        <v>0</v>
      </c>
      <c r="FE54" s="109">
        <v>0</v>
      </c>
      <c r="FF54" s="109">
        <v>0</v>
      </c>
      <c r="FG54" s="109">
        <v>0</v>
      </c>
      <c r="FH54" s="109">
        <v>0</v>
      </c>
      <c r="FI54" s="109">
        <v>0</v>
      </c>
      <c r="FJ54" s="109">
        <v>0</v>
      </c>
      <c r="FK54" s="109">
        <v>0</v>
      </c>
      <c r="FL54" s="109">
        <v>0</v>
      </c>
      <c r="FM54" s="109">
        <v>0</v>
      </c>
      <c r="FN54" s="109">
        <v>0</v>
      </c>
      <c r="FO54" s="109">
        <v>0</v>
      </c>
      <c r="FP54" s="109">
        <v>0</v>
      </c>
      <c r="FQ54" s="109">
        <v>0</v>
      </c>
      <c r="FR54" s="109">
        <v>0</v>
      </c>
      <c r="FS54" s="109">
        <v>0</v>
      </c>
      <c r="FU54" s="30" t="e">
        <f t="shared" ref="FU54:FU59" si="114">DE54/DY54</f>
        <v>#DIV/0!</v>
      </c>
      <c r="FV54" s="45">
        <f t="shared" ref="FV54:FV59" si="115">(CP54-B54)/(B54+1E-50)</f>
        <v>-1</v>
      </c>
      <c r="FW54" s="45">
        <f t="shared" ref="FW54:FW59" si="116">(DR54-C54)/(C54+1E-50)</f>
        <v>-1</v>
      </c>
      <c r="FX54" s="45">
        <f t="shared" ref="FX54:FX59" si="117">(DY54-D54)/(D54+1E-50)</f>
        <v>-1</v>
      </c>
      <c r="FY54" s="45">
        <f t="shared" ref="FY54:FZ59" si="118">(ER54-E54)/(E54+1E-50)</f>
        <v>-1</v>
      </c>
      <c r="FZ54" s="45">
        <f t="shared" si="118"/>
        <v>-1</v>
      </c>
      <c r="GA54" s="45">
        <f t="shared" ref="GA54:GA59" si="119">(FH54-G54)/(G54+1E-50)</f>
        <v>-1</v>
      </c>
      <c r="GB54" s="45">
        <f t="shared" ref="GB54:GB59" si="120">(FQ54-H54)/(H54+1E-50)</f>
        <v>-1</v>
      </c>
      <c r="GC54" s="45">
        <f t="shared" ref="GC54:GC59" si="121">(BO54-I54)/(I54+1E-50)</f>
        <v>-1</v>
      </c>
      <c r="GD54" s="45">
        <f t="shared" ref="GD54:GD59" si="122">(BK54-J54)/(J54+1E-50)</f>
        <v>-1</v>
      </c>
      <c r="GE54" s="45">
        <f t="shared" ref="GE54:GE59" si="123">(BM54-K54)/(K54+1E-50)</f>
        <v>-1</v>
      </c>
      <c r="GF54" s="45">
        <f t="shared" ref="GF54:GF59" si="124">(BR54+BS54-L54)/(L54+1E-50)</f>
        <v>-1</v>
      </c>
      <c r="GG54" s="45">
        <f t="shared" ref="GG54:GG59" si="125">(BT54-M54)/(M54+1E-50)</f>
        <v>-1</v>
      </c>
      <c r="GH54" s="45">
        <f t="shared" ref="GH54:GH59" si="126">(BV54+BW54-N54)/(N54+1E-50)</f>
        <v>-1</v>
      </c>
      <c r="GI54" s="45">
        <f t="shared" ref="GI54:GI59" si="127">(BY54-O54)/(O54+1E-50)</f>
        <v>-1</v>
      </c>
      <c r="GJ54" s="45">
        <f t="shared" ref="GJ54:GJ59" si="128">(BZ54+CA54-P54)/(P54+1E-50)</f>
        <v>-1</v>
      </c>
      <c r="GK54" s="45">
        <f t="shared" ref="GK54:GK59" si="129">(CB54-Q54)/(Q54+1E-50)</f>
        <v>-1</v>
      </c>
      <c r="GL54" s="45">
        <f t="shared" ref="GL54:GL59" si="130">(CE54-R54)/(R54+1E-50)</f>
        <v>-1</v>
      </c>
      <c r="GM54" s="45">
        <f t="shared" ref="GM54:GM59" si="131">(CI54-S54)/(S54+1E-50)</f>
        <v>-1</v>
      </c>
      <c r="GN54" s="45">
        <f t="shared" ref="GN54:GN59" si="132">(CG54+CH54-T54)/(T54+1E-50)</f>
        <v>-1</v>
      </c>
      <c r="GO54" s="45">
        <f t="shared" ref="GO54:GO59" si="133">(CJ54-U54)/(U54+1E-50)</f>
        <v>-1</v>
      </c>
      <c r="GP54" s="45">
        <f t="shared" ref="GP54:GP59" si="134">(CL54-V54)/(V54+1E-50)</f>
        <v>-1</v>
      </c>
      <c r="GQ54" s="45">
        <f t="shared" ref="GQ54:GQ59" si="135">(CQ54-W54)/(W54+1E-50)</f>
        <v>-1</v>
      </c>
      <c r="GR54" s="45">
        <f t="shared" ref="GR54:GR59" si="136">(BX54-X54)/(X54+1E-50)</f>
        <v>-1</v>
      </c>
      <c r="GS54" s="45">
        <f t="shared" ref="GS54:GS59" si="137">(CW54-Y54)/(Y54+1E-50)</f>
        <v>-1</v>
      </c>
      <c r="GT54" s="45">
        <f t="shared" ref="GT54:GU59" si="138">(CZ54-Z54)/(Z54+1E-50)</f>
        <v>-1</v>
      </c>
      <c r="GU54" s="45">
        <f t="shared" si="138"/>
        <v>-1</v>
      </c>
      <c r="GV54" s="45">
        <f t="shared" ref="GV54:GV59" si="139">(DC54+DD54+EP54-AB54)/(AB54+1E-50)</f>
        <v>-1</v>
      </c>
      <c r="GW54" s="45">
        <f t="shared" ref="GW54:GW59" si="140">(DJ54+DK54-AC54)/(AC54+1E-50)</f>
        <v>-1</v>
      </c>
      <c r="GX54" s="45">
        <f t="shared" ref="GX54:GX59" si="141">(DL54-AD54)/(AD54+1E-50)</f>
        <v>0</v>
      </c>
      <c r="GY54" s="45">
        <f t="shared" ref="GY54:GY59" si="142">(DM54+DN54-AE54)/(AE54+1E-50)</f>
        <v>-1</v>
      </c>
      <c r="GZ54" s="45">
        <f t="shared" ref="GZ54:GZ59" si="143">(CK54-AF54)/(AF54+1E-50)</f>
        <v>-1</v>
      </c>
      <c r="HA54" s="45">
        <f t="shared" ref="HA54:HA59" si="144">(DO54-AG54)/(AG54+1E-50)</f>
        <v>-1</v>
      </c>
      <c r="HB54" s="45">
        <f t="shared" ref="HB54:HB59" si="145">(DQ54-AH54)/(AH54+1E-50)</f>
        <v>-1</v>
      </c>
      <c r="HC54" s="45">
        <f t="shared" ref="HC54:HC59" si="146">(DT54+DU54-AI54)/(AI54+1E-50)</f>
        <v>-1</v>
      </c>
      <c r="HD54" s="45">
        <f t="shared" ref="HD54:HD59" si="147">(CN54-AJ54)/(AJ54+1E-50)</f>
        <v>-1</v>
      </c>
      <c r="HE54" s="45">
        <f t="shared" ref="HE54:HE59" si="148">(FC54-AK54)/(AK54+1E-50)</f>
        <v>-1</v>
      </c>
      <c r="HF54" s="45">
        <f t="shared" ref="HF54:HF59" si="149">(FN54-AL54)/(AL54+1E-50)</f>
        <v>-1</v>
      </c>
      <c r="HG54" s="45">
        <f t="shared" ref="HG54:HG59" si="150">(CM54-AM54)/(AM54+1E-50)</f>
        <v>-1</v>
      </c>
      <c r="HH54" s="45">
        <f t="shared" ref="HH54:HH59" si="151">(CO54-AN54)/(AN54+1E-50)</f>
        <v>-1</v>
      </c>
      <c r="HI54" s="45">
        <f t="shared" ref="HI54:HI59" si="152">(FR54-AO54)/(AO54+1E-50)</f>
        <v>-1</v>
      </c>
      <c r="HJ54" s="45">
        <f t="shared" ref="HJ54:HP59" si="153">(EB54-AP54)/(AP54+1E-50)</f>
        <v>-1</v>
      </c>
      <c r="HK54" s="45">
        <f t="shared" si="153"/>
        <v>-1</v>
      </c>
      <c r="HL54" s="45">
        <f t="shared" si="153"/>
        <v>-1</v>
      </c>
      <c r="HM54" s="45">
        <f t="shared" si="153"/>
        <v>-1</v>
      </c>
      <c r="HN54" s="45">
        <f t="shared" si="153"/>
        <v>-1</v>
      </c>
      <c r="HO54" s="45">
        <f t="shared" si="153"/>
        <v>-1</v>
      </c>
      <c r="HP54" s="45">
        <f t="shared" si="153"/>
        <v>-1</v>
      </c>
      <c r="HQ54" s="45">
        <f t="shared" ref="HQ54:HQ59" si="154">(CU54-AW54)/(AW54+1E-50)</f>
        <v>-1</v>
      </c>
      <c r="HR54" s="45">
        <f t="shared" ref="HR54:HR59" si="155">(DB54-AX54)/(AX54+1E-50)</f>
        <v>-1</v>
      </c>
      <c r="HS54" s="45">
        <f t="shared" ref="HS54:HS59" si="156">(FJ54-AY54)/(AY54+1E-50)</f>
        <v>-1</v>
      </c>
      <c r="HT54" s="45">
        <f t="shared" ref="HT54:HT59" si="157">(BJ54-AZ54)/(AZ54+1E-50)</f>
        <v>-1</v>
      </c>
      <c r="HU54" s="45">
        <f t="shared" ref="HU54:HU59" si="158">(CF54-BA54)/(BA54+1E-50)</f>
        <v>-1</v>
      </c>
      <c r="HV54" s="45">
        <f t="shared" ref="HV54:HV59" si="159">(BL54-BB54)/(BB54+1E-50)</f>
        <v>0</v>
      </c>
      <c r="HW54" s="45">
        <f t="shared" ref="HW54:HW59" si="160">(CC54-BC54)/(BC54+1E-50)</f>
        <v>-1</v>
      </c>
      <c r="HX54" s="45">
        <f t="shared" ref="HX54:HX59" si="161">(DP54-BD54)/(BD54+1E-50)</f>
        <v>-1</v>
      </c>
      <c r="HY54" s="45">
        <f t="shared" ref="HY54:HY59" si="162">(BU54-BE54)/(BE54+1E-50)</f>
        <v>-1</v>
      </c>
    </row>
    <row r="55" spans="1:233" x14ac:dyDescent="0.25">
      <c r="A55" s="37" t="s">
        <v>1</v>
      </c>
      <c r="B55" s="109">
        <v>4210.0019418000002</v>
      </c>
      <c r="C55" s="109">
        <v>340.07665850000001</v>
      </c>
      <c r="D55" s="109">
        <v>9036.5178252000005</v>
      </c>
      <c r="E55" s="109">
        <v>645.30188655999996</v>
      </c>
      <c r="F55" s="109">
        <v>545.74074600999995</v>
      </c>
      <c r="G55" s="109">
        <v>210.44755388999999</v>
      </c>
      <c r="H55" s="109">
        <v>2322.0163836000002</v>
      </c>
      <c r="I55" s="109">
        <v>6.0464688739000003</v>
      </c>
      <c r="J55" s="109">
        <v>2.6614257799999999E-2</v>
      </c>
      <c r="K55" s="109">
        <v>1.8444241E-2</v>
      </c>
      <c r="L55" s="109">
        <v>0.27863145839999998</v>
      </c>
      <c r="M55" s="109">
        <v>19.587720100999999</v>
      </c>
      <c r="N55" s="109">
        <v>0.198471805</v>
      </c>
      <c r="O55" s="109">
        <v>0.1445355314</v>
      </c>
      <c r="P55" s="109">
        <v>0.20282389310000001</v>
      </c>
      <c r="Q55" s="109">
        <v>8.2527199999999998E-3</v>
      </c>
      <c r="R55" s="109">
        <v>4.7481845199999997E-2</v>
      </c>
      <c r="T55" s="109">
        <v>2.4913575999999998E-3</v>
      </c>
      <c r="U55" s="109">
        <v>9.3380048500000007E-2</v>
      </c>
      <c r="V55" s="109">
        <v>1.7854761E-2</v>
      </c>
      <c r="W55" s="109">
        <v>1.591596E-3</v>
      </c>
      <c r="X55" s="109">
        <v>5.8383488999999996E-7</v>
      </c>
      <c r="Y55" s="109">
        <v>1.635807E-3</v>
      </c>
      <c r="Z55" s="109">
        <v>22.238476891000001</v>
      </c>
      <c r="AA55" s="109">
        <v>0.44523057719999998</v>
      </c>
      <c r="AB55" s="109">
        <v>3.60930213E-2</v>
      </c>
      <c r="AC55" s="109">
        <v>0.65596775439999999</v>
      </c>
      <c r="AE55" s="109">
        <v>0.42847749060000001</v>
      </c>
      <c r="AF55" s="109">
        <v>0.11395334999999999</v>
      </c>
      <c r="AG55" s="109">
        <v>14.3739559</v>
      </c>
      <c r="AH55" s="109">
        <v>1.6338543006999999</v>
      </c>
      <c r="AI55" s="109">
        <v>1.1033247219</v>
      </c>
      <c r="AJ55" s="109">
        <v>6.2663495E-2</v>
      </c>
      <c r="AK55" s="109">
        <v>8.47378E-5</v>
      </c>
      <c r="AL55" s="109">
        <v>33.493028148999997</v>
      </c>
      <c r="AM55" s="109">
        <v>1.2894900000000001E-5</v>
      </c>
      <c r="AN55" s="109">
        <v>1.5649442600000001E-2</v>
      </c>
      <c r="AO55" s="109">
        <v>15.045726057</v>
      </c>
      <c r="AP55" s="109">
        <v>1.8835792578999999</v>
      </c>
      <c r="AS55" s="109">
        <v>8.3772950000000001E-4</v>
      </c>
      <c r="AT55" s="109">
        <v>6.8556030999999996E-3</v>
      </c>
      <c r="AU55" s="109">
        <v>1.1623060999999999E-3</v>
      </c>
      <c r="AV55" s="109">
        <v>0.755623979</v>
      </c>
      <c r="AW55" s="109">
        <v>2.5613024861999998</v>
      </c>
      <c r="AX55" s="109">
        <v>39.634338344</v>
      </c>
      <c r="AY55" s="109">
        <v>0.92929277509999997</v>
      </c>
      <c r="AZ55" s="109">
        <v>2.5421325000000001E-3</v>
      </c>
      <c r="BA55" s="109">
        <v>1.7537029999999999E-4</v>
      </c>
      <c r="BE55" s="109">
        <v>1.2487592E-3</v>
      </c>
      <c r="BG55" s="109" t="s">
        <v>1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T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G55" s="109">
        <v>0</v>
      </c>
      <c r="EH55" s="109">
        <v>0</v>
      </c>
      <c r="EI55" s="109">
        <v>0</v>
      </c>
      <c r="EJ55" s="109">
        <v>0</v>
      </c>
      <c r="EK55" s="109">
        <v>0</v>
      </c>
      <c r="EL55" s="109">
        <v>0</v>
      </c>
      <c r="EM55" s="109">
        <v>0</v>
      </c>
      <c r="EN55" s="109">
        <v>0</v>
      </c>
      <c r="EO55" s="109">
        <v>0</v>
      </c>
      <c r="EP55" s="109">
        <v>0</v>
      </c>
      <c r="EQ55" s="109">
        <v>0</v>
      </c>
      <c r="ER55" s="109">
        <v>0</v>
      </c>
      <c r="ES55" s="109">
        <v>0</v>
      </c>
      <c r="ET55" s="109">
        <v>0</v>
      </c>
      <c r="EU55" s="109">
        <v>0</v>
      </c>
      <c r="EV55" s="109">
        <v>0</v>
      </c>
      <c r="EW55" s="109">
        <v>0</v>
      </c>
      <c r="EX55" s="109">
        <v>0</v>
      </c>
      <c r="EY55" s="109">
        <v>0</v>
      </c>
      <c r="EZ55" s="109">
        <v>0</v>
      </c>
      <c r="FA55" s="109">
        <v>0</v>
      </c>
      <c r="FB55" s="109">
        <v>0</v>
      </c>
      <c r="FC55" s="109">
        <v>0</v>
      </c>
      <c r="FD55" s="109">
        <v>0</v>
      </c>
      <c r="FE55" s="109">
        <v>0</v>
      </c>
      <c r="FF55" s="109">
        <v>0</v>
      </c>
      <c r="FG55" s="109">
        <v>0</v>
      </c>
      <c r="FH55" s="109">
        <v>0</v>
      </c>
      <c r="FI55" s="109">
        <v>0</v>
      </c>
      <c r="FJ55" s="109">
        <v>0</v>
      </c>
      <c r="FK55" s="109">
        <v>0</v>
      </c>
      <c r="FL55" s="109">
        <v>0</v>
      </c>
      <c r="FM55" s="109">
        <v>0</v>
      </c>
      <c r="FN55" s="109">
        <v>0</v>
      </c>
      <c r="FO55" s="109">
        <v>0</v>
      </c>
      <c r="FP55" s="109">
        <v>0</v>
      </c>
      <c r="FQ55" s="109">
        <v>0</v>
      </c>
      <c r="FR55" s="109">
        <v>0</v>
      </c>
      <c r="FS55" s="109">
        <v>0</v>
      </c>
      <c r="FU55" s="30" t="e">
        <f t="shared" si="114"/>
        <v>#DIV/0!</v>
      </c>
      <c r="FV55" s="45">
        <f t="shared" si="115"/>
        <v>-1</v>
      </c>
      <c r="FW55" s="45">
        <f t="shared" si="116"/>
        <v>-1</v>
      </c>
      <c r="FX55" s="45">
        <f t="shared" si="117"/>
        <v>-1</v>
      </c>
      <c r="FY55" s="45">
        <f t="shared" si="118"/>
        <v>-1</v>
      </c>
      <c r="FZ55" s="45">
        <f t="shared" si="118"/>
        <v>-1</v>
      </c>
      <c r="GA55" s="45">
        <f t="shared" si="119"/>
        <v>-1</v>
      </c>
      <c r="GB55" s="45">
        <f t="shared" si="120"/>
        <v>-1</v>
      </c>
      <c r="GC55" s="45">
        <f t="shared" si="121"/>
        <v>-1</v>
      </c>
      <c r="GD55" s="45">
        <f t="shared" si="122"/>
        <v>-1</v>
      </c>
      <c r="GE55" s="45">
        <f t="shared" si="123"/>
        <v>-1</v>
      </c>
      <c r="GF55" s="45">
        <f t="shared" si="124"/>
        <v>-1</v>
      </c>
      <c r="GG55" s="45">
        <f t="shared" si="125"/>
        <v>-1</v>
      </c>
      <c r="GH55" s="45">
        <f t="shared" si="126"/>
        <v>-1</v>
      </c>
      <c r="GI55" s="45">
        <f t="shared" si="127"/>
        <v>-1</v>
      </c>
      <c r="GJ55" s="45">
        <f t="shared" si="128"/>
        <v>-1</v>
      </c>
      <c r="GK55" s="45">
        <f t="shared" si="129"/>
        <v>-1</v>
      </c>
      <c r="GL55" s="45">
        <f t="shared" si="130"/>
        <v>-1</v>
      </c>
      <c r="GM55" s="45">
        <f t="shared" si="131"/>
        <v>0</v>
      </c>
      <c r="GN55" s="45">
        <f t="shared" si="132"/>
        <v>-1</v>
      </c>
      <c r="GO55" s="45">
        <f t="shared" si="133"/>
        <v>-1</v>
      </c>
      <c r="GP55" s="45">
        <f t="shared" si="134"/>
        <v>-1</v>
      </c>
      <c r="GQ55" s="45">
        <f t="shared" si="135"/>
        <v>-1</v>
      </c>
      <c r="GR55" s="45">
        <f t="shared" si="136"/>
        <v>-1</v>
      </c>
      <c r="GS55" s="45">
        <f t="shared" si="137"/>
        <v>-1</v>
      </c>
      <c r="GT55" s="45">
        <f t="shared" si="138"/>
        <v>-1</v>
      </c>
      <c r="GU55" s="45">
        <f t="shared" si="138"/>
        <v>-1</v>
      </c>
      <c r="GV55" s="45">
        <f t="shared" si="139"/>
        <v>-1</v>
      </c>
      <c r="GW55" s="45">
        <f t="shared" si="140"/>
        <v>-1</v>
      </c>
      <c r="GX55" s="45">
        <f t="shared" si="141"/>
        <v>0</v>
      </c>
      <c r="GY55" s="45">
        <f t="shared" si="142"/>
        <v>-1</v>
      </c>
      <c r="GZ55" s="45">
        <f t="shared" si="143"/>
        <v>-1</v>
      </c>
      <c r="HA55" s="45">
        <f t="shared" si="144"/>
        <v>-1</v>
      </c>
      <c r="HB55" s="45">
        <f t="shared" si="145"/>
        <v>-1</v>
      </c>
      <c r="HC55" s="45">
        <f t="shared" si="146"/>
        <v>-1</v>
      </c>
      <c r="HD55" s="45">
        <f t="shared" si="147"/>
        <v>-1</v>
      </c>
      <c r="HE55" s="45">
        <f t="shared" si="148"/>
        <v>-1</v>
      </c>
      <c r="HF55" s="45">
        <f t="shared" si="149"/>
        <v>-1</v>
      </c>
      <c r="HG55" s="45">
        <f t="shared" si="150"/>
        <v>-1</v>
      </c>
      <c r="HH55" s="45">
        <f t="shared" si="151"/>
        <v>-1</v>
      </c>
      <c r="HI55" s="45">
        <f t="shared" si="152"/>
        <v>-1</v>
      </c>
      <c r="HJ55" s="45">
        <f t="shared" si="153"/>
        <v>-1</v>
      </c>
      <c r="HK55" s="45">
        <f t="shared" si="153"/>
        <v>0</v>
      </c>
      <c r="HL55" s="45">
        <f t="shared" si="153"/>
        <v>0</v>
      </c>
      <c r="HM55" s="45">
        <f t="shared" si="153"/>
        <v>-1</v>
      </c>
      <c r="HN55" s="45">
        <f t="shared" si="153"/>
        <v>-1</v>
      </c>
      <c r="HO55" s="45">
        <f t="shared" si="153"/>
        <v>-1</v>
      </c>
      <c r="HP55" s="45">
        <f t="shared" si="153"/>
        <v>-1</v>
      </c>
      <c r="HQ55" s="45">
        <f t="shared" si="154"/>
        <v>-1</v>
      </c>
      <c r="HR55" s="45">
        <f t="shared" si="155"/>
        <v>-1</v>
      </c>
      <c r="HS55" s="45">
        <f t="shared" si="156"/>
        <v>-1</v>
      </c>
      <c r="HT55" s="45">
        <f t="shared" si="157"/>
        <v>-1</v>
      </c>
      <c r="HU55" s="45">
        <f t="shared" si="158"/>
        <v>-1</v>
      </c>
      <c r="HV55" s="45">
        <f t="shared" si="159"/>
        <v>0</v>
      </c>
      <c r="HW55" s="45">
        <f t="shared" si="160"/>
        <v>0</v>
      </c>
      <c r="HX55" s="45">
        <f t="shared" si="161"/>
        <v>0</v>
      </c>
      <c r="HY55" s="45">
        <f t="shared" si="162"/>
        <v>-1</v>
      </c>
    </row>
    <row r="56" spans="1:233" x14ac:dyDescent="0.25">
      <c r="A56" s="37" t="s">
        <v>11</v>
      </c>
      <c r="B56" s="109">
        <v>7437.6237552000002</v>
      </c>
      <c r="C56" s="109">
        <v>58.321548030999999</v>
      </c>
      <c r="D56" s="109">
        <v>780.79974099000003</v>
      </c>
      <c r="E56" s="109">
        <v>1810.8698125999999</v>
      </c>
      <c r="F56" s="109">
        <v>1638.1015789999999</v>
      </c>
      <c r="G56" s="109">
        <v>1138.0404297</v>
      </c>
      <c r="H56" s="109">
        <v>4109.6752882999999</v>
      </c>
      <c r="I56" s="109">
        <v>13.959772716</v>
      </c>
      <c r="J56" s="109">
        <v>0.26005478859999998</v>
      </c>
      <c r="K56" s="109">
        <v>9.8860370000000003E-3</v>
      </c>
      <c r="L56" s="109">
        <v>6.1405408000000002E-3</v>
      </c>
      <c r="M56" s="109">
        <v>30.231624834000002</v>
      </c>
      <c r="N56" s="109">
        <v>1.3311439999999999E-4</v>
      </c>
      <c r="O56" s="109">
        <v>1.484186553</v>
      </c>
      <c r="P56" s="109">
        <v>2.8465363999999999E-3</v>
      </c>
      <c r="Q56" s="109">
        <v>2.8684879999999999E-2</v>
      </c>
      <c r="R56" s="109">
        <v>0.16493807999999999</v>
      </c>
      <c r="T56" s="109">
        <v>8.8798060000000001E-4</v>
      </c>
      <c r="U56" s="109">
        <v>0.3257980546</v>
      </c>
      <c r="V56" s="109">
        <v>7.8371169999999993E-3</v>
      </c>
      <c r="W56" s="109">
        <v>5.8120684999999998E-3</v>
      </c>
      <c r="Y56" s="109">
        <v>5.685753E-3</v>
      </c>
      <c r="Z56" s="109">
        <v>16.034758131</v>
      </c>
      <c r="AA56" s="109">
        <v>3.7906442949999999</v>
      </c>
      <c r="AB56" s="109">
        <v>2.90482871E-2</v>
      </c>
      <c r="AC56" s="109">
        <v>1.0687836500000001E-2</v>
      </c>
      <c r="AE56" s="109">
        <v>1.33027641E-2</v>
      </c>
      <c r="AF56" s="109">
        <v>0.39125589579999998</v>
      </c>
      <c r="AG56" s="109">
        <v>39.599364100000003</v>
      </c>
      <c r="AH56" s="109">
        <v>2.4298919778000001</v>
      </c>
      <c r="AI56" s="109">
        <v>0.3802303709</v>
      </c>
      <c r="AJ56" s="109">
        <v>0.10936111499999999</v>
      </c>
      <c r="AK56" s="109">
        <v>2.9453230000000001E-4</v>
      </c>
      <c r="AL56" s="109">
        <v>62.357327177999998</v>
      </c>
      <c r="AM56" s="109">
        <v>4.4820100000000001E-5</v>
      </c>
      <c r="AN56" s="109">
        <v>1.718531E-4</v>
      </c>
      <c r="AO56" s="109">
        <v>27.266070504999998</v>
      </c>
      <c r="AP56" s="109">
        <v>5.1601429779999997</v>
      </c>
      <c r="AS56" s="109">
        <v>2.5269625E-3</v>
      </c>
      <c r="AT56" s="109">
        <v>5.8301628799999998E-2</v>
      </c>
      <c r="AU56" s="109">
        <v>2.3062264900000001E-2</v>
      </c>
      <c r="AV56" s="109">
        <v>2.2143407035</v>
      </c>
      <c r="AW56" s="109">
        <v>7.9059146037000003</v>
      </c>
      <c r="AX56" s="109">
        <v>68.482315564999993</v>
      </c>
      <c r="AY56" s="109">
        <v>12.748613585999999</v>
      </c>
      <c r="AZ56" s="109">
        <v>8.8359674999999999E-3</v>
      </c>
      <c r="BA56" s="109">
        <v>6.0955359999999997E-4</v>
      </c>
      <c r="BD56" s="109">
        <v>1.5203159245</v>
      </c>
      <c r="BE56" s="109">
        <v>1.7846907400000001E-2</v>
      </c>
      <c r="BG56" s="109" t="s">
        <v>11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0</v>
      </c>
      <c r="DK56" s="109">
        <v>0</v>
      </c>
      <c r="DL56" s="109">
        <v>0</v>
      </c>
      <c r="DM56" s="109">
        <v>0</v>
      </c>
      <c r="DN56" s="109">
        <v>0</v>
      </c>
      <c r="DO56" s="109">
        <v>0</v>
      </c>
      <c r="DP56" s="109">
        <v>0</v>
      </c>
      <c r="DQ56" s="109">
        <v>0</v>
      </c>
      <c r="DR56" s="109">
        <v>0</v>
      </c>
      <c r="DS56" s="109">
        <v>0</v>
      </c>
      <c r="DT56" s="109">
        <v>0</v>
      </c>
      <c r="DU56" s="109">
        <v>0</v>
      </c>
      <c r="DV56" s="109">
        <v>0</v>
      </c>
      <c r="DW56" s="109">
        <v>0</v>
      </c>
      <c r="DX56" s="109">
        <v>0</v>
      </c>
      <c r="DY56" s="109">
        <v>0</v>
      </c>
      <c r="DZ56" s="109">
        <v>0</v>
      </c>
      <c r="EA56" s="109">
        <v>0</v>
      </c>
      <c r="EB56" s="109">
        <v>0</v>
      </c>
      <c r="EC56" s="109">
        <v>0</v>
      </c>
      <c r="ED56" s="109">
        <v>0</v>
      </c>
      <c r="EE56" s="109">
        <v>0</v>
      </c>
      <c r="EF56" s="109">
        <v>0</v>
      </c>
      <c r="EG56" s="109">
        <v>0</v>
      </c>
      <c r="EH56" s="109">
        <v>0</v>
      </c>
      <c r="EI56" s="109">
        <v>0</v>
      </c>
      <c r="EJ56" s="109">
        <v>0</v>
      </c>
      <c r="EK56" s="109">
        <v>0</v>
      </c>
      <c r="EL56" s="109">
        <v>0</v>
      </c>
      <c r="EM56" s="109">
        <v>0</v>
      </c>
      <c r="EN56" s="109">
        <v>0</v>
      </c>
      <c r="EO56" s="109">
        <v>0</v>
      </c>
      <c r="EP56" s="109">
        <v>0</v>
      </c>
      <c r="EQ56" s="109">
        <v>0</v>
      </c>
      <c r="ER56" s="109">
        <v>0</v>
      </c>
      <c r="ES56" s="109">
        <v>0</v>
      </c>
      <c r="ET56" s="109">
        <v>0</v>
      </c>
      <c r="EU56" s="109">
        <v>0</v>
      </c>
      <c r="EV56" s="109">
        <v>0</v>
      </c>
      <c r="EW56" s="109">
        <v>0</v>
      </c>
      <c r="EX56" s="109">
        <v>0</v>
      </c>
      <c r="EY56" s="109">
        <v>0</v>
      </c>
      <c r="EZ56" s="109">
        <v>0</v>
      </c>
      <c r="FA56" s="109">
        <v>0</v>
      </c>
      <c r="FB56" s="109">
        <v>0</v>
      </c>
      <c r="FC56" s="109">
        <v>0</v>
      </c>
      <c r="FD56" s="109">
        <v>0</v>
      </c>
      <c r="FE56" s="109">
        <v>0</v>
      </c>
      <c r="FF56" s="109">
        <v>0</v>
      </c>
      <c r="FG56" s="109">
        <v>0</v>
      </c>
      <c r="FH56" s="109">
        <v>0</v>
      </c>
      <c r="FI56" s="109">
        <v>0</v>
      </c>
      <c r="FJ56" s="109">
        <v>0</v>
      </c>
      <c r="FK56" s="109">
        <v>0</v>
      </c>
      <c r="FL56" s="109">
        <v>0</v>
      </c>
      <c r="FM56" s="109">
        <v>0</v>
      </c>
      <c r="FN56" s="109">
        <v>0</v>
      </c>
      <c r="FO56" s="109">
        <v>0</v>
      </c>
      <c r="FP56" s="109">
        <v>0</v>
      </c>
      <c r="FQ56" s="109">
        <v>0</v>
      </c>
      <c r="FR56" s="109">
        <v>0</v>
      </c>
      <c r="FS56" s="109">
        <v>0</v>
      </c>
      <c r="FU56" s="30" t="e">
        <f t="shared" si="114"/>
        <v>#DIV/0!</v>
      </c>
      <c r="FV56" s="45">
        <f t="shared" si="115"/>
        <v>-1</v>
      </c>
      <c r="FW56" s="45">
        <f t="shared" si="116"/>
        <v>-1</v>
      </c>
      <c r="FX56" s="45">
        <f t="shared" si="117"/>
        <v>-1</v>
      </c>
      <c r="FY56" s="45">
        <f t="shared" si="118"/>
        <v>-1</v>
      </c>
      <c r="FZ56" s="45">
        <f t="shared" si="118"/>
        <v>-1</v>
      </c>
      <c r="GA56" s="45">
        <f t="shared" si="119"/>
        <v>-1</v>
      </c>
      <c r="GB56" s="45">
        <f t="shared" si="120"/>
        <v>-1</v>
      </c>
      <c r="GC56" s="45">
        <f t="shared" si="121"/>
        <v>-1</v>
      </c>
      <c r="GD56" s="45">
        <f t="shared" si="122"/>
        <v>-1</v>
      </c>
      <c r="GE56" s="45">
        <f t="shared" si="123"/>
        <v>-1</v>
      </c>
      <c r="GF56" s="45">
        <f t="shared" si="124"/>
        <v>-1</v>
      </c>
      <c r="GG56" s="45">
        <f t="shared" si="125"/>
        <v>-1</v>
      </c>
      <c r="GH56" s="45">
        <f t="shared" si="126"/>
        <v>-1</v>
      </c>
      <c r="GI56" s="45">
        <f t="shared" si="127"/>
        <v>-1</v>
      </c>
      <c r="GJ56" s="45">
        <f t="shared" si="128"/>
        <v>-1</v>
      </c>
      <c r="GK56" s="45">
        <f t="shared" si="129"/>
        <v>-1</v>
      </c>
      <c r="GL56" s="45">
        <f t="shared" si="130"/>
        <v>-1</v>
      </c>
      <c r="GM56" s="45">
        <f t="shared" si="131"/>
        <v>0</v>
      </c>
      <c r="GN56" s="45">
        <f t="shared" si="132"/>
        <v>-1</v>
      </c>
      <c r="GO56" s="45">
        <f t="shared" si="133"/>
        <v>-1</v>
      </c>
      <c r="GP56" s="45">
        <f t="shared" si="134"/>
        <v>-1</v>
      </c>
      <c r="GQ56" s="45">
        <f t="shared" si="135"/>
        <v>-1</v>
      </c>
      <c r="GR56" s="45">
        <f t="shared" si="136"/>
        <v>0</v>
      </c>
      <c r="GS56" s="45">
        <f t="shared" si="137"/>
        <v>-1</v>
      </c>
      <c r="GT56" s="45">
        <f t="shared" si="138"/>
        <v>-1</v>
      </c>
      <c r="GU56" s="45">
        <f t="shared" si="138"/>
        <v>-1</v>
      </c>
      <c r="GV56" s="45">
        <f t="shared" si="139"/>
        <v>-1</v>
      </c>
      <c r="GW56" s="45">
        <f t="shared" si="140"/>
        <v>-1</v>
      </c>
      <c r="GX56" s="45">
        <f t="shared" si="141"/>
        <v>0</v>
      </c>
      <c r="GY56" s="45">
        <f t="shared" si="142"/>
        <v>-1</v>
      </c>
      <c r="GZ56" s="45">
        <f t="shared" si="143"/>
        <v>-1</v>
      </c>
      <c r="HA56" s="45">
        <f t="shared" si="144"/>
        <v>-1</v>
      </c>
      <c r="HB56" s="45">
        <f t="shared" si="145"/>
        <v>-1</v>
      </c>
      <c r="HC56" s="45">
        <f t="shared" si="146"/>
        <v>-1</v>
      </c>
      <c r="HD56" s="45">
        <f t="shared" si="147"/>
        <v>-1</v>
      </c>
      <c r="HE56" s="45">
        <f t="shared" si="148"/>
        <v>-1</v>
      </c>
      <c r="HF56" s="45">
        <f t="shared" si="149"/>
        <v>-1</v>
      </c>
      <c r="HG56" s="45">
        <f t="shared" si="150"/>
        <v>-1</v>
      </c>
      <c r="HH56" s="45">
        <f t="shared" si="151"/>
        <v>-1</v>
      </c>
      <c r="HI56" s="45">
        <f t="shared" si="152"/>
        <v>-1</v>
      </c>
      <c r="HJ56" s="45">
        <f t="shared" si="153"/>
        <v>-1</v>
      </c>
      <c r="HK56" s="45">
        <f t="shared" si="153"/>
        <v>0</v>
      </c>
      <c r="HL56" s="45">
        <f t="shared" si="153"/>
        <v>0</v>
      </c>
      <c r="HM56" s="45">
        <f t="shared" si="153"/>
        <v>-1</v>
      </c>
      <c r="HN56" s="45">
        <f t="shared" si="153"/>
        <v>-1</v>
      </c>
      <c r="HO56" s="45">
        <f t="shared" si="153"/>
        <v>-1</v>
      </c>
      <c r="HP56" s="45">
        <f t="shared" si="153"/>
        <v>-1</v>
      </c>
      <c r="HQ56" s="45">
        <f t="shared" si="154"/>
        <v>-1</v>
      </c>
      <c r="HR56" s="45">
        <f t="shared" si="155"/>
        <v>-1</v>
      </c>
      <c r="HS56" s="45">
        <f t="shared" si="156"/>
        <v>-1</v>
      </c>
      <c r="HT56" s="45">
        <f t="shared" si="157"/>
        <v>-1</v>
      </c>
      <c r="HU56" s="45">
        <f t="shared" si="158"/>
        <v>-1</v>
      </c>
      <c r="HV56" s="45">
        <f t="shared" si="159"/>
        <v>0</v>
      </c>
      <c r="HW56" s="45">
        <f t="shared" si="160"/>
        <v>0</v>
      </c>
      <c r="HX56" s="45">
        <f t="shared" si="161"/>
        <v>-1</v>
      </c>
      <c r="HY56" s="45">
        <f t="shared" si="162"/>
        <v>-1</v>
      </c>
    </row>
    <row r="57" spans="1:233" x14ac:dyDescent="0.25">
      <c r="A57" s="37" t="s">
        <v>58</v>
      </c>
      <c r="B57" s="109">
        <v>5843.5060942</v>
      </c>
      <c r="C57" s="109">
        <v>21.166622699000001</v>
      </c>
      <c r="D57" s="109">
        <v>735.52313808999997</v>
      </c>
      <c r="E57" s="109">
        <v>1120.9893211000001</v>
      </c>
      <c r="F57" s="109">
        <v>993.72453339000003</v>
      </c>
      <c r="G57" s="109">
        <v>54.165980591999997</v>
      </c>
      <c r="H57" s="109">
        <v>4538.8387899999998</v>
      </c>
      <c r="I57" s="109">
        <v>15.031996717</v>
      </c>
      <c r="J57" s="109">
        <v>0.55329033660000004</v>
      </c>
      <c r="K57" s="109">
        <v>1.4692126E-2</v>
      </c>
      <c r="L57" s="109">
        <v>4.0108489999999999E-4</v>
      </c>
      <c r="M57" s="109">
        <v>35.642365644999998</v>
      </c>
      <c r="N57" s="109">
        <v>2.52683E-5</v>
      </c>
      <c r="O57" s="109">
        <v>3.3715291278000001</v>
      </c>
      <c r="P57" s="109">
        <v>2.2335053999999999E-3</v>
      </c>
      <c r="Q57" s="109">
        <v>4.2630000000000001E-2</v>
      </c>
      <c r="R57" s="109">
        <v>0.24512249</v>
      </c>
      <c r="T57" s="109">
        <v>4.242486E-4</v>
      </c>
      <c r="U57" s="109">
        <v>1.93538883E-2</v>
      </c>
      <c r="V57" s="109">
        <v>1.1647124999999999E-2</v>
      </c>
      <c r="W57" s="109">
        <v>8.8143826999999998E-3</v>
      </c>
      <c r="Y57" s="109">
        <v>8.4498750000000008E-3</v>
      </c>
      <c r="Z57" s="109">
        <v>17.231907926000002</v>
      </c>
      <c r="AA57" s="109">
        <v>7.9654567207999998</v>
      </c>
      <c r="AB57" s="109">
        <v>5.37736033E-2</v>
      </c>
      <c r="AC57" s="109">
        <v>1.1163542699999999E-2</v>
      </c>
      <c r="AE57" s="109">
        <v>2.3943000000000001E-5</v>
      </c>
      <c r="AF57" s="109">
        <v>0.68134746239999999</v>
      </c>
      <c r="AG57" s="109">
        <v>0.43391249999999998</v>
      </c>
      <c r="AH57" s="109">
        <v>0.54806586629999998</v>
      </c>
      <c r="AI57" s="109">
        <v>3.2539670000000001E-4</v>
      </c>
      <c r="AJ57" s="109">
        <v>0.162526895</v>
      </c>
      <c r="AK57" s="109">
        <v>4.3771879999999997E-4</v>
      </c>
      <c r="AL57" s="109">
        <v>65.295231602000001</v>
      </c>
      <c r="AM57" s="109">
        <v>6.66094E-5</v>
      </c>
      <c r="AN57" s="109">
        <v>2.5539939999999999E-4</v>
      </c>
      <c r="AO57" s="109">
        <v>25.987965024000001</v>
      </c>
      <c r="AP57" s="109">
        <v>0.42305147729999998</v>
      </c>
      <c r="AS57" s="109">
        <v>5.3360938000000004E-3</v>
      </c>
      <c r="AT57" s="109">
        <v>9.1874638999999994E-2</v>
      </c>
      <c r="AU57" s="109">
        <v>4.8814404700000001E-2</v>
      </c>
      <c r="AV57" s="109">
        <v>0.56282336759999996</v>
      </c>
      <c r="AW57" s="109">
        <v>7.2634938534</v>
      </c>
      <c r="AX57" s="109">
        <v>73.406916698000003</v>
      </c>
      <c r="AY57" s="109">
        <v>12.781704797</v>
      </c>
      <c r="AZ57" s="109">
        <v>1.3131562499999999E-2</v>
      </c>
      <c r="BA57" s="109">
        <v>9.0588750000000003E-4</v>
      </c>
      <c r="BD57" s="109">
        <v>3.2193529605000002</v>
      </c>
      <c r="BE57" s="109">
        <v>2.78786052E-2</v>
      </c>
      <c r="BG57" s="109" t="s">
        <v>58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  <c r="DJ57" s="109">
        <v>0</v>
      </c>
      <c r="DK57" s="109">
        <v>0</v>
      </c>
      <c r="DL57" s="109">
        <v>0</v>
      </c>
      <c r="DM57" s="109">
        <v>0</v>
      </c>
      <c r="DN57" s="109">
        <v>0</v>
      </c>
      <c r="DO57" s="109">
        <v>0</v>
      </c>
      <c r="DP57" s="109">
        <v>0</v>
      </c>
      <c r="DQ57" s="109">
        <v>0</v>
      </c>
      <c r="DR57" s="109">
        <v>0</v>
      </c>
      <c r="DS57" s="109">
        <v>0</v>
      </c>
      <c r="DT57" s="109">
        <v>0</v>
      </c>
      <c r="DU57" s="109">
        <v>0</v>
      </c>
      <c r="DV57" s="109">
        <v>0</v>
      </c>
      <c r="DW57" s="109">
        <v>0</v>
      </c>
      <c r="DX57" s="109">
        <v>0</v>
      </c>
      <c r="DY57" s="109">
        <v>0</v>
      </c>
      <c r="DZ57" s="109">
        <v>0</v>
      </c>
      <c r="EA57" s="109">
        <v>0</v>
      </c>
      <c r="EB57" s="109">
        <v>0</v>
      </c>
      <c r="EC57" s="109">
        <v>0</v>
      </c>
      <c r="ED57" s="109">
        <v>0</v>
      </c>
      <c r="EE57" s="109">
        <v>0</v>
      </c>
      <c r="EF57" s="109">
        <v>0</v>
      </c>
      <c r="EG57" s="109">
        <v>0</v>
      </c>
      <c r="EH57" s="109">
        <v>0</v>
      </c>
      <c r="EI57" s="109">
        <v>0</v>
      </c>
      <c r="EJ57" s="109">
        <v>0</v>
      </c>
      <c r="EK57" s="109">
        <v>0</v>
      </c>
      <c r="EL57" s="109">
        <v>0</v>
      </c>
      <c r="EM57" s="109">
        <v>0</v>
      </c>
      <c r="EN57" s="109">
        <v>0</v>
      </c>
      <c r="EO57" s="109">
        <v>0</v>
      </c>
      <c r="EP57" s="109">
        <v>0</v>
      </c>
      <c r="EQ57" s="109">
        <v>0</v>
      </c>
      <c r="ER57" s="109">
        <v>0</v>
      </c>
      <c r="ES57" s="109">
        <v>0</v>
      </c>
      <c r="ET57" s="109">
        <v>0</v>
      </c>
      <c r="EU57" s="109">
        <v>0</v>
      </c>
      <c r="EV57" s="109">
        <v>0</v>
      </c>
      <c r="EW57" s="109">
        <v>0</v>
      </c>
      <c r="EX57" s="109">
        <v>0</v>
      </c>
      <c r="EY57" s="109">
        <v>0</v>
      </c>
      <c r="EZ57" s="109">
        <v>0</v>
      </c>
      <c r="FA57" s="109">
        <v>0</v>
      </c>
      <c r="FB57" s="109">
        <v>0</v>
      </c>
      <c r="FC57" s="109">
        <v>0</v>
      </c>
      <c r="FD57" s="109">
        <v>0</v>
      </c>
      <c r="FE57" s="109">
        <v>0</v>
      </c>
      <c r="FF57" s="109">
        <v>0</v>
      </c>
      <c r="FG57" s="109">
        <v>0</v>
      </c>
      <c r="FH57" s="109">
        <v>0</v>
      </c>
      <c r="FI57" s="109">
        <v>0</v>
      </c>
      <c r="FJ57" s="109">
        <v>0</v>
      </c>
      <c r="FK57" s="109">
        <v>0</v>
      </c>
      <c r="FL57" s="109">
        <v>0</v>
      </c>
      <c r="FM57" s="109">
        <v>0</v>
      </c>
      <c r="FN57" s="109">
        <v>0</v>
      </c>
      <c r="FO57" s="109">
        <v>0</v>
      </c>
      <c r="FP57" s="109">
        <v>0</v>
      </c>
      <c r="FQ57" s="109">
        <v>0</v>
      </c>
      <c r="FR57" s="109">
        <v>0</v>
      </c>
      <c r="FS57" s="109">
        <v>0</v>
      </c>
      <c r="FU57" s="30" t="e">
        <f t="shared" si="114"/>
        <v>#DIV/0!</v>
      </c>
      <c r="FV57" s="45">
        <f t="shared" si="115"/>
        <v>-1</v>
      </c>
      <c r="FW57" s="45">
        <f t="shared" si="116"/>
        <v>-1</v>
      </c>
      <c r="FX57" s="45">
        <f t="shared" si="117"/>
        <v>-1</v>
      </c>
      <c r="FY57" s="45">
        <f t="shared" si="118"/>
        <v>-1</v>
      </c>
      <c r="FZ57" s="45">
        <f t="shared" si="118"/>
        <v>-1</v>
      </c>
      <c r="GA57" s="45">
        <f t="shared" si="119"/>
        <v>-1</v>
      </c>
      <c r="GB57" s="45">
        <f t="shared" si="120"/>
        <v>-1</v>
      </c>
      <c r="GC57" s="45">
        <f t="shared" si="121"/>
        <v>-1</v>
      </c>
      <c r="GD57" s="45">
        <f t="shared" si="122"/>
        <v>-1</v>
      </c>
      <c r="GE57" s="45">
        <f t="shared" si="123"/>
        <v>-1</v>
      </c>
      <c r="GF57" s="45">
        <f t="shared" si="124"/>
        <v>-1</v>
      </c>
      <c r="GG57" s="45">
        <f t="shared" si="125"/>
        <v>-1</v>
      </c>
      <c r="GH57" s="45">
        <f t="shared" si="126"/>
        <v>-1</v>
      </c>
      <c r="GI57" s="45">
        <f t="shared" si="127"/>
        <v>-1</v>
      </c>
      <c r="GJ57" s="45">
        <f t="shared" si="128"/>
        <v>-1</v>
      </c>
      <c r="GK57" s="45">
        <f t="shared" si="129"/>
        <v>-1</v>
      </c>
      <c r="GL57" s="45">
        <f t="shared" si="130"/>
        <v>-1</v>
      </c>
      <c r="GM57" s="45">
        <f t="shared" si="131"/>
        <v>0</v>
      </c>
      <c r="GN57" s="45">
        <f t="shared" si="132"/>
        <v>-1</v>
      </c>
      <c r="GO57" s="45">
        <f t="shared" si="133"/>
        <v>-1</v>
      </c>
      <c r="GP57" s="45">
        <f t="shared" si="134"/>
        <v>-1</v>
      </c>
      <c r="GQ57" s="45">
        <f t="shared" si="135"/>
        <v>-1</v>
      </c>
      <c r="GR57" s="45">
        <f t="shared" si="136"/>
        <v>0</v>
      </c>
      <c r="GS57" s="45">
        <f t="shared" si="137"/>
        <v>-1</v>
      </c>
      <c r="GT57" s="45">
        <f t="shared" si="138"/>
        <v>-1</v>
      </c>
      <c r="GU57" s="45">
        <f t="shared" si="138"/>
        <v>-1</v>
      </c>
      <c r="GV57" s="45">
        <f t="shared" si="139"/>
        <v>-1</v>
      </c>
      <c r="GW57" s="45">
        <f t="shared" si="140"/>
        <v>-1</v>
      </c>
      <c r="GX57" s="45">
        <f t="shared" si="141"/>
        <v>0</v>
      </c>
      <c r="GY57" s="45">
        <f t="shared" si="142"/>
        <v>-1</v>
      </c>
      <c r="GZ57" s="45">
        <f t="shared" si="143"/>
        <v>-1</v>
      </c>
      <c r="HA57" s="45">
        <f t="shared" si="144"/>
        <v>-1</v>
      </c>
      <c r="HB57" s="45">
        <f t="shared" si="145"/>
        <v>-1</v>
      </c>
      <c r="HC57" s="45">
        <f t="shared" si="146"/>
        <v>-1</v>
      </c>
      <c r="HD57" s="45">
        <f t="shared" si="147"/>
        <v>-1</v>
      </c>
      <c r="HE57" s="45">
        <f t="shared" si="148"/>
        <v>-1</v>
      </c>
      <c r="HF57" s="45">
        <f t="shared" si="149"/>
        <v>-1</v>
      </c>
      <c r="HG57" s="45">
        <f t="shared" si="150"/>
        <v>-1</v>
      </c>
      <c r="HH57" s="45">
        <f t="shared" si="151"/>
        <v>-1</v>
      </c>
      <c r="HI57" s="45">
        <f t="shared" si="152"/>
        <v>-1</v>
      </c>
      <c r="HJ57" s="45">
        <f t="shared" si="153"/>
        <v>-1</v>
      </c>
      <c r="HK57" s="45">
        <f t="shared" si="153"/>
        <v>0</v>
      </c>
      <c r="HL57" s="45">
        <f t="shared" si="153"/>
        <v>0</v>
      </c>
      <c r="HM57" s="45">
        <f t="shared" si="153"/>
        <v>-1</v>
      </c>
      <c r="HN57" s="45">
        <f t="shared" si="153"/>
        <v>-1</v>
      </c>
      <c r="HO57" s="45">
        <f t="shared" si="153"/>
        <v>-1</v>
      </c>
      <c r="HP57" s="45">
        <f t="shared" si="153"/>
        <v>-1</v>
      </c>
      <c r="HQ57" s="45">
        <f t="shared" si="154"/>
        <v>-1</v>
      </c>
      <c r="HR57" s="45">
        <f t="shared" si="155"/>
        <v>-1</v>
      </c>
      <c r="HS57" s="45">
        <f t="shared" si="156"/>
        <v>-1</v>
      </c>
      <c r="HT57" s="45">
        <f t="shared" si="157"/>
        <v>-1</v>
      </c>
      <c r="HU57" s="45">
        <f t="shared" si="158"/>
        <v>-1</v>
      </c>
      <c r="HV57" s="45">
        <f t="shared" si="159"/>
        <v>0</v>
      </c>
      <c r="HW57" s="45">
        <f t="shared" si="160"/>
        <v>0</v>
      </c>
      <c r="HX57" s="45">
        <f t="shared" si="161"/>
        <v>-1</v>
      </c>
      <c r="HY57" s="45">
        <f t="shared" si="162"/>
        <v>-1</v>
      </c>
    </row>
    <row r="58" spans="1:233" x14ac:dyDescent="0.25">
      <c r="A58" s="37" t="s">
        <v>175</v>
      </c>
      <c r="B58" s="109">
        <v>227.26918943999999</v>
      </c>
      <c r="C58" s="109">
        <v>0.2583810346</v>
      </c>
      <c r="D58" s="109">
        <v>29.084415799999999</v>
      </c>
      <c r="E58" s="109">
        <v>43.930443455000002</v>
      </c>
      <c r="F58" s="109">
        <v>39.234138647999998</v>
      </c>
      <c r="G58" s="109">
        <v>2.2130501262000002</v>
      </c>
      <c r="H58" s="109">
        <v>198.16794831999999</v>
      </c>
      <c r="I58" s="109">
        <v>0.50777285959999996</v>
      </c>
      <c r="J58" s="109">
        <v>1.8845354200000001E-2</v>
      </c>
      <c r="L58" s="109">
        <v>1.7068E-5</v>
      </c>
      <c r="M58" s="109">
        <v>1.5128302520000001</v>
      </c>
      <c r="N58" s="109">
        <v>1.5628783E-6</v>
      </c>
      <c r="O58" s="109">
        <v>0.1136266665</v>
      </c>
      <c r="P58" s="109">
        <v>9.1617299999999994E-5</v>
      </c>
      <c r="T58" s="109">
        <v>1.73973E-5</v>
      </c>
      <c r="U58" s="109">
        <v>2.2646430000000002E-3</v>
      </c>
      <c r="W58" s="109">
        <v>2.0690600000000001E-5</v>
      </c>
      <c r="Z58" s="109">
        <v>0.5801351146</v>
      </c>
      <c r="AA58" s="109">
        <v>0.29395974559999999</v>
      </c>
      <c r="AB58" s="109">
        <v>1.9499436E-3</v>
      </c>
      <c r="AC58" s="109">
        <v>6.2413279999999995E-4</v>
      </c>
      <c r="AE58" s="109">
        <v>2.0412375000000001E-6</v>
      </c>
      <c r="AF58" s="109">
        <v>1.16901795E-2</v>
      </c>
      <c r="AH58" s="109">
        <v>3.2990787000000001E-2</v>
      </c>
      <c r="AI58" s="109">
        <v>1.38025E-5</v>
      </c>
      <c r="AL58" s="109">
        <v>2.7922178721000002</v>
      </c>
      <c r="AO58" s="109">
        <v>1.0322415626999999</v>
      </c>
      <c r="AP58" s="109">
        <v>2.65907087E-2</v>
      </c>
      <c r="AS58" s="109">
        <v>1.8622349999999999E-4</v>
      </c>
      <c r="AT58" s="109">
        <v>3.2565832E-3</v>
      </c>
      <c r="AU58" s="109">
        <v>1.7035438999999999E-3</v>
      </c>
      <c r="AV58" s="109">
        <v>2.44446119E-2</v>
      </c>
      <c r="AW58" s="109">
        <v>0.28722261929999998</v>
      </c>
      <c r="AX58" s="109">
        <v>3.2059639038999999</v>
      </c>
      <c r="AY58" s="109">
        <v>0.47265565780000002</v>
      </c>
      <c r="BD58" s="109">
        <v>0.11234985</v>
      </c>
      <c r="BE58" s="109">
        <v>9.8860719999999992E-4</v>
      </c>
      <c r="BG58" s="109" t="s">
        <v>175</v>
      </c>
      <c r="BH58" s="109">
        <v>0</v>
      </c>
      <c r="BI58" s="109">
        <v>0</v>
      </c>
      <c r="BJ58" s="109">
        <v>0</v>
      </c>
      <c r="BK58" s="109">
        <v>0</v>
      </c>
      <c r="BL58" s="109">
        <v>0</v>
      </c>
      <c r="BM58" s="109">
        <v>0</v>
      </c>
      <c r="BN58" s="109">
        <v>0</v>
      </c>
      <c r="BO58" s="109">
        <v>0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109">
        <v>0</v>
      </c>
      <c r="DB58" s="109">
        <v>0</v>
      </c>
      <c r="DC58" s="109">
        <v>0</v>
      </c>
      <c r="DD58" s="109">
        <v>0</v>
      </c>
      <c r="DE58" s="109">
        <v>0</v>
      </c>
      <c r="DF58" s="109">
        <v>0</v>
      </c>
      <c r="DG58" s="109">
        <v>0</v>
      </c>
      <c r="DH58" s="109">
        <v>0</v>
      </c>
      <c r="DI58" s="109">
        <v>0</v>
      </c>
      <c r="DJ58" s="109">
        <v>0</v>
      </c>
      <c r="DK58" s="109">
        <v>0</v>
      </c>
      <c r="DL58" s="109">
        <v>0</v>
      </c>
      <c r="DM58" s="109">
        <v>0</v>
      </c>
      <c r="DN58" s="109">
        <v>0</v>
      </c>
      <c r="DO58" s="109">
        <v>0</v>
      </c>
      <c r="DP58" s="109">
        <v>0</v>
      </c>
      <c r="DQ58" s="109">
        <v>0</v>
      </c>
      <c r="DR58" s="109">
        <v>0</v>
      </c>
      <c r="DS58" s="109">
        <v>0</v>
      </c>
      <c r="DT58" s="109">
        <v>0</v>
      </c>
      <c r="DU58" s="109">
        <v>0</v>
      </c>
      <c r="DV58" s="109">
        <v>0</v>
      </c>
      <c r="DW58" s="109">
        <v>0</v>
      </c>
      <c r="DX58" s="109">
        <v>0</v>
      </c>
      <c r="DY58" s="109">
        <v>0</v>
      </c>
      <c r="DZ58" s="109">
        <v>0</v>
      </c>
      <c r="EA58" s="109">
        <v>0</v>
      </c>
      <c r="EB58" s="109">
        <v>0</v>
      </c>
      <c r="EC58" s="109">
        <v>0</v>
      </c>
      <c r="ED58" s="109">
        <v>0</v>
      </c>
      <c r="EE58" s="109">
        <v>0</v>
      </c>
      <c r="EF58" s="109">
        <v>0</v>
      </c>
      <c r="EG58" s="109">
        <v>0</v>
      </c>
      <c r="EH58" s="109">
        <v>0</v>
      </c>
      <c r="EI58" s="109">
        <v>0</v>
      </c>
      <c r="EJ58" s="109">
        <v>0</v>
      </c>
      <c r="EK58" s="109">
        <v>0</v>
      </c>
      <c r="EL58" s="109">
        <v>0</v>
      </c>
      <c r="EM58" s="109">
        <v>0</v>
      </c>
      <c r="EN58" s="109">
        <v>0</v>
      </c>
      <c r="EO58" s="109">
        <v>0</v>
      </c>
      <c r="EP58" s="109">
        <v>0</v>
      </c>
      <c r="EQ58" s="109">
        <v>0</v>
      </c>
      <c r="ER58" s="109">
        <v>0</v>
      </c>
      <c r="ES58" s="109">
        <v>0</v>
      </c>
      <c r="ET58" s="109">
        <v>0</v>
      </c>
      <c r="EU58" s="109">
        <v>0</v>
      </c>
      <c r="EV58" s="109">
        <v>0</v>
      </c>
      <c r="EW58" s="109">
        <v>0</v>
      </c>
      <c r="EX58" s="109">
        <v>0</v>
      </c>
      <c r="EY58" s="109">
        <v>0</v>
      </c>
      <c r="EZ58" s="109">
        <v>0</v>
      </c>
      <c r="FA58" s="109">
        <v>0</v>
      </c>
      <c r="FB58" s="109">
        <v>0</v>
      </c>
      <c r="FC58" s="109">
        <v>0</v>
      </c>
      <c r="FD58" s="109">
        <v>0</v>
      </c>
      <c r="FE58" s="109">
        <v>0</v>
      </c>
      <c r="FF58" s="109">
        <v>0</v>
      </c>
      <c r="FG58" s="109">
        <v>0</v>
      </c>
      <c r="FH58" s="109">
        <v>0</v>
      </c>
      <c r="FI58" s="109">
        <v>0</v>
      </c>
      <c r="FJ58" s="109">
        <v>0</v>
      </c>
      <c r="FK58" s="109">
        <v>0</v>
      </c>
      <c r="FL58" s="109">
        <v>0</v>
      </c>
      <c r="FM58" s="109">
        <v>0</v>
      </c>
      <c r="FN58" s="109">
        <v>0</v>
      </c>
      <c r="FO58" s="109">
        <v>0</v>
      </c>
      <c r="FP58" s="109">
        <v>0</v>
      </c>
      <c r="FQ58" s="109">
        <v>0</v>
      </c>
      <c r="FR58" s="109">
        <v>0</v>
      </c>
      <c r="FS58" s="109">
        <v>0</v>
      </c>
      <c r="FU58" s="30" t="e">
        <f t="shared" si="114"/>
        <v>#DIV/0!</v>
      </c>
      <c r="FV58" s="45">
        <f t="shared" si="115"/>
        <v>-1</v>
      </c>
      <c r="FW58" s="45">
        <f t="shared" si="116"/>
        <v>-1</v>
      </c>
      <c r="FX58" s="45">
        <f t="shared" si="117"/>
        <v>-1</v>
      </c>
      <c r="FY58" s="45">
        <f t="shared" si="118"/>
        <v>-1</v>
      </c>
      <c r="FZ58" s="45">
        <f t="shared" si="118"/>
        <v>-1</v>
      </c>
      <c r="GA58" s="45">
        <f t="shared" si="119"/>
        <v>-1</v>
      </c>
      <c r="GB58" s="45">
        <f t="shared" si="120"/>
        <v>-1</v>
      </c>
      <c r="GC58" s="45">
        <f t="shared" si="121"/>
        <v>-1</v>
      </c>
      <c r="GD58" s="45">
        <f t="shared" si="122"/>
        <v>-1</v>
      </c>
      <c r="GE58" s="45">
        <f t="shared" si="123"/>
        <v>0</v>
      </c>
      <c r="GF58" s="45">
        <f t="shared" si="124"/>
        <v>-1</v>
      </c>
      <c r="GG58" s="45">
        <f t="shared" si="125"/>
        <v>-1</v>
      </c>
      <c r="GH58" s="45">
        <f t="shared" si="126"/>
        <v>-1</v>
      </c>
      <c r="GI58" s="45">
        <f t="shared" si="127"/>
        <v>-1</v>
      </c>
      <c r="GJ58" s="45">
        <f t="shared" si="128"/>
        <v>-1</v>
      </c>
      <c r="GK58" s="45">
        <f t="shared" si="129"/>
        <v>0</v>
      </c>
      <c r="GL58" s="45">
        <f t="shared" si="130"/>
        <v>0</v>
      </c>
      <c r="GM58" s="45">
        <f t="shared" si="131"/>
        <v>0</v>
      </c>
      <c r="GN58" s="45">
        <f t="shared" si="132"/>
        <v>-1</v>
      </c>
      <c r="GO58" s="45">
        <f t="shared" si="133"/>
        <v>-1</v>
      </c>
      <c r="GP58" s="45">
        <f t="shared" si="134"/>
        <v>0</v>
      </c>
      <c r="GQ58" s="45">
        <f t="shared" si="135"/>
        <v>-1</v>
      </c>
      <c r="GR58" s="45">
        <f t="shared" si="136"/>
        <v>0</v>
      </c>
      <c r="GS58" s="45">
        <f t="shared" si="137"/>
        <v>0</v>
      </c>
      <c r="GT58" s="45">
        <f t="shared" si="138"/>
        <v>-1</v>
      </c>
      <c r="GU58" s="45">
        <f t="shared" si="138"/>
        <v>-1</v>
      </c>
      <c r="GV58" s="45">
        <f t="shared" si="139"/>
        <v>-1</v>
      </c>
      <c r="GW58" s="45">
        <f t="shared" si="140"/>
        <v>-1</v>
      </c>
      <c r="GX58" s="45">
        <f t="shared" si="141"/>
        <v>0</v>
      </c>
      <c r="GY58" s="45">
        <f t="shared" si="142"/>
        <v>-1</v>
      </c>
      <c r="GZ58" s="45">
        <f t="shared" si="143"/>
        <v>-1</v>
      </c>
      <c r="HA58" s="45">
        <f t="shared" si="144"/>
        <v>0</v>
      </c>
      <c r="HB58" s="45">
        <f t="shared" si="145"/>
        <v>-1</v>
      </c>
      <c r="HC58" s="45">
        <f t="shared" si="146"/>
        <v>-1</v>
      </c>
      <c r="HD58" s="45">
        <f t="shared" si="147"/>
        <v>0</v>
      </c>
      <c r="HE58" s="45">
        <f t="shared" si="148"/>
        <v>0</v>
      </c>
      <c r="HF58" s="45">
        <f t="shared" si="149"/>
        <v>-1</v>
      </c>
      <c r="HG58" s="45">
        <f t="shared" si="150"/>
        <v>0</v>
      </c>
      <c r="HH58" s="45">
        <f t="shared" si="151"/>
        <v>0</v>
      </c>
      <c r="HI58" s="45">
        <f t="shared" si="152"/>
        <v>-1</v>
      </c>
      <c r="HJ58" s="45">
        <f t="shared" si="153"/>
        <v>-1</v>
      </c>
      <c r="HK58" s="45">
        <f t="shared" si="153"/>
        <v>0</v>
      </c>
      <c r="HL58" s="45">
        <f t="shared" si="153"/>
        <v>0</v>
      </c>
      <c r="HM58" s="45">
        <f t="shared" si="153"/>
        <v>-1</v>
      </c>
      <c r="HN58" s="45">
        <f t="shared" si="153"/>
        <v>-1</v>
      </c>
      <c r="HO58" s="45">
        <f t="shared" si="153"/>
        <v>-1</v>
      </c>
      <c r="HP58" s="45">
        <f t="shared" si="153"/>
        <v>-1</v>
      </c>
      <c r="HQ58" s="45">
        <f t="shared" si="154"/>
        <v>-1</v>
      </c>
      <c r="HR58" s="45">
        <f t="shared" si="155"/>
        <v>-1</v>
      </c>
      <c r="HS58" s="45">
        <f t="shared" si="156"/>
        <v>-1</v>
      </c>
      <c r="HT58" s="45">
        <f t="shared" si="157"/>
        <v>0</v>
      </c>
      <c r="HU58" s="45">
        <f t="shared" si="158"/>
        <v>0</v>
      </c>
      <c r="HV58" s="45">
        <f t="shared" si="159"/>
        <v>0</v>
      </c>
      <c r="HW58" s="45">
        <f t="shared" si="160"/>
        <v>0</v>
      </c>
      <c r="HX58" s="45">
        <f t="shared" si="161"/>
        <v>-1</v>
      </c>
      <c r="HY58" s="45">
        <f t="shared" si="162"/>
        <v>-1</v>
      </c>
    </row>
    <row r="59" spans="1:233" x14ac:dyDescent="0.25">
      <c r="A59" s="22" t="s">
        <v>239</v>
      </c>
      <c r="FU59" s="30" t="e">
        <f t="shared" si="114"/>
        <v>#DIV/0!</v>
      </c>
      <c r="FV59" s="45">
        <f t="shared" si="115"/>
        <v>0</v>
      </c>
      <c r="FW59" s="45">
        <f t="shared" si="116"/>
        <v>0</v>
      </c>
      <c r="FX59" s="45">
        <f t="shared" si="117"/>
        <v>0</v>
      </c>
      <c r="FY59" s="45">
        <f t="shared" si="118"/>
        <v>0</v>
      </c>
      <c r="FZ59" s="45">
        <f t="shared" si="118"/>
        <v>0</v>
      </c>
      <c r="GA59" s="45">
        <f t="shared" si="119"/>
        <v>0</v>
      </c>
      <c r="GB59" s="45">
        <f t="shared" si="120"/>
        <v>0</v>
      </c>
      <c r="GC59" s="45">
        <f t="shared" si="121"/>
        <v>0</v>
      </c>
      <c r="GD59" s="45">
        <f t="shared" si="122"/>
        <v>0</v>
      </c>
      <c r="GE59" s="45">
        <f t="shared" si="123"/>
        <v>0</v>
      </c>
      <c r="GF59" s="45">
        <f t="shared" si="124"/>
        <v>0</v>
      </c>
      <c r="GG59" s="45">
        <f t="shared" si="125"/>
        <v>0</v>
      </c>
      <c r="GH59" s="45">
        <f t="shared" si="126"/>
        <v>0</v>
      </c>
      <c r="GI59" s="45">
        <f t="shared" si="127"/>
        <v>0</v>
      </c>
      <c r="GJ59" s="45">
        <f t="shared" si="128"/>
        <v>0</v>
      </c>
      <c r="GK59" s="45">
        <f t="shared" si="129"/>
        <v>0</v>
      </c>
      <c r="GL59" s="45">
        <f t="shared" si="130"/>
        <v>0</v>
      </c>
      <c r="GM59" s="45">
        <f t="shared" si="131"/>
        <v>0</v>
      </c>
      <c r="GN59" s="45">
        <f t="shared" si="132"/>
        <v>0</v>
      </c>
      <c r="GO59" s="45">
        <f t="shared" si="133"/>
        <v>0</v>
      </c>
      <c r="GP59" s="45">
        <f t="shared" si="134"/>
        <v>0</v>
      </c>
      <c r="GQ59" s="45">
        <f t="shared" si="135"/>
        <v>0</v>
      </c>
      <c r="GR59" s="45">
        <f t="shared" si="136"/>
        <v>0</v>
      </c>
      <c r="GS59" s="45">
        <f t="shared" si="137"/>
        <v>0</v>
      </c>
      <c r="GT59" s="45">
        <f t="shared" si="138"/>
        <v>0</v>
      </c>
      <c r="GU59" s="45">
        <f t="shared" si="138"/>
        <v>0</v>
      </c>
      <c r="GV59" s="45">
        <f t="shared" si="139"/>
        <v>0</v>
      </c>
      <c r="GW59" s="45">
        <f t="shared" si="140"/>
        <v>0</v>
      </c>
      <c r="GX59" s="45">
        <f t="shared" si="141"/>
        <v>0</v>
      </c>
      <c r="GY59" s="45">
        <f t="shared" si="142"/>
        <v>0</v>
      </c>
      <c r="GZ59" s="45">
        <f t="shared" si="143"/>
        <v>0</v>
      </c>
      <c r="HA59" s="45">
        <f t="shared" si="144"/>
        <v>0</v>
      </c>
      <c r="HB59" s="45">
        <f t="shared" si="145"/>
        <v>0</v>
      </c>
      <c r="HC59" s="45">
        <f t="shared" si="146"/>
        <v>0</v>
      </c>
      <c r="HD59" s="45">
        <f t="shared" si="147"/>
        <v>0</v>
      </c>
      <c r="HE59" s="45">
        <f t="shared" si="148"/>
        <v>0</v>
      </c>
      <c r="HF59" s="45">
        <f t="shared" si="149"/>
        <v>0</v>
      </c>
      <c r="HG59" s="45">
        <f t="shared" si="150"/>
        <v>0</v>
      </c>
      <c r="HH59" s="45">
        <f t="shared" si="151"/>
        <v>0</v>
      </c>
      <c r="HI59" s="45">
        <f t="shared" si="152"/>
        <v>0</v>
      </c>
      <c r="HJ59" s="45">
        <f t="shared" si="153"/>
        <v>0</v>
      </c>
      <c r="HK59" s="45">
        <f t="shared" si="153"/>
        <v>0</v>
      </c>
      <c r="HL59" s="45">
        <f t="shared" si="153"/>
        <v>0</v>
      </c>
      <c r="HM59" s="45">
        <f t="shared" si="153"/>
        <v>0</v>
      </c>
      <c r="HN59" s="45">
        <f t="shared" si="153"/>
        <v>0</v>
      </c>
      <c r="HO59" s="45">
        <f t="shared" si="153"/>
        <v>0</v>
      </c>
      <c r="HP59" s="45">
        <f t="shared" si="153"/>
        <v>0</v>
      </c>
      <c r="HQ59" s="45">
        <f t="shared" si="154"/>
        <v>0</v>
      </c>
      <c r="HR59" s="45">
        <f t="shared" si="155"/>
        <v>0</v>
      </c>
      <c r="HS59" s="45">
        <f t="shared" si="156"/>
        <v>0</v>
      </c>
      <c r="HT59" s="45">
        <f t="shared" si="157"/>
        <v>0</v>
      </c>
      <c r="HU59" s="45">
        <f t="shared" si="158"/>
        <v>0</v>
      </c>
      <c r="HV59" s="45">
        <f t="shared" si="159"/>
        <v>0</v>
      </c>
      <c r="HW59" s="45">
        <f t="shared" si="160"/>
        <v>0</v>
      </c>
      <c r="HX59" s="45">
        <f t="shared" si="161"/>
        <v>0</v>
      </c>
      <c r="HY59" s="45">
        <f t="shared" si="162"/>
        <v>0</v>
      </c>
    </row>
    <row r="61" spans="1:233" x14ac:dyDescent="0.25">
      <c r="A61" s="1" t="s">
        <v>55</v>
      </c>
      <c r="B61" s="110">
        <f>SUM(B3:B58)</f>
        <v>1945326.7615262503</v>
      </c>
      <c r="C61" s="110">
        <f t="shared" ref="C61:BE61" si="163">SUM(C3:C58)</f>
        <v>103333.85886608259</v>
      </c>
      <c r="D61" s="110">
        <f t="shared" si="163"/>
        <v>750000.58732009016</v>
      </c>
      <c r="E61" s="110">
        <f t="shared" si="163"/>
        <v>576283.58662642096</v>
      </c>
      <c r="F61" s="110">
        <f t="shared" si="163"/>
        <v>478421.12852906605</v>
      </c>
      <c r="G61" s="110">
        <f t="shared" si="163"/>
        <v>167824.5795049092</v>
      </c>
      <c r="H61" s="110">
        <f t="shared" si="163"/>
        <v>829749.41832975973</v>
      </c>
      <c r="I61" s="110">
        <f t="shared" si="163"/>
        <v>5103.1147291313991</v>
      </c>
      <c r="J61" s="110">
        <f t="shared" si="163"/>
        <v>223.86065005410012</v>
      </c>
      <c r="K61" s="110">
        <f t="shared" si="163"/>
        <v>118.81148666849995</v>
      </c>
      <c r="L61" s="110">
        <f t="shared" si="163"/>
        <v>6.2371013693999995</v>
      </c>
      <c r="M61" s="110">
        <f t="shared" si="163"/>
        <v>9356.7641110361983</v>
      </c>
      <c r="N61" s="110">
        <f t="shared" si="163"/>
        <v>3.2370258953783004</v>
      </c>
      <c r="O61" s="110">
        <f t="shared" si="163"/>
        <v>784.45685881810005</v>
      </c>
      <c r="P61" s="110">
        <f t="shared" si="163"/>
        <v>3.9788247537999997</v>
      </c>
      <c r="Q61" s="110">
        <f t="shared" si="163"/>
        <v>5.154759778599999</v>
      </c>
      <c r="R61" s="110">
        <f t="shared" si="163"/>
        <v>236.7423476391001</v>
      </c>
      <c r="S61" s="110">
        <f t="shared" si="163"/>
        <v>4.2491777425999997</v>
      </c>
      <c r="T61" s="110">
        <f t="shared" si="163"/>
        <v>0.36145082840000003</v>
      </c>
      <c r="U61" s="110">
        <f t="shared" si="163"/>
        <v>160.34672851609992</v>
      </c>
      <c r="V61" s="110">
        <f t="shared" si="163"/>
        <v>119.16607031150002</v>
      </c>
      <c r="W61" s="110">
        <f t="shared" si="163"/>
        <v>1.4346532644999999</v>
      </c>
      <c r="X61" s="110">
        <f t="shared" si="163"/>
        <v>0.30964232405819014</v>
      </c>
      <c r="Y61" s="110">
        <f t="shared" si="163"/>
        <v>0.9704911772</v>
      </c>
      <c r="Z61" s="110">
        <f t="shared" si="163"/>
        <v>5948.3784205223992</v>
      </c>
      <c r="AA61" s="110">
        <f t="shared" si="163"/>
        <v>1822.8628175130996</v>
      </c>
      <c r="AB61" s="110">
        <f t="shared" si="163"/>
        <v>7.9681063214999996</v>
      </c>
      <c r="AC61" s="110">
        <f t="shared" si="163"/>
        <v>17.421769010000002</v>
      </c>
      <c r="AD61" s="110">
        <f t="shared" si="163"/>
        <v>0.56184999999999996</v>
      </c>
      <c r="AE61" s="110">
        <f t="shared" si="163"/>
        <v>16.014838484237497</v>
      </c>
      <c r="AF61" s="110">
        <f t="shared" si="163"/>
        <v>478.53975814579996</v>
      </c>
      <c r="AG61" s="110">
        <f t="shared" si="163"/>
        <v>5310.7446684544984</v>
      </c>
      <c r="AH61" s="110">
        <f t="shared" si="163"/>
        <v>494.88104135070023</v>
      </c>
      <c r="AI61" s="110">
        <f t="shared" si="163"/>
        <v>27.7531174808</v>
      </c>
      <c r="AJ61" s="110">
        <f t="shared" si="163"/>
        <v>251.06736288010009</v>
      </c>
      <c r="AK61" s="110">
        <f t="shared" si="163"/>
        <v>0.77752075939999987</v>
      </c>
      <c r="AL61" s="110">
        <f t="shared" si="163"/>
        <v>16835.906689675201</v>
      </c>
      <c r="AM61" s="110">
        <f t="shared" si="163"/>
        <v>4.9987802444999989</v>
      </c>
      <c r="AN61" s="110">
        <f t="shared" si="163"/>
        <v>120.18078441063997</v>
      </c>
      <c r="AO61" s="110">
        <f t="shared" si="163"/>
        <v>6233.6260675132007</v>
      </c>
      <c r="AP61" s="110">
        <f t="shared" si="163"/>
        <v>844.96778761079997</v>
      </c>
      <c r="AQ61" s="110">
        <f t="shared" si="163"/>
        <v>5.2062657899999999E-5</v>
      </c>
      <c r="AR61" s="110">
        <f t="shared" si="163"/>
        <v>4.6277960000000001E-4</v>
      </c>
      <c r="AS61" s="110">
        <f t="shared" si="163"/>
        <v>1.2840685567091998</v>
      </c>
      <c r="AT61" s="110">
        <f t="shared" si="163"/>
        <v>24.538410964699995</v>
      </c>
      <c r="AU61" s="110">
        <f t="shared" si="163"/>
        <v>11.808421515731002</v>
      </c>
      <c r="AV61" s="110">
        <f t="shared" si="163"/>
        <v>459.93284807520018</v>
      </c>
      <c r="AW61" s="110">
        <f t="shared" si="163"/>
        <v>2314.5667008905998</v>
      </c>
      <c r="AX61" s="110">
        <f t="shared" si="163"/>
        <v>12881.9057917021</v>
      </c>
      <c r="AY61" s="110">
        <f t="shared" si="163"/>
        <v>3799.1343747596984</v>
      </c>
      <c r="AZ61" s="110">
        <f t="shared" si="163"/>
        <v>1.5081668024000003</v>
      </c>
      <c r="BA61" s="110">
        <f t="shared" si="163"/>
        <v>0.10404165150000001</v>
      </c>
      <c r="BB61" s="110">
        <f t="shared" si="163"/>
        <v>0.9698</v>
      </c>
      <c r="BC61" s="110">
        <f t="shared" si="163"/>
        <v>0.7956241249999999</v>
      </c>
      <c r="BD61" s="110">
        <f t="shared" si="163"/>
        <v>759.70561500650035</v>
      </c>
      <c r="BE61" s="110">
        <f t="shared" si="163"/>
        <v>7.4958938533999984</v>
      </c>
      <c r="BF61" s="110"/>
      <c r="BH61" s="110">
        <f t="shared" ref="BH61" si="164">SUM(BH3:BH54)</f>
        <v>2527.318320442153</v>
      </c>
      <c r="BI61" s="110">
        <f t="shared" ref="BI61:DW61" si="165">SUM(BI3:BI54)</f>
        <v>735.90681310267871</v>
      </c>
      <c r="BJ61" s="110">
        <f t="shared" si="165"/>
        <v>1.4834915742418961</v>
      </c>
      <c r="BK61" s="110">
        <f t="shared" si="165"/>
        <v>222.82919303524179</v>
      </c>
      <c r="BL61" s="110">
        <f t="shared" si="165"/>
        <v>0.96981162056251302</v>
      </c>
      <c r="BM61" s="110">
        <f t="shared" si="165"/>
        <v>118.70079092311953</v>
      </c>
      <c r="BN61" s="110">
        <f t="shared" si="165"/>
        <v>5100.3791214822995</v>
      </c>
      <c r="BO61" s="110">
        <f t="shared" si="165"/>
        <v>5085.0612106579483</v>
      </c>
      <c r="BP61" s="110">
        <f t="shared" si="165"/>
        <v>5836.1015805277057</v>
      </c>
      <c r="BQ61" s="110">
        <f t="shared" si="165"/>
        <v>656.99480606825227</v>
      </c>
      <c r="BR61" s="110">
        <f t="shared" si="165"/>
        <v>2.4327489784338217</v>
      </c>
      <c r="BS61" s="110">
        <f t="shared" si="165"/>
        <v>3.5007891538251008</v>
      </c>
      <c r="BT61" s="110">
        <f t="shared" si="165"/>
        <v>9267.9339901767944</v>
      </c>
      <c r="BU61" s="110">
        <f t="shared" si="165"/>
        <v>7.4461370125539261</v>
      </c>
      <c r="BV61" s="110">
        <f t="shared" si="165"/>
        <v>0.96937828759029709</v>
      </c>
      <c r="BW61" s="110">
        <f t="shared" si="165"/>
        <v>2.0599264420259842</v>
      </c>
      <c r="BX61" s="110">
        <f t="shared" si="165"/>
        <v>0.30749878198902636</v>
      </c>
      <c r="BY61" s="110">
        <f t="shared" si="165"/>
        <v>780.90217551704063</v>
      </c>
      <c r="BZ61" s="110">
        <f t="shared" si="165"/>
        <v>0.9023860686679106</v>
      </c>
      <c r="CA61" s="110">
        <f t="shared" si="165"/>
        <v>2.857556281184868</v>
      </c>
      <c r="CB61" s="110">
        <f t="shared" si="165"/>
        <v>5.0728497662021459</v>
      </c>
      <c r="CC61" s="110">
        <f t="shared" si="165"/>
        <v>0.78968706870241201</v>
      </c>
      <c r="CD61" s="110">
        <f t="shared" si="165"/>
        <v>1287346.9055072381</v>
      </c>
      <c r="CE61" s="110">
        <f t="shared" si="165"/>
        <v>236.27997266571694</v>
      </c>
      <c r="CF61" s="110">
        <f t="shared" si="165"/>
        <v>0.10234185022873868</v>
      </c>
      <c r="CG61" s="110">
        <f t="shared" si="165"/>
        <v>0.10336953175859365</v>
      </c>
      <c r="CH61" s="110">
        <f t="shared" si="165"/>
        <v>0.25307702017288602</v>
      </c>
      <c r="CI61" s="110">
        <f t="shared" si="165"/>
        <v>4.2202462430046799</v>
      </c>
      <c r="CJ61" s="110">
        <f t="shared" si="165"/>
        <v>159.89182617974228</v>
      </c>
      <c r="CK61" s="110">
        <f t="shared" si="165"/>
        <v>477.06874845169619</v>
      </c>
      <c r="CL61" s="110">
        <f t="shared" si="165"/>
        <v>119.05262920605206</v>
      </c>
      <c r="CM61" s="110">
        <f t="shared" si="165"/>
        <v>4.9614172301309134</v>
      </c>
      <c r="CN61" s="110">
        <f t="shared" si="165"/>
        <v>250.60561878921416</v>
      </c>
      <c r="CO61" s="110">
        <f t="shared" si="165"/>
        <v>120.07181940307873</v>
      </c>
      <c r="CP61" s="110">
        <f t="shared" si="165"/>
        <v>1929529.2879226892</v>
      </c>
      <c r="CQ61" s="110">
        <f t="shared" si="165"/>
        <v>1.4120532790966824</v>
      </c>
      <c r="CR61" s="110">
        <f t="shared" si="165"/>
        <v>20994.098162435766</v>
      </c>
      <c r="CS61" s="110">
        <f t="shared" si="165"/>
        <v>21843.70002360595</v>
      </c>
      <c r="CT61" s="110">
        <f t="shared" si="165"/>
        <v>2546.8288928888783</v>
      </c>
      <c r="CU61" s="110">
        <f t="shared" si="165"/>
        <v>2296.1313809421176</v>
      </c>
      <c r="CV61" s="110">
        <f t="shared" si="165"/>
        <v>45824.368132025775</v>
      </c>
      <c r="CW61" s="110">
        <f t="shared" si="165"/>
        <v>0.95458775210026259</v>
      </c>
      <c r="CX61" s="110">
        <f t="shared" si="165"/>
        <v>65.293722307798618</v>
      </c>
      <c r="CY61" s="110">
        <f t="shared" si="165"/>
        <v>5914.0916083011844</v>
      </c>
      <c r="CZ61" s="110">
        <f t="shared" si="165"/>
        <v>5914.0916083011844</v>
      </c>
      <c r="DA61" s="110">
        <f t="shared" si="165"/>
        <v>1809.0080134992729</v>
      </c>
      <c r="DB61" s="110">
        <f t="shared" si="165"/>
        <v>12691.067627988761</v>
      </c>
      <c r="DC61" s="110">
        <f t="shared" si="165"/>
        <v>2.0450845945528862</v>
      </c>
      <c r="DD61" s="110">
        <f t="shared" si="165"/>
        <v>5.1901636141277256</v>
      </c>
      <c r="DE61" s="110">
        <f t="shared" si="165"/>
        <v>0</v>
      </c>
      <c r="DF61" s="110">
        <f t="shared" si="165"/>
        <v>49794.087411806526</v>
      </c>
      <c r="DG61" s="110">
        <f t="shared" si="165"/>
        <v>208.25918311844626</v>
      </c>
      <c r="DH61" s="110">
        <f t="shared" si="165"/>
        <v>7951.0897708614993</v>
      </c>
      <c r="DI61" s="110">
        <f t="shared" si="165"/>
        <v>379.21706204247795</v>
      </c>
      <c r="DJ61" s="110">
        <f t="shared" si="165"/>
        <v>4.3417894429384205</v>
      </c>
      <c r="DK61" s="110">
        <f t="shared" si="165"/>
        <v>12.357384581045739</v>
      </c>
      <c r="DL61" s="110">
        <f t="shared" si="165"/>
        <v>0.561861635609053</v>
      </c>
      <c r="DM61" s="110">
        <f t="shared" si="165"/>
        <v>5.1127958155270798</v>
      </c>
      <c r="DN61" s="110">
        <f t="shared" si="165"/>
        <v>10.380530597744798</v>
      </c>
      <c r="DO61" s="110">
        <f t="shared" si="165"/>
        <v>5262.0245307412388</v>
      </c>
      <c r="DP61" s="110">
        <f t="shared" si="165"/>
        <v>754.69465404826735</v>
      </c>
      <c r="DQ61" s="110">
        <f t="shared" si="165"/>
        <v>490.13209959957851</v>
      </c>
      <c r="DR61" s="110">
        <f t="shared" si="165"/>
        <v>102869.25119312195</v>
      </c>
      <c r="DS61" s="110">
        <f t="shared" si="165"/>
        <v>0</v>
      </c>
      <c r="DT61" s="110">
        <f t="shared" si="165"/>
        <v>10.734897108437124</v>
      </c>
      <c r="DU61" s="110">
        <f t="shared" si="165"/>
        <v>15.447769090452141</v>
      </c>
      <c r="DV61" s="110"/>
      <c r="DW61" s="110">
        <f t="shared" si="165"/>
        <v>664152.57116524992</v>
      </c>
      <c r="DX61" s="110">
        <f t="shared" ref="DX61:FS61" si="166">SUM(DX3:DX54)</f>
        <v>73794.746533350859</v>
      </c>
      <c r="DY61" s="110">
        <f t="shared" si="166"/>
        <v>737947.31769860035</v>
      </c>
      <c r="DZ61" s="110">
        <f t="shared" si="166"/>
        <v>0.3114229786336985</v>
      </c>
      <c r="EA61" s="110">
        <f t="shared" si="166"/>
        <v>20292.43099320096</v>
      </c>
      <c r="EB61" s="110">
        <f t="shared" si="166"/>
        <v>837.46787014654308</v>
      </c>
      <c r="EC61" s="110">
        <f t="shared" si="166"/>
        <v>5.0732345752145198E-5</v>
      </c>
      <c r="ED61" s="110">
        <f t="shared" si="166"/>
        <v>4.50975637376719E-4</v>
      </c>
      <c r="EE61" s="110">
        <f t="shared" si="166"/>
        <v>1.274846588079823</v>
      </c>
      <c r="EF61" s="110">
        <f t="shared" si="166"/>
        <v>24.372530041388174</v>
      </c>
      <c r="EG61" s="110">
        <f t="shared" si="166"/>
        <v>11.730769473866854</v>
      </c>
      <c r="EH61" s="110">
        <f t="shared" si="166"/>
        <v>456.28271160429165</v>
      </c>
      <c r="EI61" s="110">
        <f t="shared" si="166"/>
        <v>690.67786936026403</v>
      </c>
      <c r="EJ61" s="110">
        <f t="shared" si="166"/>
        <v>516871.11576425104</v>
      </c>
      <c r="EK61" s="110">
        <f t="shared" si="166"/>
        <v>1313.9211739864838</v>
      </c>
      <c r="EL61" s="110">
        <f t="shared" si="166"/>
        <v>19671.577005305455</v>
      </c>
      <c r="EM61" s="110">
        <f t="shared" si="166"/>
        <v>32074.557714612714</v>
      </c>
      <c r="EN61" s="110">
        <f t="shared" si="166"/>
        <v>520.8806616916055</v>
      </c>
      <c r="EO61" s="110">
        <f t="shared" si="166"/>
        <v>128.33268274647878</v>
      </c>
      <c r="EP61" s="110">
        <f t="shared" si="166"/>
        <v>0.60933281037693421</v>
      </c>
      <c r="EQ61" s="110">
        <f t="shared" si="166"/>
        <v>24371.26218124841</v>
      </c>
      <c r="ER61" s="110">
        <f t="shared" si="166"/>
        <v>572562.78251952853</v>
      </c>
      <c r="ES61" s="110">
        <f t="shared" si="166"/>
        <v>475181.9559074078</v>
      </c>
      <c r="ET61" s="110">
        <f t="shared" si="166"/>
        <v>97380.826612120785</v>
      </c>
      <c r="EU61" s="110">
        <f t="shared" si="166"/>
        <v>428.15388117032273</v>
      </c>
      <c r="EV61" s="110">
        <f t="shared" si="166"/>
        <v>17.563808975538183</v>
      </c>
      <c r="EW61" s="110">
        <f t="shared" si="166"/>
        <v>40868.739338832667</v>
      </c>
      <c r="EX61" s="110">
        <f t="shared" si="166"/>
        <v>2035.1166918577533</v>
      </c>
      <c r="EY61" s="110">
        <f t="shared" si="166"/>
        <v>105969.18680967593</v>
      </c>
      <c r="EZ61" s="110">
        <f t="shared" si="166"/>
        <v>3808.37125087289</v>
      </c>
      <c r="FA61" s="110">
        <f t="shared" si="166"/>
        <v>1511.9373381057869</v>
      </c>
      <c r="FB61" s="110">
        <f t="shared" si="166"/>
        <v>209174.8383053462</v>
      </c>
      <c r="FC61" s="110">
        <f t="shared" si="166"/>
        <v>0.77077623548623031</v>
      </c>
      <c r="FD61" s="110">
        <f t="shared" si="166"/>
        <v>5339.2877558975661</v>
      </c>
      <c r="FE61" s="110">
        <f t="shared" si="166"/>
        <v>17074.909996925609</v>
      </c>
      <c r="FF61" s="110">
        <f t="shared" si="166"/>
        <v>15440.594754244921</v>
      </c>
      <c r="FG61" s="110">
        <f t="shared" si="166"/>
        <v>81.334442448649213</v>
      </c>
      <c r="FH61" s="110">
        <f t="shared" si="166"/>
        <v>165960.85225553787</v>
      </c>
      <c r="FI61" s="110">
        <f t="shared" si="166"/>
        <v>434827.30064009014</v>
      </c>
      <c r="FJ61" s="110">
        <f t="shared" si="166"/>
        <v>3771.8188683794715</v>
      </c>
      <c r="FK61" s="110">
        <f t="shared" si="166"/>
        <v>2887.2641648448821</v>
      </c>
      <c r="FL61" s="110">
        <f t="shared" si="166"/>
        <v>1671.5264064415162</v>
      </c>
      <c r="FM61" s="110">
        <f t="shared" si="166"/>
        <v>46305.711334121595</v>
      </c>
      <c r="FN61" s="110">
        <f t="shared" si="166"/>
        <v>16664.381445473035</v>
      </c>
      <c r="FO61" s="110">
        <f t="shared" si="166"/>
        <v>0</v>
      </c>
      <c r="FP61" s="110">
        <f t="shared" si="166"/>
        <v>20761.70250467295</v>
      </c>
      <c r="FQ61" s="110">
        <f t="shared" si="166"/>
        <v>818290.81715901243</v>
      </c>
      <c r="FR61" s="110">
        <f t="shared" si="166"/>
        <v>6162.7966762608967</v>
      </c>
      <c r="FS61" s="110">
        <f t="shared" si="166"/>
        <v>31198.489485793019</v>
      </c>
    </row>
    <row r="62" spans="1:233" x14ac:dyDescent="0.25">
      <c r="A62" s="22" t="s">
        <v>56</v>
      </c>
      <c r="B62" s="110">
        <f>SUM(B2:B51)</f>
        <v>1927266.8320694002</v>
      </c>
      <c r="C62" s="110">
        <f t="shared" ref="C62:BE62" si="167">SUM(C2:C51)</f>
        <v>102897.83524326699</v>
      </c>
      <c r="D62" s="110">
        <f t="shared" si="167"/>
        <v>739250.20962213003</v>
      </c>
      <c r="E62" s="110">
        <f t="shared" si="167"/>
        <v>572589.18508217996</v>
      </c>
      <c r="F62" s="110">
        <f t="shared" si="167"/>
        <v>475154.27101074002</v>
      </c>
      <c r="G62" s="110">
        <f t="shared" si="167"/>
        <v>166398.944615121</v>
      </c>
      <c r="H62" s="110">
        <f t="shared" si="167"/>
        <v>818185.00176466978</v>
      </c>
      <c r="I62" s="110">
        <f t="shared" si="167"/>
        <v>5066.992213045899</v>
      </c>
      <c r="J62" s="110">
        <f t="shared" si="167"/>
        <v>222.89720680910011</v>
      </c>
      <c r="K62" s="110">
        <f t="shared" si="167"/>
        <v>118.70089337359995</v>
      </c>
      <c r="L62" s="110">
        <f t="shared" si="167"/>
        <v>5.9498860132000004</v>
      </c>
      <c r="M62" s="110">
        <f t="shared" si="167"/>
        <v>9265.8852067709977</v>
      </c>
      <c r="N62" s="110">
        <f t="shared" si="167"/>
        <v>3.0372204737000001</v>
      </c>
      <c r="O62" s="110">
        <f t="shared" si="167"/>
        <v>779.11086445820001</v>
      </c>
      <c r="P62" s="110">
        <f t="shared" si="167"/>
        <v>3.7688187057999998</v>
      </c>
      <c r="Q62" s="110">
        <f t="shared" si="167"/>
        <v>5.0736636320999988</v>
      </c>
      <c r="R62" s="110">
        <f t="shared" si="167"/>
        <v>236.2805208178001</v>
      </c>
      <c r="S62" s="110">
        <f t="shared" si="167"/>
        <v>4.2337037874999996</v>
      </c>
      <c r="T62" s="110">
        <f t="shared" si="167"/>
        <v>0.35706627559999998</v>
      </c>
      <c r="U62" s="110">
        <f t="shared" si="167"/>
        <v>159.89257309119992</v>
      </c>
      <c r="V62" s="110">
        <f t="shared" si="167"/>
        <v>119.05382790190004</v>
      </c>
      <c r="W62" s="110">
        <f t="shared" si="167"/>
        <v>1.4120601645999999</v>
      </c>
      <c r="X62" s="110">
        <f t="shared" si="167"/>
        <v>0.30844704142330015</v>
      </c>
      <c r="Y62" s="110">
        <f t="shared" si="167"/>
        <v>0.95459745159999998</v>
      </c>
      <c r="Z62" s="110">
        <f t="shared" si="167"/>
        <v>5891.5646467670003</v>
      </c>
      <c r="AA62" s="110">
        <f t="shared" si="167"/>
        <v>1809.3337547088997</v>
      </c>
      <c r="AB62" s="110">
        <f t="shared" si="167"/>
        <v>7.8454484447999997</v>
      </c>
      <c r="AC62" s="110">
        <f t="shared" si="167"/>
        <v>16.737281469500005</v>
      </c>
      <c r="AD62" s="110">
        <f t="shared" si="167"/>
        <v>0.56184999999999996</v>
      </c>
      <c r="AE62" s="110">
        <f t="shared" si="167"/>
        <v>15.539110532399999</v>
      </c>
      <c r="AF62" s="110">
        <f t="shared" si="167"/>
        <v>477.07541752719993</v>
      </c>
      <c r="AG62" s="110">
        <f t="shared" si="167"/>
        <v>5255.9121949363998</v>
      </c>
      <c r="AH62" s="110">
        <f t="shared" si="167"/>
        <v>490.18528820850014</v>
      </c>
      <c r="AI62" s="110">
        <f t="shared" si="167"/>
        <v>26.265790506000002</v>
      </c>
      <c r="AJ62" s="110">
        <f t="shared" si="167"/>
        <v>250.60637415820005</v>
      </c>
      <c r="AK62" s="110">
        <f t="shared" si="167"/>
        <v>0.77195182669999995</v>
      </c>
      <c r="AL62" s="110">
        <f t="shared" si="167"/>
        <v>16662.093264221003</v>
      </c>
      <c r="AM62" s="110">
        <f t="shared" si="167"/>
        <v>4.9614246964999982</v>
      </c>
      <c r="AN62" s="110">
        <f t="shared" si="167"/>
        <v>120.07237175483998</v>
      </c>
      <c r="AO62" s="110">
        <f t="shared" si="167"/>
        <v>6161.5637862734002</v>
      </c>
      <c r="AP62" s="110">
        <f t="shared" si="167"/>
        <v>837.45780043590003</v>
      </c>
      <c r="AQ62" s="110">
        <f t="shared" si="167"/>
        <v>5.0829199999999998E-5</v>
      </c>
      <c r="AR62" s="110">
        <f t="shared" si="167"/>
        <v>4.518155E-4</v>
      </c>
      <c r="AS62" s="110">
        <f t="shared" si="167"/>
        <v>1.2749001723091999</v>
      </c>
      <c r="AT62" s="110">
        <f t="shared" si="167"/>
        <v>24.372705702299996</v>
      </c>
      <c r="AU62" s="110">
        <f t="shared" si="167"/>
        <v>11.730879399931004</v>
      </c>
      <c r="AV62" s="110">
        <f t="shared" si="167"/>
        <v>456.31924548140017</v>
      </c>
      <c r="AW62" s="110">
        <f t="shared" si="167"/>
        <v>2295.7643794905998</v>
      </c>
      <c r="AX62" s="110">
        <f t="shared" si="167"/>
        <v>12688.624878527</v>
      </c>
      <c r="AY62" s="110">
        <f t="shared" si="167"/>
        <v>3771.4139772588987</v>
      </c>
      <c r="AZ62" s="110">
        <f t="shared" si="167"/>
        <v>1.4834960183000006</v>
      </c>
      <c r="BA62" s="110">
        <f t="shared" si="167"/>
        <v>0.10233972500000001</v>
      </c>
      <c r="BB62" s="110">
        <f t="shared" si="167"/>
        <v>0.9698</v>
      </c>
      <c r="BC62" s="110">
        <f t="shared" si="167"/>
        <v>0.78969015469999992</v>
      </c>
      <c r="BD62" s="110">
        <f t="shared" si="167"/>
        <v>754.69545873420032</v>
      </c>
      <c r="BE62" s="110">
        <f t="shared" si="167"/>
        <v>7.4462157823999986</v>
      </c>
    </row>
    <row r="63" spans="1:233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1729553.8391425002</v>
      </c>
      <c r="C63" s="109">
        <f t="shared" ref="C63:BE63" si="168">+C3+C5+C8+C9+C11+C12+C14+C15+C16+C17+C18+C19+C20+C21+C22+C23+C24+C25+C26+C28+C30+C31+C33+C34+C35+C36+C37+C39+C40+C41+C42+C43+C44+C46+C47+C49+C50</f>
        <v>50796.058619487019</v>
      </c>
      <c r="D63" s="109">
        <f t="shared" si="168"/>
        <v>620423.40726570005</v>
      </c>
      <c r="E63" s="109">
        <f t="shared" si="168"/>
        <v>498502.29375479004</v>
      </c>
      <c r="F63" s="109">
        <f t="shared" si="168"/>
        <v>418401.44176130998</v>
      </c>
      <c r="G63" s="109">
        <f t="shared" si="168"/>
        <v>153793.35899029003</v>
      </c>
      <c r="H63" s="109">
        <f t="shared" si="168"/>
        <v>682792.73847119987</v>
      </c>
      <c r="I63" s="109">
        <f t="shared" si="168"/>
        <v>4011.1429312639993</v>
      </c>
      <c r="J63" s="109">
        <f t="shared" si="168"/>
        <v>184.63868850020009</v>
      </c>
      <c r="K63" s="109">
        <f t="shared" si="168"/>
        <v>32.419179720900004</v>
      </c>
      <c r="L63" s="109">
        <f t="shared" si="168"/>
        <v>4.5175944665999994</v>
      </c>
      <c r="M63" s="109">
        <f t="shared" si="168"/>
        <v>7642.6791820310009</v>
      </c>
      <c r="N63" s="109">
        <f t="shared" si="168"/>
        <v>2.1491454177000002</v>
      </c>
      <c r="O63" s="109">
        <f t="shared" si="168"/>
        <v>654.7287524277001</v>
      </c>
      <c r="P63" s="109">
        <f t="shared" si="168"/>
        <v>2.7575604738999995</v>
      </c>
      <c r="Q63" s="109">
        <f t="shared" si="168"/>
        <v>4.1759954957999996</v>
      </c>
      <c r="R63" s="109">
        <f t="shared" si="168"/>
        <v>232.34063197960006</v>
      </c>
      <c r="S63" s="109">
        <f t="shared" si="168"/>
        <v>0</v>
      </c>
      <c r="T63" s="109">
        <f t="shared" si="168"/>
        <v>0.28628355540000006</v>
      </c>
      <c r="U63" s="109">
        <f t="shared" si="168"/>
        <v>68.409953266400009</v>
      </c>
      <c r="V63" s="109">
        <f t="shared" si="168"/>
        <v>32.316814891900009</v>
      </c>
      <c r="W63" s="109">
        <f t="shared" si="168"/>
        <v>0.95361226450000014</v>
      </c>
      <c r="X63" s="109">
        <f t="shared" si="168"/>
        <v>6.8700001282999993E-3</v>
      </c>
      <c r="Y63" s="109">
        <f t="shared" si="168"/>
        <v>0.82570446689999999</v>
      </c>
      <c r="Z63" s="109">
        <f t="shared" si="168"/>
        <v>4666.1400637060005</v>
      </c>
      <c r="AA63" s="109">
        <f t="shared" si="168"/>
        <v>1399.0477863915</v>
      </c>
      <c r="AB63" s="109">
        <f t="shared" si="168"/>
        <v>6.2852135024999995</v>
      </c>
      <c r="AC63" s="109">
        <f t="shared" si="168"/>
        <v>11.355709426199997</v>
      </c>
      <c r="AD63" s="109">
        <f t="shared" si="168"/>
        <v>0.56184999999999996</v>
      </c>
      <c r="AE63" s="109">
        <f t="shared" si="168"/>
        <v>5.1330679510999992</v>
      </c>
      <c r="AF63" s="109">
        <f t="shared" si="168"/>
        <v>198.25426917440004</v>
      </c>
      <c r="AG63" s="109">
        <f t="shared" si="168"/>
        <v>4494.0706666174019</v>
      </c>
      <c r="AH63" s="109">
        <f t="shared" si="168"/>
        <v>421.95359718530011</v>
      </c>
      <c r="AI63" s="109">
        <f t="shared" si="168"/>
        <v>23.488669401300001</v>
      </c>
      <c r="AJ63" s="109">
        <f t="shared" si="168"/>
        <v>76.207108114999997</v>
      </c>
      <c r="AK63" s="109">
        <f t="shared" si="168"/>
        <v>0.38228904939999997</v>
      </c>
      <c r="AL63" s="109">
        <f t="shared" si="168"/>
        <v>11713.950104880001</v>
      </c>
      <c r="AM63" s="109">
        <f t="shared" si="168"/>
        <v>3.0887757179000004</v>
      </c>
      <c r="AN63" s="109">
        <f t="shared" si="168"/>
        <v>32.678179433139995</v>
      </c>
      <c r="AO63" s="109">
        <f t="shared" si="168"/>
        <v>5170.7022423752005</v>
      </c>
      <c r="AP63" s="109">
        <f t="shared" si="168"/>
        <v>720.10786168260017</v>
      </c>
      <c r="AQ63" s="109">
        <f t="shared" si="168"/>
        <v>0</v>
      </c>
      <c r="AR63" s="109">
        <f t="shared" si="168"/>
        <v>0</v>
      </c>
      <c r="AS63" s="109">
        <f t="shared" si="168"/>
        <v>1.0892043928999999</v>
      </c>
      <c r="AT63" s="109">
        <f t="shared" si="168"/>
        <v>20.844788963699997</v>
      </c>
      <c r="AU63" s="109">
        <f t="shared" si="168"/>
        <v>10.047677896000005</v>
      </c>
      <c r="AV63" s="109">
        <f t="shared" si="168"/>
        <v>387.20246670030014</v>
      </c>
      <c r="AW63" s="109">
        <f t="shared" si="168"/>
        <v>1941.7702827576004</v>
      </c>
      <c r="AX63" s="109">
        <f t="shared" si="168"/>
        <v>10824.878433918997</v>
      </c>
      <c r="AY63" s="109">
        <f t="shared" si="168"/>
        <v>3272.1303123536995</v>
      </c>
      <c r="AZ63" s="109">
        <f t="shared" si="168"/>
        <v>1.2831893518000002</v>
      </c>
      <c r="BA63" s="109">
        <f t="shared" si="168"/>
        <v>8.852146800000002E-2</v>
      </c>
      <c r="BB63" s="109">
        <f t="shared" si="168"/>
        <v>0.9698</v>
      </c>
      <c r="BC63" s="109">
        <f t="shared" si="168"/>
        <v>0.49136293939999998</v>
      </c>
      <c r="BD63" s="109">
        <f t="shared" si="168"/>
        <v>644.82737289320005</v>
      </c>
      <c r="BE63" s="109">
        <f t="shared" si="168"/>
        <v>6.3627773829999983</v>
      </c>
    </row>
  </sheetData>
  <pageMargins left="0.7" right="0.7" top="0.75" bottom="0.75" header="0.3" footer="0.3"/>
  <pageSetup orientation="portrait" r:id="rId1"/>
  <ignoredErrors>
    <ignoredError sqref="HU10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6FF51-B6B7-40EC-AB91-563A6328B732}">
  <dimension ref="A1:EY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140625" style="22" customWidth="1"/>
    <col min="2" max="7" width="9.140625" style="22" customWidth="1"/>
    <col min="8" max="23" width="9.140625" style="109" customWidth="1"/>
    <col min="24" max="24" width="15.140625" style="109" bestFit="1" customWidth="1"/>
    <col min="25" max="94" width="9.140625" style="109" customWidth="1"/>
    <col min="95" max="95" width="9.140625" style="22"/>
    <col min="96" max="96" width="9.140625" style="22" customWidth="1"/>
    <col min="97" max="154" width="9.140625" style="22"/>
    <col min="155" max="155" width="9.140625" style="22" customWidth="1"/>
    <col min="156" max="16384" width="9.140625" style="22"/>
  </cols>
  <sheetData>
    <row r="1" spans="1:155" x14ac:dyDescent="0.25">
      <c r="B1" s="22" t="s">
        <v>650</v>
      </c>
      <c r="X1" s="109" t="s">
        <v>644</v>
      </c>
      <c r="CR1" s="22" t="s">
        <v>367</v>
      </c>
      <c r="DC1" s="46"/>
    </row>
    <row r="2" spans="1:155" x14ac:dyDescent="0.25">
      <c r="A2" s="22" t="s">
        <v>228</v>
      </c>
      <c r="B2" s="22" t="s">
        <v>59</v>
      </c>
      <c r="C2" s="22" t="s">
        <v>57</v>
      </c>
      <c r="D2" s="22" t="s">
        <v>60</v>
      </c>
      <c r="E2" s="22" t="s">
        <v>54</v>
      </c>
      <c r="F2" s="22" t="s">
        <v>53</v>
      </c>
      <c r="G2" s="22" t="s">
        <v>61</v>
      </c>
      <c r="H2" s="109" t="s">
        <v>62</v>
      </c>
      <c r="I2" s="109" t="s">
        <v>63</v>
      </c>
      <c r="J2" s="109" t="s">
        <v>64</v>
      </c>
      <c r="K2" s="109" t="s">
        <v>375</v>
      </c>
      <c r="L2" s="109" t="s">
        <v>466</v>
      </c>
      <c r="M2" s="109" t="s">
        <v>468</v>
      </c>
      <c r="N2" s="109" t="s">
        <v>380</v>
      </c>
      <c r="O2" s="109" t="s">
        <v>67</v>
      </c>
      <c r="P2" s="109" t="s">
        <v>317</v>
      </c>
      <c r="Q2" s="109" t="s">
        <v>328</v>
      </c>
      <c r="R2" s="109" t="s">
        <v>382</v>
      </c>
      <c r="S2" s="109" t="s">
        <v>474</v>
      </c>
      <c r="T2" s="109" t="s">
        <v>319</v>
      </c>
      <c r="U2" s="109" t="s">
        <v>401</v>
      </c>
      <c r="V2" s="109" t="s">
        <v>478</v>
      </c>
      <c r="X2" s="109" t="s">
        <v>226</v>
      </c>
      <c r="Y2" s="109" t="s">
        <v>603</v>
      </c>
      <c r="Z2" s="109" t="s">
        <v>463</v>
      </c>
      <c r="AA2" s="109" t="s">
        <v>129</v>
      </c>
      <c r="AB2" s="109" t="s">
        <v>130</v>
      </c>
      <c r="AC2" s="109" t="s">
        <v>131</v>
      </c>
      <c r="AD2" s="109" t="s">
        <v>559</v>
      </c>
      <c r="AE2" s="109" t="s">
        <v>464</v>
      </c>
      <c r="AF2" s="109" t="s">
        <v>132</v>
      </c>
      <c r="AG2" s="109" t="s">
        <v>391</v>
      </c>
      <c r="AH2" s="109" t="s">
        <v>375</v>
      </c>
      <c r="AI2" s="109" t="s">
        <v>393</v>
      </c>
      <c r="AJ2" s="109" t="s">
        <v>59</v>
      </c>
      <c r="AK2" s="109" t="s">
        <v>134</v>
      </c>
      <c r="AL2" s="109" t="s">
        <v>135</v>
      </c>
      <c r="AM2" s="109" t="s">
        <v>465</v>
      </c>
      <c r="AN2" s="109" t="s">
        <v>466</v>
      </c>
      <c r="AO2" s="109" t="s">
        <v>136</v>
      </c>
      <c r="AP2" s="109" t="s">
        <v>604</v>
      </c>
      <c r="AQ2" s="109" t="s">
        <v>137</v>
      </c>
      <c r="AR2" s="109" t="s">
        <v>468</v>
      </c>
      <c r="AS2" s="109" t="s">
        <v>139</v>
      </c>
      <c r="AT2" s="109" t="s">
        <v>140</v>
      </c>
      <c r="AU2" s="109" t="s">
        <v>141</v>
      </c>
      <c r="AV2" s="109" t="s">
        <v>601</v>
      </c>
      <c r="AW2" s="109" t="s">
        <v>470</v>
      </c>
      <c r="AX2" s="109" t="s">
        <v>142</v>
      </c>
      <c r="AY2" s="109" t="s">
        <v>482</v>
      </c>
      <c r="AZ2" s="109" t="s">
        <v>642</v>
      </c>
      <c r="BA2" s="109" t="s">
        <v>143</v>
      </c>
      <c r="BB2" s="109" t="s">
        <v>144</v>
      </c>
      <c r="BC2" s="109" t="s">
        <v>60</v>
      </c>
      <c r="BD2" s="109" t="s">
        <v>145</v>
      </c>
      <c r="BE2" s="109" t="s">
        <v>146</v>
      </c>
      <c r="BF2" s="109" t="s">
        <v>328</v>
      </c>
      <c r="BG2" s="109" t="s">
        <v>147</v>
      </c>
      <c r="BH2" s="109" t="s">
        <v>148</v>
      </c>
      <c r="BI2" s="109" t="s">
        <v>149</v>
      </c>
      <c r="BJ2" s="109" t="s">
        <v>150</v>
      </c>
      <c r="BK2" s="109" t="s">
        <v>151</v>
      </c>
      <c r="BL2" s="109" t="s">
        <v>152</v>
      </c>
      <c r="BM2" s="109" t="s">
        <v>153</v>
      </c>
      <c r="BN2" s="109" t="s">
        <v>154</v>
      </c>
      <c r="BO2" s="109" t="s">
        <v>54</v>
      </c>
      <c r="BP2" s="109" t="s">
        <v>53</v>
      </c>
      <c r="BQ2" s="109" t="s">
        <v>155</v>
      </c>
      <c r="BR2" s="109" t="s">
        <v>157</v>
      </c>
      <c r="BS2" s="109" t="s">
        <v>158</v>
      </c>
      <c r="BT2" s="109" t="s">
        <v>159</v>
      </c>
      <c r="BU2" s="109" t="s">
        <v>160</v>
      </c>
      <c r="BV2" s="109" t="s">
        <v>161</v>
      </c>
      <c r="BW2" s="109" t="s">
        <v>162</v>
      </c>
      <c r="BX2" s="109" t="s">
        <v>163</v>
      </c>
      <c r="BY2" s="109" t="s">
        <v>164</v>
      </c>
      <c r="BZ2" s="109" t="s">
        <v>473</v>
      </c>
      <c r="CA2" s="109" t="s">
        <v>165</v>
      </c>
      <c r="CB2" s="109" t="s">
        <v>166</v>
      </c>
      <c r="CC2" s="109" t="s">
        <v>167</v>
      </c>
      <c r="CD2" s="109" t="s">
        <v>61</v>
      </c>
      <c r="CE2" s="109" t="s">
        <v>483</v>
      </c>
      <c r="CF2" s="109" t="s">
        <v>474</v>
      </c>
      <c r="CG2" s="109" t="s">
        <v>168</v>
      </c>
      <c r="CH2" s="109" t="s">
        <v>169</v>
      </c>
      <c r="CI2" s="109" t="s">
        <v>170</v>
      </c>
      <c r="CJ2" s="109" t="s">
        <v>340</v>
      </c>
      <c r="CK2" s="109" t="s">
        <v>406</v>
      </c>
      <c r="CL2" s="109" t="s">
        <v>171</v>
      </c>
      <c r="CM2" s="109" t="s">
        <v>172</v>
      </c>
      <c r="CN2" s="109" t="s">
        <v>173</v>
      </c>
      <c r="CO2" s="109" t="s">
        <v>478</v>
      </c>
      <c r="CP2" s="109" t="s">
        <v>484</v>
      </c>
      <c r="CR2" s="22" t="s">
        <v>62</v>
      </c>
      <c r="CS2" s="22" t="s">
        <v>63</v>
      </c>
      <c r="CT2" s="22" t="s">
        <v>64</v>
      </c>
      <c r="CU2" s="22" t="s">
        <v>375</v>
      </c>
      <c r="CV2" s="22" t="s">
        <v>466</v>
      </c>
      <c r="CW2" s="22" t="s">
        <v>468</v>
      </c>
      <c r="CX2" s="22" t="s">
        <v>380</v>
      </c>
      <c r="CY2" s="22" t="s">
        <v>67</v>
      </c>
      <c r="CZ2" s="22" t="s">
        <v>317</v>
      </c>
      <c r="DA2" s="22" t="s">
        <v>328</v>
      </c>
      <c r="DB2" s="22" t="s">
        <v>382</v>
      </c>
      <c r="DC2" s="22" t="s">
        <v>474</v>
      </c>
      <c r="DD2" s="22" t="s">
        <v>319</v>
      </c>
      <c r="DE2" s="22" t="s">
        <v>401</v>
      </c>
      <c r="DF2" s="22" t="s">
        <v>478</v>
      </c>
    </row>
    <row r="3" spans="1:155" x14ac:dyDescent="0.25">
      <c r="A3" s="37" t="s">
        <v>0</v>
      </c>
      <c r="H3" s="109">
        <v>40665.740678000002</v>
      </c>
      <c r="I3" s="109">
        <v>0.89565747409999996</v>
      </c>
      <c r="J3" s="109">
        <v>43.241355753999997</v>
      </c>
      <c r="K3" s="109">
        <v>11.033854138000001</v>
      </c>
      <c r="L3" s="109">
        <v>175.91031469999999</v>
      </c>
      <c r="M3" s="109">
        <v>274.72421458999997</v>
      </c>
      <c r="N3" s="109">
        <v>1087.3253334000001</v>
      </c>
      <c r="O3" s="109">
        <v>1021.0913811</v>
      </c>
      <c r="P3" s="109">
        <v>69.113802749000001</v>
      </c>
      <c r="Q3" s="109">
        <v>52.622919150000001</v>
      </c>
      <c r="R3" s="109">
        <v>275.14944953000003</v>
      </c>
      <c r="S3" s="109">
        <v>55.546868279999998</v>
      </c>
      <c r="T3" s="109">
        <v>1929.7084637999999</v>
      </c>
      <c r="U3" s="109">
        <v>1.2831776188999999</v>
      </c>
      <c r="V3" s="109">
        <v>1206.1453524000001</v>
      </c>
      <c r="X3" s="109" t="s">
        <v>0</v>
      </c>
      <c r="Y3" s="109">
        <v>3.9405156865437601</v>
      </c>
      <c r="Z3" s="109">
        <v>4306.3397851013697</v>
      </c>
      <c r="AA3" s="109">
        <v>0.89565196451973095</v>
      </c>
      <c r="AB3" s="109">
        <v>0.89565196451973095</v>
      </c>
      <c r="AC3" s="109">
        <v>1.6265037915640099</v>
      </c>
      <c r="AD3" s="109">
        <v>0</v>
      </c>
      <c r="AE3" s="109">
        <v>43.241349658094499</v>
      </c>
      <c r="AF3" s="109">
        <v>0</v>
      </c>
      <c r="AG3" s="109">
        <v>1087.3279817135301</v>
      </c>
      <c r="AH3" s="109">
        <v>11.0338510192352</v>
      </c>
      <c r="AI3" s="109">
        <v>275.149328888578</v>
      </c>
      <c r="AJ3" s="109">
        <v>0</v>
      </c>
      <c r="AK3" s="109">
        <v>0</v>
      </c>
      <c r="AL3" s="109">
        <v>4.3287864516079901</v>
      </c>
      <c r="AM3" s="109">
        <v>0</v>
      </c>
      <c r="AN3" s="109">
        <v>175.910306339231</v>
      </c>
      <c r="AO3" s="109">
        <v>8709.8098115789599</v>
      </c>
      <c r="AP3" s="109">
        <v>0</v>
      </c>
      <c r="AQ3" s="109">
        <v>0</v>
      </c>
      <c r="AR3" s="109">
        <v>274.72353717769801</v>
      </c>
      <c r="AS3" s="109">
        <v>0</v>
      </c>
      <c r="AT3" s="109">
        <v>26.301223573791301</v>
      </c>
      <c r="AU3" s="109">
        <v>0</v>
      </c>
      <c r="AV3" s="109">
        <v>10241.7597583521</v>
      </c>
      <c r="AW3" s="109">
        <v>235.73855789635101</v>
      </c>
      <c r="AX3" s="109">
        <v>1021.09285498345</v>
      </c>
      <c r="AY3" s="109">
        <v>69.113911008597498</v>
      </c>
      <c r="AZ3" s="109">
        <v>48161.063768029599</v>
      </c>
      <c r="BA3" s="109">
        <v>0</v>
      </c>
      <c r="BB3" s="109">
        <v>0</v>
      </c>
      <c r="BC3" s="109">
        <v>0</v>
      </c>
      <c r="BD3" s="109">
        <v>5.1870924212723997E-2</v>
      </c>
      <c r="BE3" s="109">
        <v>84.040651740824501</v>
      </c>
      <c r="BF3" s="109">
        <v>52.622794508727601</v>
      </c>
      <c r="BG3" s="109">
        <v>0</v>
      </c>
      <c r="BH3" s="109">
        <v>12743.9074737049</v>
      </c>
      <c r="BI3" s="109">
        <v>0</v>
      </c>
      <c r="BJ3" s="109">
        <v>0</v>
      </c>
      <c r="BK3" s="109">
        <v>0</v>
      </c>
      <c r="BL3" s="109">
        <v>0</v>
      </c>
      <c r="BM3" s="109">
        <v>0</v>
      </c>
      <c r="BN3" s="109">
        <v>0</v>
      </c>
      <c r="BO3" s="109">
        <v>0</v>
      </c>
      <c r="BP3" s="109">
        <v>0</v>
      </c>
      <c r="BQ3" s="109">
        <v>0</v>
      </c>
      <c r="BR3" s="109">
        <v>0</v>
      </c>
      <c r="BS3" s="109">
        <v>0</v>
      </c>
      <c r="BT3" s="109">
        <v>0</v>
      </c>
      <c r="BU3" s="109">
        <v>0</v>
      </c>
      <c r="BV3" s="109">
        <v>0</v>
      </c>
      <c r="BW3" s="109">
        <v>0</v>
      </c>
      <c r="BX3" s="109">
        <v>0</v>
      </c>
      <c r="BY3" s="109">
        <v>0</v>
      </c>
      <c r="BZ3" s="109">
        <v>2127.8354765112299</v>
      </c>
      <c r="CA3" s="109">
        <v>0</v>
      </c>
      <c r="CB3" s="109">
        <v>0</v>
      </c>
      <c r="CC3" s="109">
        <v>0</v>
      </c>
      <c r="CD3" s="109">
        <v>0</v>
      </c>
      <c r="CE3" s="109">
        <v>11414.0882538281</v>
      </c>
      <c r="CF3" s="109">
        <v>55.546866830387302</v>
      </c>
      <c r="CG3" s="109">
        <v>0</v>
      </c>
      <c r="CH3" s="109">
        <v>140.34440124650499</v>
      </c>
      <c r="CI3" s="109">
        <v>2016.1802074715399</v>
      </c>
      <c r="CJ3" s="109">
        <v>1929.70317554247</v>
      </c>
      <c r="CK3" s="109">
        <v>1.28319083895996</v>
      </c>
      <c r="CL3" s="109">
        <v>0</v>
      </c>
      <c r="CM3" s="109">
        <v>2927.68878178673</v>
      </c>
      <c r="CN3" s="109">
        <v>40665.687079371899</v>
      </c>
      <c r="CO3" s="109">
        <v>1206.1460188021399</v>
      </c>
      <c r="CP3" s="109">
        <v>1709.7146646691999</v>
      </c>
      <c r="CR3" s="45">
        <f>(CN3-H3)/(H3+1E-50)</f>
        <v>-1.3180290635137697E-6</v>
      </c>
      <c r="CS3" s="45">
        <f>(AB3-I3)/(I3+1E-50)</f>
        <v>-6.1514367136281103E-6</v>
      </c>
      <c r="CT3" s="45">
        <f>(AE3-J3)/(J3+1E-50)</f>
        <v>-1.4097396789304432E-7</v>
      </c>
      <c r="CU3" s="45">
        <f>(AH3-K3)/(K3+1E-50)</f>
        <v>-2.8265416246993326E-7</v>
      </c>
      <c r="CV3" s="45">
        <f>(AN3-L3)/(L3+1E-50)</f>
        <v>-4.7528588653925161E-8</v>
      </c>
      <c r="CW3" s="45">
        <f>(AR3-M3)/(M3+1E-50)</f>
        <v>-2.4657902943835335E-6</v>
      </c>
      <c r="CX3" s="45">
        <f>(AG3-N3)/(N3+1E-50)</f>
        <v>2.4356220246756382E-6</v>
      </c>
      <c r="CY3" s="45">
        <f>(AX3-O3)/(O3+1E-50)</f>
        <v>1.4434393211718823E-6</v>
      </c>
      <c r="CZ3" s="45">
        <f>(AY3-P3)/(P3+1E-50)</f>
        <v>1.5663961928060966E-6</v>
      </c>
      <c r="DA3" s="45">
        <f>(BF3-Q3)/(Q3+1E-50)</f>
        <v>-2.3685738916307036E-6</v>
      </c>
      <c r="DB3" s="45">
        <f>(AI3-R3)/(R3+1E-50)</f>
        <v>-4.3845779897158229E-7</v>
      </c>
      <c r="DC3" s="45">
        <f>(CF3-S3)/(S3+1E-50)</f>
        <v>-2.6097109367888647E-8</v>
      </c>
      <c r="DD3" s="45">
        <f>(CJ3-T3)/(T3+1E-50)</f>
        <v>-2.7404437660193054E-6</v>
      </c>
      <c r="DE3" s="45">
        <f>(CK3-U3)/(U3+1E-50)</f>
        <v>1.0302595498358031E-5</v>
      </c>
      <c r="DF3" s="45">
        <f>(CO3-V3)/(V3+1E-50)</f>
        <v>5.5250566483360643E-7</v>
      </c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</row>
    <row r="4" spans="1:155" x14ac:dyDescent="0.25">
      <c r="A4" s="37" t="s">
        <v>2</v>
      </c>
      <c r="H4" s="109">
        <v>57568.092702000002</v>
      </c>
      <c r="I4" s="109">
        <v>1.3117297586000001</v>
      </c>
      <c r="J4" s="109">
        <v>70.615773048999998</v>
      </c>
      <c r="K4" s="109">
        <v>16.212279973000001</v>
      </c>
      <c r="L4" s="109">
        <v>225.71817350000001</v>
      </c>
      <c r="M4" s="109">
        <v>393.90286392000002</v>
      </c>
      <c r="N4" s="109">
        <v>1590.1701965</v>
      </c>
      <c r="O4" s="109">
        <v>1326.6322868</v>
      </c>
      <c r="P4" s="109">
        <v>128.00768164999999</v>
      </c>
      <c r="Q4" s="109">
        <v>76.866175295999994</v>
      </c>
      <c r="R4" s="109">
        <v>402.96846885999997</v>
      </c>
      <c r="S4" s="109">
        <v>81.350831338000006</v>
      </c>
      <c r="T4" s="109">
        <v>2497.2721237000001</v>
      </c>
      <c r="U4" s="109">
        <v>1.8792700514</v>
      </c>
      <c r="V4" s="109">
        <v>1520.3301816999999</v>
      </c>
      <c r="X4" s="109" t="s">
        <v>2</v>
      </c>
      <c r="Y4" s="109">
        <v>5.5103124003703901</v>
      </c>
      <c r="Z4" s="109">
        <v>5379.1655602031096</v>
      </c>
      <c r="AA4" s="109">
        <v>1.31173099822318</v>
      </c>
      <c r="AB4" s="109">
        <v>1.31173099822318</v>
      </c>
      <c r="AC4" s="109">
        <v>2.3820934063063302</v>
      </c>
      <c r="AD4" s="109">
        <v>0</v>
      </c>
      <c r="AE4" s="109">
        <v>70.615715450784094</v>
      </c>
      <c r="AF4" s="109">
        <v>0</v>
      </c>
      <c r="AG4" s="109">
        <v>1590.1163147596901</v>
      </c>
      <c r="AH4" s="109">
        <v>16.212273119844799</v>
      </c>
      <c r="AI4" s="109">
        <v>402.96428418591699</v>
      </c>
      <c r="AJ4" s="109">
        <v>0</v>
      </c>
      <c r="AK4" s="109">
        <v>0</v>
      </c>
      <c r="AL4" s="109">
        <v>4.7510515122221104</v>
      </c>
      <c r="AM4" s="109">
        <v>0</v>
      </c>
      <c r="AN4" s="109">
        <v>225.71570862769599</v>
      </c>
      <c r="AO4" s="109">
        <v>12602.937733362</v>
      </c>
      <c r="AP4" s="109">
        <v>0</v>
      </c>
      <c r="AQ4" s="109">
        <v>0</v>
      </c>
      <c r="AR4" s="109">
        <v>393.89178150325102</v>
      </c>
      <c r="AS4" s="109">
        <v>0</v>
      </c>
      <c r="AT4" s="109">
        <v>52.936175840227598</v>
      </c>
      <c r="AU4" s="109">
        <v>0</v>
      </c>
      <c r="AV4" s="109">
        <v>15609.7377289821</v>
      </c>
      <c r="AW4" s="109">
        <v>315.68397675906101</v>
      </c>
      <c r="AX4" s="109">
        <v>1326.5955117103999</v>
      </c>
      <c r="AY4" s="109">
        <v>128.00526438598601</v>
      </c>
      <c r="AZ4" s="109">
        <v>67571.444310476902</v>
      </c>
      <c r="BA4" s="109">
        <v>0</v>
      </c>
      <c r="BB4" s="109">
        <v>0</v>
      </c>
      <c r="BC4" s="109">
        <v>0</v>
      </c>
      <c r="BD4" s="109">
        <v>6.8796245714126597E-2</v>
      </c>
      <c r="BE4" s="109">
        <v>126.97129497219299</v>
      </c>
      <c r="BF4" s="109">
        <v>76.864863663750896</v>
      </c>
      <c r="BG4" s="109">
        <v>0</v>
      </c>
      <c r="BH4" s="109">
        <v>17598.012395661201</v>
      </c>
      <c r="BI4" s="109">
        <v>0</v>
      </c>
      <c r="BJ4" s="109">
        <v>0</v>
      </c>
      <c r="BK4" s="109">
        <v>0</v>
      </c>
      <c r="BL4" s="109">
        <v>0</v>
      </c>
      <c r="BM4" s="109">
        <v>0</v>
      </c>
      <c r="BN4" s="109">
        <v>0</v>
      </c>
      <c r="BO4" s="109">
        <v>0</v>
      </c>
      <c r="BP4" s="109">
        <v>0</v>
      </c>
      <c r="BQ4" s="109">
        <v>0</v>
      </c>
      <c r="BR4" s="109">
        <v>0</v>
      </c>
      <c r="BS4" s="109">
        <v>0</v>
      </c>
      <c r="BT4" s="109">
        <v>0</v>
      </c>
      <c r="BU4" s="109">
        <v>0</v>
      </c>
      <c r="BV4" s="109">
        <v>0</v>
      </c>
      <c r="BW4" s="109">
        <v>0</v>
      </c>
      <c r="BX4" s="109">
        <v>0</v>
      </c>
      <c r="BY4" s="109">
        <v>0</v>
      </c>
      <c r="BZ4" s="109">
        <v>2347.9842780918598</v>
      </c>
      <c r="CA4" s="109">
        <v>0</v>
      </c>
      <c r="CB4" s="109">
        <v>0</v>
      </c>
      <c r="CC4" s="109">
        <v>0</v>
      </c>
      <c r="CD4" s="109">
        <v>0</v>
      </c>
      <c r="CE4" s="109">
        <v>16602.404121731601</v>
      </c>
      <c r="CF4" s="109">
        <v>81.349846932846802</v>
      </c>
      <c r="CG4" s="109">
        <v>0</v>
      </c>
      <c r="CH4" s="109">
        <v>205.06132392732999</v>
      </c>
      <c r="CI4" s="109">
        <v>2562.0252946514302</v>
      </c>
      <c r="CJ4" s="109">
        <v>2497.2153690098198</v>
      </c>
      <c r="CK4" s="109">
        <v>1.87927135203855</v>
      </c>
      <c r="CL4" s="109">
        <v>0</v>
      </c>
      <c r="CM4" s="109">
        <v>4237.2332031197602</v>
      </c>
      <c r="CN4" s="109">
        <v>57565.961320017399</v>
      </c>
      <c r="CO4" s="109">
        <v>1520.3103785467099</v>
      </c>
      <c r="CP4" s="109">
        <v>2304.6854414559498</v>
      </c>
      <c r="CR4" s="45">
        <f t="shared" ref="CR4:CR51" si="0">(CN4-H4)/(H4+1E-50)</f>
        <v>-3.7023668538678438E-5</v>
      </c>
      <c r="CS4" s="45">
        <f t="shared" ref="CS4:CS51" si="1">(AB4-I4)/(I4+1E-50)</f>
        <v>9.4502939477857041E-7</v>
      </c>
      <c r="CT4" s="45">
        <f t="shared" ref="CT4:CT51" si="2">(AE4-J4)/(J4+1E-50)</f>
        <v>-8.1565652284917501E-7</v>
      </c>
      <c r="CU4" s="45">
        <f t="shared" ref="CU4:CU51" si="3">(AH4-K4)/(K4+1E-50)</f>
        <v>-4.2271384492795702E-7</v>
      </c>
      <c r="CV4" s="45">
        <f t="shared" ref="CV4:CV51" si="4">(AN4-L4)/(L4+1E-50)</f>
        <v>-1.0920132241887305E-5</v>
      </c>
      <c r="CW4" s="45">
        <f t="shared" ref="CW4:CW51" si="5">(AR4-M4)/(M4+1E-50)</f>
        <v>-2.8134897620956878E-5</v>
      </c>
      <c r="CX4" s="45">
        <f t="shared" ref="CX4:CX51" si="6">(AG4-N4)/(N4+1E-50)</f>
        <v>-3.3884259954347554E-5</v>
      </c>
      <c r="CY4" s="45">
        <f t="shared" ref="CY4:CY51" si="7">(AX4-O4)/(O4+1E-50)</f>
        <v>-2.7720635149584398E-5</v>
      </c>
      <c r="CZ4" s="45">
        <f t="shared" ref="CZ4:CZ51" si="8">(AY4-P4)/(P4+1E-50)</f>
        <v>-1.8883741841325913E-5</v>
      </c>
      <c r="DA4" s="45">
        <f t="shared" ref="DA4:DA51" si="9">(BF4-Q4)/(Q4+1E-50)</f>
        <v>-1.7063841722939852E-5</v>
      </c>
      <c r="DB4" s="45">
        <f t="shared" ref="DB4:DB51" si="10">(AI4-R4)/(R4+1E-50)</f>
        <v>-1.0384619160940201E-5</v>
      </c>
      <c r="DC4" s="45">
        <f t="shared" ref="DC4:DC51" si="11">(CF4-S4)/(S4+1E-50)</f>
        <v>-1.2100738701908814E-5</v>
      </c>
      <c r="DD4" s="45">
        <f t="shared" ref="DD4:DD51" si="12">(CJ4-T4)/(T4+1E-50)</f>
        <v>-2.2726674294571031E-5</v>
      </c>
      <c r="DE4" s="45">
        <f t="shared" ref="DE4:DE51" si="13">(CK4-U4)/(U4+1E-50)</f>
        <v>6.9209773709935713E-7</v>
      </c>
      <c r="DF4" s="45">
        <f t="shared" ref="DF4:DF51" si="14">(CO4-V4)/(V4+1E-50)</f>
        <v>-1.3025560847492807E-5</v>
      </c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</row>
    <row r="5" spans="1:155" x14ac:dyDescent="0.25">
      <c r="A5" s="37" t="s">
        <v>3</v>
      </c>
      <c r="H5" s="109">
        <v>28833.854678</v>
      </c>
      <c r="I5" s="109">
        <v>0.55162144889999998</v>
      </c>
      <c r="J5" s="109">
        <v>50.332071259999999</v>
      </c>
      <c r="K5" s="109">
        <v>6.2959104295000001</v>
      </c>
      <c r="L5" s="109">
        <v>96.604294561000003</v>
      </c>
      <c r="M5" s="109">
        <v>171.06048010999999</v>
      </c>
      <c r="N5" s="109">
        <v>479.31608331000001</v>
      </c>
      <c r="O5" s="109">
        <v>666.40854532000003</v>
      </c>
      <c r="P5" s="109">
        <v>37.894698533000003</v>
      </c>
      <c r="Q5" s="109">
        <v>27.182663012999999</v>
      </c>
      <c r="R5" s="109">
        <v>169.46024826999999</v>
      </c>
      <c r="S5" s="109">
        <v>34.210448562000003</v>
      </c>
      <c r="T5" s="109">
        <v>1153.9799082</v>
      </c>
      <c r="U5" s="109">
        <v>0.79028905240000002</v>
      </c>
      <c r="V5" s="109">
        <v>650.88576222999995</v>
      </c>
      <c r="X5" s="109" t="s">
        <v>3</v>
      </c>
      <c r="Y5" s="109">
        <v>3.2202596104194798</v>
      </c>
      <c r="Z5" s="109">
        <v>2416.82218308351</v>
      </c>
      <c r="AA5" s="109">
        <v>0.55162205228693595</v>
      </c>
      <c r="AB5" s="109">
        <v>0.55162205228693595</v>
      </c>
      <c r="AC5" s="109">
        <v>1.0017388686486199</v>
      </c>
      <c r="AD5" s="109">
        <v>0</v>
      </c>
      <c r="AE5" s="109">
        <v>50.332081329982501</v>
      </c>
      <c r="AF5" s="109">
        <v>0</v>
      </c>
      <c r="AG5" s="109">
        <v>479.31720390194101</v>
      </c>
      <c r="AH5" s="109">
        <v>6.2959078739376997</v>
      </c>
      <c r="AI5" s="109">
        <v>169.45999189293201</v>
      </c>
      <c r="AJ5" s="109">
        <v>0</v>
      </c>
      <c r="AK5" s="109">
        <v>0</v>
      </c>
      <c r="AL5" s="109">
        <v>2.27216844255768</v>
      </c>
      <c r="AM5" s="109">
        <v>0</v>
      </c>
      <c r="AN5" s="109">
        <v>96.604280085500207</v>
      </c>
      <c r="AO5" s="109">
        <v>5713.1545357797304</v>
      </c>
      <c r="AP5" s="109">
        <v>0</v>
      </c>
      <c r="AQ5" s="109">
        <v>0</v>
      </c>
      <c r="AR5" s="109">
        <v>171.06025711315399</v>
      </c>
      <c r="AS5" s="109">
        <v>0</v>
      </c>
      <c r="AT5" s="109">
        <v>15.351751937745799</v>
      </c>
      <c r="AU5" s="109">
        <v>0</v>
      </c>
      <c r="AV5" s="109">
        <v>7203.0657453454496</v>
      </c>
      <c r="AW5" s="109">
        <v>174.09650134422199</v>
      </c>
      <c r="AX5" s="109">
        <v>666.40762216357405</v>
      </c>
      <c r="AY5" s="109">
        <v>37.8946729475159</v>
      </c>
      <c r="AZ5" s="109">
        <v>33177.641977104897</v>
      </c>
      <c r="BA5" s="109">
        <v>0</v>
      </c>
      <c r="BB5" s="109">
        <v>0</v>
      </c>
      <c r="BC5" s="109">
        <v>0</v>
      </c>
      <c r="BD5" s="109">
        <v>5.37659007525036E-2</v>
      </c>
      <c r="BE5" s="109">
        <v>51.140877335140999</v>
      </c>
      <c r="BF5" s="109">
        <v>27.182639124324002</v>
      </c>
      <c r="BG5" s="109">
        <v>0</v>
      </c>
      <c r="BH5" s="109">
        <v>9632.8727637923894</v>
      </c>
      <c r="BI5" s="109">
        <v>0</v>
      </c>
      <c r="BJ5" s="109">
        <v>0</v>
      </c>
      <c r="BK5" s="109">
        <v>0</v>
      </c>
      <c r="BL5" s="109">
        <v>0</v>
      </c>
      <c r="BM5" s="109">
        <v>0</v>
      </c>
      <c r="BN5" s="109">
        <v>0</v>
      </c>
      <c r="BO5" s="109">
        <v>0</v>
      </c>
      <c r="BP5" s="109">
        <v>0</v>
      </c>
      <c r="BQ5" s="109">
        <v>0</v>
      </c>
      <c r="BR5" s="109">
        <v>0</v>
      </c>
      <c r="BS5" s="109">
        <v>0</v>
      </c>
      <c r="BT5" s="109">
        <v>0</v>
      </c>
      <c r="BU5" s="109">
        <v>0</v>
      </c>
      <c r="BV5" s="109">
        <v>0</v>
      </c>
      <c r="BW5" s="109">
        <v>0</v>
      </c>
      <c r="BX5" s="109">
        <v>0</v>
      </c>
      <c r="BY5" s="109">
        <v>0</v>
      </c>
      <c r="BZ5" s="109">
        <v>1565.18777450889</v>
      </c>
      <c r="CA5" s="109">
        <v>0</v>
      </c>
      <c r="CB5" s="109">
        <v>0</v>
      </c>
      <c r="CC5" s="109">
        <v>0</v>
      </c>
      <c r="CD5" s="109">
        <v>0</v>
      </c>
      <c r="CE5" s="109">
        <v>7988.5964111622498</v>
      </c>
      <c r="CF5" s="109">
        <v>34.210618281524702</v>
      </c>
      <c r="CG5" s="109">
        <v>0</v>
      </c>
      <c r="CH5" s="109">
        <v>83.847331024073995</v>
      </c>
      <c r="CI5" s="109">
        <v>1251.31465030152</v>
      </c>
      <c r="CJ5" s="109">
        <v>1153.97777618383</v>
      </c>
      <c r="CK5" s="109">
        <v>0.79029324412804502</v>
      </c>
      <c r="CL5" s="109">
        <v>0</v>
      </c>
      <c r="CM5" s="109">
        <v>1847.5184546662399</v>
      </c>
      <c r="CN5" s="109">
        <v>28833.829043689999</v>
      </c>
      <c r="CO5" s="109">
        <v>650.88584580896395</v>
      </c>
      <c r="CP5" s="109">
        <v>1082.2376792098501</v>
      </c>
      <c r="CR5" s="45">
        <f t="shared" si="0"/>
        <v>-8.8903513897692616E-7</v>
      </c>
      <c r="CS5" s="45">
        <f t="shared" si="1"/>
        <v>1.0938424116292064E-6</v>
      </c>
      <c r="CT5" s="45">
        <f t="shared" si="2"/>
        <v>2.0007089414569332E-7</v>
      </c>
      <c r="CU5" s="45">
        <f t="shared" si="3"/>
        <v>-4.0590830016725315E-7</v>
      </c>
      <c r="CV5" s="45">
        <f t="shared" si="4"/>
        <v>-1.4984323276665777E-7</v>
      </c>
      <c r="CW5" s="45">
        <f t="shared" si="5"/>
        <v>-1.3036140542109837E-6</v>
      </c>
      <c r="CX5" s="45">
        <f t="shared" si="6"/>
        <v>2.337897642125154E-6</v>
      </c>
      <c r="CY5" s="45">
        <f t="shared" si="7"/>
        <v>-1.3852709909958013E-6</v>
      </c>
      <c r="CZ5" s="45">
        <f t="shared" si="8"/>
        <v>-6.7517317971637475E-7</v>
      </c>
      <c r="DA5" s="45">
        <f t="shared" si="9"/>
        <v>-8.7882029755202651E-7</v>
      </c>
      <c r="DB5" s="45">
        <f t="shared" si="10"/>
        <v>-1.5129038851384168E-6</v>
      </c>
      <c r="DC5" s="45">
        <f t="shared" si="11"/>
        <v>4.9610435359078784E-6</v>
      </c>
      <c r="DD5" s="45">
        <f t="shared" si="12"/>
        <v>-1.8475331804572303E-6</v>
      </c>
      <c r="DE5" s="45">
        <f t="shared" si="13"/>
        <v>5.3040441750650498E-6</v>
      </c>
      <c r="DF5" s="45">
        <f t="shared" si="14"/>
        <v>1.2840803846849191E-7</v>
      </c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</row>
    <row r="6" spans="1:155" x14ac:dyDescent="0.25">
      <c r="A6" s="37" t="s">
        <v>4</v>
      </c>
      <c r="H6" s="109">
        <v>326642.09522999998</v>
      </c>
      <c r="I6" s="109">
        <v>7.2368416671000002</v>
      </c>
      <c r="J6" s="109">
        <v>528.86012555000002</v>
      </c>
      <c r="K6" s="109">
        <v>93.34884529</v>
      </c>
      <c r="L6" s="109">
        <v>1265.4913418000001</v>
      </c>
      <c r="M6" s="109">
        <v>2253.5498576</v>
      </c>
      <c r="N6" s="109">
        <v>10231.878621</v>
      </c>
      <c r="O6" s="109">
        <v>9210.8761897000004</v>
      </c>
      <c r="P6" s="109">
        <v>150.81007033</v>
      </c>
      <c r="Q6" s="109">
        <v>504.04570477999999</v>
      </c>
      <c r="R6" s="109">
        <v>2223.1858259999999</v>
      </c>
      <c r="S6" s="109">
        <v>448.81430962000002</v>
      </c>
      <c r="T6" s="109">
        <v>15668.918742</v>
      </c>
      <c r="U6" s="109">
        <v>10.367973835000001</v>
      </c>
      <c r="V6" s="109">
        <v>8552.9385782000008</v>
      </c>
      <c r="X6" s="109" t="s">
        <v>4</v>
      </c>
      <c r="Y6" s="109">
        <v>33.386947303979298</v>
      </c>
      <c r="Z6" s="109">
        <v>31820.343894155099</v>
      </c>
      <c r="AA6" s="109">
        <v>7.2368867588725196</v>
      </c>
      <c r="AB6" s="109">
        <v>7.2368867588725196</v>
      </c>
      <c r="AC6" s="109">
        <v>13.1420666529456</v>
      </c>
      <c r="AD6" s="109">
        <v>0</v>
      </c>
      <c r="AE6" s="109">
        <v>528.85813221795195</v>
      </c>
      <c r="AF6" s="109">
        <v>0</v>
      </c>
      <c r="AG6" s="109">
        <v>10231.787676362601</v>
      </c>
      <c r="AH6" s="109">
        <v>93.348920015804197</v>
      </c>
      <c r="AI6" s="109">
        <v>2223.1779368767802</v>
      </c>
      <c r="AJ6" s="109">
        <v>0</v>
      </c>
      <c r="AK6" s="109">
        <v>0</v>
      </c>
      <c r="AL6" s="109">
        <v>27.356827544528102</v>
      </c>
      <c r="AM6" s="109">
        <v>0</v>
      </c>
      <c r="AN6" s="109">
        <v>1265.4784916322001</v>
      </c>
      <c r="AO6" s="109">
        <v>72243.629956170902</v>
      </c>
      <c r="AP6" s="109">
        <v>0</v>
      </c>
      <c r="AQ6" s="109">
        <v>0</v>
      </c>
      <c r="AR6" s="109">
        <v>2253.5244558305799</v>
      </c>
      <c r="AS6" s="109">
        <v>0</v>
      </c>
      <c r="AT6" s="109">
        <v>83.202311461367799</v>
      </c>
      <c r="AU6" s="109">
        <v>0</v>
      </c>
      <c r="AV6" s="109">
        <v>80156.930245607</v>
      </c>
      <c r="AW6" s="109">
        <v>2181.9557511419898</v>
      </c>
      <c r="AX6" s="109">
        <v>9210.7807648523903</v>
      </c>
      <c r="AY6" s="109">
        <v>150.80891044952801</v>
      </c>
      <c r="AZ6" s="109">
        <v>385111.247897617</v>
      </c>
      <c r="BA6" s="109">
        <v>0</v>
      </c>
      <c r="BB6" s="109">
        <v>0</v>
      </c>
      <c r="BC6" s="109">
        <v>0</v>
      </c>
      <c r="BD6" s="109">
        <v>0.46168709588768603</v>
      </c>
      <c r="BE6" s="109">
        <v>601.33183663056502</v>
      </c>
      <c r="BF6" s="109">
        <v>504.04323648032101</v>
      </c>
      <c r="BG6" s="109">
        <v>0</v>
      </c>
      <c r="BH6" s="109">
        <v>105037.029970376</v>
      </c>
      <c r="BI6" s="109">
        <v>0</v>
      </c>
      <c r="BJ6" s="109">
        <v>0</v>
      </c>
      <c r="BK6" s="109">
        <v>0</v>
      </c>
      <c r="BL6" s="109">
        <v>0</v>
      </c>
      <c r="BM6" s="109">
        <v>0</v>
      </c>
      <c r="BN6" s="109">
        <v>0</v>
      </c>
      <c r="BO6" s="109">
        <v>0</v>
      </c>
      <c r="BP6" s="109">
        <v>0</v>
      </c>
      <c r="BQ6" s="109">
        <v>0</v>
      </c>
      <c r="BR6" s="109">
        <v>0</v>
      </c>
      <c r="BS6" s="109">
        <v>0</v>
      </c>
      <c r="BT6" s="109">
        <v>0</v>
      </c>
      <c r="BU6" s="109">
        <v>0</v>
      </c>
      <c r="BV6" s="109">
        <v>0</v>
      </c>
      <c r="BW6" s="109">
        <v>0</v>
      </c>
      <c r="BX6" s="109">
        <v>0</v>
      </c>
      <c r="BY6" s="109">
        <v>0</v>
      </c>
      <c r="BZ6" s="109">
        <v>14853.079167555299</v>
      </c>
      <c r="CA6" s="109">
        <v>0</v>
      </c>
      <c r="CB6" s="109">
        <v>0</v>
      </c>
      <c r="CC6" s="109">
        <v>0</v>
      </c>
      <c r="CD6" s="109">
        <v>0</v>
      </c>
      <c r="CE6" s="109">
        <v>91921.948604682606</v>
      </c>
      <c r="CF6" s="109">
        <v>448.81120973957701</v>
      </c>
      <c r="CG6" s="109">
        <v>0</v>
      </c>
      <c r="CH6" s="109">
        <v>1190.4512234776601</v>
      </c>
      <c r="CI6" s="109">
        <v>15961.4625864307</v>
      </c>
      <c r="CJ6" s="109">
        <v>15668.7185823359</v>
      </c>
      <c r="CK6" s="109">
        <v>10.367949575945399</v>
      </c>
      <c r="CL6" s="109">
        <v>0</v>
      </c>
      <c r="CM6" s="109">
        <v>24129.008483108501</v>
      </c>
      <c r="CN6" s="109">
        <v>326634.95473911002</v>
      </c>
      <c r="CO6" s="109">
        <v>8552.8743585827706</v>
      </c>
      <c r="CP6" s="109">
        <v>12129.045289862501</v>
      </c>
      <c r="CR6" s="45">
        <f t="shared" si="0"/>
        <v>-2.1860289883729906E-5</v>
      </c>
      <c r="CS6" s="45">
        <f t="shared" si="1"/>
        <v>6.230863489031385E-6</v>
      </c>
      <c r="CT6" s="45">
        <f t="shared" si="2"/>
        <v>-3.7691101139458383E-6</v>
      </c>
      <c r="CU6" s="45">
        <f t="shared" si="3"/>
        <v>8.0050057357140627E-7</v>
      </c>
      <c r="CV6" s="45">
        <f t="shared" si="4"/>
        <v>-1.0154291361446271E-5</v>
      </c>
      <c r="CW6" s="45">
        <f t="shared" si="5"/>
        <v>-1.1271891471336867E-5</v>
      </c>
      <c r="CX6" s="45">
        <f t="shared" si="6"/>
        <v>-8.8883616359832885E-6</v>
      </c>
      <c r="CY6" s="45">
        <f t="shared" si="7"/>
        <v>-1.0360018487356895E-5</v>
      </c>
      <c r="CZ6" s="45">
        <f t="shared" si="8"/>
        <v>-7.691001465950428E-6</v>
      </c>
      <c r="DA6" s="45">
        <f t="shared" si="9"/>
        <v>-4.8969759201856338E-6</v>
      </c>
      <c r="DB6" s="45">
        <f t="shared" si="10"/>
        <v>-3.5485667133269251E-6</v>
      </c>
      <c r="DC6" s="45">
        <f t="shared" si="11"/>
        <v>-6.9068217224014287E-6</v>
      </c>
      <c r="DD6" s="45">
        <f t="shared" si="12"/>
        <v>-1.2774312471463795E-5</v>
      </c>
      <c r="DE6" s="45">
        <f t="shared" si="13"/>
        <v>-2.3398066958539886E-6</v>
      </c>
      <c r="DF6" s="45">
        <f t="shared" si="14"/>
        <v>-7.5084857260579052E-6</v>
      </c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</row>
    <row r="7" spans="1:155" x14ac:dyDescent="0.25">
      <c r="A7" s="37" t="s">
        <v>5</v>
      </c>
      <c r="H7" s="109">
        <v>48889.296580000002</v>
      </c>
      <c r="I7" s="109">
        <v>1.0426842166000001</v>
      </c>
      <c r="J7" s="109">
        <v>58.678426469999998</v>
      </c>
      <c r="K7" s="109">
        <v>14.670396228</v>
      </c>
      <c r="L7" s="109">
        <v>184.36389313999999</v>
      </c>
      <c r="M7" s="109">
        <v>328.06044086000003</v>
      </c>
      <c r="N7" s="109">
        <v>1926.8697374999999</v>
      </c>
      <c r="O7" s="109">
        <v>2429.1804277000001</v>
      </c>
      <c r="P7" s="109">
        <v>3.3211964467000001</v>
      </c>
      <c r="Q7" s="109">
        <v>93.925797032000006</v>
      </c>
      <c r="R7" s="109">
        <v>320.31663500000002</v>
      </c>
      <c r="S7" s="109">
        <v>64.665170016999994</v>
      </c>
      <c r="T7" s="109">
        <v>2426.3961316</v>
      </c>
      <c r="U7" s="109">
        <v>1.4938177695999999</v>
      </c>
      <c r="V7" s="109">
        <v>1334.0356890999999</v>
      </c>
      <c r="X7" s="109" t="s">
        <v>5</v>
      </c>
      <c r="Y7" s="109">
        <v>4.8762615880200801</v>
      </c>
      <c r="Z7" s="109">
        <v>4920.5374376871996</v>
      </c>
      <c r="AA7" s="109">
        <v>1.04268403846138</v>
      </c>
      <c r="AB7" s="109">
        <v>1.04268403846138</v>
      </c>
      <c r="AC7" s="109">
        <v>1.89349422017559</v>
      </c>
      <c r="AD7" s="109">
        <v>0</v>
      </c>
      <c r="AE7" s="109">
        <v>58.678317529306099</v>
      </c>
      <c r="AF7" s="109">
        <v>0</v>
      </c>
      <c r="AG7" s="109">
        <v>1926.8579884870601</v>
      </c>
      <c r="AH7" s="109">
        <v>14.670444417182001</v>
      </c>
      <c r="AI7" s="109">
        <v>320.315804931331</v>
      </c>
      <c r="AJ7" s="109">
        <v>0</v>
      </c>
      <c r="AK7" s="109">
        <v>0</v>
      </c>
      <c r="AL7" s="109">
        <v>4.0403020837802996</v>
      </c>
      <c r="AM7" s="109">
        <v>0</v>
      </c>
      <c r="AN7" s="109">
        <v>184.36356271248101</v>
      </c>
      <c r="AO7" s="109">
        <v>10676.4284122637</v>
      </c>
      <c r="AP7" s="109">
        <v>0</v>
      </c>
      <c r="AQ7" s="109">
        <v>0</v>
      </c>
      <c r="AR7" s="109">
        <v>328.06192626517401</v>
      </c>
      <c r="AS7" s="109">
        <v>0</v>
      </c>
      <c r="AT7" s="109">
        <v>1.46347047368934</v>
      </c>
      <c r="AU7" s="109">
        <v>0</v>
      </c>
      <c r="AV7" s="109">
        <v>11086.498621945901</v>
      </c>
      <c r="AW7" s="109">
        <v>315.98580621719702</v>
      </c>
      <c r="AX7" s="109">
        <v>2429.1704003141899</v>
      </c>
      <c r="AY7" s="109">
        <v>3.3211913890053402</v>
      </c>
      <c r="AZ7" s="109">
        <v>57914.405362081598</v>
      </c>
      <c r="BA7" s="109">
        <v>0</v>
      </c>
      <c r="BB7" s="109">
        <v>0</v>
      </c>
      <c r="BC7" s="109">
        <v>0</v>
      </c>
      <c r="BD7" s="109">
        <v>6.8331401039892603E-2</v>
      </c>
      <c r="BE7" s="109">
        <v>81.57355675462</v>
      </c>
      <c r="BF7" s="109">
        <v>93.925789464018806</v>
      </c>
      <c r="BG7" s="109">
        <v>0</v>
      </c>
      <c r="BH7" s="109">
        <v>16166.3089369523</v>
      </c>
      <c r="BI7" s="109">
        <v>0</v>
      </c>
      <c r="BJ7" s="109">
        <v>0</v>
      </c>
      <c r="BK7" s="109">
        <v>0</v>
      </c>
      <c r="BL7" s="109">
        <v>0</v>
      </c>
      <c r="BM7" s="109">
        <v>0</v>
      </c>
      <c r="BN7" s="109">
        <v>0</v>
      </c>
      <c r="BO7" s="109">
        <v>0</v>
      </c>
      <c r="BP7" s="109">
        <v>0</v>
      </c>
      <c r="BQ7" s="109">
        <v>0</v>
      </c>
      <c r="BR7" s="109">
        <v>0</v>
      </c>
      <c r="BS7" s="109">
        <v>0</v>
      </c>
      <c r="BT7" s="109">
        <v>0</v>
      </c>
      <c r="BU7" s="109">
        <v>0</v>
      </c>
      <c r="BV7" s="109">
        <v>0</v>
      </c>
      <c r="BW7" s="109">
        <v>0</v>
      </c>
      <c r="BX7" s="109">
        <v>0</v>
      </c>
      <c r="BY7" s="109">
        <v>0</v>
      </c>
      <c r="BZ7" s="109">
        <v>2189.7536018000201</v>
      </c>
      <c r="CA7" s="109">
        <v>0</v>
      </c>
      <c r="CB7" s="109">
        <v>0</v>
      </c>
      <c r="CC7" s="109">
        <v>0</v>
      </c>
      <c r="CD7" s="109">
        <v>0</v>
      </c>
      <c r="CE7" s="109">
        <v>13356.989365498201</v>
      </c>
      <c r="CF7" s="109">
        <v>64.664747323164505</v>
      </c>
      <c r="CG7" s="109">
        <v>0</v>
      </c>
      <c r="CH7" s="109">
        <v>186.326618224806</v>
      </c>
      <c r="CI7" s="109">
        <v>2383.3143720814101</v>
      </c>
      <c r="CJ7" s="109">
        <v>2426.3958895392302</v>
      </c>
      <c r="CK7" s="109">
        <v>1.49382261589655</v>
      </c>
      <c r="CL7" s="109">
        <v>0</v>
      </c>
      <c r="CM7" s="109">
        <v>3594.5364826046698</v>
      </c>
      <c r="CN7" s="109">
        <v>48889.164003262798</v>
      </c>
      <c r="CO7" s="109">
        <v>1334.0322687565199</v>
      </c>
      <c r="CP7" s="109">
        <v>1692.3946630831499</v>
      </c>
      <c r="CR7" s="45">
        <f t="shared" si="0"/>
        <v>-2.7117742834915476E-6</v>
      </c>
      <c r="CS7" s="45">
        <f t="shared" si="1"/>
        <v>-1.7084618453138493E-7</v>
      </c>
      <c r="CT7" s="45">
        <f t="shared" si="2"/>
        <v>-1.8565714940306167E-6</v>
      </c>
      <c r="CU7" s="45">
        <f t="shared" si="3"/>
        <v>3.2847907617688981E-6</v>
      </c>
      <c r="CV7" s="45">
        <f t="shared" si="4"/>
        <v>-1.7922572221010411E-6</v>
      </c>
      <c r="CW7" s="45">
        <f t="shared" si="5"/>
        <v>4.5278399617045651E-6</v>
      </c>
      <c r="CX7" s="45">
        <f t="shared" si="6"/>
        <v>-6.0974609290861633E-6</v>
      </c>
      <c r="CY7" s="45">
        <f t="shared" si="7"/>
        <v>-4.1278884416519729E-6</v>
      </c>
      <c r="CZ7" s="45">
        <f t="shared" si="8"/>
        <v>-1.5228532070111678E-6</v>
      </c>
      <c r="DA7" s="45">
        <f t="shared" si="9"/>
        <v>-8.0574042904979157E-8</v>
      </c>
      <c r="DB7" s="45">
        <f t="shared" si="10"/>
        <v>-2.5914004404351079E-6</v>
      </c>
      <c r="DC7" s="45">
        <f t="shared" si="11"/>
        <v>-6.5366538954101916E-6</v>
      </c>
      <c r="DD7" s="45">
        <f t="shared" si="12"/>
        <v>-9.9761439043755744E-8</v>
      </c>
      <c r="DE7" s="45">
        <f t="shared" si="13"/>
        <v>3.2442354406875019E-6</v>
      </c>
      <c r="DF7" s="45">
        <f t="shared" si="14"/>
        <v>-2.5639070288363063E-6</v>
      </c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</row>
    <row r="8" spans="1:155" x14ac:dyDescent="0.25">
      <c r="A8" s="37" t="s">
        <v>6</v>
      </c>
      <c r="H8" s="109">
        <v>27465.839219000001</v>
      </c>
      <c r="I8" s="109">
        <v>0.6544586724</v>
      </c>
      <c r="J8" s="109">
        <v>60.535898506000002</v>
      </c>
      <c r="K8" s="109">
        <v>7.5765466372999999</v>
      </c>
      <c r="L8" s="109">
        <v>122.72447868</v>
      </c>
      <c r="M8" s="109">
        <v>207.87621618</v>
      </c>
      <c r="N8" s="109">
        <v>615.26672642999995</v>
      </c>
      <c r="O8" s="109">
        <v>551.42724783000006</v>
      </c>
      <c r="P8" s="109">
        <v>1.0997410567999999</v>
      </c>
      <c r="Q8" s="109">
        <v>29.29285192</v>
      </c>
      <c r="R8" s="109">
        <v>201.05224226999999</v>
      </c>
      <c r="S8" s="109">
        <v>40.588205563999999</v>
      </c>
      <c r="T8" s="109">
        <v>1511.4093743999999</v>
      </c>
      <c r="U8" s="109">
        <v>0.93762040189999996</v>
      </c>
      <c r="V8" s="109">
        <v>861.88886365999997</v>
      </c>
      <c r="X8" s="109" t="s">
        <v>6</v>
      </c>
      <c r="Y8" s="109">
        <v>2.69367463511366</v>
      </c>
      <c r="Z8" s="109">
        <v>3099.47233233507</v>
      </c>
      <c r="AA8" s="109">
        <v>0.65445719840526495</v>
      </c>
      <c r="AB8" s="109">
        <v>0.65445719840526495</v>
      </c>
      <c r="AC8" s="109">
        <v>1.1884773394897299</v>
      </c>
      <c r="AD8" s="109">
        <v>0</v>
      </c>
      <c r="AE8" s="109">
        <v>60.535919595266897</v>
      </c>
      <c r="AF8" s="109">
        <v>0</v>
      </c>
      <c r="AG8" s="109">
        <v>615.263480139222</v>
      </c>
      <c r="AH8" s="109">
        <v>7.5765362813650396</v>
      </c>
      <c r="AI8" s="109">
        <v>201.05266143118399</v>
      </c>
      <c r="AJ8" s="109">
        <v>0</v>
      </c>
      <c r="AK8" s="109">
        <v>0</v>
      </c>
      <c r="AL8" s="109">
        <v>3.1894921857183398</v>
      </c>
      <c r="AM8" s="109">
        <v>0</v>
      </c>
      <c r="AN8" s="109">
        <v>122.72437441931901</v>
      </c>
      <c r="AO8" s="109">
        <v>6237.5328162730602</v>
      </c>
      <c r="AP8" s="109">
        <v>0</v>
      </c>
      <c r="AQ8" s="109">
        <v>0</v>
      </c>
      <c r="AR8" s="109">
        <v>207.87546932158301</v>
      </c>
      <c r="AS8" s="109">
        <v>0</v>
      </c>
      <c r="AT8" s="109">
        <v>0.91123650639946496</v>
      </c>
      <c r="AU8" s="109">
        <v>0</v>
      </c>
      <c r="AV8" s="109">
        <v>6604.66398341277</v>
      </c>
      <c r="AW8" s="109">
        <v>224.55571976057701</v>
      </c>
      <c r="AX8" s="109">
        <v>551.42961375893503</v>
      </c>
      <c r="AY8" s="109">
        <v>1.0997415876195</v>
      </c>
      <c r="AZ8" s="109">
        <v>32776.379683746898</v>
      </c>
      <c r="BA8" s="109">
        <v>0</v>
      </c>
      <c r="BB8" s="109">
        <v>0</v>
      </c>
      <c r="BC8" s="109">
        <v>0</v>
      </c>
      <c r="BD8" s="109">
        <v>3.2796050321599199E-2</v>
      </c>
      <c r="BE8" s="109">
        <v>52.363306875664598</v>
      </c>
      <c r="BF8" s="109">
        <v>29.292747575411799</v>
      </c>
      <c r="BG8" s="109">
        <v>0</v>
      </c>
      <c r="BH8" s="109">
        <v>8338.1715162023302</v>
      </c>
      <c r="BI8" s="109">
        <v>0</v>
      </c>
      <c r="BJ8" s="109">
        <v>0</v>
      </c>
      <c r="BK8" s="109">
        <v>0</v>
      </c>
      <c r="BL8" s="109">
        <v>0</v>
      </c>
      <c r="BM8" s="109">
        <v>0</v>
      </c>
      <c r="BN8" s="109">
        <v>0</v>
      </c>
      <c r="BO8" s="109">
        <v>0</v>
      </c>
      <c r="BP8" s="109">
        <v>0</v>
      </c>
      <c r="BQ8" s="109">
        <v>0</v>
      </c>
      <c r="BR8" s="109">
        <v>0</v>
      </c>
      <c r="BS8" s="109">
        <v>0</v>
      </c>
      <c r="BT8" s="109">
        <v>0</v>
      </c>
      <c r="BU8" s="109">
        <v>0</v>
      </c>
      <c r="BV8" s="109">
        <v>0</v>
      </c>
      <c r="BW8" s="109">
        <v>0</v>
      </c>
      <c r="BX8" s="109">
        <v>0</v>
      </c>
      <c r="BY8" s="109">
        <v>0</v>
      </c>
      <c r="BZ8" s="109">
        <v>1480.3829491184199</v>
      </c>
      <c r="CA8" s="109">
        <v>0</v>
      </c>
      <c r="CB8" s="109">
        <v>0</v>
      </c>
      <c r="CC8" s="109">
        <v>0</v>
      </c>
      <c r="CD8" s="109">
        <v>0</v>
      </c>
      <c r="CE8" s="109">
        <v>7890.8910914009102</v>
      </c>
      <c r="CF8" s="109">
        <v>40.5884145948731</v>
      </c>
      <c r="CG8" s="109">
        <v>0</v>
      </c>
      <c r="CH8" s="109">
        <v>95.981751393083002</v>
      </c>
      <c r="CI8" s="109">
        <v>1637.4969687924599</v>
      </c>
      <c r="CJ8" s="109">
        <v>1511.40948534175</v>
      </c>
      <c r="CK8" s="109">
        <v>0.93762300297623802</v>
      </c>
      <c r="CL8" s="109">
        <v>0</v>
      </c>
      <c r="CM8" s="109">
        <v>2083.98316569387</v>
      </c>
      <c r="CN8" s="109">
        <v>27465.825627628299</v>
      </c>
      <c r="CO8" s="109">
        <v>861.88731881159799</v>
      </c>
      <c r="CP8" s="109">
        <v>1192.3851012845701</v>
      </c>
      <c r="CR8" s="45">
        <f t="shared" si="0"/>
        <v>-4.9484640151839389E-7</v>
      </c>
      <c r="CS8" s="45">
        <f t="shared" si="1"/>
        <v>-2.2522350107162688E-6</v>
      </c>
      <c r="CT8" s="45">
        <f t="shared" si="2"/>
        <v>3.4837621006816997E-7</v>
      </c>
      <c r="CU8" s="45">
        <f t="shared" si="3"/>
        <v>-1.3668410498860546E-6</v>
      </c>
      <c r="CV8" s="45">
        <f t="shared" si="4"/>
        <v>-8.4955081594395954E-7</v>
      </c>
      <c r="CW8" s="45">
        <f t="shared" si="5"/>
        <v>-3.5928035958755934E-6</v>
      </c>
      <c r="CX8" s="45">
        <f t="shared" si="6"/>
        <v>-5.2762332798133783E-6</v>
      </c>
      <c r="CY8" s="45">
        <f t="shared" si="7"/>
        <v>4.2905549993920415E-6</v>
      </c>
      <c r="CZ8" s="45">
        <f t="shared" si="8"/>
        <v>4.8267680546325342E-7</v>
      </c>
      <c r="DA8" s="45">
        <f t="shared" si="9"/>
        <v>-3.5621177646623131E-6</v>
      </c>
      <c r="DB8" s="45">
        <f t="shared" si="10"/>
        <v>2.0848371511103757E-6</v>
      </c>
      <c r="DC8" s="45">
        <f t="shared" si="11"/>
        <v>5.1500397762524845E-6</v>
      </c>
      <c r="DD8" s="45">
        <f t="shared" si="12"/>
        <v>7.3402846368103985E-8</v>
      </c>
      <c r="DE8" s="45">
        <f t="shared" si="13"/>
        <v>2.7741250433454151E-6</v>
      </c>
      <c r="DF8" s="45">
        <f t="shared" si="14"/>
        <v>-1.7923986109031819E-6</v>
      </c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</row>
    <row r="9" spans="1:155" x14ac:dyDescent="0.25">
      <c r="A9" s="37" t="s">
        <v>7</v>
      </c>
      <c r="H9" s="109">
        <v>6860.1896188999999</v>
      </c>
      <c r="I9" s="109">
        <v>0.1769896634</v>
      </c>
      <c r="J9" s="109">
        <v>3.1760983684999999</v>
      </c>
      <c r="K9" s="109">
        <v>2.1954908130000002</v>
      </c>
      <c r="L9" s="109">
        <v>24.852930642</v>
      </c>
      <c r="M9" s="109">
        <v>51.384505986999997</v>
      </c>
      <c r="N9" s="109">
        <v>216.86752282</v>
      </c>
      <c r="O9" s="109">
        <v>180.69653721</v>
      </c>
      <c r="P9" s="109">
        <v>0.41840837069999998</v>
      </c>
      <c r="Q9" s="109">
        <v>10.642850058000001</v>
      </c>
      <c r="R9" s="109">
        <v>54.371910978999999</v>
      </c>
      <c r="S9" s="109">
        <v>10.976541593</v>
      </c>
      <c r="T9" s="109">
        <v>293.29925393000002</v>
      </c>
      <c r="U9" s="109">
        <v>0.25356699560000001</v>
      </c>
      <c r="V9" s="109">
        <v>182.19555871</v>
      </c>
      <c r="X9" s="109" t="s">
        <v>7</v>
      </c>
      <c r="Y9" s="109">
        <v>0.77490459096171205</v>
      </c>
      <c r="Z9" s="109">
        <v>692.709225647469</v>
      </c>
      <c r="AA9" s="109">
        <v>0.176989704933217</v>
      </c>
      <c r="AB9" s="109">
        <v>0.176989704933217</v>
      </c>
      <c r="AC9" s="109">
        <v>0.32141984250731698</v>
      </c>
      <c r="AD9" s="109">
        <v>0</v>
      </c>
      <c r="AE9" s="109">
        <v>3.1761020457334102</v>
      </c>
      <c r="AF9" s="109">
        <v>0</v>
      </c>
      <c r="AG9" s="109">
        <v>216.86780874319899</v>
      </c>
      <c r="AH9" s="109">
        <v>2.19547650044791</v>
      </c>
      <c r="AI9" s="109">
        <v>54.371304347514602</v>
      </c>
      <c r="AJ9" s="109">
        <v>0</v>
      </c>
      <c r="AK9" s="109">
        <v>0</v>
      </c>
      <c r="AL9" s="109">
        <v>0.59455279225912905</v>
      </c>
      <c r="AM9" s="109">
        <v>0</v>
      </c>
      <c r="AN9" s="109">
        <v>24.8529973029205</v>
      </c>
      <c r="AO9" s="109">
        <v>1706.7111733925001</v>
      </c>
      <c r="AP9" s="109">
        <v>0</v>
      </c>
      <c r="AQ9" s="109">
        <v>0</v>
      </c>
      <c r="AR9" s="109">
        <v>51.3846530093087</v>
      </c>
      <c r="AS9" s="109">
        <v>0</v>
      </c>
      <c r="AT9" s="109">
        <v>0.254577190433042</v>
      </c>
      <c r="AU9" s="109">
        <v>0</v>
      </c>
      <c r="AV9" s="109">
        <v>1667.73810721673</v>
      </c>
      <c r="AW9" s="109">
        <v>32.067692517623101</v>
      </c>
      <c r="AX9" s="109">
        <v>180.69684282279701</v>
      </c>
      <c r="AY9" s="109">
        <v>0.41840739341622801</v>
      </c>
      <c r="AZ9" s="109">
        <v>8181.4893330467303</v>
      </c>
      <c r="BA9" s="109">
        <v>0</v>
      </c>
      <c r="BB9" s="109">
        <v>0</v>
      </c>
      <c r="BC9" s="109">
        <v>0</v>
      </c>
      <c r="BD9" s="109">
        <v>1.01464547794771E-2</v>
      </c>
      <c r="BE9" s="109">
        <v>13.6681906364193</v>
      </c>
      <c r="BF9" s="109">
        <v>10.642873998137</v>
      </c>
      <c r="BG9" s="109">
        <v>0</v>
      </c>
      <c r="BH9" s="109">
        <v>2229.31705602275</v>
      </c>
      <c r="BI9" s="109">
        <v>0</v>
      </c>
      <c r="BJ9" s="109">
        <v>0</v>
      </c>
      <c r="BK9" s="109">
        <v>0</v>
      </c>
      <c r="BL9" s="109">
        <v>0</v>
      </c>
      <c r="BM9" s="109">
        <v>0</v>
      </c>
      <c r="BN9" s="109">
        <v>0</v>
      </c>
      <c r="BO9" s="109">
        <v>0</v>
      </c>
      <c r="BP9" s="109">
        <v>0</v>
      </c>
      <c r="BQ9" s="109">
        <v>0</v>
      </c>
      <c r="BR9" s="109">
        <v>0</v>
      </c>
      <c r="BS9" s="109">
        <v>0</v>
      </c>
      <c r="BT9" s="109">
        <v>0</v>
      </c>
      <c r="BU9" s="109">
        <v>0</v>
      </c>
      <c r="BV9" s="109">
        <v>0</v>
      </c>
      <c r="BW9" s="109">
        <v>0</v>
      </c>
      <c r="BX9" s="109">
        <v>0</v>
      </c>
      <c r="BY9" s="109">
        <v>0</v>
      </c>
      <c r="BZ9" s="109">
        <v>314.019311694968</v>
      </c>
      <c r="CA9" s="109">
        <v>0</v>
      </c>
      <c r="CB9" s="109">
        <v>0</v>
      </c>
      <c r="CC9" s="109">
        <v>0</v>
      </c>
      <c r="CD9" s="109">
        <v>0</v>
      </c>
      <c r="CE9" s="109">
        <v>1959.3175154693599</v>
      </c>
      <c r="CF9" s="109">
        <v>10.976563422840901</v>
      </c>
      <c r="CG9" s="109">
        <v>0</v>
      </c>
      <c r="CH9" s="109">
        <v>27.897086779302999</v>
      </c>
      <c r="CI9" s="109">
        <v>301.84722025628702</v>
      </c>
      <c r="CJ9" s="109">
        <v>293.29829718666002</v>
      </c>
      <c r="CK9" s="109">
        <v>0.25356669019990302</v>
      </c>
      <c r="CL9" s="109">
        <v>0</v>
      </c>
      <c r="CM9" s="109">
        <v>571.186977476479</v>
      </c>
      <c r="CN9" s="109">
        <v>6860.1728814960497</v>
      </c>
      <c r="CO9" s="109">
        <v>182.19677594581</v>
      </c>
      <c r="CP9" s="109">
        <v>219.05022337665301</v>
      </c>
      <c r="CR9" s="45">
        <f t="shared" si="0"/>
        <v>-2.4397873644865114E-6</v>
      </c>
      <c r="CS9" s="45">
        <f t="shared" si="1"/>
        <v>2.3466464767856019E-7</v>
      </c>
      <c r="CT9" s="45">
        <f t="shared" si="2"/>
        <v>1.1577832244383485E-6</v>
      </c>
      <c r="CU9" s="45">
        <f t="shared" si="3"/>
        <v>-6.519067174146123E-6</v>
      </c>
      <c r="CV9" s="45">
        <f t="shared" si="4"/>
        <v>2.682215689543851E-6</v>
      </c>
      <c r="CW9" s="45">
        <f t="shared" si="5"/>
        <v>2.8612186860326345E-6</v>
      </c>
      <c r="CX9" s="45">
        <f t="shared" si="6"/>
        <v>1.3184233179288171E-6</v>
      </c>
      <c r="CY9" s="45">
        <f t="shared" si="7"/>
        <v>1.6913041153176151E-6</v>
      </c>
      <c r="CZ9" s="45">
        <f t="shared" si="8"/>
        <v>-2.3357175439116727E-6</v>
      </c>
      <c r="DA9" s="45">
        <f t="shared" si="9"/>
        <v>2.2494103430421068E-6</v>
      </c>
      <c r="DB9" s="45">
        <f t="shared" si="10"/>
        <v>-1.1157074939504067E-5</v>
      </c>
      <c r="DC9" s="45">
        <f t="shared" si="11"/>
        <v>1.9887722116580396E-6</v>
      </c>
      <c r="DD9" s="45">
        <f t="shared" si="12"/>
        <v>-3.26200400164092E-6</v>
      </c>
      <c r="DE9" s="45">
        <f t="shared" si="13"/>
        <v>-1.2044158044569925E-6</v>
      </c>
      <c r="DF9" s="45">
        <f t="shared" si="14"/>
        <v>6.6809301973193162E-6</v>
      </c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</row>
    <row r="10" spans="1:155" x14ac:dyDescent="0.25">
      <c r="A10" s="37" t="s">
        <v>8</v>
      </c>
      <c r="H10" s="109">
        <v>4453.5720468999998</v>
      </c>
      <c r="I10" s="109">
        <v>0.12861981750000001</v>
      </c>
      <c r="J10" s="109">
        <v>2.3439528216999999</v>
      </c>
      <c r="K10" s="109">
        <v>1.5378541166999999</v>
      </c>
      <c r="L10" s="109">
        <v>11.313043950000001</v>
      </c>
      <c r="M10" s="109">
        <v>35.786699921</v>
      </c>
      <c r="N10" s="109">
        <v>133.40185719999999</v>
      </c>
      <c r="O10" s="109">
        <v>118.89642895</v>
      </c>
      <c r="P10" s="109">
        <v>0.68293453059999998</v>
      </c>
      <c r="Q10" s="109">
        <v>6.5925978357000004</v>
      </c>
      <c r="R10" s="109">
        <v>39.512506741999999</v>
      </c>
      <c r="S10" s="109">
        <v>7.9767414099999998</v>
      </c>
      <c r="T10" s="109">
        <v>155.36134403</v>
      </c>
      <c r="U10" s="109">
        <v>0.18426918310000001</v>
      </c>
      <c r="V10" s="109">
        <v>87.922463011000005</v>
      </c>
      <c r="X10" s="109" t="s">
        <v>8</v>
      </c>
      <c r="Y10" s="109">
        <v>0.52808763066849496</v>
      </c>
      <c r="Z10" s="109">
        <v>366.33372224176901</v>
      </c>
      <c r="AA10" s="109">
        <v>0.12862028179573001</v>
      </c>
      <c r="AB10" s="109">
        <v>0.12862028179573001</v>
      </c>
      <c r="AC10" s="109">
        <v>0.233578514856398</v>
      </c>
      <c r="AD10" s="109">
        <v>0</v>
      </c>
      <c r="AE10" s="109">
        <v>2.3439585326452699</v>
      </c>
      <c r="AF10" s="109">
        <v>0</v>
      </c>
      <c r="AG10" s="109">
        <v>133.402239792324</v>
      </c>
      <c r="AH10" s="109">
        <v>1.5378604511473399</v>
      </c>
      <c r="AI10" s="109">
        <v>39.512621206809897</v>
      </c>
      <c r="AJ10" s="109">
        <v>0</v>
      </c>
      <c r="AK10" s="109">
        <v>0</v>
      </c>
      <c r="AL10" s="109">
        <v>0.22093248172423399</v>
      </c>
      <c r="AM10" s="109">
        <v>0</v>
      </c>
      <c r="AN10" s="109">
        <v>11.312953681387899</v>
      </c>
      <c r="AO10" s="109">
        <v>1207.37704594048</v>
      </c>
      <c r="AP10" s="109">
        <v>0</v>
      </c>
      <c r="AQ10" s="109">
        <v>0</v>
      </c>
      <c r="AR10" s="109">
        <v>35.785805337390002</v>
      </c>
      <c r="AS10" s="109">
        <v>0</v>
      </c>
      <c r="AT10" s="109">
        <v>0.322150142087886</v>
      </c>
      <c r="AU10" s="109">
        <v>0</v>
      </c>
      <c r="AV10" s="109">
        <v>1172.5958209364101</v>
      </c>
      <c r="AW10" s="109">
        <v>17.7049759530857</v>
      </c>
      <c r="AX10" s="109">
        <v>118.896554752117</v>
      </c>
      <c r="AY10" s="109">
        <v>0.682929202986161</v>
      </c>
      <c r="AZ10" s="109">
        <v>5258.9591858330896</v>
      </c>
      <c r="BA10" s="109">
        <v>0</v>
      </c>
      <c r="BB10" s="109">
        <v>0</v>
      </c>
      <c r="BC10" s="109">
        <v>0</v>
      </c>
      <c r="BD10" s="109">
        <v>6.4098871092445201E-3</v>
      </c>
      <c r="BE10" s="109">
        <v>9.5790132288342509</v>
      </c>
      <c r="BF10" s="109">
        <v>6.5925728930703604</v>
      </c>
      <c r="BG10" s="109">
        <v>0</v>
      </c>
      <c r="BH10" s="109">
        <v>1406.3486939367399</v>
      </c>
      <c r="BI10" s="109">
        <v>0</v>
      </c>
      <c r="BJ10" s="109">
        <v>0</v>
      </c>
      <c r="BK10" s="109">
        <v>0</v>
      </c>
      <c r="BL10" s="109">
        <v>0</v>
      </c>
      <c r="BM10" s="109">
        <v>0</v>
      </c>
      <c r="BN10" s="109">
        <v>0</v>
      </c>
      <c r="BO10" s="109">
        <v>0</v>
      </c>
      <c r="BP10" s="109">
        <v>0</v>
      </c>
      <c r="BQ10" s="109">
        <v>0</v>
      </c>
      <c r="BR10" s="109">
        <v>0</v>
      </c>
      <c r="BS10" s="109">
        <v>0</v>
      </c>
      <c r="BT10" s="109">
        <v>0</v>
      </c>
      <c r="BU10" s="109">
        <v>0</v>
      </c>
      <c r="BV10" s="109">
        <v>0</v>
      </c>
      <c r="BW10" s="109">
        <v>0</v>
      </c>
      <c r="BX10" s="109">
        <v>0</v>
      </c>
      <c r="BY10" s="109">
        <v>0</v>
      </c>
      <c r="BZ10" s="109">
        <v>127.123258096198</v>
      </c>
      <c r="CA10" s="109">
        <v>0</v>
      </c>
      <c r="CB10" s="109">
        <v>0</v>
      </c>
      <c r="CC10" s="109">
        <v>0</v>
      </c>
      <c r="CD10" s="109">
        <v>0</v>
      </c>
      <c r="CE10" s="109">
        <v>1342.5029793932999</v>
      </c>
      <c r="CF10" s="109">
        <v>7.9768600781538597</v>
      </c>
      <c r="CG10" s="109">
        <v>0</v>
      </c>
      <c r="CH10" s="109">
        <v>19.4388693995379</v>
      </c>
      <c r="CI10" s="109">
        <v>160.39414037555699</v>
      </c>
      <c r="CJ10" s="109">
        <v>155.36167306390499</v>
      </c>
      <c r="CK10" s="109">
        <v>0.18427018179864099</v>
      </c>
      <c r="CL10" s="109">
        <v>0</v>
      </c>
      <c r="CM10" s="109">
        <v>402.44007910845102</v>
      </c>
      <c r="CN10" s="109">
        <v>4453.5716981652004</v>
      </c>
      <c r="CO10" s="109">
        <v>87.922351907824293</v>
      </c>
      <c r="CP10" s="109">
        <v>113.10795706333199</v>
      </c>
      <c r="CR10" s="45">
        <f t="shared" si="0"/>
        <v>-7.830451506624372E-8</v>
      </c>
      <c r="CS10" s="45">
        <f t="shared" si="1"/>
        <v>3.6098304213626964E-6</v>
      </c>
      <c r="CT10" s="45">
        <f t="shared" si="2"/>
        <v>2.4364591373810367E-6</v>
      </c>
      <c r="CU10" s="45">
        <f t="shared" si="3"/>
        <v>4.119017058385138E-6</v>
      </c>
      <c r="CV10" s="45">
        <f t="shared" si="4"/>
        <v>-7.979162151279018E-6</v>
      </c>
      <c r="CW10" s="45">
        <f t="shared" si="5"/>
        <v>-2.4997655888167764E-5</v>
      </c>
      <c r="CX10" s="45">
        <f t="shared" si="6"/>
        <v>2.8679684978291833E-6</v>
      </c>
      <c r="CY10" s="45">
        <f t="shared" si="7"/>
        <v>1.0580815429732043E-6</v>
      </c>
      <c r="CZ10" s="45">
        <f t="shared" si="8"/>
        <v>-7.8010608634746084E-6</v>
      </c>
      <c r="DA10" s="45">
        <f t="shared" si="9"/>
        <v>-3.7834295768589306E-6</v>
      </c>
      <c r="DB10" s="45">
        <f t="shared" si="10"/>
        <v>2.8969260453302189E-6</v>
      </c>
      <c r="DC10" s="45">
        <f t="shared" si="11"/>
        <v>1.4876770821615207E-5</v>
      </c>
      <c r="DD10" s="45">
        <f t="shared" si="12"/>
        <v>2.1178621171440983E-6</v>
      </c>
      <c r="DE10" s="45">
        <f t="shared" si="13"/>
        <v>5.4197811276912069E-6</v>
      </c>
      <c r="DF10" s="45">
        <f t="shared" si="14"/>
        <v>-1.2636494919170556E-6</v>
      </c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</row>
    <row r="11" spans="1:155" x14ac:dyDescent="0.25">
      <c r="A11" s="37" t="s">
        <v>9</v>
      </c>
      <c r="H11" s="109">
        <v>161852.79084999999</v>
      </c>
      <c r="I11" s="109">
        <v>3.8909363624000002</v>
      </c>
      <c r="J11" s="109">
        <v>200.01599150000001</v>
      </c>
      <c r="K11" s="109">
        <v>48.737088497999999</v>
      </c>
      <c r="L11" s="109">
        <v>581.96839483999997</v>
      </c>
      <c r="M11" s="109">
        <v>1173.9122374000001</v>
      </c>
      <c r="N11" s="109">
        <v>4946.1762257999999</v>
      </c>
      <c r="O11" s="109">
        <v>4075.3592228000002</v>
      </c>
      <c r="P11" s="109">
        <v>72.160874446999998</v>
      </c>
      <c r="Q11" s="109">
        <v>243.00377800999999</v>
      </c>
      <c r="R11" s="109">
        <v>1195.3107402000001</v>
      </c>
      <c r="S11" s="109">
        <v>241.30801771</v>
      </c>
      <c r="T11" s="109">
        <v>7384.3778112999998</v>
      </c>
      <c r="U11" s="109">
        <v>5.5744105300999998</v>
      </c>
      <c r="V11" s="109">
        <v>4197.9409594999997</v>
      </c>
      <c r="X11" s="109" t="s">
        <v>9</v>
      </c>
      <c r="Y11" s="109">
        <v>17.249789823168101</v>
      </c>
      <c r="Z11" s="109">
        <v>15802.8280656635</v>
      </c>
      <c r="AA11" s="109">
        <v>3.89092902658625</v>
      </c>
      <c r="AB11" s="109">
        <v>3.89092902658625</v>
      </c>
      <c r="AC11" s="109">
        <v>7.0659206692405698</v>
      </c>
      <c r="AD11" s="109">
        <v>0</v>
      </c>
      <c r="AE11" s="109">
        <v>200.015718977391</v>
      </c>
      <c r="AF11" s="109">
        <v>0</v>
      </c>
      <c r="AG11" s="109">
        <v>4946.1664550677397</v>
      </c>
      <c r="AH11" s="109">
        <v>48.737145312360298</v>
      </c>
      <c r="AI11" s="109">
        <v>1195.31044156039</v>
      </c>
      <c r="AJ11" s="109">
        <v>0</v>
      </c>
      <c r="AK11" s="109">
        <v>0</v>
      </c>
      <c r="AL11" s="109">
        <v>13.3839833375366</v>
      </c>
      <c r="AM11" s="109">
        <v>0</v>
      </c>
      <c r="AN11" s="109">
        <v>581.965629189835</v>
      </c>
      <c r="AO11" s="109">
        <v>38009.020432096302</v>
      </c>
      <c r="AP11" s="109">
        <v>0</v>
      </c>
      <c r="AQ11" s="109">
        <v>0</v>
      </c>
      <c r="AR11" s="109">
        <v>1173.91032474958</v>
      </c>
      <c r="AS11" s="109">
        <v>0</v>
      </c>
      <c r="AT11" s="109">
        <v>27.2522967978284</v>
      </c>
      <c r="AU11" s="109">
        <v>0</v>
      </c>
      <c r="AV11" s="109">
        <v>40082.530874505697</v>
      </c>
      <c r="AW11" s="109">
        <v>975.11740467391996</v>
      </c>
      <c r="AX11" s="109">
        <v>4075.3603632606601</v>
      </c>
      <c r="AY11" s="109">
        <v>72.160835515002304</v>
      </c>
      <c r="AZ11" s="109">
        <v>191603.868430584</v>
      </c>
      <c r="BA11" s="109">
        <v>0</v>
      </c>
      <c r="BB11" s="109">
        <v>0</v>
      </c>
      <c r="BC11" s="109">
        <v>0</v>
      </c>
      <c r="BD11" s="109">
        <v>0.228952590550736</v>
      </c>
      <c r="BE11" s="109">
        <v>311.84674883204502</v>
      </c>
      <c r="BF11" s="109">
        <v>243.00322161442301</v>
      </c>
      <c r="BG11" s="109">
        <v>0</v>
      </c>
      <c r="BH11" s="109">
        <v>51791.637091992197</v>
      </c>
      <c r="BI11" s="109">
        <v>0</v>
      </c>
      <c r="BJ11" s="109">
        <v>0</v>
      </c>
      <c r="BK11" s="109">
        <v>0</v>
      </c>
      <c r="BL11" s="109">
        <v>0</v>
      </c>
      <c r="BM11" s="109">
        <v>0</v>
      </c>
      <c r="BN11" s="109">
        <v>0</v>
      </c>
      <c r="BO11" s="109">
        <v>0</v>
      </c>
      <c r="BP11" s="109">
        <v>0</v>
      </c>
      <c r="BQ11" s="109">
        <v>0</v>
      </c>
      <c r="BR11" s="109">
        <v>0</v>
      </c>
      <c r="BS11" s="109">
        <v>0</v>
      </c>
      <c r="BT11" s="109">
        <v>0</v>
      </c>
      <c r="BU11" s="109">
        <v>0</v>
      </c>
      <c r="BV11" s="109">
        <v>0</v>
      </c>
      <c r="BW11" s="109">
        <v>0</v>
      </c>
      <c r="BX11" s="109">
        <v>0</v>
      </c>
      <c r="BY11" s="109">
        <v>0</v>
      </c>
      <c r="BZ11" s="109">
        <v>7128.3689668307998</v>
      </c>
      <c r="CA11" s="109">
        <v>0</v>
      </c>
      <c r="CB11" s="109">
        <v>0</v>
      </c>
      <c r="CC11" s="109">
        <v>0</v>
      </c>
      <c r="CD11" s="109">
        <v>0</v>
      </c>
      <c r="CE11" s="109">
        <v>46242.227768102101</v>
      </c>
      <c r="CF11" s="109">
        <v>241.30766847456701</v>
      </c>
      <c r="CG11" s="109">
        <v>0</v>
      </c>
      <c r="CH11" s="109">
        <v>619.80772942910403</v>
      </c>
      <c r="CI11" s="109">
        <v>7616.5607482972</v>
      </c>
      <c r="CJ11" s="109">
        <v>7384.3631282023498</v>
      </c>
      <c r="CK11" s="109">
        <v>5.5744072834524303</v>
      </c>
      <c r="CL11" s="109">
        <v>0</v>
      </c>
      <c r="CM11" s="109">
        <v>12698.482312485899</v>
      </c>
      <c r="CN11" s="109">
        <v>161852.27919872999</v>
      </c>
      <c r="CO11" s="109">
        <v>4197.9317168504904</v>
      </c>
      <c r="CP11" s="109">
        <v>5670.9527429771397</v>
      </c>
      <c r="CR11" s="45">
        <f t="shared" si="0"/>
        <v>-3.1612137629335307E-6</v>
      </c>
      <c r="CS11" s="45">
        <f t="shared" si="1"/>
        <v>-1.8853594782789523E-6</v>
      </c>
      <c r="CT11" s="45">
        <f t="shared" si="2"/>
        <v>-1.3625041026243604E-6</v>
      </c>
      <c r="CU11" s="45">
        <f t="shared" si="3"/>
        <v>1.1657315209003599E-6</v>
      </c>
      <c r="CV11" s="45">
        <f t="shared" si="4"/>
        <v>-4.7522342957039602E-6</v>
      </c>
      <c r="CW11" s="45">
        <f t="shared" si="5"/>
        <v>-1.6292959210625766E-6</v>
      </c>
      <c r="CX11" s="45">
        <f t="shared" si="6"/>
        <v>-1.9754112700748991E-6</v>
      </c>
      <c r="CY11" s="45">
        <f t="shared" si="7"/>
        <v>2.7984297763146459E-7</v>
      </c>
      <c r="CZ11" s="45">
        <f t="shared" si="8"/>
        <v>-5.3951671167482907E-7</v>
      </c>
      <c r="DA11" s="45">
        <f t="shared" si="9"/>
        <v>-2.2896581342691441E-6</v>
      </c>
      <c r="DB11" s="45">
        <f t="shared" si="10"/>
        <v>-2.4984265596649394E-7</v>
      </c>
      <c r="DC11" s="45">
        <f t="shared" si="11"/>
        <v>-1.4472599638684646E-6</v>
      </c>
      <c r="DD11" s="45">
        <f t="shared" si="12"/>
        <v>-1.9884001096992466E-6</v>
      </c>
      <c r="DE11" s="45">
        <f t="shared" si="13"/>
        <v>-5.8241989030480795E-7</v>
      </c>
      <c r="DF11" s="45">
        <f t="shared" si="14"/>
        <v>-2.2017102190168356E-6</v>
      </c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</row>
    <row r="12" spans="1:155" x14ac:dyDescent="0.25">
      <c r="A12" s="37" t="s">
        <v>10</v>
      </c>
      <c r="H12" s="109">
        <v>83722.902069000003</v>
      </c>
      <c r="I12" s="109">
        <v>1.9256255520000001</v>
      </c>
      <c r="J12" s="109">
        <v>144.96783396000001</v>
      </c>
      <c r="K12" s="109">
        <v>23.189910145999999</v>
      </c>
      <c r="L12" s="109">
        <v>312.74131616</v>
      </c>
      <c r="M12" s="109">
        <v>594.22363690999998</v>
      </c>
      <c r="N12" s="109">
        <v>2115.0822278999999</v>
      </c>
      <c r="O12" s="109">
        <v>1815.8212543</v>
      </c>
      <c r="P12" s="109">
        <v>34.720067493999998</v>
      </c>
      <c r="Q12" s="109">
        <v>105.6817167</v>
      </c>
      <c r="R12" s="109">
        <v>591.55963723000002</v>
      </c>
      <c r="S12" s="109">
        <v>119.42340901</v>
      </c>
      <c r="T12" s="109">
        <v>3949.7072724</v>
      </c>
      <c r="U12" s="109">
        <v>2.7587774130999998</v>
      </c>
      <c r="V12" s="109">
        <v>2207.2234300999999</v>
      </c>
      <c r="X12" s="109" t="s">
        <v>10</v>
      </c>
      <c r="Y12" s="109">
        <v>8.8743731852638703</v>
      </c>
      <c r="Z12" s="109">
        <v>8191.3524359945404</v>
      </c>
      <c r="AA12" s="109">
        <v>1.9256217357932</v>
      </c>
      <c r="AB12" s="109">
        <v>1.9256217357932</v>
      </c>
      <c r="AC12" s="109">
        <v>3.4969364361596602</v>
      </c>
      <c r="AD12" s="109">
        <v>0</v>
      </c>
      <c r="AE12" s="109">
        <v>144.96761491729501</v>
      </c>
      <c r="AF12" s="109">
        <v>0</v>
      </c>
      <c r="AG12" s="109">
        <v>2115.0827206794802</v>
      </c>
      <c r="AH12" s="109">
        <v>23.189865432827901</v>
      </c>
      <c r="AI12" s="109">
        <v>591.55892025863204</v>
      </c>
      <c r="AJ12" s="109">
        <v>0</v>
      </c>
      <c r="AK12" s="109">
        <v>0</v>
      </c>
      <c r="AL12" s="109">
        <v>7.4376581728737596</v>
      </c>
      <c r="AM12" s="109">
        <v>0</v>
      </c>
      <c r="AN12" s="109">
        <v>312.74062600070698</v>
      </c>
      <c r="AO12" s="109">
        <v>18904.594463147801</v>
      </c>
      <c r="AP12" s="109">
        <v>0</v>
      </c>
      <c r="AQ12" s="109">
        <v>0</v>
      </c>
      <c r="AR12" s="109">
        <v>594.22364602823302</v>
      </c>
      <c r="AS12" s="109">
        <v>0</v>
      </c>
      <c r="AT12" s="109">
        <v>14.7460928744527</v>
      </c>
      <c r="AU12" s="109">
        <v>0</v>
      </c>
      <c r="AV12" s="109">
        <v>20665.2518764329</v>
      </c>
      <c r="AW12" s="109">
        <v>569.75055943435098</v>
      </c>
      <c r="AX12" s="109">
        <v>1815.82308301736</v>
      </c>
      <c r="AY12" s="109">
        <v>34.720001355798502</v>
      </c>
      <c r="AZ12" s="109">
        <v>98663.885759464596</v>
      </c>
      <c r="BA12" s="109">
        <v>0</v>
      </c>
      <c r="BB12" s="109">
        <v>0</v>
      </c>
      <c r="BC12" s="109">
        <v>0</v>
      </c>
      <c r="BD12" s="109">
        <v>0.12258881196353801</v>
      </c>
      <c r="BE12" s="109">
        <v>156.81260673981001</v>
      </c>
      <c r="BF12" s="109">
        <v>105.681363701119</v>
      </c>
      <c r="BG12" s="109">
        <v>0</v>
      </c>
      <c r="BH12" s="109">
        <v>26656.974967061898</v>
      </c>
      <c r="BI12" s="109">
        <v>0</v>
      </c>
      <c r="BJ12" s="109">
        <v>0</v>
      </c>
      <c r="BK12" s="109">
        <v>0</v>
      </c>
      <c r="BL12" s="109">
        <v>0</v>
      </c>
      <c r="BM12" s="109">
        <v>0</v>
      </c>
      <c r="BN12" s="109">
        <v>0</v>
      </c>
      <c r="BO12" s="109">
        <v>0</v>
      </c>
      <c r="BP12" s="109">
        <v>0</v>
      </c>
      <c r="BQ12" s="109">
        <v>0</v>
      </c>
      <c r="BR12" s="109">
        <v>0</v>
      </c>
      <c r="BS12" s="109">
        <v>0</v>
      </c>
      <c r="BT12" s="109">
        <v>0</v>
      </c>
      <c r="BU12" s="109">
        <v>0</v>
      </c>
      <c r="BV12" s="109">
        <v>0</v>
      </c>
      <c r="BW12" s="109">
        <v>0</v>
      </c>
      <c r="BX12" s="109">
        <v>0</v>
      </c>
      <c r="BY12" s="109">
        <v>0</v>
      </c>
      <c r="BZ12" s="109">
        <v>4042.06728185772</v>
      </c>
      <c r="CA12" s="109">
        <v>0</v>
      </c>
      <c r="CB12" s="109">
        <v>0</v>
      </c>
      <c r="CC12" s="109">
        <v>0</v>
      </c>
      <c r="CD12" s="109">
        <v>0</v>
      </c>
      <c r="CE12" s="109">
        <v>23854.5247969665</v>
      </c>
      <c r="CF12" s="109">
        <v>119.423365667129</v>
      </c>
      <c r="CG12" s="109">
        <v>0</v>
      </c>
      <c r="CH12" s="109">
        <v>297.10211593078401</v>
      </c>
      <c r="CI12" s="109">
        <v>4180.2722217409</v>
      </c>
      <c r="CJ12" s="109">
        <v>3949.6987908002002</v>
      </c>
      <c r="CK12" s="109">
        <v>2.75877377869277</v>
      </c>
      <c r="CL12" s="109">
        <v>0</v>
      </c>
      <c r="CM12" s="109">
        <v>6269.1440863795297</v>
      </c>
      <c r="CN12" s="109">
        <v>83722.832066557501</v>
      </c>
      <c r="CO12" s="109">
        <v>2207.22314853435</v>
      </c>
      <c r="CP12" s="109">
        <v>3151.5589827722702</v>
      </c>
      <c r="CR12" s="45">
        <f t="shared" si="0"/>
        <v>-8.3612059272154626E-7</v>
      </c>
      <c r="CS12" s="45">
        <f t="shared" si="1"/>
        <v>-1.9818010807754391E-6</v>
      </c>
      <c r="CT12" s="45">
        <f t="shared" si="2"/>
        <v>-1.5109745314854643E-6</v>
      </c>
      <c r="CU12" s="45">
        <f t="shared" si="3"/>
        <v>-1.9281304591820984E-6</v>
      </c>
      <c r="CV12" s="45">
        <f t="shared" si="4"/>
        <v>-2.2068056165043741E-6</v>
      </c>
      <c r="CW12" s="45">
        <f t="shared" si="5"/>
        <v>1.5344783464636029E-8</v>
      </c>
      <c r="CX12" s="45">
        <f t="shared" si="6"/>
        <v>2.3298360403308991E-7</v>
      </c>
      <c r="CY12" s="45">
        <f t="shared" si="7"/>
        <v>1.0071020788430298E-6</v>
      </c>
      <c r="CZ12" s="45">
        <f t="shared" si="8"/>
        <v>-1.9048984138133369E-6</v>
      </c>
      <c r="DA12" s="45">
        <f t="shared" si="9"/>
        <v>-3.3402076728255087E-6</v>
      </c>
      <c r="DB12" s="45">
        <f t="shared" si="10"/>
        <v>-1.2120018386242566E-6</v>
      </c>
      <c r="DC12" s="45">
        <f t="shared" si="11"/>
        <v>-3.6293446447973487E-7</v>
      </c>
      <c r="DD12" s="45">
        <f t="shared" si="12"/>
        <v>-2.1473995956732259E-6</v>
      </c>
      <c r="DE12" s="45">
        <f t="shared" si="13"/>
        <v>-1.3173977764852051E-6</v>
      </c>
      <c r="DF12" s="45">
        <f t="shared" si="14"/>
        <v>-1.2756554049635706E-7</v>
      </c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</row>
    <row r="13" spans="1:155" x14ac:dyDescent="0.25">
      <c r="A13" s="37" t="s">
        <v>12</v>
      </c>
      <c r="H13" s="109">
        <v>21291.083007000001</v>
      </c>
      <c r="I13" s="109">
        <v>0.32064828849999999</v>
      </c>
      <c r="J13" s="109">
        <v>11.909508475999999</v>
      </c>
      <c r="K13" s="109">
        <v>4.3464246059000002</v>
      </c>
      <c r="L13" s="109">
        <v>65.536620033999995</v>
      </c>
      <c r="M13" s="109">
        <v>97.428861440000006</v>
      </c>
      <c r="N13" s="109">
        <v>532.68684569000004</v>
      </c>
      <c r="O13" s="109">
        <v>406.85358862999999</v>
      </c>
      <c r="P13" s="109">
        <v>92.714124369999993</v>
      </c>
      <c r="Q13" s="109">
        <v>29.244384200999999</v>
      </c>
      <c r="R13" s="109">
        <v>98.504397874999995</v>
      </c>
      <c r="S13" s="109">
        <v>19.885959514</v>
      </c>
      <c r="T13" s="109">
        <v>678.88471594999999</v>
      </c>
      <c r="U13" s="109">
        <v>0.45938176139999998</v>
      </c>
      <c r="V13" s="109">
        <v>424.09949925000001</v>
      </c>
      <c r="X13" s="109" t="s">
        <v>12</v>
      </c>
      <c r="Y13" s="109">
        <v>2.25166990296449</v>
      </c>
      <c r="Z13" s="109">
        <v>1557.2847956263299</v>
      </c>
      <c r="AA13" s="109">
        <v>0.32065030796968502</v>
      </c>
      <c r="AB13" s="109">
        <v>0.32065030796968502</v>
      </c>
      <c r="AC13" s="109">
        <v>0.58229947079978095</v>
      </c>
      <c r="AD13" s="109">
        <v>0</v>
      </c>
      <c r="AE13" s="109">
        <v>11.9094842443753</v>
      </c>
      <c r="AF13" s="109">
        <v>0</v>
      </c>
      <c r="AG13" s="109">
        <v>532.68339896367797</v>
      </c>
      <c r="AH13" s="109">
        <v>4.34641144969292</v>
      </c>
      <c r="AI13" s="109">
        <v>98.504280507978905</v>
      </c>
      <c r="AJ13" s="109">
        <v>0</v>
      </c>
      <c r="AK13" s="109">
        <v>0</v>
      </c>
      <c r="AL13" s="109">
        <v>1.3402426320444401</v>
      </c>
      <c r="AM13" s="109">
        <v>0</v>
      </c>
      <c r="AN13" s="109">
        <v>65.536485051234294</v>
      </c>
      <c r="AO13" s="109">
        <v>3609.9446806284</v>
      </c>
      <c r="AP13" s="109">
        <v>0</v>
      </c>
      <c r="AQ13" s="109">
        <v>0</v>
      </c>
      <c r="AR13" s="109">
        <v>97.428771924544094</v>
      </c>
      <c r="AS13" s="109">
        <v>0</v>
      </c>
      <c r="AT13" s="109">
        <v>33.402574842385903</v>
      </c>
      <c r="AU13" s="109">
        <v>0</v>
      </c>
      <c r="AV13" s="109">
        <v>5821.0593515527698</v>
      </c>
      <c r="AW13" s="109">
        <v>77.759852833988703</v>
      </c>
      <c r="AX13" s="109">
        <v>406.85395796460301</v>
      </c>
      <c r="AY13" s="109">
        <v>92.714066147809604</v>
      </c>
      <c r="AZ13" s="109">
        <v>24148.4859821315</v>
      </c>
      <c r="BA13" s="109">
        <v>0</v>
      </c>
      <c r="BB13" s="109">
        <v>0</v>
      </c>
      <c r="BC13" s="109">
        <v>0</v>
      </c>
      <c r="BD13" s="109">
        <v>4.1697955872032698E-2</v>
      </c>
      <c r="BE13" s="109">
        <v>42.007284245170503</v>
      </c>
      <c r="BF13" s="109">
        <v>29.244357514509101</v>
      </c>
      <c r="BG13" s="109">
        <v>0</v>
      </c>
      <c r="BH13" s="109">
        <v>7392.7028417566298</v>
      </c>
      <c r="BI13" s="109">
        <v>0</v>
      </c>
      <c r="BJ13" s="109">
        <v>0</v>
      </c>
      <c r="BK13" s="109">
        <v>0</v>
      </c>
      <c r="BL13" s="109">
        <v>0</v>
      </c>
      <c r="BM13" s="109">
        <v>0</v>
      </c>
      <c r="BN13" s="109">
        <v>0</v>
      </c>
      <c r="BO13" s="109">
        <v>0</v>
      </c>
      <c r="BP13" s="109">
        <v>0</v>
      </c>
      <c r="BQ13" s="109">
        <v>0</v>
      </c>
      <c r="BR13" s="109">
        <v>0</v>
      </c>
      <c r="BS13" s="109">
        <v>0</v>
      </c>
      <c r="BT13" s="109">
        <v>0</v>
      </c>
      <c r="BU13" s="109">
        <v>0</v>
      </c>
      <c r="BV13" s="109">
        <v>0</v>
      </c>
      <c r="BW13" s="109">
        <v>0</v>
      </c>
      <c r="BX13" s="109">
        <v>0</v>
      </c>
      <c r="BY13" s="109">
        <v>0</v>
      </c>
      <c r="BZ13" s="109">
        <v>1097.2921388909299</v>
      </c>
      <c r="CA13" s="109">
        <v>0</v>
      </c>
      <c r="CB13" s="109">
        <v>0</v>
      </c>
      <c r="CC13" s="109">
        <v>0</v>
      </c>
      <c r="CD13" s="109">
        <v>0</v>
      </c>
      <c r="CE13" s="109">
        <v>5672.6647958393596</v>
      </c>
      <c r="CF13" s="109">
        <v>19.8861394726379</v>
      </c>
      <c r="CG13" s="109">
        <v>0</v>
      </c>
      <c r="CH13" s="109">
        <v>58.518487618901098</v>
      </c>
      <c r="CI13" s="109">
        <v>668.23752384589397</v>
      </c>
      <c r="CJ13" s="109">
        <v>678.88471119635005</v>
      </c>
      <c r="CK13" s="109">
        <v>0.45938107479551499</v>
      </c>
      <c r="CL13" s="109">
        <v>0</v>
      </c>
      <c r="CM13" s="109">
        <v>1176.13248058559</v>
      </c>
      <c r="CN13" s="109">
        <v>21291.048641126101</v>
      </c>
      <c r="CO13" s="109">
        <v>424.09957661672098</v>
      </c>
      <c r="CP13" s="109">
        <v>817.92741845031401</v>
      </c>
      <c r="CR13" s="45">
        <f t="shared" si="0"/>
        <v>-1.6140970324968189E-6</v>
      </c>
      <c r="CS13" s="45">
        <f t="shared" si="1"/>
        <v>6.2980834685879193E-6</v>
      </c>
      <c r="CT13" s="45">
        <f t="shared" si="2"/>
        <v>-2.0346452373326778E-6</v>
      </c>
      <c r="CU13" s="45">
        <f t="shared" si="3"/>
        <v>-3.0269033224093564E-6</v>
      </c>
      <c r="CV13" s="45">
        <f t="shared" si="4"/>
        <v>-2.0596540625816384E-6</v>
      </c>
      <c r="CW13" s="45">
        <f t="shared" si="5"/>
        <v>-9.1877760438434265E-7</v>
      </c>
      <c r="CX13" s="45">
        <f t="shared" si="6"/>
        <v>-6.470455108766666E-6</v>
      </c>
      <c r="CY13" s="45">
        <f t="shared" si="7"/>
        <v>9.0778258652076841E-7</v>
      </c>
      <c r="CZ13" s="45">
        <f t="shared" si="8"/>
        <v>-6.2797541135593629E-7</v>
      </c>
      <c r="DA13" s="45">
        <f t="shared" si="9"/>
        <v>-9.1253386341006905E-7</v>
      </c>
      <c r="DB13" s="45">
        <f t="shared" si="10"/>
        <v>-1.1914901631018273E-6</v>
      </c>
      <c r="DC13" s="45">
        <f t="shared" si="11"/>
        <v>9.0495325495395072E-6</v>
      </c>
      <c r="DD13" s="45">
        <f t="shared" si="12"/>
        <v>-7.0021460502349448E-9</v>
      </c>
      <c r="DE13" s="45">
        <f t="shared" si="13"/>
        <v>-1.4946272200644307E-6</v>
      </c>
      <c r="DF13" s="45">
        <f t="shared" si="14"/>
        <v>1.8242587201735447E-7</v>
      </c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</row>
    <row r="14" spans="1:155" x14ac:dyDescent="0.25">
      <c r="A14" s="37" t="s">
        <v>13</v>
      </c>
      <c r="H14" s="109">
        <v>113443.32601</v>
      </c>
      <c r="I14" s="109">
        <v>2.3308952371</v>
      </c>
      <c r="J14" s="109">
        <v>337.20297656999998</v>
      </c>
      <c r="K14" s="109">
        <v>27.848065665</v>
      </c>
      <c r="L14" s="109">
        <v>435.53708248999999</v>
      </c>
      <c r="M14" s="109">
        <v>776.98492045</v>
      </c>
      <c r="N14" s="109">
        <v>2497.2025853</v>
      </c>
      <c r="O14" s="109">
        <v>2150.0544095</v>
      </c>
      <c r="P14" s="109">
        <v>11.219938761</v>
      </c>
      <c r="Q14" s="109">
        <v>127.37789814999999</v>
      </c>
      <c r="R14" s="109">
        <v>716.06005629000003</v>
      </c>
      <c r="S14" s="109">
        <v>144.55741669</v>
      </c>
      <c r="T14" s="109">
        <v>6050.7310010000001</v>
      </c>
      <c r="U14" s="109">
        <v>3.3393933340999999</v>
      </c>
      <c r="V14" s="109">
        <v>3039.2548993</v>
      </c>
      <c r="X14" s="109" t="s">
        <v>13</v>
      </c>
      <c r="Y14" s="109">
        <v>11.5135558391737</v>
      </c>
      <c r="Z14" s="109">
        <v>11073.3839642936</v>
      </c>
      <c r="AA14" s="109">
        <v>2.33089625706998</v>
      </c>
      <c r="AB14" s="109">
        <v>2.33089625706998</v>
      </c>
      <c r="AC14" s="109">
        <v>4.2328777072289503</v>
      </c>
      <c r="AD14" s="109">
        <v>0</v>
      </c>
      <c r="AE14" s="109">
        <v>337.20194947321897</v>
      </c>
      <c r="AF14" s="109">
        <v>0</v>
      </c>
      <c r="AG14" s="109">
        <v>2497.19817251325</v>
      </c>
      <c r="AH14" s="109">
        <v>27.847862595400201</v>
      </c>
      <c r="AI14" s="109">
        <v>716.05906843969296</v>
      </c>
      <c r="AJ14" s="109">
        <v>0</v>
      </c>
      <c r="AK14" s="109">
        <v>0</v>
      </c>
      <c r="AL14" s="109">
        <v>10.415807152876001</v>
      </c>
      <c r="AM14" s="109">
        <v>0</v>
      </c>
      <c r="AN14" s="109">
        <v>435.53620518259999</v>
      </c>
      <c r="AO14" s="109">
        <v>23609.537590297699</v>
      </c>
      <c r="AP14" s="109">
        <v>0</v>
      </c>
      <c r="AQ14" s="109">
        <v>0</v>
      </c>
      <c r="AR14" s="109">
        <v>776.98334423648498</v>
      </c>
      <c r="AS14" s="109">
        <v>0</v>
      </c>
      <c r="AT14" s="109">
        <v>5.3737216131472696</v>
      </c>
      <c r="AU14" s="109">
        <v>0</v>
      </c>
      <c r="AV14" s="109">
        <v>27349.504440987301</v>
      </c>
      <c r="AW14" s="109">
        <v>1040.1162394728899</v>
      </c>
      <c r="AX14" s="109">
        <v>2150.0588910812698</v>
      </c>
      <c r="AY14" s="109">
        <v>11.2199158573878</v>
      </c>
      <c r="AZ14" s="109">
        <v>132733.23426192001</v>
      </c>
      <c r="BA14" s="109">
        <v>0</v>
      </c>
      <c r="BB14" s="109">
        <v>0</v>
      </c>
      <c r="BC14" s="109">
        <v>0</v>
      </c>
      <c r="BD14" s="109">
        <v>0.16960569909790099</v>
      </c>
      <c r="BE14" s="109">
        <v>186.88618557243501</v>
      </c>
      <c r="BF14" s="109">
        <v>127.377974127173</v>
      </c>
      <c r="BG14" s="109">
        <v>0</v>
      </c>
      <c r="BH14" s="109">
        <v>35978.551663737802</v>
      </c>
      <c r="BI14" s="109">
        <v>0</v>
      </c>
      <c r="BJ14" s="109">
        <v>0</v>
      </c>
      <c r="BK14" s="109">
        <v>0</v>
      </c>
      <c r="BL14" s="109">
        <v>0</v>
      </c>
      <c r="BM14" s="109">
        <v>0</v>
      </c>
      <c r="BN14" s="109">
        <v>0</v>
      </c>
      <c r="BO14" s="109">
        <v>0</v>
      </c>
      <c r="BP14" s="109">
        <v>0</v>
      </c>
      <c r="BQ14" s="109">
        <v>0</v>
      </c>
      <c r="BR14" s="109">
        <v>0</v>
      </c>
      <c r="BS14" s="109">
        <v>0</v>
      </c>
      <c r="BT14" s="109">
        <v>0</v>
      </c>
      <c r="BU14" s="109">
        <v>0</v>
      </c>
      <c r="BV14" s="109">
        <v>0</v>
      </c>
      <c r="BW14" s="109">
        <v>0</v>
      </c>
      <c r="BX14" s="109">
        <v>0</v>
      </c>
      <c r="BY14" s="109">
        <v>0</v>
      </c>
      <c r="BZ14" s="109">
        <v>5853.16720224246</v>
      </c>
      <c r="CA14" s="109">
        <v>0</v>
      </c>
      <c r="CB14" s="109">
        <v>0</v>
      </c>
      <c r="CC14" s="109">
        <v>0</v>
      </c>
      <c r="CD14" s="109">
        <v>0</v>
      </c>
      <c r="CE14" s="109">
        <v>32020.251139727199</v>
      </c>
      <c r="CF14" s="109">
        <v>144.556271980715</v>
      </c>
      <c r="CG14" s="109">
        <v>0</v>
      </c>
      <c r="CH14" s="109">
        <v>360.24826181551299</v>
      </c>
      <c r="CI14" s="109">
        <v>6486.8778138149</v>
      </c>
      <c r="CJ14" s="109">
        <v>6050.7249537976204</v>
      </c>
      <c r="CK14" s="109">
        <v>3.33939601999603</v>
      </c>
      <c r="CL14" s="109">
        <v>0</v>
      </c>
      <c r="CM14" s="109">
        <v>7752.2640582774402</v>
      </c>
      <c r="CN14" s="109">
        <v>113443.21272573899</v>
      </c>
      <c r="CO14" s="109">
        <v>3039.2510810459798</v>
      </c>
      <c r="CP14" s="109">
        <v>4733.2709162896799</v>
      </c>
      <c r="CR14" s="45">
        <f t="shared" si="0"/>
        <v>-9.9859784611351669E-7</v>
      </c>
      <c r="CS14" s="45">
        <f t="shared" si="1"/>
        <v>4.3758722562783854E-7</v>
      </c>
      <c r="CT14" s="45">
        <f t="shared" si="2"/>
        <v>-3.0459303516507699E-6</v>
      </c>
      <c r="CU14" s="45">
        <f t="shared" si="3"/>
        <v>-7.2920540421587797E-6</v>
      </c>
      <c r="CV14" s="45">
        <f t="shared" si="4"/>
        <v>-2.0143116057709961E-6</v>
      </c>
      <c r="CW14" s="45">
        <f t="shared" si="5"/>
        <v>-2.0286281928221854E-6</v>
      </c>
      <c r="CX14" s="45">
        <f t="shared" si="6"/>
        <v>-1.7670920156647588E-6</v>
      </c>
      <c r="CY14" s="45">
        <f t="shared" si="7"/>
        <v>2.0844036551014984E-6</v>
      </c>
      <c r="CZ14" s="45">
        <f t="shared" si="8"/>
        <v>-2.0413313020308372E-6</v>
      </c>
      <c r="DA14" s="45">
        <f t="shared" si="9"/>
        <v>5.9647061315295694E-7</v>
      </c>
      <c r="DB14" s="45">
        <f t="shared" si="10"/>
        <v>-1.3795634854814746E-6</v>
      </c>
      <c r="DC14" s="45">
        <f t="shared" si="11"/>
        <v>-7.9187170828830386E-6</v>
      </c>
      <c r="DD14" s="45">
        <f t="shared" si="12"/>
        <v>-9.994168272734763E-7</v>
      </c>
      <c r="DE14" s="45">
        <f t="shared" si="13"/>
        <v>8.0430657946261288E-7</v>
      </c>
      <c r="DF14" s="45">
        <f t="shared" si="14"/>
        <v>-1.2563125327422123E-6</v>
      </c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</row>
    <row r="15" spans="1:155" x14ac:dyDescent="0.25">
      <c r="A15" s="37" t="s">
        <v>14</v>
      </c>
      <c r="H15" s="109">
        <v>66984.610669999995</v>
      </c>
      <c r="I15" s="109">
        <v>1.2265127164</v>
      </c>
      <c r="J15" s="109">
        <v>164.18488901000001</v>
      </c>
      <c r="K15" s="109">
        <v>15.530436578</v>
      </c>
      <c r="L15" s="109">
        <v>348.42594595999998</v>
      </c>
      <c r="M15" s="109">
        <v>432.07533950999999</v>
      </c>
      <c r="N15" s="109">
        <v>1690.6239833</v>
      </c>
      <c r="O15" s="109">
        <v>1320.2920491</v>
      </c>
      <c r="P15" s="109">
        <v>57.265251573</v>
      </c>
      <c r="Q15" s="109">
        <v>81.694302825999998</v>
      </c>
      <c r="R15" s="109">
        <v>376.78946313</v>
      </c>
      <c r="S15" s="109">
        <v>76.065842450999995</v>
      </c>
      <c r="T15" s="109">
        <v>4122.2257864000003</v>
      </c>
      <c r="U15" s="109">
        <v>1.7571825301999999</v>
      </c>
      <c r="V15" s="109">
        <v>2381.7486684999999</v>
      </c>
      <c r="X15" s="109" t="s">
        <v>14</v>
      </c>
      <c r="Y15" s="109">
        <v>5.9568610344192097</v>
      </c>
      <c r="Z15" s="109">
        <v>8190.44382956138</v>
      </c>
      <c r="AA15" s="109">
        <v>1.22651386780889</v>
      </c>
      <c r="AB15" s="109">
        <v>1.22651386780889</v>
      </c>
      <c r="AC15" s="109">
        <v>2.2273520307875398</v>
      </c>
      <c r="AD15" s="109">
        <v>0</v>
      </c>
      <c r="AE15" s="109">
        <v>164.184066007213</v>
      </c>
      <c r="AF15" s="109">
        <v>0</v>
      </c>
      <c r="AG15" s="109">
        <v>1690.6287169616801</v>
      </c>
      <c r="AH15" s="109">
        <v>15.530463901851499</v>
      </c>
      <c r="AI15" s="109">
        <v>376.789009121601</v>
      </c>
      <c r="AJ15" s="109">
        <v>0</v>
      </c>
      <c r="AK15" s="109">
        <v>0</v>
      </c>
      <c r="AL15" s="109">
        <v>9.2943567994649303</v>
      </c>
      <c r="AM15" s="109">
        <v>0</v>
      </c>
      <c r="AN15" s="109">
        <v>348.42713987776</v>
      </c>
      <c r="AO15" s="109">
        <v>12584.5826408047</v>
      </c>
      <c r="AP15" s="109">
        <v>0</v>
      </c>
      <c r="AQ15" s="109">
        <v>0</v>
      </c>
      <c r="AR15" s="109">
        <v>432.07541518997499</v>
      </c>
      <c r="AS15" s="109">
        <v>0</v>
      </c>
      <c r="AT15" s="109">
        <v>19.514630562390199</v>
      </c>
      <c r="AU15" s="109">
        <v>0</v>
      </c>
      <c r="AV15" s="109">
        <v>15306.679756551601</v>
      </c>
      <c r="AW15" s="109">
        <v>618.101360927364</v>
      </c>
      <c r="AX15" s="109">
        <v>1320.2936496253001</v>
      </c>
      <c r="AY15" s="109">
        <v>57.265278657014498</v>
      </c>
      <c r="AZ15" s="109">
        <v>79722.831344543796</v>
      </c>
      <c r="BA15" s="109">
        <v>0</v>
      </c>
      <c r="BB15" s="109">
        <v>0</v>
      </c>
      <c r="BC15" s="109">
        <v>0</v>
      </c>
      <c r="BD15" s="109">
        <v>8.6453573807238907E-2</v>
      </c>
      <c r="BE15" s="109">
        <v>113.71920683996601</v>
      </c>
      <c r="BF15" s="109">
        <v>81.694050147213702</v>
      </c>
      <c r="BG15" s="109">
        <v>0</v>
      </c>
      <c r="BH15" s="109">
        <v>21156.585935240299</v>
      </c>
      <c r="BI15" s="109">
        <v>0</v>
      </c>
      <c r="BJ15" s="109">
        <v>0</v>
      </c>
      <c r="BK15" s="109">
        <v>0</v>
      </c>
      <c r="BL15" s="109">
        <v>0</v>
      </c>
      <c r="BM15" s="109">
        <v>0</v>
      </c>
      <c r="BN15" s="109">
        <v>0</v>
      </c>
      <c r="BO15" s="109">
        <v>0</v>
      </c>
      <c r="BP15" s="109">
        <v>0</v>
      </c>
      <c r="BQ15" s="109">
        <v>0</v>
      </c>
      <c r="BR15" s="109">
        <v>0</v>
      </c>
      <c r="BS15" s="109">
        <v>0</v>
      </c>
      <c r="BT15" s="109">
        <v>0</v>
      </c>
      <c r="BU15" s="109">
        <v>0</v>
      </c>
      <c r="BV15" s="109">
        <v>0</v>
      </c>
      <c r="BW15" s="109">
        <v>0</v>
      </c>
      <c r="BX15" s="109">
        <v>0</v>
      </c>
      <c r="BY15" s="109">
        <v>0</v>
      </c>
      <c r="BZ15" s="109">
        <v>4535.9979658185603</v>
      </c>
      <c r="CA15" s="109">
        <v>0</v>
      </c>
      <c r="CB15" s="109">
        <v>0</v>
      </c>
      <c r="CC15" s="109">
        <v>0</v>
      </c>
      <c r="CD15" s="109">
        <v>0</v>
      </c>
      <c r="CE15" s="109">
        <v>17998.7371462232</v>
      </c>
      <c r="CF15" s="109">
        <v>76.066101477603794</v>
      </c>
      <c r="CG15" s="109">
        <v>0</v>
      </c>
      <c r="CH15" s="109">
        <v>199.567218067243</v>
      </c>
      <c r="CI15" s="109">
        <v>4374.8359436072697</v>
      </c>
      <c r="CJ15" s="109">
        <v>4122.2167106156603</v>
      </c>
      <c r="CK15" s="109">
        <v>1.75719158597529</v>
      </c>
      <c r="CL15" s="109">
        <v>0</v>
      </c>
      <c r="CM15" s="109">
        <v>4212.31759304154</v>
      </c>
      <c r="CN15" s="109">
        <v>66984.573328372906</v>
      </c>
      <c r="CO15" s="109">
        <v>2381.7497176525999</v>
      </c>
      <c r="CP15" s="109">
        <v>3398.4315748333902</v>
      </c>
      <c r="CR15" s="45">
        <f t="shared" si="0"/>
        <v>-5.5746576288353642E-7</v>
      </c>
      <c r="CS15" s="45">
        <f t="shared" si="1"/>
        <v>9.3876636957302318E-7</v>
      </c>
      <c r="CT15" s="45">
        <f t="shared" si="2"/>
        <v>-5.0126585458859611E-6</v>
      </c>
      <c r="CU15" s="45">
        <f t="shared" si="3"/>
        <v>1.7593743332574961E-6</v>
      </c>
      <c r="CV15" s="45">
        <f t="shared" si="4"/>
        <v>3.4266040570836891E-6</v>
      </c>
      <c r="CW15" s="45">
        <f t="shared" si="5"/>
        <v>1.7515458087410554E-7</v>
      </c>
      <c r="CX15" s="45">
        <f t="shared" si="6"/>
        <v>2.7999494428563093E-6</v>
      </c>
      <c r="CY15" s="45">
        <f t="shared" si="7"/>
        <v>1.2122509570380848E-6</v>
      </c>
      <c r="CZ15" s="45">
        <f t="shared" si="8"/>
        <v>4.7295722543498341E-7</v>
      </c>
      <c r="DA15" s="45">
        <f t="shared" si="9"/>
        <v>-3.0929792844230448E-6</v>
      </c>
      <c r="DB15" s="45">
        <f t="shared" si="10"/>
        <v>-1.2049392125570854E-6</v>
      </c>
      <c r="DC15" s="45">
        <f t="shared" si="11"/>
        <v>3.4052946165251301E-6</v>
      </c>
      <c r="DD15" s="45">
        <f t="shared" si="12"/>
        <v>-2.2016708473191746E-6</v>
      </c>
      <c r="DE15" s="45">
        <f t="shared" si="13"/>
        <v>5.153576896225587E-6</v>
      </c>
      <c r="DF15" s="45">
        <f t="shared" si="14"/>
        <v>4.4049677191605459E-7</v>
      </c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</row>
    <row r="16" spans="1:155" x14ac:dyDescent="0.25">
      <c r="A16" s="37" t="s">
        <v>15</v>
      </c>
      <c r="H16" s="109">
        <v>38910.391076</v>
      </c>
      <c r="I16" s="109">
        <v>0.57725929890000005</v>
      </c>
      <c r="J16" s="109">
        <v>64.689004205000003</v>
      </c>
      <c r="K16" s="109">
        <v>7.4382840121999996</v>
      </c>
      <c r="L16" s="109">
        <v>149.42886981000001</v>
      </c>
      <c r="M16" s="109">
        <v>189.98637251</v>
      </c>
      <c r="N16" s="109">
        <v>826.21681252999997</v>
      </c>
      <c r="O16" s="109">
        <v>649.16510281000001</v>
      </c>
      <c r="P16" s="109">
        <v>72.745865249999994</v>
      </c>
      <c r="Q16" s="109">
        <v>47.008243002999997</v>
      </c>
      <c r="R16" s="109">
        <v>177.33629539</v>
      </c>
      <c r="S16" s="109">
        <v>35.800456289000003</v>
      </c>
      <c r="T16" s="109">
        <v>1575.3747327999999</v>
      </c>
      <c r="U16" s="109">
        <v>0.82701951849999999</v>
      </c>
      <c r="V16" s="109">
        <v>922.99486953999997</v>
      </c>
      <c r="X16" s="109" t="s">
        <v>15</v>
      </c>
      <c r="Y16" s="109">
        <v>4.2924193937452699</v>
      </c>
      <c r="Z16" s="109">
        <v>3243.3830929655601</v>
      </c>
      <c r="AA16" s="109">
        <v>0.57726471924779899</v>
      </c>
      <c r="AB16" s="109">
        <v>0.57726471924779899</v>
      </c>
      <c r="AC16" s="109">
        <v>1.0482942278724801</v>
      </c>
      <c r="AD16" s="109">
        <v>0</v>
      </c>
      <c r="AE16" s="109">
        <v>64.688909366777395</v>
      </c>
      <c r="AF16" s="109">
        <v>0</v>
      </c>
      <c r="AG16" s="109">
        <v>826.218603525817</v>
      </c>
      <c r="AH16" s="109">
        <v>7.4382412048163298</v>
      </c>
      <c r="AI16" s="109">
        <v>177.33598801387799</v>
      </c>
      <c r="AJ16" s="109">
        <v>0</v>
      </c>
      <c r="AK16" s="109">
        <v>0</v>
      </c>
      <c r="AL16" s="109">
        <v>3.15521825887993</v>
      </c>
      <c r="AM16" s="109">
        <v>0</v>
      </c>
      <c r="AN16" s="109">
        <v>149.42871386388799</v>
      </c>
      <c r="AO16" s="109">
        <v>6642.54651116283</v>
      </c>
      <c r="AP16" s="109">
        <v>0</v>
      </c>
      <c r="AQ16" s="109">
        <v>0</v>
      </c>
      <c r="AR16" s="109">
        <v>189.98636681284401</v>
      </c>
      <c r="AS16" s="109">
        <v>0</v>
      </c>
      <c r="AT16" s="109">
        <v>33.348568872290599</v>
      </c>
      <c r="AU16" s="109">
        <v>0</v>
      </c>
      <c r="AV16" s="109">
        <v>9660.7904368195395</v>
      </c>
      <c r="AW16" s="109">
        <v>227.72680419530499</v>
      </c>
      <c r="AX16" s="109">
        <v>649.165557185328</v>
      </c>
      <c r="AY16" s="109">
        <v>72.745862566317598</v>
      </c>
      <c r="AZ16" s="109">
        <v>44446.693368056098</v>
      </c>
      <c r="BA16" s="109">
        <v>0</v>
      </c>
      <c r="BB16" s="109">
        <v>0</v>
      </c>
      <c r="BC16" s="109">
        <v>0</v>
      </c>
      <c r="BD16" s="109">
        <v>8.1634922928895404E-2</v>
      </c>
      <c r="BE16" s="109">
        <v>64.035244419489999</v>
      </c>
      <c r="BF16" s="109">
        <v>47.008211286121302</v>
      </c>
      <c r="BG16" s="109">
        <v>0</v>
      </c>
      <c r="BH16" s="109">
        <v>13728.080650341401</v>
      </c>
      <c r="BI16" s="109">
        <v>0</v>
      </c>
      <c r="BJ16" s="109">
        <v>0</v>
      </c>
      <c r="BK16" s="109">
        <v>0</v>
      </c>
      <c r="BL16" s="109">
        <v>0</v>
      </c>
      <c r="BM16" s="109">
        <v>0</v>
      </c>
      <c r="BN16" s="109">
        <v>0</v>
      </c>
      <c r="BO16" s="109">
        <v>0</v>
      </c>
      <c r="BP16" s="109">
        <v>0</v>
      </c>
      <c r="BQ16" s="109">
        <v>0</v>
      </c>
      <c r="BR16" s="109">
        <v>0</v>
      </c>
      <c r="BS16" s="109">
        <v>0</v>
      </c>
      <c r="BT16" s="109">
        <v>0</v>
      </c>
      <c r="BU16" s="109">
        <v>0</v>
      </c>
      <c r="BV16" s="109">
        <v>0</v>
      </c>
      <c r="BW16" s="109">
        <v>0</v>
      </c>
      <c r="BX16" s="109">
        <v>0</v>
      </c>
      <c r="BY16" s="109">
        <v>0</v>
      </c>
      <c r="BZ16" s="109">
        <v>2400.6841112125899</v>
      </c>
      <c r="CA16" s="109">
        <v>0</v>
      </c>
      <c r="CB16" s="109">
        <v>0</v>
      </c>
      <c r="CC16" s="109">
        <v>0</v>
      </c>
      <c r="CD16" s="109">
        <v>0</v>
      </c>
      <c r="CE16" s="109">
        <v>10234.801325541899</v>
      </c>
      <c r="CF16" s="109">
        <v>35.800683507454302</v>
      </c>
      <c r="CG16" s="109">
        <v>0</v>
      </c>
      <c r="CH16" s="109">
        <v>101.760628323852</v>
      </c>
      <c r="CI16" s="109">
        <v>1620.39224707069</v>
      </c>
      <c r="CJ16" s="109">
        <v>1575.3685097106199</v>
      </c>
      <c r="CK16" s="109">
        <v>0.82702760839531098</v>
      </c>
      <c r="CL16" s="109">
        <v>0</v>
      </c>
      <c r="CM16" s="109">
        <v>2133.51286448783</v>
      </c>
      <c r="CN16" s="109">
        <v>38910.3669261506</v>
      </c>
      <c r="CO16" s="109">
        <v>922.993167958497</v>
      </c>
      <c r="CP16" s="109">
        <v>1549.84056641915</v>
      </c>
      <c r="CR16" s="45">
        <f t="shared" si="0"/>
        <v>-6.2065296009289197E-7</v>
      </c>
      <c r="CS16" s="45">
        <f t="shared" si="1"/>
        <v>9.3897972873945872E-6</v>
      </c>
      <c r="CT16" s="45">
        <f t="shared" si="2"/>
        <v>-1.4660640362917021E-6</v>
      </c>
      <c r="CU16" s="45">
        <f t="shared" si="3"/>
        <v>-5.7550079560803407E-6</v>
      </c>
      <c r="CV16" s="45">
        <f t="shared" si="4"/>
        <v>-1.0436143445033267E-6</v>
      </c>
      <c r="CW16" s="45">
        <f t="shared" si="5"/>
        <v>-2.9987182285970976E-8</v>
      </c>
      <c r="CX16" s="45">
        <f t="shared" si="6"/>
        <v>2.1677068172309733E-6</v>
      </c>
      <c r="CY16" s="45">
        <f t="shared" si="7"/>
        <v>6.9993800656195731E-7</v>
      </c>
      <c r="CZ16" s="45">
        <f t="shared" si="8"/>
        <v>-3.6891201817266863E-8</v>
      </c>
      <c r="DA16" s="45">
        <f t="shared" si="9"/>
        <v>-6.7470887378073173E-7</v>
      </c>
      <c r="DB16" s="45">
        <f t="shared" si="10"/>
        <v>-1.7332950444994233E-6</v>
      </c>
      <c r="DC16" s="45">
        <f t="shared" si="11"/>
        <v>6.3468033050926395E-6</v>
      </c>
      <c r="DD16" s="45">
        <f t="shared" si="12"/>
        <v>-3.9502280000009671E-6</v>
      </c>
      <c r="DE16" s="45">
        <f t="shared" si="13"/>
        <v>9.7819883690942436E-6</v>
      </c>
      <c r="DF16" s="45">
        <f t="shared" si="14"/>
        <v>-1.8435438366183654E-6</v>
      </c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</row>
    <row r="17" spans="1:155" x14ac:dyDescent="0.25">
      <c r="A17" s="37" t="s">
        <v>16</v>
      </c>
      <c r="H17" s="109">
        <v>36333.390466999997</v>
      </c>
      <c r="I17" s="109">
        <v>0.53312731140000003</v>
      </c>
      <c r="J17" s="109">
        <v>59.350654443000003</v>
      </c>
      <c r="K17" s="109">
        <v>6.5770065151999999</v>
      </c>
      <c r="L17" s="109">
        <v>99.944104343000006</v>
      </c>
      <c r="M17" s="109">
        <v>173.67384872</v>
      </c>
      <c r="N17" s="109">
        <v>648.48581294999997</v>
      </c>
      <c r="O17" s="109">
        <v>1936.9146559999999</v>
      </c>
      <c r="P17" s="109">
        <v>35.917307981</v>
      </c>
      <c r="Q17" s="109">
        <v>39.334064714</v>
      </c>
      <c r="R17" s="109">
        <v>163.77877759</v>
      </c>
      <c r="S17" s="109">
        <v>33.063479508999997</v>
      </c>
      <c r="T17" s="109">
        <v>1366.3199214000001</v>
      </c>
      <c r="U17" s="109">
        <v>0.76379313950000005</v>
      </c>
      <c r="V17" s="109">
        <v>714.80356900000004</v>
      </c>
      <c r="X17" s="109" t="s">
        <v>16</v>
      </c>
      <c r="Y17" s="109">
        <v>4.1894722332983898</v>
      </c>
      <c r="Z17" s="109">
        <v>2734.2769615663201</v>
      </c>
      <c r="AA17" s="109">
        <v>0.53312836936418195</v>
      </c>
      <c r="AB17" s="109">
        <v>0.53312836936418195</v>
      </c>
      <c r="AC17" s="109">
        <v>0.96814837041783097</v>
      </c>
      <c r="AD17" s="109">
        <v>0</v>
      </c>
      <c r="AE17" s="109">
        <v>59.350650004639803</v>
      </c>
      <c r="AF17" s="109">
        <v>0</v>
      </c>
      <c r="AG17" s="109">
        <v>648.484324171911</v>
      </c>
      <c r="AH17" s="109">
        <v>6.577041937403</v>
      </c>
      <c r="AI17" s="109">
        <v>163.77879741269899</v>
      </c>
      <c r="AJ17" s="109">
        <v>0</v>
      </c>
      <c r="AK17" s="109">
        <v>0</v>
      </c>
      <c r="AL17" s="109">
        <v>2.4537589533980699</v>
      </c>
      <c r="AM17" s="109">
        <v>0</v>
      </c>
      <c r="AN17" s="109">
        <v>99.944135550106694</v>
      </c>
      <c r="AO17" s="109">
        <v>6226.7389061347403</v>
      </c>
      <c r="AP17" s="109">
        <v>0</v>
      </c>
      <c r="AQ17" s="109">
        <v>0</v>
      </c>
      <c r="AR17" s="109">
        <v>173.67341870915499</v>
      </c>
      <c r="AS17" s="109">
        <v>0</v>
      </c>
      <c r="AT17" s="109">
        <v>11.322672789177499</v>
      </c>
      <c r="AU17" s="109">
        <v>0</v>
      </c>
      <c r="AV17" s="109">
        <v>8057.6825591512397</v>
      </c>
      <c r="AW17" s="109">
        <v>214.20662246172199</v>
      </c>
      <c r="AX17" s="109">
        <v>1936.9176530689499</v>
      </c>
      <c r="AY17" s="109">
        <v>35.917401153150898</v>
      </c>
      <c r="AZ17" s="109">
        <v>41139.557410120302</v>
      </c>
      <c r="BA17" s="109">
        <v>0</v>
      </c>
      <c r="BB17" s="109">
        <v>0</v>
      </c>
      <c r="BC17" s="109">
        <v>0</v>
      </c>
      <c r="BD17" s="109">
        <v>8.1587733237101598E-2</v>
      </c>
      <c r="BE17" s="109">
        <v>48.831513927803996</v>
      </c>
      <c r="BF17" s="109">
        <v>39.334176433957701</v>
      </c>
      <c r="BG17" s="109">
        <v>0</v>
      </c>
      <c r="BH17" s="109">
        <v>13101.764979143099</v>
      </c>
      <c r="BI17" s="109">
        <v>0</v>
      </c>
      <c r="BJ17" s="109">
        <v>0</v>
      </c>
      <c r="BK17" s="109">
        <v>0</v>
      </c>
      <c r="BL17" s="109">
        <v>0</v>
      </c>
      <c r="BM17" s="109">
        <v>0</v>
      </c>
      <c r="BN17" s="109">
        <v>0</v>
      </c>
      <c r="BO17" s="109">
        <v>0</v>
      </c>
      <c r="BP17" s="109">
        <v>0</v>
      </c>
      <c r="BQ17" s="109">
        <v>0</v>
      </c>
      <c r="BR17" s="109">
        <v>0</v>
      </c>
      <c r="BS17" s="109">
        <v>0</v>
      </c>
      <c r="BT17" s="109">
        <v>0</v>
      </c>
      <c r="BU17" s="109">
        <v>0</v>
      </c>
      <c r="BV17" s="109">
        <v>0</v>
      </c>
      <c r="BW17" s="109">
        <v>0</v>
      </c>
      <c r="BX17" s="109">
        <v>0</v>
      </c>
      <c r="BY17" s="109">
        <v>0</v>
      </c>
      <c r="BZ17" s="109">
        <v>2153.04404283227</v>
      </c>
      <c r="CA17" s="109">
        <v>0</v>
      </c>
      <c r="CB17" s="109">
        <v>0</v>
      </c>
      <c r="CC17" s="109">
        <v>0</v>
      </c>
      <c r="CD17" s="109">
        <v>0</v>
      </c>
      <c r="CE17" s="109">
        <v>9451.7926539831205</v>
      </c>
      <c r="CF17" s="109">
        <v>33.063779124186397</v>
      </c>
      <c r="CG17" s="109">
        <v>0</v>
      </c>
      <c r="CH17" s="109">
        <v>91.451777794112999</v>
      </c>
      <c r="CI17" s="109">
        <v>1452.21765286808</v>
      </c>
      <c r="CJ17" s="109">
        <v>1366.3197352490999</v>
      </c>
      <c r="CK17" s="109">
        <v>0.76379400567142297</v>
      </c>
      <c r="CL17" s="109">
        <v>0</v>
      </c>
      <c r="CM17" s="109">
        <v>1966.33531628367</v>
      </c>
      <c r="CN17" s="109">
        <v>36333.338665431998</v>
      </c>
      <c r="CO17" s="109">
        <v>714.80500376985401</v>
      </c>
      <c r="CP17" s="109">
        <v>1225.21240821938</v>
      </c>
      <c r="CR17" s="45">
        <f t="shared" si="0"/>
        <v>-1.425728987392824E-6</v>
      </c>
      <c r="CS17" s="45">
        <f t="shared" si="1"/>
        <v>1.9844494163115863E-6</v>
      </c>
      <c r="CT17" s="45">
        <f t="shared" si="2"/>
        <v>-7.4781992581338483E-8</v>
      </c>
      <c r="CU17" s="45">
        <f t="shared" si="3"/>
        <v>5.3857637084987341E-6</v>
      </c>
      <c r="CV17" s="45">
        <f t="shared" si="4"/>
        <v>3.1224559860126864E-7</v>
      </c>
      <c r="CW17" s="45">
        <f t="shared" si="5"/>
        <v>-2.4759677301873249E-6</v>
      </c>
      <c r="CX17" s="45">
        <f t="shared" si="6"/>
        <v>-2.2957758816601899E-6</v>
      </c>
      <c r="CY17" s="45">
        <f t="shared" si="7"/>
        <v>1.5473417688778801E-6</v>
      </c>
      <c r="CZ17" s="45">
        <f t="shared" si="8"/>
        <v>2.5940738918113061E-6</v>
      </c>
      <c r="DA17" s="45">
        <f t="shared" si="9"/>
        <v>2.8402850941875887E-6</v>
      </c>
      <c r="DB17" s="45">
        <f t="shared" si="10"/>
        <v>1.2103337978050171E-7</v>
      </c>
      <c r="DC17" s="45">
        <f t="shared" si="11"/>
        <v>9.0618165676752952E-6</v>
      </c>
      <c r="DD17" s="45">
        <f t="shared" si="12"/>
        <v>-1.3624254264849599E-7</v>
      </c>
      <c r="DE17" s="45">
        <f t="shared" si="13"/>
        <v>1.1340392812204231E-6</v>
      </c>
      <c r="DF17" s="45">
        <f t="shared" si="14"/>
        <v>2.0072225660253859E-6</v>
      </c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</row>
    <row r="18" spans="1:155" x14ac:dyDescent="0.25">
      <c r="A18" s="37" t="s">
        <v>17</v>
      </c>
      <c r="H18" s="109">
        <v>41620.979696000002</v>
      </c>
      <c r="I18" s="109">
        <v>0.81729282709999995</v>
      </c>
      <c r="J18" s="109">
        <v>144.34325906999999</v>
      </c>
      <c r="K18" s="109">
        <v>9.4292661847999995</v>
      </c>
      <c r="L18" s="109">
        <v>161.12110177</v>
      </c>
      <c r="M18" s="109">
        <v>279.68425710999998</v>
      </c>
      <c r="N18" s="109">
        <v>754.70997507000004</v>
      </c>
      <c r="O18" s="109">
        <v>1070.3712508999999</v>
      </c>
      <c r="P18" s="109">
        <v>52.658322155</v>
      </c>
      <c r="Q18" s="109">
        <v>37.506782805</v>
      </c>
      <c r="R18" s="109">
        <v>251.07552609000001</v>
      </c>
      <c r="S18" s="109">
        <v>50.686851093999998</v>
      </c>
      <c r="T18" s="109">
        <v>2280.0856238000001</v>
      </c>
      <c r="U18" s="109">
        <v>1.1709072881</v>
      </c>
      <c r="V18" s="109">
        <v>1107.1761962</v>
      </c>
      <c r="X18" s="109" t="s">
        <v>17</v>
      </c>
      <c r="Y18" s="109">
        <v>3.7122264971240502</v>
      </c>
      <c r="Z18" s="109">
        <v>3968.26801854324</v>
      </c>
      <c r="AA18" s="109">
        <v>0.81729374504026797</v>
      </c>
      <c r="AB18" s="109">
        <v>0.81729374504026797</v>
      </c>
      <c r="AC18" s="109">
        <v>1.48419774980571</v>
      </c>
      <c r="AD18" s="109">
        <v>0</v>
      </c>
      <c r="AE18" s="109">
        <v>144.34293469070099</v>
      </c>
      <c r="AF18" s="109">
        <v>0</v>
      </c>
      <c r="AG18" s="109">
        <v>754.71011153992004</v>
      </c>
      <c r="AH18" s="109">
        <v>9.4292845217216996</v>
      </c>
      <c r="AI18" s="109">
        <v>251.07585029575</v>
      </c>
      <c r="AJ18" s="109">
        <v>0</v>
      </c>
      <c r="AK18" s="109">
        <v>0</v>
      </c>
      <c r="AL18" s="109">
        <v>3.8680588484946101</v>
      </c>
      <c r="AM18" s="109">
        <v>0</v>
      </c>
      <c r="AN18" s="109">
        <v>161.120672844566</v>
      </c>
      <c r="AO18" s="109">
        <v>8108.8363715065498</v>
      </c>
      <c r="AP18" s="109">
        <v>0</v>
      </c>
      <c r="AQ18" s="109">
        <v>0</v>
      </c>
      <c r="AR18" s="109">
        <v>279.68550004213802</v>
      </c>
      <c r="AS18" s="109">
        <v>0</v>
      </c>
      <c r="AT18" s="109">
        <v>18.3692017330544</v>
      </c>
      <c r="AU18" s="109">
        <v>0</v>
      </c>
      <c r="AV18" s="109">
        <v>10535.4738121462</v>
      </c>
      <c r="AW18" s="109">
        <v>412.55968314778499</v>
      </c>
      <c r="AX18" s="109">
        <v>1070.3744214426099</v>
      </c>
      <c r="AY18" s="109">
        <v>52.658249348965299</v>
      </c>
      <c r="AZ18" s="109">
        <v>48370.378888980697</v>
      </c>
      <c r="BA18" s="109">
        <v>0</v>
      </c>
      <c r="BB18" s="109">
        <v>0</v>
      </c>
      <c r="BC18" s="109">
        <v>0</v>
      </c>
      <c r="BD18" s="109">
        <v>5.0536540122137E-2</v>
      </c>
      <c r="BE18" s="109">
        <v>73.889074612664402</v>
      </c>
      <c r="BF18" s="109">
        <v>37.506865297949197</v>
      </c>
      <c r="BG18" s="109">
        <v>0</v>
      </c>
      <c r="BH18" s="109">
        <v>12434.7704115815</v>
      </c>
      <c r="BI18" s="109">
        <v>0</v>
      </c>
      <c r="BJ18" s="109">
        <v>0</v>
      </c>
      <c r="BK18" s="109">
        <v>0</v>
      </c>
      <c r="BL18" s="109">
        <v>0</v>
      </c>
      <c r="BM18" s="109">
        <v>0</v>
      </c>
      <c r="BN18" s="109">
        <v>0</v>
      </c>
      <c r="BO18" s="109">
        <v>0</v>
      </c>
      <c r="BP18" s="109">
        <v>0</v>
      </c>
      <c r="BQ18" s="109">
        <v>0</v>
      </c>
      <c r="BR18" s="109">
        <v>0</v>
      </c>
      <c r="BS18" s="109">
        <v>0</v>
      </c>
      <c r="BT18" s="109">
        <v>0</v>
      </c>
      <c r="BU18" s="109">
        <v>0</v>
      </c>
      <c r="BV18" s="109">
        <v>0</v>
      </c>
      <c r="BW18" s="109">
        <v>0</v>
      </c>
      <c r="BX18" s="109">
        <v>0</v>
      </c>
      <c r="BY18" s="109">
        <v>0</v>
      </c>
      <c r="BZ18" s="109">
        <v>1980.1557748686801</v>
      </c>
      <c r="CA18" s="109">
        <v>0</v>
      </c>
      <c r="CB18" s="109">
        <v>0</v>
      </c>
      <c r="CC18" s="109">
        <v>0</v>
      </c>
      <c r="CD18" s="109">
        <v>0</v>
      </c>
      <c r="CE18" s="109">
        <v>11906.0627065683</v>
      </c>
      <c r="CF18" s="109">
        <v>50.686573920137597</v>
      </c>
      <c r="CG18" s="109">
        <v>0</v>
      </c>
      <c r="CH18" s="109">
        <v>120.951931749113</v>
      </c>
      <c r="CI18" s="109">
        <v>2476.42528670613</v>
      </c>
      <c r="CJ18" s="109">
        <v>2280.0827234181102</v>
      </c>
      <c r="CK18" s="109">
        <v>1.1709057319449701</v>
      </c>
      <c r="CL18" s="109">
        <v>0</v>
      </c>
      <c r="CM18" s="109">
        <v>2671.2576870968001</v>
      </c>
      <c r="CN18" s="109">
        <v>41620.966556214997</v>
      </c>
      <c r="CO18" s="109">
        <v>1107.1769833675701</v>
      </c>
      <c r="CP18" s="109">
        <v>1942.2914056576301</v>
      </c>
      <c r="CR18" s="45">
        <f t="shared" si="0"/>
        <v>-3.1570100226979983E-7</v>
      </c>
      <c r="CS18" s="45">
        <f t="shared" si="1"/>
        <v>1.1231473439897995E-6</v>
      </c>
      <c r="CT18" s="45">
        <f t="shared" si="2"/>
        <v>-2.2472770886007653E-6</v>
      </c>
      <c r="CU18" s="45">
        <f t="shared" si="3"/>
        <v>1.9446817324690102E-6</v>
      </c>
      <c r="CV18" s="45">
        <f t="shared" si="4"/>
        <v>-2.6621307158515112E-6</v>
      </c>
      <c r="CW18" s="45">
        <f t="shared" si="5"/>
        <v>4.4440547025573059E-6</v>
      </c>
      <c r="CX18" s="45">
        <f t="shared" si="6"/>
        <v>1.8082432258999173E-7</v>
      </c>
      <c r="CY18" s="45">
        <f t="shared" si="7"/>
        <v>2.9620961953945956E-6</v>
      </c>
      <c r="CZ18" s="45">
        <f t="shared" si="8"/>
        <v>-1.382612125148906E-6</v>
      </c>
      <c r="DA18" s="45">
        <f t="shared" si="9"/>
        <v>2.1994141599885707E-6</v>
      </c>
      <c r="DB18" s="45">
        <f t="shared" si="10"/>
        <v>1.2912678309958228E-6</v>
      </c>
      <c r="DC18" s="45">
        <f t="shared" si="11"/>
        <v>-5.4683582905265438E-6</v>
      </c>
      <c r="DD18" s="45">
        <f t="shared" si="12"/>
        <v>-1.2720495492289616E-6</v>
      </c>
      <c r="DE18" s="45">
        <f t="shared" si="13"/>
        <v>-1.3290164351715021E-6</v>
      </c>
      <c r="DF18" s="45">
        <f t="shared" si="14"/>
        <v>7.1096865406434397E-7</v>
      </c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</row>
    <row r="19" spans="1:155" x14ac:dyDescent="0.25">
      <c r="A19" s="37" t="s">
        <v>18</v>
      </c>
      <c r="H19" s="109">
        <v>36679.524410999999</v>
      </c>
      <c r="I19" s="109">
        <v>0.85370396159999995</v>
      </c>
      <c r="J19" s="109">
        <v>33.078574822</v>
      </c>
      <c r="K19" s="109">
        <v>10.235668871</v>
      </c>
      <c r="L19" s="109">
        <v>127.70815379</v>
      </c>
      <c r="M19" s="109">
        <v>252.81884106999999</v>
      </c>
      <c r="N19" s="109">
        <v>918.80105056000002</v>
      </c>
      <c r="O19" s="109">
        <v>1488.0418003</v>
      </c>
      <c r="P19" s="109">
        <v>22.222693089</v>
      </c>
      <c r="Q19" s="109">
        <v>46.194281623999998</v>
      </c>
      <c r="R19" s="109">
        <v>262.26116779</v>
      </c>
      <c r="S19" s="109">
        <v>52.944996134</v>
      </c>
      <c r="T19" s="109">
        <v>1542.7881861000001</v>
      </c>
      <c r="U19" s="109">
        <v>1.2230722659</v>
      </c>
      <c r="V19" s="109">
        <v>926.16982460999998</v>
      </c>
      <c r="X19" s="109" t="s">
        <v>18</v>
      </c>
      <c r="Y19" s="109">
        <v>3.96295440924442</v>
      </c>
      <c r="Z19" s="109">
        <v>3489.81210654506</v>
      </c>
      <c r="AA19" s="109">
        <v>0.85370730511470705</v>
      </c>
      <c r="AB19" s="109">
        <v>0.85370730511470705</v>
      </c>
      <c r="AC19" s="109">
        <v>1.5503166268208699</v>
      </c>
      <c r="AD19" s="109">
        <v>0</v>
      </c>
      <c r="AE19" s="109">
        <v>33.078550396154398</v>
      </c>
      <c r="AF19" s="109">
        <v>0</v>
      </c>
      <c r="AG19" s="109">
        <v>918.80145784299896</v>
      </c>
      <c r="AH19" s="109">
        <v>10.235684994197401</v>
      </c>
      <c r="AI19" s="109">
        <v>262.261902402977</v>
      </c>
      <c r="AJ19" s="109">
        <v>0</v>
      </c>
      <c r="AK19" s="109">
        <v>0</v>
      </c>
      <c r="AL19" s="109">
        <v>3.14187443558325</v>
      </c>
      <c r="AM19" s="109">
        <v>0</v>
      </c>
      <c r="AN19" s="109">
        <v>127.708183296936</v>
      </c>
      <c r="AO19" s="109">
        <v>8331.6205472817092</v>
      </c>
      <c r="AP19" s="109">
        <v>0</v>
      </c>
      <c r="AQ19" s="109">
        <v>0</v>
      </c>
      <c r="AR19" s="109">
        <v>252.81851196120101</v>
      </c>
      <c r="AS19" s="109">
        <v>0</v>
      </c>
      <c r="AT19" s="109">
        <v>8.0225390715355704</v>
      </c>
      <c r="AU19" s="109">
        <v>0</v>
      </c>
      <c r="AV19" s="109">
        <v>8818.5469567581204</v>
      </c>
      <c r="AW19" s="109">
        <v>189.37331126672001</v>
      </c>
      <c r="AX19" s="109">
        <v>1488.04099215375</v>
      </c>
      <c r="AY19" s="109">
        <v>22.222663598691199</v>
      </c>
      <c r="AZ19" s="109">
        <v>43153.490860188402</v>
      </c>
      <c r="BA19" s="109">
        <v>0</v>
      </c>
      <c r="BB19" s="109">
        <v>0</v>
      </c>
      <c r="BC19" s="109">
        <v>0</v>
      </c>
      <c r="BD19" s="109">
        <v>5.5135438862172502E-2</v>
      </c>
      <c r="BE19" s="109">
        <v>69.977644926128804</v>
      </c>
      <c r="BF19" s="109">
        <v>46.194178780292802</v>
      </c>
      <c r="BG19" s="109">
        <v>0</v>
      </c>
      <c r="BH19" s="109">
        <v>11850.606804725599</v>
      </c>
      <c r="BI19" s="109">
        <v>0</v>
      </c>
      <c r="BJ19" s="109">
        <v>0</v>
      </c>
      <c r="BK19" s="109">
        <v>0</v>
      </c>
      <c r="BL19" s="109">
        <v>0</v>
      </c>
      <c r="BM19" s="109">
        <v>0</v>
      </c>
      <c r="BN19" s="109">
        <v>0</v>
      </c>
      <c r="BO19" s="109">
        <v>0</v>
      </c>
      <c r="BP19" s="109">
        <v>0</v>
      </c>
      <c r="BQ19" s="109">
        <v>0</v>
      </c>
      <c r="BR19" s="109">
        <v>0</v>
      </c>
      <c r="BS19" s="109">
        <v>0</v>
      </c>
      <c r="BT19" s="109">
        <v>0</v>
      </c>
      <c r="BU19" s="109">
        <v>0</v>
      </c>
      <c r="BV19" s="109">
        <v>0</v>
      </c>
      <c r="BW19" s="109">
        <v>0</v>
      </c>
      <c r="BX19" s="109">
        <v>0</v>
      </c>
      <c r="BY19" s="109">
        <v>0</v>
      </c>
      <c r="BZ19" s="109">
        <v>1745.22343470846</v>
      </c>
      <c r="CA19" s="109">
        <v>0</v>
      </c>
      <c r="CB19" s="109">
        <v>0</v>
      </c>
      <c r="CC19" s="109">
        <v>0</v>
      </c>
      <c r="CD19" s="109">
        <v>0</v>
      </c>
      <c r="CE19" s="109">
        <v>10356.155633885101</v>
      </c>
      <c r="CF19" s="109">
        <v>52.944612300787497</v>
      </c>
      <c r="CG19" s="109">
        <v>0</v>
      </c>
      <c r="CH19" s="109">
        <v>131.29885645202299</v>
      </c>
      <c r="CI19" s="109">
        <v>1628.65927223174</v>
      </c>
      <c r="CJ19" s="109">
        <v>1542.7868323520199</v>
      </c>
      <c r="CK19" s="109">
        <v>1.22307028707518</v>
      </c>
      <c r="CL19" s="109">
        <v>0</v>
      </c>
      <c r="CM19" s="109">
        <v>2765.22610121661</v>
      </c>
      <c r="CN19" s="109">
        <v>36679.469182360801</v>
      </c>
      <c r="CO19" s="109">
        <v>926.16881853714494</v>
      </c>
      <c r="CP19" s="109">
        <v>1259.96756721306</v>
      </c>
      <c r="CR19" s="45">
        <f t="shared" si="0"/>
        <v>-1.5057076143831144E-6</v>
      </c>
      <c r="CS19" s="45">
        <f t="shared" si="1"/>
        <v>3.9164802525138708E-6</v>
      </c>
      <c r="CT19" s="45">
        <f t="shared" si="2"/>
        <v>-7.3841892323284843E-7</v>
      </c>
      <c r="CU19" s="45">
        <f t="shared" si="3"/>
        <v>1.5751972444972529E-6</v>
      </c>
      <c r="CV19" s="45">
        <f t="shared" si="4"/>
        <v>2.3104974213817284E-7</v>
      </c>
      <c r="CW19" s="45">
        <f t="shared" si="5"/>
        <v>-1.3017574069500699E-6</v>
      </c>
      <c r="CX19" s="45">
        <f t="shared" si="6"/>
        <v>4.43276592562893E-7</v>
      </c>
      <c r="CY19" s="45">
        <f t="shared" si="7"/>
        <v>-5.4309378256357288E-7</v>
      </c>
      <c r="CZ19" s="45">
        <f t="shared" si="8"/>
        <v>-1.3270357774850249E-6</v>
      </c>
      <c r="DA19" s="45">
        <f t="shared" si="9"/>
        <v>-2.2263298309019763E-6</v>
      </c>
      <c r="DB19" s="45">
        <f t="shared" si="10"/>
        <v>2.8010741475334657E-6</v>
      </c>
      <c r="DC19" s="45">
        <f t="shared" si="11"/>
        <v>-7.2496598456885109E-6</v>
      </c>
      <c r="DD19" s="45">
        <f t="shared" si="12"/>
        <v>-8.7746846413778793E-7</v>
      </c>
      <c r="DE19" s="45">
        <f t="shared" si="13"/>
        <v>-1.6179132461543836E-6</v>
      </c>
      <c r="DF19" s="45">
        <f t="shared" si="14"/>
        <v>-1.0862725477564944E-6</v>
      </c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</row>
    <row r="20" spans="1:155" x14ac:dyDescent="0.25">
      <c r="A20" s="37" t="s">
        <v>19</v>
      </c>
      <c r="H20" s="109">
        <v>10446.152239999999</v>
      </c>
      <c r="I20" s="109">
        <v>0.24545864580000001</v>
      </c>
      <c r="J20" s="109">
        <v>18.548185151999999</v>
      </c>
      <c r="K20" s="109">
        <v>3.1371724123</v>
      </c>
      <c r="L20" s="109">
        <v>44.045847860999999</v>
      </c>
      <c r="M20" s="109">
        <v>77.505596122</v>
      </c>
      <c r="N20" s="109">
        <v>338.04427500000003</v>
      </c>
      <c r="O20" s="109">
        <v>270.49863470000003</v>
      </c>
      <c r="P20" s="109">
        <v>0.5479230303</v>
      </c>
      <c r="Q20" s="109">
        <v>16.159009757</v>
      </c>
      <c r="R20" s="109">
        <v>75.405847976999993</v>
      </c>
      <c r="S20" s="109">
        <v>15.222849664</v>
      </c>
      <c r="T20" s="109">
        <v>560.53002244000004</v>
      </c>
      <c r="U20" s="109">
        <v>0.35166014890000002</v>
      </c>
      <c r="V20" s="109">
        <v>313.14817889</v>
      </c>
      <c r="X20" s="109" t="s">
        <v>19</v>
      </c>
      <c r="Y20" s="109">
        <v>1.0297179064706701</v>
      </c>
      <c r="Z20" s="109">
        <v>1138.3147229700901</v>
      </c>
      <c r="AA20" s="109">
        <v>0.24545807067358899</v>
      </c>
      <c r="AB20" s="109">
        <v>0.24545807067358899</v>
      </c>
      <c r="AC20" s="109">
        <v>0.44574859290001401</v>
      </c>
      <c r="AD20" s="109">
        <v>0</v>
      </c>
      <c r="AE20" s="109">
        <v>18.548239444123102</v>
      </c>
      <c r="AF20" s="109">
        <v>0</v>
      </c>
      <c r="AG20" s="109">
        <v>338.04354676241297</v>
      </c>
      <c r="AH20" s="109">
        <v>3.1371609091887498</v>
      </c>
      <c r="AI20" s="109">
        <v>75.406048842518302</v>
      </c>
      <c r="AJ20" s="109">
        <v>0</v>
      </c>
      <c r="AK20" s="109">
        <v>0</v>
      </c>
      <c r="AL20" s="109">
        <v>1.0520929593974699</v>
      </c>
      <c r="AM20" s="109">
        <v>0</v>
      </c>
      <c r="AN20" s="109">
        <v>44.045474838671304</v>
      </c>
      <c r="AO20" s="109">
        <v>2396.3337702251201</v>
      </c>
      <c r="AP20" s="109">
        <v>0</v>
      </c>
      <c r="AQ20" s="109">
        <v>0</v>
      </c>
      <c r="AR20" s="109">
        <v>77.505271975975006</v>
      </c>
      <c r="AS20" s="109">
        <v>0</v>
      </c>
      <c r="AT20" s="109">
        <v>0.34215058293071299</v>
      </c>
      <c r="AU20" s="109">
        <v>0</v>
      </c>
      <c r="AV20" s="109">
        <v>2499.6487552203298</v>
      </c>
      <c r="AW20" s="109">
        <v>78.914566857366594</v>
      </c>
      <c r="AX20" s="109">
        <v>270.498636053307</v>
      </c>
      <c r="AY20" s="109">
        <v>0.54792236513561599</v>
      </c>
      <c r="AZ20" s="109">
        <v>12473.415397741301</v>
      </c>
      <c r="BA20" s="109">
        <v>0</v>
      </c>
      <c r="BB20" s="109">
        <v>0</v>
      </c>
      <c r="BC20" s="109">
        <v>0</v>
      </c>
      <c r="BD20" s="109">
        <v>1.2835081667939801E-2</v>
      </c>
      <c r="BE20" s="109">
        <v>19.348919063421398</v>
      </c>
      <c r="BF20" s="109">
        <v>16.1590088028351</v>
      </c>
      <c r="BG20" s="109">
        <v>0</v>
      </c>
      <c r="BH20" s="109">
        <v>3265.0841175945302</v>
      </c>
      <c r="BI20" s="109">
        <v>0</v>
      </c>
      <c r="BJ20" s="109">
        <v>0</v>
      </c>
      <c r="BK20" s="109">
        <v>0</v>
      </c>
      <c r="BL20" s="109">
        <v>0</v>
      </c>
      <c r="BM20" s="109">
        <v>0</v>
      </c>
      <c r="BN20" s="109">
        <v>0</v>
      </c>
      <c r="BO20" s="109">
        <v>0</v>
      </c>
      <c r="BP20" s="109">
        <v>0</v>
      </c>
      <c r="BQ20" s="109">
        <v>0</v>
      </c>
      <c r="BR20" s="109">
        <v>0</v>
      </c>
      <c r="BS20" s="109">
        <v>0</v>
      </c>
      <c r="BT20" s="109">
        <v>0</v>
      </c>
      <c r="BU20" s="109">
        <v>0</v>
      </c>
      <c r="BV20" s="109">
        <v>0</v>
      </c>
      <c r="BW20" s="109">
        <v>0</v>
      </c>
      <c r="BX20" s="109">
        <v>0</v>
      </c>
      <c r="BY20" s="109">
        <v>0</v>
      </c>
      <c r="BZ20" s="109">
        <v>501.867923179152</v>
      </c>
      <c r="CA20" s="109">
        <v>0</v>
      </c>
      <c r="CB20" s="109">
        <v>0</v>
      </c>
      <c r="CC20" s="109">
        <v>0</v>
      </c>
      <c r="CD20" s="109">
        <v>0</v>
      </c>
      <c r="CE20" s="109">
        <v>2955.3697099502201</v>
      </c>
      <c r="CF20" s="109">
        <v>15.2228400847236</v>
      </c>
      <c r="CG20" s="109">
        <v>0</v>
      </c>
      <c r="CH20" s="109">
        <v>39.597962485674003</v>
      </c>
      <c r="CI20" s="109">
        <v>579.22406812008603</v>
      </c>
      <c r="CJ20" s="109">
        <v>560.52853216488302</v>
      </c>
      <c r="CK20" s="109">
        <v>0.35165616707286801</v>
      </c>
      <c r="CL20" s="109">
        <v>0</v>
      </c>
      <c r="CM20" s="109">
        <v>805.97330859835597</v>
      </c>
      <c r="CN20" s="109">
        <v>10446.113218803201</v>
      </c>
      <c r="CO20" s="109">
        <v>313.14849603026897</v>
      </c>
      <c r="CP20" s="109">
        <v>414.25840576089797</v>
      </c>
      <c r="CR20" s="45">
        <f t="shared" si="0"/>
        <v>-3.735461239916339E-6</v>
      </c>
      <c r="CS20" s="45">
        <f t="shared" si="1"/>
        <v>-2.3430684592459234E-6</v>
      </c>
      <c r="CT20" s="45">
        <f t="shared" si="2"/>
        <v>2.9270854618994859E-6</v>
      </c>
      <c r="CU20" s="45">
        <f t="shared" si="3"/>
        <v>-3.6667131220136219E-6</v>
      </c>
      <c r="CV20" s="45">
        <f t="shared" si="4"/>
        <v>-8.4689555726627549E-6</v>
      </c>
      <c r="CW20" s="45">
        <f t="shared" si="5"/>
        <v>-4.1822273643780987E-6</v>
      </c>
      <c r="CX20" s="45">
        <f t="shared" si="6"/>
        <v>-2.1542668842847183E-6</v>
      </c>
      <c r="CY20" s="45">
        <f t="shared" si="7"/>
        <v>5.0030085068163227E-9</v>
      </c>
      <c r="CZ20" s="45">
        <f t="shared" si="8"/>
        <v>-1.213974130003279E-6</v>
      </c>
      <c r="DA20" s="45">
        <f t="shared" si="9"/>
        <v>-5.9048476009903714E-8</v>
      </c>
      <c r="DB20" s="45">
        <f t="shared" si="10"/>
        <v>2.6637923144935467E-6</v>
      </c>
      <c r="DC20" s="45">
        <f t="shared" si="11"/>
        <v>-6.2926959216554716E-7</v>
      </c>
      <c r="DD20" s="45">
        <f t="shared" si="12"/>
        <v>-2.6586892001501618E-6</v>
      </c>
      <c r="DE20" s="45">
        <f t="shared" si="13"/>
        <v>-1.1322941039725473E-5</v>
      </c>
      <c r="DF20" s="45">
        <f t="shared" si="14"/>
        <v>1.0127482462137932E-6</v>
      </c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</row>
    <row r="21" spans="1:155" x14ac:dyDescent="0.25">
      <c r="A21" s="37" t="s">
        <v>20</v>
      </c>
      <c r="H21" s="109">
        <v>46442.706542</v>
      </c>
      <c r="I21" s="109">
        <v>1.1063869372999999</v>
      </c>
      <c r="J21" s="109">
        <v>66.989460433999994</v>
      </c>
      <c r="K21" s="109">
        <v>14.757670481</v>
      </c>
      <c r="L21" s="109">
        <v>175.23024398999999</v>
      </c>
      <c r="M21" s="109">
        <v>341.02922451000001</v>
      </c>
      <c r="N21" s="109">
        <v>1737.2640967</v>
      </c>
      <c r="O21" s="109">
        <v>1352.2415395999999</v>
      </c>
      <c r="P21" s="109">
        <v>10.986928032</v>
      </c>
      <c r="Q21" s="109">
        <v>83.667720033999998</v>
      </c>
      <c r="R21" s="109">
        <v>339.88635783000001</v>
      </c>
      <c r="S21" s="109">
        <v>68.615884137999998</v>
      </c>
      <c r="T21" s="109">
        <v>2292.2390150000001</v>
      </c>
      <c r="U21" s="109">
        <v>1.585082463</v>
      </c>
      <c r="V21" s="109">
        <v>1247.7911733000001</v>
      </c>
      <c r="X21" s="109" t="s">
        <v>20</v>
      </c>
      <c r="Y21" s="109">
        <v>4.6894449617645799</v>
      </c>
      <c r="Z21" s="109">
        <v>4631.3647380065504</v>
      </c>
      <c r="AA21" s="109">
        <v>1.1063855662628601</v>
      </c>
      <c r="AB21" s="109">
        <v>1.1063855662628601</v>
      </c>
      <c r="AC21" s="109">
        <v>2.0092037477471498</v>
      </c>
      <c r="AD21" s="109">
        <v>0</v>
      </c>
      <c r="AE21" s="109">
        <v>66.989285581690794</v>
      </c>
      <c r="AF21" s="109">
        <v>0</v>
      </c>
      <c r="AG21" s="109">
        <v>1737.26530921377</v>
      </c>
      <c r="AH21" s="109">
        <v>14.757670865906199</v>
      </c>
      <c r="AI21" s="109">
        <v>339.88546211913803</v>
      </c>
      <c r="AJ21" s="109">
        <v>0</v>
      </c>
      <c r="AK21" s="109">
        <v>0</v>
      </c>
      <c r="AL21" s="109">
        <v>3.6801994623389902</v>
      </c>
      <c r="AM21" s="109">
        <v>0</v>
      </c>
      <c r="AN21" s="109">
        <v>175.23064846791999</v>
      </c>
      <c r="AO21" s="109">
        <v>10896.5201315385</v>
      </c>
      <c r="AP21" s="109">
        <v>0</v>
      </c>
      <c r="AQ21" s="109">
        <v>0</v>
      </c>
      <c r="AR21" s="109">
        <v>341.02945111551099</v>
      </c>
      <c r="AS21" s="109">
        <v>0</v>
      </c>
      <c r="AT21" s="109">
        <v>5.6473228511924196</v>
      </c>
      <c r="AU21" s="109">
        <v>0</v>
      </c>
      <c r="AV21" s="109">
        <v>11413.001863698701</v>
      </c>
      <c r="AW21" s="109">
        <v>310.23026081454202</v>
      </c>
      <c r="AX21" s="109">
        <v>1352.24409975206</v>
      </c>
      <c r="AY21" s="109">
        <v>10.9869171512715</v>
      </c>
      <c r="AZ21" s="109">
        <v>55208.037676548804</v>
      </c>
      <c r="BA21" s="109">
        <v>0</v>
      </c>
      <c r="BB21" s="109">
        <v>0</v>
      </c>
      <c r="BC21" s="109">
        <v>0</v>
      </c>
      <c r="BD21" s="109">
        <v>5.9175623921316901E-2</v>
      </c>
      <c r="BE21" s="109">
        <v>87.176854678593699</v>
      </c>
      <c r="BF21" s="109">
        <v>83.667581241312106</v>
      </c>
      <c r="BG21" s="109">
        <v>0</v>
      </c>
      <c r="BH21" s="109">
        <v>14771.8894856892</v>
      </c>
      <c r="BI21" s="109">
        <v>0</v>
      </c>
      <c r="BJ21" s="109">
        <v>0</v>
      </c>
      <c r="BK21" s="109">
        <v>0</v>
      </c>
      <c r="BL21" s="109">
        <v>0</v>
      </c>
      <c r="BM21" s="109">
        <v>0</v>
      </c>
      <c r="BN21" s="109">
        <v>0</v>
      </c>
      <c r="BO21" s="109">
        <v>0</v>
      </c>
      <c r="BP21" s="109">
        <v>0</v>
      </c>
      <c r="BQ21" s="109">
        <v>0</v>
      </c>
      <c r="BR21" s="109">
        <v>0</v>
      </c>
      <c r="BS21" s="109">
        <v>0</v>
      </c>
      <c r="BT21" s="109">
        <v>0</v>
      </c>
      <c r="BU21" s="109">
        <v>0</v>
      </c>
      <c r="BV21" s="109">
        <v>0</v>
      </c>
      <c r="BW21" s="109">
        <v>0</v>
      </c>
      <c r="BX21" s="109">
        <v>0</v>
      </c>
      <c r="BY21" s="109">
        <v>0</v>
      </c>
      <c r="BZ21" s="109">
        <v>1850.3311572716</v>
      </c>
      <c r="CA21" s="109">
        <v>0</v>
      </c>
      <c r="CB21" s="109">
        <v>0</v>
      </c>
      <c r="CC21" s="109">
        <v>0</v>
      </c>
      <c r="CD21" s="109">
        <v>0</v>
      </c>
      <c r="CE21" s="109">
        <v>13228.3888174612</v>
      </c>
      <c r="CF21" s="109">
        <v>68.615675670260202</v>
      </c>
      <c r="CG21" s="109">
        <v>0</v>
      </c>
      <c r="CH21" s="109">
        <v>186.03188191976</v>
      </c>
      <c r="CI21" s="109">
        <v>2283.3181489011599</v>
      </c>
      <c r="CJ21" s="109">
        <v>2292.2372699743801</v>
      </c>
      <c r="CK21" s="109">
        <v>1.5850779908728601</v>
      </c>
      <c r="CL21" s="109">
        <v>0</v>
      </c>
      <c r="CM21" s="109">
        <v>3673.0909920931099</v>
      </c>
      <c r="CN21" s="109">
        <v>46442.670554737902</v>
      </c>
      <c r="CO21" s="109">
        <v>1247.79087898387</v>
      </c>
      <c r="CP21" s="109">
        <v>1639.79712321392</v>
      </c>
      <c r="CR21" s="45">
        <f t="shared" si="0"/>
        <v>-7.7487435115207281E-7</v>
      </c>
      <c r="CS21" s="45">
        <f t="shared" si="1"/>
        <v>-1.2392022118092383E-6</v>
      </c>
      <c r="CT21" s="45">
        <f t="shared" si="2"/>
        <v>-2.6101465524224641E-6</v>
      </c>
      <c r="CU21" s="45">
        <f t="shared" si="3"/>
        <v>2.6081772177612236E-8</v>
      </c>
      <c r="CV21" s="45">
        <f t="shared" si="4"/>
        <v>2.3082654614301229E-6</v>
      </c>
      <c r="CW21" s="45">
        <f t="shared" si="5"/>
        <v>6.6447534317363273E-7</v>
      </c>
      <c r="CX21" s="45">
        <f t="shared" si="6"/>
        <v>6.9794441291079174E-7</v>
      </c>
      <c r="CY21" s="45">
        <f t="shared" si="7"/>
        <v>1.8932653562015033E-6</v>
      </c>
      <c r="CZ21" s="45">
        <f t="shared" si="8"/>
        <v>-9.9033401036565268E-7</v>
      </c>
      <c r="DA21" s="45">
        <f t="shared" si="9"/>
        <v>-1.6588558626381024E-6</v>
      </c>
      <c r="DB21" s="45">
        <f t="shared" si="10"/>
        <v>-2.6353245470078107E-6</v>
      </c>
      <c r="DC21" s="45">
        <f t="shared" si="11"/>
        <v>-3.0381848520194348E-6</v>
      </c>
      <c r="DD21" s="45">
        <f t="shared" si="12"/>
        <v>-7.6127559500556131E-7</v>
      </c>
      <c r="DE21" s="45">
        <f t="shared" si="13"/>
        <v>-2.8213845300380612E-6</v>
      </c>
      <c r="DF21" s="45">
        <f t="shared" si="14"/>
        <v>-2.3586970028646157E-7</v>
      </c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</row>
    <row r="22" spans="1:155" x14ac:dyDescent="0.25">
      <c r="A22" s="37" t="s">
        <v>127</v>
      </c>
      <c r="H22" s="109">
        <v>54597.688311999998</v>
      </c>
      <c r="I22" s="109">
        <v>1.2609322592000001</v>
      </c>
      <c r="J22" s="109">
        <v>123.27422817</v>
      </c>
      <c r="K22" s="109">
        <v>16.445791510999999</v>
      </c>
      <c r="L22" s="109">
        <v>220.46998293999999</v>
      </c>
      <c r="M22" s="109">
        <v>406.10429151</v>
      </c>
      <c r="N22" s="109">
        <v>1852.5486461</v>
      </c>
      <c r="O22" s="109">
        <v>1460.6696399</v>
      </c>
      <c r="P22" s="109">
        <v>5.2578208672000004</v>
      </c>
      <c r="Q22" s="109">
        <v>88.247572407000007</v>
      </c>
      <c r="R22" s="109">
        <v>387.3632801</v>
      </c>
      <c r="S22" s="109">
        <v>78.200472993000005</v>
      </c>
      <c r="T22" s="109">
        <v>3007.1173938000002</v>
      </c>
      <c r="U22" s="109">
        <v>1.8064942236999999</v>
      </c>
      <c r="V22" s="109">
        <v>1567.5977223</v>
      </c>
      <c r="X22" s="109" t="s">
        <v>127</v>
      </c>
      <c r="Y22" s="109">
        <v>5.1851949493807696</v>
      </c>
      <c r="Z22" s="109">
        <v>5726.8190085468104</v>
      </c>
      <c r="AA22" s="109">
        <v>1.26093047914423</v>
      </c>
      <c r="AB22" s="109">
        <v>1.26093047914423</v>
      </c>
      <c r="AC22" s="109">
        <v>2.2898474552324002</v>
      </c>
      <c r="AD22" s="109">
        <v>0</v>
      </c>
      <c r="AE22" s="109">
        <v>123.274350318293</v>
      </c>
      <c r="AF22" s="109">
        <v>0</v>
      </c>
      <c r="AG22" s="109">
        <v>1852.5461485083999</v>
      </c>
      <c r="AH22" s="109">
        <v>16.4457785671901</v>
      </c>
      <c r="AI22" s="109">
        <v>387.36395459623498</v>
      </c>
      <c r="AJ22" s="109">
        <v>0</v>
      </c>
      <c r="AK22" s="109">
        <v>0</v>
      </c>
      <c r="AL22" s="109">
        <v>4.9654131691063101</v>
      </c>
      <c r="AM22" s="109">
        <v>0</v>
      </c>
      <c r="AN22" s="109">
        <v>220.469993198867</v>
      </c>
      <c r="AO22" s="109">
        <v>12379.8485311889</v>
      </c>
      <c r="AP22" s="109">
        <v>0</v>
      </c>
      <c r="AQ22" s="109">
        <v>0</v>
      </c>
      <c r="AR22" s="109">
        <v>406.10507300410001</v>
      </c>
      <c r="AS22" s="109">
        <v>0</v>
      </c>
      <c r="AT22" s="109">
        <v>2.52350284895032</v>
      </c>
      <c r="AU22" s="109">
        <v>0</v>
      </c>
      <c r="AV22" s="109">
        <v>13263.790347800599</v>
      </c>
      <c r="AW22" s="109">
        <v>457.70523528795098</v>
      </c>
      <c r="AX22" s="109">
        <v>1460.6725302609</v>
      </c>
      <c r="AY22" s="109">
        <v>5.2577891898311897</v>
      </c>
      <c r="AZ22" s="109">
        <v>64954.045121998199</v>
      </c>
      <c r="BA22" s="109">
        <v>0</v>
      </c>
      <c r="BB22" s="109">
        <v>0</v>
      </c>
      <c r="BC22" s="109">
        <v>0</v>
      </c>
      <c r="BD22" s="109">
        <v>6.3059789808616803E-2</v>
      </c>
      <c r="BE22" s="109">
        <v>98.835466350964793</v>
      </c>
      <c r="BF22" s="109">
        <v>88.247072364732801</v>
      </c>
      <c r="BG22" s="109">
        <v>0</v>
      </c>
      <c r="BH22" s="109">
        <v>16875.3420018287</v>
      </c>
      <c r="BI22" s="109">
        <v>0</v>
      </c>
      <c r="BJ22" s="109">
        <v>0</v>
      </c>
      <c r="BK22" s="109">
        <v>0</v>
      </c>
      <c r="BL22" s="109">
        <v>0</v>
      </c>
      <c r="BM22" s="109">
        <v>0</v>
      </c>
      <c r="BN22" s="109">
        <v>0</v>
      </c>
      <c r="BO22" s="109">
        <v>0</v>
      </c>
      <c r="BP22" s="109">
        <v>0</v>
      </c>
      <c r="BQ22" s="109">
        <v>0</v>
      </c>
      <c r="BR22" s="109">
        <v>0</v>
      </c>
      <c r="BS22" s="109">
        <v>0</v>
      </c>
      <c r="BT22" s="109">
        <v>0</v>
      </c>
      <c r="BU22" s="109">
        <v>0</v>
      </c>
      <c r="BV22" s="109">
        <v>0</v>
      </c>
      <c r="BW22" s="109">
        <v>0</v>
      </c>
      <c r="BX22" s="109">
        <v>0</v>
      </c>
      <c r="BY22" s="109">
        <v>0</v>
      </c>
      <c r="BZ22" s="109">
        <v>2343.2544079521599</v>
      </c>
      <c r="CA22" s="109">
        <v>0</v>
      </c>
      <c r="CB22" s="109">
        <v>0</v>
      </c>
      <c r="CC22" s="109">
        <v>0</v>
      </c>
      <c r="CD22" s="109">
        <v>0</v>
      </c>
      <c r="CE22" s="109">
        <v>15595.908323174101</v>
      </c>
      <c r="CF22" s="109">
        <v>78.199883949222098</v>
      </c>
      <c r="CG22" s="109">
        <v>0</v>
      </c>
      <c r="CH22" s="109">
        <v>206.900697658609</v>
      </c>
      <c r="CI22" s="109">
        <v>3082.6084407427302</v>
      </c>
      <c r="CJ22" s="109">
        <v>3007.1117280180902</v>
      </c>
      <c r="CK22" s="109">
        <v>1.8064808776477801</v>
      </c>
      <c r="CL22" s="109">
        <v>0</v>
      </c>
      <c r="CM22" s="109">
        <v>4169.3902326361203</v>
      </c>
      <c r="CN22" s="109">
        <v>54597.646141305202</v>
      </c>
      <c r="CO22" s="109">
        <v>1567.59780505597</v>
      </c>
      <c r="CP22" s="109">
        <v>2178.1587884831101</v>
      </c>
      <c r="CR22" s="45">
        <f t="shared" si="0"/>
        <v>-7.7238974945940715E-7</v>
      </c>
      <c r="CS22" s="45">
        <f t="shared" si="1"/>
        <v>-1.4116981757980294E-6</v>
      </c>
      <c r="CT22" s="45">
        <f t="shared" si="2"/>
        <v>9.908664188398597E-7</v>
      </c>
      <c r="CU22" s="45">
        <f t="shared" si="3"/>
        <v>-7.8705910206940517E-7</v>
      </c>
      <c r="CV22" s="45">
        <f t="shared" si="4"/>
        <v>4.6531808415129935E-8</v>
      </c>
      <c r="CW22" s="45">
        <f t="shared" si="5"/>
        <v>1.9243679920367473E-6</v>
      </c>
      <c r="CX22" s="45">
        <f t="shared" si="6"/>
        <v>-1.3481921812752054E-6</v>
      </c>
      <c r="CY22" s="45">
        <f t="shared" si="7"/>
        <v>1.9787916589958723E-6</v>
      </c>
      <c r="CZ22" s="45">
        <f t="shared" si="8"/>
        <v>-6.024809443076631E-6</v>
      </c>
      <c r="DA22" s="45">
        <f t="shared" si="9"/>
        <v>-5.6663571990315028E-6</v>
      </c>
      <c r="DB22" s="45">
        <f t="shared" si="10"/>
        <v>1.7412498025222746E-6</v>
      </c>
      <c r="DC22" s="45">
        <f t="shared" si="11"/>
        <v>-7.5324835689929555E-6</v>
      </c>
      <c r="DD22" s="45">
        <f t="shared" si="12"/>
        <v>-1.8841239526240513E-6</v>
      </c>
      <c r="DE22" s="45">
        <f t="shared" si="13"/>
        <v>-7.3878189283518963E-6</v>
      </c>
      <c r="DF22" s="45">
        <f t="shared" si="14"/>
        <v>5.2791585999929565E-8</v>
      </c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</row>
    <row r="23" spans="1:155" x14ac:dyDescent="0.25">
      <c r="A23" s="37" t="s">
        <v>22</v>
      </c>
      <c r="H23" s="109">
        <v>89932.514532999994</v>
      </c>
      <c r="I23" s="109">
        <v>1.8293512362</v>
      </c>
      <c r="J23" s="109">
        <v>175.99563054999999</v>
      </c>
      <c r="K23" s="109">
        <v>22.150249350999999</v>
      </c>
      <c r="L23" s="109">
        <v>464.74772116000003</v>
      </c>
      <c r="M23" s="109">
        <v>610.86824180999997</v>
      </c>
      <c r="N23" s="109">
        <v>2131.1102928</v>
      </c>
      <c r="O23" s="109">
        <v>2007.0765572</v>
      </c>
      <c r="P23" s="109">
        <v>97.670203188000002</v>
      </c>
      <c r="Q23" s="109">
        <v>100.74204226000001</v>
      </c>
      <c r="R23" s="109">
        <v>561.98379426999998</v>
      </c>
      <c r="S23" s="109">
        <v>113.45267035000001</v>
      </c>
      <c r="T23" s="109">
        <v>5303.2856938000004</v>
      </c>
      <c r="U23" s="109">
        <v>2.6208485162000001</v>
      </c>
      <c r="V23" s="109">
        <v>3210.7190516000001</v>
      </c>
      <c r="X23" s="109" t="s">
        <v>22</v>
      </c>
      <c r="Y23" s="109">
        <v>8.0271227192857904</v>
      </c>
      <c r="Z23" s="109">
        <v>11118.881898272701</v>
      </c>
      <c r="AA23" s="109">
        <v>1.82935143201715</v>
      </c>
      <c r="AB23" s="109">
        <v>1.82935143201715</v>
      </c>
      <c r="AC23" s="109">
        <v>3.3220650072917901</v>
      </c>
      <c r="AD23" s="109">
        <v>0</v>
      </c>
      <c r="AE23" s="109">
        <v>175.994898548648</v>
      </c>
      <c r="AF23" s="109">
        <v>0</v>
      </c>
      <c r="AG23" s="109">
        <v>2131.1098547304</v>
      </c>
      <c r="AH23" s="109">
        <v>22.150199218065499</v>
      </c>
      <c r="AI23" s="109">
        <v>561.97973030728497</v>
      </c>
      <c r="AJ23" s="109">
        <v>0</v>
      </c>
      <c r="AK23" s="109">
        <v>0</v>
      </c>
      <c r="AL23" s="109">
        <v>12.7001645902779</v>
      </c>
      <c r="AM23" s="109">
        <v>0</v>
      </c>
      <c r="AN23" s="109">
        <v>464.74790052430097</v>
      </c>
      <c r="AO23" s="109">
        <v>17966.194860621799</v>
      </c>
      <c r="AP23" s="109">
        <v>0</v>
      </c>
      <c r="AQ23" s="109">
        <v>0</v>
      </c>
      <c r="AR23" s="109">
        <v>610.86802961190801</v>
      </c>
      <c r="AS23" s="109">
        <v>0</v>
      </c>
      <c r="AT23" s="109">
        <v>32.577294729309799</v>
      </c>
      <c r="AU23" s="109">
        <v>0</v>
      </c>
      <c r="AV23" s="109">
        <v>21011.3335840367</v>
      </c>
      <c r="AW23" s="109">
        <v>741.456646519277</v>
      </c>
      <c r="AX23" s="109">
        <v>2007.0803221921799</v>
      </c>
      <c r="AY23" s="109">
        <v>97.670213115596695</v>
      </c>
      <c r="AZ23" s="109">
        <v>107524.780060406</v>
      </c>
      <c r="BA23" s="109">
        <v>0</v>
      </c>
      <c r="BB23" s="109">
        <v>0</v>
      </c>
      <c r="BC23" s="109">
        <v>0</v>
      </c>
      <c r="BD23" s="109">
        <v>0.105361600434993</v>
      </c>
      <c r="BE23" s="109">
        <v>168.64135823124201</v>
      </c>
      <c r="BF23" s="109">
        <v>100.74237314285401</v>
      </c>
      <c r="BG23" s="109">
        <v>0</v>
      </c>
      <c r="BH23" s="109">
        <v>27710.087955472402</v>
      </c>
      <c r="BI23" s="109">
        <v>0</v>
      </c>
      <c r="BJ23" s="109">
        <v>0</v>
      </c>
      <c r="BK23" s="109">
        <v>0</v>
      </c>
      <c r="BL23" s="109">
        <v>0</v>
      </c>
      <c r="BM23" s="109">
        <v>0</v>
      </c>
      <c r="BN23" s="109">
        <v>0</v>
      </c>
      <c r="BO23" s="109">
        <v>0</v>
      </c>
      <c r="BP23" s="109">
        <v>0</v>
      </c>
      <c r="BQ23" s="109">
        <v>0</v>
      </c>
      <c r="BR23" s="109">
        <v>0</v>
      </c>
      <c r="BS23" s="109">
        <v>0</v>
      </c>
      <c r="BT23" s="109">
        <v>0</v>
      </c>
      <c r="BU23" s="109">
        <v>0</v>
      </c>
      <c r="BV23" s="109">
        <v>0</v>
      </c>
      <c r="BW23" s="109">
        <v>0</v>
      </c>
      <c r="BX23" s="109">
        <v>0</v>
      </c>
      <c r="BY23" s="109">
        <v>0</v>
      </c>
      <c r="BZ23" s="109">
        <v>5884.8870121110003</v>
      </c>
      <c r="CA23" s="109">
        <v>0</v>
      </c>
      <c r="CB23" s="109">
        <v>0</v>
      </c>
      <c r="CC23" s="109">
        <v>0</v>
      </c>
      <c r="CD23" s="109">
        <v>0</v>
      </c>
      <c r="CE23" s="109">
        <v>24631.7709203247</v>
      </c>
      <c r="CF23" s="109">
        <v>113.45290140039199</v>
      </c>
      <c r="CG23" s="109">
        <v>0</v>
      </c>
      <c r="CH23" s="109">
        <v>281.96521716822099</v>
      </c>
      <c r="CI23" s="109">
        <v>5684.7826502506996</v>
      </c>
      <c r="CJ23" s="109">
        <v>5303.2662138986498</v>
      </c>
      <c r="CK23" s="109">
        <v>2.6208621236177798</v>
      </c>
      <c r="CL23" s="109">
        <v>0</v>
      </c>
      <c r="CM23" s="109">
        <v>6043.4138664210604</v>
      </c>
      <c r="CN23" s="109">
        <v>89932.421584902695</v>
      </c>
      <c r="CO23" s="109">
        <v>3210.72143698646</v>
      </c>
      <c r="CP23" s="109">
        <v>4483.04048585695</v>
      </c>
      <c r="CR23" s="45">
        <f t="shared" si="0"/>
        <v>-1.0335316184779799E-6</v>
      </c>
      <c r="CS23" s="45">
        <f t="shared" si="1"/>
        <v>1.0704185515364351E-7</v>
      </c>
      <c r="CT23" s="45">
        <f t="shared" si="2"/>
        <v>-4.1592018489551345E-6</v>
      </c>
      <c r="CU23" s="45">
        <f t="shared" si="3"/>
        <v>-2.263312421734013E-6</v>
      </c>
      <c r="CV23" s="45">
        <f t="shared" si="4"/>
        <v>3.8593906496215316E-7</v>
      </c>
      <c r="CW23" s="45">
        <f t="shared" si="5"/>
        <v>-3.4737129455204462E-7</v>
      </c>
      <c r="CX23" s="45">
        <f t="shared" si="6"/>
        <v>-2.0555932815987971E-7</v>
      </c>
      <c r="CY23" s="45">
        <f t="shared" si="7"/>
        <v>1.8758587789595237E-6</v>
      </c>
      <c r="CZ23" s="45">
        <f t="shared" si="8"/>
        <v>1.0164406716806892E-7</v>
      </c>
      <c r="DA23" s="45">
        <f t="shared" si="9"/>
        <v>3.2844564848848629E-6</v>
      </c>
      <c r="DB23" s="45">
        <f t="shared" si="10"/>
        <v>-7.2314589076140424E-6</v>
      </c>
      <c r="DC23" s="45">
        <f t="shared" si="11"/>
        <v>2.036535511027521E-6</v>
      </c>
      <c r="DD23" s="45">
        <f t="shared" si="12"/>
        <v>-3.6731759281706828E-6</v>
      </c>
      <c r="DE23" s="45">
        <f t="shared" si="13"/>
        <v>5.1919894246312041E-6</v>
      </c>
      <c r="DF23" s="45">
        <f t="shared" si="14"/>
        <v>7.4294462444563991E-7</v>
      </c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</row>
    <row r="24" spans="1:155" x14ac:dyDescent="0.25">
      <c r="A24" s="37" t="s">
        <v>23</v>
      </c>
      <c r="H24" s="109">
        <v>64980.638791999998</v>
      </c>
      <c r="I24" s="109">
        <v>1.0275843967</v>
      </c>
      <c r="J24" s="109">
        <v>223.44741521</v>
      </c>
      <c r="K24" s="109">
        <v>13.052259907</v>
      </c>
      <c r="L24" s="109">
        <v>231.22531941</v>
      </c>
      <c r="M24" s="109">
        <v>372.05942424</v>
      </c>
      <c r="N24" s="109">
        <v>1394.3527908000001</v>
      </c>
      <c r="O24" s="109">
        <v>1114.9251750999999</v>
      </c>
      <c r="P24" s="109">
        <v>213.47325606999999</v>
      </c>
      <c r="Q24" s="109">
        <v>71.058806528999995</v>
      </c>
      <c r="R24" s="109">
        <v>315.67791176999998</v>
      </c>
      <c r="S24" s="109">
        <v>63.728709664999997</v>
      </c>
      <c r="T24" s="109">
        <v>3357.7379064000002</v>
      </c>
      <c r="U24" s="109">
        <v>1.4721847771000001</v>
      </c>
      <c r="V24" s="109">
        <v>1551.9457967999999</v>
      </c>
      <c r="X24" s="109" t="s">
        <v>23</v>
      </c>
      <c r="Y24" s="109">
        <v>5.4400889313108003</v>
      </c>
      <c r="Z24" s="109">
        <v>5522.2699408925</v>
      </c>
      <c r="AA24" s="109">
        <v>1.0275852683308999</v>
      </c>
      <c r="AB24" s="109">
        <v>1.0275852683308999</v>
      </c>
      <c r="AC24" s="109">
        <v>1.86608896233403</v>
      </c>
      <c r="AD24" s="109">
        <v>0</v>
      </c>
      <c r="AE24" s="109">
        <v>223.447025228836</v>
      </c>
      <c r="AF24" s="109">
        <v>0</v>
      </c>
      <c r="AG24" s="109">
        <v>1394.3495740972701</v>
      </c>
      <c r="AH24" s="109">
        <v>13.0522885037704</v>
      </c>
      <c r="AI24" s="109">
        <v>315.67543126765202</v>
      </c>
      <c r="AJ24" s="109">
        <v>0</v>
      </c>
      <c r="AK24" s="109">
        <v>0</v>
      </c>
      <c r="AL24" s="109">
        <v>5.0929946959715497</v>
      </c>
      <c r="AM24" s="109">
        <v>0</v>
      </c>
      <c r="AN24" s="109">
        <v>231.22358801998601</v>
      </c>
      <c r="AO24" s="109">
        <v>10913.033226969599</v>
      </c>
      <c r="AP24" s="109">
        <v>0</v>
      </c>
      <c r="AQ24" s="109">
        <v>0</v>
      </c>
      <c r="AR24" s="109">
        <v>372.05827689641001</v>
      </c>
      <c r="AS24" s="109">
        <v>0</v>
      </c>
      <c r="AT24" s="109">
        <v>71.886413646132695</v>
      </c>
      <c r="AU24" s="109">
        <v>0</v>
      </c>
      <c r="AV24" s="109">
        <v>17618.540411449801</v>
      </c>
      <c r="AW24" s="109">
        <v>626.973222395476</v>
      </c>
      <c r="AX24" s="109">
        <v>1114.9263202325601</v>
      </c>
      <c r="AY24" s="109">
        <v>213.47401290025499</v>
      </c>
      <c r="AZ24" s="109">
        <v>74328.987184973201</v>
      </c>
      <c r="BA24" s="109">
        <v>0</v>
      </c>
      <c r="BB24" s="109">
        <v>0</v>
      </c>
      <c r="BC24" s="109">
        <v>0</v>
      </c>
      <c r="BD24" s="109">
        <v>8.4790467429344499E-2</v>
      </c>
      <c r="BE24" s="109">
        <v>117.768249654667</v>
      </c>
      <c r="BF24" s="109">
        <v>71.058732341914805</v>
      </c>
      <c r="BG24" s="109">
        <v>0</v>
      </c>
      <c r="BH24" s="109">
        <v>19871.123067329099</v>
      </c>
      <c r="BI24" s="109">
        <v>0</v>
      </c>
      <c r="BJ24" s="109">
        <v>0</v>
      </c>
      <c r="BK24" s="109">
        <v>0</v>
      </c>
      <c r="BL24" s="109">
        <v>0</v>
      </c>
      <c r="BM24" s="109">
        <v>0</v>
      </c>
      <c r="BN24" s="109">
        <v>0</v>
      </c>
      <c r="BO24" s="109">
        <v>0</v>
      </c>
      <c r="BP24" s="109">
        <v>0</v>
      </c>
      <c r="BQ24" s="109">
        <v>0</v>
      </c>
      <c r="BR24" s="109">
        <v>0</v>
      </c>
      <c r="BS24" s="109">
        <v>0</v>
      </c>
      <c r="BT24" s="109">
        <v>0</v>
      </c>
      <c r="BU24" s="109">
        <v>0</v>
      </c>
      <c r="BV24" s="109">
        <v>0</v>
      </c>
      <c r="BW24" s="109">
        <v>0</v>
      </c>
      <c r="BX24" s="109">
        <v>0</v>
      </c>
      <c r="BY24" s="109">
        <v>0</v>
      </c>
      <c r="BZ24" s="109">
        <v>2950.8517189989102</v>
      </c>
      <c r="CA24" s="109">
        <v>0</v>
      </c>
      <c r="CB24" s="109">
        <v>0</v>
      </c>
      <c r="CC24" s="109">
        <v>0</v>
      </c>
      <c r="CD24" s="109">
        <v>0</v>
      </c>
      <c r="CE24" s="109">
        <v>18198.248270327</v>
      </c>
      <c r="CF24" s="109">
        <v>63.7285809124268</v>
      </c>
      <c r="CG24" s="109">
        <v>0</v>
      </c>
      <c r="CH24" s="109">
        <v>169.585241733749</v>
      </c>
      <c r="CI24" s="109">
        <v>3540.9104057054801</v>
      </c>
      <c r="CJ24" s="109">
        <v>3357.7325451365</v>
      </c>
      <c r="CK24" s="109">
        <v>1.47218019125481</v>
      </c>
      <c r="CL24" s="109">
        <v>0</v>
      </c>
      <c r="CM24" s="109">
        <v>3588.1910472554</v>
      </c>
      <c r="CN24" s="109">
        <v>64980.577244222499</v>
      </c>
      <c r="CO24" s="109">
        <v>1551.9441317957801</v>
      </c>
      <c r="CP24" s="109">
        <v>3188.0712873953398</v>
      </c>
      <c r="CR24" s="45">
        <f t="shared" si="0"/>
        <v>-9.4717101344731048E-7</v>
      </c>
      <c r="CS24" s="45">
        <f t="shared" si="1"/>
        <v>8.4823290690326294E-7</v>
      </c>
      <c r="CT24" s="45">
        <f t="shared" si="2"/>
        <v>-1.7452927957964385E-6</v>
      </c>
      <c r="CU24" s="45">
        <f t="shared" si="3"/>
        <v>2.1909439901079435E-6</v>
      </c>
      <c r="CV24" s="45">
        <f t="shared" si="4"/>
        <v>-7.4878911115991398E-6</v>
      </c>
      <c r="CW24" s="45">
        <f t="shared" si="5"/>
        <v>-3.0837643538669647E-6</v>
      </c>
      <c r="CX24" s="45">
        <f t="shared" si="6"/>
        <v>-2.3069504011027011E-6</v>
      </c>
      <c r="CY24" s="45">
        <f t="shared" si="7"/>
        <v>1.0270936433609906E-6</v>
      </c>
      <c r="CZ24" s="45">
        <f t="shared" si="8"/>
        <v>3.5453164903788631E-6</v>
      </c>
      <c r="DA24" s="45">
        <f t="shared" si="9"/>
        <v>-1.0440237996315809E-6</v>
      </c>
      <c r="DB24" s="45">
        <f t="shared" si="10"/>
        <v>-7.857700065412388E-6</v>
      </c>
      <c r="DC24" s="45">
        <f t="shared" si="11"/>
        <v>-2.0203229262538934E-6</v>
      </c>
      <c r="DD24" s="45">
        <f t="shared" si="12"/>
        <v>-1.5966890953412234E-6</v>
      </c>
      <c r="DE24" s="45">
        <f t="shared" si="13"/>
        <v>-3.1149929420299725E-6</v>
      </c>
      <c r="DF24" s="45">
        <f t="shared" si="14"/>
        <v>-1.0728494663047207E-6</v>
      </c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</row>
    <row r="25" spans="1:155" x14ac:dyDescent="0.25">
      <c r="A25" s="37" t="s">
        <v>24</v>
      </c>
      <c r="H25" s="109">
        <v>28921.923925999999</v>
      </c>
      <c r="I25" s="109">
        <v>0.54611571430000005</v>
      </c>
      <c r="J25" s="109">
        <v>23.283550448</v>
      </c>
      <c r="K25" s="109">
        <v>6.1088565308999998</v>
      </c>
      <c r="L25" s="109">
        <v>102.90816999</v>
      </c>
      <c r="M25" s="109">
        <v>164.69558476</v>
      </c>
      <c r="N25" s="109">
        <v>436.88820563000002</v>
      </c>
      <c r="O25" s="109">
        <v>477.77183484</v>
      </c>
      <c r="P25" s="109">
        <v>137.51009735</v>
      </c>
      <c r="Q25" s="109">
        <v>22.937217350000001</v>
      </c>
      <c r="R25" s="109">
        <v>167.76886533000001</v>
      </c>
      <c r="S25" s="109">
        <v>33.868994034000004</v>
      </c>
      <c r="T25" s="109">
        <v>1099.0566389999999</v>
      </c>
      <c r="U25" s="109">
        <v>0.78240117689999999</v>
      </c>
      <c r="V25" s="109">
        <v>721.06443220000006</v>
      </c>
      <c r="X25" s="109" t="s">
        <v>24</v>
      </c>
      <c r="Y25" s="109">
        <v>2.75718221089413</v>
      </c>
      <c r="Z25" s="109">
        <v>2622.3548367224198</v>
      </c>
      <c r="AA25" s="109">
        <v>0.54611708048428698</v>
      </c>
      <c r="AB25" s="109">
        <v>0.54611708048428698</v>
      </c>
      <c r="AC25" s="109">
        <v>0.99173646358239897</v>
      </c>
      <c r="AD25" s="109">
        <v>0</v>
      </c>
      <c r="AE25" s="109">
        <v>23.283577955406798</v>
      </c>
      <c r="AF25" s="109">
        <v>0</v>
      </c>
      <c r="AG25" s="109">
        <v>436.88710658049399</v>
      </c>
      <c r="AH25" s="109">
        <v>6.1088619933765296</v>
      </c>
      <c r="AI25" s="109">
        <v>167.76849152724</v>
      </c>
      <c r="AJ25" s="109">
        <v>0</v>
      </c>
      <c r="AK25" s="109">
        <v>0</v>
      </c>
      <c r="AL25" s="109">
        <v>2.8444238196640499</v>
      </c>
      <c r="AM25" s="109">
        <v>0</v>
      </c>
      <c r="AN25" s="109">
        <v>102.908178886559</v>
      </c>
      <c r="AO25" s="109">
        <v>5366.4138164871401</v>
      </c>
      <c r="AP25" s="109">
        <v>0</v>
      </c>
      <c r="AQ25" s="109">
        <v>0</v>
      </c>
      <c r="AR25" s="109">
        <v>164.69529164918299</v>
      </c>
      <c r="AS25" s="109">
        <v>0</v>
      </c>
      <c r="AT25" s="109">
        <v>44.772089364340196</v>
      </c>
      <c r="AU25" s="109">
        <v>0</v>
      </c>
      <c r="AV25" s="109">
        <v>8066.4372555989403</v>
      </c>
      <c r="AW25" s="109">
        <v>133.429157661533</v>
      </c>
      <c r="AX25" s="109">
        <v>477.772252249053</v>
      </c>
      <c r="AY25" s="109">
        <v>137.50967337460901</v>
      </c>
      <c r="AZ25" s="109">
        <v>33393.008148062399</v>
      </c>
      <c r="BA25" s="109">
        <v>0</v>
      </c>
      <c r="BB25" s="109">
        <v>0</v>
      </c>
      <c r="BC25" s="109">
        <v>0</v>
      </c>
      <c r="BD25" s="109">
        <v>4.13774582093068E-2</v>
      </c>
      <c r="BE25" s="109">
        <v>66.078884208479906</v>
      </c>
      <c r="BF25" s="109">
        <v>22.937173429057999</v>
      </c>
      <c r="BG25" s="109">
        <v>0</v>
      </c>
      <c r="BH25" s="109">
        <v>8999.4679611137799</v>
      </c>
      <c r="BI25" s="109">
        <v>0</v>
      </c>
      <c r="BJ25" s="109">
        <v>0</v>
      </c>
      <c r="BK25" s="109">
        <v>0</v>
      </c>
      <c r="BL25" s="109">
        <v>0</v>
      </c>
      <c r="BM25" s="109">
        <v>0</v>
      </c>
      <c r="BN25" s="109">
        <v>0</v>
      </c>
      <c r="BO25" s="109">
        <v>0</v>
      </c>
      <c r="BP25" s="109">
        <v>0</v>
      </c>
      <c r="BQ25" s="109">
        <v>0</v>
      </c>
      <c r="BR25" s="109">
        <v>0</v>
      </c>
      <c r="BS25" s="109">
        <v>0</v>
      </c>
      <c r="BT25" s="109">
        <v>0</v>
      </c>
      <c r="BU25" s="109">
        <v>0</v>
      </c>
      <c r="BV25" s="109">
        <v>0</v>
      </c>
      <c r="BW25" s="109">
        <v>0</v>
      </c>
      <c r="BX25" s="109">
        <v>0</v>
      </c>
      <c r="BY25" s="109">
        <v>0</v>
      </c>
      <c r="BZ25" s="109">
        <v>1571.01916368617</v>
      </c>
      <c r="CA25" s="109">
        <v>0</v>
      </c>
      <c r="CB25" s="109">
        <v>0</v>
      </c>
      <c r="CC25" s="109">
        <v>0</v>
      </c>
      <c r="CD25" s="109">
        <v>0</v>
      </c>
      <c r="CE25" s="109">
        <v>8096.1982827054499</v>
      </c>
      <c r="CF25" s="109">
        <v>33.868896458401501</v>
      </c>
      <c r="CG25" s="109">
        <v>0</v>
      </c>
      <c r="CH25" s="109">
        <v>79.708697877734494</v>
      </c>
      <c r="CI25" s="109">
        <v>1210.3451825920699</v>
      </c>
      <c r="CJ25" s="109">
        <v>1099.0535694891</v>
      </c>
      <c r="CK25" s="109">
        <v>0.78240344972783804</v>
      </c>
      <c r="CL25" s="109">
        <v>0</v>
      </c>
      <c r="CM25" s="109">
        <v>1774.6679451598</v>
      </c>
      <c r="CN25" s="109">
        <v>28921.900194116901</v>
      </c>
      <c r="CO25" s="109">
        <v>721.06376852264498</v>
      </c>
      <c r="CP25" s="109">
        <v>1326.2889099449801</v>
      </c>
      <c r="CR25" s="45">
        <f t="shared" si="0"/>
        <v>-8.2054994541106809E-7</v>
      </c>
      <c r="CS25" s="45">
        <f t="shared" si="1"/>
        <v>2.5016388489623453E-6</v>
      </c>
      <c r="CT25" s="45">
        <f t="shared" si="2"/>
        <v>1.1814094615857787E-6</v>
      </c>
      <c r="CU25" s="45">
        <f t="shared" si="3"/>
        <v>8.9418969035223847E-7</v>
      </c>
      <c r="CV25" s="45">
        <f t="shared" si="4"/>
        <v>8.6451435256690371E-8</v>
      </c>
      <c r="CW25" s="45">
        <f t="shared" si="5"/>
        <v>-1.779712658592499E-6</v>
      </c>
      <c r="CX25" s="45">
        <f t="shared" si="6"/>
        <v>-2.5156309826201019E-6</v>
      </c>
      <c r="CY25" s="45">
        <f t="shared" si="7"/>
        <v>8.7365772228874427E-7</v>
      </c>
      <c r="CZ25" s="45">
        <f t="shared" si="8"/>
        <v>-3.0832309710902291E-6</v>
      </c>
      <c r="DA25" s="45">
        <f t="shared" si="9"/>
        <v>-1.9148330563106836E-6</v>
      </c>
      <c r="DB25" s="45">
        <f t="shared" si="10"/>
        <v>-2.228081827185544E-6</v>
      </c>
      <c r="DC25" s="45">
        <f t="shared" si="11"/>
        <v>-2.8809712625204532E-6</v>
      </c>
      <c r="DD25" s="45">
        <f t="shared" si="12"/>
        <v>-2.7928596133770858E-6</v>
      </c>
      <c r="DE25" s="45">
        <f t="shared" si="13"/>
        <v>2.9049391861232018E-6</v>
      </c>
      <c r="DF25" s="45">
        <f t="shared" si="14"/>
        <v>-9.2041338532424587E-7</v>
      </c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</row>
    <row r="26" spans="1:155" x14ac:dyDescent="0.25">
      <c r="A26" s="37" t="s">
        <v>25</v>
      </c>
      <c r="H26" s="109">
        <v>62064.191899999998</v>
      </c>
      <c r="I26" s="109">
        <v>1.1214658704</v>
      </c>
      <c r="J26" s="109">
        <v>141.58975136000001</v>
      </c>
      <c r="K26" s="109">
        <v>14.638676102</v>
      </c>
      <c r="L26" s="109">
        <v>249.39195670999999</v>
      </c>
      <c r="M26" s="109">
        <v>369.35068647999998</v>
      </c>
      <c r="N26" s="109">
        <v>1658.3154517</v>
      </c>
      <c r="O26" s="109">
        <v>1302.1177106</v>
      </c>
      <c r="P26" s="109">
        <v>158.05570467000001</v>
      </c>
      <c r="Q26" s="109">
        <v>82.952375688000004</v>
      </c>
      <c r="R26" s="109">
        <v>344.51866453000002</v>
      </c>
      <c r="S26" s="109">
        <v>69.551049124000002</v>
      </c>
      <c r="T26" s="109">
        <v>2931.3595808999999</v>
      </c>
      <c r="U26" s="109">
        <v>1.6066855311999999</v>
      </c>
      <c r="V26" s="109">
        <v>1570.7723109999999</v>
      </c>
      <c r="X26" s="109" t="s">
        <v>25</v>
      </c>
      <c r="Y26" s="109">
        <v>5.6123517623884904</v>
      </c>
      <c r="Z26" s="109">
        <v>5475.2278002705998</v>
      </c>
      <c r="AA26" s="109">
        <v>1.1214596654125699</v>
      </c>
      <c r="AB26" s="109">
        <v>1.1214596654125699</v>
      </c>
      <c r="AC26" s="109">
        <v>2.0365863502289998</v>
      </c>
      <c r="AD26" s="109">
        <v>0</v>
      </c>
      <c r="AE26" s="109">
        <v>141.589190722436</v>
      </c>
      <c r="AF26" s="109">
        <v>0</v>
      </c>
      <c r="AG26" s="109">
        <v>1658.3118188261899</v>
      </c>
      <c r="AH26" s="109">
        <v>14.638698545544599</v>
      </c>
      <c r="AI26" s="109">
        <v>344.51821784123399</v>
      </c>
      <c r="AJ26" s="109">
        <v>0</v>
      </c>
      <c r="AK26" s="109">
        <v>0</v>
      </c>
      <c r="AL26" s="109">
        <v>4.8914417337196303</v>
      </c>
      <c r="AM26" s="109">
        <v>0</v>
      </c>
      <c r="AN26" s="109">
        <v>249.390858347771</v>
      </c>
      <c r="AO26" s="109">
        <v>11568.6856508317</v>
      </c>
      <c r="AP26" s="109">
        <v>0</v>
      </c>
      <c r="AQ26" s="109">
        <v>0</v>
      </c>
      <c r="AR26" s="109">
        <v>369.35097115641798</v>
      </c>
      <c r="AS26" s="109">
        <v>0</v>
      </c>
      <c r="AT26" s="109">
        <v>66.453049506193295</v>
      </c>
      <c r="AU26" s="109">
        <v>0</v>
      </c>
      <c r="AV26" s="109">
        <v>16676.560152998401</v>
      </c>
      <c r="AW26" s="109">
        <v>453.88255276258201</v>
      </c>
      <c r="AX26" s="109">
        <v>1302.1186811309601</v>
      </c>
      <c r="AY26" s="109">
        <v>158.05541513501899</v>
      </c>
      <c r="AZ26" s="109">
        <v>71757.237788984596</v>
      </c>
      <c r="BA26" s="109">
        <v>0</v>
      </c>
      <c r="BB26" s="109">
        <v>0</v>
      </c>
      <c r="BC26" s="109">
        <v>0</v>
      </c>
      <c r="BD26" s="109">
        <v>8.3605398676102394E-2</v>
      </c>
      <c r="BE26" s="109">
        <v>121.093522800812</v>
      </c>
      <c r="BF26" s="109">
        <v>82.952338970772502</v>
      </c>
      <c r="BG26" s="109">
        <v>0</v>
      </c>
      <c r="BH26" s="109">
        <v>19467.3252319284</v>
      </c>
      <c r="BI26" s="109">
        <v>0</v>
      </c>
      <c r="BJ26" s="109">
        <v>0</v>
      </c>
      <c r="BK26" s="109">
        <v>0</v>
      </c>
      <c r="BL26" s="109">
        <v>0</v>
      </c>
      <c r="BM26" s="109">
        <v>0</v>
      </c>
      <c r="BN26" s="109">
        <v>0</v>
      </c>
      <c r="BO26" s="109">
        <v>0</v>
      </c>
      <c r="BP26" s="109">
        <v>0</v>
      </c>
      <c r="BQ26" s="109">
        <v>0</v>
      </c>
      <c r="BR26" s="109">
        <v>0</v>
      </c>
      <c r="BS26" s="109">
        <v>0</v>
      </c>
      <c r="BT26" s="109">
        <v>0</v>
      </c>
      <c r="BU26" s="109">
        <v>0</v>
      </c>
      <c r="BV26" s="109">
        <v>0</v>
      </c>
      <c r="BW26" s="109">
        <v>0</v>
      </c>
      <c r="BX26" s="109">
        <v>0</v>
      </c>
      <c r="BY26" s="109">
        <v>0</v>
      </c>
      <c r="BZ26" s="109">
        <v>2781.6152597794298</v>
      </c>
      <c r="CA26" s="109">
        <v>0</v>
      </c>
      <c r="CB26" s="109">
        <v>0</v>
      </c>
      <c r="CC26" s="109">
        <v>0</v>
      </c>
      <c r="CD26" s="109">
        <v>0</v>
      </c>
      <c r="CE26" s="109">
        <v>17338.210240098699</v>
      </c>
      <c r="CF26" s="109">
        <v>69.551151387004694</v>
      </c>
      <c r="CG26" s="109">
        <v>0</v>
      </c>
      <c r="CH26" s="109">
        <v>188.39275227286299</v>
      </c>
      <c r="CI26" s="109">
        <v>2981.0772305566302</v>
      </c>
      <c r="CJ26" s="109">
        <v>2931.3530105162099</v>
      </c>
      <c r="CK26" s="109">
        <v>1.6066856946794701</v>
      </c>
      <c r="CL26" s="109">
        <v>0</v>
      </c>
      <c r="CM26" s="109">
        <v>3849.1647146301998</v>
      </c>
      <c r="CN26" s="109">
        <v>62064.136745977899</v>
      </c>
      <c r="CO26" s="109">
        <v>1570.77138663507</v>
      </c>
      <c r="CP26" s="109">
        <v>2741.6369197978001</v>
      </c>
      <c r="CR26" s="45">
        <f t="shared" si="0"/>
        <v>-8.8866092363601881E-7</v>
      </c>
      <c r="CS26" s="45">
        <f t="shared" si="1"/>
        <v>-5.532925783892666E-6</v>
      </c>
      <c r="CT26" s="45">
        <f t="shared" si="2"/>
        <v>-3.9595914154943691E-6</v>
      </c>
      <c r="CU26" s="45">
        <f t="shared" si="3"/>
        <v>1.5331676473540835E-6</v>
      </c>
      <c r="CV26" s="45">
        <f t="shared" si="4"/>
        <v>-4.4041605971449894E-6</v>
      </c>
      <c r="CW26" s="45">
        <f t="shared" si="5"/>
        <v>7.7074831163284479E-7</v>
      </c>
      <c r="CX26" s="45">
        <f t="shared" si="6"/>
        <v>-2.190701296561663E-6</v>
      </c>
      <c r="CY26" s="45">
        <f t="shared" si="7"/>
        <v>7.4534809887189408E-7</v>
      </c>
      <c r="CZ26" s="45">
        <f t="shared" si="8"/>
        <v>-1.8318540392211741E-6</v>
      </c>
      <c r="DA26" s="45">
        <f t="shared" si="9"/>
        <v>-4.4263021037615326E-7</v>
      </c>
      <c r="DB26" s="45">
        <f t="shared" si="10"/>
        <v>-1.2965589734948144E-6</v>
      </c>
      <c r="DC26" s="45">
        <f t="shared" si="11"/>
        <v>1.4703301528856653E-6</v>
      </c>
      <c r="DD26" s="45">
        <f t="shared" si="12"/>
        <v>-2.2414117438065543E-6</v>
      </c>
      <c r="DE26" s="45">
        <f t="shared" si="13"/>
        <v>1.0174951290010571E-7</v>
      </c>
      <c r="DF26" s="45">
        <f t="shared" si="14"/>
        <v>-5.8847798846582814E-7</v>
      </c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</row>
    <row r="27" spans="1:155" x14ac:dyDescent="0.25">
      <c r="A27" s="37" t="s">
        <v>26</v>
      </c>
      <c r="H27" s="109">
        <v>13258.668428999999</v>
      </c>
      <c r="I27" s="109">
        <v>0.19443706999999999</v>
      </c>
      <c r="J27" s="109">
        <v>10.963358918000001</v>
      </c>
      <c r="K27" s="109">
        <v>2.7830998919000001</v>
      </c>
      <c r="L27" s="109">
        <v>43.816244173000001</v>
      </c>
      <c r="M27" s="109">
        <v>60.725792417999997</v>
      </c>
      <c r="N27" s="109">
        <v>377.43246305000002</v>
      </c>
      <c r="O27" s="109">
        <v>470.15088372000002</v>
      </c>
      <c r="P27" s="109">
        <v>64.042704169000004</v>
      </c>
      <c r="Q27" s="109">
        <v>19.672184088000002</v>
      </c>
      <c r="R27" s="109">
        <v>59.731821924999998</v>
      </c>
      <c r="S27" s="109">
        <v>12.058594521</v>
      </c>
      <c r="T27" s="109">
        <v>461.55108890999998</v>
      </c>
      <c r="U27" s="109">
        <v>0.27856329359999998</v>
      </c>
      <c r="V27" s="109">
        <v>274.61792150999997</v>
      </c>
      <c r="X27" s="109" t="s">
        <v>26</v>
      </c>
      <c r="Y27" s="109">
        <v>1.2242041697397501</v>
      </c>
      <c r="Z27" s="109">
        <v>972.50359952475196</v>
      </c>
      <c r="AA27" s="109">
        <v>0.194434606352961</v>
      </c>
      <c r="AB27" s="109">
        <v>0.194434606352961</v>
      </c>
      <c r="AC27" s="109">
        <v>0.35309695282659997</v>
      </c>
      <c r="AD27" s="109">
        <v>0</v>
      </c>
      <c r="AE27" s="109">
        <v>10.9633422264762</v>
      </c>
      <c r="AF27" s="109">
        <v>0</v>
      </c>
      <c r="AG27" s="109">
        <v>377.431106483733</v>
      </c>
      <c r="AH27" s="109">
        <v>2.7831007205137999</v>
      </c>
      <c r="AI27" s="109">
        <v>59.7321770199705</v>
      </c>
      <c r="AJ27" s="109">
        <v>0</v>
      </c>
      <c r="AK27" s="109">
        <v>0</v>
      </c>
      <c r="AL27" s="109">
        <v>0.80208714163484596</v>
      </c>
      <c r="AM27" s="109">
        <v>0</v>
      </c>
      <c r="AN27" s="109">
        <v>43.815974449062701</v>
      </c>
      <c r="AO27" s="109">
        <v>2155.5795953460602</v>
      </c>
      <c r="AP27" s="109">
        <v>0</v>
      </c>
      <c r="AQ27" s="109">
        <v>0</v>
      </c>
      <c r="AR27" s="109">
        <v>60.725473226136401</v>
      </c>
      <c r="AS27" s="109">
        <v>0</v>
      </c>
      <c r="AT27" s="109">
        <v>23.813398213773301</v>
      </c>
      <c r="AU27" s="109">
        <v>0</v>
      </c>
      <c r="AV27" s="109">
        <v>3678.3999504487101</v>
      </c>
      <c r="AW27" s="109">
        <v>55.360672793421401</v>
      </c>
      <c r="AX27" s="109">
        <v>470.14881591455497</v>
      </c>
      <c r="AY27" s="109">
        <v>64.042520848649801</v>
      </c>
      <c r="AZ27" s="109">
        <v>15036.496034546401</v>
      </c>
      <c r="BA27" s="109">
        <v>0</v>
      </c>
      <c r="BB27" s="109">
        <v>0</v>
      </c>
      <c r="BC27" s="109">
        <v>0</v>
      </c>
      <c r="BD27" s="109">
        <v>2.14022732827262E-2</v>
      </c>
      <c r="BE27" s="109">
        <v>27.1022423523426</v>
      </c>
      <c r="BF27" s="109">
        <v>19.6721008507857</v>
      </c>
      <c r="BG27" s="109">
        <v>0</v>
      </c>
      <c r="BH27" s="109">
        <v>4408.6511276763804</v>
      </c>
      <c r="BI27" s="109">
        <v>0</v>
      </c>
      <c r="BJ27" s="109">
        <v>0</v>
      </c>
      <c r="BK27" s="109">
        <v>0</v>
      </c>
      <c r="BL27" s="109">
        <v>0</v>
      </c>
      <c r="BM27" s="109">
        <v>0</v>
      </c>
      <c r="BN27" s="109">
        <v>0</v>
      </c>
      <c r="BO27" s="109">
        <v>0</v>
      </c>
      <c r="BP27" s="109">
        <v>0</v>
      </c>
      <c r="BQ27" s="109">
        <v>0</v>
      </c>
      <c r="BR27" s="109">
        <v>0</v>
      </c>
      <c r="BS27" s="109">
        <v>0</v>
      </c>
      <c r="BT27" s="109">
        <v>0</v>
      </c>
      <c r="BU27" s="109">
        <v>0</v>
      </c>
      <c r="BV27" s="109">
        <v>0</v>
      </c>
      <c r="BW27" s="109">
        <v>0</v>
      </c>
      <c r="BX27" s="109">
        <v>0</v>
      </c>
      <c r="BY27" s="109">
        <v>0</v>
      </c>
      <c r="BZ27" s="109">
        <v>586.68776804582899</v>
      </c>
      <c r="CA27" s="109">
        <v>0</v>
      </c>
      <c r="CB27" s="109">
        <v>0</v>
      </c>
      <c r="CC27" s="109">
        <v>0</v>
      </c>
      <c r="CD27" s="109">
        <v>0</v>
      </c>
      <c r="CE27" s="109">
        <v>3555.4188139633002</v>
      </c>
      <c r="CF27" s="109">
        <v>12.0585308787347</v>
      </c>
      <c r="CG27" s="109">
        <v>0</v>
      </c>
      <c r="CH27" s="109">
        <v>36.642534525375297</v>
      </c>
      <c r="CI27" s="109">
        <v>441.338528982794</v>
      </c>
      <c r="CJ27" s="109">
        <v>461.549773347214</v>
      </c>
      <c r="CK27" s="109">
        <v>0.27856055171259397</v>
      </c>
      <c r="CL27" s="109">
        <v>0</v>
      </c>
      <c r="CM27" s="109">
        <v>714.05685426934895</v>
      </c>
      <c r="CN27" s="109">
        <v>13258.5954909968</v>
      </c>
      <c r="CO27" s="109">
        <v>274.61645429184802</v>
      </c>
      <c r="CP27" s="109">
        <v>542.79816083646699</v>
      </c>
      <c r="CR27" s="45">
        <f t="shared" si="0"/>
        <v>-5.5011559863288116E-6</v>
      </c>
      <c r="CS27" s="45">
        <f t="shared" si="1"/>
        <v>-1.267066531596084E-5</v>
      </c>
      <c r="CT27" s="45">
        <f t="shared" si="2"/>
        <v>-1.5224826556627534E-6</v>
      </c>
      <c r="CU27" s="45">
        <f t="shared" si="3"/>
        <v>2.9773052782210843E-7</v>
      </c>
      <c r="CV27" s="45">
        <f t="shared" si="4"/>
        <v>-6.1557977501602486E-6</v>
      </c>
      <c r="CW27" s="45">
        <f t="shared" si="5"/>
        <v>-5.2562815714149328E-6</v>
      </c>
      <c r="CX27" s="45">
        <f t="shared" si="6"/>
        <v>-3.5941960478385995E-6</v>
      </c>
      <c r="CY27" s="45">
        <f t="shared" si="7"/>
        <v>-4.3981741110218809E-6</v>
      </c>
      <c r="CZ27" s="45">
        <f t="shared" si="8"/>
        <v>-2.8624704809359403E-6</v>
      </c>
      <c r="DA27" s="45">
        <f t="shared" si="9"/>
        <v>-4.2312136735424723E-6</v>
      </c>
      <c r="DB27" s="45">
        <f t="shared" si="10"/>
        <v>5.944820684482549E-6</v>
      </c>
      <c r="DC27" s="45">
        <f t="shared" si="11"/>
        <v>-5.2777514982116868E-6</v>
      </c>
      <c r="DD27" s="45">
        <f t="shared" si="12"/>
        <v>-2.850308053833942E-6</v>
      </c>
      <c r="DE27" s="45">
        <f t="shared" si="13"/>
        <v>-9.8429601781903086E-6</v>
      </c>
      <c r="DF27" s="45">
        <f t="shared" si="14"/>
        <v>-5.3427618412193729E-6</v>
      </c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</row>
    <row r="28" spans="1:155" x14ac:dyDescent="0.25">
      <c r="A28" s="37" t="s">
        <v>27</v>
      </c>
      <c r="H28" s="109">
        <v>28405.616922000001</v>
      </c>
      <c r="I28" s="109">
        <v>0.35277576059999999</v>
      </c>
      <c r="J28" s="109">
        <v>33.415058410999997</v>
      </c>
      <c r="K28" s="109">
        <v>4.5807309373000002</v>
      </c>
      <c r="L28" s="109">
        <v>81.293056515000004</v>
      </c>
      <c r="M28" s="109">
        <v>112.48022075999999</v>
      </c>
      <c r="N28" s="109">
        <v>513.39159901000005</v>
      </c>
      <c r="O28" s="109">
        <v>448.22008120999999</v>
      </c>
      <c r="P28" s="109">
        <v>126.00481056</v>
      </c>
      <c r="Q28" s="109">
        <v>31.386157699999998</v>
      </c>
      <c r="R28" s="109">
        <v>108.37408171</v>
      </c>
      <c r="S28" s="109">
        <v>21.878440434000002</v>
      </c>
      <c r="T28" s="109">
        <v>858.89512241</v>
      </c>
      <c r="U28" s="109">
        <v>0.50540968289999999</v>
      </c>
      <c r="V28" s="109">
        <v>499.95959520999997</v>
      </c>
      <c r="X28" s="109" t="s">
        <v>27</v>
      </c>
      <c r="Y28" s="109">
        <v>3.1058256773843498</v>
      </c>
      <c r="Z28" s="109">
        <v>1831.0312731459001</v>
      </c>
      <c r="AA28" s="109">
        <v>0.35277460834387703</v>
      </c>
      <c r="AB28" s="109">
        <v>0.35277460834387703</v>
      </c>
      <c r="AC28" s="109">
        <v>0.64063790017195998</v>
      </c>
      <c r="AD28" s="109">
        <v>0</v>
      </c>
      <c r="AE28" s="109">
        <v>33.415074234210998</v>
      </c>
      <c r="AF28" s="109">
        <v>0</v>
      </c>
      <c r="AG28" s="109">
        <v>513.39152759234298</v>
      </c>
      <c r="AH28" s="109">
        <v>4.58071642804991</v>
      </c>
      <c r="AI28" s="109">
        <v>108.373734050957</v>
      </c>
      <c r="AJ28" s="109">
        <v>0</v>
      </c>
      <c r="AK28" s="109">
        <v>0</v>
      </c>
      <c r="AL28" s="109">
        <v>1.6109531301640001</v>
      </c>
      <c r="AM28" s="109">
        <v>0</v>
      </c>
      <c r="AN28" s="109">
        <v>81.292892704512397</v>
      </c>
      <c r="AO28" s="109">
        <v>4295.9231165802103</v>
      </c>
      <c r="AP28" s="109">
        <v>0</v>
      </c>
      <c r="AQ28" s="109">
        <v>0</v>
      </c>
      <c r="AR28" s="109">
        <v>112.478982954008</v>
      </c>
      <c r="AS28" s="109">
        <v>0</v>
      </c>
      <c r="AT28" s="109">
        <v>46.299946631777402</v>
      </c>
      <c r="AU28" s="109">
        <v>0</v>
      </c>
      <c r="AV28" s="109">
        <v>7755.1283939996501</v>
      </c>
      <c r="AW28" s="109">
        <v>122.111259929787</v>
      </c>
      <c r="AX28" s="109">
        <v>448.22049556162398</v>
      </c>
      <c r="AY28" s="109">
        <v>126.004519341828</v>
      </c>
      <c r="AZ28" s="109">
        <v>31687.810243114702</v>
      </c>
      <c r="BA28" s="109">
        <v>0</v>
      </c>
      <c r="BB28" s="109">
        <v>0</v>
      </c>
      <c r="BC28" s="109">
        <v>0</v>
      </c>
      <c r="BD28" s="109">
        <v>6.31623621552483E-2</v>
      </c>
      <c r="BE28" s="109">
        <v>51.604488442180902</v>
      </c>
      <c r="BF28" s="109">
        <v>31.3861825676967</v>
      </c>
      <c r="BG28" s="109">
        <v>0</v>
      </c>
      <c r="BH28" s="109">
        <v>10102.865204571801</v>
      </c>
      <c r="BI28" s="109">
        <v>0</v>
      </c>
      <c r="BJ28" s="109">
        <v>0</v>
      </c>
      <c r="BK28" s="109">
        <v>0</v>
      </c>
      <c r="BL28" s="109">
        <v>0</v>
      </c>
      <c r="BM28" s="109">
        <v>0</v>
      </c>
      <c r="BN28" s="109">
        <v>0</v>
      </c>
      <c r="BO28" s="109">
        <v>0</v>
      </c>
      <c r="BP28" s="109">
        <v>0</v>
      </c>
      <c r="BQ28" s="109">
        <v>0</v>
      </c>
      <c r="BR28" s="109">
        <v>0</v>
      </c>
      <c r="BS28" s="109">
        <v>0</v>
      </c>
      <c r="BT28" s="109">
        <v>0</v>
      </c>
      <c r="BU28" s="109">
        <v>0</v>
      </c>
      <c r="BV28" s="109">
        <v>0</v>
      </c>
      <c r="BW28" s="109">
        <v>0</v>
      </c>
      <c r="BX28" s="109">
        <v>0</v>
      </c>
      <c r="BY28" s="109">
        <v>0</v>
      </c>
      <c r="BZ28" s="109">
        <v>1584.5635134246199</v>
      </c>
      <c r="CA28" s="109">
        <v>0</v>
      </c>
      <c r="CB28" s="109">
        <v>0</v>
      </c>
      <c r="CC28" s="109">
        <v>0</v>
      </c>
      <c r="CD28" s="109">
        <v>0</v>
      </c>
      <c r="CE28" s="109">
        <v>7468.0314431303304</v>
      </c>
      <c r="CF28" s="109">
        <v>21.878474158661099</v>
      </c>
      <c r="CG28" s="109">
        <v>0</v>
      </c>
      <c r="CH28" s="109">
        <v>64.647715295235201</v>
      </c>
      <c r="CI28" s="109">
        <v>874.74979718561201</v>
      </c>
      <c r="CJ28" s="109">
        <v>858.89398839119099</v>
      </c>
      <c r="CK28" s="109">
        <v>0.50541346115818697</v>
      </c>
      <c r="CL28" s="109">
        <v>0</v>
      </c>
      <c r="CM28" s="109">
        <v>1358.5929425803299</v>
      </c>
      <c r="CN28" s="109">
        <v>28405.581910194702</v>
      </c>
      <c r="CO28" s="109">
        <v>499.96018798466997</v>
      </c>
      <c r="CP28" s="109">
        <v>1116.0813637823601</v>
      </c>
      <c r="CR28" s="45">
        <f t="shared" si="0"/>
        <v>-1.2325662700947958E-6</v>
      </c>
      <c r="CS28" s="45">
        <f t="shared" si="1"/>
        <v>-3.2662565052674931E-6</v>
      </c>
      <c r="CT28" s="45">
        <f t="shared" si="2"/>
        <v>4.7353533866071192E-7</v>
      </c>
      <c r="CU28" s="45">
        <f t="shared" si="3"/>
        <v>-3.1674530307230458E-6</v>
      </c>
      <c r="CV28" s="45">
        <f t="shared" si="4"/>
        <v>-2.0150612442068933E-6</v>
      </c>
      <c r="CW28" s="45">
        <f t="shared" si="5"/>
        <v>-1.100465471731424E-5</v>
      </c>
      <c r="CX28" s="45">
        <f t="shared" si="6"/>
        <v>-1.3910951641186593E-7</v>
      </c>
      <c r="CY28" s="45">
        <f t="shared" si="7"/>
        <v>9.244378852220789E-7</v>
      </c>
      <c r="CZ28" s="45">
        <f t="shared" si="8"/>
        <v>-2.3111670951347195E-6</v>
      </c>
      <c r="DA28" s="45">
        <f t="shared" si="9"/>
        <v>7.9231414496610574E-7</v>
      </c>
      <c r="DB28" s="45">
        <f t="shared" si="10"/>
        <v>-3.2079537608582921E-6</v>
      </c>
      <c r="DC28" s="45">
        <f t="shared" si="11"/>
        <v>1.5414563574245125E-6</v>
      </c>
      <c r="DD28" s="45">
        <f t="shared" si="12"/>
        <v>-1.3203227954417437E-6</v>
      </c>
      <c r="DE28" s="45">
        <f t="shared" si="13"/>
        <v>7.4756347470477625E-6</v>
      </c>
      <c r="DF28" s="45">
        <f t="shared" si="14"/>
        <v>1.185645151480206E-6</v>
      </c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</row>
    <row r="29" spans="1:155" x14ac:dyDescent="0.25">
      <c r="A29" s="37" t="s">
        <v>28</v>
      </c>
      <c r="H29" s="109">
        <v>24437.137661000001</v>
      </c>
      <c r="I29" s="109">
        <v>0.55531276399999996</v>
      </c>
      <c r="J29" s="109">
        <v>37.321152118999997</v>
      </c>
      <c r="K29" s="109">
        <v>7.1357611935999996</v>
      </c>
      <c r="L29" s="109">
        <v>86.363845136999998</v>
      </c>
      <c r="M29" s="109">
        <v>170.23208076</v>
      </c>
      <c r="N29" s="109">
        <v>771.04907347000005</v>
      </c>
      <c r="O29" s="109">
        <v>621.37840473000006</v>
      </c>
      <c r="P29" s="109">
        <v>47.793393201000001</v>
      </c>
      <c r="Q29" s="109">
        <v>37.205865330999998</v>
      </c>
      <c r="R29" s="109">
        <v>170.59423469999999</v>
      </c>
      <c r="S29" s="109">
        <v>34.439376494999998</v>
      </c>
      <c r="T29" s="109">
        <v>1110.7897104000001</v>
      </c>
      <c r="U29" s="109">
        <v>0.79557747300000003</v>
      </c>
      <c r="V29" s="109">
        <v>603.95865887000002</v>
      </c>
      <c r="X29" s="109" t="s">
        <v>28</v>
      </c>
      <c r="Y29" s="109">
        <v>2.3266415275772498</v>
      </c>
      <c r="Z29" s="109">
        <v>2240.3886316991302</v>
      </c>
      <c r="AA29" s="109">
        <v>0.55531193421075098</v>
      </c>
      <c r="AB29" s="109">
        <v>0.55531193421075098</v>
      </c>
      <c r="AC29" s="109">
        <v>1.0084381814514001</v>
      </c>
      <c r="AD29" s="109">
        <v>0</v>
      </c>
      <c r="AE29" s="109">
        <v>37.3211301720862</v>
      </c>
      <c r="AF29" s="109">
        <v>0</v>
      </c>
      <c r="AG29" s="109">
        <v>771.02975243851404</v>
      </c>
      <c r="AH29" s="109">
        <v>7.1357524790117601</v>
      </c>
      <c r="AI29" s="109">
        <v>170.59141447384999</v>
      </c>
      <c r="AJ29" s="109">
        <v>0</v>
      </c>
      <c r="AK29" s="109">
        <v>0</v>
      </c>
      <c r="AL29" s="109">
        <v>1.8038076849897</v>
      </c>
      <c r="AM29" s="109">
        <v>0</v>
      </c>
      <c r="AN29" s="109">
        <v>86.361732797490305</v>
      </c>
      <c r="AO29" s="109">
        <v>5405.1662619629597</v>
      </c>
      <c r="AP29" s="109">
        <v>0</v>
      </c>
      <c r="AQ29" s="109">
        <v>0</v>
      </c>
      <c r="AR29" s="109">
        <v>170.227635485696</v>
      </c>
      <c r="AS29" s="109">
        <v>0</v>
      </c>
      <c r="AT29" s="109">
        <v>17.365041676987499</v>
      </c>
      <c r="AU29" s="109">
        <v>0</v>
      </c>
      <c r="AV29" s="109">
        <v>6518.7016793343901</v>
      </c>
      <c r="AW29" s="109">
        <v>154.786841998054</v>
      </c>
      <c r="AX29" s="109">
        <v>621.36701153202296</v>
      </c>
      <c r="AY29" s="109">
        <v>47.7925203793287</v>
      </c>
      <c r="AZ29" s="109">
        <v>28688.7111263964</v>
      </c>
      <c r="BA29" s="109">
        <v>0</v>
      </c>
      <c r="BB29" s="109">
        <v>0</v>
      </c>
      <c r="BC29" s="109">
        <v>0</v>
      </c>
      <c r="BD29" s="109">
        <v>2.89565205437105E-2</v>
      </c>
      <c r="BE29" s="109">
        <v>50.839812080126798</v>
      </c>
      <c r="BF29" s="109">
        <v>37.204667561787197</v>
      </c>
      <c r="BG29" s="109">
        <v>0</v>
      </c>
      <c r="BH29" s="109">
        <v>7507.0941060335299</v>
      </c>
      <c r="BI29" s="109">
        <v>0</v>
      </c>
      <c r="BJ29" s="109">
        <v>0</v>
      </c>
      <c r="BK29" s="109">
        <v>0</v>
      </c>
      <c r="BL29" s="109">
        <v>0</v>
      </c>
      <c r="BM29" s="109">
        <v>0</v>
      </c>
      <c r="BN29" s="109">
        <v>0</v>
      </c>
      <c r="BO29" s="109">
        <v>0</v>
      </c>
      <c r="BP29" s="109">
        <v>0</v>
      </c>
      <c r="BQ29" s="109">
        <v>0</v>
      </c>
      <c r="BR29" s="109">
        <v>0</v>
      </c>
      <c r="BS29" s="109">
        <v>0</v>
      </c>
      <c r="BT29" s="109">
        <v>0</v>
      </c>
      <c r="BU29" s="109">
        <v>0</v>
      </c>
      <c r="BV29" s="109">
        <v>0</v>
      </c>
      <c r="BW29" s="109">
        <v>0</v>
      </c>
      <c r="BX29" s="109">
        <v>0</v>
      </c>
      <c r="BY29" s="109">
        <v>0</v>
      </c>
      <c r="BZ29" s="109">
        <v>902.77403488214998</v>
      </c>
      <c r="CA29" s="109">
        <v>0</v>
      </c>
      <c r="CB29" s="109">
        <v>0</v>
      </c>
      <c r="CC29" s="109">
        <v>0</v>
      </c>
      <c r="CD29" s="109">
        <v>0</v>
      </c>
      <c r="CE29" s="109">
        <v>7050.4487008103797</v>
      </c>
      <c r="CF29" s="109">
        <v>34.439070927952997</v>
      </c>
      <c r="CG29" s="109">
        <v>0</v>
      </c>
      <c r="CH29" s="109">
        <v>90.027408386117003</v>
      </c>
      <c r="CI29" s="109">
        <v>1126.64307175216</v>
      </c>
      <c r="CJ29" s="109">
        <v>1110.7582685141899</v>
      </c>
      <c r="CK29" s="109">
        <v>0.79556907568458601</v>
      </c>
      <c r="CL29" s="109">
        <v>0</v>
      </c>
      <c r="CM29" s="109">
        <v>1818.5778191228701</v>
      </c>
      <c r="CN29" s="109">
        <v>24435.926683532001</v>
      </c>
      <c r="CO29" s="109">
        <v>603.94632960618299</v>
      </c>
      <c r="CP29" s="109">
        <v>944.40321658770199</v>
      </c>
      <c r="CR29" s="45">
        <f t="shared" si="0"/>
        <v>-4.9554799944183526E-5</v>
      </c>
      <c r="CS29" s="45">
        <f t="shared" si="1"/>
        <v>-1.4942736828204319E-6</v>
      </c>
      <c r="CT29" s="45">
        <f t="shared" si="2"/>
        <v>-5.8805563470931738E-7</v>
      </c>
      <c r="CU29" s="45">
        <f t="shared" si="3"/>
        <v>-1.2212555890034466E-6</v>
      </c>
      <c r="CV29" s="45">
        <f t="shared" si="4"/>
        <v>-2.4458608881329384E-5</v>
      </c>
      <c r="CW29" s="45">
        <f t="shared" si="5"/>
        <v>-2.6113023374666456E-5</v>
      </c>
      <c r="CX29" s="45">
        <f t="shared" si="6"/>
        <v>-2.5058108686991393E-5</v>
      </c>
      <c r="CY29" s="45">
        <f t="shared" si="7"/>
        <v>-1.8335361979710474E-5</v>
      </c>
      <c r="CZ29" s="45">
        <f t="shared" si="8"/>
        <v>-1.8262391783530459E-5</v>
      </c>
      <c r="DA29" s="45">
        <f t="shared" si="9"/>
        <v>-3.2193021238599273E-5</v>
      </c>
      <c r="DB29" s="45">
        <f t="shared" si="10"/>
        <v>-1.6531778784624881E-5</v>
      </c>
      <c r="DC29" s="45">
        <f t="shared" si="11"/>
        <v>-8.8726068268056109E-6</v>
      </c>
      <c r="DD29" s="45">
        <f t="shared" si="12"/>
        <v>-2.8305885007576586E-5</v>
      </c>
      <c r="DE29" s="45">
        <f t="shared" si="13"/>
        <v>-1.0554993949686099E-5</v>
      </c>
      <c r="DF29" s="45">
        <f t="shared" si="14"/>
        <v>-2.0414085692727435E-5</v>
      </c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</row>
    <row r="30" spans="1:155" x14ac:dyDescent="0.25">
      <c r="A30" s="37" t="s">
        <v>29</v>
      </c>
      <c r="H30" s="109">
        <v>11534.077026999999</v>
      </c>
      <c r="I30" s="109">
        <v>0.24809700130000001</v>
      </c>
      <c r="J30" s="109">
        <v>20.635629928</v>
      </c>
      <c r="K30" s="109">
        <v>3.0793768337</v>
      </c>
      <c r="L30" s="109">
        <v>49.906414781000002</v>
      </c>
      <c r="M30" s="109">
        <v>79.604815920999997</v>
      </c>
      <c r="N30" s="109">
        <v>310.64511835000002</v>
      </c>
      <c r="O30" s="109">
        <v>253.68660656</v>
      </c>
      <c r="P30" s="109">
        <v>23.898579015999999</v>
      </c>
      <c r="Q30" s="109">
        <v>14.676452771999999</v>
      </c>
      <c r="R30" s="109">
        <v>76.216360932000001</v>
      </c>
      <c r="S30" s="109">
        <v>15.386475128000001</v>
      </c>
      <c r="T30" s="109">
        <v>608.42052726999998</v>
      </c>
      <c r="U30" s="109">
        <v>0.35544002969999999</v>
      </c>
      <c r="V30" s="109">
        <v>350.71162801000003</v>
      </c>
      <c r="X30" s="109" t="s">
        <v>29</v>
      </c>
      <c r="Y30" s="109">
        <v>1.0219571957040701</v>
      </c>
      <c r="Z30" s="109">
        <v>1250.6809575237801</v>
      </c>
      <c r="AA30" s="109">
        <v>0.248097278772798</v>
      </c>
      <c r="AB30" s="109">
        <v>0.248097278772798</v>
      </c>
      <c r="AC30" s="109">
        <v>0.45054309925759201</v>
      </c>
      <c r="AD30" s="109">
        <v>0</v>
      </c>
      <c r="AE30" s="109">
        <v>20.635799554724201</v>
      </c>
      <c r="AF30" s="109">
        <v>0</v>
      </c>
      <c r="AG30" s="109">
        <v>310.64245911522897</v>
      </c>
      <c r="AH30" s="109">
        <v>3.0793953602528799</v>
      </c>
      <c r="AI30" s="109">
        <v>76.215903786217595</v>
      </c>
      <c r="AJ30" s="109">
        <v>0</v>
      </c>
      <c r="AK30" s="109">
        <v>0</v>
      </c>
      <c r="AL30" s="109">
        <v>1.2671134206686601</v>
      </c>
      <c r="AM30" s="109">
        <v>0</v>
      </c>
      <c r="AN30" s="109">
        <v>49.906276574937799</v>
      </c>
      <c r="AO30" s="109">
        <v>2402.3934544593599</v>
      </c>
      <c r="AP30" s="109">
        <v>0</v>
      </c>
      <c r="AQ30" s="109">
        <v>0</v>
      </c>
      <c r="AR30" s="109">
        <v>79.604819315464795</v>
      </c>
      <c r="AS30" s="109">
        <v>0</v>
      </c>
      <c r="AT30" s="109">
        <v>7.8102859358014101</v>
      </c>
      <c r="AU30" s="109">
        <v>0</v>
      </c>
      <c r="AV30" s="109">
        <v>2948.4285555155602</v>
      </c>
      <c r="AW30" s="109">
        <v>85.918422709282297</v>
      </c>
      <c r="AX30" s="109">
        <v>253.68638936499099</v>
      </c>
      <c r="AY30" s="109">
        <v>23.898504418477401</v>
      </c>
      <c r="AZ30" s="109">
        <v>13666.5447774158</v>
      </c>
      <c r="BA30" s="109">
        <v>0</v>
      </c>
      <c r="BB30" s="109">
        <v>0</v>
      </c>
      <c r="BC30" s="109">
        <v>0</v>
      </c>
      <c r="BD30" s="109">
        <v>1.24551493901354E-2</v>
      </c>
      <c r="BE30" s="109">
        <v>23.621606691193101</v>
      </c>
      <c r="BF30" s="109">
        <v>14.6764508976669</v>
      </c>
      <c r="BG30" s="109">
        <v>0</v>
      </c>
      <c r="BH30" s="109">
        <v>3479.8669796590498</v>
      </c>
      <c r="BI30" s="109">
        <v>0</v>
      </c>
      <c r="BJ30" s="109">
        <v>0</v>
      </c>
      <c r="BK30" s="109">
        <v>0</v>
      </c>
      <c r="BL30" s="109">
        <v>0</v>
      </c>
      <c r="BM30" s="109">
        <v>0</v>
      </c>
      <c r="BN30" s="109">
        <v>0</v>
      </c>
      <c r="BO30" s="109">
        <v>0</v>
      </c>
      <c r="BP30" s="109">
        <v>0</v>
      </c>
      <c r="BQ30" s="109">
        <v>0</v>
      </c>
      <c r="BR30" s="109">
        <v>0</v>
      </c>
      <c r="BS30" s="109">
        <v>0</v>
      </c>
      <c r="BT30" s="109">
        <v>0</v>
      </c>
      <c r="BU30" s="109">
        <v>0</v>
      </c>
      <c r="BV30" s="109">
        <v>0</v>
      </c>
      <c r="BW30" s="109">
        <v>0</v>
      </c>
      <c r="BX30" s="109">
        <v>0</v>
      </c>
      <c r="BY30" s="109">
        <v>0</v>
      </c>
      <c r="BZ30" s="109">
        <v>580.86554906335505</v>
      </c>
      <c r="CA30" s="109">
        <v>0</v>
      </c>
      <c r="CB30" s="109">
        <v>0</v>
      </c>
      <c r="CC30" s="109">
        <v>0</v>
      </c>
      <c r="CD30" s="109">
        <v>0</v>
      </c>
      <c r="CE30" s="109">
        <v>3263.9368978118</v>
      </c>
      <c r="CF30" s="109">
        <v>15.3863263838963</v>
      </c>
      <c r="CG30" s="109">
        <v>0</v>
      </c>
      <c r="CH30" s="109">
        <v>38.854596356460803</v>
      </c>
      <c r="CI30" s="109">
        <v>640.51337276297704</v>
      </c>
      <c r="CJ30" s="109">
        <v>608.41758706222004</v>
      </c>
      <c r="CK30" s="109">
        <v>0.35544062633641399</v>
      </c>
      <c r="CL30" s="109">
        <v>0</v>
      </c>
      <c r="CM30" s="109">
        <v>810.73617554523003</v>
      </c>
      <c r="CN30" s="109">
        <v>11534.066242717799</v>
      </c>
      <c r="CO30" s="109">
        <v>350.71037273378602</v>
      </c>
      <c r="CP30" s="109">
        <v>531.29343740284503</v>
      </c>
      <c r="CR30" s="45">
        <f t="shared" si="0"/>
        <v>-9.3499307960646536E-7</v>
      </c>
      <c r="CS30" s="45">
        <f t="shared" si="1"/>
        <v>1.1184044810467298E-6</v>
      </c>
      <c r="CT30" s="45">
        <f t="shared" si="2"/>
        <v>8.2200894662732714E-6</v>
      </c>
      <c r="CU30" s="45">
        <f t="shared" si="3"/>
        <v>6.0163318360604038E-6</v>
      </c>
      <c r="CV30" s="45">
        <f t="shared" si="4"/>
        <v>-2.7693045635510361E-6</v>
      </c>
      <c r="CW30" s="45">
        <f t="shared" si="5"/>
        <v>4.2641450254755908E-8</v>
      </c>
      <c r="CX30" s="45">
        <f t="shared" si="6"/>
        <v>-8.5603623361905426E-6</v>
      </c>
      <c r="CY30" s="45">
        <f t="shared" si="7"/>
        <v>-8.5615481226847666E-7</v>
      </c>
      <c r="CZ30" s="45">
        <f t="shared" si="8"/>
        <v>-3.1214208404714684E-6</v>
      </c>
      <c r="DA30" s="45">
        <f t="shared" si="9"/>
        <v>-1.2771022593212081E-7</v>
      </c>
      <c r="DB30" s="45">
        <f t="shared" si="10"/>
        <v>-5.9980006499325843E-6</v>
      </c>
      <c r="DC30" s="45">
        <f t="shared" si="11"/>
        <v>-9.6671981375390898E-6</v>
      </c>
      <c r="DD30" s="45">
        <f t="shared" si="12"/>
        <v>-4.8325256104293333E-6</v>
      </c>
      <c r="DE30" s="45">
        <f t="shared" si="13"/>
        <v>1.6785853143778082E-6</v>
      </c>
      <c r="DF30" s="45">
        <f t="shared" si="14"/>
        <v>-3.5792261041728119E-6</v>
      </c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</row>
    <row r="31" spans="1:155" x14ac:dyDescent="0.25">
      <c r="A31" s="37" t="s">
        <v>30</v>
      </c>
      <c r="H31" s="109">
        <v>70243.254342</v>
      </c>
      <c r="I31" s="109">
        <v>1.6281033623000001</v>
      </c>
      <c r="J31" s="109">
        <v>177.88422761999999</v>
      </c>
      <c r="K31" s="109">
        <v>19.97186769</v>
      </c>
      <c r="L31" s="109">
        <v>252.84108587</v>
      </c>
      <c r="M31" s="109">
        <v>518.29787643999998</v>
      </c>
      <c r="N31" s="109">
        <v>1914.3923731</v>
      </c>
      <c r="O31" s="109">
        <v>1613.9038628000001</v>
      </c>
      <c r="P31" s="109">
        <v>56.041874831999998</v>
      </c>
      <c r="Q31" s="109">
        <v>92.274707801999995</v>
      </c>
      <c r="R31" s="109">
        <v>500.15966686000002</v>
      </c>
      <c r="S31" s="109">
        <v>100.97168351000001</v>
      </c>
      <c r="T31" s="109">
        <v>3596.5547465</v>
      </c>
      <c r="U31" s="109">
        <v>2.3325276183999999</v>
      </c>
      <c r="V31" s="109">
        <v>1798.9165026000001</v>
      </c>
      <c r="X31" s="109" t="s">
        <v>30</v>
      </c>
      <c r="Y31" s="109">
        <v>6.71325938739772</v>
      </c>
      <c r="Z31" s="109">
        <v>6695.7854598063104</v>
      </c>
      <c r="AA31" s="109">
        <v>1.62810105897226</v>
      </c>
      <c r="AB31" s="109">
        <v>1.62810105897226</v>
      </c>
      <c r="AC31" s="109">
        <v>2.9566175225284801</v>
      </c>
      <c r="AD31" s="109">
        <v>0</v>
      </c>
      <c r="AE31" s="109">
        <v>177.88360584866001</v>
      </c>
      <c r="AF31" s="109">
        <v>0</v>
      </c>
      <c r="AG31" s="109">
        <v>1914.3944722062099</v>
      </c>
      <c r="AH31" s="109">
        <v>19.971845730517401</v>
      </c>
      <c r="AI31" s="109">
        <v>500.15882042168698</v>
      </c>
      <c r="AJ31" s="109">
        <v>0</v>
      </c>
      <c r="AK31" s="109">
        <v>0</v>
      </c>
      <c r="AL31" s="109">
        <v>5.6312714219401698</v>
      </c>
      <c r="AM31" s="109">
        <v>0</v>
      </c>
      <c r="AN31" s="109">
        <v>252.84078168112299</v>
      </c>
      <c r="AO31" s="109">
        <v>15766.6610620339</v>
      </c>
      <c r="AP31" s="109">
        <v>0</v>
      </c>
      <c r="AQ31" s="109">
        <v>0</v>
      </c>
      <c r="AR31" s="109">
        <v>518.29733355123301</v>
      </c>
      <c r="AS31" s="109">
        <v>0</v>
      </c>
      <c r="AT31" s="109">
        <v>19.441224876083702</v>
      </c>
      <c r="AU31" s="109">
        <v>0</v>
      </c>
      <c r="AV31" s="109">
        <v>18047.527178930701</v>
      </c>
      <c r="AW31" s="109">
        <v>585.75324375623404</v>
      </c>
      <c r="AX31" s="109">
        <v>1613.9076203119</v>
      </c>
      <c r="AY31" s="109">
        <v>56.041805252755502</v>
      </c>
      <c r="AZ31" s="109">
        <v>82645.060616191797</v>
      </c>
      <c r="BA31" s="109">
        <v>0</v>
      </c>
      <c r="BB31" s="109">
        <v>0</v>
      </c>
      <c r="BC31" s="109">
        <v>0</v>
      </c>
      <c r="BD31" s="109">
        <v>8.1922638442831305E-2</v>
      </c>
      <c r="BE31" s="109">
        <v>134.224242171111</v>
      </c>
      <c r="BF31" s="109">
        <v>92.274808985598199</v>
      </c>
      <c r="BG31" s="109">
        <v>0</v>
      </c>
      <c r="BH31" s="109">
        <v>21212.228726890298</v>
      </c>
      <c r="BI31" s="109">
        <v>0</v>
      </c>
      <c r="BJ31" s="109">
        <v>0</v>
      </c>
      <c r="BK31" s="109">
        <v>0</v>
      </c>
      <c r="BL31" s="109">
        <v>0</v>
      </c>
      <c r="BM31" s="109">
        <v>0</v>
      </c>
      <c r="BN31" s="109">
        <v>0</v>
      </c>
      <c r="BO31" s="109">
        <v>0</v>
      </c>
      <c r="BP31" s="109">
        <v>0</v>
      </c>
      <c r="BQ31" s="109">
        <v>0</v>
      </c>
      <c r="BR31" s="109">
        <v>0</v>
      </c>
      <c r="BS31" s="109">
        <v>0</v>
      </c>
      <c r="BT31" s="109">
        <v>0</v>
      </c>
      <c r="BU31" s="109">
        <v>0</v>
      </c>
      <c r="BV31" s="109">
        <v>0</v>
      </c>
      <c r="BW31" s="109">
        <v>0</v>
      </c>
      <c r="BX31" s="109">
        <v>0</v>
      </c>
      <c r="BY31" s="109">
        <v>0</v>
      </c>
      <c r="BZ31" s="109">
        <v>2747.0340665784302</v>
      </c>
      <c r="CA31" s="109">
        <v>0</v>
      </c>
      <c r="CB31" s="109">
        <v>0</v>
      </c>
      <c r="CC31" s="109">
        <v>0</v>
      </c>
      <c r="CD31" s="109">
        <v>0</v>
      </c>
      <c r="CE31" s="109">
        <v>20510.924229922701</v>
      </c>
      <c r="CF31" s="109">
        <v>100.971896075221</v>
      </c>
      <c r="CG31" s="109">
        <v>0</v>
      </c>
      <c r="CH31" s="109">
        <v>252.19813721447301</v>
      </c>
      <c r="CI31" s="109">
        <v>3780.6328472054502</v>
      </c>
      <c r="CJ31" s="109">
        <v>3596.5479627050399</v>
      </c>
      <c r="CK31" s="109">
        <v>2.3325266147819899</v>
      </c>
      <c r="CL31" s="109">
        <v>0</v>
      </c>
      <c r="CM31" s="109">
        <v>5267.1675511169096</v>
      </c>
      <c r="CN31" s="109">
        <v>70243.179133032405</v>
      </c>
      <c r="CO31" s="109">
        <v>1798.90994111189</v>
      </c>
      <c r="CP31" s="109">
        <v>2822.5617710035899</v>
      </c>
      <c r="CR31" s="45">
        <f t="shared" si="0"/>
        <v>-1.0706930978605819E-6</v>
      </c>
      <c r="CS31" s="45">
        <f t="shared" si="1"/>
        <v>-1.4147306574198324E-6</v>
      </c>
      <c r="CT31" s="45">
        <f t="shared" si="2"/>
        <v>-3.4953708279715817E-6</v>
      </c>
      <c r="CU31" s="45">
        <f t="shared" si="3"/>
        <v>-1.0995207328319994E-6</v>
      </c>
      <c r="CV31" s="45">
        <f t="shared" si="4"/>
        <v>-1.2030832566756693E-6</v>
      </c>
      <c r="CW31" s="45">
        <f t="shared" si="5"/>
        <v>-1.0474454780737064E-6</v>
      </c>
      <c r="CX31" s="45">
        <f t="shared" si="6"/>
        <v>1.0964869268291561E-6</v>
      </c>
      <c r="CY31" s="45">
        <f t="shared" si="7"/>
        <v>2.3282129664337277E-6</v>
      </c>
      <c r="CZ31" s="45">
        <f t="shared" si="8"/>
        <v>-1.2415581153268077E-6</v>
      </c>
      <c r="DA31" s="45">
        <f t="shared" si="9"/>
        <v>1.0965474788738259E-6</v>
      </c>
      <c r="DB31" s="45">
        <f t="shared" si="10"/>
        <v>-1.6923362060500401E-6</v>
      </c>
      <c r="DC31" s="45">
        <f t="shared" si="11"/>
        <v>2.1051963639902194E-6</v>
      </c>
      <c r="DD31" s="45">
        <f t="shared" si="12"/>
        <v>-1.8861926032491437E-6</v>
      </c>
      <c r="DE31" s="45">
        <f t="shared" si="13"/>
        <v>-4.3027057948402452E-7</v>
      </c>
      <c r="DF31" s="45">
        <f t="shared" si="14"/>
        <v>-3.6474667393144169E-6</v>
      </c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</row>
    <row r="32" spans="1:155" x14ac:dyDescent="0.25">
      <c r="A32" s="37" t="s">
        <v>31</v>
      </c>
      <c r="H32" s="109">
        <v>22764.058199999999</v>
      </c>
      <c r="I32" s="109">
        <v>0.38330904249999997</v>
      </c>
      <c r="J32" s="109">
        <v>9.4985500137999992</v>
      </c>
      <c r="K32" s="109">
        <v>4.7833428935000004</v>
      </c>
      <c r="L32" s="109">
        <v>53.022694403999999</v>
      </c>
      <c r="M32" s="109">
        <v>111.46949822000001</v>
      </c>
      <c r="N32" s="109">
        <v>478.83927445</v>
      </c>
      <c r="O32" s="109">
        <v>1527.1064481000001</v>
      </c>
      <c r="P32" s="109">
        <v>176.34319986</v>
      </c>
      <c r="Q32" s="109">
        <v>23.452209745000001</v>
      </c>
      <c r="R32" s="109">
        <v>117.75402436</v>
      </c>
      <c r="S32" s="109">
        <v>23.772052939999998</v>
      </c>
      <c r="T32" s="109">
        <v>667.30831843999999</v>
      </c>
      <c r="U32" s="109">
        <v>0.54915366450000003</v>
      </c>
      <c r="V32" s="109">
        <v>391.60925164999998</v>
      </c>
      <c r="X32" s="109" t="s">
        <v>31</v>
      </c>
      <c r="Y32" s="109">
        <v>1.6574244021117599</v>
      </c>
      <c r="Z32" s="109">
        <v>1480.90457279151</v>
      </c>
      <c r="AA32" s="109">
        <v>0.38330722097880199</v>
      </c>
      <c r="AB32" s="109">
        <v>0.38330722097880199</v>
      </c>
      <c r="AC32" s="109">
        <v>0.69609014209064302</v>
      </c>
      <c r="AD32" s="109">
        <v>0</v>
      </c>
      <c r="AE32" s="109">
        <v>9.4984979125626499</v>
      </c>
      <c r="AF32" s="109">
        <v>0</v>
      </c>
      <c r="AG32" s="109">
        <v>478.83874570063</v>
      </c>
      <c r="AH32" s="109">
        <v>4.7833404102635004</v>
      </c>
      <c r="AI32" s="109">
        <v>117.753623638568</v>
      </c>
      <c r="AJ32" s="109">
        <v>0</v>
      </c>
      <c r="AK32" s="109">
        <v>0</v>
      </c>
      <c r="AL32" s="109">
        <v>1.1864465351039799</v>
      </c>
      <c r="AM32" s="109">
        <v>0</v>
      </c>
      <c r="AN32" s="109">
        <v>53.0225323776043</v>
      </c>
      <c r="AO32" s="109">
        <v>3714.1673392661401</v>
      </c>
      <c r="AP32" s="109">
        <v>0</v>
      </c>
      <c r="AQ32" s="109">
        <v>0</v>
      </c>
      <c r="AR32" s="109">
        <v>111.46966552505801</v>
      </c>
      <c r="AS32" s="109">
        <v>0</v>
      </c>
      <c r="AT32" s="109">
        <v>57.195079967893001</v>
      </c>
      <c r="AU32" s="109">
        <v>0</v>
      </c>
      <c r="AV32" s="109">
        <v>6889.64237785974</v>
      </c>
      <c r="AW32" s="109">
        <v>73.662102931221099</v>
      </c>
      <c r="AX32" s="109">
        <v>1527.0835207269599</v>
      </c>
      <c r="AY32" s="109">
        <v>176.34284980644901</v>
      </c>
      <c r="AZ32" s="109">
        <v>25608.031596311601</v>
      </c>
      <c r="BA32" s="109">
        <v>0</v>
      </c>
      <c r="BB32" s="109">
        <v>0</v>
      </c>
      <c r="BC32" s="109">
        <v>0</v>
      </c>
      <c r="BD32" s="109">
        <v>2.1402090710746901E-2</v>
      </c>
      <c r="BE32" s="109">
        <v>57.304922367378097</v>
      </c>
      <c r="BF32" s="109">
        <v>23.452302669245999</v>
      </c>
      <c r="BG32" s="109">
        <v>0</v>
      </c>
      <c r="BH32" s="109">
        <v>6609.2437542955504</v>
      </c>
      <c r="BI32" s="109">
        <v>0</v>
      </c>
      <c r="BJ32" s="109">
        <v>0</v>
      </c>
      <c r="BK32" s="109">
        <v>0</v>
      </c>
      <c r="BL32" s="109">
        <v>0</v>
      </c>
      <c r="BM32" s="109">
        <v>0</v>
      </c>
      <c r="BN32" s="109">
        <v>0</v>
      </c>
      <c r="BO32" s="109">
        <v>0</v>
      </c>
      <c r="BP32" s="109">
        <v>0</v>
      </c>
      <c r="BQ32" s="109">
        <v>0</v>
      </c>
      <c r="BR32" s="109">
        <v>0</v>
      </c>
      <c r="BS32" s="109">
        <v>0</v>
      </c>
      <c r="BT32" s="109">
        <v>0</v>
      </c>
      <c r="BU32" s="109">
        <v>0</v>
      </c>
      <c r="BV32" s="109">
        <v>0</v>
      </c>
      <c r="BW32" s="109">
        <v>0</v>
      </c>
      <c r="BX32" s="109">
        <v>0</v>
      </c>
      <c r="BY32" s="109">
        <v>0</v>
      </c>
      <c r="BZ32" s="109">
        <v>628.52630355362203</v>
      </c>
      <c r="CA32" s="109">
        <v>0</v>
      </c>
      <c r="CB32" s="109">
        <v>0</v>
      </c>
      <c r="CC32" s="109">
        <v>0</v>
      </c>
      <c r="CD32" s="109">
        <v>0</v>
      </c>
      <c r="CE32" s="109">
        <v>6464.9442973372497</v>
      </c>
      <c r="CF32" s="109">
        <v>23.772052921151602</v>
      </c>
      <c r="CG32" s="109">
        <v>0</v>
      </c>
      <c r="CH32" s="109">
        <v>60.6686994227261</v>
      </c>
      <c r="CI32" s="109">
        <v>680.18955768947001</v>
      </c>
      <c r="CJ32" s="109">
        <v>667.30412929986903</v>
      </c>
      <c r="CK32" s="109">
        <v>0.54915267176219695</v>
      </c>
      <c r="CL32" s="109">
        <v>0</v>
      </c>
      <c r="CM32" s="109">
        <v>1254.3811652174099</v>
      </c>
      <c r="CN32" s="109">
        <v>22763.985101936199</v>
      </c>
      <c r="CO32" s="109">
        <v>391.60890862956199</v>
      </c>
      <c r="CP32" s="109">
        <v>1002.63513896832</v>
      </c>
      <c r="CR32" s="45">
        <f t="shared" si="0"/>
        <v>-3.2111174184218689E-6</v>
      </c>
      <c r="CS32" s="45">
        <f t="shared" si="1"/>
        <v>-4.7520955574290159E-6</v>
      </c>
      <c r="CT32" s="45">
        <f t="shared" si="2"/>
        <v>-5.4851779770215473E-6</v>
      </c>
      <c r="CU32" s="45">
        <f t="shared" si="3"/>
        <v>-5.1914248158087474E-7</v>
      </c>
      <c r="CV32" s="45">
        <f t="shared" si="4"/>
        <v>-3.0557933262474172E-6</v>
      </c>
      <c r="CW32" s="45">
        <f t="shared" si="5"/>
        <v>1.5009043789661375E-6</v>
      </c>
      <c r="CX32" s="45">
        <f t="shared" si="6"/>
        <v>-1.1042314158807691E-6</v>
      </c>
      <c r="CY32" s="45">
        <f t="shared" si="7"/>
        <v>-1.5013605023194818E-5</v>
      </c>
      <c r="CZ32" s="45">
        <f t="shared" si="8"/>
        <v>-1.9850697461910335E-6</v>
      </c>
      <c r="DA32" s="45">
        <f t="shared" si="9"/>
        <v>3.9622810390950808E-6</v>
      </c>
      <c r="DB32" s="45">
        <f t="shared" si="10"/>
        <v>-3.4030381057390586E-6</v>
      </c>
      <c r="DC32" s="45">
        <f t="shared" si="11"/>
        <v>-7.928804747669217E-10</v>
      </c>
      <c r="DD32" s="45">
        <f t="shared" si="12"/>
        <v>-6.2776680811569076E-6</v>
      </c>
      <c r="DE32" s="45">
        <f t="shared" si="13"/>
        <v>-1.807759589436102E-6</v>
      </c>
      <c r="DF32" s="45">
        <f t="shared" si="14"/>
        <v>-8.7592526615699408E-7</v>
      </c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</row>
    <row r="33" spans="1:155" x14ac:dyDescent="0.25">
      <c r="A33" s="37" t="s">
        <v>32</v>
      </c>
      <c r="H33" s="109">
        <v>150246.58314999999</v>
      </c>
      <c r="I33" s="109">
        <v>3.5777984084000001</v>
      </c>
      <c r="J33" s="109">
        <v>227.61108657</v>
      </c>
      <c r="K33" s="109">
        <v>46.774630213000002</v>
      </c>
      <c r="L33" s="109">
        <v>537.81719564000002</v>
      </c>
      <c r="M33" s="109">
        <v>1100.7713753</v>
      </c>
      <c r="N33" s="109">
        <v>5263.9750912</v>
      </c>
      <c r="O33" s="109">
        <v>4363.4358711000004</v>
      </c>
      <c r="P33" s="109">
        <v>106.85466572</v>
      </c>
      <c r="Q33" s="109">
        <v>253.15976763</v>
      </c>
      <c r="R33" s="109">
        <v>1099.1135463000001</v>
      </c>
      <c r="S33" s="109">
        <v>221.88783398999999</v>
      </c>
      <c r="T33" s="109">
        <v>7263.1589873000003</v>
      </c>
      <c r="U33" s="109">
        <v>5.1257885673999999</v>
      </c>
      <c r="V33" s="109">
        <v>3900.9381684999998</v>
      </c>
      <c r="X33" s="109" t="s">
        <v>32</v>
      </c>
      <c r="Y33" s="109">
        <v>14.9129579295649</v>
      </c>
      <c r="Z33" s="109">
        <v>14640.050832941801</v>
      </c>
      <c r="AA33" s="109">
        <v>3.57778947187008</v>
      </c>
      <c r="AB33" s="109">
        <v>3.57778947187008</v>
      </c>
      <c r="AC33" s="109">
        <v>6.49725035201475</v>
      </c>
      <c r="AD33" s="109">
        <v>0</v>
      </c>
      <c r="AE33" s="109">
        <v>227.61105391282601</v>
      </c>
      <c r="AF33" s="109">
        <v>0</v>
      </c>
      <c r="AG33" s="109">
        <v>5263.9689498326197</v>
      </c>
      <c r="AH33" s="109">
        <v>46.774193421849702</v>
      </c>
      <c r="AI33" s="109">
        <v>1099.1124178882301</v>
      </c>
      <c r="AJ33" s="109">
        <v>0</v>
      </c>
      <c r="AK33" s="109">
        <v>0</v>
      </c>
      <c r="AL33" s="109">
        <v>11.652972881692101</v>
      </c>
      <c r="AM33" s="109">
        <v>0</v>
      </c>
      <c r="AN33" s="109">
        <v>537.81605748470997</v>
      </c>
      <c r="AO33" s="109">
        <v>34952.6545445702</v>
      </c>
      <c r="AP33" s="109">
        <v>0</v>
      </c>
      <c r="AQ33" s="109">
        <v>0</v>
      </c>
      <c r="AR33" s="109">
        <v>1100.76917029066</v>
      </c>
      <c r="AS33" s="109">
        <v>0</v>
      </c>
      <c r="AT33" s="109">
        <v>36.422306321278398</v>
      </c>
      <c r="AU33" s="109">
        <v>0</v>
      </c>
      <c r="AV33" s="109">
        <v>37728.591623366898</v>
      </c>
      <c r="AW33" s="109">
        <v>1009.3402273484</v>
      </c>
      <c r="AX33" s="109">
        <v>4363.4415939112396</v>
      </c>
      <c r="AY33" s="109">
        <v>106.85474967239701</v>
      </c>
      <c r="AZ33" s="109">
        <v>178035.40436360799</v>
      </c>
      <c r="BA33" s="109">
        <v>0</v>
      </c>
      <c r="BB33" s="109">
        <v>0</v>
      </c>
      <c r="BC33" s="109">
        <v>0</v>
      </c>
      <c r="BD33" s="109">
        <v>0.18443728533964901</v>
      </c>
      <c r="BE33" s="109">
        <v>290.31185616072298</v>
      </c>
      <c r="BF33" s="109">
        <v>253.15901024686201</v>
      </c>
      <c r="BG33" s="109">
        <v>0</v>
      </c>
      <c r="BH33" s="109">
        <v>47067.842775865996</v>
      </c>
      <c r="BI33" s="109">
        <v>0</v>
      </c>
      <c r="BJ33" s="109">
        <v>0</v>
      </c>
      <c r="BK33" s="109">
        <v>0</v>
      </c>
      <c r="BL33" s="109">
        <v>0</v>
      </c>
      <c r="BM33" s="109">
        <v>0</v>
      </c>
      <c r="BN33" s="109">
        <v>0</v>
      </c>
      <c r="BO33" s="109">
        <v>0</v>
      </c>
      <c r="BP33" s="109">
        <v>0</v>
      </c>
      <c r="BQ33" s="109">
        <v>0</v>
      </c>
      <c r="BR33" s="109">
        <v>0</v>
      </c>
      <c r="BS33" s="109">
        <v>0</v>
      </c>
      <c r="BT33" s="109">
        <v>0</v>
      </c>
      <c r="BU33" s="109">
        <v>0</v>
      </c>
      <c r="BV33" s="109">
        <v>0</v>
      </c>
      <c r="BW33" s="109">
        <v>0</v>
      </c>
      <c r="BX33" s="109">
        <v>0</v>
      </c>
      <c r="BY33" s="109">
        <v>0</v>
      </c>
      <c r="BZ33" s="109">
        <v>5774.7135588970896</v>
      </c>
      <c r="CA33" s="109">
        <v>0</v>
      </c>
      <c r="CB33" s="109">
        <v>0</v>
      </c>
      <c r="CC33" s="109">
        <v>0</v>
      </c>
      <c r="CD33" s="109">
        <v>0</v>
      </c>
      <c r="CE33" s="109">
        <v>43162.235069631199</v>
      </c>
      <c r="CF33" s="109">
        <v>221.88691033000401</v>
      </c>
      <c r="CG33" s="109">
        <v>0</v>
      </c>
      <c r="CH33" s="109">
        <v>589.23492468551797</v>
      </c>
      <c r="CI33" s="109">
        <v>7335.7534494880701</v>
      </c>
      <c r="CJ33" s="109">
        <v>7263.1491720700697</v>
      </c>
      <c r="CK33" s="109">
        <v>5.1257759458813901</v>
      </c>
      <c r="CL33" s="109">
        <v>0</v>
      </c>
      <c r="CM33" s="109">
        <v>11772.2588187377</v>
      </c>
      <c r="CN33" s="109">
        <v>150246.43653753001</v>
      </c>
      <c r="CO33" s="109">
        <v>3900.9324262058599</v>
      </c>
      <c r="CP33" s="109">
        <v>5432.9013829486703</v>
      </c>
      <c r="CR33" s="45">
        <f t="shared" si="0"/>
        <v>-9.7581234066172196E-7</v>
      </c>
      <c r="CS33" s="45">
        <f t="shared" si="1"/>
        <v>-2.4977734628887749E-6</v>
      </c>
      <c r="CT33" s="45">
        <f t="shared" si="2"/>
        <v>-1.4347795830671647E-7</v>
      </c>
      <c r="CU33" s="45">
        <f t="shared" si="3"/>
        <v>-9.3382063804793339E-6</v>
      </c>
      <c r="CV33" s="45">
        <f t="shared" si="4"/>
        <v>-2.1162493488067743E-6</v>
      </c>
      <c r="CW33" s="45">
        <f t="shared" si="5"/>
        <v>-2.0031492365600987E-6</v>
      </c>
      <c r="CX33" s="45">
        <f t="shared" si="6"/>
        <v>-1.1666786551650481E-6</v>
      </c>
      <c r="CY33" s="45">
        <f t="shared" si="7"/>
        <v>1.311537835823824E-6</v>
      </c>
      <c r="CZ33" s="45">
        <f t="shared" si="8"/>
        <v>7.8566898731167403E-7</v>
      </c>
      <c r="DA33" s="45">
        <f t="shared" si="9"/>
        <v>-2.9917199920220929E-6</v>
      </c>
      <c r="DB33" s="45">
        <f t="shared" si="10"/>
        <v>-1.0266562301660594E-6</v>
      </c>
      <c r="DC33" s="45">
        <f t="shared" si="11"/>
        <v>-4.162733843343344E-6</v>
      </c>
      <c r="DD33" s="45">
        <f t="shared" si="12"/>
        <v>-1.3513720335423984E-6</v>
      </c>
      <c r="DE33" s="45">
        <f t="shared" si="13"/>
        <v>-2.4623564635664102E-6</v>
      </c>
      <c r="DF33" s="45">
        <f t="shared" si="14"/>
        <v>-1.4720290073635484E-6</v>
      </c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</row>
    <row r="34" spans="1:155" x14ac:dyDescent="0.25">
      <c r="A34" s="37" t="s">
        <v>33</v>
      </c>
      <c r="H34" s="109">
        <v>85219.978887999998</v>
      </c>
      <c r="I34" s="109">
        <v>1.90134169</v>
      </c>
      <c r="J34" s="109">
        <v>185.57914768000001</v>
      </c>
      <c r="K34" s="109">
        <v>23.298047741000001</v>
      </c>
      <c r="L34" s="109">
        <v>353.34427541999997</v>
      </c>
      <c r="M34" s="109">
        <v>610.83548258999997</v>
      </c>
      <c r="N34" s="109">
        <v>2255.2467280999999</v>
      </c>
      <c r="O34" s="109">
        <v>1879.2382709999999</v>
      </c>
      <c r="P34" s="109">
        <v>4.8298802936999996</v>
      </c>
      <c r="Q34" s="109">
        <v>110.49993633</v>
      </c>
      <c r="R34" s="109">
        <v>584.09954087000006</v>
      </c>
      <c r="S34" s="109">
        <v>117.91737295999999</v>
      </c>
      <c r="T34" s="109">
        <v>4543.8047454999996</v>
      </c>
      <c r="U34" s="109">
        <v>2.7239867608999999</v>
      </c>
      <c r="V34" s="109">
        <v>2490.0447171000001</v>
      </c>
      <c r="X34" s="109" t="s">
        <v>33</v>
      </c>
      <c r="Y34" s="109">
        <v>8.5868528465153098</v>
      </c>
      <c r="Z34" s="109">
        <v>9044.2613278769404</v>
      </c>
      <c r="AA34" s="109">
        <v>1.9013397072559499</v>
      </c>
      <c r="AB34" s="109">
        <v>1.9013397072559499</v>
      </c>
      <c r="AC34" s="109">
        <v>3.45280783476908</v>
      </c>
      <c r="AD34" s="109">
        <v>0</v>
      </c>
      <c r="AE34" s="109">
        <v>185.57907882558601</v>
      </c>
      <c r="AF34" s="109">
        <v>0</v>
      </c>
      <c r="AG34" s="109">
        <v>2255.2468342716902</v>
      </c>
      <c r="AH34" s="109">
        <v>23.298073677079898</v>
      </c>
      <c r="AI34" s="109">
        <v>584.098410486582</v>
      </c>
      <c r="AJ34" s="109">
        <v>0</v>
      </c>
      <c r="AK34" s="109">
        <v>0</v>
      </c>
      <c r="AL34" s="109">
        <v>8.7042607130504805</v>
      </c>
      <c r="AM34" s="109">
        <v>0</v>
      </c>
      <c r="AN34" s="109">
        <v>353.34398251795102</v>
      </c>
      <c r="AO34" s="109">
        <v>18776.641596571</v>
      </c>
      <c r="AP34" s="109">
        <v>0</v>
      </c>
      <c r="AQ34" s="109">
        <v>0</v>
      </c>
      <c r="AR34" s="109">
        <v>610.83474905934997</v>
      </c>
      <c r="AS34" s="109">
        <v>0</v>
      </c>
      <c r="AT34" s="109">
        <v>2.7989591005363801</v>
      </c>
      <c r="AU34" s="109">
        <v>0</v>
      </c>
      <c r="AV34" s="109">
        <v>20320.0515701882</v>
      </c>
      <c r="AW34" s="109">
        <v>686.90070473266405</v>
      </c>
      <c r="AX34" s="109">
        <v>1879.24170173843</v>
      </c>
      <c r="AY34" s="109">
        <v>4.8298711973330697</v>
      </c>
      <c r="AZ34" s="109">
        <v>101014.899860226</v>
      </c>
      <c r="BA34" s="109">
        <v>0</v>
      </c>
      <c r="BB34" s="109">
        <v>0</v>
      </c>
      <c r="BC34" s="109">
        <v>0</v>
      </c>
      <c r="BD34" s="109">
        <v>0.11621317132714901</v>
      </c>
      <c r="BE34" s="109">
        <v>151.49541564288899</v>
      </c>
      <c r="BF34" s="109">
        <v>110.500115431802</v>
      </c>
      <c r="BG34" s="109">
        <v>0</v>
      </c>
      <c r="BH34" s="109">
        <v>26871.995786973901</v>
      </c>
      <c r="BI34" s="109">
        <v>0</v>
      </c>
      <c r="BJ34" s="109">
        <v>0</v>
      </c>
      <c r="BK34" s="109">
        <v>0</v>
      </c>
      <c r="BL34" s="109">
        <v>0</v>
      </c>
      <c r="BM34" s="109">
        <v>0</v>
      </c>
      <c r="BN34" s="109">
        <v>0</v>
      </c>
      <c r="BO34" s="109">
        <v>0</v>
      </c>
      <c r="BP34" s="109">
        <v>0</v>
      </c>
      <c r="BQ34" s="109">
        <v>0</v>
      </c>
      <c r="BR34" s="109">
        <v>0</v>
      </c>
      <c r="BS34" s="109">
        <v>0</v>
      </c>
      <c r="BT34" s="109">
        <v>0</v>
      </c>
      <c r="BU34" s="109">
        <v>0</v>
      </c>
      <c r="BV34" s="109">
        <v>0</v>
      </c>
      <c r="BW34" s="109">
        <v>0</v>
      </c>
      <c r="BX34" s="109">
        <v>0</v>
      </c>
      <c r="BY34" s="109">
        <v>0</v>
      </c>
      <c r="BZ34" s="109">
        <v>4438.1002163425201</v>
      </c>
      <c r="CA34" s="109">
        <v>0</v>
      </c>
      <c r="CB34" s="109">
        <v>0</v>
      </c>
      <c r="CC34" s="109">
        <v>0</v>
      </c>
      <c r="CD34" s="109">
        <v>0</v>
      </c>
      <c r="CE34" s="109">
        <v>24047.543197554402</v>
      </c>
      <c r="CF34" s="109">
        <v>117.917389352309</v>
      </c>
      <c r="CG34" s="109">
        <v>0</v>
      </c>
      <c r="CH34" s="109">
        <v>297.37936700660703</v>
      </c>
      <c r="CI34" s="109">
        <v>4807.7394642805702</v>
      </c>
      <c r="CJ34" s="109">
        <v>4543.7965909924196</v>
      </c>
      <c r="CK34" s="109">
        <v>2.7239844495576899</v>
      </c>
      <c r="CL34" s="109">
        <v>0</v>
      </c>
      <c r="CM34" s="109">
        <v>6250.1814712273599</v>
      </c>
      <c r="CN34" s="109">
        <v>85219.892605697794</v>
      </c>
      <c r="CO34" s="109">
        <v>2490.0426151693</v>
      </c>
      <c r="CP34" s="109">
        <v>3488.6926080992198</v>
      </c>
      <c r="CR34" s="45">
        <f t="shared" si="0"/>
        <v>-1.0124656603924759E-6</v>
      </c>
      <c r="CS34" s="45">
        <f t="shared" si="1"/>
        <v>-1.0428131148038278E-6</v>
      </c>
      <c r="CT34" s="45">
        <f t="shared" si="2"/>
        <v>-3.7102451895568353E-7</v>
      </c>
      <c r="CU34" s="45">
        <f t="shared" si="3"/>
        <v>1.1132297514976202E-6</v>
      </c>
      <c r="CV34" s="45">
        <f t="shared" si="4"/>
        <v>-8.2894239225029512E-7</v>
      </c>
      <c r="CW34" s="45">
        <f t="shared" si="5"/>
        <v>-1.2008645059143161E-6</v>
      </c>
      <c r="CX34" s="45">
        <f t="shared" si="6"/>
        <v>4.7077638536813864E-8</v>
      </c>
      <c r="CY34" s="45">
        <f t="shared" si="7"/>
        <v>1.8256005547778329E-6</v>
      </c>
      <c r="CZ34" s="45">
        <f t="shared" si="8"/>
        <v>-1.8833524594351192E-6</v>
      </c>
      <c r="DA34" s="45">
        <f t="shared" si="9"/>
        <v>1.6208317212911026E-6</v>
      </c>
      <c r="DB34" s="45">
        <f t="shared" si="10"/>
        <v>-1.9352581862577234E-6</v>
      </c>
      <c r="DC34" s="45">
        <f t="shared" si="11"/>
        <v>1.3901521544780767E-7</v>
      </c>
      <c r="DD34" s="45">
        <f t="shared" si="12"/>
        <v>-1.7946430440432417E-6</v>
      </c>
      <c r="DE34" s="45">
        <f t="shared" si="13"/>
        <v>-8.485145167251423E-7</v>
      </c>
      <c r="DF34" s="45">
        <f t="shared" si="14"/>
        <v>-8.4413371600500661E-7</v>
      </c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</row>
    <row r="35" spans="1:155" x14ac:dyDescent="0.25">
      <c r="A35" s="37" t="s">
        <v>34</v>
      </c>
      <c r="H35" s="109">
        <v>19432.470132999999</v>
      </c>
      <c r="I35" s="109">
        <v>0.13884692500000001</v>
      </c>
      <c r="J35" s="109">
        <v>19.105105677000001</v>
      </c>
      <c r="K35" s="109">
        <v>1.8888931011000001</v>
      </c>
      <c r="L35" s="109">
        <v>64.600246190999997</v>
      </c>
      <c r="M35" s="109">
        <v>43.193759424</v>
      </c>
      <c r="N35" s="109">
        <v>234.59428788</v>
      </c>
      <c r="O35" s="109">
        <v>495.71289141</v>
      </c>
      <c r="P35" s="109">
        <v>113.40324509</v>
      </c>
      <c r="Q35" s="109">
        <v>17.512972627</v>
      </c>
      <c r="R35" s="109">
        <v>42.654313879999997</v>
      </c>
      <c r="S35" s="109">
        <v>8.6110059777999997</v>
      </c>
      <c r="T35" s="109">
        <v>375.48940155999998</v>
      </c>
      <c r="U35" s="109">
        <v>0.19892120799999999</v>
      </c>
      <c r="V35" s="109">
        <v>274.08507476</v>
      </c>
      <c r="X35" s="109" t="s">
        <v>34</v>
      </c>
      <c r="Y35" s="109">
        <v>2.0864209086376002</v>
      </c>
      <c r="Z35" s="109">
        <v>838.43582685156798</v>
      </c>
      <c r="AA35" s="109">
        <v>0.138847239013903</v>
      </c>
      <c r="AB35" s="109">
        <v>0.138847239013903</v>
      </c>
      <c r="AC35" s="109">
        <v>0.25214695304981899</v>
      </c>
      <c r="AD35" s="109">
        <v>0</v>
      </c>
      <c r="AE35" s="109">
        <v>19.105055236771399</v>
      </c>
      <c r="AF35" s="109">
        <v>0</v>
      </c>
      <c r="AG35" s="109">
        <v>234.594150186593</v>
      </c>
      <c r="AH35" s="109">
        <v>1.88888670027918</v>
      </c>
      <c r="AI35" s="109">
        <v>42.654415601050403</v>
      </c>
      <c r="AJ35" s="109">
        <v>0</v>
      </c>
      <c r="AK35" s="109">
        <v>0</v>
      </c>
      <c r="AL35" s="109">
        <v>0.703699375630781</v>
      </c>
      <c r="AM35" s="109">
        <v>0</v>
      </c>
      <c r="AN35" s="109">
        <v>64.600336935451907</v>
      </c>
      <c r="AO35" s="109">
        <v>2144.0191861191602</v>
      </c>
      <c r="AP35" s="109">
        <v>0</v>
      </c>
      <c r="AQ35" s="109">
        <v>0</v>
      </c>
      <c r="AR35" s="109">
        <v>43.1936454080506</v>
      </c>
      <c r="AS35" s="109">
        <v>0</v>
      </c>
      <c r="AT35" s="109">
        <v>51.269254868680598</v>
      </c>
      <c r="AU35" s="109">
        <v>0</v>
      </c>
      <c r="AV35" s="109">
        <v>5681.6457888302803</v>
      </c>
      <c r="AW35" s="109">
        <v>41.5310149053456</v>
      </c>
      <c r="AX35" s="109">
        <v>495.709180837183</v>
      </c>
      <c r="AY35" s="109">
        <v>113.402846403796</v>
      </c>
      <c r="AZ35" s="109">
        <v>20943.4526371137</v>
      </c>
      <c r="BA35" s="109">
        <v>0</v>
      </c>
      <c r="BB35" s="109">
        <v>0</v>
      </c>
      <c r="BC35" s="109">
        <v>0</v>
      </c>
      <c r="BD35" s="109">
        <v>4.8621903983366098E-2</v>
      </c>
      <c r="BE35" s="109">
        <v>37.273213825713498</v>
      </c>
      <c r="BF35" s="109">
        <v>17.512922340206199</v>
      </c>
      <c r="BG35" s="109">
        <v>0</v>
      </c>
      <c r="BH35" s="109">
        <v>7153.2639033085798</v>
      </c>
      <c r="BI35" s="109">
        <v>0</v>
      </c>
      <c r="BJ35" s="109">
        <v>0</v>
      </c>
      <c r="BK35" s="109">
        <v>0</v>
      </c>
      <c r="BL35" s="109">
        <v>0</v>
      </c>
      <c r="BM35" s="109">
        <v>0</v>
      </c>
      <c r="BN35" s="109">
        <v>0</v>
      </c>
      <c r="BO35" s="109">
        <v>0</v>
      </c>
      <c r="BP35" s="109">
        <v>0</v>
      </c>
      <c r="BQ35" s="109">
        <v>0</v>
      </c>
      <c r="BR35" s="109">
        <v>0</v>
      </c>
      <c r="BS35" s="109">
        <v>0</v>
      </c>
      <c r="BT35" s="109">
        <v>0</v>
      </c>
      <c r="BU35" s="109">
        <v>0</v>
      </c>
      <c r="BV35" s="109">
        <v>0</v>
      </c>
      <c r="BW35" s="109">
        <v>0</v>
      </c>
      <c r="BX35" s="109">
        <v>0</v>
      </c>
      <c r="BY35" s="109">
        <v>0</v>
      </c>
      <c r="BZ35" s="109">
        <v>1088.3427359098901</v>
      </c>
      <c r="CA35" s="109">
        <v>0</v>
      </c>
      <c r="CB35" s="109">
        <v>0</v>
      </c>
      <c r="CC35" s="109">
        <v>0</v>
      </c>
      <c r="CD35" s="109">
        <v>0</v>
      </c>
      <c r="CE35" s="109">
        <v>4933.9290340213101</v>
      </c>
      <c r="CF35" s="109">
        <v>8.6110009718414595</v>
      </c>
      <c r="CG35" s="109">
        <v>0</v>
      </c>
      <c r="CH35" s="109">
        <v>30.123989006189898</v>
      </c>
      <c r="CI35" s="109">
        <v>341.122391348012</v>
      </c>
      <c r="CJ35" s="109">
        <v>375.48791384279201</v>
      </c>
      <c r="CK35" s="109">
        <v>0.19891828963709701</v>
      </c>
      <c r="CL35" s="109">
        <v>0</v>
      </c>
      <c r="CM35" s="109">
        <v>645.69226956742102</v>
      </c>
      <c r="CN35" s="109">
        <v>19432.446141084802</v>
      </c>
      <c r="CO35" s="109">
        <v>274.08515712363101</v>
      </c>
      <c r="CP35" s="109">
        <v>778.30618076886196</v>
      </c>
      <c r="CR35" s="45">
        <f t="shared" si="0"/>
        <v>-1.2346302365603222E-6</v>
      </c>
      <c r="CS35" s="45">
        <f t="shared" si="1"/>
        <v>2.2615834163495388E-6</v>
      </c>
      <c r="CT35" s="45">
        <f t="shared" si="2"/>
        <v>-2.640143920408848E-6</v>
      </c>
      <c r="CU35" s="45">
        <f t="shared" si="3"/>
        <v>-3.3886622892068566E-6</v>
      </c>
      <c r="CV35" s="45">
        <f t="shared" si="4"/>
        <v>1.4047075245153362E-6</v>
      </c>
      <c r="CW35" s="45">
        <f t="shared" si="5"/>
        <v>-2.6396394044047728E-6</v>
      </c>
      <c r="CX35" s="45">
        <f t="shared" si="6"/>
        <v>-5.8694270965595425E-7</v>
      </c>
      <c r="CY35" s="45">
        <f t="shared" si="7"/>
        <v>-7.4853264486318615E-6</v>
      </c>
      <c r="CZ35" s="45">
        <f t="shared" si="8"/>
        <v>-3.5156507530039303E-6</v>
      </c>
      <c r="DA35" s="45">
        <f t="shared" si="9"/>
        <v>-2.8714025238358183E-6</v>
      </c>
      <c r="DB35" s="45">
        <f t="shared" si="10"/>
        <v>2.3847775559613867E-6</v>
      </c>
      <c r="DC35" s="45">
        <f t="shared" si="11"/>
        <v>-5.8134421843909568E-7</v>
      </c>
      <c r="DD35" s="45">
        <f t="shared" si="12"/>
        <v>-3.9620750992816216E-6</v>
      </c>
      <c r="DE35" s="45">
        <f t="shared" si="13"/>
        <v>-1.467094902709464E-5</v>
      </c>
      <c r="DF35" s="45">
        <f t="shared" si="14"/>
        <v>3.0050388946167869E-7</v>
      </c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</row>
    <row r="36" spans="1:155" x14ac:dyDescent="0.25">
      <c r="A36" s="37" t="s">
        <v>35</v>
      </c>
      <c r="H36" s="109">
        <v>105887.17264999999</v>
      </c>
      <c r="I36" s="109">
        <v>2.1395778383000001</v>
      </c>
      <c r="J36" s="109">
        <v>303.15593847000002</v>
      </c>
      <c r="K36" s="109">
        <v>25.681995314000002</v>
      </c>
      <c r="L36" s="109">
        <v>474.04463784000001</v>
      </c>
      <c r="M36" s="109">
        <v>722.18061666000006</v>
      </c>
      <c r="N36" s="109">
        <v>2364.7014328</v>
      </c>
      <c r="O36" s="109">
        <v>2790.2147513999998</v>
      </c>
      <c r="P36" s="109">
        <v>91.883744988000004</v>
      </c>
      <c r="Q36" s="109">
        <v>114.26153699</v>
      </c>
      <c r="R36" s="109">
        <v>657.28660965999995</v>
      </c>
      <c r="S36" s="109">
        <v>132.69229791999999</v>
      </c>
      <c r="T36" s="109">
        <v>6007.7520944999997</v>
      </c>
      <c r="U36" s="109">
        <v>3.0652994868999999</v>
      </c>
      <c r="V36" s="109">
        <v>3214.0219575000001</v>
      </c>
      <c r="X36" s="109" t="s">
        <v>35</v>
      </c>
      <c r="Y36" s="109">
        <v>9.45948987059794</v>
      </c>
      <c r="Z36" s="109">
        <v>11279.0039280157</v>
      </c>
      <c r="AA36" s="109">
        <v>2.13956766525855</v>
      </c>
      <c r="AB36" s="109">
        <v>2.13956766525855</v>
      </c>
      <c r="AC36" s="109">
        <v>3.8854343432431002</v>
      </c>
      <c r="AD36" s="109">
        <v>0</v>
      </c>
      <c r="AE36" s="109">
        <v>303.15580716323899</v>
      </c>
      <c r="AF36" s="109">
        <v>0</v>
      </c>
      <c r="AG36" s="109">
        <v>2364.7002486108499</v>
      </c>
      <c r="AH36" s="109">
        <v>25.682031041335399</v>
      </c>
      <c r="AI36" s="109">
        <v>657.28843870174001</v>
      </c>
      <c r="AJ36" s="109">
        <v>0</v>
      </c>
      <c r="AK36" s="109">
        <v>0</v>
      </c>
      <c r="AL36" s="109">
        <v>11.595009670008</v>
      </c>
      <c r="AM36" s="109">
        <v>0</v>
      </c>
      <c r="AN36" s="109">
        <v>474.044930117582</v>
      </c>
      <c r="AO36" s="109">
        <v>21150.650505948099</v>
      </c>
      <c r="AP36" s="109">
        <v>0</v>
      </c>
      <c r="AQ36" s="109">
        <v>0</v>
      </c>
      <c r="AR36" s="109">
        <v>722.18055783123202</v>
      </c>
      <c r="AS36" s="109">
        <v>0</v>
      </c>
      <c r="AT36" s="109">
        <v>37.619692688372197</v>
      </c>
      <c r="AU36" s="109">
        <v>0</v>
      </c>
      <c r="AV36" s="109">
        <v>25842.459985260099</v>
      </c>
      <c r="AW36" s="109">
        <v>974.76886559753495</v>
      </c>
      <c r="AX36" s="109">
        <v>2790.2200457517201</v>
      </c>
      <c r="AY36" s="109">
        <v>91.883688079149806</v>
      </c>
      <c r="AZ36" s="109">
        <v>124653.03519227001</v>
      </c>
      <c r="BA36" s="109">
        <v>0</v>
      </c>
      <c r="BB36" s="109">
        <v>0</v>
      </c>
      <c r="BC36" s="109">
        <v>0</v>
      </c>
      <c r="BD36" s="109">
        <v>0.125183376502708</v>
      </c>
      <c r="BE36" s="109">
        <v>190.82937535679</v>
      </c>
      <c r="BF36" s="109">
        <v>114.26161079559201</v>
      </c>
      <c r="BG36" s="109">
        <v>0</v>
      </c>
      <c r="BH36" s="109">
        <v>32110.329761715599</v>
      </c>
      <c r="BI36" s="109">
        <v>0</v>
      </c>
      <c r="BJ36" s="109">
        <v>0</v>
      </c>
      <c r="BK36" s="109">
        <v>0</v>
      </c>
      <c r="BL36" s="109">
        <v>0</v>
      </c>
      <c r="BM36" s="109">
        <v>0</v>
      </c>
      <c r="BN36" s="109">
        <v>0</v>
      </c>
      <c r="BO36" s="109">
        <v>0</v>
      </c>
      <c r="BP36" s="109">
        <v>0</v>
      </c>
      <c r="BQ36" s="109">
        <v>0</v>
      </c>
      <c r="BR36" s="109">
        <v>0</v>
      </c>
      <c r="BS36" s="109">
        <v>0</v>
      </c>
      <c r="BT36" s="109">
        <v>0</v>
      </c>
      <c r="BU36" s="109">
        <v>0</v>
      </c>
      <c r="BV36" s="109">
        <v>0</v>
      </c>
      <c r="BW36" s="109">
        <v>0</v>
      </c>
      <c r="BX36" s="109">
        <v>0</v>
      </c>
      <c r="BY36" s="109">
        <v>0</v>
      </c>
      <c r="BZ36" s="109">
        <v>5620.6665298375901</v>
      </c>
      <c r="CA36" s="109">
        <v>0</v>
      </c>
      <c r="CB36" s="109">
        <v>0</v>
      </c>
      <c r="CC36" s="109">
        <v>0</v>
      </c>
      <c r="CD36" s="109">
        <v>0</v>
      </c>
      <c r="CE36" s="109">
        <v>29797.643304961701</v>
      </c>
      <c r="CF36" s="109">
        <v>132.69182749166899</v>
      </c>
      <c r="CG36" s="109">
        <v>0</v>
      </c>
      <c r="CH36" s="109">
        <v>327.41081295797602</v>
      </c>
      <c r="CI36" s="109">
        <v>6422.84346151316</v>
      </c>
      <c r="CJ36" s="109">
        <v>6007.7454138841504</v>
      </c>
      <c r="CK36" s="109">
        <v>3.0653097733351999</v>
      </c>
      <c r="CL36" s="109">
        <v>0</v>
      </c>
      <c r="CM36" s="109">
        <v>7043.5648229415101</v>
      </c>
      <c r="CN36" s="109">
        <v>105887.08038966601</v>
      </c>
      <c r="CO36" s="109">
        <v>3214.0236650898801</v>
      </c>
      <c r="CP36" s="109">
        <v>4975.1050133777098</v>
      </c>
      <c r="CR36" s="45">
        <f t="shared" si="0"/>
        <v>-8.7130793727832308E-7</v>
      </c>
      <c r="CS36" s="45">
        <f t="shared" si="1"/>
        <v>-4.7546956544503675E-6</v>
      </c>
      <c r="CT36" s="45">
        <f t="shared" si="2"/>
        <v>-4.3313273590055456E-7</v>
      </c>
      <c r="CU36" s="45">
        <f t="shared" si="3"/>
        <v>1.3911432877732442E-6</v>
      </c>
      <c r="CV36" s="45">
        <f t="shared" si="4"/>
        <v>6.1656130807196094E-7</v>
      </c>
      <c r="CW36" s="45">
        <f t="shared" si="5"/>
        <v>-8.1459909994617986E-8</v>
      </c>
      <c r="CX36" s="45">
        <f t="shared" si="6"/>
        <v>-5.0077744854182556E-7</v>
      </c>
      <c r="CY36" s="45">
        <f t="shared" si="7"/>
        <v>1.8974710522329293E-6</v>
      </c>
      <c r="CZ36" s="45">
        <f t="shared" si="8"/>
        <v>-6.1935710396908021E-7</v>
      </c>
      <c r="DA36" s="45">
        <f t="shared" si="9"/>
        <v>6.4593557861902568E-7</v>
      </c>
      <c r="DB36" s="45">
        <f t="shared" si="10"/>
        <v>2.7827156573268476E-6</v>
      </c>
      <c r="DC36" s="45">
        <f t="shared" si="11"/>
        <v>-3.5452572483348267E-6</v>
      </c>
      <c r="DD36" s="45">
        <f t="shared" si="12"/>
        <v>-1.1119992543312351E-6</v>
      </c>
      <c r="DE36" s="45">
        <f t="shared" si="13"/>
        <v>3.3557684148088086E-6</v>
      </c>
      <c r="DF36" s="45">
        <f t="shared" si="14"/>
        <v>5.3129378160769086E-7</v>
      </c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</row>
    <row r="37" spans="1:155" x14ac:dyDescent="0.25">
      <c r="A37" s="37" t="s">
        <v>36</v>
      </c>
      <c r="H37" s="109">
        <v>37224.912874000001</v>
      </c>
      <c r="I37" s="109">
        <v>0.7219932376</v>
      </c>
      <c r="J37" s="109">
        <v>52.073518188999998</v>
      </c>
      <c r="K37" s="109">
        <v>8.1762389335000005</v>
      </c>
      <c r="L37" s="109">
        <v>155.36925196000001</v>
      </c>
      <c r="M37" s="109">
        <v>214.8759771</v>
      </c>
      <c r="N37" s="109">
        <v>603.05403887</v>
      </c>
      <c r="O37" s="109">
        <v>2137.9681412999998</v>
      </c>
      <c r="P37" s="109">
        <v>81.148922674999994</v>
      </c>
      <c r="Q37" s="109">
        <v>31.29684954</v>
      </c>
      <c r="R37" s="109">
        <v>221.79912259</v>
      </c>
      <c r="S37" s="109">
        <v>44.776562951000002</v>
      </c>
      <c r="T37" s="109">
        <v>1407.5819469</v>
      </c>
      <c r="U37" s="109">
        <v>1.0343748478999999</v>
      </c>
      <c r="V37" s="109">
        <v>900.91690609</v>
      </c>
      <c r="X37" s="109" t="s">
        <v>36</v>
      </c>
      <c r="Y37" s="109">
        <v>3.4690604377510601</v>
      </c>
      <c r="Z37" s="109">
        <v>3042.0084462343698</v>
      </c>
      <c r="AA37" s="109">
        <v>0.72199816437305298</v>
      </c>
      <c r="AB37" s="109">
        <v>0.72199816437305298</v>
      </c>
      <c r="AC37" s="109">
        <v>1.31114241373865</v>
      </c>
      <c r="AD37" s="109">
        <v>0</v>
      </c>
      <c r="AE37" s="109">
        <v>52.073600763589198</v>
      </c>
      <c r="AF37" s="109">
        <v>0</v>
      </c>
      <c r="AG37" s="109">
        <v>603.05433580057297</v>
      </c>
      <c r="AH37" s="109">
        <v>8.1762373844479797</v>
      </c>
      <c r="AI37" s="109">
        <v>221.799199515346</v>
      </c>
      <c r="AJ37" s="109">
        <v>0</v>
      </c>
      <c r="AK37" s="109">
        <v>0</v>
      </c>
      <c r="AL37" s="109">
        <v>2.9191589234945599</v>
      </c>
      <c r="AM37" s="109">
        <v>0</v>
      </c>
      <c r="AN37" s="109">
        <v>155.36932396585701</v>
      </c>
      <c r="AO37" s="109">
        <v>7047.6411424399903</v>
      </c>
      <c r="AP37" s="109">
        <v>0</v>
      </c>
      <c r="AQ37" s="109">
        <v>0</v>
      </c>
      <c r="AR37" s="109">
        <v>214.87457062891201</v>
      </c>
      <c r="AS37" s="109">
        <v>0</v>
      </c>
      <c r="AT37" s="109">
        <v>44.763026738224198</v>
      </c>
      <c r="AU37" s="109">
        <v>0</v>
      </c>
      <c r="AV37" s="109">
        <v>9754.2530629431203</v>
      </c>
      <c r="AW37" s="109">
        <v>172.384311655197</v>
      </c>
      <c r="AX37" s="109">
        <v>2137.9640865584502</v>
      </c>
      <c r="AY37" s="109">
        <v>81.1487290374709</v>
      </c>
      <c r="AZ37" s="109">
        <v>42704.359653212901</v>
      </c>
      <c r="BA37" s="109">
        <v>0</v>
      </c>
      <c r="BB37" s="109">
        <v>0</v>
      </c>
      <c r="BC37" s="109">
        <v>0</v>
      </c>
      <c r="BD37" s="109">
        <v>4.9860511382485297E-2</v>
      </c>
      <c r="BE37" s="109">
        <v>78.517197245925502</v>
      </c>
      <c r="BF37" s="109">
        <v>31.296925087650202</v>
      </c>
      <c r="BG37" s="109">
        <v>0</v>
      </c>
      <c r="BH37" s="109">
        <v>11513.1780792672</v>
      </c>
      <c r="BI37" s="109">
        <v>0</v>
      </c>
      <c r="BJ37" s="109">
        <v>0</v>
      </c>
      <c r="BK37" s="109">
        <v>0</v>
      </c>
      <c r="BL37" s="109">
        <v>0</v>
      </c>
      <c r="BM37" s="109">
        <v>0</v>
      </c>
      <c r="BN37" s="109">
        <v>0</v>
      </c>
      <c r="BO37" s="109">
        <v>0</v>
      </c>
      <c r="BP37" s="109">
        <v>0</v>
      </c>
      <c r="BQ37" s="109">
        <v>0</v>
      </c>
      <c r="BR37" s="109">
        <v>0</v>
      </c>
      <c r="BS37" s="109">
        <v>0</v>
      </c>
      <c r="BT37" s="109">
        <v>0</v>
      </c>
      <c r="BU37" s="109">
        <v>0</v>
      </c>
      <c r="BV37" s="109">
        <v>0</v>
      </c>
      <c r="BW37" s="109">
        <v>0</v>
      </c>
      <c r="BX37" s="109">
        <v>0</v>
      </c>
      <c r="BY37" s="109">
        <v>0</v>
      </c>
      <c r="BZ37" s="109">
        <v>1649.4452598943001</v>
      </c>
      <c r="CA37" s="109">
        <v>0</v>
      </c>
      <c r="CB37" s="109">
        <v>0</v>
      </c>
      <c r="CC37" s="109">
        <v>0</v>
      </c>
      <c r="CD37" s="109">
        <v>0</v>
      </c>
      <c r="CE37" s="109">
        <v>10471.982544798</v>
      </c>
      <c r="CF37" s="109">
        <v>44.7763164207961</v>
      </c>
      <c r="CG37" s="109">
        <v>0</v>
      </c>
      <c r="CH37" s="109">
        <v>105.823986375403</v>
      </c>
      <c r="CI37" s="109">
        <v>1476.4399298434</v>
      </c>
      <c r="CJ37" s="109">
        <v>1407.57941928133</v>
      </c>
      <c r="CK37" s="109">
        <v>1.03437513127696</v>
      </c>
      <c r="CL37" s="109">
        <v>0</v>
      </c>
      <c r="CM37" s="109">
        <v>2327.6757338223101</v>
      </c>
      <c r="CN37" s="109">
        <v>37224.879714281</v>
      </c>
      <c r="CO37" s="109">
        <v>900.91762281819695</v>
      </c>
      <c r="CP37" s="109">
        <v>1501.1262889101999</v>
      </c>
      <c r="CR37" s="45">
        <f t="shared" si="0"/>
        <v>-8.9079373036546828E-7</v>
      </c>
      <c r="CS37" s="45">
        <f t="shared" si="1"/>
        <v>6.8238493054982301E-6</v>
      </c>
      <c r="CT37" s="45">
        <f t="shared" si="2"/>
        <v>1.5857309448620679E-6</v>
      </c>
      <c r="CU37" s="45">
        <f t="shared" si="3"/>
        <v>-1.8945777312479807E-7</v>
      </c>
      <c r="CV37" s="45">
        <f t="shared" si="4"/>
        <v>4.6344985307039122E-7</v>
      </c>
      <c r="CW37" s="45">
        <f t="shared" si="5"/>
        <v>-6.5455017679093674E-6</v>
      </c>
      <c r="CX37" s="45">
        <f t="shared" si="6"/>
        <v>4.9237805210371267E-7</v>
      </c>
      <c r="CY37" s="45">
        <f t="shared" si="7"/>
        <v>-1.8965397432044185E-6</v>
      </c>
      <c r="CZ37" s="45">
        <f t="shared" si="8"/>
        <v>-2.3861996279280683E-6</v>
      </c>
      <c r="DA37" s="45">
        <f t="shared" si="9"/>
        <v>2.4139059142327134E-6</v>
      </c>
      <c r="DB37" s="45">
        <f t="shared" si="10"/>
        <v>3.4682439276363348E-7</v>
      </c>
      <c r="DC37" s="45">
        <f t="shared" si="11"/>
        <v>-5.5057866806912837E-6</v>
      </c>
      <c r="DD37" s="45">
        <f t="shared" si="12"/>
        <v>-1.795716885661895E-6</v>
      </c>
      <c r="DE37" s="45">
        <f t="shared" si="13"/>
        <v>2.7395963919164514E-7</v>
      </c>
      <c r="DF37" s="45">
        <f t="shared" si="14"/>
        <v>7.9555416498875153E-7</v>
      </c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</row>
    <row r="38" spans="1:155" x14ac:dyDescent="0.25">
      <c r="A38" s="37" t="s">
        <v>37</v>
      </c>
      <c r="H38" s="109">
        <v>41034.317876000001</v>
      </c>
      <c r="I38" s="109">
        <v>0.76591452339999999</v>
      </c>
      <c r="J38" s="109">
        <v>54.084172125999999</v>
      </c>
      <c r="K38" s="109">
        <v>10.642881995</v>
      </c>
      <c r="L38" s="109">
        <v>162.42750914000001</v>
      </c>
      <c r="M38" s="109">
        <v>247.62049683000001</v>
      </c>
      <c r="N38" s="109">
        <v>1376.6352373</v>
      </c>
      <c r="O38" s="109">
        <v>1028.3011303999999</v>
      </c>
      <c r="P38" s="109">
        <v>112.12688731999999</v>
      </c>
      <c r="Q38" s="109">
        <v>67.423049837999997</v>
      </c>
      <c r="R38" s="109">
        <v>235.29191193</v>
      </c>
      <c r="S38" s="109">
        <v>47.500472420999998</v>
      </c>
      <c r="T38" s="109">
        <v>1972.2240133</v>
      </c>
      <c r="U38" s="109">
        <v>1.0972993609999999</v>
      </c>
      <c r="V38" s="109">
        <v>1127.6198294999999</v>
      </c>
      <c r="X38" s="109" t="s">
        <v>37</v>
      </c>
      <c r="Y38" s="109">
        <v>3.7525057188807098</v>
      </c>
      <c r="Z38" s="109">
        <v>4040.0791088258502</v>
      </c>
      <c r="AA38" s="109">
        <v>0.76591396548304003</v>
      </c>
      <c r="AB38" s="109">
        <v>0.76591396548304003</v>
      </c>
      <c r="AC38" s="109">
        <v>1.39088980679244</v>
      </c>
      <c r="AD38" s="109">
        <v>0</v>
      </c>
      <c r="AE38" s="109">
        <v>54.084170174427101</v>
      </c>
      <c r="AF38" s="109">
        <v>0</v>
      </c>
      <c r="AG38" s="109">
        <v>1376.63237973429</v>
      </c>
      <c r="AH38" s="109">
        <v>10.6428514463542</v>
      </c>
      <c r="AI38" s="109">
        <v>235.291042784989</v>
      </c>
      <c r="AJ38" s="109">
        <v>0</v>
      </c>
      <c r="AK38" s="109">
        <v>0</v>
      </c>
      <c r="AL38" s="109">
        <v>3.7395753242177499</v>
      </c>
      <c r="AM38" s="109">
        <v>0</v>
      </c>
      <c r="AN38" s="109">
        <v>162.42755020295101</v>
      </c>
      <c r="AO38" s="109">
        <v>7922.53265508193</v>
      </c>
      <c r="AP38" s="109">
        <v>0</v>
      </c>
      <c r="AQ38" s="109">
        <v>0</v>
      </c>
      <c r="AR38" s="109">
        <v>247.61959671947201</v>
      </c>
      <c r="AS38" s="109">
        <v>0</v>
      </c>
      <c r="AT38" s="109">
        <v>37.860530370987</v>
      </c>
      <c r="AU38" s="109">
        <v>0</v>
      </c>
      <c r="AV38" s="109">
        <v>10533.3777651407</v>
      </c>
      <c r="AW38" s="109">
        <v>263.17173246278202</v>
      </c>
      <c r="AX38" s="109">
        <v>1028.29902435044</v>
      </c>
      <c r="AY38" s="109">
        <v>112.12623358102</v>
      </c>
      <c r="AZ38" s="109">
        <v>48086.575070355</v>
      </c>
      <c r="BA38" s="109">
        <v>0</v>
      </c>
      <c r="BB38" s="109">
        <v>0</v>
      </c>
      <c r="BC38" s="109">
        <v>0</v>
      </c>
      <c r="BD38" s="109">
        <v>5.48853265393872E-2</v>
      </c>
      <c r="BE38" s="109">
        <v>79.646808871051604</v>
      </c>
      <c r="BF38" s="109">
        <v>67.422801217216005</v>
      </c>
      <c r="BG38" s="109">
        <v>0</v>
      </c>
      <c r="BH38" s="109">
        <v>13188.502499704</v>
      </c>
      <c r="BI38" s="109">
        <v>0</v>
      </c>
      <c r="BJ38" s="109">
        <v>0</v>
      </c>
      <c r="BK38" s="109">
        <v>0</v>
      </c>
      <c r="BL38" s="109">
        <v>0</v>
      </c>
      <c r="BM38" s="109">
        <v>0</v>
      </c>
      <c r="BN38" s="109">
        <v>0</v>
      </c>
      <c r="BO38" s="109">
        <v>0</v>
      </c>
      <c r="BP38" s="109">
        <v>0</v>
      </c>
      <c r="BQ38" s="109">
        <v>0</v>
      </c>
      <c r="BR38" s="109">
        <v>0</v>
      </c>
      <c r="BS38" s="109">
        <v>0</v>
      </c>
      <c r="BT38" s="109">
        <v>0</v>
      </c>
      <c r="BU38" s="109">
        <v>0</v>
      </c>
      <c r="BV38" s="109">
        <v>0</v>
      </c>
      <c r="BW38" s="109">
        <v>0</v>
      </c>
      <c r="BX38" s="109">
        <v>0</v>
      </c>
      <c r="BY38" s="109">
        <v>0</v>
      </c>
      <c r="BZ38" s="109">
        <v>2006.0660821101201</v>
      </c>
      <c r="CA38" s="109">
        <v>0</v>
      </c>
      <c r="CB38" s="109">
        <v>0</v>
      </c>
      <c r="CC38" s="109">
        <v>0</v>
      </c>
      <c r="CD38" s="109">
        <v>0</v>
      </c>
      <c r="CE38" s="109">
        <v>11211.5963800521</v>
      </c>
      <c r="CF38" s="109">
        <v>47.500007725342599</v>
      </c>
      <c r="CG38" s="109">
        <v>0</v>
      </c>
      <c r="CH38" s="109">
        <v>136.00268728697301</v>
      </c>
      <c r="CI38" s="109">
        <v>1971.7017894467499</v>
      </c>
      <c r="CJ38" s="109">
        <v>1972.2175279783</v>
      </c>
      <c r="CK38" s="109">
        <v>1.09729753101211</v>
      </c>
      <c r="CL38" s="109">
        <v>0</v>
      </c>
      <c r="CM38" s="109">
        <v>2668.9137786062602</v>
      </c>
      <c r="CN38" s="109">
        <v>41034.135490004803</v>
      </c>
      <c r="CO38" s="109">
        <v>1127.6199009413899</v>
      </c>
      <c r="CP38" s="109">
        <v>1761.3511477966299</v>
      </c>
      <c r="CR38" s="45">
        <f t="shared" si="0"/>
        <v>-4.444718582855919E-6</v>
      </c>
      <c r="CS38" s="45">
        <f t="shared" si="1"/>
        <v>-7.2843240716715201E-7</v>
      </c>
      <c r="CT38" s="45">
        <f t="shared" si="2"/>
        <v>-3.6083993176501875E-8</v>
      </c>
      <c r="CU38" s="45">
        <f t="shared" si="3"/>
        <v>-2.8703358558336723E-6</v>
      </c>
      <c r="CV38" s="45">
        <f t="shared" si="4"/>
        <v>2.5280786004789804E-7</v>
      </c>
      <c r="CW38" s="45">
        <f t="shared" si="5"/>
        <v>-3.6350404732912888E-6</v>
      </c>
      <c r="CX38" s="45">
        <f t="shared" si="6"/>
        <v>-2.0757609805035912E-6</v>
      </c>
      <c r="CY38" s="45">
        <f t="shared" si="7"/>
        <v>-2.0480863996046924E-6</v>
      </c>
      <c r="CZ38" s="45">
        <f t="shared" si="8"/>
        <v>-5.8303498439758366E-6</v>
      </c>
      <c r="DA38" s="45">
        <f t="shared" si="9"/>
        <v>-3.6874746038574063E-6</v>
      </c>
      <c r="DB38" s="45">
        <f t="shared" si="10"/>
        <v>-3.6939009244549442E-6</v>
      </c>
      <c r="DC38" s="45">
        <f t="shared" si="11"/>
        <v>-9.7829691730353984E-6</v>
      </c>
      <c r="DD38" s="45">
        <f t="shared" si="12"/>
        <v>-3.2883291432660982E-6</v>
      </c>
      <c r="DE38" s="45">
        <f t="shared" si="13"/>
        <v>-1.6677198173359279E-6</v>
      </c>
      <c r="DF38" s="45">
        <f t="shared" si="14"/>
        <v>6.3355918477467637E-8</v>
      </c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</row>
    <row r="39" spans="1:155" x14ac:dyDescent="0.25">
      <c r="A39" s="37" t="s">
        <v>128</v>
      </c>
      <c r="H39" s="109">
        <v>130264.80708</v>
      </c>
      <c r="I39" s="109">
        <v>2.3454355053999998</v>
      </c>
      <c r="J39" s="109">
        <v>400.85705793</v>
      </c>
      <c r="K39" s="109">
        <v>29.531528641000001</v>
      </c>
      <c r="L39" s="109">
        <v>591.37243290000004</v>
      </c>
      <c r="M39" s="109">
        <v>794.03474424000001</v>
      </c>
      <c r="N39" s="109">
        <v>3072.7053735999998</v>
      </c>
      <c r="O39" s="109">
        <v>4020.2320580999999</v>
      </c>
      <c r="P39" s="109">
        <v>373.99285573999998</v>
      </c>
      <c r="Q39" s="109">
        <v>147.05140947000001</v>
      </c>
      <c r="R39" s="109">
        <v>720.52688323999996</v>
      </c>
      <c r="S39" s="109">
        <v>145.45917481000001</v>
      </c>
      <c r="T39" s="109">
        <v>6644.4708657000001</v>
      </c>
      <c r="U39" s="109">
        <v>3.3602246762000001</v>
      </c>
      <c r="V39" s="109">
        <v>3470.8226405999999</v>
      </c>
      <c r="X39" s="109" t="s">
        <v>128</v>
      </c>
      <c r="Y39" s="109">
        <v>9.9128591199660505</v>
      </c>
      <c r="Z39" s="109">
        <v>11480.3074744272</v>
      </c>
      <c r="AA39" s="109">
        <v>2.3454329056132699</v>
      </c>
      <c r="AB39" s="109">
        <v>2.3454329056132699</v>
      </c>
      <c r="AC39" s="109">
        <v>4.2592928029150698</v>
      </c>
      <c r="AD39" s="109">
        <v>0</v>
      </c>
      <c r="AE39" s="109">
        <v>400.85686621041202</v>
      </c>
      <c r="AF39" s="109">
        <v>0</v>
      </c>
      <c r="AG39" s="109">
        <v>3072.7054387396201</v>
      </c>
      <c r="AH39" s="109">
        <v>29.5315186188943</v>
      </c>
      <c r="AI39" s="109">
        <v>720.52884505183101</v>
      </c>
      <c r="AJ39" s="109">
        <v>0</v>
      </c>
      <c r="AK39" s="109">
        <v>0</v>
      </c>
      <c r="AL39" s="109">
        <v>10.5763121354781</v>
      </c>
      <c r="AM39" s="109">
        <v>0</v>
      </c>
      <c r="AN39" s="109">
        <v>591.37356451727305</v>
      </c>
      <c r="AO39" s="109">
        <v>23252.2968797826</v>
      </c>
      <c r="AP39" s="109">
        <v>0</v>
      </c>
      <c r="AQ39" s="109">
        <v>0</v>
      </c>
      <c r="AR39" s="109">
        <v>794.03471280015299</v>
      </c>
      <c r="AS39" s="109">
        <v>0</v>
      </c>
      <c r="AT39" s="109">
        <v>177.46927416281699</v>
      </c>
      <c r="AU39" s="109">
        <v>0</v>
      </c>
      <c r="AV39" s="109">
        <v>36372.466784634104</v>
      </c>
      <c r="AW39" s="109">
        <v>1096.2760159479999</v>
      </c>
      <c r="AX39" s="109">
        <v>4020.2342482660101</v>
      </c>
      <c r="AY39" s="109">
        <v>373.99286409867398</v>
      </c>
      <c r="AZ39" s="109">
        <v>150167.719614742</v>
      </c>
      <c r="BA39" s="109">
        <v>0</v>
      </c>
      <c r="BB39" s="109">
        <v>0</v>
      </c>
      <c r="BC39" s="109">
        <v>0</v>
      </c>
      <c r="BD39" s="109">
        <v>0.12466645482777999</v>
      </c>
      <c r="BE39" s="109">
        <v>271.81688054644297</v>
      </c>
      <c r="BF39" s="109">
        <v>147.05123516504301</v>
      </c>
      <c r="BG39" s="109">
        <v>0</v>
      </c>
      <c r="BH39" s="109">
        <v>37780.028381021497</v>
      </c>
      <c r="BI39" s="109">
        <v>0</v>
      </c>
      <c r="BJ39" s="109">
        <v>0</v>
      </c>
      <c r="BK39" s="109">
        <v>0</v>
      </c>
      <c r="BL39" s="109">
        <v>0</v>
      </c>
      <c r="BM39" s="109">
        <v>0</v>
      </c>
      <c r="BN39" s="109">
        <v>0</v>
      </c>
      <c r="BO39" s="109">
        <v>0</v>
      </c>
      <c r="BP39" s="109">
        <v>0</v>
      </c>
      <c r="BQ39" s="109">
        <v>0</v>
      </c>
      <c r="BR39" s="109">
        <v>0</v>
      </c>
      <c r="BS39" s="109">
        <v>0</v>
      </c>
      <c r="BT39" s="109">
        <v>0</v>
      </c>
      <c r="BU39" s="109">
        <v>0</v>
      </c>
      <c r="BV39" s="109">
        <v>0</v>
      </c>
      <c r="BW39" s="109">
        <v>0</v>
      </c>
      <c r="BX39" s="109">
        <v>0</v>
      </c>
      <c r="BY39" s="109">
        <v>0</v>
      </c>
      <c r="BZ39" s="109">
        <v>5050.42102751536</v>
      </c>
      <c r="CA39" s="109">
        <v>0</v>
      </c>
      <c r="CB39" s="109">
        <v>0</v>
      </c>
      <c r="CC39" s="109">
        <v>0</v>
      </c>
      <c r="CD39" s="109">
        <v>0</v>
      </c>
      <c r="CE39" s="109">
        <v>37239.119373164998</v>
      </c>
      <c r="CF39" s="109">
        <v>145.45895284360401</v>
      </c>
      <c r="CG39" s="109">
        <v>0</v>
      </c>
      <c r="CH39" s="109">
        <v>373.38449425149798</v>
      </c>
      <c r="CI39" s="109">
        <v>6808.5511251583703</v>
      </c>
      <c r="CJ39" s="109">
        <v>6644.4564953056497</v>
      </c>
      <c r="CK39" s="109">
        <v>3.3602358873655298</v>
      </c>
      <c r="CL39" s="109">
        <v>0</v>
      </c>
      <c r="CM39" s="109">
        <v>7806.5645460156302</v>
      </c>
      <c r="CN39" s="109">
        <v>130264.649148189</v>
      </c>
      <c r="CO39" s="109">
        <v>3470.8208171482902</v>
      </c>
      <c r="CP39" s="109">
        <v>6412.9391795904403</v>
      </c>
      <c r="CR39" s="45">
        <f t="shared" si="0"/>
        <v>-1.2123904724675653E-6</v>
      </c>
      <c r="CS39" s="45">
        <f t="shared" si="1"/>
        <v>-1.1084452008634926E-6</v>
      </c>
      <c r="CT39" s="45">
        <f t="shared" si="2"/>
        <v>-4.7827419819966762E-7</v>
      </c>
      <c r="CU39" s="45">
        <f t="shared" si="3"/>
        <v>-3.3936968937886014E-7</v>
      </c>
      <c r="CV39" s="45">
        <f t="shared" si="4"/>
        <v>1.9135441729475013E-6</v>
      </c>
      <c r="CW39" s="45">
        <f t="shared" si="5"/>
        <v>-3.9595052041472164E-8</v>
      </c>
      <c r="CX39" s="45">
        <f t="shared" si="6"/>
        <v>2.1199435815182401E-8</v>
      </c>
      <c r="CY39" s="45">
        <f t="shared" si="7"/>
        <v>5.4478596722054184E-7</v>
      </c>
      <c r="CZ39" s="45">
        <f t="shared" si="8"/>
        <v>2.2349822640852675E-8</v>
      </c>
      <c r="DA39" s="45">
        <f t="shared" si="9"/>
        <v>-1.1853334668996095E-6</v>
      </c>
      <c r="DB39" s="45">
        <f t="shared" si="10"/>
        <v>2.7227461968249136E-6</v>
      </c>
      <c r="DC39" s="45">
        <f t="shared" si="11"/>
        <v>-1.5259704057006464E-6</v>
      </c>
      <c r="DD39" s="45">
        <f t="shared" si="12"/>
        <v>-2.1627597804048683E-6</v>
      </c>
      <c r="DE39" s="45">
        <f t="shared" si="13"/>
        <v>3.3364333073080296E-6</v>
      </c>
      <c r="DF39" s="45">
        <f t="shared" si="14"/>
        <v>-5.2536585660334718E-7</v>
      </c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</row>
    <row r="40" spans="1:155" x14ac:dyDescent="0.25">
      <c r="A40" s="37" t="s">
        <v>39</v>
      </c>
      <c r="H40" s="109">
        <v>8585.3293407000001</v>
      </c>
      <c r="I40" s="109">
        <v>0.19386414369999999</v>
      </c>
      <c r="J40" s="109">
        <v>20.556023986</v>
      </c>
      <c r="K40" s="109">
        <v>2.4976312762999999</v>
      </c>
      <c r="L40" s="109">
        <v>37.622584607999997</v>
      </c>
      <c r="M40" s="109">
        <v>63.518023448000001</v>
      </c>
      <c r="N40" s="109">
        <v>275.18903533999998</v>
      </c>
      <c r="O40" s="109">
        <v>217.92468890999999</v>
      </c>
      <c r="P40" s="109">
        <v>0.42559410530000003</v>
      </c>
      <c r="Q40" s="109">
        <v>13.034514129</v>
      </c>
      <c r="R40" s="109">
        <v>59.555816784000001</v>
      </c>
      <c r="S40" s="109">
        <v>12.023062799</v>
      </c>
      <c r="T40" s="109">
        <v>496.02863701000001</v>
      </c>
      <c r="U40" s="109">
        <v>0.27774248239999999</v>
      </c>
      <c r="V40" s="109">
        <v>264.83120013000001</v>
      </c>
      <c r="X40" s="109" t="s">
        <v>39</v>
      </c>
      <c r="Y40" s="109">
        <v>0.79677163194100498</v>
      </c>
      <c r="Z40" s="109">
        <v>950.97190373948195</v>
      </c>
      <c r="AA40" s="109">
        <v>0.193863183453231</v>
      </c>
      <c r="AB40" s="109">
        <v>0.193863183453231</v>
      </c>
      <c r="AC40" s="109">
        <v>0.35205024008333602</v>
      </c>
      <c r="AD40" s="109">
        <v>0</v>
      </c>
      <c r="AE40" s="109">
        <v>20.556018586792501</v>
      </c>
      <c r="AF40" s="109">
        <v>0</v>
      </c>
      <c r="AG40" s="109">
        <v>275.18858258271399</v>
      </c>
      <c r="AH40" s="109">
        <v>2.4976441871312698</v>
      </c>
      <c r="AI40" s="109">
        <v>59.5552300111882</v>
      </c>
      <c r="AJ40" s="109">
        <v>0</v>
      </c>
      <c r="AK40" s="109">
        <v>0</v>
      </c>
      <c r="AL40" s="109">
        <v>0.89252110501958803</v>
      </c>
      <c r="AM40" s="109">
        <v>0</v>
      </c>
      <c r="AN40" s="109">
        <v>37.622688651206602</v>
      </c>
      <c r="AO40" s="109">
        <v>1902.50940685826</v>
      </c>
      <c r="AP40" s="109">
        <v>0</v>
      </c>
      <c r="AQ40" s="109">
        <v>0</v>
      </c>
      <c r="AR40" s="109">
        <v>63.518481810132101</v>
      </c>
      <c r="AS40" s="109">
        <v>0</v>
      </c>
      <c r="AT40" s="109">
        <v>0.26990217213908801</v>
      </c>
      <c r="AU40" s="109">
        <v>0</v>
      </c>
      <c r="AV40" s="109">
        <v>2049.9209468289901</v>
      </c>
      <c r="AW40" s="109">
        <v>75.637843396220305</v>
      </c>
      <c r="AX40" s="109">
        <v>217.925940315877</v>
      </c>
      <c r="AY40" s="109">
        <v>0.42559369253178803</v>
      </c>
      <c r="AZ40" s="109">
        <v>10243.1418524336</v>
      </c>
      <c r="BA40" s="109">
        <v>0</v>
      </c>
      <c r="BB40" s="109">
        <v>0</v>
      </c>
      <c r="BC40" s="109">
        <v>0</v>
      </c>
      <c r="BD40" s="109">
        <v>9.6830219209863896E-3</v>
      </c>
      <c r="BE40" s="109">
        <v>15.3870860924178</v>
      </c>
      <c r="BF40" s="109">
        <v>13.0344091178755</v>
      </c>
      <c r="BG40" s="109">
        <v>0</v>
      </c>
      <c r="BH40" s="109">
        <v>2638.8769722250699</v>
      </c>
      <c r="BI40" s="109">
        <v>0</v>
      </c>
      <c r="BJ40" s="109">
        <v>0</v>
      </c>
      <c r="BK40" s="109">
        <v>0</v>
      </c>
      <c r="BL40" s="109">
        <v>0</v>
      </c>
      <c r="BM40" s="109">
        <v>0</v>
      </c>
      <c r="BN40" s="109">
        <v>0</v>
      </c>
      <c r="BO40" s="109">
        <v>0</v>
      </c>
      <c r="BP40" s="109">
        <v>0</v>
      </c>
      <c r="BQ40" s="109">
        <v>0</v>
      </c>
      <c r="BR40" s="109">
        <v>0</v>
      </c>
      <c r="BS40" s="109">
        <v>0</v>
      </c>
      <c r="BT40" s="109">
        <v>0</v>
      </c>
      <c r="BU40" s="109">
        <v>0</v>
      </c>
      <c r="BV40" s="109">
        <v>0</v>
      </c>
      <c r="BW40" s="109">
        <v>0</v>
      </c>
      <c r="BX40" s="109">
        <v>0</v>
      </c>
      <c r="BY40" s="109">
        <v>0</v>
      </c>
      <c r="BZ40" s="109">
        <v>412.22795662414899</v>
      </c>
      <c r="CA40" s="109">
        <v>0</v>
      </c>
      <c r="CB40" s="109">
        <v>0</v>
      </c>
      <c r="CC40" s="109">
        <v>0</v>
      </c>
      <c r="CD40" s="109">
        <v>0</v>
      </c>
      <c r="CE40" s="109">
        <v>2432.7860618638501</v>
      </c>
      <c r="CF40" s="109">
        <v>12.0230339351951</v>
      </c>
      <c r="CG40" s="109">
        <v>0</v>
      </c>
      <c r="CH40" s="109">
        <v>31.441345723798399</v>
      </c>
      <c r="CI40" s="109">
        <v>514.23460495259303</v>
      </c>
      <c r="CJ40" s="109">
        <v>496.02760377715299</v>
      </c>
      <c r="CK40" s="109">
        <v>0.277743770161543</v>
      </c>
      <c r="CL40" s="109">
        <v>0</v>
      </c>
      <c r="CM40" s="109">
        <v>640.95741649828699</v>
      </c>
      <c r="CN40" s="109">
        <v>8585.3258636330993</v>
      </c>
      <c r="CO40" s="109">
        <v>264.83155649746101</v>
      </c>
      <c r="CP40" s="109">
        <v>365.75381812629001</v>
      </c>
      <c r="CR40" s="45">
        <f t="shared" si="0"/>
        <v>-4.0500099213788011E-7</v>
      </c>
      <c r="CS40" s="45">
        <f t="shared" si="1"/>
        <v>-4.9531942867907782E-6</v>
      </c>
      <c r="CT40" s="45">
        <f t="shared" si="2"/>
        <v>-2.6265816300592362E-7</v>
      </c>
      <c r="CU40" s="45">
        <f t="shared" si="3"/>
        <v>5.1692302992736055E-6</v>
      </c>
      <c r="CV40" s="45">
        <f t="shared" si="4"/>
        <v>2.7654454814547457E-6</v>
      </c>
      <c r="CW40" s="45">
        <f t="shared" si="5"/>
        <v>7.2162530761937405E-6</v>
      </c>
      <c r="CX40" s="45">
        <f t="shared" si="6"/>
        <v>-1.6452591776590009E-6</v>
      </c>
      <c r="CY40" s="45">
        <f t="shared" si="7"/>
        <v>5.742377714396927E-6</v>
      </c>
      <c r="CZ40" s="45">
        <f t="shared" si="8"/>
        <v>-9.6986355510785256E-7</v>
      </c>
      <c r="DA40" s="45">
        <f t="shared" si="9"/>
        <v>-8.0563896329955493E-6</v>
      </c>
      <c r="DB40" s="45">
        <f t="shared" si="10"/>
        <v>-9.8524853404104204E-6</v>
      </c>
      <c r="DC40" s="45">
        <f t="shared" si="11"/>
        <v>-2.4007031637870836E-6</v>
      </c>
      <c r="DD40" s="45">
        <f t="shared" si="12"/>
        <v>-2.0830104754626322E-6</v>
      </c>
      <c r="DE40" s="45">
        <f t="shared" si="13"/>
        <v>4.6365306880104438E-6</v>
      </c>
      <c r="DF40" s="45">
        <f t="shared" si="14"/>
        <v>1.3456400183213128E-6</v>
      </c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</row>
    <row r="41" spans="1:155" x14ac:dyDescent="0.25">
      <c r="A41" s="37" t="s">
        <v>40</v>
      </c>
      <c r="H41" s="109">
        <v>39745.883780999997</v>
      </c>
      <c r="I41" s="109">
        <v>0.93116167429999996</v>
      </c>
      <c r="J41" s="109">
        <v>71.786872055000003</v>
      </c>
      <c r="K41" s="109">
        <v>11.063559604</v>
      </c>
      <c r="L41" s="109">
        <v>168.34023556</v>
      </c>
      <c r="M41" s="109">
        <v>291.53659535999998</v>
      </c>
      <c r="N41" s="109">
        <v>977.00932051999996</v>
      </c>
      <c r="O41" s="109">
        <v>845.69383283000002</v>
      </c>
      <c r="P41" s="109">
        <v>1.9157942187000001</v>
      </c>
      <c r="Q41" s="109">
        <v>47.673679862</v>
      </c>
      <c r="R41" s="109">
        <v>286.05647739</v>
      </c>
      <c r="S41" s="109">
        <v>57.748767071000003</v>
      </c>
      <c r="T41" s="109">
        <v>2059.0293849</v>
      </c>
      <c r="U41" s="109">
        <v>1.3340432631000001</v>
      </c>
      <c r="V41" s="109">
        <v>1190.0698656</v>
      </c>
      <c r="X41" s="109" t="s">
        <v>40</v>
      </c>
      <c r="Y41" s="109">
        <v>4.09334881262102</v>
      </c>
      <c r="Z41" s="109">
        <v>4326.6436800646898</v>
      </c>
      <c r="AA41" s="109">
        <v>0.93116140238276501</v>
      </c>
      <c r="AB41" s="109">
        <v>0.93116140238276501</v>
      </c>
      <c r="AC41" s="109">
        <v>1.6909809693612601</v>
      </c>
      <c r="AD41" s="109">
        <v>0</v>
      </c>
      <c r="AE41" s="109">
        <v>71.786781133183695</v>
      </c>
      <c r="AF41" s="109">
        <v>0</v>
      </c>
      <c r="AG41" s="109">
        <v>977.00927365440305</v>
      </c>
      <c r="AH41" s="109">
        <v>11.06354271699</v>
      </c>
      <c r="AI41" s="109">
        <v>286.05735286197398</v>
      </c>
      <c r="AJ41" s="109">
        <v>0</v>
      </c>
      <c r="AK41" s="109">
        <v>0</v>
      </c>
      <c r="AL41" s="109">
        <v>4.3046361939459903</v>
      </c>
      <c r="AM41" s="109">
        <v>0</v>
      </c>
      <c r="AN41" s="109">
        <v>168.34047099229599</v>
      </c>
      <c r="AO41" s="109">
        <v>9028.5217309217205</v>
      </c>
      <c r="AP41" s="109">
        <v>0</v>
      </c>
      <c r="AQ41" s="109">
        <v>0</v>
      </c>
      <c r="AR41" s="109">
        <v>291.53620610666502</v>
      </c>
      <c r="AS41" s="109">
        <v>0</v>
      </c>
      <c r="AT41" s="109">
        <v>1.3017174069203099</v>
      </c>
      <c r="AU41" s="109">
        <v>0</v>
      </c>
      <c r="AV41" s="109">
        <v>9490.1879472220808</v>
      </c>
      <c r="AW41" s="109">
        <v>292.47737828484702</v>
      </c>
      <c r="AX41" s="109">
        <v>845.69408538130403</v>
      </c>
      <c r="AY41" s="109">
        <v>1.91579357713623</v>
      </c>
      <c r="AZ41" s="109">
        <v>47295.7390316198</v>
      </c>
      <c r="BA41" s="109">
        <v>0</v>
      </c>
      <c r="BB41" s="109">
        <v>0</v>
      </c>
      <c r="BC41" s="109">
        <v>0</v>
      </c>
      <c r="BD41" s="109">
        <v>5.38351957537547E-2</v>
      </c>
      <c r="BE41" s="109">
        <v>74.199350578768303</v>
      </c>
      <c r="BF41" s="109">
        <v>47.6736341866321</v>
      </c>
      <c r="BG41" s="109">
        <v>0</v>
      </c>
      <c r="BH41" s="109">
        <v>12470.7819465268</v>
      </c>
      <c r="BI41" s="109">
        <v>0</v>
      </c>
      <c r="BJ41" s="109">
        <v>0</v>
      </c>
      <c r="BK41" s="109">
        <v>0</v>
      </c>
      <c r="BL41" s="109">
        <v>0</v>
      </c>
      <c r="BM41" s="109">
        <v>0</v>
      </c>
      <c r="BN41" s="109">
        <v>0</v>
      </c>
      <c r="BO41" s="109">
        <v>0</v>
      </c>
      <c r="BP41" s="109">
        <v>0</v>
      </c>
      <c r="BQ41" s="109">
        <v>0</v>
      </c>
      <c r="BR41" s="109">
        <v>0</v>
      </c>
      <c r="BS41" s="109">
        <v>0</v>
      </c>
      <c r="BT41" s="109">
        <v>0</v>
      </c>
      <c r="BU41" s="109">
        <v>0</v>
      </c>
      <c r="BV41" s="109">
        <v>0</v>
      </c>
      <c r="BW41" s="109">
        <v>0</v>
      </c>
      <c r="BX41" s="109">
        <v>0</v>
      </c>
      <c r="BY41" s="109">
        <v>0</v>
      </c>
      <c r="BZ41" s="109">
        <v>2139.98381273828</v>
      </c>
      <c r="CA41" s="109">
        <v>0</v>
      </c>
      <c r="CB41" s="109">
        <v>0</v>
      </c>
      <c r="CC41" s="109">
        <v>0</v>
      </c>
      <c r="CD41" s="109">
        <v>0</v>
      </c>
      <c r="CE41" s="109">
        <v>11277.4468306669</v>
      </c>
      <c r="CF41" s="109">
        <v>57.748520175818598</v>
      </c>
      <c r="CG41" s="109">
        <v>0</v>
      </c>
      <c r="CH41" s="109">
        <v>141.041827661372</v>
      </c>
      <c r="CI41" s="109">
        <v>2203.8892388719601</v>
      </c>
      <c r="CJ41" s="109">
        <v>2059.02717134556</v>
      </c>
      <c r="CK41" s="109">
        <v>1.3340407043324101</v>
      </c>
      <c r="CL41" s="109">
        <v>0</v>
      </c>
      <c r="CM41" s="109">
        <v>3007.9382838340498</v>
      </c>
      <c r="CN41" s="109">
        <v>39745.844851711598</v>
      </c>
      <c r="CO41" s="109">
        <v>1190.0699021825701</v>
      </c>
      <c r="CP41" s="109">
        <v>1611.56443048202</v>
      </c>
      <c r="CR41" s="45">
        <f t="shared" si="0"/>
        <v>-9.794545924235001E-7</v>
      </c>
      <c r="CS41" s="45">
        <f t="shared" si="1"/>
        <v>-2.9201935867388982E-7</v>
      </c>
      <c r="CT41" s="45">
        <f t="shared" si="2"/>
        <v>-1.2665521383785048E-6</v>
      </c>
      <c r="CU41" s="45">
        <f t="shared" si="3"/>
        <v>-1.5263631782692584E-6</v>
      </c>
      <c r="CV41" s="45">
        <f t="shared" si="4"/>
        <v>1.3985503537603703E-6</v>
      </c>
      <c r="CW41" s="45">
        <f t="shared" si="5"/>
        <v>-1.3351782971804107E-6</v>
      </c>
      <c r="CX41" s="45">
        <f t="shared" si="6"/>
        <v>-4.7968423565718637E-8</v>
      </c>
      <c r="CY41" s="45">
        <f t="shared" si="7"/>
        <v>2.9863207488499763E-7</v>
      </c>
      <c r="CZ41" s="45">
        <f t="shared" si="8"/>
        <v>-3.3488135826244669E-7</v>
      </c>
      <c r="DA41" s="45">
        <f t="shared" si="9"/>
        <v>-9.5808353860158544E-7</v>
      </c>
      <c r="DB41" s="45">
        <f t="shared" si="10"/>
        <v>3.0604864534862008E-6</v>
      </c>
      <c r="DC41" s="45">
        <f t="shared" si="11"/>
        <v>-4.2753325123226405E-6</v>
      </c>
      <c r="DD41" s="45">
        <f t="shared" si="12"/>
        <v>-1.0750475229919449E-6</v>
      </c>
      <c r="DE41" s="45">
        <f t="shared" si="13"/>
        <v>-1.918054429574465E-6</v>
      </c>
      <c r="DF41" s="45">
        <f t="shared" si="14"/>
        <v>3.0739850830563538E-8</v>
      </c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</row>
    <row r="42" spans="1:155" x14ac:dyDescent="0.25">
      <c r="A42" s="37" t="s">
        <v>41</v>
      </c>
      <c r="H42" s="109">
        <v>25058.266922999999</v>
      </c>
      <c r="I42" s="109">
        <v>0.16101991879999999</v>
      </c>
      <c r="J42" s="109">
        <v>51.093404040999999</v>
      </c>
      <c r="K42" s="109">
        <v>2.1802781644999998</v>
      </c>
      <c r="L42" s="109">
        <v>132.38099456</v>
      </c>
      <c r="M42" s="109">
        <v>53.313019650999998</v>
      </c>
      <c r="N42" s="109">
        <v>269.85888132000002</v>
      </c>
      <c r="O42" s="109">
        <v>207.71155537999999</v>
      </c>
      <c r="P42" s="109">
        <v>247.98776326999999</v>
      </c>
      <c r="Q42" s="109">
        <v>16.622589095999999</v>
      </c>
      <c r="R42" s="109">
        <v>49.465943586999998</v>
      </c>
      <c r="S42" s="109">
        <v>9.9861302924000004</v>
      </c>
      <c r="T42" s="109">
        <v>563.04514806999998</v>
      </c>
      <c r="U42" s="109">
        <v>0.23068769289999999</v>
      </c>
      <c r="V42" s="109">
        <v>449.35044787999999</v>
      </c>
      <c r="X42" s="109" t="s">
        <v>41</v>
      </c>
      <c r="Y42" s="109">
        <v>1.5951783443024199</v>
      </c>
      <c r="Z42" s="109">
        <v>976.08017257205904</v>
      </c>
      <c r="AA42" s="109">
        <v>0.161021284757835</v>
      </c>
      <c r="AB42" s="109">
        <v>0.161021284757835</v>
      </c>
      <c r="AC42" s="109">
        <v>0.29240939096215202</v>
      </c>
      <c r="AD42" s="109">
        <v>0</v>
      </c>
      <c r="AE42" s="109">
        <v>51.093350571271799</v>
      </c>
      <c r="AF42" s="109">
        <v>0</v>
      </c>
      <c r="AG42" s="109">
        <v>269.85959604533798</v>
      </c>
      <c r="AH42" s="109">
        <v>2.1802740608407398</v>
      </c>
      <c r="AI42" s="109">
        <v>49.4660840777128</v>
      </c>
      <c r="AJ42" s="109">
        <v>0</v>
      </c>
      <c r="AK42" s="109">
        <v>0</v>
      </c>
      <c r="AL42" s="109">
        <v>0.91700018847676301</v>
      </c>
      <c r="AM42" s="109">
        <v>0</v>
      </c>
      <c r="AN42" s="109">
        <v>132.38107642998901</v>
      </c>
      <c r="AO42" s="109">
        <v>2075.3827438790099</v>
      </c>
      <c r="AP42" s="109">
        <v>0</v>
      </c>
      <c r="AQ42" s="109">
        <v>0</v>
      </c>
      <c r="AR42" s="109">
        <v>53.313005162287702</v>
      </c>
      <c r="AS42" s="109">
        <v>0</v>
      </c>
      <c r="AT42" s="109">
        <v>118.916968997052</v>
      </c>
      <c r="AU42" s="109">
        <v>0</v>
      </c>
      <c r="AV42" s="109">
        <v>9377.3519049795796</v>
      </c>
      <c r="AW42" s="109">
        <v>64.333976140859704</v>
      </c>
      <c r="AX42" s="109">
        <v>207.71117131908801</v>
      </c>
      <c r="AY42" s="109">
        <v>247.98723262060301</v>
      </c>
      <c r="AZ42" s="109">
        <v>26734.522586682899</v>
      </c>
      <c r="BA42" s="109">
        <v>0</v>
      </c>
      <c r="BB42" s="109">
        <v>0</v>
      </c>
      <c r="BC42" s="109">
        <v>0</v>
      </c>
      <c r="BD42" s="109">
        <v>3.3713149909423E-2</v>
      </c>
      <c r="BE42" s="109">
        <v>72.194033509647795</v>
      </c>
      <c r="BF42" s="109">
        <v>16.622548948670801</v>
      </c>
      <c r="BG42" s="109">
        <v>0</v>
      </c>
      <c r="BH42" s="109">
        <v>7532.44477762529</v>
      </c>
      <c r="BI42" s="109">
        <v>0</v>
      </c>
      <c r="BJ42" s="109">
        <v>0</v>
      </c>
      <c r="BK42" s="109">
        <v>0</v>
      </c>
      <c r="BL42" s="109">
        <v>0</v>
      </c>
      <c r="BM42" s="109">
        <v>0</v>
      </c>
      <c r="BN42" s="109">
        <v>0</v>
      </c>
      <c r="BO42" s="109">
        <v>0</v>
      </c>
      <c r="BP42" s="109">
        <v>0</v>
      </c>
      <c r="BQ42" s="109">
        <v>0</v>
      </c>
      <c r="BR42" s="109">
        <v>0</v>
      </c>
      <c r="BS42" s="109">
        <v>0</v>
      </c>
      <c r="BT42" s="109">
        <v>0</v>
      </c>
      <c r="BU42" s="109">
        <v>0</v>
      </c>
      <c r="BV42" s="109">
        <v>0</v>
      </c>
      <c r="BW42" s="109">
        <v>0</v>
      </c>
      <c r="BX42" s="109">
        <v>0</v>
      </c>
      <c r="BY42" s="109">
        <v>0</v>
      </c>
      <c r="BZ42" s="109">
        <v>884.29272318313895</v>
      </c>
      <c r="CA42" s="109">
        <v>0</v>
      </c>
      <c r="CB42" s="109">
        <v>0</v>
      </c>
      <c r="CC42" s="109">
        <v>0</v>
      </c>
      <c r="CD42" s="109">
        <v>0</v>
      </c>
      <c r="CE42" s="109">
        <v>6883.6945136587901</v>
      </c>
      <c r="CF42" s="109">
        <v>9.9861018996676503</v>
      </c>
      <c r="CG42" s="109">
        <v>0</v>
      </c>
      <c r="CH42" s="109">
        <v>31.323492204807099</v>
      </c>
      <c r="CI42" s="109">
        <v>462.80472449993999</v>
      </c>
      <c r="CJ42" s="109">
        <v>563.04231036623401</v>
      </c>
      <c r="CK42" s="109">
        <v>0.230686846551728</v>
      </c>
      <c r="CL42" s="109">
        <v>0</v>
      </c>
      <c r="CM42" s="109">
        <v>673.767346696407</v>
      </c>
      <c r="CN42" s="109">
        <v>25058.2054488334</v>
      </c>
      <c r="CO42" s="109">
        <v>449.35247171761699</v>
      </c>
      <c r="CP42" s="109">
        <v>1453.06584214964</v>
      </c>
      <c r="CR42" s="45">
        <f t="shared" si="0"/>
        <v>-2.4532489333125048E-6</v>
      </c>
      <c r="CS42" s="45">
        <f t="shared" si="1"/>
        <v>8.483160625025257E-6</v>
      </c>
      <c r="CT42" s="45">
        <f t="shared" si="2"/>
        <v>-1.046509411620573E-6</v>
      </c>
      <c r="CU42" s="45">
        <f t="shared" si="3"/>
        <v>-1.8821723423985987E-6</v>
      </c>
      <c r="CV42" s="45">
        <f t="shared" si="4"/>
        <v>6.1844216592717787E-7</v>
      </c>
      <c r="CW42" s="45">
        <f t="shared" si="5"/>
        <v>-2.717668665280681E-7</v>
      </c>
      <c r="CX42" s="45">
        <f t="shared" si="6"/>
        <v>2.6485151589641736E-6</v>
      </c>
      <c r="CY42" s="45">
        <f t="shared" si="7"/>
        <v>-1.8490108134849456E-6</v>
      </c>
      <c r="CZ42" s="45">
        <f t="shared" si="8"/>
        <v>-2.139820892696958E-6</v>
      </c>
      <c r="DA42" s="45">
        <f t="shared" si="9"/>
        <v>-2.4152271927153326E-6</v>
      </c>
      <c r="DB42" s="45">
        <f t="shared" si="10"/>
        <v>2.8401502653008964E-6</v>
      </c>
      <c r="DC42" s="45">
        <f t="shared" si="11"/>
        <v>-2.8432166934294496E-6</v>
      </c>
      <c r="DD42" s="45">
        <f t="shared" si="12"/>
        <v>-5.0399222437199476E-6</v>
      </c>
      <c r="DE42" s="45">
        <f t="shared" si="13"/>
        <v>-3.6688054804911054E-6</v>
      </c>
      <c r="DF42" s="45">
        <f t="shared" si="14"/>
        <v>4.5039181034559141E-6</v>
      </c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</row>
    <row r="43" spans="1:155" x14ac:dyDescent="0.25">
      <c r="A43" s="37" t="s">
        <v>42</v>
      </c>
      <c r="H43" s="109">
        <v>59021.456767999996</v>
      </c>
      <c r="I43" s="109">
        <v>1.2405766155</v>
      </c>
      <c r="J43" s="109">
        <v>139.95219399000001</v>
      </c>
      <c r="K43" s="109">
        <v>14.557161907999999</v>
      </c>
      <c r="L43" s="109">
        <v>238.44690363999999</v>
      </c>
      <c r="M43" s="109">
        <v>401.83621440000002</v>
      </c>
      <c r="N43" s="109">
        <v>1236.9592499</v>
      </c>
      <c r="O43" s="109">
        <v>1123.5649171</v>
      </c>
      <c r="P43" s="109">
        <v>95.641362763999993</v>
      </c>
      <c r="Q43" s="109">
        <v>60.738600107000003</v>
      </c>
      <c r="R43" s="109">
        <v>381.10994749000002</v>
      </c>
      <c r="S43" s="109">
        <v>76.938057076000007</v>
      </c>
      <c r="T43" s="109">
        <v>3023.4325896999999</v>
      </c>
      <c r="U43" s="109">
        <v>1.7773313941</v>
      </c>
      <c r="V43" s="109">
        <v>1651.3286974</v>
      </c>
      <c r="X43" s="109" t="s">
        <v>42</v>
      </c>
      <c r="Y43" s="109">
        <v>5.5404022132949704</v>
      </c>
      <c r="Z43" s="109">
        <v>5937.5910568143699</v>
      </c>
      <c r="AA43" s="109">
        <v>1.24057505604334</v>
      </c>
      <c r="AB43" s="109">
        <v>1.24057505604334</v>
      </c>
      <c r="AC43" s="109">
        <v>2.2528782987565901</v>
      </c>
      <c r="AD43" s="109">
        <v>0</v>
      </c>
      <c r="AE43" s="109">
        <v>139.95219243281099</v>
      </c>
      <c r="AF43" s="109">
        <v>0</v>
      </c>
      <c r="AG43" s="109">
        <v>1236.9575490250099</v>
      </c>
      <c r="AH43" s="109">
        <v>14.5571290750873</v>
      </c>
      <c r="AI43" s="109">
        <v>381.10987681536699</v>
      </c>
      <c r="AJ43" s="109">
        <v>0</v>
      </c>
      <c r="AK43" s="109">
        <v>0</v>
      </c>
      <c r="AL43" s="109">
        <v>5.9439820186508596</v>
      </c>
      <c r="AM43" s="109">
        <v>0</v>
      </c>
      <c r="AN43" s="109">
        <v>238.44657662383099</v>
      </c>
      <c r="AO43" s="109">
        <v>12131.663025196</v>
      </c>
      <c r="AP43" s="109">
        <v>0</v>
      </c>
      <c r="AQ43" s="109">
        <v>0</v>
      </c>
      <c r="AR43" s="109">
        <v>401.83682082273998</v>
      </c>
      <c r="AS43" s="109">
        <v>0</v>
      </c>
      <c r="AT43" s="109">
        <v>33.0411037615822</v>
      </c>
      <c r="AU43" s="109">
        <v>0</v>
      </c>
      <c r="AV43" s="109">
        <v>15108.813476818499</v>
      </c>
      <c r="AW43" s="109">
        <v>475.11245115031801</v>
      </c>
      <c r="AX43" s="109">
        <v>1123.5676416792801</v>
      </c>
      <c r="AY43" s="109">
        <v>95.641373486651801</v>
      </c>
      <c r="AZ43" s="109">
        <v>69225.110081736304</v>
      </c>
      <c r="BA43" s="109">
        <v>0</v>
      </c>
      <c r="BB43" s="109">
        <v>0</v>
      </c>
      <c r="BC43" s="109">
        <v>0</v>
      </c>
      <c r="BD43" s="109">
        <v>7.4112644957434207E-2</v>
      </c>
      <c r="BE43" s="109">
        <v>114.754962203706</v>
      </c>
      <c r="BF43" s="109">
        <v>60.738649634021698</v>
      </c>
      <c r="BG43" s="109">
        <v>0</v>
      </c>
      <c r="BH43" s="109">
        <v>17962.806926539699</v>
      </c>
      <c r="BI43" s="109">
        <v>0</v>
      </c>
      <c r="BJ43" s="109">
        <v>0</v>
      </c>
      <c r="BK43" s="109">
        <v>0</v>
      </c>
      <c r="BL43" s="109">
        <v>0</v>
      </c>
      <c r="BM43" s="109">
        <v>0</v>
      </c>
      <c r="BN43" s="109">
        <v>0</v>
      </c>
      <c r="BO43" s="109">
        <v>0</v>
      </c>
      <c r="BP43" s="109">
        <v>0</v>
      </c>
      <c r="BQ43" s="109">
        <v>0</v>
      </c>
      <c r="BR43" s="109">
        <v>0</v>
      </c>
      <c r="BS43" s="109">
        <v>0</v>
      </c>
      <c r="BT43" s="109">
        <v>0</v>
      </c>
      <c r="BU43" s="109">
        <v>0</v>
      </c>
      <c r="BV43" s="109">
        <v>0</v>
      </c>
      <c r="BW43" s="109">
        <v>0</v>
      </c>
      <c r="BX43" s="109">
        <v>0</v>
      </c>
      <c r="BY43" s="109">
        <v>0</v>
      </c>
      <c r="BZ43" s="109">
        <v>2982.1533251517099</v>
      </c>
      <c r="CA43" s="109">
        <v>0</v>
      </c>
      <c r="CB43" s="109">
        <v>0</v>
      </c>
      <c r="CC43" s="109">
        <v>0</v>
      </c>
      <c r="CD43" s="109">
        <v>0</v>
      </c>
      <c r="CE43" s="109">
        <v>16812.616283061201</v>
      </c>
      <c r="CF43" s="109">
        <v>76.937747457866905</v>
      </c>
      <c r="CG43" s="109">
        <v>0</v>
      </c>
      <c r="CH43" s="109">
        <v>186.10240439365501</v>
      </c>
      <c r="CI43" s="109">
        <v>3256.8406311164999</v>
      </c>
      <c r="CJ43" s="109">
        <v>3023.4318916093198</v>
      </c>
      <c r="CK43" s="109">
        <v>1.7773307757419901</v>
      </c>
      <c r="CL43" s="109">
        <v>0</v>
      </c>
      <c r="CM43" s="109">
        <v>4030.4247317250602</v>
      </c>
      <c r="CN43" s="109">
        <v>59021.403643468497</v>
      </c>
      <c r="CO43" s="109">
        <v>1651.3284445209799</v>
      </c>
      <c r="CP43" s="109">
        <v>2657.8279753056599</v>
      </c>
      <c r="CR43" s="45">
        <f t="shared" si="0"/>
        <v>-9.0008844933215655E-7</v>
      </c>
      <c r="CS43" s="45">
        <f t="shared" si="1"/>
        <v>-1.2570417985824402E-6</v>
      </c>
      <c r="CT43" s="45">
        <f t="shared" si="2"/>
        <v>-1.1126578145474529E-8</v>
      </c>
      <c r="CU43" s="45">
        <f t="shared" si="3"/>
        <v>-2.2554473809684144E-6</v>
      </c>
      <c r="CV43" s="45">
        <f t="shared" si="4"/>
        <v>-1.3714422959719423E-6</v>
      </c>
      <c r="CW43" s="45">
        <f t="shared" si="5"/>
        <v>1.5091291382705293E-6</v>
      </c>
      <c r="CX43" s="45">
        <f t="shared" si="6"/>
        <v>-1.3750452896729785E-6</v>
      </c>
      <c r="CY43" s="45">
        <f t="shared" si="7"/>
        <v>2.4249415753532089E-6</v>
      </c>
      <c r="CZ43" s="45">
        <f t="shared" si="8"/>
        <v>1.1211312238090708E-7</v>
      </c>
      <c r="DA43" s="45">
        <f t="shared" si="9"/>
        <v>8.1541263063725627E-7</v>
      </c>
      <c r="DB43" s="45">
        <f t="shared" si="10"/>
        <v>-1.8544420974058896E-7</v>
      </c>
      <c r="DC43" s="45">
        <f t="shared" si="11"/>
        <v>-4.0242520394798204E-6</v>
      </c>
      <c r="DD43" s="45">
        <f t="shared" si="12"/>
        <v>-2.3089341646553752E-7</v>
      </c>
      <c r="DE43" s="45">
        <f t="shared" si="13"/>
        <v>-3.479137385183055E-7</v>
      </c>
      <c r="DF43" s="45">
        <f t="shared" si="14"/>
        <v>-1.5313669560727949E-7</v>
      </c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</row>
    <row r="44" spans="1:155" x14ac:dyDescent="0.25">
      <c r="A44" s="37" t="s">
        <v>43</v>
      </c>
      <c r="H44" s="109">
        <v>244956.68864000001</v>
      </c>
      <c r="I44" s="109">
        <v>5.2448876838</v>
      </c>
      <c r="J44" s="109">
        <v>276.55900387999998</v>
      </c>
      <c r="K44" s="109">
        <v>63.757311692999998</v>
      </c>
      <c r="L44" s="109">
        <v>889.43563809</v>
      </c>
      <c r="M44" s="109">
        <v>1587.0159089000001</v>
      </c>
      <c r="N44" s="109">
        <v>5991.8295226</v>
      </c>
      <c r="O44" s="109">
        <v>10899.858026</v>
      </c>
      <c r="P44" s="109">
        <v>550.21561474999999</v>
      </c>
      <c r="Q44" s="109">
        <v>293.71439092999998</v>
      </c>
      <c r="R44" s="109">
        <v>1611.2498367000001</v>
      </c>
      <c r="S44" s="109">
        <v>325.27734508999998</v>
      </c>
      <c r="T44" s="109">
        <v>10488.205910000001</v>
      </c>
      <c r="U44" s="109">
        <v>7.5141699594000002</v>
      </c>
      <c r="V44" s="109">
        <v>6137.4343920000001</v>
      </c>
      <c r="X44" s="109" t="s">
        <v>43</v>
      </c>
      <c r="Y44" s="109">
        <v>23.145664476971302</v>
      </c>
      <c r="Z44" s="109">
        <v>22734.702038741001</v>
      </c>
      <c r="AA44" s="109">
        <v>5.2448910813510903</v>
      </c>
      <c r="AB44" s="109">
        <v>5.2448910813510903</v>
      </c>
      <c r="AC44" s="109">
        <v>9.5246412974966592</v>
      </c>
      <c r="AD44" s="109">
        <v>0</v>
      </c>
      <c r="AE44" s="109">
        <v>276.55895873476499</v>
      </c>
      <c r="AF44" s="109">
        <v>0</v>
      </c>
      <c r="AG44" s="109">
        <v>5991.8260220792899</v>
      </c>
      <c r="AH44" s="109">
        <v>63.757328806812502</v>
      </c>
      <c r="AI44" s="109">
        <v>1611.2514110837501</v>
      </c>
      <c r="AJ44" s="109">
        <v>0</v>
      </c>
      <c r="AK44" s="109">
        <v>0</v>
      </c>
      <c r="AL44" s="109">
        <v>21.055909317351301</v>
      </c>
      <c r="AM44" s="109">
        <v>0</v>
      </c>
      <c r="AN44" s="109">
        <v>889.43557514420297</v>
      </c>
      <c r="AO44" s="109">
        <v>50937.6747251876</v>
      </c>
      <c r="AP44" s="109">
        <v>0</v>
      </c>
      <c r="AQ44" s="109">
        <v>0</v>
      </c>
      <c r="AR44" s="109">
        <v>1587.0128912418299</v>
      </c>
      <c r="AS44" s="109">
        <v>0</v>
      </c>
      <c r="AT44" s="109">
        <v>196.44172196908301</v>
      </c>
      <c r="AU44" s="109">
        <v>0</v>
      </c>
      <c r="AV44" s="109">
        <v>62630.683136225001</v>
      </c>
      <c r="AW44" s="109">
        <v>1335.1201678411401</v>
      </c>
      <c r="AX44" s="109">
        <v>10899.85392381</v>
      </c>
      <c r="AY44" s="109">
        <v>550.21449482000196</v>
      </c>
      <c r="AZ44" s="109">
        <v>286122.80793410301</v>
      </c>
      <c r="BA44" s="109">
        <v>0</v>
      </c>
      <c r="BB44" s="109">
        <v>0</v>
      </c>
      <c r="BC44" s="109">
        <v>0</v>
      </c>
      <c r="BD44" s="109">
        <v>0.30568724876492098</v>
      </c>
      <c r="BE44" s="109">
        <v>504.94237748248599</v>
      </c>
      <c r="BF44" s="109">
        <v>293.71392342539099</v>
      </c>
      <c r="BG44" s="109">
        <v>0</v>
      </c>
      <c r="BH44" s="109">
        <v>75841.571286000602</v>
      </c>
      <c r="BI44" s="109">
        <v>0</v>
      </c>
      <c r="BJ44" s="109">
        <v>0</v>
      </c>
      <c r="BK44" s="109">
        <v>0</v>
      </c>
      <c r="BL44" s="109">
        <v>0</v>
      </c>
      <c r="BM44" s="109">
        <v>0</v>
      </c>
      <c r="BN44" s="109">
        <v>0</v>
      </c>
      <c r="BO44" s="109">
        <v>0</v>
      </c>
      <c r="BP44" s="109">
        <v>0</v>
      </c>
      <c r="BQ44" s="109">
        <v>0</v>
      </c>
      <c r="BR44" s="109">
        <v>0</v>
      </c>
      <c r="BS44" s="109">
        <v>0</v>
      </c>
      <c r="BT44" s="109">
        <v>0</v>
      </c>
      <c r="BU44" s="109">
        <v>0</v>
      </c>
      <c r="BV44" s="109">
        <v>0</v>
      </c>
      <c r="BW44" s="109">
        <v>0</v>
      </c>
      <c r="BX44" s="109">
        <v>0</v>
      </c>
      <c r="BY44" s="109">
        <v>0</v>
      </c>
      <c r="BZ44" s="109">
        <v>10796.477208559299</v>
      </c>
      <c r="CA44" s="109">
        <v>0</v>
      </c>
      <c r="CB44" s="109">
        <v>0</v>
      </c>
      <c r="CC44" s="109">
        <v>0</v>
      </c>
      <c r="CD44" s="109">
        <v>0</v>
      </c>
      <c r="CE44" s="109">
        <v>69284.551120081407</v>
      </c>
      <c r="CF44" s="109">
        <v>325.27491576378799</v>
      </c>
      <c r="CG44" s="109">
        <v>0</v>
      </c>
      <c r="CH44" s="109">
        <v>811.95600513770898</v>
      </c>
      <c r="CI44" s="109">
        <v>10978.620503500801</v>
      </c>
      <c r="CJ44" s="109">
        <v>10488.1880590077</v>
      </c>
      <c r="CK44" s="109">
        <v>7.51418257179487</v>
      </c>
      <c r="CL44" s="109">
        <v>0</v>
      </c>
      <c r="CM44" s="109">
        <v>17039.036496143301</v>
      </c>
      <c r="CN44" s="109">
        <v>244956.17697007701</v>
      </c>
      <c r="CO44" s="109">
        <v>6137.4234661045903</v>
      </c>
      <c r="CP44" s="109">
        <v>9715.56484885387</v>
      </c>
      <c r="CR44" s="45">
        <f t="shared" si="0"/>
        <v>-2.0888179287497729E-6</v>
      </c>
      <c r="CS44" s="45">
        <f t="shared" si="1"/>
        <v>6.4778338356780804E-7</v>
      </c>
      <c r="CT44" s="45">
        <f t="shared" si="2"/>
        <v>-1.6323907144131252E-7</v>
      </c>
      <c r="CU44" s="45">
        <f t="shared" si="3"/>
        <v>2.6842117475760039E-7</v>
      </c>
      <c r="CV44" s="45">
        <f t="shared" si="4"/>
        <v>-7.0770491231305824E-8</v>
      </c>
      <c r="CW44" s="45">
        <f t="shared" si="5"/>
        <v>-1.9014668682539661E-6</v>
      </c>
      <c r="CX44" s="45">
        <f t="shared" si="6"/>
        <v>-5.8421567183668977E-7</v>
      </c>
      <c r="CY44" s="45">
        <f t="shared" si="7"/>
        <v>-3.7635260843762888E-7</v>
      </c>
      <c r="CZ44" s="45">
        <f t="shared" si="8"/>
        <v>-2.0354384136028134E-6</v>
      </c>
      <c r="DA44" s="45">
        <f t="shared" si="9"/>
        <v>-1.5916980012834805E-6</v>
      </c>
      <c r="DB44" s="45">
        <f t="shared" si="10"/>
        <v>9.7711957151473291E-7</v>
      </c>
      <c r="DC44" s="45">
        <f t="shared" si="11"/>
        <v>-7.468476512937807E-6</v>
      </c>
      <c r="DD44" s="45">
        <f t="shared" si="12"/>
        <v>-1.702006277710163E-6</v>
      </c>
      <c r="DE44" s="45">
        <f t="shared" si="13"/>
        <v>1.6784814474483284E-6</v>
      </c>
      <c r="DF44" s="45">
        <f t="shared" si="14"/>
        <v>-1.780205654678223E-6</v>
      </c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</row>
    <row r="45" spans="1:155" x14ac:dyDescent="0.25">
      <c r="A45" s="37" t="s">
        <v>44</v>
      </c>
      <c r="H45" s="109">
        <v>27634.681353</v>
      </c>
      <c r="I45" s="109">
        <v>0.57817429519999997</v>
      </c>
      <c r="J45" s="109">
        <v>51.800365997999997</v>
      </c>
      <c r="K45" s="109">
        <v>8.0560687087999998</v>
      </c>
      <c r="L45" s="109">
        <v>119.56460970000001</v>
      </c>
      <c r="M45" s="109">
        <v>189.58521196000001</v>
      </c>
      <c r="N45" s="109">
        <v>1045.2238910999999</v>
      </c>
      <c r="O45" s="109">
        <v>1024.7092393999999</v>
      </c>
      <c r="P45" s="109">
        <v>27.619505106999998</v>
      </c>
      <c r="Q45" s="109">
        <v>49.484877781000002</v>
      </c>
      <c r="R45" s="109">
        <v>177.61738575999999</v>
      </c>
      <c r="S45" s="109">
        <v>35.857202508</v>
      </c>
      <c r="T45" s="109">
        <v>1532.5636542</v>
      </c>
      <c r="U45" s="109">
        <v>0.82833040189999996</v>
      </c>
      <c r="V45" s="109">
        <v>832.44306258999995</v>
      </c>
      <c r="X45" s="109" t="s">
        <v>44</v>
      </c>
      <c r="Y45" s="109">
        <v>2.4123838901455299</v>
      </c>
      <c r="Z45" s="109">
        <v>2962.1422643093902</v>
      </c>
      <c r="AA45" s="109">
        <v>0.57816761882394996</v>
      </c>
      <c r="AB45" s="109">
        <v>0.57816761882394996</v>
      </c>
      <c r="AC45" s="109">
        <v>1.0499556209180001</v>
      </c>
      <c r="AD45" s="109">
        <v>0</v>
      </c>
      <c r="AE45" s="109">
        <v>51.800306176757701</v>
      </c>
      <c r="AF45" s="109">
        <v>0</v>
      </c>
      <c r="AG45" s="109">
        <v>1045.2228635030201</v>
      </c>
      <c r="AH45" s="109">
        <v>8.0560798313606803</v>
      </c>
      <c r="AI45" s="109">
        <v>177.61657401538901</v>
      </c>
      <c r="AJ45" s="109">
        <v>0</v>
      </c>
      <c r="AK45" s="109">
        <v>0</v>
      </c>
      <c r="AL45" s="109">
        <v>2.6630219796715799</v>
      </c>
      <c r="AM45" s="109">
        <v>0</v>
      </c>
      <c r="AN45" s="109">
        <v>119.565102777715</v>
      </c>
      <c r="AO45" s="109">
        <v>5795.6038755845402</v>
      </c>
      <c r="AP45" s="109">
        <v>0</v>
      </c>
      <c r="AQ45" s="109">
        <v>0</v>
      </c>
      <c r="AR45" s="109">
        <v>189.586250166106</v>
      </c>
      <c r="AS45" s="109">
        <v>0</v>
      </c>
      <c r="AT45" s="109">
        <v>10.3640165987863</v>
      </c>
      <c r="AU45" s="109">
        <v>0</v>
      </c>
      <c r="AV45" s="109">
        <v>6679.92411566391</v>
      </c>
      <c r="AW45" s="109">
        <v>217.16280104389</v>
      </c>
      <c r="AX45" s="109">
        <v>1024.70512432857</v>
      </c>
      <c r="AY45" s="109">
        <v>27.619290946427601</v>
      </c>
      <c r="AZ45" s="109">
        <v>32833.852636452299</v>
      </c>
      <c r="BA45" s="109">
        <v>0</v>
      </c>
      <c r="BB45" s="109">
        <v>0</v>
      </c>
      <c r="BC45" s="109">
        <v>0</v>
      </c>
      <c r="BD45" s="109">
        <v>2.9872507248330699E-2</v>
      </c>
      <c r="BE45" s="109">
        <v>50.570163197148297</v>
      </c>
      <c r="BF45" s="109">
        <v>49.484789059827897</v>
      </c>
      <c r="BG45" s="109">
        <v>0</v>
      </c>
      <c r="BH45" s="109">
        <v>8602.3822641878905</v>
      </c>
      <c r="BI45" s="109">
        <v>0</v>
      </c>
      <c r="BJ45" s="109">
        <v>0</v>
      </c>
      <c r="BK45" s="109">
        <v>0</v>
      </c>
      <c r="BL45" s="109">
        <v>0</v>
      </c>
      <c r="BM45" s="109">
        <v>0</v>
      </c>
      <c r="BN45" s="109">
        <v>0</v>
      </c>
      <c r="BO45" s="109">
        <v>0</v>
      </c>
      <c r="BP45" s="109">
        <v>0</v>
      </c>
      <c r="BQ45" s="109">
        <v>0</v>
      </c>
      <c r="BR45" s="109">
        <v>0</v>
      </c>
      <c r="BS45" s="109">
        <v>0</v>
      </c>
      <c r="BT45" s="109">
        <v>0</v>
      </c>
      <c r="BU45" s="109">
        <v>0</v>
      </c>
      <c r="BV45" s="109">
        <v>0</v>
      </c>
      <c r="BW45" s="109">
        <v>0</v>
      </c>
      <c r="BX45" s="109">
        <v>0</v>
      </c>
      <c r="BY45" s="109">
        <v>0</v>
      </c>
      <c r="BZ45" s="109">
        <v>1236.6991214008899</v>
      </c>
      <c r="CA45" s="109">
        <v>0</v>
      </c>
      <c r="CB45" s="109">
        <v>0</v>
      </c>
      <c r="CC45" s="109">
        <v>0</v>
      </c>
      <c r="CD45" s="109">
        <v>0</v>
      </c>
      <c r="CE45" s="109">
        <v>7671.1576371808296</v>
      </c>
      <c r="CF45" s="109">
        <v>35.857090585365597</v>
      </c>
      <c r="CG45" s="109">
        <v>0</v>
      </c>
      <c r="CH45" s="109">
        <v>101.148696569835</v>
      </c>
      <c r="CI45" s="109">
        <v>1530.85055963113</v>
      </c>
      <c r="CJ45" s="109">
        <v>1532.5598468298899</v>
      </c>
      <c r="CK45" s="109">
        <v>0.82832811425278097</v>
      </c>
      <c r="CL45" s="109">
        <v>0</v>
      </c>
      <c r="CM45" s="109">
        <v>1969.9855086662801</v>
      </c>
      <c r="CN45" s="109">
        <v>27634.543605548999</v>
      </c>
      <c r="CO45" s="109">
        <v>832.44109281000897</v>
      </c>
      <c r="CP45" s="109">
        <v>1166.7236103068001</v>
      </c>
      <c r="CR45" s="45">
        <f t="shared" si="0"/>
        <v>-4.9845861886861009E-6</v>
      </c>
      <c r="CS45" s="45">
        <f t="shared" si="1"/>
        <v>-1.1547341529076861E-5</v>
      </c>
      <c r="CT45" s="45">
        <f t="shared" si="2"/>
        <v>-1.1548420777193768E-6</v>
      </c>
      <c r="CU45" s="45">
        <f t="shared" si="3"/>
        <v>1.3806437212144061E-6</v>
      </c>
      <c r="CV45" s="45">
        <f t="shared" si="4"/>
        <v>4.1239436671894725E-6</v>
      </c>
      <c r="CW45" s="45">
        <f t="shared" si="5"/>
        <v>5.4761977226770226E-6</v>
      </c>
      <c r="CX45" s="45">
        <f t="shared" si="6"/>
        <v>-9.8313575549551762E-7</v>
      </c>
      <c r="CY45" s="45">
        <f t="shared" si="7"/>
        <v>-4.0158430036802632E-6</v>
      </c>
      <c r="CZ45" s="45">
        <f t="shared" si="8"/>
        <v>-7.7539612519516652E-6</v>
      </c>
      <c r="DA45" s="45">
        <f t="shared" si="9"/>
        <v>-1.7928946394018525E-6</v>
      </c>
      <c r="DB45" s="45">
        <f t="shared" si="10"/>
        <v>-4.5701866825234821E-6</v>
      </c>
      <c r="DC45" s="45">
        <f t="shared" si="11"/>
        <v>-3.121343177234794E-6</v>
      </c>
      <c r="DD45" s="45">
        <f t="shared" si="12"/>
        <v>-2.484314501142463E-6</v>
      </c>
      <c r="DE45" s="45">
        <f t="shared" si="13"/>
        <v>-2.7617569193923E-6</v>
      </c>
      <c r="DF45" s="45">
        <f t="shared" si="14"/>
        <v>-2.3662639278387759E-6</v>
      </c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</row>
    <row r="46" spans="1:155" x14ac:dyDescent="0.25">
      <c r="A46" s="37" t="s">
        <v>45</v>
      </c>
      <c r="H46" s="109">
        <v>5139.0250888999999</v>
      </c>
      <c r="I46" s="109">
        <v>0.1144826308</v>
      </c>
      <c r="J46" s="109">
        <v>6.6692091578000001</v>
      </c>
      <c r="K46" s="109">
        <v>1.5986771040000001</v>
      </c>
      <c r="L46" s="109">
        <v>22.244227890000001</v>
      </c>
      <c r="M46" s="109">
        <v>36.438654325000002</v>
      </c>
      <c r="N46" s="109">
        <v>208.07216313999999</v>
      </c>
      <c r="O46" s="109">
        <v>155.35638528000001</v>
      </c>
      <c r="P46" s="109">
        <v>3.3021900808</v>
      </c>
      <c r="Q46" s="109">
        <v>9.8815565002000003</v>
      </c>
      <c r="R46" s="109">
        <v>35.169508133999997</v>
      </c>
      <c r="S46" s="109">
        <v>7.0999816255999999</v>
      </c>
      <c r="T46" s="109">
        <v>278.33409205999999</v>
      </c>
      <c r="U46" s="109">
        <v>0.1640153225</v>
      </c>
      <c r="V46" s="109">
        <v>158.48648521999999</v>
      </c>
      <c r="X46" s="109" t="s">
        <v>45</v>
      </c>
      <c r="Y46" s="109">
        <v>0.48297951213611301</v>
      </c>
      <c r="Z46" s="109">
        <v>571.29476260403396</v>
      </c>
      <c r="AA46" s="109">
        <v>0.114482465923782</v>
      </c>
      <c r="AB46" s="109">
        <v>0.114482465923782</v>
      </c>
      <c r="AC46" s="109">
        <v>0.20789892805767199</v>
      </c>
      <c r="AD46" s="109">
        <v>0</v>
      </c>
      <c r="AE46" s="109">
        <v>6.6692351054447299</v>
      </c>
      <c r="AF46" s="109">
        <v>0</v>
      </c>
      <c r="AG46" s="109">
        <v>208.071714381487</v>
      </c>
      <c r="AH46" s="109">
        <v>1.5986766139925801</v>
      </c>
      <c r="AI46" s="109">
        <v>35.169482168488202</v>
      </c>
      <c r="AJ46" s="109">
        <v>0</v>
      </c>
      <c r="AK46" s="109">
        <v>0</v>
      </c>
      <c r="AL46" s="109">
        <v>0.51353294177516196</v>
      </c>
      <c r="AM46" s="109">
        <v>0</v>
      </c>
      <c r="AN46" s="109">
        <v>22.244331767742501</v>
      </c>
      <c r="AO46" s="109">
        <v>1142.5047390986799</v>
      </c>
      <c r="AP46" s="109">
        <v>0</v>
      </c>
      <c r="AQ46" s="109">
        <v>0</v>
      </c>
      <c r="AR46" s="109">
        <v>36.438716156880801</v>
      </c>
      <c r="AS46" s="109">
        <v>0</v>
      </c>
      <c r="AT46" s="109">
        <v>1.1136043031465399</v>
      </c>
      <c r="AU46" s="109">
        <v>0</v>
      </c>
      <c r="AV46" s="109">
        <v>1225.4193941941501</v>
      </c>
      <c r="AW46" s="109">
        <v>36.084425983200802</v>
      </c>
      <c r="AX46" s="109">
        <v>155.35687269656799</v>
      </c>
      <c r="AY46" s="109">
        <v>3.3021873842264302</v>
      </c>
      <c r="AZ46" s="109">
        <v>6154.0317675005599</v>
      </c>
      <c r="BA46" s="109">
        <v>0</v>
      </c>
      <c r="BB46" s="109">
        <v>0</v>
      </c>
      <c r="BC46" s="109">
        <v>0</v>
      </c>
      <c r="BD46" s="109">
        <v>6.06101213197968E-3</v>
      </c>
      <c r="BE46" s="109">
        <v>9.5275211618964004</v>
      </c>
      <c r="BF46" s="109">
        <v>9.8815453637350501</v>
      </c>
      <c r="BG46" s="109">
        <v>0</v>
      </c>
      <c r="BH46" s="109">
        <v>1635.9696126721601</v>
      </c>
      <c r="BI46" s="109">
        <v>0</v>
      </c>
      <c r="BJ46" s="109">
        <v>0</v>
      </c>
      <c r="BK46" s="109">
        <v>0</v>
      </c>
      <c r="BL46" s="109">
        <v>0</v>
      </c>
      <c r="BM46" s="109">
        <v>0</v>
      </c>
      <c r="BN46" s="109">
        <v>0</v>
      </c>
      <c r="BO46" s="109">
        <v>0</v>
      </c>
      <c r="BP46" s="109">
        <v>0</v>
      </c>
      <c r="BQ46" s="109">
        <v>0</v>
      </c>
      <c r="BR46" s="109">
        <v>0</v>
      </c>
      <c r="BS46" s="109">
        <v>0</v>
      </c>
      <c r="BT46" s="109">
        <v>0</v>
      </c>
      <c r="BU46" s="109">
        <v>0</v>
      </c>
      <c r="BV46" s="109">
        <v>0</v>
      </c>
      <c r="BW46" s="109">
        <v>0</v>
      </c>
      <c r="BX46" s="109">
        <v>0</v>
      </c>
      <c r="BY46" s="109">
        <v>0</v>
      </c>
      <c r="BZ46" s="109">
        <v>242.00539688923399</v>
      </c>
      <c r="CA46" s="109">
        <v>0</v>
      </c>
      <c r="CB46" s="109">
        <v>0</v>
      </c>
      <c r="CC46" s="109">
        <v>0</v>
      </c>
      <c r="CD46" s="109">
        <v>0</v>
      </c>
      <c r="CE46" s="109">
        <v>1421.8992448527999</v>
      </c>
      <c r="CF46" s="109">
        <v>7.0999812889763199</v>
      </c>
      <c r="CG46" s="109">
        <v>0</v>
      </c>
      <c r="CH46" s="109">
        <v>20.0925230103399</v>
      </c>
      <c r="CI46" s="109">
        <v>276.132575710281</v>
      </c>
      <c r="CJ46" s="109">
        <v>278.33324404242001</v>
      </c>
      <c r="CK46" s="109">
        <v>0.16401501423866099</v>
      </c>
      <c r="CL46" s="109">
        <v>0</v>
      </c>
      <c r="CM46" s="109">
        <v>388.57470832189699</v>
      </c>
      <c r="CN46" s="109">
        <v>5139.0215990123297</v>
      </c>
      <c r="CO46" s="109">
        <v>158.48606552355901</v>
      </c>
      <c r="CP46" s="109">
        <v>204.32665694363899</v>
      </c>
      <c r="CR46" s="45">
        <f t="shared" si="0"/>
        <v>-6.7909527776435682E-7</v>
      </c>
      <c r="CS46" s="45">
        <f t="shared" si="1"/>
        <v>-1.4401854398848947E-6</v>
      </c>
      <c r="CT46" s="45">
        <f t="shared" si="2"/>
        <v>3.8906629130671412E-6</v>
      </c>
      <c r="CU46" s="45">
        <f t="shared" si="3"/>
        <v>-3.0650806141349593E-7</v>
      </c>
      <c r="CV46" s="45">
        <f t="shared" si="4"/>
        <v>4.6698740461520433E-6</v>
      </c>
      <c r="CW46" s="45">
        <f t="shared" si="5"/>
        <v>1.6968760769253672E-6</v>
      </c>
      <c r="CX46" s="45">
        <f t="shared" si="6"/>
        <v>-2.156744593874553E-6</v>
      </c>
      <c r="CY46" s="45">
        <f t="shared" si="7"/>
        <v>3.1374092999109214E-6</v>
      </c>
      <c r="CZ46" s="45">
        <f t="shared" si="8"/>
        <v>-8.1660155950750306E-7</v>
      </c>
      <c r="DA46" s="45">
        <f t="shared" si="9"/>
        <v>-1.1269950184453982E-6</v>
      </c>
      <c r="DB46" s="45">
        <f t="shared" si="10"/>
        <v>-7.3829613132084246E-7</v>
      </c>
      <c r="DC46" s="45">
        <f t="shared" si="11"/>
        <v>-4.7411908620718203E-8</v>
      </c>
      <c r="DD46" s="45">
        <f t="shared" si="12"/>
        <v>-3.0467614430804298E-6</v>
      </c>
      <c r="DE46" s="45">
        <f t="shared" si="13"/>
        <v>-1.8794667126933046E-6</v>
      </c>
      <c r="DF46" s="45">
        <f t="shared" si="14"/>
        <v>-2.6481528718560684E-6</v>
      </c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</row>
    <row r="47" spans="1:155" x14ac:dyDescent="0.25">
      <c r="A47" s="37" t="s">
        <v>46</v>
      </c>
      <c r="H47" s="109">
        <v>70449.810962000003</v>
      </c>
      <c r="I47" s="109">
        <v>1.5579267771</v>
      </c>
      <c r="J47" s="109">
        <v>106.33007237</v>
      </c>
      <c r="K47" s="109">
        <v>20.004847476999998</v>
      </c>
      <c r="L47" s="109">
        <v>269.91332853</v>
      </c>
      <c r="M47" s="109">
        <v>486.17843797</v>
      </c>
      <c r="N47" s="109">
        <v>2174.4719654</v>
      </c>
      <c r="O47" s="109">
        <v>1894.8546306000001</v>
      </c>
      <c r="P47" s="109">
        <v>120.74051917</v>
      </c>
      <c r="Q47" s="109">
        <v>104.66088494</v>
      </c>
      <c r="R47" s="109">
        <v>478.60114786000003</v>
      </c>
      <c r="S47" s="109">
        <v>96.619473400999993</v>
      </c>
      <c r="T47" s="109">
        <v>3414.4303764000001</v>
      </c>
      <c r="U47" s="109">
        <v>2.2319880423999998</v>
      </c>
      <c r="V47" s="109">
        <v>1914.9381845</v>
      </c>
      <c r="X47" s="109" t="s">
        <v>46</v>
      </c>
      <c r="Y47" s="109">
        <v>6.6517456232776802</v>
      </c>
      <c r="Z47" s="109">
        <v>7008.8280371238698</v>
      </c>
      <c r="AA47" s="109">
        <v>1.5579238101395101</v>
      </c>
      <c r="AB47" s="109">
        <v>1.5579238101395101</v>
      </c>
      <c r="AC47" s="109">
        <v>2.8291746020436799</v>
      </c>
      <c r="AD47" s="109">
        <v>0</v>
      </c>
      <c r="AE47" s="109">
        <v>106.329953329345</v>
      </c>
      <c r="AF47" s="109">
        <v>0</v>
      </c>
      <c r="AG47" s="109">
        <v>2174.4665635588399</v>
      </c>
      <c r="AH47" s="109">
        <v>20.004854385963402</v>
      </c>
      <c r="AI47" s="109">
        <v>478.59908560450702</v>
      </c>
      <c r="AJ47" s="109">
        <v>0</v>
      </c>
      <c r="AK47" s="109">
        <v>0</v>
      </c>
      <c r="AL47" s="109">
        <v>6.2753110567021801</v>
      </c>
      <c r="AM47" s="109">
        <v>0</v>
      </c>
      <c r="AN47" s="109">
        <v>269.91335223475602</v>
      </c>
      <c r="AO47" s="109">
        <v>15262.057764560999</v>
      </c>
      <c r="AP47" s="109">
        <v>0</v>
      </c>
      <c r="AQ47" s="109">
        <v>0</v>
      </c>
      <c r="AR47" s="109">
        <v>486.17732221529701</v>
      </c>
      <c r="AS47" s="109">
        <v>0</v>
      </c>
      <c r="AT47" s="109">
        <v>40.906767255565299</v>
      </c>
      <c r="AU47" s="109">
        <v>0</v>
      </c>
      <c r="AV47" s="109">
        <v>18036.648369820901</v>
      </c>
      <c r="AW47" s="109">
        <v>469.898788741293</v>
      </c>
      <c r="AX47" s="109">
        <v>1894.8605104880301</v>
      </c>
      <c r="AY47" s="109">
        <v>120.740368215313</v>
      </c>
      <c r="AZ47" s="109">
        <v>83137.574514128806</v>
      </c>
      <c r="BA47" s="109">
        <v>0</v>
      </c>
      <c r="BB47" s="109">
        <v>0</v>
      </c>
      <c r="BC47" s="109">
        <v>0</v>
      </c>
      <c r="BD47" s="109">
        <v>8.4657784552546494E-2</v>
      </c>
      <c r="BE47" s="109">
        <v>141.19106252138701</v>
      </c>
      <c r="BF47" s="109">
        <v>104.660990125233</v>
      </c>
      <c r="BG47" s="109">
        <v>0</v>
      </c>
      <c r="BH47" s="109">
        <v>21843.740338573702</v>
      </c>
      <c r="BI47" s="109">
        <v>0</v>
      </c>
      <c r="BJ47" s="109">
        <v>0</v>
      </c>
      <c r="BK47" s="109">
        <v>0</v>
      </c>
      <c r="BL47" s="109">
        <v>0</v>
      </c>
      <c r="BM47" s="109">
        <v>0</v>
      </c>
      <c r="BN47" s="109">
        <v>0</v>
      </c>
      <c r="BO47" s="109">
        <v>0</v>
      </c>
      <c r="BP47" s="109">
        <v>0</v>
      </c>
      <c r="BQ47" s="109">
        <v>0</v>
      </c>
      <c r="BR47" s="109">
        <v>0</v>
      </c>
      <c r="BS47" s="109">
        <v>0</v>
      </c>
      <c r="BT47" s="109">
        <v>0</v>
      </c>
      <c r="BU47" s="109">
        <v>0</v>
      </c>
      <c r="BV47" s="109">
        <v>0</v>
      </c>
      <c r="BW47" s="109">
        <v>0</v>
      </c>
      <c r="BX47" s="109">
        <v>0</v>
      </c>
      <c r="BY47" s="109">
        <v>0</v>
      </c>
      <c r="BZ47" s="109">
        <v>3081.7111586988899</v>
      </c>
      <c r="CA47" s="109">
        <v>0</v>
      </c>
      <c r="CB47" s="109">
        <v>0</v>
      </c>
      <c r="CC47" s="109">
        <v>0</v>
      </c>
      <c r="CD47" s="109">
        <v>0</v>
      </c>
      <c r="CE47" s="109">
        <v>20009.2461088907</v>
      </c>
      <c r="CF47" s="109">
        <v>96.619189705269406</v>
      </c>
      <c r="CG47" s="109">
        <v>0</v>
      </c>
      <c r="CH47" s="109">
        <v>252.92872033755299</v>
      </c>
      <c r="CI47" s="109">
        <v>3505.1913348825101</v>
      </c>
      <c r="CJ47" s="109">
        <v>3414.4292357169802</v>
      </c>
      <c r="CK47" s="109">
        <v>2.2319715088738201</v>
      </c>
      <c r="CL47" s="109">
        <v>0</v>
      </c>
      <c r="CM47" s="109">
        <v>5138.4629303143201</v>
      </c>
      <c r="CN47" s="109">
        <v>70449.770350259307</v>
      </c>
      <c r="CO47" s="109">
        <v>1914.93590655564</v>
      </c>
      <c r="CP47" s="109">
        <v>2857.2285240553201</v>
      </c>
      <c r="CR47" s="45">
        <f t="shared" si="0"/>
        <v>-5.7646344457024001E-7</v>
      </c>
      <c r="CS47" s="45">
        <f t="shared" si="1"/>
        <v>-1.9044287148599656E-6</v>
      </c>
      <c r="CT47" s="45">
        <f t="shared" si="2"/>
        <v>-1.1195389257289954E-6</v>
      </c>
      <c r="CU47" s="45">
        <f t="shared" si="3"/>
        <v>3.4536446284362322E-7</v>
      </c>
      <c r="CV47" s="45">
        <f t="shared" si="4"/>
        <v>8.7823584506742668E-8</v>
      </c>
      <c r="CW47" s="45">
        <f t="shared" si="5"/>
        <v>-2.2949489649368256E-6</v>
      </c>
      <c r="CX47" s="45">
        <f t="shared" si="6"/>
        <v>-2.4842082335933627E-6</v>
      </c>
      <c r="CY47" s="45">
        <f t="shared" si="7"/>
        <v>3.1030813314332029E-6</v>
      </c>
      <c r="CZ47" s="45">
        <f t="shared" si="8"/>
        <v>-1.2502404995340686E-6</v>
      </c>
      <c r="DA47" s="45">
        <f t="shared" si="9"/>
        <v>1.0050099715554594E-6</v>
      </c>
      <c r="DB47" s="45">
        <f t="shared" si="10"/>
        <v>-4.3089229982471322E-6</v>
      </c>
      <c r="DC47" s="45">
        <f t="shared" si="11"/>
        <v>-2.9362168991542074E-6</v>
      </c>
      <c r="DD47" s="45">
        <f t="shared" si="12"/>
        <v>-3.3407710632974767E-7</v>
      </c>
      <c r="DE47" s="45">
        <f t="shared" si="13"/>
        <v>-7.4075334928399024E-6</v>
      </c>
      <c r="DF47" s="45">
        <f t="shared" si="14"/>
        <v>-1.1895654796803433E-6</v>
      </c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</row>
    <row r="48" spans="1:155" x14ac:dyDescent="0.25">
      <c r="A48" s="37" t="s">
        <v>47</v>
      </c>
      <c r="H48" s="109">
        <v>76416.014626999997</v>
      </c>
      <c r="I48" s="109">
        <v>1.3788410871000001</v>
      </c>
      <c r="J48" s="109">
        <v>85.486853601000007</v>
      </c>
      <c r="K48" s="109">
        <v>19.730580938999999</v>
      </c>
      <c r="L48" s="109">
        <v>319.22171112000001</v>
      </c>
      <c r="M48" s="109">
        <v>443.34988712000001</v>
      </c>
      <c r="N48" s="109">
        <v>2690.6002429</v>
      </c>
      <c r="O48" s="109">
        <v>1973.6832523999999</v>
      </c>
      <c r="P48" s="109">
        <v>112.767166</v>
      </c>
      <c r="Q48" s="109">
        <v>135.31755304000001</v>
      </c>
      <c r="R48" s="109">
        <v>423.58532937000001</v>
      </c>
      <c r="S48" s="109">
        <v>85.512940462000003</v>
      </c>
      <c r="T48" s="109">
        <v>3575.8051446999998</v>
      </c>
      <c r="U48" s="109">
        <v>1.9754181412</v>
      </c>
      <c r="V48" s="109">
        <v>2116.8749364</v>
      </c>
      <c r="X48" s="109" t="s">
        <v>47</v>
      </c>
      <c r="Y48" s="109">
        <v>7.7208896746449804</v>
      </c>
      <c r="Z48" s="109">
        <v>7497.3563865337101</v>
      </c>
      <c r="AA48" s="109">
        <v>1.3788406052845901</v>
      </c>
      <c r="AB48" s="109">
        <v>1.3788406052845901</v>
      </c>
      <c r="AC48" s="109">
        <v>2.5039637867358802</v>
      </c>
      <c r="AD48" s="109">
        <v>0</v>
      </c>
      <c r="AE48" s="109">
        <v>85.486996842385693</v>
      </c>
      <c r="AF48" s="109">
        <v>0</v>
      </c>
      <c r="AG48" s="109">
        <v>2690.5854541508902</v>
      </c>
      <c r="AH48" s="109">
        <v>19.7305259897913</v>
      </c>
      <c r="AI48" s="109">
        <v>423.58280449331102</v>
      </c>
      <c r="AJ48" s="109">
        <v>0</v>
      </c>
      <c r="AK48" s="109">
        <v>0</v>
      </c>
      <c r="AL48" s="109">
        <v>6.8452822620619003</v>
      </c>
      <c r="AM48" s="109">
        <v>0</v>
      </c>
      <c r="AN48" s="109">
        <v>319.22145956384901</v>
      </c>
      <c r="AO48" s="109">
        <v>14830.3681004055</v>
      </c>
      <c r="AP48" s="109">
        <v>0</v>
      </c>
      <c r="AQ48" s="109">
        <v>0</v>
      </c>
      <c r="AR48" s="109">
        <v>443.34866724216602</v>
      </c>
      <c r="AS48" s="109">
        <v>0</v>
      </c>
      <c r="AT48" s="109">
        <v>48.279719022919302</v>
      </c>
      <c r="AU48" s="109">
        <v>0</v>
      </c>
      <c r="AV48" s="109">
        <v>18542.711223358299</v>
      </c>
      <c r="AW48" s="109">
        <v>449.79963716762802</v>
      </c>
      <c r="AX48" s="109">
        <v>1973.67629533677</v>
      </c>
      <c r="AY48" s="109">
        <v>112.76662589158499</v>
      </c>
      <c r="AZ48" s="109">
        <v>89549.335009066504</v>
      </c>
      <c r="BA48" s="109">
        <v>0</v>
      </c>
      <c r="BB48" s="109">
        <v>0</v>
      </c>
      <c r="BC48" s="109">
        <v>0</v>
      </c>
      <c r="BD48" s="109">
        <v>0.12535827055909199</v>
      </c>
      <c r="BE48" s="109">
        <v>134.370022324476</v>
      </c>
      <c r="BF48" s="109">
        <v>135.317056798778</v>
      </c>
      <c r="BG48" s="109">
        <v>0</v>
      </c>
      <c r="BH48" s="109">
        <v>26007.543799037601</v>
      </c>
      <c r="BI48" s="109">
        <v>0</v>
      </c>
      <c r="BJ48" s="109">
        <v>0</v>
      </c>
      <c r="BK48" s="109">
        <v>0</v>
      </c>
      <c r="BL48" s="109">
        <v>0</v>
      </c>
      <c r="BM48" s="109">
        <v>0</v>
      </c>
      <c r="BN48" s="109">
        <v>0</v>
      </c>
      <c r="BO48" s="109">
        <v>0</v>
      </c>
      <c r="BP48" s="109">
        <v>0</v>
      </c>
      <c r="BQ48" s="109">
        <v>0</v>
      </c>
      <c r="BR48" s="109">
        <v>0</v>
      </c>
      <c r="BS48" s="109">
        <v>0</v>
      </c>
      <c r="BT48" s="109">
        <v>0</v>
      </c>
      <c r="BU48" s="109">
        <v>0</v>
      </c>
      <c r="BV48" s="109">
        <v>0</v>
      </c>
      <c r="BW48" s="109">
        <v>0</v>
      </c>
      <c r="BX48" s="109">
        <v>0</v>
      </c>
      <c r="BY48" s="109">
        <v>0</v>
      </c>
      <c r="BZ48" s="109">
        <v>4135.7241060861497</v>
      </c>
      <c r="CA48" s="109">
        <v>0</v>
      </c>
      <c r="CB48" s="109">
        <v>0</v>
      </c>
      <c r="CC48" s="109">
        <v>0</v>
      </c>
      <c r="CD48" s="109">
        <v>0</v>
      </c>
      <c r="CE48" s="109">
        <v>20355.9110738788</v>
      </c>
      <c r="CF48" s="109">
        <v>85.513322298318499</v>
      </c>
      <c r="CG48" s="109">
        <v>0</v>
      </c>
      <c r="CH48" s="109">
        <v>255.71515832425101</v>
      </c>
      <c r="CI48" s="109">
        <v>3502.3621558049799</v>
      </c>
      <c r="CJ48" s="109">
        <v>3575.7883992347802</v>
      </c>
      <c r="CK48" s="109">
        <v>1.97540899970436</v>
      </c>
      <c r="CL48" s="109">
        <v>0</v>
      </c>
      <c r="CM48" s="109">
        <v>4953.0453130230198</v>
      </c>
      <c r="CN48" s="109">
        <v>76415.520699636705</v>
      </c>
      <c r="CO48" s="109">
        <v>2116.8711873512202</v>
      </c>
      <c r="CP48" s="109">
        <v>2997.0367353783499</v>
      </c>
      <c r="CR48" s="45">
        <f t="shared" si="0"/>
        <v>-6.4636629599525483E-6</v>
      </c>
      <c r="CS48" s="45">
        <f t="shared" si="1"/>
        <v>-3.4943505420720373E-7</v>
      </c>
      <c r="CT48" s="45">
        <f t="shared" si="2"/>
        <v>1.6755954822559376E-6</v>
      </c>
      <c r="CU48" s="45">
        <f t="shared" si="3"/>
        <v>-2.7849767256992111E-6</v>
      </c>
      <c r="CV48" s="45">
        <f t="shared" si="4"/>
        <v>-7.880295801838906E-7</v>
      </c>
      <c r="CW48" s="45">
        <f t="shared" si="5"/>
        <v>-2.7515013974937085E-6</v>
      </c>
      <c r="CX48" s="45">
        <f t="shared" si="6"/>
        <v>-5.4964497787571953E-6</v>
      </c>
      <c r="CY48" s="45">
        <f t="shared" si="7"/>
        <v>-3.5249137476784013E-6</v>
      </c>
      <c r="CZ48" s="45">
        <f t="shared" si="8"/>
        <v>-4.7895893296582382E-6</v>
      </c>
      <c r="DA48" s="45">
        <f t="shared" si="9"/>
        <v>-3.6672346703080036E-6</v>
      </c>
      <c r="DB48" s="45">
        <f t="shared" si="10"/>
        <v>-5.9607274235624261E-6</v>
      </c>
      <c r="DC48" s="45">
        <f t="shared" si="11"/>
        <v>4.4652460368366997E-6</v>
      </c>
      <c r="DD48" s="45">
        <f t="shared" si="12"/>
        <v>-4.6829915339341803E-6</v>
      </c>
      <c r="DE48" s="45">
        <f t="shared" si="13"/>
        <v>-4.6276256400410313E-6</v>
      </c>
      <c r="DF48" s="45">
        <f t="shared" si="14"/>
        <v>-1.7710298871908015E-6</v>
      </c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</row>
    <row r="49" spans="1:155" x14ac:dyDescent="0.25">
      <c r="A49" s="37" t="s">
        <v>48</v>
      </c>
      <c r="H49" s="109">
        <v>14460.92937</v>
      </c>
      <c r="I49" s="109">
        <v>0.33058774229999999</v>
      </c>
      <c r="J49" s="109">
        <v>15.496623934</v>
      </c>
      <c r="K49" s="109">
        <v>3.7734448931000002</v>
      </c>
      <c r="L49" s="109">
        <v>45.124970818000001</v>
      </c>
      <c r="M49" s="109">
        <v>97.185607860999994</v>
      </c>
      <c r="N49" s="109">
        <v>284.28332229</v>
      </c>
      <c r="O49" s="109">
        <v>1351.6301834000001</v>
      </c>
      <c r="P49" s="109">
        <v>11.257014528999999</v>
      </c>
      <c r="Q49" s="109">
        <v>13.941779630999999</v>
      </c>
      <c r="R49" s="109">
        <v>101.55783658999999</v>
      </c>
      <c r="S49" s="109">
        <v>20.502384364000001</v>
      </c>
      <c r="T49" s="109">
        <v>587.16695289999996</v>
      </c>
      <c r="U49" s="109">
        <v>0.47362167449999998</v>
      </c>
      <c r="V49" s="109">
        <v>337.08420676999998</v>
      </c>
      <c r="X49" s="109" t="s">
        <v>48</v>
      </c>
      <c r="Y49" s="109">
        <v>1.3770914586916601</v>
      </c>
      <c r="Z49" s="109">
        <v>1271.3357686367599</v>
      </c>
      <c r="AA49" s="109">
        <v>0.33058694438171898</v>
      </c>
      <c r="AB49" s="109">
        <v>0.33058694438171898</v>
      </c>
      <c r="AC49" s="109">
        <v>0.60034244514624802</v>
      </c>
      <c r="AD49" s="109">
        <v>0</v>
      </c>
      <c r="AE49" s="109">
        <v>15.496627989941301</v>
      </c>
      <c r="AF49" s="109">
        <v>0</v>
      </c>
      <c r="AG49" s="109">
        <v>284.282320820162</v>
      </c>
      <c r="AH49" s="109">
        <v>3.7734387807880401</v>
      </c>
      <c r="AI49" s="109">
        <v>101.557938327843</v>
      </c>
      <c r="AJ49" s="109">
        <v>0</v>
      </c>
      <c r="AK49" s="109">
        <v>0</v>
      </c>
      <c r="AL49" s="109">
        <v>1.1273042106664699</v>
      </c>
      <c r="AM49" s="109">
        <v>0</v>
      </c>
      <c r="AN49" s="109">
        <v>45.124986915457598</v>
      </c>
      <c r="AO49" s="109">
        <v>3125.92915883057</v>
      </c>
      <c r="AP49" s="109">
        <v>0</v>
      </c>
      <c r="AQ49" s="109">
        <v>0</v>
      </c>
      <c r="AR49" s="109">
        <v>97.185555436887199</v>
      </c>
      <c r="AS49" s="109">
        <v>0</v>
      </c>
      <c r="AT49" s="109">
        <v>3.8767888951713299</v>
      </c>
      <c r="AU49" s="109">
        <v>0</v>
      </c>
      <c r="AV49" s="109">
        <v>3311.4037399315498</v>
      </c>
      <c r="AW49" s="109">
        <v>74.259063253316299</v>
      </c>
      <c r="AX49" s="109">
        <v>1351.63050307241</v>
      </c>
      <c r="AY49" s="109">
        <v>11.2569794172803</v>
      </c>
      <c r="AZ49" s="109">
        <v>16830.1344891064</v>
      </c>
      <c r="BA49" s="109">
        <v>0</v>
      </c>
      <c r="BB49" s="109">
        <v>0</v>
      </c>
      <c r="BC49" s="109">
        <v>0</v>
      </c>
      <c r="BD49" s="109">
        <v>1.70183636480431E-2</v>
      </c>
      <c r="BE49" s="109">
        <v>27.223169011745</v>
      </c>
      <c r="BF49" s="109">
        <v>13.941720566323299</v>
      </c>
      <c r="BG49" s="109">
        <v>0</v>
      </c>
      <c r="BH49" s="109">
        <v>4410.9845320921204</v>
      </c>
      <c r="BI49" s="109">
        <v>0</v>
      </c>
      <c r="BJ49" s="109">
        <v>0</v>
      </c>
      <c r="BK49" s="109">
        <v>0</v>
      </c>
      <c r="BL49" s="109">
        <v>0</v>
      </c>
      <c r="BM49" s="109">
        <v>0</v>
      </c>
      <c r="BN49" s="109">
        <v>0</v>
      </c>
      <c r="BO49" s="109">
        <v>0</v>
      </c>
      <c r="BP49" s="109">
        <v>0</v>
      </c>
      <c r="BQ49" s="109">
        <v>0</v>
      </c>
      <c r="BR49" s="109">
        <v>0</v>
      </c>
      <c r="BS49" s="109">
        <v>0</v>
      </c>
      <c r="BT49" s="109">
        <v>0</v>
      </c>
      <c r="BU49" s="109">
        <v>0</v>
      </c>
      <c r="BV49" s="109">
        <v>0</v>
      </c>
      <c r="BW49" s="109">
        <v>0</v>
      </c>
      <c r="BX49" s="109">
        <v>0</v>
      </c>
      <c r="BY49" s="109">
        <v>0</v>
      </c>
      <c r="BZ49" s="109">
        <v>563.77656922662402</v>
      </c>
      <c r="CA49" s="109">
        <v>0</v>
      </c>
      <c r="CB49" s="109">
        <v>0</v>
      </c>
      <c r="CC49" s="109">
        <v>0</v>
      </c>
      <c r="CD49" s="109">
        <v>0</v>
      </c>
      <c r="CE49" s="109">
        <v>4103.95939967706</v>
      </c>
      <c r="CF49" s="109">
        <v>20.502390941869599</v>
      </c>
      <c r="CG49" s="109">
        <v>0</v>
      </c>
      <c r="CH49" s="109">
        <v>47.9138284041777</v>
      </c>
      <c r="CI49" s="109">
        <v>633.82599949569101</v>
      </c>
      <c r="CJ49" s="109">
        <v>587.16599106842295</v>
      </c>
      <c r="CK49" s="109">
        <v>0.47362449067510998</v>
      </c>
      <c r="CL49" s="109">
        <v>0</v>
      </c>
      <c r="CM49" s="109">
        <v>1038.6023060070399</v>
      </c>
      <c r="CN49" s="109">
        <v>14460.9209461135</v>
      </c>
      <c r="CO49" s="109">
        <v>337.084523506842</v>
      </c>
      <c r="CP49" s="109">
        <v>490.90955319789902</v>
      </c>
      <c r="CR49" s="45">
        <f t="shared" si="0"/>
        <v>-5.825273248096924E-7</v>
      </c>
      <c r="CS49" s="45">
        <f t="shared" si="1"/>
        <v>-2.4136354102310524E-6</v>
      </c>
      <c r="CT49" s="45">
        <f t="shared" si="2"/>
        <v>2.617306400042981E-7</v>
      </c>
      <c r="CU49" s="45">
        <f t="shared" si="3"/>
        <v>-1.6198227702500004E-6</v>
      </c>
      <c r="CV49" s="45">
        <f t="shared" si="4"/>
        <v>3.5673059293836101E-7</v>
      </c>
      <c r="CW49" s="45">
        <f t="shared" si="5"/>
        <v>-5.3942259505959087E-7</v>
      </c>
      <c r="CX49" s="45">
        <f t="shared" si="6"/>
        <v>-3.5227878650589945E-6</v>
      </c>
      <c r="CY49" s="45">
        <f t="shared" si="7"/>
        <v>2.3650878310732299E-7</v>
      </c>
      <c r="CZ49" s="45">
        <f t="shared" si="8"/>
        <v>-3.1190969513612011E-6</v>
      </c>
      <c r="DA49" s="45">
        <f t="shared" si="9"/>
        <v>-4.2365234757026745E-6</v>
      </c>
      <c r="DB49" s="45">
        <f t="shared" si="10"/>
        <v>1.0017724522955636E-6</v>
      </c>
      <c r="DC49" s="45">
        <f t="shared" si="11"/>
        <v>3.2083437133758082E-7</v>
      </c>
      <c r="DD49" s="45">
        <f t="shared" si="12"/>
        <v>-1.6380887450337445E-6</v>
      </c>
      <c r="DE49" s="45">
        <f t="shared" si="13"/>
        <v>5.946043565197212E-6</v>
      </c>
      <c r="DF49" s="45">
        <f t="shared" si="14"/>
        <v>9.3963714603727552E-7</v>
      </c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  <c r="DR49" s="45"/>
      <c r="DS49" s="45"/>
      <c r="DT49" s="45"/>
      <c r="DU49" s="45"/>
      <c r="DV49" s="45"/>
      <c r="DW49" s="45"/>
      <c r="DX49" s="45"/>
      <c r="DY49" s="45"/>
      <c r="DZ49" s="45"/>
      <c r="EA49" s="45"/>
      <c r="EB49" s="45"/>
      <c r="EC49" s="45"/>
      <c r="ED49" s="45"/>
      <c r="EE49" s="45"/>
      <c r="EF49" s="45"/>
      <c r="EG49" s="45"/>
      <c r="EH49" s="45"/>
      <c r="EI49" s="45"/>
      <c r="EJ49" s="45"/>
      <c r="EK49" s="45"/>
      <c r="EL49" s="45"/>
      <c r="EM49" s="45"/>
      <c r="EN49" s="45"/>
      <c r="EO49" s="45"/>
      <c r="EP49" s="45"/>
      <c r="EQ49" s="45"/>
      <c r="ER49" s="45"/>
      <c r="ES49" s="45"/>
      <c r="ET49" s="45"/>
      <c r="EU49" s="45"/>
      <c r="EV49" s="45"/>
      <c r="EW49" s="45"/>
      <c r="EX49" s="45"/>
      <c r="EY49" s="45"/>
    </row>
    <row r="50" spans="1:155" x14ac:dyDescent="0.25">
      <c r="A50" s="37" t="s">
        <v>49</v>
      </c>
      <c r="H50" s="109">
        <v>69955.191886000001</v>
      </c>
      <c r="I50" s="109">
        <v>1.0639094180999999</v>
      </c>
      <c r="J50" s="109">
        <v>371.59658413</v>
      </c>
      <c r="K50" s="109">
        <v>13.619970104</v>
      </c>
      <c r="L50" s="109">
        <v>335.90083637999999</v>
      </c>
      <c r="M50" s="109">
        <v>434.18795418000002</v>
      </c>
      <c r="N50" s="109">
        <v>1503.8373316</v>
      </c>
      <c r="O50" s="109">
        <v>1177.2458093</v>
      </c>
      <c r="P50" s="109">
        <v>108.37726603</v>
      </c>
      <c r="Q50" s="109">
        <v>72.459583980999994</v>
      </c>
      <c r="R50" s="109">
        <v>326.83709921000002</v>
      </c>
      <c r="S50" s="109">
        <v>65.981514157999996</v>
      </c>
      <c r="T50" s="109">
        <v>4652.4874595000001</v>
      </c>
      <c r="U50" s="109">
        <v>1.5242263845999999</v>
      </c>
      <c r="V50" s="109">
        <v>2064.2996471000001</v>
      </c>
      <c r="X50" s="109" t="s">
        <v>49</v>
      </c>
      <c r="Y50" s="109">
        <v>4.9414606498154203</v>
      </c>
      <c r="Z50" s="109">
        <v>6822.2795359992097</v>
      </c>
      <c r="AA50" s="109">
        <v>1.0639070516090401</v>
      </c>
      <c r="AB50" s="109">
        <v>1.0639070516090401</v>
      </c>
      <c r="AC50" s="109">
        <v>1.9320408219299201</v>
      </c>
      <c r="AD50" s="109">
        <v>0</v>
      </c>
      <c r="AE50" s="109">
        <v>371.59715184804099</v>
      </c>
      <c r="AF50" s="109">
        <v>0</v>
      </c>
      <c r="AG50" s="109">
        <v>1503.8395035758899</v>
      </c>
      <c r="AH50" s="109">
        <v>13.6199825763755</v>
      </c>
      <c r="AI50" s="109">
        <v>326.837819397229</v>
      </c>
      <c r="AJ50" s="109">
        <v>0</v>
      </c>
      <c r="AK50" s="109">
        <v>0</v>
      </c>
      <c r="AL50" s="109">
        <v>6.7808816068933</v>
      </c>
      <c r="AM50" s="109">
        <v>0</v>
      </c>
      <c r="AN50" s="109">
        <v>335.90046210270299</v>
      </c>
      <c r="AO50" s="109">
        <v>11264.4772552493</v>
      </c>
      <c r="AP50" s="109">
        <v>0</v>
      </c>
      <c r="AQ50" s="109">
        <v>0</v>
      </c>
      <c r="AR50" s="109">
        <v>434.187752205219</v>
      </c>
      <c r="AS50" s="109">
        <v>0</v>
      </c>
      <c r="AT50" s="109">
        <v>52.407739593416999</v>
      </c>
      <c r="AU50" s="109">
        <v>0</v>
      </c>
      <c r="AV50" s="109">
        <v>18228.6087339279</v>
      </c>
      <c r="AW50" s="109">
        <v>933.02116786600595</v>
      </c>
      <c r="AX50" s="109">
        <v>1177.2491965690799</v>
      </c>
      <c r="AY50" s="109">
        <v>108.37761154029801</v>
      </c>
      <c r="AZ50" s="109">
        <v>80713.183928746599</v>
      </c>
      <c r="BA50" s="109">
        <v>0</v>
      </c>
      <c r="BB50" s="109">
        <v>0</v>
      </c>
      <c r="BC50" s="109">
        <v>0</v>
      </c>
      <c r="BD50" s="109">
        <v>6.8785412022301901E-2</v>
      </c>
      <c r="BE50" s="109">
        <v>113.515536388603</v>
      </c>
      <c r="BF50" s="109">
        <v>72.459563025094099</v>
      </c>
      <c r="BG50" s="109">
        <v>0</v>
      </c>
      <c r="BH50" s="109">
        <v>20182.473886162101</v>
      </c>
      <c r="BI50" s="109">
        <v>0</v>
      </c>
      <c r="BJ50" s="109">
        <v>0</v>
      </c>
      <c r="BK50" s="109">
        <v>0</v>
      </c>
      <c r="BL50" s="109">
        <v>0</v>
      </c>
      <c r="BM50" s="109">
        <v>0</v>
      </c>
      <c r="BN50" s="109">
        <v>0</v>
      </c>
      <c r="BO50" s="109">
        <v>0</v>
      </c>
      <c r="BP50" s="109">
        <v>0</v>
      </c>
      <c r="BQ50" s="109">
        <v>0</v>
      </c>
      <c r="BR50" s="109">
        <v>0</v>
      </c>
      <c r="BS50" s="109">
        <v>0</v>
      </c>
      <c r="BT50" s="109">
        <v>0</v>
      </c>
      <c r="BU50" s="109">
        <v>0</v>
      </c>
      <c r="BV50" s="109">
        <v>0</v>
      </c>
      <c r="BW50" s="109">
        <v>0</v>
      </c>
      <c r="BX50" s="109">
        <v>0</v>
      </c>
      <c r="BY50" s="109">
        <v>0</v>
      </c>
      <c r="BZ50" s="109">
        <v>3305.1672102480302</v>
      </c>
      <c r="CA50" s="109">
        <v>0</v>
      </c>
      <c r="CB50" s="109">
        <v>0</v>
      </c>
      <c r="CC50" s="109">
        <v>0</v>
      </c>
      <c r="CD50" s="109">
        <v>0</v>
      </c>
      <c r="CE50" s="109">
        <v>19712.134959112602</v>
      </c>
      <c r="CF50" s="109">
        <v>65.981438732231993</v>
      </c>
      <c r="CG50" s="109">
        <v>0</v>
      </c>
      <c r="CH50" s="109">
        <v>173.92133464136401</v>
      </c>
      <c r="CI50" s="109">
        <v>4903.9350686003199</v>
      </c>
      <c r="CJ50" s="109">
        <v>4652.48584392471</v>
      </c>
      <c r="CK50" s="109">
        <v>1.5242229984801301</v>
      </c>
      <c r="CL50" s="109">
        <v>0</v>
      </c>
      <c r="CM50" s="109">
        <v>3728.20670814398</v>
      </c>
      <c r="CN50" s="109">
        <v>69955.127232262399</v>
      </c>
      <c r="CO50" s="109">
        <v>2064.2988102435102</v>
      </c>
      <c r="CP50" s="109">
        <v>3938.9653432233499</v>
      </c>
      <c r="CR50" s="45">
        <f t="shared" si="0"/>
        <v>-9.2421642852235374E-7</v>
      </c>
      <c r="CS50" s="45">
        <f t="shared" si="1"/>
        <v>-2.2243350040889596E-6</v>
      </c>
      <c r="CT50" s="45">
        <f t="shared" si="2"/>
        <v>1.5277805696914643E-6</v>
      </c>
      <c r="CU50" s="45">
        <f t="shared" si="3"/>
        <v>9.15741767798094E-7</v>
      </c>
      <c r="CV50" s="45">
        <f t="shared" si="4"/>
        <v>-1.1142493750005316E-6</v>
      </c>
      <c r="CW50" s="45">
        <f t="shared" si="5"/>
        <v>-4.6517822310928546E-7</v>
      </c>
      <c r="CX50" s="45">
        <f t="shared" si="6"/>
        <v>1.4442891157914732E-6</v>
      </c>
      <c r="CY50" s="45">
        <f t="shared" si="7"/>
        <v>2.8772827672315037E-6</v>
      </c>
      <c r="CZ50" s="45">
        <f t="shared" si="8"/>
        <v>3.1880329764774996E-6</v>
      </c>
      <c r="DA50" s="45">
        <f t="shared" si="9"/>
        <v>-2.8920820055215845E-7</v>
      </c>
      <c r="DB50" s="45">
        <f t="shared" si="10"/>
        <v>2.203505142834593E-6</v>
      </c>
      <c r="DC50" s="45">
        <f t="shared" si="11"/>
        <v>-1.1431348456521633E-6</v>
      </c>
      <c r="DD50" s="45">
        <f t="shared" si="12"/>
        <v>-3.472497893121081E-7</v>
      </c>
      <c r="DE50" s="45">
        <f t="shared" si="13"/>
        <v>-2.2215334310191782E-6</v>
      </c>
      <c r="DF50" s="45">
        <f t="shared" si="14"/>
        <v>-4.0539487140056712E-7</v>
      </c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</row>
    <row r="51" spans="1:155" x14ac:dyDescent="0.25">
      <c r="A51" s="37" t="s">
        <v>50</v>
      </c>
      <c r="H51" s="109">
        <v>5994.3240439000001</v>
      </c>
      <c r="I51" s="109">
        <v>0.1058621714</v>
      </c>
      <c r="J51" s="109">
        <v>0.95773023859999995</v>
      </c>
      <c r="K51" s="109">
        <v>1.4672087026</v>
      </c>
      <c r="L51" s="109">
        <v>18.176432967</v>
      </c>
      <c r="M51" s="109">
        <v>31.354102137000002</v>
      </c>
      <c r="N51" s="109">
        <v>187.06977556999999</v>
      </c>
      <c r="O51" s="109">
        <v>783.99542752000002</v>
      </c>
      <c r="P51" s="109">
        <v>17.489555911</v>
      </c>
      <c r="Q51" s="109">
        <v>9.0575740695999993</v>
      </c>
      <c r="R51" s="109">
        <v>32.521269615999998</v>
      </c>
      <c r="S51" s="109">
        <v>6.5653581449000002</v>
      </c>
      <c r="T51" s="109">
        <v>222.63411475999999</v>
      </c>
      <c r="U51" s="109">
        <v>0.15166508719999999</v>
      </c>
      <c r="V51" s="109">
        <v>132.30562159999999</v>
      </c>
      <c r="X51" s="109" t="s">
        <v>50</v>
      </c>
      <c r="Y51" s="109">
        <v>0.47269774336312798</v>
      </c>
      <c r="Z51" s="109">
        <v>481.55887382728599</v>
      </c>
      <c r="AA51" s="109">
        <v>0.105863529828231</v>
      </c>
      <c r="AB51" s="109">
        <v>0.105863529828231</v>
      </c>
      <c r="AC51" s="109">
        <v>0.19224828944757599</v>
      </c>
      <c r="AD51" s="109">
        <v>0</v>
      </c>
      <c r="AE51" s="109">
        <v>0.95772632197570495</v>
      </c>
      <c r="AF51" s="109">
        <v>0</v>
      </c>
      <c r="AG51" s="109">
        <v>187.06858274201599</v>
      </c>
      <c r="AH51" s="109">
        <v>1.4672116623087801</v>
      </c>
      <c r="AI51" s="109">
        <v>32.521249921926497</v>
      </c>
      <c r="AJ51" s="109">
        <v>0</v>
      </c>
      <c r="AK51" s="109">
        <v>0</v>
      </c>
      <c r="AL51" s="109">
        <v>0.38545882768977602</v>
      </c>
      <c r="AM51" s="109">
        <v>0</v>
      </c>
      <c r="AN51" s="109">
        <v>18.176425033738401</v>
      </c>
      <c r="AO51" s="109">
        <v>1065.5886020806699</v>
      </c>
      <c r="AP51" s="109">
        <v>0</v>
      </c>
      <c r="AQ51" s="109">
        <v>0</v>
      </c>
      <c r="AR51" s="109">
        <v>31.3537353915243</v>
      </c>
      <c r="AS51" s="109">
        <v>0</v>
      </c>
      <c r="AT51" s="109">
        <v>6.1074924416045304</v>
      </c>
      <c r="AU51" s="109">
        <v>0</v>
      </c>
      <c r="AV51" s="109">
        <v>1364.0141798674899</v>
      </c>
      <c r="AW51" s="109">
        <v>21.236100143199</v>
      </c>
      <c r="AX51" s="109">
        <v>783.98052476899295</v>
      </c>
      <c r="AY51" s="109">
        <v>17.489392864855201</v>
      </c>
      <c r="AZ51" s="109">
        <v>6884.8760548289401</v>
      </c>
      <c r="BA51" s="109">
        <v>0</v>
      </c>
      <c r="BB51" s="109">
        <v>0</v>
      </c>
      <c r="BC51" s="109">
        <v>0</v>
      </c>
      <c r="BD51" s="109">
        <v>6.3219873387037901E-3</v>
      </c>
      <c r="BE51" s="109">
        <v>11.1588513262289</v>
      </c>
      <c r="BF51" s="109">
        <v>9.0575196676752707</v>
      </c>
      <c r="BG51" s="109">
        <v>0</v>
      </c>
      <c r="BH51" s="109">
        <v>1884.4261634187001</v>
      </c>
      <c r="BI51" s="109">
        <v>0</v>
      </c>
      <c r="BJ51" s="109">
        <v>0</v>
      </c>
      <c r="BK51" s="109">
        <v>0</v>
      </c>
      <c r="BL51" s="109">
        <v>0</v>
      </c>
      <c r="BM51" s="109">
        <v>0</v>
      </c>
      <c r="BN51" s="109">
        <v>0</v>
      </c>
      <c r="BO51" s="109">
        <v>0</v>
      </c>
      <c r="BP51" s="109">
        <v>0</v>
      </c>
      <c r="BQ51" s="109">
        <v>0</v>
      </c>
      <c r="BR51" s="109">
        <v>0</v>
      </c>
      <c r="BS51" s="109">
        <v>0</v>
      </c>
      <c r="BT51" s="109">
        <v>0</v>
      </c>
      <c r="BU51" s="109">
        <v>0</v>
      </c>
      <c r="BV51" s="109">
        <v>0</v>
      </c>
      <c r="BW51" s="109">
        <v>0</v>
      </c>
      <c r="BX51" s="109">
        <v>0</v>
      </c>
      <c r="BY51" s="109">
        <v>0</v>
      </c>
      <c r="BZ51" s="109">
        <v>201.49345240895201</v>
      </c>
      <c r="CA51" s="109">
        <v>0</v>
      </c>
      <c r="CB51" s="109">
        <v>0</v>
      </c>
      <c r="CC51" s="109">
        <v>0</v>
      </c>
      <c r="CD51" s="109">
        <v>0</v>
      </c>
      <c r="CE51" s="109">
        <v>1603.0017789809001</v>
      </c>
      <c r="CF51" s="109">
        <v>6.5653429231854403</v>
      </c>
      <c r="CG51" s="109">
        <v>0</v>
      </c>
      <c r="CH51" s="109">
        <v>18.557965715246802</v>
      </c>
      <c r="CI51" s="109">
        <v>214.613914038307</v>
      </c>
      <c r="CJ51" s="109">
        <v>222.63256054187599</v>
      </c>
      <c r="CK51" s="109">
        <v>0.15166730110054699</v>
      </c>
      <c r="CL51" s="109">
        <v>0</v>
      </c>
      <c r="CM51" s="109">
        <v>361.07720343325798</v>
      </c>
      <c r="CN51" s="109">
        <v>5994.2631623097705</v>
      </c>
      <c r="CO51" s="109">
        <v>132.304801923979</v>
      </c>
      <c r="CP51" s="109">
        <v>207.08633138242399</v>
      </c>
      <c r="CR51" s="45">
        <f t="shared" si="0"/>
        <v>-1.0156539717203051E-5</v>
      </c>
      <c r="CS51" s="45">
        <f t="shared" si="1"/>
        <v>1.2832045791563905E-5</v>
      </c>
      <c r="CT51" s="45">
        <f t="shared" si="2"/>
        <v>-4.0894858877198701E-6</v>
      </c>
      <c r="CU51" s="45">
        <f t="shared" si="3"/>
        <v>2.0172377486682205E-6</v>
      </c>
      <c r="CV51" s="45">
        <f t="shared" si="4"/>
        <v>-4.3645866128131372E-7</v>
      </c>
      <c r="CW51" s="45">
        <f t="shared" si="5"/>
        <v>-1.1696889743475099E-5</v>
      </c>
      <c r="CX51" s="45">
        <f t="shared" si="6"/>
        <v>-6.3763800451713073E-6</v>
      </c>
      <c r="CY51" s="45">
        <f t="shared" si="7"/>
        <v>-1.9008721841927799E-5</v>
      </c>
      <c r="CZ51" s="45">
        <f t="shared" si="8"/>
        <v>-9.3224862671462542E-6</v>
      </c>
      <c r="DA51" s="45">
        <f t="shared" si="9"/>
        <v>-6.0062356996006567E-6</v>
      </c>
      <c r="DB51" s="45">
        <f t="shared" si="10"/>
        <v>-6.0557517383015657E-7</v>
      </c>
      <c r="DC51" s="45">
        <f t="shared" si="11"/>
        <v>-2.3184895970595657E-6</v>
      </c>
      <c r="DD51" s="45">
        <f t="shared" si="12"/>
        <v>-6.9810420818696752E-6</v>
      </c>
      <c r="DE51" s="45">
        <f t="shared" si="13"/>
        <v>1.4597298480958461E-5</v>
      </c>
      <c r="DF51" s="45">
        <f t="shared" si="14"/>
        <v>-6.1953227012050869E-6</v>
      </c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</row>
    <row r="54" spans="1:155" x14ac:dyDescent="0.25">
      <c r="A54" s="37" t="s">
        <v>233</v>
      </c>
      <c r="H54" s="109">
        <v>87.607683600000001</v>
      </c>
      <c r="J54" s="109">
        <v>8.6669459500000004E-2</v>
      </c>
      <c r="L54" s="109">
        <v>0.223515567</v>
      </c>
      <c r="P54" s="109">
        <v>2.1829266930000002</v>
      </c>
      <c r="T54" s="109">
        <v>0.26912914999999998</v>
      </c>
      <c r="V54" s="109">
        <v>0.45152413800000002</v>
      </c>
      <c r="X54" s="109" t="s">
        <v>51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09">
        <v>0</v>
      </c>
      <c r="AF54" s="109">
        <v>0</v>
      </c>
      <c r="AG54" s="109">
        <v>0</v>
      </c>
      <c r="AH54" s="109">
        <v>0</v>
      </c>
      <c r="AI54" s="109">
        <v>0</v>
      </c>
      <c r="AJ54" s="109">
        <v>0</v>
      </c>
      <c r="AK54" s="109">
        <v>0</v>
      </c>
      <c r="AL54" s="109">
        <v>0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F54" s="109">
        <v>0</v>
      </c>
      <c r="BG54" s="109">
        <v>0</v>
      </c>
      <c r="BH54" s="109">
        <v>0</v>
      </c>
      <c r="BI54" s="109">
        <v>0</v>
      </c>
      <c r="BJ54" s="109">
        <v>0</v>
      </c>
      <c r="BK54" s="109">
        <v>0</v>
      </c>
      <c r="BL54" s="109">
        <v>0</v>
      </c>
      <c r="BM54" s="109">
        <v>0</v>
      </c>
      <c r="BN54" s="109">
        <v>0</v>
      </c>
      <c r="BO54" s="109">
        <v>0</v>
      </c>
      <c r="BP54" s="109">
        <v>0</v>
      </c>
      <c r="BQ54" s="109">
        <v>0</v>
      </c>
      <c r="BR54" s="109">
        <v>0</v>
      </c>
      <c r="BS54" s="109">
        <v>0</v>
      </c>
      <c r="BT54" s="109">
        <v>0</v>
      </c>
      <c r="BU54" s="109">
        <v>0</v>
      </c>
      <c r="BV54" s="109">
        <v>0</v>
      </c>
      <c r="BW54" s="109">
        <v>0</v>
      </c>
      <c r="BX54" s="109">
        <v>0</v>
      </c>
      <c r="BY54" s="109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9">
        <v>0</v>
      </c>
      <c r="CH54" s="109">
        <v>0</v>
      </c>
      <c r="CI54" s="109">
        <v>0</v>
      </c>
      <c r="CJ54" s="109">
        <v>0</v>
      </c>
      <c r="CK54" s="109">
        <v>0</v>
      </c>
      <c r="CL54" s="109">
        <v>0</v>
      </c>
      <c r="CM54" s="109">
        <v>0</v>
      </c>
      <c r="CN54" s="109">
        <v>0</v>
      </c>
      <c r="CO54" s="109">
        <v>0</v>
      </c>
      <c r="CP54" s="109">
        <v>0</v>
      </c>
      <c r="CR54" s="45">
        <f t="shared" ref="CR54:CR59" si="15">(CN54-H54)/(H54+1E-50)</f>
        <v>-1</v>
      </c>
      <c r="CS54" s="45">
        <f t="shared" ref="CS54:CS59" si="16">(AB54-I54)/(I54+1E-50)</f>
        <v>0</v>
      </c>
      <c r="CT54" s="45">
        <f t="shared" ref="CT54:CT59" si="17">(AE54-J54)/(J54+1E-50)</f>
        <v>-1</v>
      </c>
      <c r="CU54" s="45">
        <f t="shared" ref="CU54:CU59" si="18">(AH54-K54)/(K54+1E-50)</f>
        <v>0</v>
      </c>
      <c r="CV54" s="45">
        <f t="shared" ref="CV54:CV59" si="19">(AN54-L54)/(L54+1E-50)</f>
        <v>-1</v>
      </c>
      <c r="CW54" s="45">
        <f t="shared" ref="CW54:CW59" si="20">(AR54-M54)/(M54+1E-50)</f>
        <v>0</v>
      </c>
      <c r="CX54" s="45">
        <f t="shared" ref="CX54:CX59" si="21">(AG54-N54)/(N54+1E-50)</f>
        <v>0</v>
      </c>
      <c r="CY54" s="45">
        <f t="shared" ref="CY54:CY59" si="22">(AX54-O54)/(O54+1E-50)</f>
        <v>0</v>
      </c>
      <c r="CZ54" s="45">
        <f t="shared" ref="CZ54:CZ59" si="23">(AY54-P54)/(P54+1E-50)</f>
        <v>-1</v>
      </c>
      <c r="DA54" s="45">
        <f t="shared" ref="DA54:DA59" si="24">(BF54-Q54)/(Q54+1E-50)</f>
        <v>0</v>
      </c>
      <c r="DB54" s="45">
        <f t="shared" ref="DB54:DB59" si="25">(AI54-R54)/(R54+1E-50)</f>
        <v>0</v>
      </c>
      <c r="DC54" s="45">
        <f t="shared" ref="DC54:DC59" si="26">(CF54-S54)/(S54+1E-50)</f>
        <v>0</v>
      </c>
      <c r="DD54" s="45">
        <f t="shared" ref="DD54:DD59" si="27">(CJ54-T54)/(T54+1E-50)</f>
        <v>-1</v>
      </c>
      <c r="DE54" s="45">
        <f t="shared" ref="DE54:DE59" si="28">(CK54-U54)/(U54+1E-50)</f>
        <v>0</v>
      </c>
      <c r="DF54" s="45">
        <f t="shared" ref="DF54:DF59" si="29">(CO54-V54)/(V54+1E-50)</f>
        <v>-1</v>
      </c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  <c r="DR54" s="45"/>
      <c r="DS54" s="45"/>
      <c r="DT54" s="45"/>
      <c r="DU54" s="45"/>
      <c r="DV54" s="45"/>
      <c r="DW54" s="45"/>
      <c r="DX54" s="45"/>
      <c r="DY54" s="45"/>
      <c r="DZ54" s="45"/>
      <c r="EA54" s="45"/>
      <c r="EB54" s="45"/>
      <c r="EC54" s="45"/>
      <c r="ED54" s="45"/>
      <c r="EE54" s="45"/>
      <c r="EF54" s="45"/>
      <c r="EG54" s="45"/>
      <c r="EH54" s="45"/>
      <c r="EI54" s="45"/>
      <c r="EJ54" s="45"/>
      <c r="EK54" s="45"/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</row>
    <row r="55" spans="1:155" x14ac:dyDescent="0.25">
      <c r="A55" s="37" t="s">
        <v>1</v>
      </c>
      <c r="H55" s="109">
        <v>5340.1392882999999</v>
      </c>
      <c r="I55" s="109">
        <v>0.13478807209999999</v>
      </c>
      <c r="J55" s="109">
        <v>2.6800668110000001</v>
      </c>
      <c r="K55" s="109">
        <v>1.9026436443000001</v>
      </c>
      <c r="L55" s="109">
        <v>19.50371294</v>
      </c>
      <c r="M55" s="109">
        <v>40.185290664999997</v>
      </c>
      <c r="N55" s="109">
        <v>249.64884273000001</v>
      </c>
      <c r="O55" s="109">
        <v>187.3102078</v>
      </c>
      <c r="P55" s="109">
        <v>0.36156097320000002</v>
      </c>
      <c r="Q55" s="109">
        <v>11.920938638999999</v>
      </c>
      <c r="R55" s="109">
        <v>41.407418493000002</v>
      </c>
      <c r="S55" s="109">
        <v>8.3592841085000007</v>
      </c>
      <c r="T55" s="109">
        <v>252.30475781999999</v>
      </c>
      <c r="U55" s="109">
        <v>0.1931062294</v>
      </c>
      <c r="V55" s="109">
        <v>144.06582402000001</v>
      </c>
      <c r="X55" s="109" t="s">
        <v>1</v>
      </c>
      <c r="Y55" s="109">
        <v>0</v>
      </c>
      <c r="Z55" s="109">
        <v>0</v>
      </c>
      <c r="AA55" s="109">
        <v>0</v>
      </c>
      <c r="AB55" s="109">
        <v>0</v>
      </c>
      <c r="AC55" s="109">
        <v>0</v>
      </c>
      <c r="AD55" s="109">
        <v>0</v>
      </c>
      <c r="AE55" s="109">
        <v>0</v>
      </c>
      <c r="AF55" s="109">
        <v>0</v>
      </c>
      <c r="AG55" s="109">
        <v>0</v>
      </c>
      <c r="AH55" s="109">
        <v>0</v>
      </c>
      <c r="AI55" s="109">
        <v>0</v>
      </c>
      <c r="AJ55" s="109">
        <v>0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R55" s="45">
        <f t="shared" si="15"/>
        <v>-1</v>
      </c>
      <c r="CS55" s="45">
        <f t="shared" si="16"/>
        <v>-1</v>
      </c>
      <c r="CT55" s="45">
        <f t="shared" si="17"/>
        <v>-1</v>
      </c>
      <c r="CU55" s="45">
        <f t="shared" si="18"/>
        <v>-1</v>
      </c>
      <c r="CV55" s="45">
        <f t="shared" si="19"/>
        <v>-1</v>
      </c>
      <c r="CW55" s="45">
        <f t="shared" si="20"/>
        <v>-1</v>
      </c>
      <c r="CX55" s="45">
        <f t="shared" si="21"/>
        <v>-1</v>
      </c>
      <c r="CY55" s="45">
        <f t="shared" si="22"/>
        <v>-1</v>
      </c>
      <c r="CZ55" s="45">
        <f t="shared" si="23"/>
        <v>-1</v>
      </c>
      <c r="DA55" s="45">
        <f t="shared" si="24"/>
        <v>-1</v>
      </c>
      <c r="DB55" s="45">
        <f t="shared" si="25"/>
        <v>-1</v>
      </c>
      <c r="DC55" s="45">
        <f t="shared" si="26"/>
        <v>-1</v>
      </c>
      <c r="DD55" s="45">
        <f t="shared" si="27"/>
        <v>-1</v>
      </c>
      <c r="DE55" s="45">
        <f t="shared" si="28"/>
        <v>-1</v>
      </c>
      <c r="DF55" s="45">
        <f t="shared" si="29"/>
        <v>-1</v>
      </c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</row>
    <row r="56" spans="1:155" x14ac:dyDescent="0.25">
      <c r="A56" s="37" t="s">
        <v>11</v>
      </c>
      <c r="H56" s="109">
        <v>10395.285218000001</v>
      </c>
      <c r="I56" s="109">
        <v>0.26040676060000001</v>
      </c>
      <c r="J56" s="109">
        <v>7.9782846961000002</v>
      </c>
      <c r="K56" s="109">
        <v>3.6691962663000002</v>
      </c>
      <c r="L56" s="109">
        <v>36.649722310000001</v>
      </c>
      <c r="M56" s="109">
        <v>78.193914343000003</v>
      </c>
      <c r="N56" s="109">
        <v>479.21999962000001</v>
      </c>
      <c r="O56" s="109">
        <v>360.44347438</v>
      </c>
      <c r="P56" s="109">
        <v>0.69587400769999996</v>
      </c>
      <c r="Q56" s="109">
        <v>22.916261030000001</v>
      </c>
      <c r="R56" s="109">
        <v>79.997966740999999</v>
      </c>
      <c r="S56" s="109">
        <v>16.149901548999999</v>
      </c>
      <c r="T56" s="109">
        <v>492.74341654</v>
      </c>
      <c r="U56" s="109">
        <v>0.37307579790000001</v>
      </c>
      <c r="V56" s="109">
        <v>271.00327967999999</v>
      </c>
      <c r="X56" s="109" t="s">
        <v>11</v>
      </c>
      <c r="Y56" s="109">
        <v>0</v>
      </c>
      <c r="Z56" s="109">
        <v>0</v>
      </c>
      <c r="AA56" s="109">
        <v>0</v>
      </c>
      <c r="AB56" s="109">
        <v>0</v>
      </c>
      <c r="AC56" s="109">
        <v>0</v>
      </c>
      <c r="AD56" s="109">
        <v>0</v>
      </c>
      <c r="AE56" s="109">
        <v>0</v>
      </c>
      <c r="AF56" s="109">
        <v>0</v>
      </c>
      <c r="AG56" s="109">
        <v>0</v>
      </c>
      <c r="AH56" s="109">
        <v>0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R56" s="45">
        <f t="shared" si="15"/>
        <v>-1</v>
      </c>
      <c r="CS56" s="45">
        <f t="shared" si="16"/>
        <v>-1</v>
      </c>
      <c r="CT56" s="45">
        <f t="shared" si="17"/>
        <v>-1</v>
      </c>
      <c r="CU56" s="45">
        <f t="shared" si="18"/>
        <v>-1</v>
      </c>
      <c r="CV56" s="45">
        <f t="shared" si="19"/>
        <v>-1</v>
      </c>
      <c r="CW56" s="45">
        <f t="shared" si="20"/>
        <v>-1</v>
      </c>
      <c r="CX56" s="45">
        <f t="shared" si="21"/>
        <v>-1</v>
      </c>
      <c r="CY56" s="45">
        <f t="shared" si="22"/>
        <v>-1</v>
      </c>
      <c r="CZ56" s="45">
        <f t="shared" si="23"/>
        <v>-1</v>
      </c>
      <c r="DA56" s="45">
        <f t="shared" si="24"/>
        <v>-1</v>
      </c>
      <c r="DB56" s="45">
        <f t="shared" si="25"/>
        <v>-1</v>
      </c>
      <c r="DC56" s="45">
        <f t="shared" si="26"/>
        <v>-1</v>
      </c>
      <c r="DD56" s="45">
        <f t="shared" si="27"/>
        <v>-1</v>
      </c>
      <c r="DE56" s="45">
        <f t="shared" si="28"/>
        <v>-1</v>
      </c>
      <c r="DF56" s="45">
        <f t="shared" si="29"/>
        <v>-1</v>
      </c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</row>
    <row r="57" spans="1:155" x14ac:dyDescent="0.25">
      <c r="A57" s="37" t="s">
        <v>58</v>
      </c>
      <c r="H57" s="109">
        <v>372.12956880000002</v>
      </c>
      <c r="J57" s="109">
        <v>0.24351769470000001</v>
      </c>
      <c r="L57" s="109">
        <v>0.62801929999999995</v>
      </c>
      <c r="P57" s="109">
        <v>9.6835633175000009</v>
      </c>
      <c r="T57" s="109">
        <v>0.75618653300000005</v>
      </c>
      <c r="V57" s="109">
        <v>1.2688554299999999</v>
      </c>
      <c r="X57" s="109" t="s">
        <v>58</v>
      </c>
      <c r="Y57" s="109">
        <v>0</v>
      </c>
      <c r="Z57" s="109">
        <v>0</v>
      </c>
      <c r="AA57" s="109">
        <v>0</v>
      </c>
      <c r="AB57" s="109">
        <v>0</v>
      </c>
      <c r="AC57" s="109">
        <v>0</v>
      </c>
      <c r="AD57" s="109">
        <v>0</v>
      </c>
      <c r="AE57" s="109">
        <v>0</v>
      </c>
      <c r="AF57" s="109">
        <v>0</v>
      </c>
      <c r="AG57" s="109">
        <v>0</v>
      </c>
      <c r="AH57" s="109">
        <v>0</v>
      </c>
      <c r="AI57" s="109">
        <v>0</v>
      </c>
      <c r="AJ57" s="109">
        <v>0</v>
      </c>
      <c r="AK57" s="109">
        <v>0</v>
      </c>
      <c r="AL57" s="109">
        <v>0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0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0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0</v>
      </c>
      <c r="BE57" s="109">
        <v>0</v>
      </c>
      <c r="BF57" s="109">
        <v>0</v>
      </c>
      <c r="BG57" s="109">
        <v>0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R57" s="45">
        <f t="shared" si="15"/>
        <v>-1</v>
      </c>
      <c r="CS57" s="45">
        <f t="shared" si="16"/>
        <v>0</v>
      </c>
      <c r="CT57" s="45">
        <f t="shared" si="17"/>
        <v>-1</v>
      </c>
      <c r="CU57" s="45">
        <f t="shared" si="18"/>
        <v>0</v>
      </c>
      <c r="CV57" s="45">
        <f t="shared" si="19"/>
        <v>-1</v>
      </c>
      <c r="CW57" s="45">
        <f t="shared" si="20"/>
        <v>0</v>
      </c>
      <c r="CX57" s="45">
        <f t="shared" si="21"/>
        <v>0</v>
      </c>
      <c r="CY57" s="45">
        <f t="shared" si="22"/>
        <v>0</v>
      </c>
      <c r="CZ57" s="45">
        <f t="shared" si="23"/>
        <v>-1</v>
      </c>
      <c r="DA57" s="45">
        <f t="shared" si="24"/>
        <v>0</v>
      </c>
      <c r="DB57" s="45">
        <f t="shared" si="25"/>
        <v>0</v>
      </c>
      <c r="DC57" s="45">
        <f t="shared" si="26"/>
        <v>0</v>
      </c>
      <c r="DD57" s="45">
        <f t="shared" si="27"/>
        <v>-1</v>
      </c>
      <c r="DE57" s="45">
        <f t="shared" si="28"/>
        <v>0</v>
      </c>
      <c r="DF57" s="45">
        <f t="shared" si="29"/>
        <v>-1</v>
      </c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</row>
    <row r="58" spans="1:155" x14ac:dyDescent="0.25">
      <c r="A58" s="37" t="s">
        <v>175</v>
      </c>
      <c r="H58" s="109">
        <v>10.43523115</v>
      </c>
      <c r="J58" s="109">
        <v>6.8287063E-3</v>
      </c>
      <c r="L58" s="109">
        <v>1.7610877E-2</v>
      </c>
      <c r="P58" s="109">
        <v>0.27154581550000001</v>
      </c>
      <c r="T58" s="109">
        <v>2.1204929000000001E-2</v>
      </c>
      <c r="V58" s="109">
        <v>3.5581151999999998E-2</v>
      </c>
      <c r="X58" s="109" t="s">
        <v>175</v>
      </c>
      <c r="Y58" s="109">
        <v>0</v>
      </c>
      <c r="Z58" s="109">
        <v>0</v>
      </c>
      <c r="AA58" s="109">
        <v>0</v>
      </c>
      <c r="AB58" s="109">
        <v>0</v>
      </c>
      <c r="AC58" s="109">
        <v>0</v>
      </c>
      <c r="AD58" s="109">
        <v>0</v>
      </c>
      <c r="AE58" s="109">
        <v>0</v>
      </c>
      <c r="AF58" s="109">
        <v>0</v>
      </c>
      <c r="AG58" s="109">
        <v>0</v>
      </c>
      <c r="AH58" s="109">
        <v>0</v>
      </c>
      <c r="AI58" s="109">
        <v>0</v>
      </c>
      <c r="AJ58" s="109">
        <v>0</v>
      </c>
      <c r="AK58" s="109">
        <v>0</v>
      </c>
      <c r="AL58" s="109">
        <v>0</v>
      </c>
      <c r="AM58" s="109">
        <v>0</v>
      </c>
      <c r="AN58" s="109">
        <v>0</v>
      </c>
      <c r="AO58" s="109">
        <v>0</v>
      </c>
      <c r="AP58" s="109">
        <v>0</v>
      </c>
      <c r="AQ58" s="109">
        <v>0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0</v>
      </c>
      <c r="BD58" s="109">
        <v>0</v>
      </c>
      <c r="BE58" s="109">
        <v>0</v>
      </c>
      <c r="BF58" s="109">
        <v>0</v>
      </c>
      <c r="BG58" s="109">
        <v>0</v>
      </c>
      <c r="BH58" s="109">
        <v>0</v>
      </c>
      <c r="BI58" s="109">
        <v>0</v>
      </c>
      <c r="BJ58" s="109">
        <v>0</v>
      </c>
      <c r="BK58" s="109">
        <v>0</v>
      </c>
      <c r="BL58" s="109">
        <v>0</v>
      </c>
      <c r="BM58" s="109">
        <v>0</v>
      </c>
      <c r="BN58" s="109">
        <v>0</v>
      </c>
      <c r="BO58" s="109">
        <v>0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R58" s="45">
        <f t="shared" si="15"/>
        <v>-1</v>
      </c>
      <c r="CS58" s="45">
        <f t="shared" si="16"/>
        <v>0</v>
      </c>
      <c r="CT58" s="45">
        <f t="shared" si="17"/>
        <v>-1</v>
      </c>
      <c r="CU58" s="45">
        <f t="shared" si="18"/>
        <v>0</v>
      </c>
      <c r="CV58" s="45">
        <f t="shared" si="19"/>
        <v>-1</v>
      </c>
      <c r="CW58" s="45">
        <f t="shared" si="20"/>
        <v>0</v>
      </c>
      <c r="CX58" s="45">
        <f t="shared" si="21"/>
        <v>0</v>
      </c>
      <c r="CY58" s="45">
        <f t="shared" si="22"/>
        <v>0</v>
      </c>
      <c r="CZ58" s="45">
        <f t="shared" si="23"/>
        <v>-1</v>
      </c>
      <c r="DA58" s="45">
        <f t="shared" si="24"/>
        <v>0</v>
      </c>
      <c r="DB58" s="45">
        <f t="shared" si="25"/>
        <v>0</v>
      </c>
      <c r="DC58" s="45">
        <f t="shared" si="26"/>
        <v>0</v>
      </c>
      <c r="DD58" s="45">
        <f t="shared" si="27"/>
        <v>-1</v>
      </c>
      <c r="DE58" s="45">
        <f t="shared" si="28"/>
        <v>0</v>
      </c>
      <c r="DF58" s="45">
        <f t="shared" si="29"/>
        <v>-1</v>
      </c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</row>
    <row r="59" spans="1:155" x14ac:dyDescent="0.25">
      <c r="A59" s="22" t="s">
        <v>239</v>
      </c>
      <c r="CR59" s="45">
        <f t="shared" si="15"/>
        <v>0</v>
      </c>
      <c r="CS59" s="45">
        <f t="shared" si="16"/>
        <v>0</v>
      </c>
      <c r="CT59" s="45">
        <f t="shared" si="17"/>
        <v>0</v>
      </c>
      <c r="CU59" s="45">
        <f t="shared" si="18"/>
        <v>0</v>
      </c>
      <c r="CV59" s="45">
        <f t="shared" si="19"/>
        <v>0</v>
      </c>
      <c r="CW59" s="45">
        <f t="shared" si="20"/>
        <v>0</v>
      </c>
      <c r="CX59" s="45">
        <f t="shared" si="21"/>
        <v>0</v>
      </c>
      <c r="CY59" s="45">
        <f t="shared" si="22"/>
        <v>0</v>
      </c>
      <c r="CZ59" s="45">
        <f t="shared" si="23"/>
        <v>0</v>
      </c>
      <c r="DA59" s="45">
        <f t="shared" si="24"/>
        <v>0</v>
      </c>
      <c r="DB59" s="45">
        <f t="shared" si="25"/>
        <v>0</v>
      </c>
      <c r="DC59" s="45">
        <f t="shared" si="26"/>
        <v>0</v>
      </c>
      <c r="DD59" s="45">
        <f t="shared" si="27"/>
        <v>0</v>
      </c>
      <c r="DE59" s="45">
        <f t="shared" si="28"/>
        <v>0</v>
      </c>
      <c r="DF59" s="45">
        <f t="shared" si="29"/>
        <v>0</v>
      </c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</row>
    <row r="61" spans="1:155" x14ac:dyDescent="0.25">
      <c r="A61" s="1" t="s">
        <v>55</v>
      </c>
      <c r="B61" s="1">
        <f>SUM(B3:B58)</f>
        <v>0</v>
      </c>
      <c r="C61" s="1">
        <f t="shared" ref="C61:H61" si="30">SUM(C3:C58)</f>
        <v>0</v>
      </c>
      <c r="D61" s="1">
        <f t="shared" si="30"/>
        <v>0</v>
      </c>
      <c r="E61" s="1">
        <f t="shared" si="30"/>
        <v>0</v>
      </c>
      <c r="F61" s="1">
        <f t="shared" si="30"/>
        <v>0</v>
      </c>
      <c r="G61" s="1">
        <f t="shared" si="30"/>
        <v>0</v>
      </c>
      <c r="H61" s="110">
        <f t="shared" si="30"/>
        <v>2903179.7502591494</v>
      </c>
      <c r="I61" s="110">
        <f t="shared" ref="I61:V61" si="31">SUM(I3:I58)</f>
        <v>59.861331453500007</v>
      </c>
      <c r="J61" s="110">
        <f t="shared" si="31"/>
        <v>5492.1189235600004</v>
      </c>
      <c r="K61" s="110">
        <f t="shared" si="31"/>
        <v>752.70098086030009</v>
      </c>
      <c r="L61" s="110">
        <f t="shared" si="31"/>
        <v>11437.023247059002</v>
      </c>
      <c r="M61" s="110">
        <f t="shared" si="31"/>
        <v>19048.948202702999</v>
      </c>
      <c r="N61" s="110">
        <f t="shared" si="31"/>
        <v>77869.540991200003</v>
      </c>
      <c r="O61" s="110">
        <f t="shared" si="31"/>
        <v>82256.914503020031</v>
      </c>
      <c r="P61" s="110">
        <f t="shared" si="31"/>
        <v>4155.7744922016991</v>
      </c>
      <c r="Q61" s="110">
        <f t="shared" si="31"/>
        <v>3845.2796387414992</v>
      </c>
      <c r="R61" s="110">
        <f t="shared" si="31"/>
        <v>18389.633173725</v>
      </c>
      <c r="S61" s="110">
        <f t="shared" si="31"/>
        <v>3712.4789214602006</v>
      </c>
      <c r="T61" s="110">
        <f t="shared" si="31"/>
        <v>140295.42637201201</v>
      </c>
      <c r="U61" s="110">
        <f t="shared" si="31"/>
        <v>85.761268069700009</v>
      </c>
      <c r="V61" s="110">
        <f t="shared" si="31"/>
        <v>77465.287694610961</v>
      </c>
      <c r="W61" s="110"/>
      <c r="Y61" s="110">
        <f t="shared" ref="Y61:CJ61" si="32">SUM(Y3:Y58)</f>
        <v>277.13546242900736</v>
      </c>
      <c r="Z61" s="110">
        <f t="shared" si="32"/>
        <v>277864.21627752652</v>
      </c>
      <c r="AA61" s="110">
        <f t="shared" si="32"/>
        <v>59.466135754296886</v>
      </c>
      <c r="AB61" s="110">
        <f t="shared" si="32"/>
        <v>59.466135754296886</v>
      </c>
      <c r="AC61" s="110">
        <f t="shared" si="32"/>
        <v>107.98996550073232</v>
      </c>
      <c r="AD61" s="110">
        <f t="shared" si="32"/>
        <v>0</v>
      </c>
      <c r="AE61" s="110">
        <f t="shared" si="32"/>
        <v>5481.1164035452466</v>
      </c>
      <c r="AF61" s="110">
        <f t="shared" si="32"/>
        <v>0</v>
      </c>
      <c r="AG61" s="110">
        <f t="shared" si="32"/>
        <v>77140.43644071692</v>
      </c>
      <c r="AH61" s="110">
        <f t="shared" si="32"/>
        <v>747.12856173856972</v>
      </c>
      <c r="AI61" s="110">
        <f t="shared" si="32"/>
        <v>18268.198880475651</v>
      </c>
      <c r="AJ61" s="110">
        <f t="shared" si="32"/>
        <v>0</v>
      </c>
      <c r="AK61" s="110">
        <f t="shared" si="32"/>
        <v>0</v>
      </c>
      <c r="AL61" s="110">
        <f t="shared" si="32"/>
        <v>256.36931258300348</v>
      </c>
      <c r="AM61" s="110">
        <f t="shared" si="32"/>
        <v>0</v>
      </c>
      <c r="AN61" s="110">
        <f t="shared" si="32"/>
        <v>11379.975552506441</v>
      </c>
      <c r="AO61" s="110">
        <f t="shared" si="32"/>
        <v>594160.64208369947</v>
      </c>
      <c r="AP61" s="110">
        <f t="shared" si="32"/>
        <v>0</v>
      </c>
      <c r="AQ61" s="110">
        <f t="shared" si="32"/>
        <v>0</v>
      </c>
      <c r="AR61" s="110">
        <f t="shared" si="32"/>
        <v>18930.511867374968</v>
      </c>
      <c r="AS61" s="110">
        <f t="shared" si="32"/>
        <v>0</v>
      </c>
      <c r="AT61" s="110">
        <f t="shared" si="32"/>
        <v>1649.4525837816534</v>
      </c>
      <c r="AU61" s="110">
        <f t="shared" si="32"/>
        <v>0</v>
      </c>
      <c r="AV61" s="110">
        <f t="shared" si="32"/>
        <v>728706.18433279777</v>
      </c>
      <c r="AW61" s="110">
        <f t="shared" si="32"/>
        <v>20391.201680082722</v>
      </c>
      <c r="AX61" s="110">
        <f t="shared" si="32"/>
        <v>81709.007100620205</v>
      </c>
      <c r="AY61" s="110">
        <f t="shared" si="32"/>
        <v>4142.5698923707505</v>
      </c>
      <c r="AZ61" s="110">
        <f t="shared" si="32"/>
        <v>3380436.9798745504</v>
      </c>
      <c r="BA61" s="110">
        <f t="shared" si="32"/>
        <v>0</v>
      </c>
      <c r="BB61" s="110">
        <f t="shared" si="32"/>
        <v>0</v>
      </c>
      <c r="BC61" s="110">
        <f t="shared" si="32"/>
        <v>0</v>
      </c>
      <c r="BD61" s="110">
        <f t="shared" si="32"/>
        <v>3.8704783096420665</v>
      </c>
      <c r="BE61" s="110">
        <f t="shared" si="32"/>
        <v>5481.2396908303363</v>
      </c>
      <c r="BF61" s="110">
        <f t="shared" si="32"/>
        <v>3810.4336806404108</v>
      </c>
      <c r="BG61" s="110">
        <f t="shared" si="32"/>
        <v>0</v>
      </c>
      <c r="BH61" s="110">
        <f t="shared" si="32"/>
        <v>908223.05756523018</v>
      </c>
      <c r="BI61" s="110">
        <f t="shared" si="32"/>
        <v>0</v>
      </c>
      <c r="BJ61" s="110">
        <f t="shared" si="32"/>
        <v>0</v>
      </c>
      <c r="BK61" s="110">
        <f t="shared" si="32"/>
        <v>0</v>
      </c>
      <c r="BL61" s="110">
        <f t="shared" si="32"/>
        <v>0</v>
      </c>
      <c r="BM61" s="110">
        <f t="shared" si="32"/>
        <v>0</v>
      </c>
      <c r="BN61" s="110">
        <f t="shared" si="32"/>
        <v>0</v>
      </c>
      <c r="BO61" s="110">
        <f t="shared" si="32"/>
        <v>0</v>
      </c>
      <c r="BP61" s="110">
        <f t="shared" si="32"/>
        <v>0</v>
      </c>
      <c r="BQ61" s="110">
        <f t="shared" si="32"/>
        <v>0</v>
      </c>
      <c r="BR61" s="110">
        <f t="shared" si="32"/>
        <v>0</v>
      </c>
      <c r="BS61" s="110">
        <f t="shared" si="32"/>
        <v>0</v>
      </c>
      <c r="BT61" s="110">
        <f t="shared" si="32"/>
        <v>0</v>
      </c>
      <c r="BU61" s="110">
        <f t="shared" si="32"/>
        <v>0</v>
      </c>
      <c r="BV61" s="110">
        <f t="shared" si="32"/>
        <v>0</v>
      </c>
      <c r="BW61" s="110">
        <f t="shared" si="32"/>
        <v>0</v>
      </c>
      <c r="BX61" s="110">
        <f t="shared" si="32"/>
        <v>0</v>
      </c>
      <c r="BY61" s="110">
        <f t="shared" si="32"/>
        <v>0</v>
      </c>
      <c r="BZ61" s="110">
        <f t="shared" si="32"/>
        <v>136465.11206688799</v>
      </c>
      <c r="CA61" s="110">
        <f t="shared" si="32"/>
        <v>0</v>
      </c>
      <c r="CB61" s="110">
        <f t="shared" si="32"/>
        <v>0</v>
      </c>
      <c r="CC61" s="110">
        <f t="shared" si="32"/>
        <v>0</v>
      </c>
      <c r="CD61" s="110">
        <f t="shared" si="32"/>
        <v>0</v>
      </c>
      <c r="CE61" s="110">
        <f t="shared" si="32"/>
        <v>811004.2091731102</v>
      </c>
      <c r="CF61" s="110">
        <f t="shared" si="32"/>
        <v>3687.9580851797555</v>
      </c>
      <c r="CG61" s="110">
        <f t="shared" si="32"/>
        <v>0</v>
      </c>
      <c r="CH61" s="110">
        <f t="shared" si="32"/>
        <v>9556.7807186642167</v>
      </c>
      <c r="CI61" s="110">
        <f t="shared" si="32"/>
        <v>144832.30037517438</v>
      </c>
      <c r="CJ61" s="110">
        <f t="shared" si="32"/>
        <v>139548.82561288291</v>
      </c>
      <c r="CK61" s="110">
        <f t="shared" ref="CK61:CP61" si="33">SUM(CK3:CK58)</f>
        <v>85.195064478225518</v>
      </c>
      <c r="CL61" s="110">
        <f t="shared" si="33"/>
        <v>0</v>
      </c>
      <c r="CM61" s="110">
        <f t="shared" si="33"/>
        <v>198050.60313579091</v>
      </c>
      <c r="CN61" s="110">
        <f t="shared" si="33"/>
        <v>2886959.6983292215</v>
      </c>
      <c r="CO61" s="110">
        <f t="shared" si="33"/>
        <v>77048.315063298069</v>
      </c>
      <c r="CP61" s="110">
        <f t="shared" si="33"/>
        <v>119139.57508276845</v>
      </c>
    </row>
    <row r="62" spans="1:155" x14ac:dyDescent="0.25">
      <c r="A62" s="22" t="s">
        <v>56</v>
      </c>
      <c r="B62" s="1">
        <f>SUM(B2:B51)</f>
        <v>0</v>
      </c>
      <c r="C62" s="1">
        <f t="shared" ref="C62:H62" si="34">SUM(C2:C51)</f>
        <v>0</v>
      </c>
      <c r="D62" s="1">
        <f t="shared" si="34"/>
        <v>0</v>
      </c>
      <c r="E62" s="1">
        <f t="shared" si="34"/>
        <v>0</v>
      </c>
      <c r="F62" s="1">
        <f t="shared" si="34"/>
        <v>0</v>
      </c>
      <c r="G62" s="1">
        <f t="shared" si="34"/>
        <v>0</v>
      </c>
      <c r="H62" s="110">
        <f t="shared" si="34"/>
        <v>2886974.1532692993</v>
      </c>
      <c r="I62" s="110">
        <f t="shared" ref="I62:V62" si="35">SUM(I2:I51)</f>
        <v>59.466136620800008</v>
      </c>
      <c r="J62" s="110">
        <f t="shared" si="35"/>
        <v>5481.1235561924004</v>
      </c>
      <c r="K62" s="110">
        <f t="shared" si="35"/>
        <v>747.12914094970006</v>
      </c>
      <c r="L62" s="110">
        <f t="shared" si="35"/>
        <v>11380.000666065001</v>
      </c>
      <c r="M62" s="110">
        <f t="shared" si="35"/>
        <v>18930.568997695002</v>
      </c>
      <c r="N62" s="110">
        <f t="shared" si="35"/>
        <v>77140.67214884999</v>
      </c>
      <c r="O62" s="110">
        <f t="shared" si="35"/>
        <v>81709.160820840043</v>
      </c>
      <c r="P62" s="110">
        <f t="shared" si="35"/>
        <v>4142.5790213948003</v>
      </c>
      <c r="Q62" s="110">
        <f t="shared" si="35"/>
        <v>3810.4424390724994</v>
      </c>
      <c r="R62" s="110">
        <f t="shared" si="35"/>
        <v>18268.227788491</v>
      </c>
      <c r="S62" s="110">
        <f t="shared" si="35"/>
        <v>3687.9697358027006</v>
      </c>
      <c r="T62" s="110">
        <f t="shared" si="35"/>
        <v>139549.33167704</v>
      </c>
      <c r="U62" s="110">
        <f t="shared" si="35"/>
        <v>85.195086042400007</v>
      </c>
      <c r="V62" s="110">
        <f t="shared" si="35"/>
        <v>77048.462630190974</v>
      </c>
      <c r="W62" s="110"/>
      <c r="Y62" s="110">
        <f t="shared" ref="Y62:CJ62" si="36">SUM(Y2:Y51)</f>
        <v>277.13546242900736</v>
      </c>
      <c r="Z62" s="110">
        <f t="shared" si="36"/>
        <v>277864.21627752652</v>
      </c>
      <c r="AA62" s="110">
        <f t="shared" si="36"/>
        <v>59.466135754296886</v>
      </c>
      <c r="AB62" s="110">
        <f t="shared" si="36"/>
        <v>59.466135754296886</v>
      </c>
      <c r="AC62" s="110">
        <f t="shared" si="36"/>
        <v>107.98996550073232</v>
      </c>
      <c r="AD62" s="110">
        <f t="shared" si="36"/>
        <v>0</v>
      </c>
      <c r="AE62" s="110">
        <f t="shared" si="36"/>
        <v>5481.1164035452466</v>
      </c>
      <c r="AF62" s="110">
        <f t="shared" si="36"/>
        <v>0</v>
      </c>
      <c r="AG62" s="110">
        <f t="shared" si="36"/>
        <v>77140.43644071692</v>
      </c>
      <c r="AH62" s="110">
        <f t="shared" si="36"/>
        <v>747.12856173856972</v>
      </c>
      <c r="AI62" s="110">
        <f t="shared" si="36"/>
        <v>18268.198880475651</v>
      </c>
      <c r="AJ62" s="110">
        <f t="shared" si="36"/>
        <v>0</v>
      </c>
      <c r="AK62" s="110">
        <f t="shared" si="36"/>
        <v>0</v>
      </c>
      <c r="AL62" s="110">
        <f t="shared" si="36"/>
        <v>256.36931258300348</v>
      </c>
      <c r="AM62" s="110">
        <f t="shared" si="36"/>
        <v>0</v>
      </c>
      <c r="AN62" s="110">
        <f t="shared" si="36"/>
        <v>11379.975552506441</v>
      </c>
      <c r="AO62" s="110">
        <f t="shared" si="36"/>
        <v>594160.64208369947</v>
      </c>
      <c r="AP62" s="110">
        <f t="shared" si="36"/>
        <v>0</v>
      </c>
      <c r="AQ62" s="110">
        <f t="shared" si="36"/>
        <v>0</v>
      </c>
      <c r="AR62" s="110">
        <f t="shared" si="36"/>
        <v>18930.511867374968</v>
      </c>
      <c r="AS62" s="110">
        <f t="shared" si="36"/>
        <v>0</v>
      </c>
      <c r="AT62" s="110">
        <f t="shared" si="36"/>
        <v>1649.4525837816534</v>
      </c>
      <c r="AU62" s="110">
        <f t="shared" si="36"/>
        <v>0</v>
      </c>
      <c r="AV62" s="110">
        <f t="shared" si="36"/>
        <v>728706.18433279777</v>
      </c>
      <c r="AW62" s="110">
        <f t="shared" si="36"/>
        <v>20391.201680082722</v>
      </c>
      <c r="AX62" s="110">
        <f t="shared" si="36"/>
        <v>81709.007100620205</v>
      </c>
      <c r="AY62" s="110">
        <f t="shared" si="36"/>
        <v>4142.5698923707505</v>
      </c>
      <c r="AZ62" s="110">
        <f t="shared" si="36"/>
        <v>3380436.9798745504</v>
      </c>
      <c r="BA62" s="110">
        <f t="shared" si="36"/>
        <v>0</v>
      </c>
      <c r="BB62" s="110">
        <f t="shared" si="36"/>
        <v>0</v>
      </c>
      <c r="BC62" s="110">
        <f t="shared" si="36"/>
        <v>0</v>
      </c>
      <c r="BD62" s="110">
        <f t="shared" si="36"/>
        <v>3.8704783096420665</v>
      </c>
      <c r="BE62" s="110">
        <f t="shared" si="36"/>
        <v>5481.2396908303363</v>
      </c>
      <c r="BF62" s="110">
        <f t="shared" si="36"/>
        <v>3810.4336806404108</v>
      </c>
      <c r="BG62" s="110">
        <f t="shared" si="36"/>
        <v>0</v>
      </c>
      <c r="BH62" s="110">
        <f t="shared" si="36"/>
        <v>908223.05756523018</v>
      </c>
      <c r="BI62" s="110">
        <f t="shared" si="36"/>
        <v>0</v>
      </c>
      <c r="BJ62" s="110">
        <f t="shared" si="36"/>
        <v>0</v>
      </c>
      <c r="BK62" s="110">
        <f t="shared" si="36"/>
        <v>0</v>
      </c>
      <c r="BL62" s="110">
        <f t="shared" si="36"/>
        <v>0</v>
      </c>
      <c r="BM62" s="110">
        <f t="shared" si="36"/>
        <v>0</v>
      </c>
      <c r="BN62" s="110">
        <f t="shared" si="36"/>
        <v>0</v>
      </c>
      <c r="BO62" s="110">
        <f t="shared" si="36"/>
        <v>0</v>
      </c>
      <c r="BP62" s="110">
        <f t="shared" si="36"/>
        <v>0</v>
      </c>
      <c r="BQ62" s="110">
        <f t="shared" si="36"/>
        <v>0</v>
      </c>
      <c r="BR62" s="110">
        <f t="shared" si="36"/>
        <v>0</v>
      </c>
      <c r="BS62" s="110">
        <f t="shared" si="36"/>
        <v>0</v>
      </c>
      <c r="BT62" s="110">
        <f t="shared" si="36"/>
        <v>0</v>
      </c>
      <c r="BU62" s="110">
        <f t="shared" si="36"/>
        <v>0</v>
      </c>
      <c r="BV62" s="110">
        <f t="shared" si="36"/>
        <v>0</v>
      </c>
      <c r="BW62" s="110">
        <f t="shared" si="36"/>
        <v>0</v>
      </c>
      <c r="BX62" s="110">
        <f t="shared" si="36"/>
        <v>0</v>
      </c>
      <c r="BY62" s="110">
        <f t="shared" si="36"/>
        <v>0</v>
      </c>
      <c r="BZ62" s="110">
        <f t="shared" si="36"/>
        <v>136465.11206688799</v>
      </c>
      <c r="CA62" s="110">
        <f t="shared" si="36"/>
        <v>0</v>
      </c>
      <c r="CB62" s="110">
        <f t="shared" si="36"/>
        <v>0</v>
      </c>
      <c r="CC62" s="110">
        <f t="shared" si="36"/>
        <v>0</v>
      </c>
      <c r="CD62" s="110">
        <f t="shared" si="36"/>
        <v>0</v>
      </c>
      <c r="CE62" s="110">
        <f t="shared" si="36"/>
        <v>811004.2091731102</v>
      </c>
      <c r="CF62" s="110">
        <f t="shared" si="36"/>
        <v>3687.9580851797555</v>
      </c>
      <c r="CG62" s="110">
        <f t="shared" si="36"/>
        <v>0</v>
      </c>
      <c r="CH62" s="110">
        <f t="shared" si="36"/>
        <v>9556.7807186642167</v>
      </c>
      <c r="CI62" s="110">
        <f t="shared" si="36"/>
        <v>144832.30037517438</v>
      </c>
      <c r="CJ62" s="110">
        <f t="shared" si="36"/>
        <v>139548.82561288291</v>
      </c>
      <c r="CK62" s="110">
        <f t="shared" ref="CK62:CP62" si="37">SUM(CK2:CK51)</f>
        <v>85.195064478225518</v>
      </c>
      <c r="CL62" s="110">
        <f t="shared" si="37"/>
        <v>0</v>
      </c>
      <c r="CM62" s="110">
        <f t="shared" si="37"/>
        <v>198050.60313579091</v>
      </c>
      <c r="CN62" s="110">
        <f t="shared" si="37"/>
        <v>2886959.6983292215</v>
      </c>
      <c r="CO62" s="110">
        <f t="shared" si="37"/>
        <v>77048.315063298069</v>
      </c>
      <c r="CP62" s="110">
        <f t="shared" si="37"/>
        <v>119139.57508276845</v>
      </c>
    </row>
    <row r="63" spans="1:155" x14ac:dyDescent="0.25">
      <c r="A63" s="22" t="s">
        <v>240</v>
      </c>
      <c r="B63" s="20">
        <f>+B3+B5+B8+B9+B11+B12+B14+B15+B16+B17+B18+B19+B20+B21+B22+B23+B24+B25+B26+B28+B30+B31+B33+B34+B35+B36+B37+B39+B40+B41+B42+B43+B44+B46+B47+B49+B50</f>
        <v>0</v>
      </c>
      <c r="C63" s="20">
        <f t="shared" ref="C63:H63" si="38">+C3+C5+C8+C9+C11+C12+C14+C15+C16+C17+C18+C19+C20+C21+C22+C23+C24+C25+C26+C28+C30+C31+C33+C34+C35+C36+C37+C39+C40+C41+C42+C43+C44+C46+C47+C49+C50</f>
        <v>0</v>
      </c>
      <c r="D63" s="20">
        <f t="shared" si="38"/>
        <v>0</v>
      </c>
      <c r="E63" s="20">
        <f t="shared" si="38"/>
        <v>0</v>
      </c>
      <c r="F63" s="20">
        <f t="shared" si="38"/>
        <v>0</v>
      </c>
      <c r="G63" s="20">
        <f t="shared" si="38"/>
        <v>0</v>
      </c>
      <c r="H63" s="109">
        <f t="shared" si="38"/>
        <v>2216590.8115135003</v>
      </c>
      <c r="I63" s="109">
        <f t="shared" ref="I63:V63" si="39">+I3+I5+I8+I9+I11+I12+I14+I15+I16+I17+I18+I19+I20+I21+I22+I23+I24+I25+I26+I28+I30+I31+I33+I34+I35+I36+I37+I39+I40+I41+I42+I43+I44+I46+I47+I49+I50</f>
        <v>45.463761918899991</v>
      </c>
      <c r="J63" s="109">
        <f t="shared" si="39"/>
        <v>4558.6035868113013</v>
      </c>
      <c r="K63" s="109">
        <f t="shared" si="39"/>
        <v>562.41439641170007</v>
      </c>
      <c r="L63" s="109">
        <f t="shared" si="39"/>
        <v>8824.9845469999982</v>
      </c>
      <c r="M63" s="109">
        <f t="shared" si="39"/>
        <v>14567.503204509003</v>
      </c>
      <c r="N63" s="109">
        <f t="shared" si="39"/>
        <v>55798.814933119997</v>
      </c>
      <c r="O63" s="109">
        <f t="shared" si="39"/>
        <v>60787.397112790022</v>
      </c>
      <c r="P63" s="109">
        <f t="shared" si="39"/>
        <v>3208.8606024994997</v>
      </c>
      <c r="Q63" s="109">
        <f t="shared" si="39"/>
        <v>2758.1544660351997</v>
      </c>
      <c r="R63" s="109">
        <f t="shared" si="39"/>
        <v>13966.643976353002</v>
      </c>
      <c r="S63" s="109">
        <f t="shared" si="39"/>
        <v>2819.5707264118005</v>
      </c>
      <c r="T63" s="109">
        <f t="shared" si="39"/>
        <v>108579.62257505</v>
      </c>
      <c r="U63" s="109">
        <f t="shared" si="39"/>
        <v>65.134366019499993</v>
      </c>
      <c r="V63" s="109">
        <f t="shared" si="39"/>
        <v>59649.706936810006</v>
      </c>
      <c r="Y63" s="109">
        <f t="shared" ref="Y63:CJ63" si="40">+Y3+Y5+Y8+Y9+Y11+Y12+Y14+Y15+Y16+Y17+Y18+Y19+Y20+Y21+Y22+Y23+Y24+Y25+Y26+Y28+Y30+Y31+Y33+Y34+Y35+Y36+Y37+Y39+Y40+Y41+Y42+Y43+Y44+Y46+Y47+Y49+Y50</f>
        <v>211.01543647654142</v>
      </c>
      <c r="Z63" s="109">
        <f t="shared" si="40"/>
        <v>214145.61743010127</v>
      </c>
      <c r="AA63" s="109">
        <f t="shared" si="40"/>
        <v>45.463723888012076</v>
      </c>
      <c r="AB63" s="109">
        <f t="shared" si="40"/>
        <v>45.463723888012076</v>
      </c>
      <c r="AC63" s="109">
        <f t="shared" si="40"/>
        <v>82.56175045538609</v>
      </c>
      <c r="AD63" s="109">
        <f t="shared" si="40"/>
        <v>0</v>
      </c>
      <c r="AE63" s="109">
        <f t="shared" si="40"/>
        <v>4558.5986257435161</v>
      </c>
      <c r="AF63" s="109">
        <f t="shared" si="40"/>
        <v>0</v>
      </c>
      <c r="AG63" s="109">
        <f t="shared" si="40"/>
        <v>55798.779937598469</v>
      </c>
      <c r="AH63" s="109">
        <f t="shared" si="40"/>
        <v>562.41378974529437</v>
      </c>
      <c r="AI63" s="109">
        <f t="shared" si="40"/>
        <v>13966.635066418834</v>
      </c>
      <c r="AJ63" s="109">
        <f t="shared" si="40"/>
        <v>0</v>
      </c>
      <c r="AK63" s="109">
        <f t="shared" si="40"/>
        <v>0</v>
      </c>
      <c r="AL63" s="109">
        <f t="shared" si="40"/>
        <v>201.23427657333471</v>
      </c>
      <c r="AM63" s="109">
        <f t="shared" si="40"/>
        <v>0</v>
      </c>
      <c r="AN63" s="109">
        <f t="shared" si="40"/>
        <v>8824.9775735990279</v>
      </c>
      <c r="AO63" s="109">
        <f t="shared" si="40"/>
        <v>452931.3178256058</v>
      </c>
      <c r="AP63" s="109">
        <f t="shared" si="40"/>
        <v>0</v>
      </c>
      <c r="AQ63" s="109">
        <f t="shared" si="40"/>
        <v>0</v>
      </c>
      <c r="AR63" s="109">
        <f t="shared" si="40"/>
        <v>14567.488102757859</v>
      </c>
      <c r="AS63" s="109">
        <f t="shared" si="40"/>
        <v>0</v>
      </c>
      <c r="AT63" s="109">
        <f t="shared" si="40"/>
        <v>1277.1406227289435</v>
      </c>
      <c r="AU63" s="109">
        <f t="shared" si="40"/>
        <v>0</v>
      </c>
      <c r="AV63" s="109">
        <f t="shared" si="40"/>
        <v>560652.59127210034</v>
      </c>
      <c r="AW63" s="109">
        <f t="shared" si="40"/>
        <v>16246.931428637201</v>
      </c>
      <c r="AX63" s="109">
        <f t="shared" si="40"/>
        <v>60787.449594068195</v>
      </c>
      <c r="AY63" s="109">
        <f t="shared" si="40"/>
        <v>3208.8580964771204</v>
      </c>
      <c r="AZ63" s="109">
        <f t="shared" si="40"/>
        <v>2593744.5596084534</v>
      </c>
      <c r="BA63" s="109">
        <f t="shared" si="40"/>
        <v>0</v>
      </c>
      <c r="BB63" s="109">
        <f t="shared" si="40"/>
        <v>0</v>
      </c>
      <c r="BC63" s="109">
        <f t="shared" si="40"/>
        <v>0</v>
      </c>
      <c r="BD63" s="109">
        <f t="shared" si="40"/>
        <v>2.9353567477963876</v>
      </c>
      <c r="BE63" s="109">
        <f t="shared" si="40"/>
        <v>4208.7838824801993</v>
      </c>
      <c r="BF63" s="109">
        <f t="shared" si="40"/>
        <v>2758.1516227994234</v>
      </c>
      <c r="BG63" s="109">
        <f t="shared" si="40"/>
        <v>0</v>
      </c>
      <c r="BH63" s="109">
        <f t="shared" si="40"/>
        <v>692414.81101219379</v>
      </c>
      <c r="BI63" s="109">
        <f t="shared" si="40"/>
        <v>0</v>
      </c>
      <c r="BJ63" s="109">
        <f t="shared" si="40"/>
        <v>0</v>
      </c>
      <c r="BK63" s="109">
        <f t="shared" si="40"/>
        <v>0</v>
      </c>
      <c r="BL63" s="109">
        <f t="shared" si="40"/>
        <v>0</v>
      </c>
      <c r="BM63" s="109">
        <f t="shared" si="40"/>
        <v>0</v>
      </c>
      <c r="BN63" s="109">
        <f t="shared" si="40"/>
        <v>0</v>
      </c>
      <c r="BO63" s="109">
        <f t="shared" si="40"/>
        <v>0</v>
      </c>
      <c r="BP63" s="109">
        <f t="shared" si="40"/>
        <v>0</v>
      </c>
      <c r="BQ63" s="109">
        <f t="shared" si="40"/>
        <v>0</v>
      </c>
      <c r="BR63" s="109">
        <f t="shared" si="40"/>
        <v>0</v>
      </c>
      <c r="BS63" s="109">
        <f t="shared" si="40"/>
        <v>0</v>
      </c>
      <c r="BT63" s="109">
        <f t="shared" si="40"/>
        <v>0</v>
      </c>
      <c r="BU63" s="109">
        <f t="shared" si="40"/>
        <v>0</v>
      </c>
      <c r="BV63" s="109">
        <f t="shared" si="40"/>
        <v>0</v>
      </c>
      <c r="BW63" s="109">
        <f t="shared" si="40"/>
        <v>0</v>
      </c>
      <c r="BX63" s="109">
        <f t="shared" si="40"/>
        <v>0</v>
      </c>
      <c r="BY63" s="109">
        <f t="shared" si="40"/>
        <v>0</v>
      </c>
      <c r="BZ63" s="109">
        <f t="shared" si="40"/>
        <v>106151.908753966</v>
      </c>
      <c r="CA63" s="109">
        <f t="shared" si="40"/>
        <v>0</v>
      </c>
      <c r="CB63" s="109">
        <f t="shared" si="40"/>
        <v>0</v>
      </c>
      <c r="CC63" s="109">
        <f t="shared" si="40"/>
        <v>0</v>
      </c>
      <c r="CD63" s="109">
        <f t="shared" si="40"/>
        <v>0</v>
      </c>
      <c r="CE63" s="109">
        <f t="shared" si="40"/>
        <v>624195.2206237613</v>
      </c>
      <c r="CF63" s="109">
        <f t="shared" si="40"/>
        <v>2819.5638633733229</v>
      </c>
      <c r="CG63" s="109">
        <f t="shared" si="40"/>
        <v>0</v>
      </c>
      <c r="CH63" s="109">
        <f t="shared" si="40"/>
        <v>7198.221045785459</v>
      </c>
      <c r="CI63" s="109">
        <f t="shared" si="40"/>
        <v>113629.16688044378</v>
      </c>
      <c r="CJ63" s="109">
        <f t="shared" si="40"/>
        <v>108579.43888199158</v>
      </c>
      <c r="CK63" s="109">
        <f t="shared" ref="CK63:CP63" si="41">+CK3+CK5+CK8+CK9+CK11+CK12+CK14+CK15+CK16+CK17+CK18+CK19+CK20+CK21+CK22+CK23+CK24+CK25+CK26+CK28+CK30+CK31+CK33+CK34+CK35+CK36+CK37+CK39+CK40+CK41+CK42+CK43+CK44+CK46+CK47+CK49+CK50</f>
        <v>65.134385432521668</v>
      </c>
      <c r="CL63" s="109">
        <f t="shared" si="41"/>
        <v>0</v>
      </c>
      <c r="CM63" s="109">
        <f t="shared" si="41"/>
        <v>150771.21476492542</v>
      </c>
      <c r="CN63" s="109">
        <f t="shared" si="41"/>
        <v>2216588.0276935748</v>
      </c>
      <c r="CO63" s="109">
        <f t="shared" si="41"/>
        <v>59649.667453333357</v>
      </c>
      <c r="CP63" s="109">
        <f t="shared" si="41"/>
        <v>93460.379971596543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E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style="22" customWidth="1"/>
    <col min="2" max="2" width="10.140625" style="109" bestFit="1" customWidth="1"/>
    <col min="3" max="3" width="7.7109375" style="109" bestFit="1" customWidth="1"/>
    <col min="4" max="4" width="9.28515625" style="109" bestFit="1" customWidth="1"/>
    <col min="5" max="7" width="7.7109375" style="109" bestFit="1" customWidth="1"/>
    <col min="8" max="8" width="9.28515625" style="109" bestFit="1" customWidth="1"/>
    <col min="9" max="17" width="9.140625" style="109" customWidth="1"/>
    <col min="18" max="27" width="9.140625" style="112" customWidth="1"/>
    <col min="28" max="28" width="9.140625" style="109" customWidth="1"/>
    <col min="29" max="29" width="15.42578125" style="109" bestFit="1" customWidth="1"/>
    <col min="30" max="34" width="9" style="109" customWidth="1"/>
    <col min="35" max="107" width="9.140625" style="109" customWidth="1"/>
    <col min="108" max="16384" width="9.140625" style="22"/>
  </cols>
  <sheetData>
    <row r="1" spans="1:135" x14ac:dyDescent="0.25">
      <c r="B1" s="109" t="s">
        <v>641</v>
      </c>
      <c r="AC1" s="109" t="s">
        <v>644</v>
      </c>
      <c r="DE1" s="22" t="s">
        <v>367</v>
      </c>
    </row>
    <row r="2" spans="1:135" x14ac:dyDescent="0.25">
      <c r="A2" s="22" t="s">
        <v>496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64</v>
      </c>
      <c r="K2" s="109" t="s">
        <v>316</v>
      </c>
      <c r="L2" s="109" t="s">
        <v>65</v>
      </c>
      <c r="M2" s="109" t="s">
        <v>319</v>
      </c>
      <c r="N2" s="109" t="s">
        <v>478</v>
      </c>
      <c r="O2" s="109" t="s">
        <v>466</v>
      </c>
      <c r="P2" s="109" t="s">
        <v>468</v>
      </c>
      <c r="Q2" s="109" t="s">
        <v>474</v>
      </c>
      <c r="R2" s="112" t="s">
        <v>491</v>
      </c>
      <c r="S2" s="112" t="s">
        <v>315</v>
      </c>
      <c r="T2" s="112" t="s">
        <v>490</v>
      </c>
      <c r="U2" s="112" t="s">
        <v>67</v>
      </c>
      <c r="V2" s="112" t="s">
        <v>495</v>
      </c>
      <c r="W2" s="112" t="s">
        <v>317</v>
      </c>
      <c r="X2" s="112" t="s">
        <v>323</v>
      </c>
      <c r="Y2" s="112" t="s">
        <v>328</v>
      </c>
      <c r="Z2" s="112" t="s">
        <v>426</v>
      </c>
      <c r="AA2" s="112" t="s">
        <v>326</v>
      </c>
      <c r="AC2" s="109" t="s">
        <v>226</v>
      </c>
      <c r="AD2" s="109" t="s">
        <v>603</v>
      </c>
      <c r="AE2" s="109" t="s">
        <v>463</v>
      </c>
      <c r="AF2" s="109" t="s">
        <v>497</v>
      </c>
      <c r="AG2" s="109" t="s">
        <v>177</v>
      </c>
      <c r="AH2" s="109" t="s">
        <v>389</v>
      </c>
      <c r="AI2" s="109" t="s">
        <v>129</v>
      </c>
      <c r="AJ2" s="109" t="s">
        <v>130</v>
      </c>
      <c r="AK2" s="109" t="s">
        <v>131</v>
      </c>
      <c r="AL2" s="109" t="s">
        <v>559</v>
      </c>
      <c r="AM2" s="109" t="s">
        <v>464</v>
      </c>
      <c r="AN2" s="109" t="s">
        <v>600</v>
      </c>
      <c r="AO2" s="109" t="s">
        <v>178</v>
      </c>
      <c r="AP2" s="109" t="s">
        <v>132</v>
      </c>
      <c r="AQ2" s="109" t="s">
        <v>59</v>
      </c>
      <c r="AR2" s="109" t="s">
        <v>134</v>
      </c>
      <c r="AS2" s="109" t="s">
        <v>135</v>
      </c>
      <c r="AT2" s="109" t="s">
        <v>465</v>
      </c>
      <c r="AU2" s="109" t="s">
        <v>466</v>
      </c>
      <c r="AV2" s="109" t="s">
        <v>136</v>
      </c>
      <c r="AW2" s="109" t="s">
        <v>604</v>
      </c>
      <c r="AX2" s="109" t="s">
        <v>137</v>
      </c>
      <c r="AY2" s="109" t="s">
        <v>138</v>
      </c>
      <c r="AZ2" s="109" t="s">
        <v>468</v>
      </c>
      <c r="BA2" s="109" t="s">
        <v>211</v>
      </c>
      <c r="BB2" s="109" t="s">
        <v>139</v>
      </c>
      <c r="BC2" s="109" t="s">
        <v>140</v>
      </c>
      <c r="BD2" s="109" t="s">
        <v>141</v>
      </c>
      <c r="BE2" s="109" t="s">
        <v>601</v>
      </c>
      <c r="BF2" s="109" t="s">
        <v>470</v>
      </c>
      <c r="BG2" s="109" t="s">
        <v>142</v>
      </c>
      <c r="BH2" s="109" t="s">
        <v>498</v>
      </c>
      <c r="BI2" s="109" t="s">
        <v>482</v>
      </c>
      <c r="BJ2" s="109" t="s">
        <v>57</v>
      </c>
      <c r="BK2" s="109" t="s">
        <v>126</v>
      </c>
      <c r="BL2" s="109" t="s">
        <v>642</v>
      </c>
      <c r="BM2" s="109" t="s">
        <v>143</v>
      </c>
      <c r="BN2" s="109" t="s">
        <v>144</v>
      </c>
      <c r="BO2" s="109" t="s">
        <v>60</v>
      </c>
      <c r="BP2" s="109" t="s">
        <v>145</v>
      </c>
      <c r="BQ2" s="109" t="s">
        <v>146</v>
      </c>
      <c r="BR2" s="109" t="s">
        <v>323</v>
      </c>
      <c r="BS2" s="109" t="s">
        <v>326</v>
      </c>
      <c r="BT2" s="109" t="s">
        <v>328</v>
      </c>
      <c r="BU2" s="109" t="s">
        <v>147</v>
      </c>
      <c r="BV2" s="109" t="s">
        <v>148</v>
      </c>
      <c r="BW2" s="109" t="s">
        <v>149</v>
      </c>
      <c r="BX2" s="109" t="s">
        <v>150</v>
      </c>
      <c r="BY2" s="109" t="s">
        <v>151</v>
      </c>
      <c r="BZ2" s="109" t="s">
        <v>152</v>
      </c>
      <c r="CA2" s="109" t="s">
        <v>153</v>
      </c>
      <c r="CB2" s="109" t="s">
        <v>154</v>
      </c>
      <c r="CC2" s="109" t="s">
        <v>54</v>
      </c>
      <c r="CD2" s="109" t="s">
        <v>53</v>
      </c>
      <c r="CE2" s="109" t="s">
        <v>155</v>
      </c>
      <c r="CF2" s="109" t="s">
        <v>157</v>
      </c>
      <c r="CG2" s="109" t="s">
        <v>158</v>
      </c>
      <c r="CH2" s="109" t="s">
        <v>159</v>
      </c>
      <c r="CI2" s="109" t="s">
        <v>160</v>
      </c>
      <c r="CJ2" s="109" t="s">
        <v>161</v>
      </c>
      <c r="CK2" s="109" t="s">
        <v>162</v>
      </c>
      <c r="CL2" s="109" t="s">
        <v>163</v>
      </c>
      <c r="CM2" s="109" t="s">
        <v>164</v>
      </c>
      <c r="CN2" s="109" t="s">
        <v>473</v>
      </c>
      <c r="CO2" s="109" t="s">
        <v>165</v>
      </c>
      <c r="CP2" s="109" t="s">
        <v>166</v>
      </c>
      <c r="CQ2" s="109" t="s">
        <v>167</v>
      </c>
      <c r="CR2" s="109" t="s">
        <v>61</v>
      </c>
      <c r="CS2" s="109" t="s">
        <v>483</v>
      </c>
      <c r="CT2" s="109" t="s">
        <v>474</v>
      </c>
      <c r="CU2" s="109" t="s">
        <v>168</v>
      </c>
      <c r="CV2" s="109" t="s">
        <v>169</v>
      </c>
      <c r="CW2" s="109" t="s">
        <v>170</v>
      </c>
      <c r="CX2" s="109" t="s">
        <v>340</v>
      </c>
      <c r="CY2" s="109" t="s">
        <v>171</v>
      </c>
      <c r="CZ2" s="109" t="s">
        <v>172</v>
      </c>
      <c r="DA2" s="109" t="s">
        <v>173</v>
      </c>
      <c r="DB2" s="109" t="s">
        <v>478</v>
      </c>
      <c r="DC2" s="109" t="s">
        <v>484</v>
      </c>
      <c r="DE2" s="22" t="s">
        <v>59</v>
      </c>
      <c r="DF2" s="22" t="s">
        <v>57</v>
      </c>
      <c r="DG2" s="22" t="s">
        <v>60</v>
      </c>
      <c r="DH2" s="22" t="s">
        <v>54</v>
      </c>
      <c r="DI2" s="22" t="s">
        <v>53</v>
      </c>
      <c r="DJ2" s="22" t="s">
        <v>61</v>
      </c>
      <c r="DK2" s="22" t="s">
        <v>62</v>
      </c>
      <c r="DL2" s="22" t="s">
        <v>63</v>
      </c>
      <c r="DM2" s="22" t="s">
        <v>64</v>
      </c>
      <c r="DN2" s="22" t="s">
        <v>316</v>
      </c>
      <c r="DO2" s="22" t="s">
        <v>65</v>
      </c>
      <c r="DP2" s="22" t="s">
        <v>319</v>
      </c>
      <c r="DQ2" s="22" t="s">
        <v>478</v>
      </c>
      <c r="DR2" s="22" t="s">
        <v>466</v>
      </c>
      <c r="DS2" s="22" t="s">
        <v>468</v>
      </c>
      <c r="DT2" s="22" t="s">
        <v>474</v>
      </c>
      <c r="DU2" s="28" t="s">
        <v>491</v>
      </c>
      <c r="DV2" s="28" t="s">
        <v>315</v>
      </c>
      <c r="DW2" s="28" t="s">
        <v>490</v>
      </c>
      <c r="DX2" s="28" t="s">
        <v>67</v>
      </c>
      <c r="DY2" s="28" t="s">
        <v>495</v>
      </c>
      <c r="DZ2" s="28" t="s">
        <v>317</v>
      </c>
      <c r="EA2" s="28" t="s">
        <v>323</v>
      </c>
      <c r="EB2" s="49" t="s">
        <v>328</v>
      </c>
      <c r="EC2" s="49" t="s">
        <v>426</v>
      </c>
      <c r="ED2" s="49" t="s">
        <v>326</v>
      </c>
    </row>
    <row r="3" spans="1:135" x14ac:dyDescent="0.25">
      <c r="A3" s="22" t="s">
        <v>0</v>
      </c>
      <c r="B3" s="109">
        <v>4539.22</v>
      </c>
      <c r="C3" s="109">
        <v>720.19600000000003</v>
      </c>
      <c r="D3" s="109">
        <v>152.97200000000001</v>
      </c>
      <c r="E3" s="109">
        <v>727.53800000000001</v>
      </c>
      <c r="F3" s="109">
        <v>503.84</v>
      </c>
      <c r="G3" s="109">
        <v>54.7179</v>
      </c>
      <c r="H3" s="109">
        <v>545.88900000000001</v>
      </c>
      <c r="I3" s="109">
        <v>44.860300000000002</v>
      </c>
      <c r="J3" s="109">
        <v>6.7069099999999997</v>
      </c>
      <c r="K3" s="109">
        <v>4.7489100000000004</v>
      </c>
      <c r="L3" s="109">
        <v>30.346499999999999</v>
      </c>
      <c r="M3" s="109">
        <v>5.0105700000000004</v>
      </c>
      <c r="N3" s="109">
        <v>1.94581</v>
      </c>
      <c r="O3" s="109">
        <v>0.76651400000000003</v>
      </c>
      <c r="P3" s="109">
        <v>5.1092399999999998</v>
      </c>
      <c r="Q3" s="109">
        <v>0.73855400000000004</v>
      </c>
      <c r="AC3" s="109" t="s">
        <v>0</v>
      </c>
      <c r="AD3" s="109">
        <v>0</v>
      </c>
      <c r="AE3" s="109">
        <v>17.197746098827601</v>
      </c>
      <c r="AF3" s="109">
        <v>0</v>
      </c>
      <c r="AG3" s="109">
        <v>0</v>
      </c>
      <c r="AH3" s="109">
        <v>0</v>
      </c>
      <c r="AI3" s="109">
        <v>44.848124929752103</v>
      </c>
      <c r="AJ3" s="109">
        <v>44.848124929752103</v>
      </c>
      <c r="AK3" s="109">
        <v>79.883768503612799</v>
      </c>
      <c r="AL3" s="109">
        <v>3.91656460066689E-2</v>
      </c>
      <c r="AM3" s="109">
        <v>6.7050946628566299</v>
      </c>
      <c r="AN3" s="109">
        <v>0</v>
      </c>
      <c r="AO3" s="109">
        <v>4.7476286991128802</v>
      </c>
      <c r="AP3" s="109">
        <v>113.121008481489</v>
      </c>
      <c r="AQ3" s="109">
        <v>4538.0324163208097</v>
      </c>
      <c r="AR3" s="109">
        <v>31.110183523282402</v>
      </c>
      <c r="AS3" s="109">
        <v>24.760586585657801</v>
      </c>
      <c r="AT3" s="109">
        <v>4.6544569880259203</v>
      </c>
      <c r="AU3" s="109">
        <v>0.76630568383020004</v>
      </c>
      <c r="AV3" s="109">
        <v>0</v>
      </c>
      <c r="AW3" s="109">
        <v>0</v>
      </c>
      <c r="AX3" s="109">
        <v>30.338247661680899</v>
      </c>
      <c r="AY3" s="109">
        <v>30.338247661680899</v>
      </c>
      <c r="AZ3" s="109">
        <v>5.1078593237735399</v>
      </c>
      <c r="BA3" s="109">
        <v>1041413.38512872</v>
      </c>
      <c r="BB3" s="109">
        <v>0</v>
      </c>
      <c r="BC3" s="109">
        <v>10.3773784464139</v>
      </c>
      <c r="BD3" s="109">
        <v>2.1518507235408402</v>
      </c>
      <c r="BE3" s="109">
        <v>4.4175669186821702</v>
      </c>
      <c r="BF3" s="109">
        <v>6.7968558290315597</v>
      </c>
      <c r="BG3" s="109">
        <v>0</v>
      </c>
      <c r="BH3" s="109">
        <v>0</v>
      </c>
      <c r="BI3" s="109">
        <v>0</v>
      </c>
      <c r="BJ3" s="109">
        <v>720.07268142660996</v>
      </c>
      <c r="BK3" s="109">
        <v>0</v>
      </c>
      <c r="BL3" s="109">
        <v>587.705774235685</v>
      </c>
      <c r="BM3" s="109">
        <v>137.64189432144499</v>
      </c>
      <c r="BN3" s="109">
        <v>15.293519958994001</v>
      </c>
      <c r="BO3" s="109">
        <v>152.93541428043901</v>
      </c>
      <c r="BP3" s="109">
        <v>0</v>
      </c>
      <c r="BQ3" s="109">
        <v>20.970238366319901</v>
      </c>
      <c r="BR3" s="109">
        <v>0</v>
      </c>
      <c r="BS3" s="109">
        <v>0</v>
      </c>
      <c r="BT3" s="109">
        <v>0</v>
      </c>
      <c r="BU3" s="109">
        <v>0.15111127818471401</v>
      </c>
      <c r="BV3" s="109">
        <v>174.97008939532699</v>
      </c>
      <c r="BW3" s="109">
        <v>0.16622254986579299</v>
      </c>
      <c r="BX3" s="109">
        <v>45.5851710070162</v>
      </c>
      <c r="BY3" s="109">
        <v>54.9036591213479</v>
      </c>
      <c r="BZ3" s="109">
        <v>5.0370236721286099E-2</v>
      </c>
      <c r="CA3" s="109">
        <v>0</v>
      </c>
      <c r="CB3" s="109">
        <v>35.460710263066503</v>
      </c>
      <c r="CC3" s="109">
        <v>727.30393033080304</v>
      </c>
      <c r="CD3" s="109">
        <v>503.67621591753601</v>
      </c>
      <c r="CE3" s="109">
        <v>223.627714413267</v>
      </c>
      <c r="CF3" s="109">
        <v>0.40598421479632002</v>
      </c>
      <c r="CG3" s="109">
        <v>0</v>
      </c>
      <c r="CH3" s="109">
        <v>12.038515517783001</v>
      </c>
      <c r="CI3" s="109">
        <v>3.2992666655643501</v>
      </c>
      <c r="CJ3" s="109">
        <v>136.856221167678</v>
      </c>
      <c r="CK3" s="109">
        <v>9.0666657958409704</v>
      </c>
      <c r="CL3" s="109">
        <v>1.76294923637405</v>
      </c>
      <c r="CM3" s="109">
        <v>195.53766585646801</v>
      </c>
      <c r="CN3" s="109">
        <v>7.7486742162765001</v>
      </c>
      <c r="CO3" s="109">
        <v>7.5555615778479496E-2</v>
      </c>
      <c r="CP3" s="109">
        <v>8.3111103578652603</v>
      </c>
      <c r="CQ3" s="109">
        <v>5.0370331850724996E-3</v>
      </c>
      <c r="CR3" s="109">
        <v>54.705184799131302</v>
      </c>
      <c r="CS3" s="109">
        <v>17.727503284822699</v>
      </c>
      <c r="CT3" s="109">
        <v>0.73835563261627901</v>
      </c>
      <c r="CU3" s="109">
        <v>0</v>
      </c>
      <c r="CV3" s="109">
        <v>6.6666211556385899E-3</v>
      </c>
      <c r="CW3" s="109">
        <v>21.353696937195998</v>
      </c>
      <c r="CX3" s="109">
        <v>5.00921111236892</v>
      </c>
      <c r="CY3" s="109">
        <v>0</v>
      </c>
      <c r="CZ3" s="109">
        <v>68.097158818366694</v>
      </c>
      <c r="DA3" s="109">
        <v>545.74088592734597</v>
      </c>
      <c r="DB3" s="109">
        <v>1.94527488708312</v>
      </c>
      <c r="DC3" s="109">
        <v>15.5894331397465</v>
      </c>
      <c r="DE3" s="45">
        <f t="shared" ref="DE3:DE34" si="0">(AQ3-B3)/(B3+1E-50)</f>
        <v>-2.616272573681246E-4</v>
      </c>
      <c r="DF3" s="45">
        <f t="shared" ref="DF3:DF34" si="1">(BJ3-C3)/(C3+1E-50)</f>
        <v>-1.7122918398611693E-4</v>
      </c>
      <c r="DG3" s="45">
        <f t="shared" ref="DG3:DG34" si="2">(BO3-D3)/(D3+1E-50)</f>
        <v>-2.3916611903487771E-4</v>
      </c>
      <c r="DH3" s="45">
        <f t="shared" ref="DH3:DH34" si="3">(CC3-E3)/(E3+1E-50)</f>
        <v>-3.217284446956306E-4</v>
      </c>
      <c r="DI3" s="45">
        <f t="shared" ref="DI3:DI34" si="4">(CD3-F3)/(F3+1E-50)</f>
        <v>-3.2507161492529869E-4</v>
      </c>
      <c r="DJ3" s="45">
        <f t="shared" ref="DJ3:DJ34" si="5">(CR3-G3)/(G3+1E-50)</f>
        <v>-2.3237735491854963E-4</v>
      </c>
      <c r="DK3" s="45">
        <f t="shared" ref="DK3:DK34" si="6">(DA3-H3)/(H3+1E-50)</f>
        <v>-2.7132635509057496E-4</v>
      </c>
      <c r="DL3" s="45">
        <f t="shared" ref="DL3:DL34" si="7">(AJ3-I3)/(I3+1E-50)</f>
        <v>-2.7139966179225508E-4</v>
      </c>
      <c r="DM3" s="45">
        <f t="shared" ref="DM3:DM34" si="8">(AM3-J3)/(J3+1E-50)</f>
        <v>-2.70666692019095E-4</v>
      </c>
      <c r="DN3" s="45">
        <f t="shared" ref="DN3:DN34" si="9">(AO3-K3)/(K3+1E-50)</f>
        <v>-2.6980946935616714E-4</v>
      </c>
      <c r="DO3" s="45">
        <f t="shared" ref="DO3:DO34" si="10">(AY3-L3)/(L3+1E-50)</f>
        <v>-2.7193707080221938E-4</v>
      </c>
      <c r="DP3" s="45">
        <f t="shared" ref="DP3:DP34" si="11">(CX3-M3)/(M3+1E-50)</f>
        <v>-2.7120420053614367E-4</v>
      </c>
      <c r="DQ3" s="45">
        <f t="shared" ref="DQ3:DQ34" si="12">(DB3-N3)/(N3+1E-50)</f>
        <v>-2.750077946356636E-4</v>
      </c>
      <c r="DR3" s="45">
        <f t="shared" ref="DR3:DR34" si="13">(AU3-O3)/(O3+1E-50)</f>
        <v>-2.7177086106710847E-4</v>
      </c>
      <c r="DS3" s="45">
        <f t="shared" ref="DS3:DS34" si="14">(AZ3-P3)/(P3+1E-50)</f>
        <v>-2.7023123330669065E-4</v>
      </c>
      <c r="DT3" s="45">
        <f t="shared" ref="DT3:DT34" si="15">(CT3-Q3)/(Q3+1E-50)</f>
        <v>-2.6858886922423008E-4</v>
      </c>
    </row>
    <row r="4" spans="1:135" x14ac:dyDescent="0.25">
      <c r="A4" s="22" t="s">
        <v>2</v>
      </c>
      <c r="B4" s="109">
        <v>2581.79</v>
      </c>
      <c r="C4" s="109">
        <v>296.15800000000002</v>
      </c>
      <c r="D4" s="109">
        <v>82.391000000000005</v>
      </c>
      <c r="E4" s="109">
        <v>404.2</v>
      </c>
      <c r="F4" s="109">
        <v>292.541</v>
      </c>
      <c r="G4" s="109">
        <v>25.7196</v>
      </c>
      <c r="H4" s="109">
        <v>303.83</v>
      </c>
      <c r="I4" s="109">
        <v>24.784400000000002</v>
      </c>
      <c r="J4" s="109">
        <v>3.7317</v>
      </c>
      <c r="K4" s="109">
        <v>2.6262099999999999</v>
      </c>
      <c r="L4" s="109">
        <v>17.047599999999999</v>
      </c>
      <c r="M4" s="109">
        <v>2.7532100000000002</v>
      </c>
      <c r="N4" s="109">
        <v>1.07036</v>
      </c>
      <c r="O4" s="109">
        <v>0.42064600000000002</v>
      </c>
      <c r="P4" s="109">
        <v>2.9056500000000001</v>
      </c>
      <c r="Q4" s="109">
        <v>0.40832000000000002</v>
      </c>
      <c r="Y4" s="113"/>
      <c r="Z4" s="113"/>
      <c r="AA4" s="113"/>
      <c r="AB4" s="114"/>
      <c r="AC4" s="109" t="s">
        <v>2</v>
      </c>
      <c r="AD4" s="109">
        <v>0</v>
      </c>
      <c r="AE4" s="109">
        <v>9.5620079672767897</v>
      </c>
      <c r="AF4" s="109">
        <v>0</v>
      </c>
      <c r="AG4" s="109">
        <v>0</v>
      </c>
      <c r="AH4" s="109">
        <v>0</v>
      </c>
      <c r="AI4" s="109">
        <v>24.784427806041698</v>
      </c>
      <c r="AJ4" s="109">
        <v>24.784427806041698</v>
      </c>
      <c r="AK4" s="109">
        <v>44.191698143157097</v>
      </c>
      <c r="AL4" s="109">
        <v>2.1272625577914098E-2</v>
      </c>
      <c r="AM4" s="109">
        <v>3.7316792781664101</v>
      </c>
      <c r="AN4" s="109">
        <v>0</v>
      </c>
      <c r="AO4" s="109">
        <v>2.6262150406022999</v>
      </c>
      <c r="AP4" s="109">
        <v>63.006177135203899</v>
      </c>
      <c r="AQ4" s="109">
        <v>2581.7893272044798</v>
      </c>
      <c r="AR4" s="109">
        <v>17.289652815555801</v>
      </c>
      <c r="AS4" s="109">
        <v>13.6447930437672</v>
      </c>
      <c r="AT4" s="109">
        <v>2.6049645029911201</v>
      </c>
      <c r="AU4" s="109">
        <v>0.42064627172241598</v>
      </c>
      <c r="AV4" s="109">
        <v>0</v>
      </c>
      <c r="AW4" s="109">
        <v>0</v>
      </c>
      <c r="AX4" s="109">
        <v>17.0475910318623</v>
      </c>
      <c r="AY4" s="109">
        <v>17.0475910318623</v>
      </c>
      <c r="AZ4" s="109">
        <v>2.9056499960316802</v>
      </c>
      <c r="BA4" s="109">
        <v>580311.64818642195</v>
      </c>
      <c r="BB4" s="109">
        <v>0</v>
      </c>
      <c r="BC4" s="109">
        <v>5.7251168363453901</v>
      </c>
      <c r="BD4" s="109">
        <v>1.1890529229486799</v>
      </c>
      <c r="BE4" s="109">
        <v>2.4244994277598799</v>
      </c>
      <c r="BF4" s="109">
        <v>3.77164118822511</v>
      </c>
      <c r="BG4" s="109">
        <v>0</v>
      </c>
      <c r="BH4" s="109">
        <v>0</v>
      </c>
      <c r="BI4" s="109">
        <v>0</v>
      </c>
      <c r="BJ4" s="109">
        <v>296.15790726257597</v>
      </c>
      <c r="BK4" s="109">
        <v>0</v>
      </c>
      <c r="BL4" s="109">
        <v>327.03957362610703</v>
      </c>
      <c r="BM4" s="109">
        <v>74.151937124180805</v>
      </c>
      <c r="BN4" s="109">
        <v>8.2390919779317304</v>
      </c>
      <c r="BO4" s="109">
        <v>82.391029102112498</v>
      </c>
      <c r="BP4" s="109">
        <v>0</v>
      </c>
      <c r="BQ4" s="109">
        <v>11.602958421931501</v>
      </c>
      <c r="BR4" s="109">
        <v>0</v>
      </c>
      <c r="BS4" s="109">
        <v>0</v>
      </c>
      <c r="BT4" s="109">
        <v>0</v>
      </c>
      <c r="BU4" s="109">
        <v>8.7762429934357303E-2</v>
      </c>
      <c r="BV4" s="109">
        <v>97.819154847137</v>
      </c>
      <c r="BW4" s="109">
        <v>9.6538961733273795E-2</v>
      </c>
      <c r="BX4" s="109">
        <v>26.474953730495901</v>
      </c>
      <c r="BY4" s="109">
        <v>31.886957346075999</v>
      </c>
      <c r="BZ4" s="109">
        <v>2.9254184317421401E-2</v>
      </c>
      <c r="CA4" s="109">
        <v>0</v>
      </c>
      <c r="CB4" s="109">
        <v>20.5948800961215</v>
      </c>
      <c r="CC4" s="109">
        <v>404.18410030346598</v>
      </c>
      <c r="CD4" s="109">
        <v>292.525124901536</v>
      </c>
      <c r="CE4" s="109">
        <v>111.65897540192999</v>
      </c>
      <c r="CF4" s="109">
        <v>0.235788144645248</v>
      </c>
      <c r="CG4" s="109">
        <v>0</v>
      </c>
      <c r="CH4" s="109">
        <v>6.9917301322221999</v>
      </c>
      <c r="CI4" s="109">
        <v>1.9161428815511701</v>
      </c>
      <c r="CJ4" s="109">
        <v>79.483367008934195</v>
      </c>
      <c r="CK4" s="109">
        <v>5.2657406151997597</v>
      </c>
      <c r="CL4" s="109">
        <v>1.02389252467798</v>
      </c>
      <c r="CM4" s="109">
        <v>113.564381796436</v>
      </c>
      <c r="CN4" s="109">
        <v>4.2562512913507096</v>
      </c>
      <c r="CO4" s="109">
        <v>4.3881055132084401E-2</v>
      </c>
      <c r="CP4" s="109">
        <v>4.8269285757590801</v>
      </c>
      <c r="CQ4" s="109">
        <v>2.9254182994648201E-3</v>
      </c>
      <c r="CR4" s="109">
        <v>25.719672525449599</v>
      </c>
      <c r="CS4" s="109">
        <v>9.9454448922726808</v>
      </c>
      <c r="CT4" s="109">
        <v>0.40831850302308698</v>
      </c>
      <c r="CU4" s="109">
        <v>0</v>
      </c>
      <c r="CV4" s="109">
        <v>3.62097698423144E-3</v>
      </c>
      <c r="CW4" s="109">
        <v>11.9018785796193</v>
      </c>
      <c r="CX4" s="109">
        <v>2.7532187530571601</v>
      </c>
      <c r="CY4" s="109">
        <v>0</v>
      </c>
      <c r="CZ4" s="109">
        <v>38.142346096330897</v>
      </c>
      <c r="DA4" s="109">
        <v>303.82989842204103</v>
      </c>
      <c r="DB4" s="109">
        <v>1.07035994542292</v>
      </c>
      <c r="DC4" s="109">
        <v>8.7047955395095808</v>
      </c>
      <c r="DE4" s="45">
        <f t="shared" si="0"/>
        <v>-2.6059265863270469E-7</v>
      </c>
      <c r="DF4" s="45">
        <f t="shared" si="1"/>
        <v>-3.1313496188007347E-7</v>
      </c>
      <c r="DG4" s="45">
        <f t="shared" si="2"/>
        <v>3.5321955665420162E-7</v>
      </c>
      <c r="DH4" s="45">
        <f t="shared" si="3"/>
        <v>-3.9336211118274566E-5</v>
      </c>
      <c r="DI4" s="45">
        <f t="shared" si="4"/>
        <v>-5.4266234353453735E-5</v>
      </c>
      <c r="DJ4" s="45">
        <f t="shared" si="5"/>
        <v>2.819851381813122E-6</v>
      </c>
      <c r="DK4" s="45">
        <f t="shared" si="6"/>
        <v>-3.3432498093648561E-7</v>
      </c>
      <c r="DL4" s="45">
        <f t="shared" si="7"/>
        <v>1.1219170807734196E-6</v>
      </c>
      <c r="DM4" s="45">
        <f t="shared" si="8"/>
        <v>-5.5529205428948293E-6</v>
      </c>
      <c r="DN4" s="45">
        <f t="shared" si="9"/>
        <v>1.9193447210997461E-6</v>
      </c>
      <c r="DO4" s="45">
        <f t="shared" si="10"/>
        <v>-5.2606453102653544E-7</v>
      </c>
      <c r="DP4" s="45">
        <f t="shared" si="11"/>
        <v>3.1792188608829088E-6</v>
      </c>
      <c r="DQ4" s="45">
        <f t="shared" si="12"/>
        <v>-5.0989461458273834E-8</v>
      </c>
      <c r="DR4" s="45">
        <f t="shared" si="13"/>
        <v>6.4596457818812314E-7</v>
      </c>
      <c r="DS4" s="45">
        <f t="shared" si="14"/>
        <v>-1.3657253609034812E-9</v>
      </c>
      <c r="DT4" s="45">
        <f t="shared" si="15"/>
        <v>-3.6661856216697252E-6</v>
      </c>
    </row>
    <row r="5" spans="1:135" x14ac:dyDescent="0.25">
      <c r="A5" s="22" t="s">
        <v>3</v>
      </c>
      <c r="B5" s="109">
        <v>13498.483942000001</v>
      </c>
      <c r="C5" s="109">
        <v>4038.3827719999999</v>
      </c>
      <c r="D5" s="109">
        <v>633.40291200000001</v>
      </c>
      <c r="E5" s="109">
        <v>2032.6793637999999</v>
      </c>
      <c r="F5" s="109">
        <v>1295.6811048</v>
      </c>
      <c r="G5" s="109">
        <v>303.53318960000001</v>
      </c>
      <c r="H5" s="109">
        <v>2006.7621134000001</v>
      </c>
      <c r="I5" s="109">
        <v>163.57406395999999</v>
      </c>
      <c r="J5" s="109">
        <v>24.6324367</v>
      </c>
      <c r="K5" s="109">
        <v>17.35092152</v>
      </c>
      <c r="L5" s="109">
        <v>112.54257302000001</v>
      </c>
      <c r="M5" s="109">
        <v>18.189317939999999</v>
      </c>
      <c r="N5" s="109">
        <v>7.0829301400000002</v>
      </c>
      <c r="O5" s="109">
        <v>2.7803021800000001</v>
      </c>
      <c r="P5" s="109">
        <v>19.201409559999998</v>
      </c>
      <c r="Q5" s="109">
        <v>2.6954685600000001</v>
      </c>
      <c r="Y5" s="113"/>
      <c r="Z5" s="113"/>
      <c r="AA5" s="113"/>
      <c r="AB5" s="114"/>
      <c r="AC5" s="109" t="s">
        <v>3</v>
      </c>
      <c r="AD5" s="109">
        <v>0</v>
      </c>
      <c r="AE5" s="109">
        <v>63.078564119560902</v>
      </c>
      <c r="AF5" s="109">
        <v>0</v>
      </c>
      <c r="AG5" s="109">
        <v>0</v>
      </c>
      <c r="AH5" s="109">
        <v>0</v>
      </c>
      <c r="AI5" s="109">
        <v>163.57217622320999</v>
      </c>
      <c r="AJ5" s="109">
        <v>163.57217622320999</v>
      </c>
      <c r="AK5" s="109">
        <v>290.13826088684101</v>
      </c>
      <c r="AL5" s="109">
        <v>0.13721299002854101</v>
      </c>
      <c r="AM5" s="109">
        <v>24.632147149811399</v>
      </c>
      <c r="AN5" s="109">
        <v>0</v>
      </c>
      <c r="AO5" s="109">
        <v>17.3507044137348</v>
      </c>
      <c r="AP5" s="109">
        <v>416.32485067711502</v>
      </c>
      <c r="AQ5" s="109">
        <v>13498.304892390801</v>
      </c>
      <c r="AR5" s="109">
        <v>114.008797727469</v>
      </c>
      <c r="AS5" s="109">
        <v>89.2558104396999</v>
      </c>
      <c r="AT5" s="109">
        <v>17.290210312875502</v>
      </c>
      <c r="AU5" s="109">
        <v>2.7802666332145098</v>
      </c>
      <c r="AV5" s="109">
        <v>0</v>
      </c>
      <c r="AW5" s="109">
        <v>0</v>
      </c>
      <c r="AX5" s="109">
        <v>112.54103730668599</v>
      </c>
      <c r="AY5" s="109">
        <v>112.54103730668599</v>
      </c>
      <c r="AZ5" s="109">
        <v>19.2011723907071</v>
      </c>
      <c r="BA5" s="109">
        <v>3834758.5262106401</v>
      </c>
      <c r="BB5" s="109">
        <v>0</v>
      </c>
      <c r="BC5" s="109">
        <v>37.4906862086114</v>
      </c>
      <c r="BD5" s="109">
        <v>7.7983097708571103</v>
      </c>
      <c r="BE5" s="109">
        <v>15.797667206933999</v>
      </c>
      <c r="BF5" s="109">
        <v>24.834818202312</v>
      </c>
      <c r="BG5" s="109">
        <v>0</v>
      </c>
      <c r="BH5" s="109">
        <v>0</v>
      </c>
      <c r="BI5" s="109">
        <v>0</v>
      </c>
      <c r="BJ5" s="109">
        <v>4038.3592099360098</v>
      </c>
      <c r="BK5" s="109">
        <v>0</v>
      </c>
      <c r="BL5" s="109">
        <v>2159.0852504801101</v>
      </c>
      <c r="BM5" s="109">
        <v>570.05581779079205</v>
      </c>
      <c r="BN5" s="109">
        <v>63.339485221120199</v>
      </c>
      <c r="BO5" s="109">
        <v>633.39530301191201</v>
      </c>
      <c r="BP5" s="109">
        <v>0</v>
      </c>
      <c r="BQ5" s="109">
        <v>76.192615185993603</v>
      </c>
      <c r="BR5" s="109">
        <v>0</v>
      </c>
      <c r="BS5" s="109">
        <v>0</v>
      </c>
      <c r="BT5" s="109">
        <v>0</v>
      </c>
      <c r="BU5" s="109">
        <v>0.38869863153976297</v>
      </c>
      <c r="BV5" s="109">
        <v>648.60872655263495</v>
      </c>
      <c r="BW5" s="109">
        <v>0.42757023506991398</v>
      </c>
      <c r="BX5" s="109">
        <v>117.257602623103</v>
      </c>
      <c r="BY5" s="109">
        <v>141.227376025507</v>
      </c>
      <c r="BZ5" s="109">
        <v>0.12956622779278701</v>
      </c>
      <c r="CA5" s="109">
        <v>0</v>
      </c>
      <c r="CB5" s="109">
        <v>91.214753847671602</v>
      </c>
      <c r="CC5" s="109">
        <v>2032.58578442617</v>
      </c>
      <c r="CD5" s="109">
        <v>1295.59402554744</v>
      </c>
      <c r="CE5" s="109">
        <v>736.991758878729</v>
      </c>
      <c r="CF5" s="109">
        <v>1.04430455509868</v>
      </c>
      <c r="CG5" s="109">
        <v>0</v>
      </c>
      <c r="CH5" s="109">
        <v>30.9663733304122</v>
      </c>
      <c r="CI5" s="109">
        <v>8.4866036413829509</v>
      </c>
      <c r="CJ5" s="109">
        <v>352.03193417406499</v>
      </c>
      <c r="CK5" s="109">
        <v>23.321963446739002</v>
      </c>
      <c r="CL5" s="109">
        <v>4.5348110516035796</v>
      </c>
      <c r="CM5" s="109">
        <v>502.97670405540202</v>
      </c>
      <c r="CN5" s="109">
        <v>27.755582374920301</v>
      </c>
      <c r="CO5" s="109">
        <v>0.19434950531567399</v>
      </c>
      <c r="CP5" s="109">
        <v>21.3784575536632</v>
      </c>
      <c r="CQ5" s="109">
        <v>1.29566430728241E-2</v>
      </c>
      <c r="CR5" s="109">
        <v>303.52952690362298</v>
      </c>
      <c r="CS5" s="109">
        <v>66.159454096849302</v>
      </c>
      <c r="CT5" s="109">
        <v>2.6954371336179701</v>
      </c>
      <c r="CU5" s="109">
        <v>0</v>
      </c>
      <c r="CV5" s="109">
        <v>2.33562930690564E-2</v>
      </c>
      <c r="CW5" s="109">
        <v>78.695297570410204</v>
      </c>
      <c r="CX5" s="109">
        <v>18.189112116681201</v>
      </c>
      <c r="CY5" s="109">
        <v>0</v>
      </c>
      <c r="CZ5" s="109">
        <v>253.353810842158</v>
      </c>
      <c r="DA5" s="109">
        <v>2006.73625424836</v>
      </c>
      <c r="DB5" s="109">
        <v>7.0828457025621301</v>
      </c>
      <c r="DC5" s="109">
        <v>57.653445247155098</v>
      </c>
      <c r="DE5" s="45">
        <f t="shared" si="0"/>
        <v>-1.3264423617437436E-5</v>
      </c>
      <c r="DF5" s="45">
        <f t="shared" si="1"/>
        <v>-5.8345296422744407E-6</v>
      </c>
      <c r="DG5" s="45">
        <f t="shared" si="2"/>
        <v>-1.2012871971149112E-5</v>
      </c>
      <c r="DH5" s="45">
        <f t="shared" si="3"/>
        <v>-4.6037449632480655E-5</v>
      </c>
      <c r="DI5" s="45">
        <f t="shared" si="4"/>
        <v>-6.7207318403728387E-5</v>
      </c>
      <c r="DJ5" s="45">
        <f t="shared" si="5"/>
        <v>-1.2066872758993125E-5</v>
      </c>
      <c r="DK5" s="45">
        <f t="shared" si="6"/>
        <v>-1.2886007498079297E-5</v>
      </c>
      <c r="DL5" s="45">
        <f t="shared" si="7"/>
        <v>-1.1540562998164061E-5</v>
      </c>
      <c r="DM5" s="45">
        <f t="shared" si="8"/>
        <v>-1.1754833357630609E-5</v>
      </c>
      <c r="DN5" s="45">
        <f t="shared" si="9"/>
        <v>-1.2512664814377457E-5</v>
      </c>
      <c r="DO5" s="45">
        <f t="shared" si="10"/>
        <v>-1.3645621144097153E-5</v>
      </c>
      <c r="DP5" s="45">
        <f t="shared" si="11"/>
        <v>-1.1315614993168417E-5</v>
      </c>
      <c r="DQ5" s="45">
        <f t="shared" si="12"/>
        <v>-1.1921258038854779E-5</v>
      </c>
      <c r="DR5" s="45">
        <f t="shared" si="13"/>
        <v>-1.2785223759464098E-5</v>
      </c>
      <c r="DS5" s="45">
        <f t="shared" si="14"/>
        <v>-1.235166054643476E-5</v>
      </c>
      <c r="DT5" s="45">
        <f t="shared" si="15"/>
        <v>-1.1658968127611845E-5</v>
      </c>
    </row>
    <row r="6" spans="1:135" x14ac:dyDescent="0.25">
      <c r="A6" s="22" t="s">
        <v>4</v>
      </c>
      <c r="B6" s="109">
        <v>18713.552599999999</v>
      </c>
      <c r="C6" s="109">
        <v>2166.2070899999999</v>
      </c>
      <c r="D6" s="109">
        <v>631.95957299999998</v>
      </c>
      <c r="E6" s="109">
        <v>2998.8872759999999</v>
      </c>
      <c r="F6" s="109">
        <v>2070.1137610000001</v>
      </c>
      <c r="G6" s="109">
        <v>212.074769</v>
      </c>
      <c r="H6" s="109">
        <v>2380.0803799999999</v>
      </c>
      <c r="I6" s="109">
        <v>192.00688600000001</v>
      </c>
      <c r="J6" s="109">
        <v>29.198574799999999</v>
      </c>
      <c r="K6" s="109">
        <v>20.448893900000002</v>
      </c>
      <c r="L6" s="109">
        <v>135.0548714</v>
      </c>
      <c r="M6" s="109">
        <v>21.273359599999999</v>
      </c>
      <c r="N6" s="109">
        <v>8.2824719000000009</v>
      </c>
      <c r="O6" s="109">
        <v>3.2466803</v>
      </c>
      <c r="P6" s="109">
        <v>23.384022600000002</v>
      </c>
      <c r="Q6" s="109">
        <v>3.1599979</v>
      </c>
      <c r="Y6" s="113"/>
      <c r="Z6" s="113"/>
      <c r="AA6" s="113"/>
      <c r="AB6" s="114"/>
      <c r="AC6" s="109" t="s">
        <v>4</v>
      </c>
      <c r="AD6" s="109">
        <v>0</v>
      </c>
      <c r="AE6" s="109">
        <v>74.909571450208105</v>
      </c>
      <c r="AF6" s="109">
        <v>0</v>
      </c>
      <c r="AG6" s="109">
        <v>0</v>
      </c>
      <c r="AH6" s="109">
        <v>0</v>
      </c>
      <c r="AI6" s="109">
        <v>192.15408898450701</v>
      </c>
      <c r="AJ6" s="109">
        <v>192.15408898450701</v>
      </c>
      <c r="AK6" s="109">
        <v>344.93966715560703</v>
      </c>
      <c r="AL6" s="109">
        <v>0.16380890261165301</v>
      </c>
      <c r="AM6" s="109">
        <v>29.220664582952601</v>
      </c>
      <c r="AN6" s="109">
        <v>0</v>
      </c>
      <c r="AO6" s="109">
        <v>20.464576091915902</v>
      </c>
      <c r="AP6" s="109">
        <v>494.22271962363197</v>
      </c>
      <c r="AQ6" s="109">
        <v>18729.454439824302</v>
      </c>
      <c r="AR6" s="109">
        <v>135.405606647604</v>
      </c>
      <c r="AS6" s="109">
        <v>106.205612403808</v>
      </c>
      <c r="AT6" s="109">
        <v>20.504043027465499</v>
      </c>
      <c r="AU6" s="109">
        <v>3.2492142203605301</v>
      </c>
      <c r="AV6" s="109">
        <v>0</v>
      </c>
      <c r="AW6" s="109">
        <v>0</v>
      </c>
      <c r="AX6" s="109">
        <v>135.154842020486</v>
      </c>
      <c r="AY6" s="109">
        <v>135.154842020486</v>
      </c>
      <c r="AZ6" s="109">
        <v>23.400807107405601</v>
      </c>
      <c r="BA6" s="109">
        <v>4547114.5070424397</v>
      </c>
      <c r="BB6" s="109">
        <v>0</v>
      </c>
      <c r="BC6" s="109">
        <v>44.598909394156699</v>
      </c>
      <c r="BD6" s="109">
        <v>9.2735822546439994</v>
      </c>
      <c r="BE6" s="109">
        <v>18.814873483743</v>
      </c>
      <c r="BF6" s="109">
        <v>29.505613702364698</v>
      </c>
      <c r="BG6" s="109">
        <v>0</v>
      </c>
      <c r="BH6" s="109">
        <v>0</v>
      </c>
      <c r="BI6" s="109">
        <v>0</v>
      </c>
      <c r="BJ6" s="109">
        <v>2167.5441613202302</v>
      </c>
      <c r="BK6" s="109">
        <v>0</v>
      </c>
      <c r="BL6" s="109">
        <v>2563.0104799660398</v>
      </c>
      <c r="BM6" s="109">
        <v>569.17938696142403</v>
      </c>
      <c r="BN6" s="109">
        <v>63.242146076974301</v>
      </c>
      <c r="BO6" s="109">
        <v>632.42153303839905</v>
      </c>
      <c r="BP6" s="109">
        <v>0</v>
      </c>
      <c r="BQ6" s="109">
        <v>90.579987667863193</v>
      </c>
      <c r="BR6" s="109">
        <v>0</v>
      </c>
      <c r="BS6" s="109">
        <v>0</v>
      </c>
      <c r="BT6" s="109">
        <v>0</v>
      </c>
      <c r="BU6" s="109">
        <v>0.621604852251746</v>
      </c>
      <c r="BV6" s="109">
        <v>769.34843413526596</v>
      </c>
      <c r="BW6" s="109">
        <v>0.68376746578812497</v>
      </c>
      <c r="BX6" s="109">
        <v>187.51753581573701</v>
      </c>
      <c r="BY6" s="109">
        <v>225.849833525576</v>
      </c>
      <c r="BZ6" s="109">
        <v>0.20720145464331899</v>
      </c>
      <c r="CA6" s="109">
        <v>0</v>
      </c>
      <c r="CB6" s="109">
        <v>145.869991796932</v>
      </c>
      <c r="CC6" s="109">
        <v>3001.3716956079302</v>
      </c>
      <c r="CD6" s="109">
        <v>2071.90501089489</v>
      </c>
      <c r="CE6" s="109">
        <v>929.46668471304099</v>
      </c>
      <c r="CF6" s="109">
        <v>1.6700423284875701</v>
      </c>
      <c r="CG6" s="109">
        <v>0</v>
      </c>
      <c r="CH6" s="109">
        <v>49.521217049003198</v>
      </c>
      <c r="CI6" s="109">
        <v>13.571713936683199</v>
      </c>
      <c r="CJ6" s="109">
        <v>562.96695443388001</v>
      </c>
      <c r="CK6" s="109">
        <v>37.2962988335345</v>
      </c>
      <c r="CL6" s="109">
        <v>7.2520607413592497</v>
      </c>
      <c r="CM6" s="109">
        <v>804.35699305433798</v>
      </c>
      <c r="CN6" s="109">
        <v>33.050348725711601</v>
      </c>
      <c r="CO6" s="109">
        <v>0.31080259041430303</v>
      </c>
      <c r="CP6" s="109">
        <v>34.188272874220701</v>
      </c>
      <c r="CQ6" s="109">
        <v>2.0720142047167801E-2</v>
      </c>
      <c r="CR6" s="109">
        <v>212.20328401585101</v>
      </c>
      <c r="CS6" s="109">
        <v>78.416366896340193</v>
      </c>
      <c r="CT6" s="109">
        <v>3.1624250322118201</v>
      </c>
      <c r="CU6" s="109">
        <v>0</v>
      </c>
      <c r="CV6" s="109">
        <v>2.7882340753086401E-2</v>
      </c>
      <c r="CW6" s="109">
        <v>93.405727752061196</v>
      </c>
      <c r="CX6" s="109">
        <v>21.289948264457198</v>
      </c>
      <c r="CY6" s="109">
        <v>0</v>
      </c>
      <c r="CZ6" s="109">
        <v>300.39399900359399</v>
      </c>
      <c r="DA6" s="109">
        <v>2381.8773931932201</v>
      </c>
      <c r="DB6" s="109">
        <v>8.28889677218217</v>
      </c>
      <c r="DC6" s="109">
        <v>68.403567097814204</v>
      </c>
      <c r="DE6" s="45">
        <f t="shared" si="0"/>
        <v>8.4974991997523988E-4</v>
      </c>
      <c r="DF6" s="45">
        <f t="shared" si="1"/>
        <v>6.172407644692362E-4</v>
      </c>
      <c r="DG6" s="45">
        <f t="shared" si="2"/>
        <v>7.3099618731318767E-4</v>
      </c>
      <c r="DH6" s="45">
        <f t="shared" si="3"/>
        <v>8.2844714698447684E-4</v>
      </c>
      <c r="DI6" s="45">
        <f t="shared" si="4"/>
        <v>8.6529055969591982E-4</v>
      </c>
      <c r="DJ6" s="45">
        <f t="shared" si="5"/>
        <v>6.0598918229168395E-4</v>
      </c>
      <c r="DK6" s="45">
        <f t="shared" si="6"/>
        <v>7.5502206073401997E-4</v>
      </c>
      <c r="DL6" s="45">
        <f t="shared" si="7"/>
        <v>7.66654715222057E-4</v>
      </c>
      <c r="DM6" s="45">
        <f t="shared" si="8"/>
        <v>7.5653634137655466E-4</v>
      </c>
      <c r="DN6" s="45">
        <f t="shared" si="9"/>
        <v>7.6689683034151948E-4</v>
      </c>
      <c r="DO6" s="45">
        <f t="shared" si="10"/>
        <v>7.4022224781448867E-4</v>
      </c>
      <c r="DP6" s="45">
        <f t="shared" si="11"/>
        <v>7.7978583397796217E-4</v>
      </c>
      <c r="DQ6" s="45">
        <f t="shared" si="12"/>
        <v>7.7571916448870035E-4</v>
      </c>
      <c r="DR6" s="45">
        <f t="shared" si="13"/>
        <v>7.8046500621885338E-4</v>
      </c>
      <c r="DS6" s="45">
        <f t="shared" si="14"/>
        <v>7.1777673553906276E-4</v>
      </c>
      <c r="DT6" s="45">
        <f t="shared" si="15"/>
        <v>7.680803243002521E-4</v>
      </c>
    </row>
    <row r="7" spans="1:135" x14ac:dyDescent="0.25">
      <c r="A7" s="22" t="s">
        <v>5</v>
      </c>
      <c r="B7" s="109">
        <v>4700.03</v>
      </c>
      <c r="C7" s="109">
        <v>560.67399999999998</v>
      </c>
      <c r="D7" s="109">
        <v>148.983</v>
      </c>
      <c r="E7" s="109">
        <v>795.41</v>
      </c>
      <c r="F7" s="109">
        <v>525.79200000000003</v>
      </c>
      <c r="G7" s="109">
        <v>46.5274</v>
      </c>
      <c r="H7" s="109">
        <v>595.45000000000005</v>
      </c>
      <c r="I7" s="109">
        <v>47.379199999999997</v>
      </c>
      <c r="J7" s="109">
        <v>7.2881999999999998</v>
      </c>
      <c r="K7" s="109">
        <v>5.0510000000000002</v>
      </c>
      <c r="L7" s="109">
        <v>34.283700000000003</v>
      </c>
      <c r="M7" s="109">
        <v>5.1796300000000004</v>
      </c>
      <c r="N7" s="109">
        <v>2.0234399999999999</v>
      </c>
      <c r="O7" s="109">
        <v>0.79077600000000003</v>
      </c>
      <c r="P7" s="109">
        <v>6.0853000000000002</v>
      </c>
      <c r="Q7" s="109">
        <v>0.77927000000000002</v>
      </c>
      <c r="Y7" s="113"/>
      <c r="Z7" s="113"/>
      <c r="AA7" s="113"/>
      <c r="AB7" s="114"/>
      <c r="AC7" s="109" t="s">
        <v>5</v>
      </c>
      <c r="AD7" s="109">
        <v>0</v>
      </c>
      <c r="AE7" s="109">
        <v>18.6534066666798</v>
      </c>
      <c r="AF7" s="109">
        <v>0</v>
      </c>
      <c r="AG7" s="109">
        <v>0</v>
      </c>
      <c r="AH7" s="109">
        <v>0</v>
      </c>
      <c r="AI7" s="109">
        <v>47.362812353206898</v>
      </c>
      <c r="AJ7" s="109">
        <v>47.362812353206898</v>
      </c>
      <c r="AK7" s="109">
        <v>84.670865834421804</v>
      </c>
      <c r="AL7" s="109">
        <v>3.8038962286435503E-2</v>
      </c>
      <c r="AM7" s="109">
        <v>7.2857205863652901</v>
      </c>
      <c r="AN7" s="109">
        <v>0</v>
      </c>
      <c r="AO7" s="109">
        <v>5.0492643243527997</v>
      </c>
      <c r="AP7" s="109">
        <v>123.672455844618</v>
      </c>
      <c r="AQ7" s="109">
        <v>4698.0633154207699</v>
      </c>
      <c r="AR7" s="109">
        <v>33.675857619636503</v>
      </c>
      <c r="AS7" s="109">
        <v>25.778760940104799</v>
      </c>
      <c r="AT7" s="109">
        <v>5.1991021188710098</v>
      </c>
      <c r="AU7" s="109">
        <v>0.79049685335515896</v>
      </c>
      <c r="AV7" s="109">
        <v>0</v>
      </c>
      <c r="AW7" s="109">
        <v>0</v>
      </c>
      <c r="AX7" s="109">
        <v>34.272647197142803</v>
      </c>
      <c r="AY7" s="109">
        <v>34.272647197142803</v>
      </c>
      <c r="AZ7" s="109">
        <v>6.0834819225847001</v>
      </c>
      <c r="BA7" s="109">
        <v>1136223.4648941499</v>
      </c>
      <c r="BB7" s="109">
        <v>0</v>
      </c>
      <c r="BC7" s="109">
        <v>10.861227825581301</v>
      </c>
      <c r="BD7" s="109">
        <v>2.2688989739504</v>
      </c>
      <c r="BE7" s="109">
        <v>4.5118982944694004</v>
      </c>
      <c r="BF7" s="109">
        <v>7.3066608952528904</v>
      </c>
      <c r="BG7" s="109">
        <v>0</v>
      </c>
      <c r="BH7" s="109">
        <v>0</v>
      </c>
      <c r="BI7" s="109">
        <v>0</v>
      </c>
      <c r="BJ7" s="109">
        <v>560.53912222975396</v>
      </c>
      <c r="BK7" s="109">
        <v>0</v>
      </c>
      <c r="BL7" s="109">
        <v>639.68391496772995</v>
      </c>
      <c r="BM7" s="109">
        <v>134.04275262487801</v>
      </c>
      <c r="BN7" s="109">
        <v>14.893675334138001</v>
      </c>
      <c r="BO7" s="109">
        <v>148.93642795901599</v>
      </c>
      <c r="BP7" s="109">
        <v>0</v>
      </c>
      <c r="BQ7" s="109">
        <v>22.246574539592199</v>
      </c>
      <c r="BR7" s="109">
        <v>0</v>
      </c>
      <c r="BS7" s="109">
        <v>0</v>
      </c>
      <c r="BT7" s="109">
        <v>0</v>
      </c>
      <c r="BU7" s="109">
        <v>0.15766270385863901</v>
      </c>
      <c r="BV7" s="109">
        <v>194.50336474809399</v>
      </c>
      <c r="BW7" s="109">
        <v>0.17342880448861001</v>
      </c>
      <c r="BX7" s="109">
        <v>47.5615254881859</v>
      </c>
      <c r="BY7" s="109">
        <v>57.284046032507099</v>
      </c>
      <c r="BZ7" s="109">
        <v>5.2554193687064897E-2</v>
      </c>
      <c r="CA7" s="109">
        <v>0</v>
      </c>
      <c r="CB7" s="109">
        <v>36.998135440951899</v>
      </c>
      <c r="CC7" s="109">
        <v>795.04143316390798</v>
      </c>
      <c r="CD7" s="109">
        <v>525.51346510888004</v>
      </c>
      <c r="CE7" s="109">
        <v>269.52796805502697</v>
      </c>
      <c r="CF7" s="109">
        <v>0.42358785253283499</v>
      </c>
      <c r="CG7" s="109">
        <v>0</v>
      </c>
      <c r="CH7" s="109">
        <v>12.5604502168796</v>
      </c>
      <c r="CI7" s="109">
        <v>3.4423019670739601</v>
      </c>
      <c r="CJ7" s="109">
        <v>142.78969956513799</v>
      </c>
      <c r="CK7" s="109">
        <v>9.4597550003582498</v>
      </c>
      <c r="CL7" s="109">
        <v>1.8393966390537699</v>
      </c>
      <c r="CM7" s="109">
        <v>204.015396198129</v>
      </c>
      <c r="CN7" s="109">
        <v>7.9456420464094899</v>
      </c>
      <c r="CO7" s="109">
        <v>7.8831335945810294E-2</v>
      </c>
      <c r="CP7" s="109">
        <v>8.6714382512938393</v>
      </c>
      <c r="CQ7" s="109">
        <v>5.2554187955047701E-3</v>
      </c>
      <c r="CR7" s="109">
        <v>46.5187238677888</v>
      </c>
      <c r="CS7" s="109">
        <v>20.013049869711399</v>
      </c>
      <c r="CT7" s="109">
        <v>0.77899970558375597</v>
      </c>
      <c r="CU7" s="109">
        <v>0</v>
      </c>
      <c r="CV7" s="109">
        <v>6.4751075541548799E-3</v>
      </c>
      <c r="CW7" s="109">
        <v>23.418613443306398</v>
      </c>
      <c r="CX7" s="109">
        <v>5.1777892377413597</v>
      </c>
      <c r="CY7" s="109">
        <v>0</v>
      </c>
      <c r="CZ7" s="109">
        <v>76.333908341077006</v>
      </c>
      <c r="DA7" s="109">
        <v>595.25157812353598</v>
      </c>
      <c r="DB7" s="109">
        <v>2.02273364626895</v>
      </c>
      <c r="DC7" s="109">
        <v>17.236027041204299</v>
      </c>
      <c r="DE7" s="45">
        <f t="shared" si="0"/>
        <v>-4.1844085659663391E-4</v>
      </c>
      <c r="DF7" s="45">
        <f t="shared" si="1"/>
        <v>-2.4056362564702682E-4</v>
      </c>
      <c r="DG7" s="45">
        <f t="shared" si="2"/>
        <v>-3.1259969918727204E-4</v>
      </c>
      <c r="DH7" s="45">
        <f t="shared" si="3"/>
        <v>-4.6336711393116291E-4</v>
      </c>
      <c r="DI7" s="45">
        <f t="shared" si="4"/>
        <v>-5.2974349385306158E-4</v>
      </c>
      <c r="DJ7" s="45">
        <f t="shared" si="5"/>
        <v>-1.864736093398658E-4</v>
      </c>
      <c r="DK7" s="45">
        <f t="shared" si="6"/>
        <v>-3.3323012253601021E-4</v>
      </c>
      <c r="DL7" s="45">
        <f t="shared" si="7"/>
        <v>-3.458827247631663E-4</v>
      </c>
      <c r="DM7" s="45">
        <f t="shared" si="8"/>
        <v>-3.4019560861525688E-4</v>
      </c>
      <c r="DN7" s="45">
        <f t="shared" si="9"/>
        <v>-3.4363010239565471E-4</v>
      </c>
      <c r="DO7" s="45">
        <f t="shared" si="10"/>
        <v>-3.2239235721933632E-4</v>
      </c>
      <c r="DP7" s="45">
        <f t="shared" si="11"/>
        <v>-3.5538489402538707E-4</v>
      </c>
      <c r="DQ7" s="45">
        <f t="shared" si="12"/>
        <v>-3.4908558249806281E-4</v>
      </c>
      <c r="DR7" s="45">
        <f t="shared" si="13"/>
        <v>-3.5300343566455902E-4</v>
      </c>
      <c r="DS7" s="45">
        <f t="shared" si="14"/>
        <v>-2.9876545368347419E-4</v>
      </c>
      <c r="DT7" s="45">
        <f t="shared" si="15"/>
        <v>-3.4685592444729489E-4</v>
      </c>
    </row>
    <row r="8" spans="1:135" x14ac:dyDescent="0.25">
      <c r="A8" s="22" t="s">
        <v>6</v>
      </c>
      <c r="Y8" s="113"/>
      <c r="Z8" s="113"/>
      <c r="AA8" s="113"/>
      <c r="AB8" s="114"/>
      <c r="DE8" s="45">
        <f t="shared" si="0"/>
        <v>0</v>
      </c>
      <c r="DF8" s="45">
        <f t="shared" si="1"/>
        <v>0</v>
      </c>
      <c r="DG8" s="45">
        <f t="shared" si="2"/>
        <v>0</v>
      </c>
      <c r="DH8" s="45">
        <f t="shared" si="3"/>
        <v>0</v>
      </c>
      <c r="DI8" s="45">
        <f t="shared" si="4"/>
        <v>0</v>
      </c>
      <c r="DJ8" s="45">
        <f t="shared" si="5"/>
        <v>0</v>
      </c>
      <c r="DK8" s="45">
        <f t="shared" si="6"/>
        <v>0</v>
      </c>
      <c r="DL8" s="45">
        <f t="shared" si="7"/>
        <v>0</v>
      </c>
      <c r="DM8" s="45">
        <f t="shared" si="8"/>
        <v>0</v>
      </c>
      <c r="DN8" s="45">
        <f t="shared" si="9"/>
        <v>0</v>
      </c>
      <c r="DO8" s="45">
        <f t="shared" si="10"/>
        <v>0</v>
      </c>
      <c r="DP8" s="45">
        <f t="shared" si="11"/>
        <v>0</v>
      </c>
      <c r="DQ8" s="45">
        <f t="shared" si="12"/>
        <v>0</v>
      </c>
      <c r="DR8" s="45">
        <f t="shared" si="13"/>
        <v>0</v>
      </c>
      <c r="DS8" s="45">
        <f t="shared" si="14"/>
        <v>0</v>
      </c>
      <c r="DT8" s="45">
        <f t="shared" si="15"/>
        <v>0</v>
      </c>
    </row>
    <row r="9" spans="1:135" x14ac:dyDescent="0.25">
      <c r="A9" s="22" t="s">
        <v>7</v>
      </c>
      <c r="B9" s="109">
        <v>95.84</v>
      </c>
      <c r="C9" s="109">
        <v>22.754000000000001</v>
      </c>
      <c r="D9" s="109">
        <v>4.2290000000000001</v>
      </c>
      <c r="E9" s="109">
        <v>16.824999999999999</v>
      </c>
      <c r="F9" s="109">
        <v>9.1579999999999995</v>
      </c>
      <c r="G9" s="109">
        <v>2.0226000000000002</v>
      </c>
      <c r="H9" s="109">
        <v>15.304</v>
      </c>
      <c r="I9" s="109">
        <v>1.2387999999999999</v>
      </c>
      <c r="J9" s="109">
        <v>0.18792</v>
      </c>
      <c r="K9" s="109">
        <v>0.13141</v>
      </c>
      <c r="L9" s="109">
        <v>0.86760000000000004</v>
      </c>
      <c r="M9" s="109">
        <v>0.13694000000000001</v>
      </c>
      <c r="N9" s="109">
        <v>5.3420000000000002E-2</v>
      </c>
      <c r="O9" s="109">
        <v>2.0947E-2</v>
      </c>
      <c r="P9" s="109">
        <v>0.14976999999999999</v>
      </c>
      <c r="Q9" s="109">
        <v>2.0459999999999999E-2</v>
      </c>
      <c r="Y9" s="113"/>
      <c r="Z9" s="113"/>
      <c r="AA9" s="113"/>
      <c r="AB9" s="114"/>
      <c r="AC9" s="109" t="s">
        <v>7</v>
      </c>
      <c r="AD9" s="109">
        <v>0</v>
      </c>
      <c r="AE9" s="109">
        <v>0.47905807109575199</v>
      </c>
      <c r="AF9" s="109">
        <v>0</v>
      </c>
      <c r="AG9" s="109">
        <v>0</v>
      </c>
      <c r="AH9" s="109">
        <v>0</v>
      </c>
      <c r="AI9" s="109">
        <v>1.23878877224358</v>
      </c>
      <c r="AJ9" s="109">
        <v>1.23878877224358</v>
      </c>
      <c r="AK9" s="109">
        <v>2.1708677947717301</v>
      </c>
      <c r="AL9" s="109">
        <v>9.6866798824936395E-4</v>
      </c>
      <c r="AM9" s="109">
        <v>0.18792054417123299</v>
      </c>
      <c r="AN9" s="109">
        <v>0</v>
      </c>
      <c r="AO9" s="109">
        <v>0.131408783557488</v>
      </c>
      <c r="AP9" s="109">
        <v>3.1779964414314601</v>
      </c>
      <c r="AQ9" s="109">
        <v>95.839961198653</v>
      </c>
      <c r="AR9" s="109">
        <v>0.86475055877908003</v>
      </c>
      <c r="AS9" s="109">
        <v>0.66005685180310503</v>
      </c>
      <c r="AT9" s="109">
        <v>0.13380510117859001</v>
      </c>
      <c r="AU9" s="109">
        <v>2.0947080007936599E-2</v>
      </c>
      <c r="AV9" s="109">
        <v>0</v>
      </c>
      <c r="AW9" s="109">
        <v>0</v>
      </c>
      <c r="AX9" s="109">
        <v>0.86759909959930903</v>
      </c>
      <c r="AY9" s="109">
        <v>0.86759909959930903</v>
      </c>
      <c r="AZ9" s="109">
        <v>0.14976748306023499</v>
      </c>
      <c r="BA9" s="109">
        <v>29299.424818531999</v>
      </c>
      <c r="BB9" s="109">
        <v>0</v>
      </c>
      <c r="BC9" s="109">
        <v>0.27820480196321501</v>
      </c>
      <c r="BD9" s="109">
        <v>5.8149197691540297E-2</v>
      </c>
      <c r="BE9" s="109">
        <v>0.11535415056998199</v>
      </c>
      <c r="BF9" s="109">
        <v>0.18752862048204</v>
      </c>
      <c r="BG9" s="109">
        <v>0</v>
      </c>
      <c r="BH9" s="109">
        <v>0</v>
      </c>
      <c r="BI9" s="109">
        <v>0</v>
      </c>
      <c r="BJ9" s="109">
        <v>22.753991743690602</v>
      </c>
      <c r="BK9" s="109">
        <v>0</v>
      </c>
      <c r="BL9" s="109">
        <v>16.443100139442301</v>
      </c>
      <c r="BM9" s="109">
        <v>3.8061121601437402</v>
      </c>
      <c r="BN9" s="109">
        <v>0.422898703131114</v>
      </c>
      <c r="BO9" s="109">
        <v>4.2290108632748504</v>
      </c>
      <c r="BP9" s="109">
        <v>0</v>
      </c>
      <c r="BQ9" s="109">
        <v>0.57041817264394701</v>
      </c>
      <c r="BR9" s="109">
        <v>0</v>
      </c>
      <c r="BS9" s="109">
        <v>0</v>
      </c>
      <c r="BT9" s="109">
        <v>0</v>
      </c>
      <c r="BU9" s="109">
        <v>2.7474022387936302E-3</v>
      </c>
      <c r="BV9" s="109">
        <v>5.0040731887101302</v>
      </c>
      <c r="BW9" s="109">
        <v>3.0221642774075799E-3</v>
      </c>
      <c r="BX9" s="109">
        <v>0.82879853613099796</v>
      </c>
      <c r="BY9" s="109">
        <v>0.99822142120956503</v>
      </c>
      <c r="BZ9" s="109">
        <v>9.1579666771386204E-4</v>
      </c>
      <c r="CA9" s="109">
        <v>0</v>
      </c>
      <c r="CB9" s="109">
        <v>0.64472299475851103</v>
      </c>
      <c r="CC9" s="109">
        <v>16.824501581044601</v>
      </c>
      <c r="CD9" s="109">
        <v>9.1575031187684903</v>
      </c>
      <c r="CE9" s="109">
        <v>7.66699846227616</v>
      </c>
      <c r="CF9" s="109">
        <v>7.3813555118305502E-3</v>
      </c>
      <c r="CG9" s="109">
        <v>0</v>
      </c>
      <c r="CH9" s="109">
        <v>0.21887631519480499</v>
      </c>
      <c r="CI9" s="109">
        <v>5.9984604022332799E-2</v>
      </c>
      <c r="CJ9" s="109">
        <v>2.4882282004221801</v>
      </c>
      <c r="CK9" s="109">
        <v>0.16484433715284</v>
      </c>
      <c r="CL9" s="109">
        <v>3.2052872346875198E-2</v>
      </c>
      <c r="CM9" s="109">
        <v>3.5551349504235601</v>
      </c>
      <c r="CN9" s="109">
        <v>0.203208071427988</v>
      </c>
      <c r="CO9" s="109">
        <v>1.3737031586721501E-3</v>
      </c>
      <c r="CP9" s="109">
        <v>0.15110688558563001</v>
      </c>
      <c r="CQ9" s="109">
        <v>9.1579666771386204E-5</v>
      </c>
      <c r="CR9" s="109">
        <v>2.0225705848310902</v>
      </c>
      <c r="CS9" s="109">
        <v>0.51544339852471099</v>
      </c>
      <c r="CT9" s="109">
        <v>2.04597975716088E-2</v>
      </c>
      <c r="CU9" s="109">
        <v>0</v>
      </c>
      <c r="CV9" s="109">
        <v>1.64881156101566E-4</v>
      </c>
      <c r="CW9" s="109">
        <v>0.60192019607974101</v>
      </c>
      <c r="CX9" s="109">
        <v>0.13693952836574599</v>
      </c>
      <c r="CY9" s="109">
        <v>0</v>
      </c>
      <c r="CZ9" s="109">
        <v>1.96502985115494</v>
      </c>
      <c r="DA9" s="109">
        <v>15.303994995508001</v>
      </c>
      <c r="DB9" s="109">
        <v>5.3419841588540302E-2</v>
      </c>
      <c r="DC9" s="109">
        <v>0.443273190197148</v>
      </c>
      <c r="DE9" s="45">
        <f t="shared" si="0"/>
        <v>-4.0485545704256174E-7</v>
      </c>
      <c r="DF9" s="45">
        <f t="shared" si="1"/>
        <v>-3.6285090092785162E-7</v>
      </c>
      <c r="DG9" s="45">
        <f t="shared" si="2"/>
        <v>2.5687573540640293E-6</v>
      </c>
      <c r="DH9" s="45">
        <f t="shared" si="3"/>
        <v>-2.96237120593584E-5</v>
      </c>
      <c r="DI9" s="45">
        <f t="shared" si="4"/>
        <v>-5.4256522331202207E-5</v>
      </c>
      <c r="DJ9" s="45">
        <f t="shared" si="5"/>
        <v>-1.4543245777699099E-5</v>
      </c>
      <c r="DK9" s="45">
        <f t="shared" si="6"/>
        <v>-3.2700548872659689E-7</v>
      </c>
      <c r="DL9" s="45">
        <f t="shared" si="7"/>
        <v>-9.0634133192841762E-6</v>
      </c>
      <c r="DM9" s="45">
        <f t="shared" si="8"/>
        <v>2.8957600733887803E-6</v>
      </c>
      <c r="DN9" s="45">
        <f t="shared" si="9"/>
        <v>-9.2568488851502571E-6</v>
      </c>
      <c r="DO9" s="45">
        <f t="shared" si="10"/>
        <v>-1.0378062367522771E-6</v>
      </c>
      <c r="DP9" s="45">
        <f t="shared" si="11"/>
        <v>-3.444094158115304E-6</v>
      </c>
      <c r="DQ9" s="45">
        <f t="shared" si="12"/>
        <v>-2.9653961007066206E-6</v>
      </c>
      <c r="DR9" s="45">
        <f t="shared" si="13"/>
        <v>3.8195415381113918E-6</v>
      </c>
      <c r="DS9" s="45">
        <f t="shared" si="14"/>
        <v>-1.6805366662188736E-5</v>
      </c>
      <c r="DT9" s="45">
        <f t="shared" si="15"/>
        <v>-9.8938607624019832E-6</v>
      </c>
    </row>
    <row r="10" spans="1:135" x14ac:dyDescent="0.25">
      <c r="A10" s="22" t="s">
        <v>8</v>
      </c>
      <c r="Y10" s="113"/>
      <c r="Z10" s="113"/>
      <c r="AA10" s="113"/>
      <c r="AB10" s="114"/>
      <c r="DE10" s="45">
        <f t="shared" si="0"/>
        <v>0</v>
      </c>
      <c r="DF10" s="45">
        <f t="shared" si="1"/>
        <v>0</v>
      </c>
      <c r="DG10" s="45">
        <f t="shared" si="2"/>
        <v>0</v>
      </c>
      <c r="DH10" s="45">
        <f t="shared" si="3"/>
        <v>0</v>
      </c>
      <c r="DI10" s="45">
        <f t="shared" si="4"/>
        <v>0</v>
      </c>
      <c r="DJ10" s="45">
        <f t="shared" si="5"/>
        <v>0</v>
      </c>
      <c r="DK10" s="45">
        <f t="shared" si="6"/>
        <v>0</v>
      </c>
      <c r="DL10" s="45">
        <f t="shared" si="7"/>
        <v>0</v>
      </c>
      <c r="DM10" s="45">
        <f t="shared" si="8"/>
        <v>0</v>
      </c>
      <c r="DN10" s="45">
        <f t="shared" si="9"/>
        <v>0</v>
      </c>
      <c r="DO10" s="45">
        <f t="shared" si="10"/>
        <v>0</v>
      </c>
      <c r="DP10" s="45">
        <f t="shared" si="11"/>
        <v>0</v>
      </c>
      <c r="DQ10" s="45">
        <f t="shared" si="12"/>
        <v>0</v>
      </c>
      <c r="DR10" s="45">
        <f t="shared" si="13"/>
        <v>0</v>
      </c>
      <c r="DS10" s="45">
        <f t="shared" si="14"/>
        <v>0</v>
      </c>
      <c r="DT10" s="45">
        <f t="shared" si="15"/>
        <v>0</v>
      </c>
    </row>
    <row r="11" spans="1:135" x14ac:dyDescent="0.25">
      <c r="A11" s="22" t="s">
        <v>9</v>
      </c>
      <c r="B11" s="109">
        <v>118560.783</v>
      </c>
      <c r="C11" s="109">
        <v>29716.927439999999</v>
      </c>
      <c r="D11" s="109">
        <v>6269.0843999999997</v>
      </c>
      <c r="E11" s="109">
        <v>14743.0069</v>
      </c>
      <c r="F11" s="109">
        <v>9379.4359999999997</v>
      </c>
      <c r="G11" s="109">
        <v>3022.0827599999998</v>
      </c>
      <c r="H11" s="109">
        <v>23199.533899999999</v>
      </c>
      <c r="I11" s="109">
        <v>1793.4441400000001</v>
      </c>
      <c r="J11" s="109">
        <v>607.80315900000005</v>
      </c>
      <c r="K11" s="109">
        <v>69.763304000000005</v>
      </c>
      <c r="L11" s="109">
        <v>1855.8903399999999</v>
      </c>
      <c r="M11" s="109">
        <v>515.58425199999999</v>
      </c>
      <c r="N11" s="109">
        <v>23.3646247</v>
      </c>
      <c r="O11" s="109">
        <v>633.44227880000005</v>
      </c>
      <c r="P11" s="109">
        <v>69.065714740000004</v>
      </c>
      <c r="Q11" s="109">
        <v>42.306300469999996</v>
      </c>
      <c r="R11" s="112">
        <v>79.53913</v>
      </c>
      <c r="S11" s="112">
        <v>667.75982999999997</v>
      </c>
      <c r="T11" s="112">
        <v>24.163844999999998</v>
      </c>
      <c r="U11" s="112">
        <v>1061.8054400000001</v>
      </c>
      <c r="V11" s="112">
        <v>9.1742459000000007</v>
      </c>
      <c r="W11" s="112">
        <v>33.641779</v>
      </c>
      <c r="X11" s="112">
        <v>2.7533302800000001</v>
      </c>
      <c r="Y11" s="113">
        <v>3.9767735200000001</v>
      </c>
      <c r="Z11" s="113">
        <v>0</v>
      </c>
      <c r="AA11" s="113">
        <v>0</v>
      </c>
      <c r="AB11" s="114"/>
      <c r="AC11" s="109" t="s">
        <v>9</v>
      </c>
      <c r="AD11" s="109">
        <v>0</v>
      </c>
      <c r="AE11" s="109">
        <v>333.31263625452101</v>
      </c>
      <c r="AF11" s="109">
        <v>79.536816085489704</v>
      </c>
      <c r="AG11" s="109">
        <v>667.74011990436702</v>
      </c>
      <c r="AH11" s="109">
        <v>24.1631378002178</v>
      </c>
      <c r="AI11" s="109">
        <v>1793.39559964572</v>
      </c>
      <c r="AJ11" s="109">
        <v>1793.39559964572</v>
      </c>
      <c r="AK11" s="109">
        <v>1579.2683013941501</v>
      </c>
      <c r="AL11" s="109">
        <v>0.76769910893365101</v>
      </c>
      <c r="AM11" s="109">
        <v>607.79374083926803</v>
      </c>
      <c r="AN11" s="109">
        <v>0</v>
      </c>
      <c r="AO11" s="109">
        <v>69.761250810942798</v>
      </c>
      <c r="AP11" s="109">
        <v>5301.4812340885401</v>
      </c>
      <c r="AQ11" s="109">
        <v>118558.86845584901</v>
      </c>
      <c r="AR11" s="109">
        <v>3184.71812532072</v>
      </c>
      <c r="AS11" s="109">
        <v>1772.80328793382</v>
      </c>
      <c r="AT11" s="109">
        <v>456.06771602458701</v>
      </c>
      <c r="AU11" s="109">
        <v>633.43683159367095</v>
      </c>
      <c r="AV11" s="109">
        <v>0</v>
      </c>
      <c r="AW11" s="109">
        <v>0</v>
      </c>
      <c r="AX11" s="109">
        <v>1855.8473508653799</v>
      </c>
      <c r="AY11" s="109">
        <v>1855.8473508653799</v>
      </c>
      <c r="AZ11" s="109">
        <v>69.064991144032902</v>
      </c>
      <c r="BA11" s="109">
        <v>34704549.607455</v>
      </c>
      <c r="BB11" s="109">
        <v>0</v>
      </c>
      <c r="BC11" s="109">
        <v>468.56482605281599</v>
      </c>
      <c r="BD11" s="109">
        <v>300.526729484648</v>
      </c>
      <c r="BE11" s="109">
        <v>91.090362598020604</v>
      </c>
      <c r="BF11" s="109">
        <v>131.85813269973801</v>
      </c>
      <c r="BG11" s="109">
        <v>1061.7778485543299</v>
      </c>
      <c r="BH11" s="109">
        <v>9.17398222253839</v>
      </c>
      <c r="BI11" s="109">
        <v>33.640807945586403</v>
      </c>
      <c r="BJ11" s="109">
        <v>29716.637203031001</v>
      </c>
      <c r="BK11" s="109">
        <v>0</v>
      </c>
      <c r="BL11" s="109">
        <v>25307.143683372102</v>
      </c>
      <c r="BM11" s="109">
        <v>5642.0829270038603</v>
      </c>
      <c r="BN11" s="109">
        <v>626.89861113113602</v>
      </c>
      <c r="BO11" s="109">
        <v>6268.9815381349999</v>
      </c>
      <c r="BP11" s="109">
        <v>9.5524638553794502E-3</v>
      </c>
      <c r="BQ11" s="109">
        <v>765.68129005656999</v>
      </c>
      <c r="BR11" s="109">
        <v>2.75324762008719</v>
      </c>
      <c r="BS11" s="109">
        <v>0</v>
      </c>
      <c r="BT11" s="109">
        <v>3.97665960269625</v>
      </c>
      <c r="BU11" s="109">
        <v>2.3297578830117298</v>
      </c>
      <c r="BV11" s="109">
        <v>6407.1574324131298</v>
      </c>
      <c r="BW11" s="109">
        <v>2.5627323599927201</v>
      </c>
      <c r="BX11" s="109">
        <v>1049.8380796188201</v>
      </c>
      <c r="BY11" s="109">
        <v>1307.4079807867099</v>
      </c>
      <c r="BZ11" s="109">
        <v>0.77658608012698604</v>
      </c>
      <c r="CA11" s="109">
        <v>0</v>
      </c>
      <c r="CB11" s="109">
        <v>835.503129457608</v>
      </c>
      <c r="CC11" s="109">
        <v>14742.0690159227</v>
      </c>
      <c r="CD11" s="109">
        <v>9378.6822300896893</v>
      </c>
      <c r="CE11" s="109">
        <v>5363.3867858330896</v>
      </c>
      <c r="CF11" s="109">
        <v>8.9708124424455793</v>
      </c>
      <c r="CG11" s="109">
        <v>0</v>
      </c>
      <c r="CH11" s="109">
        <v>247.55612610988899</v>
      </c>
      <c r="CI11" s="109">
        <v>53.577912833545497</v>
      </c>
      <c r="CJ11" s="109">
        <v>2256.9596395961098</v>
      </c>
      <c r="CK11" s="109">
        <v>174.95615983542399</v>
      </c>
      <c r="CL11" s="109">
        <v>29.892043219519699</v>
      </c>
      <c r="CM11" s="109">
        <v>3224.76401408422</v>
      </c>
      <c r="CN11" s="109">
        <v>1128.8029854475701</v>
      </c>
      <c r="CO11" s="109">
        <v>1.1648807071325</v>
      </c>
      <c r="CP11" s="109">
        <v>182.34471649222601</v>
      </c>
      <c r="CQ11" s="109">
        <v>7.7658582891031003E-2</v>
      </c>
      <c r="CR11" s="109">
        <v>3022.0391958755899</v>
      </c>
      <c r="CS11" s="109">
        <v>1934.7553126641801</v>
      </c>
      <c r="CT11" s="109">
        <v>42.305060897398299</v>
      </c>
      <c r="CU11" s="109">
        <v>0</v>
      </c>
      <c r="CV11" s="109">
        <v>0.13067566961929</v>
      </c>
      <c r="CW11" s="109">
        <v>1371.0099425169401</v>
      </c>
      <c r="CX11" s="109">
        <v>515.57759747687805</v>
      </c>
      <c r="CY11" s="109">
        <v>0</v>
      </c>
      <c r="CZ11" s="109">
        <v>1421.1509884966399</v>
      </c>
      <c r="DA11" s="109">
        <v>23199.055550631801</v>
      </c>
      <c r="DB11" s="109">
        <v>23.3639929841138</v>
      </c>
      <c r="DC11" s="109">
        <v>305.966363421388</v>
      </c>
      <c r="DE11" s="45">
        <f t="shared" si="0"/>
        <v>-1.6148207717133314E-5</v>
      </c>
      <c r="DF11" s="45">
        <f t="shared" si="1"/>
        <v>-9.76672199991801E-6</v>
      </c>
      <c r="DG11" s="45">
        <f t="shared" si="2"/>
        <v>-1.6407797125812379E-5</v>
      </c>
      <c r="DH11" s="45">
        <f t="shared" si="3"/>
        <v>-6.3615521830938249E-5</v>
      </c>
      <c r="DI11" s="45">
        <f t="shared" si="4"/>
        <v>-8.0364097618496326E-5</v>
      </c>
      <c r="DJ11" s="45">
        <f t="shared" si="5"/>
        <v>-1.4415265189441931E-5</v>
      </c>
      <c r="DK11" s="45">
        <f t="shared" si="6"/>
        <v>-2.0618921494672216E-5</v>
      </c>
      <c r="DL11" s="45">
        <f t="shared" si="7"/>
        <v>-2.7065439729849263E-5</v>
      </c>
      <c r="DM11" s="45">
        <f t="shared" si="8"/>
        <v>-1.5495412606147989E-5</v>
      </c>
      <c r="DN11" s="45">
        <f t="shared" si="9"/>
        <v>-2.9430788673760422E-5</v>
      </c>
      <c r="DO11" s="45">
        <f t="shared" si="10"/>
        <v>-2.3163617856876872E-5</v>
      </c>
      <c r="DP11" s="45">
        <f t="shared" si="11"/>
        <v>-1.2906761787475867E-5</v>
      </c>
      <c r="DQ11" s="45">
        <f t="shared" si="12"/>
        <v>-2.703727940472196E-5</v>
      </c>
      <c r="DR11" s="45">
        <f t="shared" si="13"/>
        <v>-8.5993728417179759E-6</v>
      </c>
      <c r="DS11" s="45">
        <f t="shared" si="14"/>
        <v>-1.0476919985931385E-5</v>
      </c>
      <c r="DT11" s="45">
        <f t="shared" si="15"/>
        <v>-2.9299952676708319E-5</v>
      </c>
      <c r="DU11" s="45">
        <f>(AF11-R11)/(R11+1E-50)</f>
        <v>-2.9091524012092473E-5</v>
      </c>
      <c r="DV11" s="45">
        <f t="shared" ref="DV11:DW11" si="16">(AG11-S11)/(S11+1E-50)</f>
        <v>-2.9516743516819534E-5</v>
      </c>
      <c r="DW11" s="45">
        <f t="shared" si="16"/>
        <v>-2.9266856421158607E-5</v>
      </c>
      <c r="DX11" s="45">
        <f>(BG11-U11)/(U11+1E-50)</f>
        <v>-2.598540620602628E-5</v>
      </c>
      <c r="DY11" s="45">
        <f>(BH11-V11)/(V11+1E-50)</f>
        <v>-2.8741050162031495E-5</v>
      </c>
      <c r="DZ11" s="45">
        <f>(BI11-W11)/(W11+1E-50)</f>
        <v>-2.8864538156469572E-5</v>
      </c>
      <c r="EA11" s="45">
        <f>(BR11-X11)/(X11+1E-50)</f>
        <v>-3.0021793393450137E-5</v>
      </c>
      <c r="EB11" s="45">
        <f>(BT11-Y11)/(Y11+1E-50)</f>
        <v>-2.8645660402129102E-5</v>
      </c>
      <c r="EC11" s="45">
        <f>(AN11-Z11)/(Z11+1E-50)</f>
        <v>0</v>
      </c>
      <c r="ED11" s="45">
        <f>(BS11-AA11)/(AA11+1E-50)</f>
        <v>0</v>
      </c>
      <c r="EE11" s="45"/>
    </row>
    <row r="12" spans="1:135" x14ac:dyDescent="0.25">
      <c r="A12" s="22" t="s">
        <v>10</v>
      </c>
      <c r="B12" s="109">
        <v>24482.589094999999</v>
      </c>
      <c r="C12" s="109">
        <v>3904.8922223999998</v>
      </c>
      <c r="D12" s="109">
        <v>798.42086489999997</v>
      </c>
      <c r="E12" s="109">
        <v>3922.9333987999998</v>
      </c>
      <c r="F12" s="109">
        <v>2724.2018690999998</v>
      </c>
      <c r="G12" s="109">
        <v>273.91135378000001</v>
      </c>
      <c r="H12" s="109">
        <v>3044.6071200000001</v>
      </c>
      <c r="I12" s="109">
        <v>248.36722821999999</v>
      </c>
      <c r="J12" s="109">
        <v>38.17029874</v>
      </c>
      <c r="K12" s="109">
        <v>26.289147029999999</v>
      </c>
      <c r="L12" s="109">
        <v>169.37800222999999</v>
      </c>
      <c r="M12" s="109">
        <v>28.792432560000002</v>
      </c>
      <c r="N12" s="109">
        <v>10.739932039999999</v>
      </c>
      <c r="O12" s="109">
        <v>5.9466617099999999</v>
      </c>
      <c r="P12" s="109">
        <v>28.488980720000001</v>
      </c>
      <c r="Q12" s="109">
        <v>4.0851655400000002</v>
      </c>
      <c r="Y12" s="113"/>
      <c r="Z12" s="113"/>
      <c r="AA12" s="113"/>
      <c r="AB12" s="114"/>
      <c r="AC12" s="109" t="s">
        <v>10</v>
      </c>
      <c r="AD12" s="109">
        <v>0</v>
      </c>
      <c r="AE12" s="109">
        <v>95.020956227526995</v>
      </c>
      <c r="AF12" s="109">
        <v>0</v>
      </c>
      <c r="AG12" s="109">
        <v>0</v>
      </c>
      <c r="AH12" s="109">
        <v>0</v>
      </c>
      <c r="AI12" s="109">
        <v>248.21870759153001</v>
      </c>
      <c r="AJ12" s="109">
        <v>248.21870759153001</v>
      </c>
      <c r="AK12" s="109">
        <v>441.53799592470102</v>
      </c>
      <c r="AL12" s="109">
        <v>0.216598107721301</v>
      </c>
      <c r="AM12" s="109">
        <v>38.1481108106344</v>
      </c>
      <c r="AN12" s="109">
        <v>0</v>
      </c>
      <c r="AO12" s="109">
        <v>26.2734476150459</v>
      </c>
      <c r="AP12" s="109">
        <v>633.55105281551596</v>
      </c>
      <c r="AQ12" s="109">
        <v>24467.960557450999</v>
      </c>
      <c r="AR12" s="109">
        <v>179.014157459404</v>
      </c>
      <c r="AS12" s="109">
        <v>140.417709930114</v>
      </c>
      <c r="AT12" s="109">
        <v>26.7198292600117</v>
      </c>
      <c r="AU12" s="109">
        <v>5.9441312411939</v>
      </c>
      <c r="AV12" s="109">
        <v>0</v>
      </c>
      <c r="AW12" s="109">
        <v>0</v>
      </c>
      <c r="AX12" s="109">
        <v>169.27766276392799</v>
      </c>
      <c r="AY12" s="109">
        <v>169.27766276392799</v>
      </c>
      <c r="AZ12" s="109">
        <v>28.472083729491001</v>
      </c>
      <c r="BA12" s="109">
        <v>5437592.9294104204</v>
      </c>
      <c r="BB12" s="109">
        <v>0</v>
      </c>
      <c r="BC12" s="109">
        <v>58.090885314159799</v>
      </c>
      <c r="BD12" s="109">
        <v>12.6060495010765</v>
      </c>
      <c r="BE12" s="109">
        <v>24.434480043676899</v>
      </c>
      <c r="BF12" s="109">
        <v>37.556907626005199</v>
      </c>
      <c r="BG12" s="109">
        <v>0</v>
      </c>
      <c r="BH12" s="109">
        <v>0</v>
      </c>
      <c r="BI12" s="109">
        <v>0</v>
      </c>
      <c r="BJ12" s="109">
        <v>3902.4313315878198</v>
      </c>
      <c r="BK12" s="109">
        <v>0</v>
      </c>
      <c r="BL12" s="109">
        <v>3278.2777281987601</v>
      </c>
      <c r="BM12" s="109">
        <v>718.13979790781298</v>
      </c>
      <c r="BN12" s="109">
        <v>79.7933679879186</v>
      </c>
      <c r="BO12" s="109">
        <v>797.93316589573203</v>
      </c>
      <c r="BP12" s="109">
        <v>2.6352611022338301E-5</v>
      </c>
      <c r="BQ12" s="109">
        <v>116.875412382714</v>
      </c>
      <c r="BR12" s="109">
        <v>0</v>
      </c>
      <c r="BS12" s="109">
        <v>0</v>
      </c>
      <c r="BT12" s="109">
        <v>0</v>
      </c>
      <c r="BU12" s="109">
        <v>0.81544277166068602</v>
      </c>
      <c r="BV12" s="109">
        <v>974.86852498297196</v>
      </c>
      <c r="BW12" s="109">
        <v>0.89698713101627503</v>
      </c>
      <c r="BX12" s="109">
        <v>246.948723347277</v>
      </c>
      <c r="BY12" s="109">
        <v>297.54840594333001</v>
      </c>
      <c r="BZ12" s="109">
        <v>0.27181426917662799</v>
      </c>
      <c r="CA12" s="109">
        <v>0</v>
      </c>
      <c r="CB12" s="109">
        <v>192.15347606717401</v>
      </c>
      <c r="CC12" s="109">
        <v>3920.4634613766202</v>
      </c>
      <c r="CD12" s="109">
        <v>2722.4442238464599</v>
      </c>
      <c r="CE12" s="109">
        <v>1198.0192375301599</v>
      </c>
      <c r="CF12" s="109">
        <v>2.1982988503116698</v>
      </c>
      <c r="CG12" s="109">
        <v>0</v>
      </c>
      <c r="CH12" s="109">
        <v>65.134437372751904</v>
      </c>
      <c r="CI12" s="109">
        <v>17.811316193179898</v>
      </c>
      <c r="CJ12" s="109">
        <v>738.92472267707205</v>
      </c>
      <c r="CK12" s="109">
        <v>49.023545156169902</v>
      </c>
      <c r="CL12" s="109">
        <v>9.5209727030319105</v>
      </c>
      <c r="CM12" s="109">
        <v>1055.76236433329</v>
      </c>
      <c r="CN12" s="109">
        <v>45.5311241355787</v>
      </c>
      <c r="CO12" s="109">
        <v>0.40772120099428399</v>
      </c>
      <c r="CP12" s="109">
        <v>44.9988144052205</v>
      </c>
      <c r="CQ12" s="109">
        <v>2.71814248012257E-2</v>
      </c>
      <c r="CR12" s="109">
        <v>273.74021378219402</v>
      </c>
      <c r="CS12" s="109">
        <v>102.30459867512801</v>
      </c>
      <c r="CT12" s="109">
        <v>4.0827202034487202</v>
      </c>
      <c r="CU12" s="109">
        <v>0</v>
      </c>
      <c r="CV12" s="109">
        <v>3.6868825520425003E-2</v>
      </c>
      <c r="CW12" s="109">
        <v>120.613285749715</v>
      </c>
      <c r="CX12" s="109">
        <v>28.775855829003799</v>
      </c>
      <c r="CY12" s="109">
        <v>0</v>
      </c>
      <c r="CZ12" s="109">
        <v>376.42673814875201</v>
      </c>
      <c r="DA12" s="109">
        <v>3042.8026444209199</v>
      </c>
      <c r="DB12" s="109">
        <v>10.733509930319499</v>
      </c>
      <c r="DC12" s="109">
        <v>86.130945224913106</v>
      </c>
      <c r="DE12" s="45">
        <f t="shared" si="0"/>
        <v>-5.9750778368404468E-4</v>
      </c>
      <c r="DF12" s="45">
        <f t="shared" si="1"/>
        <v>-6.3020710227630096E-4</v>
      </c>
      <c r="DG12" s="45">
        <f t="shared" si="2"/>
        <v>-6.1082948318118052E-4</v>
      </c>
      <c r="DH12" s="45">
        <f t="shared" si="3"/>
        <v>-6.2961492645660806E-4</v>
      </c>
      <c r="DI12" s="45">
        <f t="shared" si="4"/>
        <v>-6.4519640540466026E-4</v>
      </c>
      <c r="DJ12" s="45">
        <f t="shared" si="5"/>
        <v>-6.2480067161966039E-4</v>
      </c>
      <c r="DK12" s="45">
        <f t="shared" si="6"/>
        <v>-5.9267928765803783E-4</v>
      </c>
      <c r="DL12" s="45">
        <f t="shared" si="7"/>
        <v>-5.9798802577296561E-4</v>
      </c>
      <c r="DM12" s="45">
        <f t="shared" si="8"/>
        <v>-5.8128781010426567E-4</v>
      </c>
      <c r="DN12" s="45">
        <f t="shared" si="9"/>
        <v>-5.9718236336020112E-4</v>
      </c>
      <c r="DO12" s="45">
        <f t="shared" si="10"/>
        <v>-5.9239963130364821E-4</v>
      </c>
      <c r="DP12" s="45">
        <f t="shared" si="11"/>
        <v>-5.7573221580562502E-4</v>
      </c>
      <c r="DQ12" s="45">
        <f t="shared" si="12"/>
        <v>-5.9796557897958021E-4</v>
      </c>
      <c r="DR12" s="45">
        <f t="shared" si="13"/>
        <v>-4.2552762028561089E-4</v>
      </c>
      <c r="DS12" s="45">
        <f t="shared" si="14"/>
        <v>-5.9310617937053994E-4</v>
      </c>
      <c r="DT12" s="45">
        <f t="shared" si="15"/>
        <v>-5.9858934168919534E-4</v>
      </c>
    </row>
    <row r="13" spans="1:135" x14ac:dyDescent="0.25">
      <c r="A13" s="22" t="s">
        <v>12</v>
      </c>
      <c r="B13" s="109">
        <v>12247.9</v>
      </c>
      <c r="C13" s="109">
        <v>1678.71</v>
      </c>
      <c r="D13" s="109">
        <v>380.50900000000001</v>
      </c>
      <c r="E13" s="109">
        <v>1990.94</v>
      </c>
      <c r="F13" s="109">
        <v>1358.3119999999999</v>
      </c>
      <c r="G13" s="109">
        <v>94.1233</v>
      </c>
      <c r="H13" s="109">
        <v>1531.55</v>
      </c>
      <c r="I13" s="109">
        <v>115.36499999999999</v>
      </c>
      <c r="J13" s="109">
        <v>18.588899999999999</v>
      </c>
      <c r="K13" s="109">
        <v>12.476100000000001</v>
      </c>
      <c r="L13" s="109">
        <v>92.689400000000006</v>
      </c>
      <c r="M13" s="109">
        <v>12.21341</v>
      </c>
      <c r="N13" s="109">
        <v>4.8262099999999997</v>
      </c>
      <c r="O13" s="109">
        <v>1.85792</v>
      </c>
      <c r="P13" s="109">
        <v>17.653700000000001</v>
      </c>
      <c r="Q13" s="109">
        <v>1.89378</v>
      </c>
      <c r="Y13" s="113"/>
      <c r="Z13" s="113"/>
      <c r="AA13" s="113"/>
      <c r="AB13" s="114"/>
      <c r="AC13" s="109" t="s">
        <v>12</v>
      </c>
      <c r="AD13" s="109">
        <v>0</v>
      </c>
      <c r="AE13" s="109">
        <v>47.5666713582212</v>
      </c>
      <c r="AF13" s="109">
        <v>0</v>
      </c>
      <c r="AG13" s="109">
        <v>0</v>
      </c>
      <c r="AH13" s="109">
        <v>0</v>
      </c>
      <c r="AI13" s="109">
        <v>115.349875571401</v>
      </c>
      <c r="AJ13" s="109">
        <v>115.349875571401</v>
      </c>
      <c r="AK13" s="109">
        <v>207.569670163197</v>
      </c>
      <c r="AL13" s="109">
        <v>7.8227994539019005E-2</v>
      </c>
      <c r="AM13" s="109">
        <v>18.587097443847899</v>
      </c>
      <c r="AN13" s="109">
        <v>0</v>
      </c>
      <c r="AO13" s="109">
        <v>12.474597329870299</v>
      </c>
      <c r="AP13" s="109">
        <v>319.50171752244501</v>
      </c>
      <c r="AQ13" s="109">
        <v>12247.114634391</v>
      </c>
      <c r="AR13" s="109">
        <v>85.589881581077705</v>
      </c>
      <c r="AS13" s="109">
        <v>61.182241181269497</v>
      </c>
      <c r="AT13" s="109">
        <v>13.895196042153399</v>
      </c>
      <c r="AU13" s="109">
        <v>1.8576240608651999</v>
      </c>
      <c r="AV13" s="109">
        <v>0</v>
      </c>
      <c r="AW13" s="109">
        <v>0</v>
      </c>
      <c r="AX13" s="109">
        <v>92.684072841371901</v>
      </c>
      <c r="AY13" s="109">
        <v>92.684072841371901</v>
      </c>
      <c r="AZ13" s="109">
        <v>17.6535138315779</v>
      </c>
      <c r="BA13" s="109">
        <v>2914537.2071716301</v>
      </c>
      <c r="BB13" s="109">
        <v>0</v>
      </c>
      <c r="BC13" s="109">
        <v>26.028820729586499</v>
      </c>
      <c r="BD13" s="109">
        <v>5.5107042246435904</v>
      </c>
      <c r="BE13" s="109">
        <v>10.3235900256563</v>
      </c>
      <c r="BF13" s="109">
        <v>18.3554831766177</v>
      </c>
      <c r="BG13" s="109">
        <v>0</v>
      </c>
      <c r="BH13" s="109">
        <v>0</v>
      </c>
      <c r="BI13" s="109">
        <v>0</v>
      </c>
      <c r="BJ13" s="109">
        <v>1678.67789965663</v>
      </c>
      <c r="BK13" s="109">
        <v>0</v>
      </c>
      <c r="BL13" s="109">
        <v>1640.1308442048701</v>
      </c>
      <c r="BM13" s="109">
        <v>342.427260922524</v>
      </c>
      <c r="BN13" s="109">
        <v>38.047443321924398</v>
      </c>
      <c r="BO13" s="109">
        <v>380.47470424444799</v>
      </c>
      <c r="BP13" s="109">
        <v>0</v>
      </c>
      <c r="BQ13" s="109">
        <v>54.6228698071506</v>
      </c>
      <c r="BR13" s="109">
        <v>0</v>
      </c>
      <c r="BS13" s="109">
        <v>0</v>
      </c>
      <c r="BT13" s="109">
        <v>0</v>
      </c>
      <c r="BU13" s="109">
        <v>0.40746652998010302</v>
      </c>
      <c r="BV13" s="109">
        <v>515.96548930372501</v>
      </c>
      <c r="BW13" s="109">
        <v>0.44821219596884798</v>
      </c>
      <c r="BX13" s="109">
        <v>122.918914664594</v>
      </c>
      <c r="BY13" s="109">
        <v>148.045983454311</v>
      </c>
      <c r="BZ13" s="109">
        <v>0.13582209615458801</v>
      </c>
      <c r="CA13" s="109">
        <v>0</v>
      </c>
      <c r="CB13" s="109">
        <v>95.618698170714794</v>
      </c>
      <c r="CC13" s="109">
        <v>1990.64352322789</v>
      </c>
      <c r="CD13" s="109">
        <v>1358.1467184967701</v>
      </c>
      <c r="CE13" s="109">
        <v>632.496804731118</v>
      </c>
      <c r="CF13" s="109">
        <v>1.0947229638938001</v>
      </c>
      <c r="CG13" s="109">
        <v>0</v>
      </c>
      <c r="CH13" s="109">
        <v>32.4614638690013</v>
      </c>
      <c r="CI13" s="109">
        <v>8.8963405700050107</v>
      </c>
      <c r="CJ13" s="109">
        <v>369.02833765990403</v>
      </c>
      <c r="CK13" s="109">
        <v>24.447962212779</v>
      </c>
      <c r="CL13" s="109">
        <v>4.7537735853216203</v>
      </c>
      <c r="CM13" s="109">
        <v>527.26107883176996</v>
      </c>
      <c r="CN13" s="109">
        <v>18.322175148839499</v>
      </c>
      <c r="CO13" s="109">
        <v>0.203732940910619</v>
      </c>
      <c r="CP13" s="109">
        <v>22.4106265425464</v>
      </c>
      <c r="CQ13" s="109">
        <v>1.35822089210028E-2</v>
      </c>
      <c r="CR13" s="109">
        <v>94.092954358813202</v>
      </c>
      <c r="CS13" s="109">
        <v>54.354107395604998</v>
      </c>
      <c r="CT13" s="109">
        <v>1.89352708844943</v>
      </c>
      <c r="CU13" s="109">
        <v>0</v>
      </c>
      <c r="CV13" s="109">
        <v>1.33150648631315E-2</v>
      </c>
      <c r="CW13" s="109">
        <v>60.807720238716499</v>
      </c>
      <c r="CX13" s="109">
        <v>12.2114508404681</v>
      </c>
      <c r="CY13" s="109">
        <v>0</v>
      </c>
      <c r="CZ13" s="109">
        <v>205.11188062963899</v>
      </c>
      <c r="DA13" s="109">
        <v>1531.4095376356499</v>
      </c>
      <c r="DB13" s="109">
        <v>4.8254869078407303</v>
      </c>
      <c r="DC13" s="109">
        <v>45.336460360857998</v>
      </c>
      <c r="DE13" s="45">
        <f t="shared" si="0"/>
        <v>-6.4122470709199138E-5</v>
      </c>
      <c r="DF13" s="45">
        <f t="shared" si="1"/>
        <v>-1.9122030231591686E-5</v>
      </c>
      <c r="DG13" s="45">
        <f t="shared" si="2"/>
        <v>-9.0131259844111202E-5</v>
      </c>
      <c r="DH13" s="45">
        <f t="shared" si="3"/>
        <v>-1.4891296177185363E-4</v>
      </c>
      <c r="DI13" s="45">
        <f t="shared" si="4"/>
        <v>-1.216815453517564E-4</v>
      </c>
      <c r="DJ13" s="45">
        <f t="shared" si="5"/>
        <v>-3.2240307327514428E-4</v>
      </c>
      <c r="DK13" s="45">
        <f t="shared" si="6"/>
        <v>-9.1712555483016862E-5</v>
      </c>
      <c r="DL13" s="45">
        <f t="shared" si="7"/>
        <v>-1.3110066830489885E-4</v>
      </c>
      <c r="DM13" s="45">
        <f t="shared" si="8"/>
        <v>-9.6969489969821239E-5</v>
      </c>
      <c r="DN13" s="45">
        <f t="shared" si="9"/>
        <v>-1.2044389911121263E-4</v>
      </c>
      <c r="DO13" s="45">
        <f t="shared" si="10"/>
        <v>-5.7473223778615691E-5</v>
      </c>
      <c r="DP13" s="45">
        <f t="shared" si="11"/>
        <v>-1.604105267816242E-4</v>
      </c>
      <c r="DQ13" s="45">
        <f t="shared" si="12"/>
        <v>-1.4982608698530653E-4</v>
      </c>
      <c r="DR13" s="45">
        <f t="shared" si="13"/>
        <v>-1.5928518709098499E-4</v>
      </c>
      <c r="DS13" s="45">
        <f t="shared" si="14"/>
        <v>-1.0545575267536423E-5</v>
      </c>
      <c r="DT13" s="45">
        <f t="shared" si="15"/>
        <v>-1.335485381459601E-4</v>
      </c>
    </row>
    <row r="14" spans="1:135" x14ac:dyDescent="0.25">
      <c r="A14" s="22" t="s">
        <v>13</v>
      </c>
      <c r="B14" s="109">
        <v>497.18142</v>
      </c>
      <c r="C14" s="109">
        <v>100.216354</v>
      </c>
      <c r="D14" s="109">
        <v>17.5790842</v>
      </c>
      <c r="E14" s="109">
        <v>75.798089200000007</v>
      </c>
      <c r="F14" s="109">
        <v>52.5090638</v>
      </c>
      <c r="G14" s="109">
        <v>5.1916374000000003</v>
      </c>
      <c r="H14" s="109">
        <v>64.876245999999995</v>
      </c>
      <c r="I14" s="109">
        <v>4.8222262000000002</v>
      </c>
      <c r="J14" s="109">
        <v>0.78640315999999999</v>
      </c>
      <c r="K14" s="109">
        <v>0.52285263999999998</v>
      </c>
      <c r="L14" s="109">
        <v>3.9810093800000002</v>
      </c>
      <c r="M14" s="109">
        <v>0.50449332000000002</v>
      </c>
      <c r="N14" s="109">
        <v>0.20014122000000001</v>
      </c>
      <c r="O14" s="109">
        <v>7.6850520000000005E-2</v>
      </c>
      <c r="P14" s="109">
        <v>0.77015042</v>
      </c>
      <c r="Q14" s="109">
        <v>8.0020439999999998E-2</v>
      </c>
      <c r="Y14" s="113"/>
      <c r="Z14" s="113"/>
      <c r="AA14" s="113"/>
      <c r="AB14" s="114"/>
      <c r="AC14" s="109" t="s">
        <v>13</v>
      </c>
      <c r="AD14" s="109">
        <v>0</v>
      </c>
      <c r="AE14" s="109">
        <v>1.9729314230289701</v>
      </c>
      <c r="AF14" s="109">
        <v>0</v>
      </c>
      <c r="AG14" s="109">
        <v>0</v>
      </c>
      <c r="AH14" s="109">
        <v>0</v>
      </c>
      <c r="AI14" s="109">
        <v>4.8120376910588796</v>
      </c>
      <c r="AJ14" s="109">
        <v>4.8120376910588796</v>
      </c>
      <c r="AK14" s="109">
        <v>7.9765504239603802</v>
      </c>
      <c r="AL14" s="109">
        <v>1.8207455491272399E-3</v>
      </c>
      <c r="AM14" s="109">
        <v>0.78453860749541104</v>
      </c>
      <c r="AN14" s="109">
        <v>0</v>
      </c>
      <c r="AO14" s="109">
        <v>0.52170178565064296</v>
      </c>
      <c r="AP14" s="109">
        <v>13.5654637532254</v>
      </c>
      <c r="AQ14" s="109">
        <v>496.21397024113003</v>
      </c>
      <c r="AR14" s="109">
        <v>3.5284560596085202</v>
      </c>
      <c r="AS14" s="109">
        <v>2.1921773039771799</v>
      </c>
      <c r="AT14" s="109">
        <v>0.62466496529892301</v>
      </c>
      <c r="AU14" s="109">
        <v>7.6706831607641801E-2</v>
      </c>
      <c r="AV14" s="109">
        <v>0</v>
      </c>
      <c r="AW14" s="109">
        <v>0</v>
      </c>
      <c r="AX14" s="109">
        <v>3.9703144754624402</v>
      </c>
      <c r="AY14" s="109">
        <v>3.9703144754624402</v>
      </c>
      <c r="AZ14" s="109">
        <v>0.76781566606003704</v>
      </c>
      <c r="BA14" s="109">
        <v>123173.031758682</v>
      </c>
      <c r="BB14" s="109">
        <v>0</v>
      </c>
      <c r="BC14" s="109">
        <v>0.95310278585869401</v>
      </c>
      <c r="BD14" s="109">
        <v>0.207700794398503</v>
      </c>
      <c r="BE14" s="109">
        <v>0.33854241969145998</v>
      </c>
      <c r="BF14" s="109">
        <v>0.74034231774140802</v>
      </c>
      <c r="BG14" s="109">
        <v>0</v>
      </c>
      <c r="BH14" s="109">
        <v>0</v>
      </c>
      <c r="BI14" s="109">
        <v>0</v>
      </c>
      <c r="BJ14" s="109">
        <v>99.907546697090396</v>
      </c>
      <c r="BK14" s="109">
        <v>0</v>
      </c>
      <c r="BL14" s="109">
        <v>68.881115107723303</v>
      </c>
      <c r="BM14" s="109">
        <v>15.782100086531401</v>
      </c>
      <c r="BN14" s="109">
        <v>1.75356420631513</v>
      </c>
      <c r="BO14" s="109">
        <v>17.535664292846501</v>
      </c>
      <c r="BP14" s="109">
        <v>0</v>
      </c>
      <c r="BQ14" s="109">
        <v>2.10582323437005</v>
      </c>
      <c r="BR14" s="109">
        <v>0</v>
      </c>
      <c r="BS14" s="109">
        <v>0</v>
      </c>
      <c r="BT14" s="109">
        <v>0</v>
      </c>
      <c r="BU14" s="109">
        <v>1.5729634928597799E-2</v>
      </c>
      <c r="BV14" s="109">
        <v>22.915828705167002</v>
      </c>
      <c r="BW14" s="109">
        <v>1.73023298390074E-2</v>
      </c>
      <c r="BX14" s="109">
        <v>4.7450532559510998</v>
      </c>
      <c r="BY14" s="109">
        <v>5.7150379567563396</v>
      </c>
      <c r="BZ14" s="109">
        <v>5.2431469743216604E-3</v>
      </c>
      <c r="CA14" s="109">
        <v>0</v>
      </c>
      <c r="CB14" s="109">
        <v>3.6911810431168899</v>
      </c>
      <c r="CC14" s="109">
        <v>75.668453496528997</v>
      </c>
      <c r="CD14" s="109">
        <v>52.428717674177399</v>
      </c>
      <c r="CE14" s="109">
        <v>23.239735822351498</v>
      </c>
      <c r="CF14" s="109">
        <v>4.2259996199231598E-2</v>
      </c>
      <c r="CG14" s="109">
        <v>0</v>
      </c>
      <c r="CH14" s="109">
        <v>1.2531122133522901</v>
      </c>
      <c r="CI14" s="109">
        <v>0.34342782241769798</v>
      </c>
      <c r="CJ14" s="109">
        <v>14.245651245887</v>
      </c>
      <c r="CK14" s="109">
        <v>0.94376640030423797</v>
      </c>
      <c r="CL14" s="109">
        <v>0.18351098235861399</v>
      </c>
      <c r="CM14" s="109">
        <v>20.353930640607999</v>
      </c>
      <c r="CN14" s="109">
        <v>0.61283102248055599</v>
      </c>
      <c r="CO14" s="109">
        <v>7.8648072678670806E-3</v>
      </c>
      <c r="CP14" s="109">
        <v>0.86512188247160104</v>
      </c>
      <c r="CQ14" s="109">
        <v>5.2431574462761101E-4</v>
      </c>
      <c r="CR14" s="109">
        <v>5.1793164770581503</v>
      </c>
      <c r="CS14" s="109">
        <v>2.5062773042858599</v>
      </c>
      <c r="CT14" s="109">
        <v>7.9851448298720706E-2</v>
      </c>
      <c r="CU14" s="109">
        <v>0</v>
      </c>
      <c r="CV14" s="109">
        <v>3.09933454666968E-4</v>
      </c>
      <c r="CW14" s="109">
        <v>2.6047507894123898</v>
      </c>
      <c r="CX14" s="109">
        <v>0.50353387435660202</v>
      </c>
      <c r="CY14" s="109">
        <v>0</v>
      </c>
      <c r="CZ14" s="109">
        <v>9.3006533932783295</v>
      </c>
      <c r="DA14" s="109">
        <v>64.719319949514102</v>
      </c>
      <c r="DB14" s="109">
        <v>0.19974508794568699</v>
      </c>
      <c r="DC14" s="109">
        <v>1.98539349050178</v>
      </c>
      <c r="DE14" s="45">
        <f t="shared" si="0"/>
        <v>-1.9458686908894846E-3</v>
      </c>
      <c r="DF14" s="45">
        <f t="shared" si="1"/>
        <v>-3.081406283345725E-3</v>
      </c>
      <c r="DG14" s="45">
        <f t="shared" si="2"/>
        <v>-2.4699754924377166E-3</v>
      </c>
      <c r="DH14" s="45">
        <f t="shared" si="3"/>
        <v>-1.7102766684388901E-3</v>
      </c>
      <c r="DI14" s="45">
        <f t="shared" si="4"/>
        <v>-1.5301382277282348E-3</v>
      </c>
      <c r="DJ14" s="45">
        <f t="shared" si="5"/>
        <v>-2.3732248600123618E-3</v>
      </c>
      <c r="DK14" s="45">
        <f t="shared" si="6"/>
        <v>-2.4188522018658903E-3</v>
      </c>
      <c r="DL14" s="45">
        <f t="shared" si="7"/>
        <v>-2.1128226919593001E-3</v>
      </c>
      <c r="DM14" s="45">
        <f t="shared" si="8"/>
        <v>-2.370988062394034E-3</v>
      </c>
      <c r="DN14" s="45">
        <f t="shared" si="9"/>
        <v>-2.2011065093924405E-3</v>
      </c>
      <c r="DO14" s="45">
        <f t="shared" si="10"/>
        <v>-2.6864806175261875E-3</v>
      </c>
      <c r="DP14" s="45">
        <f t="shared" si="11"/>
        <v>-1.901800490436632E-3</v>
      </c>
      <c r="DQ14" s="45">
        <f t="shared" si="12"/>
        <v>-1.9792627141626286E-3</v>
      </c>
      <c r="DR14" s="45">
        <f t="shared" si="13"/>
        <v>-1.8697126884529135E-3</v>
      </c>
      <c r="DS14" s="45">
        <f t="shared" si="14"/>
        <v>-3.0315557575920863E-3</v>
      </c>
      <c r="DT14" s="45">
        <f t="shared" si="15"/>
        <v>-2.11185668660772E-3</v>
      </c>
    </row>
    <row r="15" spans="1:135" x14ac:dyDescent="0.25">
      <c r="A15" s="22" t="s">
        <v>14</v>
      </c>
      <c r="B15" s="109">
        <v>139.76</v>
      </c>
      <c r="C15" s="109">
        <v>17.963999999999999</v>
      </c>
      <c r="D15" s="109">
        <v>4.0119999999999996</v>
      </c>
      <c r="E15" s="109">
        <v>22.771999999999998</v>
      </c>
      <c r="F15" s="109">
        <v>16.204000000000001</v>
      </c>
      <c r="G15" s="109">
        <v>0.84799999999999998</v>
      </c>
      <c r="H15" s="109">
        <v>16.32</v>
      </c>
      <c r="I15" s="109">
        <v>1.236</v>
      </c>
      <c r="J15" s="109">
        <v>0.19839999999999999</v>
      </c>
      <c r="K15" s="109">
        <v>0.13339999999999999</v>
      </c>
      <c r="L15" s="109">
        <v>0.98440000000000005</v>
      </c>
      <c r="M15" s="109">
        <v>0.13102</v>
      </c>
      <c r="N15" s="109">
        <v>5.176E-2</v>
      </c>
      <c r="O15" s="109">
        <v>1.9952000000000001E-2</v>
      </c>
      <c r="P15" s="109">
        <v>0.18636</v>
      </c>
      <c r="Q15" s="109">
        <v>2.0327999999999999E-2</v>
      </c>
      <c r="Y15" s="113"/>
      <c r="Z15" s="113"/>
      <c r="AA15" s="113"/>
      <c r="AB15" s="114"/>
      <c r="AC15" s="109" t="s">
        <v>14</v>
      </c>
      <c r="AD15" s="109">
        <v>0</v>
      </c>
      <c r="AE15" s="109">
        <v>0.50541793509592803</v>
      </c>
      <c r="AF15" s="109">
        <v>0</v>
      </c>
      <c r="AG15" s="109">
        <v>0</v>
      </c>
      <c r="AH15" s="109">
        <v>0</v>
      </c>
      <c r="AI15" s="109">
        <v>1.23600115609517</v>
      </c>
      <c r="AJ15" s="109">
        <v>1.23600115609517</v>
      </c>
      <c r="AK15" s="109">
        <v>2.1827453909621499</v>
      </c>
      <c r="AL15" s="109">
        <v>7.7994353570660902E-4</v>
      </c>
      <c r="AM15" s="109">
        <v>0.198399296580168</v>
      </c>
      <c r="AN15" s="109">
        <v>0</v>
      </c>
      <c r="AO15" s="109">
        <v>0.13340041285268101</v>
      </c>
      <c r="AP15" s="109">
        <v>3.40613347431891</v>
      </c>
      <c r="AQ15" s="109">
        <v>139.759958994031</v>
      </c>
      <c r="AR15" s="109">
        <v>0.90866440340944798</v>
      </c>
      <c r="AS15" s="109">
        <v>0.63766445654855397</v>
      </c>
      <c r="AT15" s="109">
        <v>0.14938169262388501</v>
      </c>
      <c r="AU15" s="109">
        <v>1.99523049995315E-2</v>
      </c>
      <c r="AV15" s="109">
        <v>0</v>
      </c>
      <c r="AW15" s="109">
        <v>0</v>
      </c>
      <c r="AX15" s="109">
        <v>0.98440021808561595</v>
      </c>
      <c r="AY15" s="109">
        <v>0.98440021808561595</v>
      </c>
      <c r="AZ15" s="109">
        <v>0.18635832363299601</v>
      </c>
      <c r="BA15" s="109">
        <v>31063.12581447</v>
      </c>
      <c r="BB15" s="109">
        <v>0</v>
      </c>
      <c r="BC15" s="109">
        <v>0.272014360147048</v>
      </c>
      <c r="BD15" s="109">
        <v>5.78024950500724E-2</v>
      </c>
      <c r="BE15" s="109">
        <v>0.106466269246956</v>
      </c>
      <c r="BF15" s="109">
        <v>0.19428057320171699</v>
      </c>
      <c r="BG15" s="109">
        <v>0</v>
      </c>
      <c r="BH15" s="109">
        <v>0</v>
      </c>
      <c r="BI15" s="109">
        <v>0</v>
      </c>
      <c r="BJ15" s="109">
        <v>17.963993893196999</v>
      </c>
      <c r="BK15" s="109">
        <v>0</v>
      </c>
      <c r="BL15" s="109">
        <v>17.462697134542498</v>
      </c>
      <c r="BM15" s="109">
        <v>3.6107955268219798</v>
      </c>
      <c r="BN15" s="109">
        <v>0.40120020723446698</v>
      </c>
      <c r="BO15" s="109">
        <v>4.0119957340564403</v>
      </c>
      <c r="BP15" s="109">
        <v>0</v>
      </c>
      <c r="BQ15" s="109">
        <v>0.574651143096501</v>
      </c>
      <c r="BR15" s="109">
        <v>0</v>
      </c>
      <c r="BS15" s="109">
        <v>0</v>
      </c>
      <c r="BT15" s="109">
        <v>0</v>
      </c>
      <c r="BU15" s="109">
        <v>4.8612245572843401E-3</v>
      </c>
      <c r="BV15" s="109">
        <v>5.5369083172671401</v>
      </c>
      <c r="BW15" s="109">
        <v>5.3473106367499402E-3</v>
      </c>
      <c r="BX15" s="109">
        <v>1.46646108566609</v>
      </c>
      <c r="BY15" s="109">
        <v>1.76623500168102</v>
      </c>
      <c r="BZ15" s="109">
        <v>1.6203829428396599E-3</v>
      </c>
      <c r="CA15" s="109">
        <v>0</v>
      </c>
      <c r="CB15" s="109">
        <v>1.14076147643534</v>
      </c>
      <c r="CC15" s="109">
        <v>22.771116165500899</v>
      </c>
      <c r="CD15" s="109">
        <v>16.203119340156601</v>
      </c>
      <c r="CE15" s="109">
        <v>6.5679968253443297</v>
      </c>
      <c r="CF15" s="109">
        <v>1.3060483804295701E-2</v>
      </c>
      <c r="CG15" s="109">
        <v>0</v>
      </c>
      <c r="CH15" s="109">
        <v>0.38727525256700601</v>
      </c>
      <c r="CI15" s="109">
        <v>0.106135914945683</v>
      </c>
      <c r="CJ15" s="109">
        <v>4.4026254843278902</v>
      </c>
      <c r="CK15" s="109">
        <v>0.29167167667013799</v>
      </c>
      <c r="CL15" s="109">
        <v>5.6714066039451699E-2</v>
      </c>
      <c r="CM15" s="109">
        <v>6.2903910448254701</v>
      </c>
      <c r="CN15" s="109">
        <v>0.18938553560740001</v>
      </c>
      <c r="CO15" s="109">
        <v>2.4306262779918101E-3</v>
      </c>
      <c r="CP15" s="109">
        <v>0.26736627038586303</v>
      </c>
      <c r="CQ15" s="109">
        <v>1.6203839349195501E-4</v>
      </c>
      <c r="CR15" s="109">
        <v>0.84799737209058701</v>
      </c>
      <c r="CS15" s="109">
        <v>0.58660189255179396</v>
      </c>
      <c r="CT15" s="109">
        <v>2.0328322095272699E-2</v>
      </c>
      <c r="CU15" s="109">
        <v>0</v>
      </c>
      <c r="CV15" s="109">
        <v>1.32755410323142E-4</v>
      </c>
      <c r="CW15" s="109">
        <v>0.649086887373578</v>
      </c>
      <c r="CX15" s="109">
        <v>0.131019832821309</v>
      </c>
      <c r="CY15" s="109">
        <v>0</v>
      </c>
      <c r="CZ15" s="109">
        <v>2.2079569371186598</v>
      </c>
      <c r="DA15" s="109">
        <v>16.3199949293694</v>
      </c>
      <c r="DB15" s="109">
        <v>5.1759628523950399E-2</v>
      </c>
      <c r="DC15" s="109">
        <v>0.48550024478138398</v>
      </c>
      <c r="DE15" s="45">
        <f t="shared" si="0"/>
        <v>-2.9340275469002444E-7</v>
      </c>
      <c r="DF15" s="45">
        <f t="shared" si="1"/>
        <v>-3.399467267470441E-7</v>
      </c>
      <c r="DG15" s="45">
        <f t="shared" si="2"/>
        <v>-1.0632960018169377E-6</v>
      </c>
      <c r="DH15" s="45">
        <f t="shared" si="3"/>
        <v>-3.8812335284521481E-5</v>
      </c>
      <c r="DI15" s="45">
        <f t="shared" si="4"/>
        <v>-5.4348299395205583E-5</v>
      </c>
      <c r="DJ15" s="45">
        <f t="shared" si="5"/>
        <v>-3.0989497794417979E-6</v>
      </c>
      <c r="DK15" s="45">
        <f t="shared" si="6"/>
        <v>-3.1070040440233004E-7</v>
      </c>
      <c r="DL15" s="45">
        <f t="shared" si="7"/>
        <v>9.3535207932093199E-7</v>
      </c>
      <c r="DM15" s="45">
        <f t="shared" si="8"/>
        <v>-3.5454628628694077E-6</v>
      </c>
      <c r="DN15" s="45">
        <f t="shared" si="9"/>
        <v>3.0948476837655144E-6</v>
      </c>
      <c r="DO15" s="45">
        <f t="shared" si="10"/>
        <v>2.2154166588737561E-7</v>
      </c>
      <c r="DP15" s="45">
        <f t="shared" si="11"/>
        <v>-1.2759784078904089E-6</v>
      </c>
      <c r="DQ15" s="45">
        <f t="shared" si="12"/>
        <v>-7.1768943122396989E-6</v>
      </c>
      <c r="DR15" s="45">
        <f t="shared" si="13"/>
        <v>1.5286664569908651E-5</v>
      </c>
      <c r="DS15" s="45">
        <f t="shared" si="14"/>
        <v>-8.995315539755128E-6</v>
      </c>
      <c r="DT15" s="45">
        <f t="shared" si="15"/>
        <v>1.5844907157613547E-5</v>
      </c>
    </row>
    <row r="16" spans="1:135" x14ac:dyDescent="0.25">
      <c r="A16" s="22" t="s">
        <v>15</v>
      </c>
      <c r="B16" s="109">
        <v>1241.5</v>
      </c>
      <c r="C16" s="109">
        <v>89.796999999999997</v>
      </c>
      <c r="D16" s="109">
        <v>30.254000000000001</v>
      </c>
      <c r="E16" s="109">
        <v>213.61099999999999</v>
      </c>
      <c r="F16" s="109">
        <v>157.482</v>
      </c>
      <c r="G16" s="109">
        <v>5.9370000000000003</v>
      </c>
      <c r="H16" s="109">
        <v>128.06</v>
      </c>
      <c r="I16" s="109">
        <v>10.502800000000001</v>
      </c>
      <c r="J16" s="109">
        <v>1.5729</v>
      </c>
      <c r="K16" s="109">
        <v>1.1126</v>
      </c>
      <c r="L16" s="109">
        <v>7.1418999999999997</v>
      </c>
      <c r="M16" s="109">
        <v>1.17144</v>
      </c>
      <c r="N16" s="109">
        <v>0.45528000000000002</v>
      </c>
      <c r="O16" s="109">
        <v>0.179116</v>
      </c>
      <c r="P16" s="109">
        <v>1.2054800000000001</v>
      </c>
      <c r="Q16" s="109">
        <v>0.172454</v>
      </c>
      <c r="Y16" s="113"/>
      <c r="Z16" s="113"/>
      <c r="AA16" s="113"/>
      <c r="AB16" s="114"/>
      <c r="AC16" s="109" t="s">
        <v>15</v>
      </c>
      <c r="AD16" s="109">
        <v>0</v>
      </c>
      <c r="AE16" s="109">
        <v>4.0348982627281096</v>
      </c>
      <c r="AF16" s="109">
        <v>0</v>
      </c>
      <c r="AG16" s="109">
        <v>0</v>
      </c>
      <c r="AH16" s="109">
        <v>0</v>
      </c>
      <c r="AI16" s="109">
        <v>10.5030141082147</v>
      </c>
      <c r="AJ16" s="109">
        <v>10.5030141082147</v>
      </c>
      <c r="AK16" s="109">
        <v>18.733321673638699</v>
      </c>
      <c r="AL16" s="109">
        <v>9.1684745405182008E-3</v>
      </c>
      <c r="AM16" s="109">
        <v>1.5729264809055401</v>
      </c>
      <c r="AN16" s="109">
        <v>0</v>
      </c>
      <c r="AO16" s="109">
        <v>1.1125805802947799</v>
      </c>
      <c r="AP16" s="109">
        <v>26.544691042863299</v>
      </c>
      <c r="AQ16" s="109">
        <v>1241.4996447251599</v>
      </c>
      <c r="AR16" s="109">
        <v>7.2988060909902499</v>
      </c>
      <c r="AS16" s="109">
        <v>5.8043593893483703</v>
      </c>
      <c r="AT16" s="109">
        <v>1.09270055088873</v>
      </c>
      <c r="AU16" s="109">
        <v>0.179118951151088</v>
      </c>
      <c r="AV16" s="109">
        <v>0</v>
      </c>
      <c r="AW16" s="109">
        <v>0</v>
      </c>
      <c r="AX16" s="109">
        <v>7.1418885711073203</v>
      </c>
      <c r="AY16" s="109">
        <v>7.1418885711073203</v>
      </c>
      <c r="AZ16" s="109">
        <v>1.2054750437011099</v>
      </c>
      <c r="BA16" s="109">
        <v>244437.482224684</v>
      </c>
      <c r="BB16" s="109">
        <v>0</v>
      </c>
      <c r="BC16" s="109">
        <v>2.4329270888628001</v>
      </c>
      <c r="BD16" s="109">
        <v>0.50456734523410296</v>
      </c>
      <c r="BE16" s="109">
        <v>1.0351796134706699</v>
      </c>
      <c r="BF16" s="109">
        <v>1.5943613101848</v>
      </c>
      <c r="BG16" s="109">
        <v>0</v>
      </c>
      <c r="BH16" s="109">
        <v>0</v>
      </c>
      <c r="BI16" s="109">
        <v>0</v>
      </c>
      <c r="BJ16" s="109">
        <v>89.797068183446598</v>
      </c>
      <c r="BK16" s="109">
        <v>0</v>
      </c>
      <c r="BL16" s="109">
        <v>137.900763350364</v>
      </c>
      <c r="BM16" s="109">
        <v>27.228605212828601</v>
      </c>
      <c r="BN16" s="109">
        <v>3.02539183518246</v>
      </c>
      <c r="BO16" s="109">
        <v>30.253997048011101</v>
      </c>
      <c r="BP16" s="109">
        <v>0</v>
      </c>
      <c r="BQ16" s="109">
        <v>4.9178181159851597</v>
      </c>
      <c r="BR16" s="109">
        <v>0</v>
      </c>
      <c r="BS16" s="109">
        <v>0</v>
      </c>
      <c r="BT16" s="109">
        <v>0</v>
      </c>
      <c r="BU16" s="109">
        <v>4.7245093889339E-2</v>
      </c>
      <c r="BV16" s="109">
        <v>41.072753755849099</v>
      </c>
      <c r="BW16" s="109">
        <v>5.1969141134388198E-2</v>
      </c>
      <c r="BX16" s="109">
        <v>14.252111201133101</v>
      </c>
      <c r="BY16" s="109">
        <v>17.165527097559998</v>
      </c>
      <c r="BZ16" s="109">
        <v>1.57481686756284E-2</v>
      </c>
      <c r="CA16" s="109">
        <v>0</v>
      </c>
      <c r="CB16" s="109">
        <v>11.0867336871751</v>
      </c>
      <c r="CC16" s="109">
        <v>213.60240950919501</v>
      </c>
      <c r="CD16" s="109">
        <v>157.473438571625</v>
      </c>
      <c r="CE16" s="109">
        <v>56.1289709375706</v>
      </c>
      <c r="CF16" s="109">
        <v>0.12693078368800101</v>
      </c>
      <c r="CG16" s="109">
        <v>0</v>
      </c>
      <c r="CH16" s="109">
        <v>3.7638136543262899</v>
      </c>
      <c r="CI16" s="109">
        <v>1.0315092401219099</v>
      </c>
      <c r="CJ16" s="109">
        <v>42.7878412892629</v>
      </c>
      <c r="CK16" s="109">
        <v>2.83467118614174</v>
      </c>
      <c r="CL16" s="109">
        <v>0.55118909593963705</v>
      </c>
      <c r="CM16" s="109">
        <v>61.134495720277499</v>
      </c>
      <c r="CN16" s="109">
        <v>1.8158731001522299</v>
      </c>
      <c r="CO16" s="109">
        <v>2.36225862420564E-2</v>
      </c>
      <c r="CP16" s="109">
        <v>2.59845580559643</v>
      </c>
      <c r="CQ16" s="109">
        <v>1.5748204610966799E-3</v>
      </c>
      <c r="CR16" s="109">
        <v>5.9370358019587997</v>
      </c>
      <c r="CS16" s="109">
        <v>4.1627739209021302</v>
      </c>
      <c r="CT16" s="109">
        <v>0.17245613662593601</v>
      </c>
      <c r="CU16" s="109">
        <v>0</v>
      </c>
      <c r="CV16" s="109">
        <v>1.5606666154907699E-3</v>
      </c>
      <c r="CW16" s="109">
        <v>5.0111930349068796</v>
      </c>
      <c r="CX16" s="109">
        <v>1.1714395340280099</v>
      </c>
      <c r="CY16" s="109">
        <v>0</v>
      </c>
      <c r="CZ16" s="109">
        <v>15.9881301443476</v>
      </c>
      <c r="DA16" s="109">
        <v>128.059958222413</v>
      </c>
      <c r="DB16" s="109">
        <v>0.45527923186781</v>
      </c>
      <c r="DC16" s="109">
        <v>3.6590541938469001</v>
      </c>
      <c r="DE16" s="45">
        <f t="shared" si="0"/>
        <v>-2.8616579951949074E-7</v>
      </c>
      <c r="DF16" s="45">
        <f t="shared" si="1"/>
        <v>7.5930650913455698E-7</v>
      </c>
      <c r="DG16" s="45">
        <f t="shared" si="2"/>
        <v>-9.7573507649725618E-8</v>
      </c>
      <c r="DH16" s="45">
        <f t="shared" si="3"/>
        <v>-4.0215582554161445E-5</v>
      </c>
      <c r="DI16" s="45">
        <f t="shared" si="4"/>
        <v>-5.4364488481244132E-5</v>
      </c>
      <c r="DJ16" s="45">
        <f t="shared" si="5"/>
        <v>6.0303114029602823E-6</v>
      </c>
      <c r="DK16" s="45">
        <f t="shared" si="6"/>
        <v>-3.2623447603095706E-7</v>
      </c>
      <c r="DL16" s="45">
        <f t="shared" si="7"/>
        <v>2.0385822323488782E-5</v>
      </c>
      <c r="DM16" s="45">
        <f t="shared" si="8"/>
        <v>1.6835720986800346E-5</v>
      </c>
      <c r="DN16" s="45">
        <f t="shared" si="9"/>
        <v>-1.7454345874640515E-5</v>
      </c>
      <c r="DO16" s="45">
        <f t="shared" si="10"/>
        <v>-1.600259409870605E-6</v>
      </c>
      <c r="DP16" s="45">
        <f t="shared" si="11"/>
        <v>-3.9777708641036959E-7</v>
      </c>
      <c r="DQ16" s="45">
        <f t="shared" si="12"/>
        <v>-1.6871643604397984E-6</v>
      </c>
      <c r="DR16" s="45">
        <f t="shared" si="13"/>
        <v>1.6476200272472898E-5</v>
      </c>
      <c r="DS16" s="45">
        <f t="shared" si="14"/>
        <v>-4.1114733468749207E-6</v>
      </c>
      <c r="DT16" s="45">
        <f t="shared" si="15"/>
        <v>1.2389541187859723E-5</v>
      </c>
    </row>
    <row r="17" spans="1:124" x14ac:dyDescent="0.25">
      <c r="A17" s="22" t="s">
        <v>16</v>
      </c>
      <c r="B17" s="109">
        <v>15949.82</v>
      </c>
      <c r="C17" s="109">
        <v>2952.567</v>
      </c>
      <c r="D17" s="109">
        <v>531.82600000000002</v>
      </c>
      <c r="E17" s="109">
        <v>2422.17</v>
      </c>
      <c r="F17" s="109">
        <v>1635.2729999999999</v>
      </c>
      <c r="G17" s="109">
        <v>111.8087</v>
      </c>
      <c r="H17" s="109">
        <v>2115.58</v>
      </c>
      <c r="I17" s="109">
        <v>147.2328</v>
      </c>
      <c r="J17" s="109">
        <v>25.4267</v>
      </c>
      <c r="K17" s="109">
        <v>16.216000000000001</v>
      </c>
      <c r="L17" s="109">
        <v>136.9083</v>
      </c>
      <c r="M17" s="109">
        <v>14.676550000000001</v>
      </c>
      <c r="N17" s="109">
        <v>5.9036600000000004</v>
      </c>
      <c r="O17" s="109">
        <v>2.2202679999999999</v>
      </c>
      <c r="P17" s="109">
        <v>28.210699999999999</v>
      </c>
      <c r="Q17" s="109">
        <v>2.4220799999999998</v>
      </c>
      <c r="Y17" s="113"/>
      <c r="Z17" s="113"/>
      <c r="AA17" s="113"/>
      <c r="AB17" s="114"/>
      <c r="AC17" s="109" t="s">
        <v>16</v>
      </c>
      <c r="AD17" s="109">
        <v>0</v>
      </c>
      <c r="AE17" s="109">
        <v>64.614277814658493</v>
      </c>
      <c r="AF17" s="109">
        <v>0</v>
      </c>
      <c r="AG17" s="109">
        <v>0</v>
      </c>
      <c r="AH17" s="109">
        <v>0</v>
      </c>
      <c r="AI17" s="109">
        <v>147.18776084189801</v>
      </c>
      <c r="AJ17" s="109">
        <v>147.18776084189801</v>
      </c>
      <c r="AK17" s="109">
        <v>261.710055847484</v>
      </c>
      <c r="AL17" s="109">
        <v>6.07036965067103E-2</v>
      </c>
      <c r="AM17" s="109">
        <v>25.419204286320699</v>
      </c>
      <c r="AN17" s="109">
        <v>0</v>
      </c>
      <c r="AO17" s="109">
        <v>16.211141543738002</v>
      </c>
      <c r="AP17" s="109">
        <v>444.03906649259</v>
      </c>
      <c r="AQ17" s="109">
        <v>15944.9347817699</v>
      </c>
      <c r="AR17" s="109">
        <v>115.57419991127399</v>
      </c>
      <c r="AS17" s="109">
        <v>72.054403549638707</v>
      </c>
      <c r="AT17" s="109">
        <v>20.421815321595901</v>
      </c>
      <c r="AU17" s="109">
        <v>2.2195556698297398</v>
      </c>
      <c r="AV17" s="109">
        <v>0</v>
      </c>
      <c r="AW17" s="109">
        <v>0</v>
      </c>
      <c r="AX17" s="109">
        <v>136.87020555779901</v>
      </c>
      <c r="AY17" s="109">
        <v>136.87020555779901</v>
      </c>
      <c r="AZ17" s="109">
        <v>28.203363841134902</v>
      </c>
      <c r="BA17" s="109">
        <v>4016759.6152052698</v>
      </c>
      <c r="BB17" s="109">
        <v>0</v>
      </c>
      <c r="BC17" s="109">
        <v>31.309959986102001</v>
      </c>
      <c r="BD17" s="109">
        <v>6.8180060926069004</v>
      </c>
      <c r="BE17" s="109">
        <v>11.154938860747899</v>
      </c>
      <c r="BF17" s="109">
        <v>24.2624398563688</v>
      </c>
      <c r="BG17" s="109">
        <v>0</v>
      </c>
      <c r="BH17" s="109">
        <v>0</v>
      </c>
      <c r="BI17" s="109">
        <v>0</v>
      </c>
      <c r="BJ17" s="109">
        <v>2951.7462333482099</v>
      </c>
      <c r="BK17" s="109">
        <v>0</v>
      </c>
      <c r="BL17" s="109">
        <v>2251.5298769269698</v>
      </c>
      <c r="BM17" s="109">
        <v>478.501594647177</v>
      </c>
      <c r="BN17" s="109">
        <v>53.167105302666997</v>
      </c>
      <c r="BO17" s="109">
        <v>531.66869994984495</v>
      </c>
      <c r="BP17" s="109">
        <v>0</v>
      </c>
      <c r="BQ17" s="109">
        <v>69.085735253558994</v>
      </c>
      <c r="BR17" s="109">
        <v>0</v>
      </c>
      <c r="BS17" s="109">
        <v>0</v>
      </c>
      <c r="BT17" s="109">
        <v>0</v>
      </c>
      <c r="BU17" s="109">
        <v>0.49042245716143801</v>
      </c>
      <c r="BV17" s="109">
        <v>749.36421523570095</v>
      </c>
      <c r="BW17" s="109">
        <v>0.53946622199441097</v>
      </c>
      <c r="BX17" s="109">
        <v>147.94425007027201</v>
      </c>
      <c r="BY17" s="109">
        <v>178.18700628868399</v>
      </c>
      <c r="BZ17" s="109">
        <v>0.163473770399642</v>
      </c>
      <c r="CA17" s="109">
        <v>0</v>
      </c>
      <c r="CB17" s="109">
        <v>115.085928228531</v>
      </c>
      <c r="CC17" s="109">
        <v>2421.31822555586</v>
      </c>
      <c r="CD17" s="109">
        <v>1634.6549055053799</v>
      </c>
      <c r="CE17" s="109">
        <v>786.66332005048503</v>
      </c>
      <c r="CF17" s="109">
        <v>1.3175980400910501</v>
      </c>
      <c r="CG17" s="109">
        <v>0</v>
      </c>
      <c r="CH17" s="109">
        <v>39.070360455695301</v>
      </c>
      <c r="CI17" s="109">
        <v>10.707571267161599</v>
      </c>
      <c r="CJ17" s="109">
        <v>444.15974183876398</v>
      </c>
      <c r="CK17" s="109">
        <v>29.4253855498051</v>
      </c>
      <c r="CL17" s="109">
        <v>5.7216024801997296</v>
      </c>
      <c r="CM17" s="109">
        <v>634.60729421231497</v>
      </c>
      <c r="CN17" s="109">
        <v>20.181363826324201</v>
      </c>
      <c r="CO17" s="109">
        <v>0.24521156754135001</v>
      </c>
      <c r="CP17" s="109">
        <v>26.973245677563</v>
      </c>
      <c r="CQ17" s="109">
        <v>1.6347379200493801E-2</v>
      </c>
      <c r="CR17" s="109">
        <v>111.771392904424</v>
      </c>
      <c r="CS17" s="109">
        <v>81.892085576671505</v>
      </c>
      <c r="CT17" s="109">
        <v>2.4213220707407999</v>
      </c>
      <c r="CU17" s="109">
        <v>0</v>
      </c>
      <c r="CV17" s="109">
        <v>1.0332779409337601E-2</v>
      </c>
      <c r="CW17" s="109">
        <v>85.244609684950703</v>
      </c>
      <c r="CX17" s="109">
        <v>14.671868579730701</v>
      </c>
      <c r="CY17" s="109">
        <v>0</v>
      </c>
      <c r="CZ17" s="109">
        <v>304.00424438829998</v>
      </c>
      <c r="DA17" s="109">
        <v>2114.9676044026301</v>
      </c>
      <c r="DB17" s="109">
        <v>5.9018217642503901</v>
      </c>
      <c r="DC17" s="109">
        <v>64.943242893097803</v>
      </c>
      <c r="DE17" s="45">
        <f t="shared" si="0"/>
        <v>-3.0628673114177973E-4</v>
      </c>
      <c r="DF17" s="45">
        <f t="shared" si="1"/>
        <v>-2.7798409038308323E-4</v>
      </c>
      <c r="DG17" s="45">
        <f t="shared" si="2"/>
        <v>-2.9577352396286061E-4</v>
      </c>
      <c r="DH17" s="45">
        <f t="shared" si="3"/>
        <v>-3.5165758148276923E-4</v>
      </c>
      <c r="DI17" s="45">
        <f t="shared" si="4"/>
        <v>-3.7797633460589245E-4</v>
      </c>
      <c r="DJ17" s="45">
        <f t="shared" si="5"/>
        <v>-3.336689861879898E-4</v>
      </c>
      <c r="DK17" s="45">
        <f t="shared" si="6"/>
        <v>-2.8946936413175984E-4</v>
      </c>
      <c r="DL17" s="45">
        <f t="shared" si="7"/>
        <v>-3.0590437797817997E-4</v>
      </c>
      <c r="DM17" s="45">
        <f t="shared" si="8"/>
        <v>-2.9479695278195831E-4</v>
      </c>
      <c r="DN17" s="45">
        <f t="shared" si="9"/>
        <v>-2.9960879760725963E-4</v>
      </c>
      <c r="DO17" s="45">
        <f t="shared" si="10"/>
        <v>-2.7824786518411318E-4</v>
      </c>
      <c r="DP17" s="45">
        <f t="shared" si="11"/>
        <v>-3.1897280146219397E-4</v>
      </c>
      <c r="DQ17" s="45">
        <f t="shared" si="12"/>
        <v>-3.1137222496049638E-4</v>
      </c>
      <c r="DR17" s="45">
        <f t="shared" si="13"/>
        <v>-3.208307151479313E-4</v>
      </c>
      <c r="DS17" s="45">
        <f t="shared" si="14"/>
        <v>-2.6004880648468597E-4</v>
      </c>
      <c r="DT17" s="45">
        <f t="shared" si="15"/>
        <v>-3.129249484740099E-4</v>
      </c>
    </row>
    <row r="18" spans="1:124" x14ac:dyDescent="0.25">
      <c r="A18" s="22" t="s">
        <v>17</v>
      </c>
      <c r="B18" s="109">
        <v>2386.31</v>
      </c>
      <c r="C18" s="109">
        <v>530.35</v>
      </c>
      <c r="D18" s="109">
        <v>98.36</v>
      </c>
      <c r="E18" s="109">
        <v>407.65499999999997</v>
      </c>
      <c r="F18" s="109">
        <v>242.959</v>
      </c>
      <c r="G18" s="109">
        <v>44.811</v>
      </c>
      <c r="H18" s="109">
        <v>350.88499999999999</v>
      </c>
      <c r="I18" s="109">
        <v>28.661799999999999</v>
      </c>
      <c r="J18" s="109">
        <v>4.3114499999999998</v>
      </c>
      <c r="K18" s="109">
        <v>3.0358100000000001</v>
      </c>
      <c r="L18" s="109">
        <v>19.6755</v>
      </c>
      <c r="M18" s="109">
        <v>3.1876699999999998</v>
      </c>
      <c r="N18" s="109">
        <v>1.24088</v>
      </c>
      <c r="O18" s="109">
        <v>0.48768600000000001</v>
      </c>
      <c r="P18" s="109">
        <v>3.3465199999999999</v>
      </c>
      <c r="Q18" s="109">
        <v>0.47262300000000002</v>
      </c>
      <c r="Y18" s="113"/>
      <c r="Z18" s="113"/>
      <c r="AA18" s="113"/>
      <c r="AB18" s="114"/>
      <c r="AC18" s="109" t="s">
        <v>17</v>
      </c>
      <c r="AD18" s="109">
        <v>0</v>
      </c>
      <c r="AE18" s="109">
        <v>11.026580659198499</v>
      </c>
      <c r="AF18" s="109">
        <v>0</v>
      </c>
      <c r="AG18" s="109">
        <v>0</v>
      </c>
      <c r="AH18" s="109">
        <v>0</v>
      </c>
      <c r="AI18" s="109">
        <v>28.661806075916498</v>
      </c>
      <c r="AJ18" s="109">
        <v>28.661806075916498</v>
      </c>
      <c r="AK18" s="109">
        <v>50.708210509267602</v>
      </c>
      <c r="AL18" s="109">
        <v>2.3963177435539499E-2</v>
      </c>
      <c r="AM18" s="109">
        <v>4.3114511238777498</v>
      </c>
      <c r="AN18" s="109">
        <v>0</v>
      </c>
      <c r="AO18" s="109">
        <v>3.03579991431921</v>
      </c>
      <c r="AP18" s="109">
        <v>72.781586813384195</v>
      </c>
      <c r="AQ18" s="109">
        <v>2386.3090178960101</v>
      </c>
      <c r="AR18" s="109">
        <v>19.929297544463299</v>
      </c>
      <c r="AS18" s="109">
        <v>15.5970494140809</v>
      </c>
      <c r="AT18" s="109">
        <v>3.02322937059045</v>
      </c>
      <c r="AU18" s="109">
        <v>0.48768696162965602</v>
      </c>
      <c r="AV18" s="109">
        <v>0</v>
      </c>
      <c r="AW18" s="109">
        <v>0</v>
      </c>
      <c r="AX18" s="109">
        <v>19.675422028446199</v>
      </c>
      <c r="AY18" s="109">
        <v>19.675422028446199</v>
      </c>
      <c r="AZ18" s="109">
        <v>3.3465131970436</v>
      </c>
      <c r="BA18" s="109">
        <v>671020.76428953302</v>
      </c>
      <c r="BB18" s="109">
        <v>0</v>
      </c>
      <c r="BC18" s="109">
        <v>6.55163257118007</v>
      </c>
      <c r="BD18" s="109">
        <v>1.3628650697148801</v>
      </c>
      <c r="BE18" s="109">
        <v>2.7601086402882098</v>
      </c>
      <c r="BF18" s="109">
        <v>4.3409767531738304</v>
      </c>
      <c r="BG18" s="109">
        <v>0</v>
      </c>
      <c r="BH18" s="109">
        <v>0</v>
      </c>
      <c r="BI18" s="109">
        <v>0</v>
      </c>
      <c r="BJ18" s="109">
        <v>530.349988591081</v>
      </c>
      <c r="BK18" s="109">
        <v>0</v>
      </c>
      <c r="BL18" s="109">
        <v>377.510964356773</v>
      </c>
      <c r="BM18" s="109">
        <v>88.524109613805393</v>
      </c>
      <c r="BN18" s="109">
        <v>9.8359882008631008</v>
      </c>
      <c r="BO18" s="109">
        <v>98.360097814668407</v>
      </c>
      <c r="BP18" s="109">
        <v>0</v>
      </c>
      <c r="BQ18" s="109">
        <v>13.3165327803039</v>
      </c>
      <c r="BR18" s="109">
        <v>0</v>
      </c>
      <c r="BS18" s="109">
        <v>0</v>
      </c>
      <c r="BT18" s="109">
        <v>0</v>
      </c>
      <c r="BU18" s="109">
        <v>7.2887646400679004E-2</v>
      </c>
      <c r="BV18" s="109">
        <v>113.405652894393</v>
      </c>
      <c r="BW18" s="109">
        <v>8.0176858082970898E-2</v>
      </c>
      <c r="BX18" s="109">
        <v>21.987784189553299</v>
      </c>
      <c r="BY18" s="109">
        <v>26.482519001085699</v>
      </c>
      <c r="BZ18" s="109">
        <v>2.42957984314114E-2</v>
      </c>
      <c r="CA18" s="109">
        <v>0</v>
      </c>
      <c r="CB18" s="109">
        <v>17.1043129350683</v>
      </c>
      <c r="CC18" s="109">
        <v>407.64177785931201</v>
      </c>
      <c r="CD18" s="109">
        <v>242.94581992349899</v>
      </c>
      <c r="CE18" s="109">
        <v>164.695957935812</v>
      </c>
      <c r="CF18" s="109">
        <v>0.19582439634694099</v>
      </c>
      <c r="CG18" s="109">
        <v>0</v>
      </c>
      <c r="CH18" s="109">
        <v>5.8067180453821399</v>
      </c>
      <c r="CI18" s="109">
        <v>1.5913838665762701</v>
      </c>
      <c r="CJ18" s="109">
        <v>66.011947728412594</v>
      </c>
      <c r="CK18" s="109">
        <v>4.3732644388961397</v>
      </c>
      <c r="CL18" s="109">
        <v>0.85035116652061005</v>
      </c>
      <c r="CM18" s="109">
        <v>94.316658454449694</v>
      </c>
      <c r="CN18" s="109">
        <v>4.8495431018175896</v>
      </c>
      <c r="CO18" s="109">
        <v>3.6443867347894801E-2</v>
      </c>
      <c r="CP18" s="109">
        <v>4.0088219492165296</v>
      </c>
      <c r="CQ18" s="109">
        <v>2.4295817280929402E-3</v>
      </c>
      <c r="CR18" s="109">
        <v>44.810796580631298</v>
      </c>
      <c r="CS18" s="109">
        <v>11.5691729118608</v>
      </c>
      <c r="CT18" s="109">
        <v>0.47262610670921501</v>
      </c>
      <c r="CU18" s="109">
        <v>0</v>
      </c>
      <c r="CV18" s="109">
        <v>4.07901431809388E-3</v>
      </c>
      <c r="CW18" s="109">
        <v>13.7578091993273</v>
      </c>
      <c r="CX18" s="109">
        <v>3.1876830507123399</v>
      </c>
      <c r="CY18" s="109">
        <v>0</v>
      </c>
      <c r="CZ18" s="109">
        <v>44.300719106863497</v>
      </c>
      <c r="DA18" s="109">
        <v>350.88490230768798</v>
      </c>
      <c r="DB18" s="109">
        <v>1.2408792372514901</v>
      </c>
      <c r="DC18" s="109">
        <v>10.079959057722499</v>
      </c>
      <c r="DE18" s="45">
        <f t="shared" si="0"/>
        <v>-4.1155758884093436E-7</v>
      </c>
      <c r="DF18" s="45">
        <f t="shared" si="1"/>
        <v>-2.1512056230715892E-8</v>
      </c>
      <c r="DG18" s="45">
        <f t="shared" si="2"/>
        <v>9.9445575851602707E-7</v>
      </c>
      <c r="DH18" s="45">
        <f t="shared" si="3"/>
        <v>-3.2434633913377778E-5</v>
      </c>
      <c r="DI18" s="45">
        <f t="shared" si="4"/>
        <v>-5.4248150926763328E-5</v>
      </c>
      <c r="DJ18" s="45">
        <f t="shared" si="5"/>
        <v>-4.5394963000688316E-6</v>
      </c>
      <c r="DK18" s="45">
        <f t="shared" si="6"/>
        <v>-2.7841689445437143E-7</v>
      </c>
      <c r="DL18" s="45">
        <f t="shared" si="7"/>
        <v>2.1198656395674937E-7</v>
      </c>
      <c r="DM18" s="45">
        <f t="shared" si="8"/>
        <v>2.6067280148803234E-7</v>
      </c>
      <c r="DN18" s="45">
        <f t="shared" si="9"/>
        <v>-3.3222371591384123E-6</v>
      </c>
      <c r="DO18" s="45">
        <f t="shared" si="10"/>
        <v>-3.9628753424402118E-6</v>
      </c>
      <c r="DP18" s="45">
        <f t="shared" si="11"/>
        <v>4.0941227731056748E-6</v>
      </c>
      <c r="DQ18" s="45">
        <f t="shared" si="12"/>
        <v>-6.1468353902730847E-7</v>
      </c>
      <c r="DR18" s="45">
        <f t="shared" si="13"/>
        <v>1.9718213276894131E-6</v>
      </c>
      <c r="DS18" s="45">
        <f t="shared" si="14"/>
        <v>-2.0328449852345666E-6</v>
      </c>
      <c r="DT18" s="45">
        <f t="shared" si="15"/>
        <v>6.5733348038394388E-6</v>
      </c>
    </row>
    <row r="19" spans="1:124" x14ac:dyDescent="0.25">
      <c r="A19" s="22" t="s">
        <v>18</v>
      </c>
      <c r="B19" s="109">
        <v>37240.722235000001</v>
      </c>
      <c r="C19" s="109">
        <v>12671.49101</v>
      </c>
      <c r="D19" s="109">
        <v>1871.6784600000001</v>
      </c>
      <c r="E19" s="109">
        <v>3703.2857915</v>
      </c>
      <c r="F19" s="109">
        <v>1423.4541340000001</v>
      </c>
      <c r="G19" s="109">
        <v>993.93241799999998</v>
      </c>
      <c r="H19" s="109">
        <v>4845.3760094999998</v>
      </c>
      <c r="I19" s="109">
        <v>159.91460430000001</v>
      </c>
      <c r="J19" s="109">
        <v>157.71432475</v>
      </c>
      <c r="K19" s="109">
        <v>10.7104816</v>
      </c>
      <c r="L19" s="109">
        <v>265.01191034999999</v>
      </c>
      <c r="M19" s="109">
        <v>158.94318645000001</v>
      </c>
      <c r="N19" s="109">
        <v>5.8738979499999999</v>
      </c>
      <c r="O19" s="109">
        <v>228.20637314999999</v>
      </c>
      <c r="P19" s="109">
        <v>36.094767300000001</v>
      </c>
      <c r="Q19" s="109">
        <v>1.9124490999999999</v>
      </c>
      <c r="Y19" s="113"/>
      <c r="Z19" s="113"/>
      <c r="AA19" s="113"/>
      <c r="AB19" s="114"/>
      <c r="AC19" s="109" t="s">
        <v>18</v>
      </c>
      <c r="AD19" s="109">
        <v>0</v>
      </c>
      <c r="AE19" s="109">
        <v>38.789390075840501</v>
      </c>
      <c r="AF19" s="109">
        <v>0</v>
      </c>
      <c r="AG19" s="109">
        <v>0</v>
      </c>
      <c r="AH19" s="109">
        <v>0</v>
      </c>
      <c r="AI19" s="109">
        <v>159.953538412184</v>
      </c>
      <c r="AJ19" s="109">
        <v>159.953538412184</v>
      </c>
      <c r="AK19" s="109">
        <v>190.31867474257601</v>
      </c>
      <c r="AL19" s="109">
        <v>8.8944410820868597E-2</v>
      </c>
      <c r="AM19" s="109">
        <v>157.754501001758</v>
      </c>
      <c r="AN19" s="109">
        <v>0</v>
      </c>
      <c r="AO19" s="109">
        <v>10.712985583902199</v>
      </c>
      <c r="AP19" s="109">
        <v>1384.3548046076501</v>
      </c>
      <c r="AQ19" s="109">
        <v>37250.081834237099</v>
      </c>
      <c r="AR19" s="109">
        <v>1007.3662491451</v>
      </c>
      <c r="AS19" s="109">
        <v>524.58965794306005</v>
      </c>
      <c r="AT19" s="109">
        <v>143.398601790464</v>
      </c>
      <c r="AU19" s="109">
        <v>228.26530671297101</v>
      </c>
      <c r="AV19" s="109">
        <v>0</v>
      </c>
      <c r="AW19" s="109">
        <v>0</v>
      </c>
      <c r="AX19" s="109">
        <v>265.07852667878899</v>
      </c>
      <c r="AY19" s="109">
        <v>265.07852667878899</v>
      </c>
      <c r="AZ19" s="109">
        <v>36.103843886410502</v>
      </c>
      <c r="BA19" s="109">
        <v>11046450.0286594</v>
      </c>
      <c r="BB19" s="109">
        <v>0</v>
      </c>
      <c r="BC19" s="109">
        <v>120.26766687650699</v>
      </c>
      <c r="BD19" s="109">
        <v>98.773931811838906</v>
      </c>
      <c r="BE19" s="109">
        <v>11.7913856790365</v>
      </c>
      <c r="BF19" s="109">
        <v>15.339178724656501</v>
      </c>
      <c r="BG19" s="109">
        <v>0</v>
      </c>
      <c r="BH19" s="109">
        <v>0</v>
      </c>
      <c r="BI19" s="109">
        <v>0</v>
      </c>
      <c r="BJ19" s="109">
        <v>12674.654179425799</v>
      </c>
      <c r="BK19" s="109">
        <v>0</v>
      </c>
      <c r="BL19" s="109">
        <v>5410.0405572301097</v>
      </c>
      <c r="BM19" s="109">
        <v>1684.9375785245099</v>
      </c>
      <c r="BN19" s="109">
        <v>187.21536670639099</v>
      </c>
      <c r="BO19" s="109">
        <v>1872.1529452309001</v>
      </c>
      <c r="BP19" s="109">
        <v>3.46774569380225E-3</v>
      </c>
      <c r="BQ19" s="109">
        <v>177.43165412499701</v>
      </c>
      <c r="BR19" s="109">
        <v>0</v>
      </c>
      <c r="BS19" s="109">
        <v>0</v>
      </c>
      <c r="BT19" s="109">
        <v>0</v>
      </c>
      <c r="BU19" s="109">
        <v>0.25094402534356203</v>
      </c>
      <c r="BV19" s="109">
        <v>1492.21538101134</v>
      </c>
      <c r="BW19" s="109">
        <v>0.27603994371467699</v>
      </c>
      <c r="BX19" s="109">
        <v>202.03220207148399</v>
      </c>
      <c r="BY19" s="109">
        <v>258.971311483931</v>
      </c>
      <c r="BZ19" s="109">
        <v>8.3648000057485405E-2</v>
      </c>
      <c r="CA19" s="109">
        <v>0</v>
      </c>
      <c r="CB19" s="109">
        <v>164.01700080022201</v>
      </c>
      <c r="CC19" s="109">
        <v>3704.1143224237499</v>
      </c>
      <c r="CD19" s="109">
        <v>1423.7132508075999</v>
      </c>
      <c r="CE19" s="109">
        <v>2280.4010716161501</v>
      </c>
      <c r="CF19" s="109">
        <v>1.6612985065147601</v>
      </c>
      <c r="CG19" s="109">
        <v>0</v>
      </c>
      <c r="CH19" s="109">
        <v>42.544656353720498</v>
      </c>
      <c r="CI19" s="109">
        <v>6.4660482949993598</v>
      </c>
      <c r="CJ19" s="109">
        <v>280.77603373170803</v>
      </c>
      <c r="CK19" s="109">
        <v>27.860048095834902</v>
      </c>
      <c r="CL19" s="109">
        <v>3.9147672162965601</v>
      </c>
      <c r="CM19" s="109">
        <v>401.18980941153097</v>
      </c>
      <c r="CN19" s="109">
        <v>372.47706368098102</v>
      </c>
      <c r="CO19" s="109">
        <v>0.12547216099759101</v>
      </c>
      <c r="CP19" s="109">
        <v>33.535605907637297</v>
      </c>
      <c r="CQ19" s="109">
        <v>8.3648036103054994E-3</v>
      </c>
      <c r="CR19" s="109">
        <v>994.18464817459699</v>
      </c>
      <c r="CS19" s="109">
        <v>618.06178394177505</v>
      </c>
      <c r="CT19" s="109">
        <v>1.9129071880153301</v>
      </c>
      <c r="CU19" s="109">
        <v>0</v>
      </c>
      <c r="CV19" s="109">
        <v>1.51401382112589E-2</v>
      </c>
      <c r="CW19" s="109">
        <v>395.77524350816901</v>
      </c>
      <c r="CX19" s="109">
        <v>158.98403804751399</v>
      </c>
      <c r="CY19" s="109">
        <v>0</v>
      </c>
      <c r="CZ19" s="109">
        <v>191.792948027032</v>
      </c>
      <c r="DA19" s="109">
        <v>4846.5978896186498</v>
      </c>
      <c r="DB19" s="109">
        <v>5.87531931664304</v>
      </c>
      <c r="DC19" s="109">
        <v>36.737430202788197</v>
      </c>
      <c r="DE19" s="45">
        <f t="shared" si="0"/>
        <v>2.5132700644298951E-4</v>
      </c>
      <c r="DF19" s="45">
        <f t="shared" si="1"/>
        <v>2.4962882610287421E-4</v>
      </c>
      <c r="DG19" s="45">
        <f t="shared" si="2"/>
        <v>2.5350787597351121E-4</v>
      </c>
      <c r="DH19" s="45">
        <f t="shared" si="3"/>
        <v>2.2372859411811749E-4</v>
      </c>
      <c r="DI19" s="45">
        <f t="shared" si="4"/>
        <v>1.8203382983035169E-4</v>
      </c>
      <c r="DJ19" s="45">
        <f t="shared" si="5"/>
        <v>2.537699445446628E-4</v>
      </c>
      <c r="DK19" s="45">
        <f t="shared" si="6"/>
        <v>2.5217446824649906E-4</v>
      </c>
      <c r="DL19" s="45">
        <f t="shared" si="7"/>
        <v>2.4346814572954412E-4</v>
      </c>
      <c r="DM19" s="45">
        <f t="shared" si="8"/>
        <v>2.5474066367581628E-4</v>
      </c>
      <c r="DN19" s="45">
        <f t="shared" si="9"/>
        <v>2.3378817085121885E-4</v>
      </c>
      <c r="DO19" s="45">
        <f t="shared" si="10"/>
        <v>2.5137107498684092E-4</v>
      </c>
      <c r="DP19" s="45">
        <f t="shared" si="11"/>
        <v>2.5702012414875568E-4</v>
      </c>
      <c r="DQ19" s="45">
        <f t="shared" si="12"/>
        <v>2.4198013910678261E-4</v>
      </c>
      <c r="DR19" s="45">
        <f t="shared" si="13"/>
        <v>2.5824678845530566E-4</v>
      </c>
      <c r="DS19" s="45">
        <f t="shared" si="14"/>
        <v>2.5146543639030218E-4</v>
      </c>
      <c r="DT19" s="45">
        <f t="shared" si="15"/>
        <v>2.3952952020014792E-4</v>
      </c>
    </row>
    <row r="20" spans="1:124" x14ac:dyDescent="0.25">
      <c r="A20" s="22" t="s">
        <v>19</v>
      </c>
      <c r="B20" s="109">
        <v>17.64</v>
      </c>
      <c r="C20" s="109">
        <v>1.212</v>
      </c>
      <c r="D20" s="109">
        <v>0.41699999999999998</v>
      </c>
      <c r="E20" s="109">
        <v>3.06</v>
      </c>
      <c r="F20" s="109">
        <v>2.25</v>
      </c>
      <c r="G20" s="109">
        <v>7.7399999999999997E-2</v>
      </c>
      <c r="H20" s="109">
        <v>1.7909999999999999</v>
      </c>
      <c r="I20" s="109">
        <v>0.14729999999999999</v>
      </c>
      <c r="J20" s="109">
        <v>2.1989999999999999E-2</v>
      </c>
      <c r="K20" s="109">
        <v>1.5599999999999999E-2</v>
      </c>
      <c r="L20" s="109">
        <v>9.9299999999999999E-2</v>
      </c>
      <c r="M20" s="109">
        <v>1.6469999999999999E-2</v>
      </c>
      <c r="N20" s="109">
        <v>6.3899999999999998E-3</v>
      </c>
      <c r="O20" s="109">
        <v>2.5200000000000001E-3</v>
      </c>
      <c r="P20" s="109">
        <v>1.668E-2</v>
      </c>
      <c r="Q20" s="109">
        <v>2.4239999999999999E-3</v>
      </c>
      <c r="Y20" s="113"/>
      <c r="Z20" s="113"/>
      <c r="AA20" s="113"/>
      <c r="AB20" s="114"/>
      <c r="AC20" s="109" t="s">
        <v>19</v>
      </c>
      <c r="AD20" s="109">
        <v>0</v>
      </c>
      <c r="AE20" s="109">
        <v>5.6483913788256998E-2</v>
      </c>
      <c r="AF20" s="109">
        <v>0</v>
      </c>
      <c r="AG20" s="109">
        <v>0</v>
      </c>
      <c r="AH20" s="109">
        <v>0</v>
      </c>
      <c r="AI20" s="109">
        <v>0.147296032870913</v>
      </c>
      <c r="AJ20" s="109">
        <v>0.147296032870913</v>
      </c>
      <c r="AK20" s="109">
        <v>0.26301580713966799</v>
      </c>
      <c r="AL20" s="109">
        <v>1.30109225350948E-4</v>
      </c>
      <c r="AM20" s="109">
        <v>2.1989971838158699E-2</v>
      </c>
      <c r="AN20" s="109">
        <v>0</v>
      </c>
      <c r="AO20" s="109">
        <v>1.56000795489343E-2</v>
      </c>
      <c r="AP20" s="109">
        <v>0.37121610807056998</v>
      </c>
      <c r="AQ20" s="109">
        <v>17.6399953702938</v>
      </c>
      <c r="AR20" s="109">
        <v>0.10220403809586801</v>
      </c>
      <c r="AS20" s="109">
        <v>8.1678857057821699E-2</v>
      </c>
      <c r="AT20" s="109">
        <v>1.5237579622678901E-2</v>
      </c>
      <c r="AU20" s="109">
        <v>2.5199859025446798E-3</v>
      </c>
      <c r="AV20" s="109">
        <v>0</v>
      </c>
      <c r="AW20" s="109">
        <v>0</v>
      </c>
      <c r="AX20" s="109">
        <v>9.9303899204682605E-2</v>
      </c>
      <c r="AY20" s="109">
        <v>9.9303899204682605E-2</v>
      </c>
      <c r="AZ20" s="109">
        <v>1.66798687974338E-2</v>
      </c>
      <c r="BA20" s="109">
        <v>3406.14097455315</v>
      </c>
      <c r="BB20" s="109">
        <v>0</v>
      </c>
      <c r="BC20" s="109">
        <v>3.42139350849055E-2</v>
      </c>
      <c r="BD20" s="109">
        <v>7.0891056631227304E-3</v>
      </c>
      <c r="BE20" s="109">
        <v>1.46011216726467E-2</v>
      </c>
      <c r="BF20" s="109">
        <v>2.2345399890871202E-2</v>
      </c>
      <c r="BG20" s="109">
        <v>0</v>
      </c>
      <c r="BH20" s="109">
        <v>0</v>
      </c>
      <c r="BI20" s="109">
        <v>0</v>
      </c>
      <c r="BJ20" s="109">
        <v>1.21200085980257</v>
      </c>
      <c r="BK20" s="109">
        <v>0</v>
      </c>
      <c r="BL20" s="109">
        <v>1.92918699052563</v>
      </c>
      <c r="BM20" s="109">
        <v>0.37529258089584799</v>
      </c>
      <c r="BN20" s="109">
        <v>4.1700358802228797E-2</v>
      </c>
      <c r="BO20" s="109">
        <v>0.41699293969807699</v>
      </c>
      <c r="BP20" s="109">
        <v>0</v>
      </c>
      <c r="BQ20" s="109">
        <v>6.9039278096529294E-2</v>
      </c>
      <c r="BR20" s="109">
        <v>0</v>
      </c>
      <c r="BS20" s="109">
        <v>0</v>
      </c>
      <c r="BT20" s="109">
        <v>0</v>
      </c>
      <c r="BU20" s="109">
        <v>6.7501116089882399E-4</v>
      </c>
      <c r="BV20" s="109">
        <v>0.57311524992146001</v>
      </c>
      <c r="BW20" s="109">
        <v>7.4250566312273605E-4</v>
      </c>
      <c r="BX20" s="109">
        <v>0.20362505993815999</v>
      </c>
      <c r="BY20" s="109">
        <v>0.24524975611369201</v>
      </c>
      <c r="BZ20" s="109">
        <v>2.2500041336662299E-4</v>
      </c>
      <c r="CA20" s="109">
        <v>0</v>
      </c>
      <c r="CB20" s="109">
        <v>0.15840010582185499</v>
      </c>
      <c r="CC20" s="109">
        <v>3.0598781160402702</v>
      </c>
      <c r="CD20" s="109">
        <v>2.2498782813869198</v>
      </c>
      <c r="CE20" s="109">
        <v>0.80999983465335001</v>
      </c>
      <c r="CF20" s="109">
        <v>1.81348897964582E-3</v>
      </c>
      <c r="CG20" s="109">
        <v>0</v>
      </c>
      <c r="CH20" s="109">
        <v>5.3775029349030203E-2</v>
      </c>
      <c r="CI20" s="109">
        <v>1.4737346847666101E-2</v>
      </c>
      <c r="CJ20" s="109">
        <v>0.61132492270044103</v>
      </c>
      <c r="CK20" s="109">
        <v>4.0500008267332403E-2</v>
      </c>
      <c r="CL20" s="109">
        <v>7.8751302104862805E-3</v>
      </c>
      <c r="CM20" s="109">
        <v>0.87344995783660395</v>
      </c>
      <c r="CN20" s="109">
        <v>2.56006010681393E-2</v>
      </c>
      <c r="CO20" s="109">
        <v>3.3750558044941199E-4</v>
      </c>
      <c r="CP20" s="109">
        <v>3.7124952462838298E-2</v>
      </c>
      <c r="CQ20" s="109">
        <v>2.2500041336662302E-5</v>
      </c>
      <c r="CR20" s="109">
        <v>7.7400221564509902E-2</v>
      </c>
      <c r="CS20" s="109">
        <v>5.7965859858793899E-2</v>
      </c>
      <c r="CT20" s="109">
        <v>2.4240073413912201E-3</v>
      </c>
      <c r="CU20" s="109">
        <v>0</v>
      </c>
      <c r="CV20" s="109">
        <v>2.2142896211908199E-5</v>
      </c>
      <c r="CW20" s="109">
        <v>7.0049194596471506E-2</v>
      </c>
      <c r="CX20" s="109">
        <v>1.6470011321615699E-2</v>
      </c>
      <c r="CY20" s="109">
        <v>0</v>
      </c>
      <c r="CZ20" s="109">
        <v>0.22283838687808899</v>
      </c>
      <c r="DA20" s="109">
        <v>1.79099952049471</v>
      </c>
      <c r="DB20" s="109">
        <v>6.3900169149622103E-3</v>
      </c>
      <c r="DC20" s="109">
        <v>5.1092751037550198E-2</v>
      </c>
      <c r="DE20" s="45">
        <f t="shared" si="0"/>
        <v>-2.6245500003581319E-7</v>
      </c>
      <c r="DF20" s="45">
        <f t="shared" si="1"/>
        <v>7.0940806108098583E-7</v>
      </c>
      <c r="DG20" s="45">
        <f t="shared" si="2"/>
        <v>-1.6931179671438339E-5</v>
      </c>
      <c r="DH20" s="45">
        <f t="shared" si="3"/>
        <v>-3.983135938885489E-5</v>
      </c>
      <c r="DI20" s="45">
        <f t="shared" si="4"/>
        <v>-5.4097161368973604E-5</v>
      </c>
      <c r="DJ20" s="45">
        <f t="shared" si="5"/>
        <v>2.8625905672575735E-6</v>
      </c>
      <c r="DK20" s="45">
        <f t="shared" si="6"/>
        <v>-2.6773048013327266E-7</v>
      </c>
      <c r="DL20" s="45">
        <f t="shared" si="7"/>
        <v>-2.6932308805055744E-5</v>
      </c>
      <c r="DM20" s="45">
        <f t="shared" si="8"/>
        <v>-1.2806658162763707E-6</v>
      </c>
      <c r="DN20" s="45">
        <f t="shared" si="9"/>
        <v>5.0992906603104969E-6</v>
      </c>
      <c r="DO20" s="45">
        <f t="shared" si="10"/>
        <v>3.9266915232687312E-5</v>
      </c>
      <c r="DP20" s="45">
        <f t="shared" si="11"/>
        <v>6.8740836068604535E-7</v>
      </c>
      <c r="DQ20" s="45">
        <f t="shared" si="12"/>
        <v>2.6470989374671877E-6</v>
      </c>
      <c r="DR20" s="45">
        <f t="shared" si="13"/>
        <v>-5.5942283017035691E-6</v>
      </c>
      <c r="DS20" s="45">
        <f t="shared" si="14"/>
        <v>-7.8658612829952818E-6</v>
      </c>
      <c r="DT20" s="45">
        <f t="shared" si="15"/>
        <v>3.028626741006429E-6</v>
      </c>
    </row>
    <row r="21" spans="1:124" x14ac:dyDescent="0.25">
      <c r="A21" s="22" t="s">
        <v>20</v>
      </c>
      <c r="B21" s="109">
        <v>149.91</v>
      </c>
      <c r="C21" s="109">
        <v>37.956000000000003</v>
      </c>
      <c r="D21" s="109">
        <v>6.4889999999999999</v>
      </c>
      <c r="E21" s="109">
        <v>24.52</v>
      </c>
      <c r="F21" s="109">
        <v>14.958</v>
      </c>
      <c r="G21" s="109">
        <v>3.0030000000000001</v>
      </c>
      <c r="H21" s="109">
        <v>22.172000000000001</v>
      </c>
      <c r="I21" s="109">
        <v>1.8032999999999999</v>
      </c>
      <c r="J21" s="109">
        <v>0.2722</v>
      </c>
      <c r="K21" s="109">
        <v>0.19127</v>
      </c>
      <c r="L21" s="109">
        <v>1.2479</v>
      </c>
      <c r="M21" s="109">
        <v>0.20013</v>
      </c>
      <c r="N21" s="109">
        <v>7.7969999999999998E-2</v>
      </c>
      <c r="O21" s="109">
        <v>3.0602000000000001E-2</v>
      </c>
      <c r="P21" s="109">
        <v>0.2137</v>
      </c>
      <c r="Q21" s="109">
        <v>2.9746000000000002E-2</v>
      </c>
      <c r="Y21" s="113"/>
      <c r="Z21" s="113"/>
      <c r="AA21" s="113"/>
      <c r="AB21" s="114"/>
      <c r="AC21" s="109" t="s">
        <v>20</v>
      </c>
      <c r="AD21" s="109">
        <v>0</v>
      </c>
      <c r="AE21" s="109">
        <v>0.69569286593693602</v>
      </c>
      <c r="AF21" s="109">
        <v>0</v>
      </c>
      <c r="AG21" s="109">
        <v>0</v>
      </c>
      <c r="AH21" s="109">
        <v>0</v>
      </c>
      <c r="AI21" s="109">
        <v>1.80329109414838</v>
      </c>
      <c r="AJ21" s="109">
        <v>1.80329109414838</v>
      </c>
      <c r="AK21" s="109">
        <v>3.1796406413796499</v>
      </c>
      <c r="AL21" s="109">
        <v>1.4676557891719899E-3</v>
      </c>
      <c r="AM21" s="109">
        <v>0.27220018728836998</v>
      </c>
      <c r="AN21" s="109">
        <v>0</v>
      </c>
      <c r="AO21" s="109">
        <v>0.19126817631772999</v>
      </c>
      <c r="AP21" s="109">
        <v>4.6017198963827601</v>
      </c>
      <c r="AQ21" s="109">
        <v>149.909950892045</v>
      </c>
      <c r="AR21" s="109">
        <v>1.2567263763785701</v>
      </c>
      <c r="AS21" s="109">
        <v>0.97332314057772096</v>
      </c>
      <c r="AT21" s="109">
        <v>0.19224535339208601</v>
      </c>
      <c r="AU21" s="109">
        <v>3.0602040624018199E-2</v>
      </c>
      <c r="AV21" s="109">
        <v>0</v>
      </c>
      <c r="AW21" s="109">
        <v>0</v>
      </c>
      <c r="AX21" s="109">
        <v>1.2479080776688301</v>
      </c>
      <c r="AY21" s="109">
        <v>1.2479080776688301</v>
      </c>
      <c r="AZ21" s="109">
        <v>0.213697062988806</v>
      </c>
      <c r="BA21" s="109">
        <v>42383.8557074907</v>
      </c>
      <c r="BB21" s="109">
        <v>0</v>
      </c>
      <c r="BC21" s="109">
        <v>0.40942567412931202</v>
      </c>
      <c r="BD21" s="109">
        <v>8.5337888544784093E-2</v>
      </c>
      <c r="BE21" s="109">
        <v>0.17135514553084499</v>
      </c>
      <c r="BF21" s="109">
        <v>0.27322999895280398</v>
      </c>
      <c r="BG21" s="109">
        <v>0</v>
      </c>
      <c r="BH21" s="109">
        <v>0</v>
      </c>
      <c r="BI21" s="109">
        <v>0</v>
      </c>
      <c r="BJ21" s="109">
        <v>37.9559890209824</v>
      </c>
      <c r="BK21" s="109">
        <v>0</v>
      </c>
      <c r="BL21" s="109">
        <v>23.841091398116099</v>
      </c>
      <c r="BM21" s="109">
        <v>5.8401038376957199</v>
      </c>
      <c r="BN21" s="109">
        <v>0.64889898973197302</v>
      </c>
      <c r="BO21" s="109">
        <v>6.4890028274276998</v>
      </c>
      <c r="BP21" s="109">
        <v>0</v>
      </c>
      <c r="BQ21" s="109">
        <v>0.83520351637207402</v>
      </c>
      <c r="BR21" s="109">
        <v>0</v>
      </c>
      <c r="BS21" s="109">
        <v>0</v>
      </c>
      <c r="BT21" s="109">
        <v>0</v>
      </c>
      <c r="BU21" s="109">
        <v>4.4873994830161397E-3</v>
      </c>
      <c r="BV21" s="109">
        <v>7.2021516476793597</v>
      </c>
      <c r="BW21" s="109">
        <v>4.9361899722768802E-3</v>
      </c>
      <c r="BX21" s="109">
        <v>1.35369852896597</v>
      </c>
      <c r="BY21" s="109">
        <v>1.63042069699124</v>
      </c>
      <c r="BZ21" s="109">
        <v>1.49579743933155E-3</v>
      </c>
      <c r="CA21" s="109">
        <v>0</v>
      </c>
      <c r="CB21" s="109">
        <v>1.05304320507944</v>
      </c>
      <c r="CC21" s="109">
        <v>24.519187206578501</v>
      </c>
      <c r="CD21" s="109">
        <v>14.9571887167446</v>
      </c>
      <c r="CE21" s="109">
        <v>9.5619984898339307</v>
      </c>
      <c r="CF21" s="109">
        <v>1.2056135187420399E-2</v>
      </c>
      <c r="CG21" s="109">
        <v>0</v>
      </c>
      <c r="CH21" s="109">
        <v>0.35749632103705398</v>
      </c>
      <c r="CI21" s="109">
        <v>9.7974448431135799E-2</v>
      </c>
      <c r="CJ21" s="109">
        <v>4.0640878100938602</v>
      </c>
      <c r="CK21" s="109">
        <v>0.26924458627512499</v>
      </c>
      <c r="CL21" s="109">
        <v>5.2352932422824398E-2</v>
      </c>
      <c r="CM21" s="109">
        <v>5.8066947755970304</v>
      </c>
      <c r="CN21" s="109">
        <v>0.30139557792512001</v>
      </c>
      <c r="CO21" s="109">
        <v>2.2437049774852902E-3</v>
      </c>
      <c r="CP21" s="109">
        <v>0.246806605047482</v>
      </c>
      <c r="CQ21" s="109">
        <v>1.4957974393315501E-4</v>
      </c>
      <c r="CR21" s="109">
        <v>3.0029611159796499</v>
      </c>
      <c r="CS21" s="109">
        <v>0.73775871484382904</v>
      </c>
      <c r="CT21" s="109">
        <v>2.9745775453738701E-2</v>
      </c>
      <c r="CU21" s="109">
        <v>0</v>
      </c>
      <c r="CV21" s="109">
        <v>2.4981827249127798E-4</v>
      </c>
      <c r="CW21" s="109">
        <v>0.87058138441442401</v>
      </c>
      <c r="CX21" s="109">
        <v>0.20012944742737099</v>
      </c>
      <c r="CY21" s="109">
        <v>0</v>
      </c>
      <c r="CZ21" s="109">
        <v>2.8196975710577199</v>
      </c>
      <c r="DA21" s="109">
        <v>22.171993143625599</v>
      </c>
      <c r="DB21" s="109">
        <v>7.7970072884802996E-2</v>
      </c>
      <c r="DC21" s="109">
        <v>0.63923305357231397</v>
      </c>
      <c r="DE21" s="45">
        <f t="shared" si="0"/>
        <v>-3.275829163707078E-7</v>
      </c>
      <c r="DF21" s="45">
        <f t="shared" si="1"/>
        <v>-2.8925644437264489E-7</v>
      </c>
      <c r="DG21" s="45">
        <f t="shared" si="2"/>
        <v>4.3572625981962951E-7</v>
      </c>
      <c r="DH21" s="45">
        <f t="shared" si="3"/>
        <v>-3.3148181953465771E-5</v>
      </c>
      <c r="DI21" s="45">
        <f t="shared" si="4"/>
        <v>-5.4237415122352016E-5</v>
      </c>
      <c r="DJ21" s="45">
        <f t="shared" si="5"/>
        <v>-1.2948391725021078E-5</v>
      </c>
      <c r="DK21" s="45">
        <f t="shared" si="6"/>
        <v>-3.0923572079942426E-7</v>
      </c>
      <c r="DL21" s="45">
        <f t="shared" si="7"/>
        <v>-4.9386411689373519E-6</v>
      </c>
      <c r="DM21" s="45">
        <f t="shared" si="8"/>
        <v>6.8805426149665006E-7</v>
      </c>
      <c r="DN21" s="45">
        <f t="shared" si="9"/>
        <v>-9.5345964866544798E-6</v>
      </c>
      <c r="DO21" s="45">
        <f t="shared" si="10"/>
        <v>6.4730097203639144E-6</v>
      </c>
      <c r="DP21" s="45">
        <f t="shared" si="11"/>
        <v>-2.7610684505798036E-6</v>
      </c>
      <c r="DQ21" s="45">
        <f t="shared" si="12"/>
        <v>9.3478008206356695E-7</v>
      </c>
      <c r="DR21" s="45">
        <f t="shared" si="13"/>
        <v>1.3274955296381864E-6</v>
      </c>
      <c r="DS21" s="45">
        <f t="shared" si="14"/>
        <v>-1.3743618128210503E-5</v>
      </c>
      <c r="DT21" s="45">
        <f t="shared" si="15"/>
        <v>-7.5487884522335885E-6</v>
      </c>
    </row>
    <row r="22" spans="1:124" x14ac:dyDescent="0.25">
      <c r="A22" s="22" t="s">
        <v>127</v>
      </c>
      <c r="B22" s="109">
        <v>17.64</v>
      </c>
      <c r="C22" s="109">
        <v>1.212</v>
      </c>
      <c r="D22" s="109">
        <v>0.41699999999999998</v>
      </c>
      <c r="E22" s="109">
        <v>3.06</v>
      </c>
      <c r="F22" s="109">
        <v>2.25</v>
      </c>
      <c r="G22" s="109">
        <v>7.7399999999999997E-2</v>
      </c>
      <c r="H22" s="109">
        <v>1.7909999999999999</v>
      </c>
      <c r="I22" s="109">
        <v>0.14729999999999999</v>
      </c>
      <c r="J22" s="109">
        <v>2.1989999999999999E-2</v>
      </c>
      <c r="K22" s="109">
        <v>1.5599999999999999E-2</v>
      </c>
      <c r="L22" s="109">
        <v>9.9299999999999999E-2</v>
      </c>
      <c r="M22" s="109">
        <v>1.6469999999999999E-2</v>
      </c>
      <c r="N22" s="109">
        <v>6.3899999999999998E-3</v>
      </c>
      <c r="O22" s="109">
        <v>2.5200000000000001E-3</v>
      </c>
      <c r="P22" s="109">
        <v>1.668E-2</v>
      </c>
      <c r="Q22" s="109">
        <v>2.4239999999999999E-3</v>
      </c>
      <c r="Y22" s="113"/>
      <c r="Z22" s="113"/>
      <c r="AA22" s="113"/>
      <c r="AB22" s="114"/>
      <c r="AC22" s="109" t="s">
        <v>127</v>
      </c>
      <c r="AD22" s="109">
        <v>0</v>
      </c>
      <c r="AE22" s="109">
        <v>5.6483913788256998E-2</v>
      </c>
      <c r="AF22" s="109">
        <v>0</v>
      </c>
      <c r="AG22" s="109">
        <v>0</v>
      </c>
      <c r="AH22" s="109">
        <v>0</v>
      </c>
      <c r="AI22" s="109">
        <v>0.147296032870913</v>
      </c>
      <c r="AJ22" s="109">
        <v>0.147296032870913</v>
      </c>
      <c r="AK22" s="109">
        <v>0.26301580713966799</v>
      </c>
      <c r="AL22" s="109">
        <v>1.30109225350948E-4</v>
      </c>
      <c r="AM22" s="109">
        <v>2.1989971838158699E-2</v>
      </c>
      <c r="AN22" s="109">
        <v>0</v>
      </c>
      <c r="AO22" s="109">
        <v>1.56000795489343E-2</v>
      </c>
      <c r="AP22" s="109">
        <v>0.37121610807056998</v>
      </c>
      <c r="AQ22" s="109">
        <v>17.6399953702938</v>
      </c>
      <c r="AR22" s="109">
        <v>0.10220403809586801</v>
      </c>
      <c r="AS22" s="109">
        <v>8.1678857057821699E-2</v>
      </c>
      <c r="AT22" s="109">
        <v>1.5237579622678901E-2</v>
      </c>
      <c r="AU22" s="109">
        <v>2.5199859025446798E-3</v>
      </c>
      <c r="AV22" s="109">
        <v>0</v>
      </c>
      <c r="AW22" s="109">
        <v>0</v>
      </c>
      <c r="AX22" s="109">
        <v>9.9303899204682605E-2</v>
      </c>
      <c r="AY22" s="109">
        <v>9.9303899204682605E-2</v>
      </c>
      <c r="AZ22" s="109">
        <v>1.66798687974338E-2</v>
      </c>
      <c r="BA22" s="109">
        <v>3406.14097455315</v>
      </c>
      <c r="BB22" s="109">
        <v>0</v>
      </c>
      <c r="BC22" s="109">
        <v>3.42139350849055E-2</v>
      </c>
      <c r="BD22" s="109">
        <v>7.0891056631227304E-3</v>
      </c>
      <c r="BE22" s="109">
        <v>1.46011216726467E-2</v>
      </c>
      <c r="BF22" s="109">
        <v>2.2345399890871202E-2</v>
      </c>
      <c r="BG22" s="109">
        <v>0</v>
      </c>
      <c r="BH22" s="109">
        <v>0</v>
      </c>
      <c r="BI22" s="109">
        <v>0</v>
      </c>
      <c r="BJ22" s="109">
        <v>1.21200085980257</v>
      </c>
      <c r="BK22" s="109">
        <v>0</v>
      </c>
      <c r="BL22" s="109">
        <v>1.92918699052563</v>
      </c>
      <c r="BM22" s="109">
        <v>0.37529258089584799</v>
      </c>
      <c r="BN22" s="109">
        <v>4.1700358802228797E-2</v>
      </c>
      <c r="BO22" s="109">
        <v>0.41699293969807699</v>
      </c>
      <c r="BP22" s="109">
        <v>0</v>
      </c>
      <c r="BQ22" s="109">
        <v>6.9039278096529294E-2</v>
      </c>
      <c r="BR22" s="109">
        <v>0</v>
      </c>
      <c r="BS22" s="109">
        <v>0</v>
      </c>
      <c r="BT22" s="109">
        <v>0</v>
      </c>
      <c r="BU22" s="109">
        <v>6.7501116089882399E-4</v>
      </c>
      <c r="BV22" s="109">
        <v>0.57311524992146001</v>
      </c>
      <c r="BW22" s="109">
        <v>7.4250566312273605E-4</v>
      </c>
      <c r="BX22" s="109">
        <v>0.20362505993815999</v>
      </c>
      <c r="BY22" s="109">
        <v>0.24524975611369201</v>
      </c>
      <c r="BZ22" s="109">
        <v>2.2500041336662299E-4</v>
      </c>
      <c r="CA22" s="109">
        <v>0</v>
      </c>
      <c r="CB22" s="109">
        <v>0.15840010582185499</v>
      </c>
      <c r="CC22" s="109">
        <v>3.0598781160402702</v>
      </c>
      <c r="CD22" s="109">
        <v>2.2498782813869198</v>
      </c>
      <c r="CE22" s="109">
        <v>0.80999983465335001</v>
      </c>
      <c r="CF22" s="109">
        <v>1.81348897964582E-3</v>
      </c>
      <c r="CG22" s="109">
        <v>0</v>
      </c>
      <c r="CH22" s="109">
        <v>5.3775029349030203E-2</v>
      </c>
      <c r="CI22" s="109">
        <v>1.4737346847666101E-2</v>
      </c>
      <c r="CJ22" s="109">
        <v>0.61132492270044103</v>
      </c>
      <c r="CK22" s="109">
        <v>4.0500008267332403E-2</v>
      </c>
      <c r="CL22" s="109">
        <v>7.8751302104862805E-3</v>
      </c>
      <c r="CM22" s="109">
        <v>0.87344995783660395</v>
      </c>
      <c r="CN22" s="109">
        <v>2.56006010681393E-2</v>
      </c>
      <c r="CO22" s="109">
        <v>3.3750558044941199E-4</v>
      </c>
      <c r="CP22" s="109">
        <v>3.7124952462838298E-2</v>
      </c>
      <c r="CQ22" s="109">
        <v>2.2500041336662302E-5</v>
      </c>
      <c r="CR22" s="109">
        <v>7.7400221564509902E-2</v>
      </c>
      <c r="CS22" s="109">
        <v>5.7965859858793899E-2</v>
      </c>
      <c r="CT22" s="109">
        <v>2.4240073413912201E-3</v>
      </c>
      <c r="CU22" s="109">
        <v>0</v>
      </c>
      <c r="CV22" s="109">
        <v>2.2142896211908199E-5</v>
      </c>
      <c r="CW22" s="109">
        <v>7.0049194596471506E-2</v>
      </c>
      <c r="CX22" s="109">
        <v>1.6470011321615699E-2</v>
      </c>
      <c r="CY22" s="109">
        <v>0</v>
      </c>
      <c r="CZ22" s="109">
        <v>0.22283838687808899</v>
      </c>
      <c r="DA22" s="109">
        <v>1.79099952049471</v>
      </c>
      <c r="DB22" s="109">
        <v>6.3900169149622103E-3</v>
      </c>
      <c r="DC22" s="109">
        <v>5.1092751037550198E-2</v>
      </c>
      <c r="DE22" s="45">
        <f t="shared" si="0"/>
        <v>-2.6245500003581319E-7</v>
      </c>
      <c r="DF22" s="45">
        <f t="shared" si="1"/>
        <v>7.0940806108098583E-7</v>
      </c>
      <c r="DG22" s="45">
        <f t="shared" si="2"/>
        <v>-1.6931179671438339E-5</v>
      </c>
      <c r="DH22" s="45">
        <f t="shared" si="3"/>
        <v>-3.983135938885489E-5</v>
      </c>
      <c r="DI22" s="45">
        <f t="shared" si="4"/>
        <v>-5.4097161368973604E-5</v>
      </c>
      <c r="DJ22" s="45">
        <f t="shared" si="5"/>
        <v>2.8625905672575735E-6</v>
      </c>
      <c r="DK22" s="45">
        <f t="shared" si="6"/>
        <v>-2.6773048013327266E-7</v>
      </c>
      <c r="DL22" s="45">
        <f t="shared" si="7"/>
        <v>-2.6932308805055744E-5</v>
      </c>
      <c r="DM22" s="45">
        <f t="shared" si="8"/>
        <v>-1.2806658162763707E-6</v>
      </c>
      <c r="DN22" s="45">
        <f t="shared" si="9"/>
        <v>5.0992906603104969E-6</v>
      </c>
      <c r="DO22" s="45">
        <f t="shared" si="10"/>
        <v>3.9266915232687312E-5</v>
      </c>
      <c r="DP22" s="45">
        <f t="shared" si="11"/>
        <v>6.8740836068604535E-7</v>
      </c>
      <c r="DQ22" s="45">
        <f t="shared" si="12"/>
        <v>2.6470989374671877E-6</v>
      </c>
      <c r="DR22" s="45">
        <f t="shared" si="13"/>
        <v>-5.5942283017035691E-6</v>
      </c>
      <c r="DS22" s="45">
        <f t="shared" si="14"/>
        <v>-7.8658612829952818E-6</v>
      </c>
      <c r="DT22" s="45">
        <f t="shared" si="15"/>
        <v>3.028626741006429E-6</v>
      </c>
    </row>
    <row r="23" spans="1:124" x14ac:dyDescent="0.25">
      <c r="A23" s="22" t="s">
        <v>22</v>
      </c>
      <c r="B23" s="109">
        <v>463</v>
      </c>
      <c r="C23" s="109">
        <v>48.003999999999998</v>
      </c>
      <c r="D23" s="109">
        <v>12.521000000000001</v>
      </c>
      <c r="E23" s="109">
        <v>76.713999999999999</v>
      </c>
      <c r="F23" s="109">
        <v>55.06</v>
      </c>
      <c r="G23" s="109">
        <v>2.4946000000000002</v>
      </c>
      <c r="H23" s="109">
        <v>52.075000000000003</v>
      </c>
      <c r="I23" s="109">
        <v>4.0293000000000001</v>
      </c>
      <c r="J23" s="109">
        <v>0.63410999999999995</v>
      </c>
      <c r="K23" s="109">
        <v>0.43284</v>
      </c>
      <c r="L23" s="109">
        <v>3.0739000000000001</v>
      </c>
      <c r="M23" s="109">
        <v>0.43380999999999997</v>
      </c>
      <c r="N23" s="109">
        <v>0.17030999999999999</v>
      </c>
      <c r="O23" s="109">
        <v>6.6136E-2</v>
      </c>
      <c r="P23" s="109">
        <v>0.56567999999999996</v>
      </c>
      <c r="Q23" s="109">
        <v>6.6250000000000003E-2</v>
      </c>
      <c r="Y23" s="113"/>
      <c r="Z23" s="113"/>
      <c r="AA23" s="113"/>
      <c r="AB23" s="114"/>
      <c r="AC23" s="109" t="s">
        <v>22</v>
      </c>
      <c r="AD23" s="109">
        <v>0</v>
      </c>
      <c r="AE23" s="109">
        <v>1.62486966917111</v>
      </c>
      <c r="AF23" s="109">
        <v>0</v>
      </c>
      <c r="AG23" s="109">
        <v>0</v>
      </c>
      <c r="AH23" s="109">
        <v>0</v>
      </c>
      <c r="AI23" s="109">
        <v>4.0292660561404796</v>
      </c>
      <c r="AJ23" s="109">
        <v>4.0292660561404796</v>
      </c>
      <c r="AK23" s="109">
        <v>7.2336476292597398</v>
      </c>
      <c r="AL23" s="109">
        <v>2.99437131535463E-3</v>
      </c>
      <c r="AM23" s="109">
        <v>0.634110539354244</v>
      </c>
      <c r="AN23" s="109">
        <v>0</v>
      </c>
      <c r="AO23" s="109">
        <v>0.43284278278216598</v>
      </c>
      <c r="AP23" s="109">
        <v>10.8432848502786</v>
      </c>
      <c r="AQ23" s="109">
        <v>462.99987764347901</v>
      </c>
      <c r="AR23" s="109">
        <v>2.9286582423320402</v>
      </c>
      <c r="AS23" s="109">
        <v>2.1680965270060599</v>
      </c>
      <c r="AT23" s="109">
        <v>0.463730557976818</v>
      </c>
      <c r="AU23" s="109">
        <v>6.6135990462805203E-2</v>
      </c>
      <c r="AV23" s="109">
        <v>0</v>
      </c>
      <c r="AW23" s="109">
        <v>0</v>
      </c>
      <c r="AX23" s="109">
        <v>3.0739172649525699</v>
      </c>
      <c r="AY23" s="109">
        <v>3.0739172649525699</v>
      </c>
      <c r="AZ23" s="109">
        <v>0.56568417643314195</v>
      </c>
      <c r="BA23" s="109">
        <v>98866.260963309498</v>
      </c>
      <c r="BB23" s="109">
        <v>0</v>
      </c>
      <c r="BC23" s="109">
        <v>0.91774635126021598</v>
      </c>
      <c r="BD23" s="109">
        <v>0.192963071415091</v>
      </c>
      <c r="BE23" s="109">
        <v>0.37292166302552399</v>
      </c>
      <c r="BF23" s="109">
        <v>0.631772814594597</v>
      </c>
      <c r="BG23" s="109">
        <v>0</v>
      </c>
      <c r="BH23" s="109">
        <v>0</v>
      </c>
      <c r="BI23" s="109">
        <v>0</v>
      </c>
      <c r="BJ23" s="109">
        <v>48.004004034458198</v>
      </c>
      <c r="BK23" s="109">
        <v>0</v>
      </c>
      <c r="BL23" s="109">
        <v>55.867497698925703</v>
      </c>
      <c r="BM23" s="109">
        <v>11.268794457580301</v>
      </c>
      <c r="BN23" s="109">
        <v>1.2521083020552499</v>
      </c>
      <c r="BO23" s="109">
        <v>12.520902759635501</v>
      </c>
      <c r="BP23" s="109">
        <v>0</v>
      </c>
      <c r="BQ23" s="109">
        <v>1.90205263909786</v>
      </c>
      <c r="BR23" s="109">
        <v>0</v>
      </c>
      <c r="BS23" s="109">
        <v>0</v>
      </c>
      <c r="BT23" s="109">
        <v>0</v>
      </c>
      <c r="BU23" s="109">
        <v>1.6518086608574799E-2</v>
      </c>
      <c r="BV23" s="109">
        <v>17.282701333685999</v>
      </c>
      <c r="BW23" s="109">
        <v>1.8169897099268601E-2</v>
      </c>
      <c r="BX23" s="109">
        <v>4.9829313315365598</v>
      </c>
      <c r="BY23" s="109">
        <v>6.0015355192160298</v>
      </c>
      <c r="BZ23" s="109">
        <v>5.5060089176959502E-3</v>
      </c>
      <c r="CA23" s="109">
        <v>0</v>
      </c>
      <c r="CB23" s="109">
        <v>3.8762248934891899</v>
      </c>
      <c r="CC23" s="109">
        <v>76.711013611391195</v>
      </c>
      <c r="CD23" s="109">
        <v>55.057016135683398</v>
      </c>
      <c r="CE23" s="109">
        <v>21.653997475707801</v>
      </c>
      <c r="CF23" s="109">
        <v>4.4378371445735899E-2</v>
      </c>
      <c r="CG23" s="109">
        <v>0</v>
      </c>
      <c r="CH23" s="109">
        <v>1.3159336519012099</v>
      </c>
      <c r="CI23" s="109">
        <v>0.36064199584428702</v>
      </c>
      <c r="CJ23" s="109">
        <v>14.9598002612477</v>
      </c>
      <c r="CK23" s="109">
        <v>0.99108044114486005</v>
      </c>
      <c r="CL23" s="109">
        <v>0.192711175780022</v>
      </c>
      <c r="CM23" s="109">
        <v>21.374285289108599</v>
      </c>
      <c r="CN23" s="109">
        <v>0.65914605140428795</v>
      </c>
      <c r="CO23" s="109">
        <v>8.2590530046241905E-3</v>
      </c>
      <c r="CP23" s="109">
        <v>0.90848955835909995</v>
      </c>
      <c r="CQ23" s="109">
        <v>5.5060097995447395E-4</v>
      </c>
      <c r="CR23" s="109">
        <v>2.4946111939681499</v>
      </c>
      <c r="CS23" s="109">
        <v>1.7997843949541401</v>
      </c>
      <c r="CT23" s="109">
        <v>6.6250173365961701E-2</v>
      </c>
      <c r="CU23" s="109">
        <v>0</v>
      </c>
      <c r="CV23" s="109">
        <v>5.0965813898598404E-4</v>
      </c>
      <c r="CW23" s="109">
        <v>2.0584931158279698</v>
      </c>
      <c r="CX23" s="109">
        <v>0.43381135548140598</v>
      </c>
      <c r="CY23" s="109">
        <v>0</v>
      </c>
      <c r="CZ23" s="109">
        <v>6.8271624602258596</v>
      </c>
      <c r="DA23" s="109">
        <v>52.074991319300899</v>
      </c>
      <c r="DB23" s="109">
        <v>0.170310902122499</v>
      </c>
      <c r="DC23" s="109">
        <v>1.5249364076704299</v>
      </c>
      <c r="DE23" s="45">
        <f t="shared" si="0"/>
        <v>-2.642689438224557E-7</v>
      </c>
      <c r="DF23" s="45">
        <f t="shared" si="1"/>
        <v>8.4044208824434487E-8</v>
      </c>
      <c r="DG23" s="45">
        <f t="shared" si="2"/>
        <v>-7.7661819742908079E-6</v>
      </c>
      <c r="DH23" s="45">
        <f t="shared" si="3"/>
        <v>-3.8928860557443702E-5</v>
      </c>
      <c r="DI23" s="45">
        <f t="shared" si="4"/>
        <v>-5.4192958892198831E-5</v>
      </c>
      <c r="DJ23" s="45">
        <f t="shared" si="5"/>
        <v>4.4872797842329389E-6</v>
      </c>
      <c r="DK23" s="45">
        <f t="shared" si="6"/>
        <v>-1.6669609416295672E-7</v>
      </c>
      <c r="DL23" s="45">
        <f t="shared" si="7"/>
        <v>-8.4242571961608864E-6</v>
      </c>
      <c r="DM23" s="45">
        <f t="shared" si="8"/>
        <v>8.5056889821105139E-7</v>
      </c>
      <c r="DN23" s="45">
        <f t="shared" si="9"/>
        <v>6.4291243091618248E-6</v>
      </c>
      <c r="DO23" s="45">
        <f t="shared" si="10"/>
        <v>5.6166279221242191E-6</v>
      </c>
      <c r="DP23" s="45">
        <f t="shared" si="11"/>
        <v>3.124596957208988E-6</v>
      </c>
      <c r="DQ23" s="45">
        <f t="shared" si="12"/>
        <v>5.2969438025248482E-6</v>
      </c>
      <c r="DR23" s="45">
        <f t="shared" si="13"/>
        <v>-1.4420580013597608E-7</v>
      </c>
      <c r="DS23" s="45">
        <f t="shared" si="14"/>
        <v>7.3830312932914761E-6</v>
      </c>
      <c r="DT23" s="45">
        <f t="shared" si="15"/>
        <v>2.6168447048693032E-6</v>
      </c>
    </row>
    <row r="24" spans="1:124" x14ac:dyDescent="0.25">
      <c r="A24" s="22" t="s">
        <v>23</v>
      </c>
      <c r="B24" s="109">
        <v>4089.84</v>
      </c>
      <c r="C24" s="109">
        <v>600.71400000000006</v>
      </c>
      <c r="D24" s="109">
        <v>123.363</v>
      </c>
      <c r="E24" s="109">
        <v>647.38499999999999</v>
      </c>
      <c r="F24" s="109">
        <v>449.51400000000001</v>
      </c>
      <c r="G24" s="109">
        <v>23.069400000000002</v>
      </c>
      <c r="H24" s="109">
        <v>507.33300000000003</v>
      </c>
      <c r="I24" s="109">
        <v>36.428699999999999</v>
      </c>
      <c r="J24" s="109">
        <v>6.1287000000000003</v>
      </c>
      <c r="K24" s="109">
        <v>3.9836999999999998</v>
      </c>
      <c r="L24" s="109">
        <v>32.039400000000001</v>
      </c>
      <c r="M24" s="109">
        <v>3.7177799999999999</v>
      </c>
      <c r="N24" s="109">
        <v>1.4874000000000001</v>
      </c>
      <c r="O24" s="109">
        <v>0.56403599999999998</v>
      </c>
      <c r="P24" s="109">
        <v>6.4296899999999999</v>
      </c>
      <c r="Q24" s="109">
        <v>0.59732399999999997</v>
      </c>
      <c r="Y24" s="113"/>
      <c r="Z24" s="113"/>
      <c r="AA24" s="113"/>
      <c r="AB24" s="114"/>
      <c r="AC24" s="109" t="s">
        <v>23</v>
      </c>
      <c r="AD24" s="109">
        <v>0</v>
      </c>
      <c r="AE24" s="109">
        <v>15.6319578723578</v>
      </c>
      <c r="AF24" s="109">
        <v>0</v>
      </c>
      <c r="AG24" s="109">
        <v>0</v>
      </c>
      <c r="AH24" s="109">
        <v>0</v>
      </c>
      <c r="AI24" s="109">
        <v>36.428877103997699</v>
      </c>
      <c r="AJ24" s="109">
        <v>36.428877103997699</v>
      </c>
      <c r="AK24" s="109">
        <v>65.802361118570005</v>
      </c>
      <c r="AL24" s="109">
        <v>2.02811734580047E-2</v>
      </c>
      <c r="AM24" s="109">
        <v>6.1287429857711899</v>
      </c>
      <c r="AN24" s="109">
        <v>0</v>
      </c>
      <c r="AO24" s="109">
        <v>3.9836810176379802</v>
      </c>
      <c r="AP24" s="109">
        <v>106.19349787450101</v>
      </c>
      <c r="AQ24" s="109">
        <v>4089.8389007754699</v>
      </c>
      <c r="AR24" s="109">
        <v>28.045566914390101</v>
      </c>
      <c r="AS24" s="109">
        <v>18.789723587003699</v>
      </c>
      <c r="AT24" s="109">
        <v>4.7506210111972704</v>
      </c>
      <c r="AU24" s="109">
        <v>0.56403931389793704</v>
      </c>
      <c r="AV24" s="109">
        <v>0</v>
      </c>
      <c r="AW24" s="109">
        <v>0</v>
      </c>
      <c r="AX24" s="109">
        <v>32.039382435675101</v>
      </c>
      <c r="AY24" s="109">
        <v>32.039382435675101</v>
      </c>
      <c r="AZ24" s="109">
        <v>6.4296742509052702</v>
      </c>
      <c r="BA24" s="109">
        <v>963706.47419434797</v>
      </c>
      <c r="BB24" s="109">
        <v>0</v>
      </c>
      <c r="BC24" s="109">
        <v>8.0718146343590291</v>
      </c>
      <c r="BD24" s="109">
        <v>1.73146619457178</v>
      </c>
      <c r="BE24" s="109">
        <v>3.0510045103115</v>
      </c>
      <c r="BF24" s="109">
        <v>5.9522263034772296</v>
      </c>
      <c r="BG24" s="109">
        <v>0</v>
      </c>
      <c r="BH24" s="109">
        <v>0</v>
      </c>
      <c r="BI24" s="109">
        <v>0</v>
      </c>
      <c r="BJ24" s="109">
        <v>600.71400397934201</v>
      </c>
      <c r="BK24" s="109">
        <v>0</v>
      </c>
      <c r="BL24" s="109">
        <v>541.73743393023403</v>
      </c>
      <c r="BM24" s="109">
        <v>111.026579341589</v>
      </c>
      <c r="BN24" s="109">
        <v>12.3362829257538</v>
      </c>
      <c r="BO24" s="109">
        <v>123.362862267343</v>
      </c>
      <c r="BP24" s="109">
        <v>0</v>
      </c>
      <c r="BQ24" s="109">
        <v>17.341937419710401</v>
      </c>
      <c r="BR24" s="109">
        <v>0</v>
      </c>
      <c r="BS24" s="109">
        <v>0</v>
      </c>
      <c r="BT24" s="109">
        <v>0</v>
      </c>
      <c r="BU24" s="109">
        <v>0.13485443586479001</v>
      </c>
      <c r="BV24" s="109">
        <v>175.33779611600701</v>
      </c>
      <c r="BW24" s="109">
        <v>0.148339402767902</v>
      </c>
      <c r="BX24" s="109">
        <v>40.680999134685798</v>
      </c>
      <c r="BY24" s="109">
        <v>48.997000832244701</v>
      </c>
      <c r="BZ24" s="109">
        <v>4.49513686844469E-2</v>
      </c>
      <c r="CA24" s="109">
        <v>0</v>
      </c>
      <c r="CB24" s="109">
        <v>31.6457771016937</v>
      </c>
      <c r="CC24" s="109">
        <v>647.36049100260698</v>
      </c>
      <c r="CD24" s="109">
        <v>449.489582202306</v>
      </c>
      <c r="CE24" s="109">
        <v>197.87090880029899</v>
      </c>
      <c r="CF24" s="109">
        <v>0.36230848503888402</v>
      </c>
      <c r="CG24" s="109">
        <v>0</v>
      </c>
      <c r="CH24" s="109">
        <v>10.743377006894899</v>
      </c>
      <c r="CI24" s="109">
        <v>2.9443169144110599</v>
      </c>
      <c r="CJ24" s="109">
        <v>122.132914675617</v>
      </c>
      <c r="CK24" s="109">
        <v>8.0912435170334494</v>
      </c>
      <c r="CL24" s="109">
        <v>1.5733002265249001</v>
      </c>
      <c r="CM24" s="109">
        <v>174.50129367218301</v>
      </c>
      <c r="CN24" s="109">
        <v>5.4605757914886102</v>
      </c>
      <c r="CO24" s="109">
        <v>6.7427468046760003E-2</v>
      </c>
      <c r="CP24" s="109">
        <v>7.4169828204831401</v>
      </c>
      <c r="CQ24" s="109">
        <v>4.49514013128523E-3</v>
      </c>
      <c r="CR24" s="109">
        <v>23.069398369681998</v>
      </c>
      <c r="CS24" s="109">
        <v>18.8222857671634</v>
      </c>
      <c r="CT24" s="109">
        <v>0.597327186285046</v>
      </c>
      <c r="CU24" s="109">
        <v>0</v>
      </c>
      <c r="CV24" s="109">
        <v>3.4522581766365098E-3</v>
      </c>
      <c r="CW24" s="109">
        <v>20.298367693200301</v>
      </c>
      <c r="CX24" s="109">
        <v>3.7177755073431702</v>
      </c>
      <c r="CY24" s="109">
        <v>0</v>
      </c>
      <c r="CZ24" s="109">
        <v>70.429839845235506</v>
      </c>
      <c r="DA24" s="109">
        <v>507.33288579506899</v>
      </c>
      <c r="DB24" s="109">
        <v>1.48739323560188</v>
      </c>
      <c r="DC24" s="109">
        <v>15.2990930202748</v>
      </c>
      <c r="DE24" s="45">
        <f t="shared" si="0"/>
        <v>-2.687695680534497E-7</v>
      </c>
      <c r="DF24" s="45">
        <f t="shared" si="1"/>
        <v>6.6243536102347798E-9</v>
      </c>
      <c r="DG24" s="45">
        <f t="shared" si="2"/>
        <v>-1.1164827135780298E-6</v>
      </c>
      <c r="DH24" s="45">
        <f t="shared" si="3"/>
        <v>-3.7858457321398377E-5</v>
      </c>
      <c r="DI24" s="45">
        <f t="shared" si="4"/>
        <v>-5.4320438727189013E-5</v>
      </c>
      <c r="DJ24" s="45">
        <f t="shared" si="5"/>
        <v>-7.0670151944353739E-8</v>
      </c>
      <c r="DK24" s="45">
        <f t="shared" si="6"/>
        <v>-2.2510842195839904E-7</v>
      </c>
      <c r="DL24" s="45">
        <f t="shared" si="7"/>
        <v>4.8616612094337975E-6</v>
      </c>
      <c r="DM24" s="45">
        <f t="shared" si="8"/>
        <v>7.013848155345027E-6</v>
      </c>
      <c r="DN24" s="45">
        <f t="shared" si="9"/>
        <v>-4.7650079121373854E-6</v>
      </c>
      <c r="DO24" s="45">
        <f t="shared" si="10"/>
        <v>-5.4821016933558751E-7</v>
      </c>
      <c r="DP24" s="45">
        <f t="shared" si="11"/>
        <v>-1.2084246054550881E-6</v>
      </c>
      <c r="DQ24" s="45">
        <f t="shared" si="12"/>
        <v>-4.5478002689827154E-6</v>
      </c>
      <c r="DR24" s="45">
        <f t="shared" si="13"/>
        <v>5.8753305410697659E-6</v>
      </c>
      <c r="DS24" s="45">
        <f t="shared" si="14"/>
        <v>-2.4494329788337995E-6</v>
      </c>
      <c r="DT24" s="45">
        <f t="shared" si="15"/>
        <v>5.3342659026436079E-6</v>
      </c>
    </row>
    <row r="25" spans="1:124" x14ac:dyDescent="0.25">
      <c r="A25" s="22" t="s">
        <v>24</v>
      </c>
      <c r="B25" s="109">
        <v>4599.7795980000001</v>
      </c>
      <c r="C25" s="109">
        <v>1327.944868</v>
      </c>
      <c r="D25" s="109">
        <v>210.58652799999999</v>
      </c>
      <c r="E25" s="109">
        <v>704.08774219999998</v>
      </c>
      <c r="F25" s="109">
        <v>445.3706712</v>
      </c>
      <c r="G25" s="109">
        <v>100.65636240000001</v>
      </c>
      <c r="H25" s="109">
        <v>671.03734459999998</v>
      </c>
      <c r="I25" s="109">
        <v>55.073601240000002</v>
      </c>
      <c r="J25" s="109">
        <v>8.2457422999999999</v>
      </c>
      <c r="K25" s="109">
        <v>5.8314708800000004</v>
      </c>
      <c r="L25" s="109">
        <v>37.375494379999999</v>
      </c>
      <c r="M25" s="109">
        <v>6.14744986</v>
      </c>
      <c r="N25" s="109">
        <v>2.3904816599999998</v>
      </c>
      <c r="O25" s="109">
        <v>0.94013742</v>
      </c>
      <c r="P25" s="109">
        <v>6.3067376399999997</v>
      </c>
      <c r="Q25" s="109">
        <v>0.90692364000000003</v>
      </c>
      <c r="Y25" s="113"/>
      <c r="Z25" s="113"/>
      <c r="AA25" s="113"/>
      <c r="AB25" s="114"/>
      <c r="AC25" s="109" t="s">
        <v>24</v>
      </c>
      <c r="AD25" s="109">
        <v>0</v>
      </c>
      <c r="AE25" s="109">
        <v>21.1382031020024</v>
      </c>
      <c r="AF25" s="109">
        <v>0</v>
      </c>
      <c r="AG25" s="109">
        <v>0</v>
      </c>
      <c r="AH25" s="109">
        <v>0</v>
      </c>
      <c r="AI25" s="109">
        <v>55.069326240603999</v>
      </c>
      <c r="AJ25" s="109">
        <v>55.069326240603999</v>
      </c>
      <c r="AK25" s="109">
        <v>98.083252611990901</v>
      </c>
      <c r="AL25" s="109">
        <v>4.7905511003453902E-2</v>
      </c>
      <c r="AM25" s="109">
        <v>8.2450719102076597</v>
      </c>
      <c r="AN25" s="109">
        <v>0</v>
      </c>
      <c r="AO25" s="109">
        <v>5.8309992547426903</v>
      </c>
      <c r="AP25" s="109">
        <v>139.09072291613501</v>
      </c>
      <c r="AQ25" s="109">
        <v>4599.3335699351201</v>
      </c>
      <c r="AR25" s="109">
        <v>38.234566390608201</v>
      </c>
      <c r="AS25" s="109">
        <v>30.377255403488999</v>
      </c>
      <c r="AT25" s="109">
        <v>5.7287930991254399</v>
      </c>
      <c r="AU25" s="109">
        <v>0.94006285422633495</v>
      </c>
      <c r="AV25" s="109">
        <v>0</v>
      </c>
      <c r="AW25" s="109">
        <v>0</v>
      </c>
      <c r="AX25" s="109">
        <v>37.372408343533699</v>
      </c>
      <c r="AY25" s="109">
        <v>37.372408343533699</v>
      </c>
      <c r="AZ25" s="109">
        <v>6.3062400815759903</v>
      </c>
      <c r="BA25" s="109">
        <v>1282500.56299321</v>
      </c>
      <c r="BB25" s="109">
        <v>0</v>
      </c>
      <c r="BC25" s="109">
        <v>12.734413568998599</v>
      </c>
      <c r="BD25" s="109">
        <v>2.6414804021063798</v>
      </c>
      <c r="BE25" s="109">
        <v>5.4150587214884096</v>
      </c>
      <c r="BF25" s="109">
        <v>8.3507308656416708</v>
      </c>
      <c r="BG25" s="109">
        <v>0</v>
      </c>
      <c r="BH25" s="109">
        <v>0</v>
      </c>
      <c r="BI25" s="109">
        <v>0</v>
      </c>
      <c r="BJ25" s="109">
        <v>1327.8574096315499</v>
      </c>
      <c r="BK25" s="109">
        <v>0</v>
      </c>
      <c r="BL25" s="109">
        <v>722.50657237322002</v>
      </c>
      <c r="BM25" s="109">
        <v>189.51392453371699</v>
      </c>
      <c r="BN25" s="109">
        <v>21.057055836540499</v>
      </c>
      <c r="BO25" s="109">
        <v>210.57098037025699</v>
      </c>
      <c r="BP25" s="109">
        <v>0</v>
      </c>
      <c r="BQ25" s="109">
        <v>25.748810142701601</v>
      </c>
      <c r="BR25" s="109">
        <v>0</v>
      </c>
      <c r="BS25" s="109">
        <v>0</v>
      </c>
      <c r="BT25" s="109">
        <v>0</v>
      </c>
      <c r="BU25" s="109">
        <v>0.13359581904561901</v>
      </c>
      <c r="BV25" s="109">
        <v>215.30753117497599</v>
      </c>
      <c r="BW25" s="109">
        <v>0.14695628355384999</v>
      </c>
      <c r="BX25" s="109">
        <v>40.301464781229797</v>
      </c>
      <c r="BY25" s="109">
        <v>48.539877753324802</v>
      </c>
      <c r="BZ25" s="109">
        <v>4.4531920314434197E-2</v>
      </c>
      <c r="CA25" s="109">
        <v>0</v>
      </c>
      <c r="CB25" s="109">
        <v>31.350539858187599</v>
      </c>
      <c r="CC25" s="109">
        <v>703.99340485707103</v>
      </c>
      <c r="CD25" s="109">
        <v>445.295980500849</v>
      </c>
      <c r="CE25" s="109">
        <v>258.69742435622197</v>
      </c>
      <c r="CF25" s="109">
        <v>0.358927371117026</v>
      </c>
      <c r="CG25" s="109">
        <v>0</v>
      </c>
      <c r="CH25" s="109">
        <v>10.643147364616899</v>
      </c>
      <c r="CI25" s="109">
        <v>2.9168514832002299</v>
      </c>
      <c r="CJ25" s="109">
        <v>120.993458932522</v>
      </c>
      <c r="CK25" s="109">
        <v>8.0157646720238898</v>
      </c>
      <c r="CL25" s="109">
        <v>1.55861039050248</v>
      </c>
      <c r="CM25" s="109">
        <v>172.87322311590199</v>
      </c>
      <c r="CN25" s="109">
        <v>9.4999293455684199</v>
      </c>
      <c r="CO25" s="109">
        <v>6.6797934876458395E-2</v>
      </c>
      <c r="CP25" s="109">
        <v>7.3477796252032297</v>
      </c>
      <c r="CQ25" s="109">
        <v>4.4531952281452996E-3</v>
      </c>
      <c r="CR25" s="109">
        <v>100.65015015329401</v>
      </c>
      <c r="CS25" s="109">
        <v>21.830381279901498</v>
      </c>
      <c r="CT25" s="109">
        <v>0.90685521497430199</v>
      </c>
      <c r="CU25" s="109">
        <v>0</v>
      </c>
      <c r="CV25" s="109">
        <v>8.1544647892122894E-3</v>
      </c>
      <c r="CW25" s="109">
        <v>26.2598934194747</v>
      </c>
      <c r="CX25" s="109">
        <v>6.1469559167415602</v>
      </c>
      <c r="CY25" s="109">
        <v>0</v>
      </c>
      <c r="CZ25" s="109">
        <v>83.829494060786701</v>
      </c>
      <c r="DA25" s="109">
        <v>670.98338056526495</v>
      </c>
      <c r="DB25" s="109">
        <v>2.3902902285874599</v>
      </c>
      <c r="DC25" s="109">
        <v>19.178434762571701</v>
      </c>
      <c r="DE25" s="45">
        <f t="shared" si="0"/>
        <v>-9.6967268839129881E-5</v>
      </c>
      <c r="DF25" s="45">
        <f t="shared" si="1"/>
        <v>-6.5859939337589355E-5</v>
      </c>
      <c r="DG25" s="45">
        <f t="shared" si="2"/>
        <v>-7.383012527276703E-5</v>
      </c>
      <c r="DH25" s="45">
        <f t="shared" si="3"/>
        <v>-1.3398520848294387E-4</v>
      </c>
      <c r="DI25" s="45">
        <f t="shared" si="4"/>
        <v>-1.6770457504478329E-4</v>
      </c>
      <c r="DJ25" s="45">
        <f t="shared" si="5"/>
        <v>-6.1717377400470134E-5</v>
      </c>
      <c r="DK25" s="45">
        <f t="shared" si="6"/>
        <v>-8.0418824927245967E-5</v>
      </c>
      <c r="DL25" s="45">
        <f t="shared" si="7"/>
        <v>-7.7623385791921276E-5</v>
      </c>
      <c r="DM25" s="45">
        <f t="shared" si="8"/>
        <v>-8.1301327151605434E-5</v>
      </c>
      <c r="DN25" s="45">
        <f t="shared" si="9"/>
        <v>-8.0875865971920556E-5</v>
      </c>
      <c r="DO25" s="45">
        <f t="shared" si="10"/>
        <v>-8.2568445380919712E-5</v>
      </c>
      <c r="DP25" s="45">
        <f t="shared" si="11"/>
        <v>-8.0349294372264682E-5</v>
      </c>
      <c r="DQ25" s="45">
        <f t="shared" si="12"/>
        <v>-8.0080686559195907E-5</v>
      </c>
      <c r="DR25" s="45">
        <f t="shared" si="13"/>
        <v>-7.931369614566278E-5</v>
      </c>
      <c r="DS25" s="45">
        <f t="shared" si="14"/>
        <v>-7.8893154022092435E-5</v>
      </c>
      <c r="DT25" s="45">
        <f t="shared" si="15"/>
        <v>-7.5447394554670414E-5</v>
      </c>
    </row>
    <row r="26" spans="1:124" x14ac:dyDescent="0.25">
      <c r="A26" s="22" t="s">
        <v>25</v>
      </c>
      <c r="B26" s="109">
        <v>7681.5113499999998</v>
      </c>
      <c r="C26" s="109">
        <v>1602.435745</v>
      </c>
      <c r="D26" s="109">
        <v>275.88378849999998</v>
      </c>
      <c r="E26" s="109">
        <v>1156.7602509999999</v>
      </c>
      <c r="F26" s="109">
        <v>809.25490149999996</v>
      </c>
      <c r="G26" s="109">
        <v>88.848259499999998</v>
      </c>
      <c r="H26" s="109">
        <v>974.31575499999997</v>
      </c>
      <c r="I26" s="109">
        <v>74.437723500000004</v>
      </c>
      <c r="J26" s="109">
        <v>11.851992299999999</v>
      </c>
      <c r="K26" s="109">
        <v>8.0162741999999998</v>
      </c>
      <c r="L26" s="109">
        <v>58.332767650000001</v>
      </c>
      <c r="M26" s="109">
        <v>7.9349670999999997</v>
      </c>
      <c r="N26" s="109">
        <v>3.1289528500000001</v>
      </c>
      <c r="O26" s="109">
        <v>1.2110581</v>
      </c>
      <c r="P26" s="109">
        <v>10.925158850000001</v>
      </c>
      <c r="Q26" s="109">
        <v>1.2331106999999999</v>
      </c>
      <c r="Y26" s="113"/>
      <c r="Z26" s="113"/>
      <c r="AA26" s="113"/>
      <c r="AB26" s="114"/>
      <c r="AC26" s="109" t="s">
        <v>25</v>
      </c>
      <c r="AD26" s="109">
        <v>0</v>
      </c>
      <c r="AE26" s="109">
        <v>29.887867836688699</v>
      </c>
      <c r="AF26" s="109">
        <v>0</v>
      </c>
      <c r="AG26" s="109">
        <v>0</v>
      </c>
      <c r="AH26" s="109">
        <v>0</v>
      </c>
      <c r="AI26" s="109">
        <v>74.423240249781102</v>
      </c>
      <c r="AJ26" s="109">
        <v>74.423240249781102</v>
      </c>
      <c r="AK26" s="109">
        <v>124.496554539722</v>
      </c>
      <c r="AL26" s="109">
        <v>3.58186151623512E-2</v>
      </c>
      <c r="AM26" s="109">
        <v>11.8496592639104</v>
      </c>
      <c r="AN26" s="109">
        <v>0</v>
      </c>
      <c r="AO26" s="109">
        <v>8.0146396484130396</v>
      </c>
      <c r="AP26" s="109">
        <v>203.689975463812</v>
      </c>
      <c r="AQ26" s="109">
        <v>7679.9903018709501</v>
      </c>
      <c r="AR26" s="109">
        <v>53.5771925168482</v>
      </c>
      <c r="AS26" s="109">
        <v>35.207532827550402</v>
      </c>
      <c r="AT26" s="109">
        <v>9.1834908127608692</v>
      </c>
      <c r="AU26" s="109">
        <v>1.21082580371992</v>
      </c>
      <c r="AV26" s="109">
        <v>0</v>
      </c>
      <c r="AW26" s="109">
        <v>0</v>
      </c>
      <c r="AX26" s="109">
        <v>58.320717272556202</v>
      </c>
      <c r="AY26" s="109">
        <v>58.320717272556202</v>
      </c>
      <c r="AZ26" s="109">
        <v>10.9228310663173</v>
      </c>
      <c r="BA26" s="109">
        <v>1855641.2121880299</v>
      </c>
      <c r="BB26" s="109">
        <v>0</v>
      </c>
      <c r="BC26" s="109">
        <v>15.170224426853499</v>
      </c>
      <c r="BD26" s="109">
        <v>3.2671509091088899</v>
      </c>
      <c r="BE26" s="109">
        <v>5.6471218212450598</v>
      </c>
      <c r="BF26" s="109">
        <v>11.3368450629776</v>
      </c>
      <c r="BG26" s="109">
        <v>0</v>
      </c>
      <c r="BH26" s="109">
        <v>0</v>
      </c>
      <c r="BI26" s="109">
        <v>0</v>
      </c>
      <c r="BJ26" s="109">
        <v>1602.12484248394</v>
      </c>
      <c r="BK26" s="109">
        <v>0</v>
      </c>
      <c r="BL26" s="109">
        <v>1039.1762867974001</v>
      </c>
      <c r="BM26" s="109">
        <v>248.246976112038</v>
      </c>
      <c r="BN26" s="109">
        <v>27.583032540048499</v>
      </c>
      <c r="BO26" s="109">
        <v>275.83000865208697</v>
      </c>
      <c r="BP26" s="109">
        <v>0</v>
      </c>
      <c r="BQ26" s="109">
        <v>32.825179456368502</v>
      </c>
      <c r="BR26" s="109">
        <v>0</v>
      </c>
      <c r="BS26" s="109">
        <v>0</v>
      </c>
      <c r="BT26" s="109">
        <v>0</v>
      </c>
      <c r="BU26" s="109">
        <v>0.242729171259114</v>
      </c>
      <c r="BV26" s="109">
        <v>338.38860534794901</v>
      </c>
      <c r="BW26" s="109">
        <v>0.26700091377558</v>
      </c>
      <c r="BX26" s="109">
        <v>73.222915364451595</v>
      </c>
      <c r="BY26" s="109">
        <v>88.191149207603701</v>
      </c>
      <c r="BZ26" s="109">
        <v>8.0909252247005806E-2</v>
      </c>
      <c r="CA26" s="109">
        <v>0</v>
      </c>
      <c r="CB26" s="109">
        <v>56.960170484421504</v>
      </c>
      <c r="CC26" s="109">
        <v>1156.48396806234</v>
      </c>
      <c r="CD26" s="109">
        <v>809.04952116970605</v>
      </c>
      <c r="CE26" s="109">
        <v>347.43444689263998</v>
      </c>
      <c r="CF26" s="109">
        <v>0.65212938157178502</v>
      </c>
      <c r="CG26" s="109">
        <v>0</v>
      </c>
      <c r="CH26" s="109">
        <v>19.3373138755931</v>
      </c>
      <c r="CI26" s="109">
        <v>5.2995668100233102</v>
      </c>
      <c r="CJ26" s="109">
        <v>219.83062780833001</v>
      </c>
      <c r="CK26" s="109">
        <v>14.5636754724339</v>
      </c>
      <c r="CL26" s="109">
        <v>2.8318333161527098</v>
      </c>
      <c r="CM26" s="109">
        <v>314.08999476843098</v>
      </c>
      <c r="CN26" s="109">
        <v>10.1347180282777</v>
      </c>
      <c r="CO26" s="109">
        <v>0.12136473427382501</v>
      </c>
      <c r="CP26" s="109">
        <v>13.3500496805061</v>
      </c>
      <c r="CQ26" s="109">
        <v>8.0909286308415602E-3</v>
      </c>
      <c r="CR26" s="109">
        <v>88.831996160077594</v>
      </c>
      <c r="CS26" s="109">
        <v>36.511030463651302</v>
      </c>
      <c r="CT26" s="109">
        <v>1.23286643774812</v>
      </c>
      <c r="CU26" s="109">
        <v>0</v>
      </c>
      <c r="CV26" s="109">
        <v>6.09695640554965E-3</v>
      </c>
      <c r="CW26" s="109">
        <v>38.981399407401703</v>
      </c>
      <c r="CX26" s="109">
        <v>7.9334114335540598</v>
      </c>
      <c r="CY26" s="109">
        <v>0</v>
      </c>
      <c r="CZ26" s="109">
        <v>136.30769308220101</v>
      </c>
      <c r="DA26" s="109">
        <v>974.11860206881704</v>
      </c>
      <c r="DB26" s="109">
        <v>3.1283302040600498</v>
      </c>
      <c r="DC26" s="109">
        <v>29.469535783885998</v>
      </c>
      <c r="DE26" s="45">
        <f t="shared" si="0"/>
        <v>-1.9801417452174069E-4</v>
      </c>
      <c r="DF26" s="45">
        <f t="shared" si="1"/>
        <v>-1.9401870997327793E-4</v>
      </c>
      <c r="DG26" s="45">
        <f t="shared" si="2"/>
        <v>-1.949366006803479E-4</v>
      </c>
      <c r="DH26" s="45">
        <f t="shared" si="3"/>
        <v>-2.3884200500590261E-4</v>
      </c>
      <c r="DI26" s="45">
        <f t="shared" si="4"/>
        <v>-2.5378941778816759E-4</v>
      </c>
      <c r="DJ26" s="45">
        <f t="shared" si="5"/>
        <v>-1.8304624101728718E-4</v>
      </c>
      <c r="DK26" s="45">
        <f t="shared" si="6"/>
        <v>-2.0235014180072168E-4</v>
      </c>
      <c r="DL26" s="45">
        <f t="shared" si="7"/>
        <v>-1.9456868826599517E-4</v>
      </c>
      <c r="DM26" s="45">
        <f t="shared" si="8"/>
        <v>-1.9684758735449107E-4</v>
      </c>
      <c r="DN26" s="45">
        <f t="shared" si="9"/>
        <v>-2.0390415125274062E-4</v>
      </c>
      <c r="DO26" s="45">
        <f t="shared" si="10"/>
        <v>-2.0657990233040519E-4</v>
      </c>
      <c r="DP26" s="45">
        <f t="shared" si="11"/>
        <v>-1.9605203478915027E-4</v>
      </c>
      <c r="DQ26" s="45">
        <f t="shared" si="12"/>
        <v>-1.989949896337738E-4</v>
      </c>
      <c r="DR26" s="45">
        <f t="shared" si="13"/>
        <v>-1.91812663719466E-4</v>
      </c>
      <c r="DS26" s="45">
        <f t="shared" si="14"/>
        <v>-2.1306634664632426E-4</v>
      </c>
      <c r="DT26" s="45">
        <f t="shared" si="15"/>
        <v>-1.980862317388868E-4</v>
      </c>
    </row>
    <row r="27" spans="1:124" x14ac:dyDescent="0.25">
      <c r="A27" s="22" t="s">
        <v>26</v>
      </c>
      <c r="B27" s="109">
        <v>11969.8</v>
      </c>
      <c r="C27" s="109">
        <v>1713.62</v>
      </c>
      <c r="D27" s="109">
        <v>381.87099999999998</v>
      </c>
      <c r="E27" s="109">
        <v>1902.7</v>
      </c>
      <c r="F27" s="109">
        <v>1301.92</v>
      </c>
      <c r="G27" s="109">
        <v>93.341499999999996</v>
      </c>
      <c r="H27" s="109">
        <v>1521.82</v>
      </c>
      <c r="I27" s="109">
        <v>113.15600000000001</v>
      </c>
      <c r="J27" s="109">
        <v>18.439399999999999</v>
      </c>
      <c r="K27" s="109">
        <v>12.2745</v>
      </c>
      <c r="L27" s="109">
        <v>93.207400000000007</v>
      </c>
      <c r="M27" s="109">
        <v>11.86825</v>
      </c>
      <c r="N27" s="109">
        <v>4.7029699999999997</v>
      </c>
      <c r="O27" s="109">
        <v>1.80393</v>
      </c>
      <c r="P27" s="109">
        <v>18.020399999999999</v>
      </c>
      <c r="Q27" s="109">
        <v>1.85653</v>
      </c>
      <c r="Y27" s="113"/>
      <c r="Z27" s="113"/>
      <c r="AA27" s="113"/>
      <c r="AB27" s="114"/>
      <c r="AC27" s="109" t="s">
        <v>26</v>
      </c>
      <c r="AD27" s="109">
        <v>0</v>
      </c>
      <c r="AE27" s="109">
        <v>47.164357132573798</v>
      </c>
      <c r="AF27" s="109">
        <v>0</v>
      </c>
      <c r="AG27" s="109">
        <v>0</v>
      </c>
      <c r="AH27" s="109">
        <v>0</v>
      </c>
      <c r="AI27" s="109">
        <v>113.15596057453899</v>
      </c>
      <c r="AJ27" s="109">
        <v>113.15596057453899</v>
      </c>
      <c r="AK27" s="109">
        <v>203.81526302187501</v>
      </c>
      <c r="AL27" s="109">
        <v>7.3069711882515598E-2</v>
      </c>
      <c r="AM27" s="109">
        <v>18.4393782861458</v>
      </c>
      <c r="AN27" s="109">
        <v>0</v>
      </c>
      <c r="AO27" s="109">
        <v>12.2745294205605</v>
      </c>
      <c r="AP27" s="109">
        <v>317.78941436972599</v>
      </c>
      <c r="AQ27" s="109">
        <v>11969.796922568101</v>
      </c>
      <c r="AR27" s="109">
        <v>84.797900940624004</v>
      </c>
      <c r="AS27" s="109">
        <v>59.573764711982598</v>
      </c>
      <c r="AT27" s="109">
        <v>13.9303294676267</v>
      </c>
      <c r="AU27" s="109">
        <v>1.80392874978201</v>
      </c>
      <c r="AV27" s="109">
        <v>0</v>
      </c>
      <c r="AW27" s="109">
        <v>0</v>
      </c>
      <c r="AX27" s="109">
        <v>93.207340477962006</v>
      </c>
      <c r="AY27" s="109">
        <v>93.207340477962006</v>
      </c>
      <c r="AZ27" s="109">
        <v>18.020383552803398</v>
      </c>
      <c r="BA27" s="109">
        <v>2895066.3936639102</v>
      </c>
      <c r="BB27" s="109">
        <v>0</v>
      </c>
      <c r="BC27" s="109">
        <v>25.409178946796899</v>
      </c>
      <c r="BD27" s="109">
        <v>5.3981879695867896</v>
      </c>
      <c r="BE27" s="109">
        <v>9.9531645499786805</v>
      </c>
      <c r="BF27" s="109">
        <v>18.133972685527201</v>
      </c>
      <c r="BG27" s="109">
        <v>0</v>
      </c>
      <c r="BH27" s="109">
        <v>0</v>
      </c>
      <c r="BI27" s="109">
        <v>0</v>
      </c>
      <c r="BJ27" s="109">
        <v>1713.6198299134101</v>
      </c>
      <c r="BK27" s="109">
        <v>0</v>
      </c>
      <c r="BL27" s="109">
        <v>1628.52375722702</v>
      </c>
      <c r="BM27" s="109">
        <v>343.68359432750702</v>
      </c>
      <c r="BN27" s="109">
        <v>38.187057709287501</v>
      </c>
      <c r="BO27" s="109">
        <v>381.87065203679498</v>
      </c>
      <c r="BP27" s="109">
        <v>0</v>
      </c>
      <c r="BQ27" s="109">
        <v>53.656199826937097</v>
      </c>
      <c r="BR27" s="109">
        <v>0</v>
      </c>
      <c r="BS27" s="109">
        <v>0</v>
      </c>
      <c r="BT27" s="109">
        <v>0</v>
      </c>
      <c r="BU27" s="109">
        <v>0.39057660675606398</v>
      </c>
      <c r="BV27" s="109">
        <v>516.38643966004702</v>
      </c>
      <c r="BW27" s="109">
        <v>0.42963320491410201</v>
      </c>
      <c r="BX27" s="109">
        <v>117.82371048904</v>
      </c>
      <c r="BY27" s="109">
        <v>141.909247176706</v>
      </c>
      <c r="BZ27" s="109">
        <v>0.13019205608558301</v>
      </c>
      <c r="CA27" s="109">
        <v>0</v>
      </c>
      <c r="CB27" s="109">
        <v>91.655114116745693</v>
      </c>
      <c r="CC27" s="109">
        <v>1902.62907205487</v>
      </c>
      <c r="CD27" s="109">
        <v>1301.8491862542901</v>
      </c>
      <c r="CE27" s="109">
        <v>600.77988580058002</v>
      </c>
      <c r="CF27" s="109">
        <v>1.0493448888594901</v>
      </c>
      <c r="CG27" s="109">
        <v>0</v>
      </c>
      <c r="CH27" s="109">
        <v>31.115886726522099</v>
      </c>
      <c r="CI27" s="109">
        <v>8.5275730418823006</v>
      </c>
      <c r="CJ27" s="109">
        <v>353.73151892943503</v>
      </c>
      <c r="CK27" s="109">
        <v>23.434559213390799</v>
      </c>
      <c r="CL27" s="109">
        <v>4.5567215397079899</v>
      </c>
      <c r="CM27" s="109">
        <v>505.40513136791202</v>
      </c>
      <c r="CN27" s="109">
        <v>17.702603223818699</v>
      </c>
      <c r="CO27" s="109">
        <v>0.19528814299178199</v>
      </c>
      <c r="CP27" s="109">
        <v>21.4816695381868</v>
      </c>
      <c r="CQ27" s="109">
        <v>1.30192151545715E-2</v>
      </c>
      <c r="CR27" s="109">
        <v>93.341557455204807</v>
      </c>
      <c r="CS27" s="109">
        <v>54.689695165586699</v>
      </c>
      <c r="CT27" s="109">
        <v>1.85652614444683</v>
      </c>
      <c r="CU27" s="109">
        <v>0</v>
      </c>
      <c r="CV27" s="109">
        <v>1.24373381776153E-2</v>
      </c>
      <c r="CW27" s="109">
        <v>60.554214671494798</v>
      </c>
      <c r="CX27" s="109">
        <v>11.8682228409607</v>
      </c>
      <c r="CY27" s="109">
        <v>0</v>
      </c>
      <c r="CZ27" s="109">
        <v>205.88225431439</v>
      </c>
      <c r="DA27" s="109">
        <v>1521.8201910304899</v>
      </c>
      <c r="DB27" s="109">
        <v>4.7029686815952596</v>
      </c>
      <c r="DC27" s="109">
        <v>45.284345146260101</v>
      </c>
      <c r="DE27" s="45">
        <f t="shared" si="0"/>
        <v>-2.5709969242749095E-7</v>
      </c>
      <c r="DF27" s="45">
        <f t="shared" si="1"/>
        <v>-9.9255721707766575E-8</v>
      </c>
      <c r="DG27" s="45">
        <f t="shared" si="2"/>
        <v>-9.1120615339115435E-7</v>
      </c>
      <c r="DH27" s="45">
        <f t="shared" si="3"/>
        <v>-3.7277524113129628E-5</v>
      </c>
      <c r="DI27" s="45">
        <f t="shared" si="4"/>
        <v>-5.4391779610101832E-5</v>
      </c>
      <c r="DJ27" s="45">
        <f t="shared" si="5"/>
        <v>6.1553762057292828E-7</v>
      </c>
      <c r="DK27" s="45">
        <f t="shared" si="6"/>
        <v>1.2552765109315675E-7</v>
      </c>
      <c r="DL27" s="45">
        <f t="shared" si="7"/>
        <v>-3.4841688475585093E-7</v>
      </c>
      <c r="DM27" s="45">
        <f t="shared" si="8"/>
        <v>-1.1775792161965482E-6</v>
      </c>
      <c r="DN27" s="45">
        <f t="shared" si="9"/>
        <v>2.3968846388704592E-6</v>
      </c>
      <c r="DO27" s="45">
        <f t="shared" si="10"/>
        <v>-6.3859777228671449E-7</v>
      </c>
      <c r="DP27" s="45">
        <f t="shared" si="11"/>
        <v>-2.2883777557915488E-6</v>
      </c>
      <c r="DQ27" s="45">
        <f t="shared" si="12"/>
        <v>-2.8033449927326467E-7</v>
      </c>
      <c r="DR27" s="45">
        <f t="shared" si="13"/>
        <v>-6.9305238563753412E-7</v>
      </c>
      <c r="DS27" s="45">
        <f t="shared" si="14"/>
        <v>-9.1269875253663083E-7</v>
      </c>
      <c r="DT27" s="45">
        <f t="shared" si="15"/>
        <v>-2.0767524198705996E-6</v>
      </c>
    </row>
    <row r="28" spans="1:124" x14ac:dyDescent="0.25">
      <c r="A28" s="22" t="s">
        <v>27</v>
      </c>
      <c r="B28" s="109">
        <v>8343.9</v>
      </c>
      <c r="C28" s="109">
        <v>1903.123</v>
      </c>
      <c r="D28" s="109">
        <v>366.44</v>
      </c>
      <c r="E28" s="109">
        <v>1494.3779999999999</v>
      </c>
      <c r="F28" s="109">
        <v>811.65899999999999</v>
      </c>
      <c r="G28" s="109">
        <v>180.52500000000001</v>
      </c>
      <c r="H28" s="109">
        <v>1333.463</v>
      </c>
      <c r="I28" s="109">
        <v>109.48350000000001</v>
      </c>
      <c r="J28" s="109">
        <v>16.385899999999999</v>
      </c>
      <c r="K28" s="109">
        <v>11.57344</v>
      </c>
      <c r="L28" s="109">
        <v>74.074200000000005</v>
      </c>
      <c r="M28" s="109">
        <v>12.2201</v>
      </c>
      <c r="N28" s="109">
        <v>4.7405999999999997</v>
      </c>
      <c r="O28" s="109">
        <v>1.866816</v>
      </c>
      <c r="P28" s="109">
        <v>12.498570000000001</v>
      </c>
      <c r="Q28" s="109">
        <v>1.797094</v>
      </c>
      <c r="Y28" s="113"/>
      <c r="Z28" s="113"/>
      <c r="AA28" s="113"/>
      <c r="AB28" s="114"/>
      <c r="AC28" s="109" t="s">
        <v>27</v>
      </c>
      <c r="AD28" s="109">
        <v>0</v>
      </c>
      <c r="AE28" s="109">
        <v>42.032319904652297</v>
      </c>
      <c r="AF28" s="109">
        <v>0</v>
      </c>
      <c r="AG28" s="109">
        <v>0</v>
      </c>
      <c r="AH28" s="109">
        <v>0</v>
      </c>
      <c r="AI28" s="109">
        <v>109.47385145067599</v>
      </c>
      <c r="AJ28" s="109">
        <v>109.47385145067599</v>
      </c>
      <c r="AK28" s="109">
        <v>195.39049584202701</v>
      </c>
      <c r="AL28" s="109">
        <v>9.60607823855993E-2</v>
      </c>
      <c r="AM28" s="109">
        <v>16.384502236024801</v>
      </c>
      <c r="AN28" s="109">
        <v>0</v>
      </c>
      <c r="AO28" s="109">
        <v>11.5724440301607</v>
      </c>
      <c r="AP28" s="109">
        <v>276.39742381694998</v>
      </c>
      <c r="AQ28" s="109">
        <v>8343.1821099334702</v>
      </c>
      <c r="AR28" s="109">
        <v>76.039565616759504</v>
      </c>
      <c r="AS28" s="109">
        <v>60.5986295958431</v>
      </c>
      <c r="AT28" s="109">
        <v>11.3640780775905</v>
      </c>
      <c r="AU28" s="109">
        <v>1.8666581472483501</v>
      </c>
      <c r="AV28" s="109">
        <v>0</v>
      </c>
      <c r="AW28" s="109">
        <v>0</v>
      </c>
      <c r="AX28" s="109">
        <v>74.067656084794095</v>
      </c>
      <c r="AY28" s="109">
        <v>74.067656084794095</v>
      </c>
      <c r="AZ28" s="109">
        <v>12.497430514814999</v>
      </c>
      <c r="BA28" s="109">
        <v>2538831.05702144</v>
      </c>
      <c r="BB28" s="109">
        <v>0</v>
      </c>
      <c r="BC28" s="109">
        <v>25.393060334404701</v>
      </c>
      <c r="BD28" s="109">
        <v>5.2642301902381501</v>
      </c>
      <c r="BE28" s="109">
        <v>10.818232960627901</v>
      </c>
      <c r="BF28" s="109">
        <v>16.616857050921201</v>
      </c>
      <c r="BG28" s="109">
        <v>0</v>
      </c>
      <c r="BH28" s="109">
        <v>0</v>
      </c>
      <c r="BI28" s="109">
        <v>0</v>
      </c>
      <c r="BJ28" s="109">
        <v>1902.9409023517801</v>
      </c>
      <c r="BK28" s="109">
        <v>0</v>
      </c>
      <c r="BL28" s="109">
        <v>1435.99348798756</v>
      </c>
      <c r="BM28" s="109">
        <v>329.76617981999198</v>
      </c>
      <c r="BN28" s="109">
        <v>36.640662025937303</v>
      </c>
      <c r="BO28" s="109">
        <v>366.40684184592999</v>
      </c>
      <c r="BP28" s="109">
        <v>0</v>
      </c>
      <c r="BQ28" s="109">
        <v>51.290229694714903</v>
      </c>
      <c r="BR28" s="109">
        <v>0</v>
      </c>
      <c r="BS28" s="109">
        <v>0</v>
      </c>
      <c r="BT28" s="109">
        <v>0</v>
      </c>
      <c r="BU28" s="109">
        <v>0.243477478684061</v>
      </c>
      <c r="BV28" s="109">
        <v>427.271914589196</v>
      </c>
      <c r="BW28" s="109">
        <v>0.26782438576475498</v>
      </c>
      <c r="BX28" s="109">
        <v>73.448967961330894</v>
      </c>
      <c r="BY28" s="109">
        <v>88.463374835342194</v>
      </c>
      <c r="BZ28" s="109">
        <v>8.1158995904914599E-2</v>
      </c>
      <c r="CA28" s="109">
        <v>0</v>
      </c>
      <c r="CB28" s="109">
        <v>57.135988910751301</v>
      </c>
      <c r="CC28" s="109">
        <v>1494.2082143175801</v>
      </c>
      <c r="CD28" s="109">
        <v>811.54690642559103</v>
      </c>
      <c r="CE28" s="109">
        <v>682.66130789199497</v>
      </c>
      <c r="CF28" s="109">
        <v>0.654141203833837</v>
      </c>
      <c r="CG28" s="109">
        <v>0</v>
      </c>
      <c r="CH28" s="109">
        <v>19.3970220958239</v>
      </c>
      <c r="CI28" s="109">
        <v>5.3159175140682402</v>
      </c>
      <c r="CJ28" s="109">
        <v>220.50918147896999</v>
      </c>
      <c r="CK28" s="109">
        <v>14.608641390675499</v>
      </c>
      <c r="CL28" s="109">
        <v>2.8405678224397399</v>
      </c>
      <c r="CM28" s="109">
        <v>315.05953581684003</v>
      </c>
      <c r="CN28" s="109">
        <v>18.973152339504701</v>
      </c>
      <c r="CO28" s="109">
        <v>0.121738810165512</v>
      </c>
      <c r="CP28" s="109">
        <v>13.3912518284583</v>
      </c>
      <c r="CQ28" s="109">
        <v>8.1158965370900001E-3</v>
      </c>
      <c r="CR28" s="109">
        <v>180.508240114199</v>
      </c>
      <c r="CS28" s="109">
        <v>43.266343183388599</v>
      </c>
      <c r="CT28" s="109">
        <v>1.7969322213054599</v>
      </c>
      <c r="CU28" s="109">
        <v>0</v>
      </c>
      <c r="CV28" s="109">
        <v>1.6351239323502902E-2</v>
      </c>
      <c r="CW28" s="109">
        <v>52.169788400950097</v>
      </c>
      <c r="CX28" s="109">
        <v>12.218983604220901</v>
      </c>
      <c r="CY28" s="109">
        <v>0</v>
      </c>
      <c r="CZ28" s="109">
        <v>166.242254961887</v>
      </c>
      <c r="DA28" s="109">
        <v>1333.3464783919401</v>
      </c>
      <c r="DB28" s="109">
        <v>4.7401864839216898</v>
      </c>
      <c r="DC28" s="109">
        <v>38.075919023851803</v>
      </c>
      <c r="DE28" s="45">
        <f t="shared" si="0"/>
        <v>-8.6037712164507613E-5</v>
      </c>
      <c r="DF28" s="45">
        <f t="shared" si="1"/>
        <v>-9.568359387173148E-5</v>
      </c>
      <c r="DG28" s="45">
        <f t="shared" si="2"/>
        <v>-9.0487266864994407E-5</v>
      </c>
      <c r="DH28" s="45">
        <f t="shared" si="3"/>
        <v>-1.1361628879697272E-4</v>
      </c>
      <c r="DI28" s="45">
        <f t="shared" si="4"/>
        <v>-1.3810427089326833E-4</v>
      </c>
      <c r="DJ28" s="45">
        <f t="shared" si="5"/>
        <v>-9.2839694230760657E-5</v>
      </c>
      <c r="DK28" s="45">
        <f t="shared" si="6"/>
        <v>-8.7382708076552467E-5</v>
      </c>
      <c r="DL28" s="45">
        <f t="shared" si="7"/>
        <v>-8.8127885243094884E-5</v>
      </c>
      <c r="DM28" s="45">
        <f t="shared" si="8"/>
        <v>-8.5302850328546458E-5</v>
      </c>
      <c r="DN28" s="45">
        <f t="shared" si="9"/>
        <v>-8.6056508635294206E-5</v>
      </c>
      <c r="DO28" s="45">
        <f t="shared" si="10"/>
        <v>-8.8342705097185136E-5</v>
      </c>
      <c r="DP28" s="45">
        <f t="shared" si="11"/>
        <v>-9.1357335791019095E-5</v>
      </c>
      <c r="DQ28" s="45">
        <f t="shared" si="12"/>
        <v>-8.7228637368658244E-5</v>
      </c>
      <c r="DR28" s="45">
        <f t="shared" si="13"/>
        <v>-8.4557209521411245E-5</v>
      </c>
      <c r="DS28" s="45">
        <f t="shared" si="14"/>
        <v>-9.1169244561716399E-5</v>
      </c>
      <c r="DT28" s="45">
        <f t="shared" si="15"/>
        <v>-9.0022388667503156E-5</v>
      </c>
    </row>
    <row r="29" spans="1:124" x14ac:dyDescent="0.25">
      <c r="A29" s="22" t="s">
        <v>28</v>
      </c>
      <c r="B29" s="109">
        <v>464.58</v>
      </c>
      <c r="C29" s="109">
        <v>40.923000000000002</v>
      </c>
      <c r="D29" s="109">
        <v>12.622</v>
      </c>
      <c r="E29" s="109">
        <v>77.608000000000004</v>
      </c>
      <c r="F29" s="109">
        <v>56.180999999999997</v>
      </c>
      <c r="G29" s="109">
        <v>2.9931999999999999</v>
      </c>
      <c r="H29" s="109">
        <v>51.435000000000002</v>
      </c>
      <c r="I29" s="109">
        <v>4.1463999999999999</v>
      </c>
      <c r="J29" s="109">
        <v>0.62987000000000004</v>
      </c>
      <c r="K29" s="109">
        <v>0.44108000000000003</v>
      </c>
      <c r="L29" s="109">
        <v>2.9144000000000001</v>
      </c>
      <c r="M29" s="109">
        <v>0.45806999999999998</v>
      </c>
      <c r="N29" s="109">
        <v>0.17843000000000001</v>
      </c>
      <c r="O29" s="109">
        <v>7.0001999999999995E-2</v>
      </c>
      <c r="P29" s="109">
        <v>0.50585999999999998</v>
      </c>
      <c r="Q29" s="109">
        <v>6.8220000000000003E-2</v>
      </c>
      <c r="Y29" s="113"/>
      <c r="Z29" s="113"/>
      <c r="AA29" s="113"/>
      <c r="AB29" s="114"/>
      <c r="AC29" s="109" t="s">
        <v>28</v>
      </c>
      <c r="AD29" s="109">
        <v>0</v>
      </c>
      <c r="AE29" s="109">
        <v>1.6178733771259399</v>
      </c>
      <c r="AF29" s="109">
        <v>0</v>
      </c>
      <c r="AG29" s="109">
        <v>0</v>
      </c>
      <c r="AH29" s="109">
        <v>0</v>
      </c>
      <c r="AI29" s="109">
        <v>4.1505412466608202</v>
      </c>
      <c r="AJ29" s="109">
        <v>4.1505412466608202</v>
      </c>
      <c r="AK29" s="109">
        <v>7.4228158170604601</v>
      </c>
      <c r="AL29" s="109">
        <v>3.4769618098182799E-3</v>
      </c>
      <c r="AM29" s="109">
        <v>0.63049069672117597</v>
      </c>
      <c r="AN29" s="109">
        <v>0</v>
      </c>
      <c r="AO29" s="109">
        <v>0.44151834190997402</v>
      </c>
      <c r="AP29" s="109">
        <v>10.6875031727817</v>
      </c>
      <c r="AQ29" s="109">
        <v>464.92822742880401</v>
      </c>
      <c r="AR29" s="109">
        <v>2.9235373719472801</v>
      </c>
      <c r="AS29" s="109">
        <v>2.2790223452636398</v>
      </c>
      <c r="AT29" s="109">
        <v>0.44491114978752899</v>
      </c>
      <c r="AU29" s="109">
        <v>7.00727150752051E-2</v>
      </c>
      <c r="AV29" s="109">
        <v>0</v>
      </c>
      <c r="AW29" s="109">
        <v>0</v>
      </c>
      <c r="AX29" s="109">
        <v>2.91718600325181</v>
      </c>
      <c r="AY29" s="109">
        <v>2.91718600325181</v>
      </c>
      <c r="AZ29" s="109">
        <v>0.50632686759040302</v>
      </c>
      <c r="BA29" s="109">
        <v>97981.670102570002</v>
      </c>
      <c r="BB29" s="109">
        <v>0</v>
      </c>
      <c r="BC29" s="109">
        <v>0.95781662939753198</v>
      </c>
      <c r="BD29" s="109">
        <v>0.199394385141068</v>
      </c>
      <c r="BE29" s="109">
        <v>0.402520316537057</v>
      </c>
      <c r="BF29" s="109">
        <v>0.63635367557885103</v>
      </c>
      <c r="BG29" s="109">
        <v>0</v>
      </c>
      <c r="BH29" s="109">
        <v>0</v>
      </c>
      <c r="BI29" s="109">
        <v>0</v>
      </c>
      <c r="BJ29" s="109">
        <v>40.9672556314313</v>
      </c>
      <c r="BK29" s="109">
        <v>0</v>
      </c>
      <c r="BL29" s="109">
        <v>55.382502245958598</v>
      </c>
      <c r="BM29" s="109">
        <v>11.373520219139399</v>
      </c>
      <c r="BN29" s="109">
        <v>1.2637240518747499</v>
      </c>
      <c r="BO29" s="109">
        <v>12.637244271014101</v>
      </c>
      <c r="BP29" s="109">
        <v>0</v>
      </c>
      <c r="BQ29" s="109">
        <v>1.94947713542441</v>
      </c>
      <c r="BR29" s="109">
        <v>0</v>
      </c>
      <c r="BS29" s="109">
        <v>0</v>
      </c>
      <c r="BT29" s="109">
        <v>0</v>
      </c>
      <c r="BU29" s="109">
        <v>1.6864320948869301E-2</v>
      </c>
      <c r="BV29" s="109">
        <v>16.681013829593699</v>
      </c>
      <c r="BW29" s="109">
        <v>1.8550861180464801E-2</v>
      </c>
      <c r="BX29" s="109">
        <v>5.0874195450762496</v>
      </c>
      <c r="BY29" s="109">
        <v>6.1273872473640996</v>
      </c>
      <c r="BZ29" s="109">
        <v>5.6214557118999904E-3</v>
      </c>
      <c r="CA29" s="109">
        <v>0</v>
      </c>
      <c r="CB29" s="109">
        <v>3.9575043679073101</v>
      </c>
      <c r="CC29" s="109">
        <v>77.651282458153503</v>
      </c>
      <c r="CD29" s="109">
        <v>56.211536651068897</v>
      </c>
      <c r="CE29" s="109">
        <v>21.439745807084499</v>
      </c>
      <c r="CF29" s="109">
        <v>4.5308746286589797E-2</v>
      </c>
      <c r="CG29" s="109">
        <v>0</v>
      </c>
      <c r="CH29" s="109">
        <v>1.34352946752867</v>
      </c>
      <c r="CI29" s="109">
        <v>0.36820591169386602</v>
      </c>
      <c r="CJ29" s="109">
        <v>15.2734983492892</v>
      </c>
      <c r="CK29" s="109">
        <v>1.01186127416127</v>
      </c>
      <c r="CL29" s="109">
        <v>0.19675128005864201</v>
      </c>
      <c r="CM29" s="109">
        <v>21.822498718563399</v>
      </c>
      <c r="CN29" s="109">
        <v>0.70751500598444605</v>
      </c>
      <c r="CO29" s="109">
        <v>8.4321495615558E-3</v>
      </c>
      <c r="CP29" s="109">
        <v>0.92754081030881197</v>
      </c>
      <c r="CQ29" s="109">
        <v>5.6214542788957003E-4</v>
      </c>
      <c r="CR29" s="109">
        <v>2.99957157139943</v>
      </c>
      <c r="CS29" s="109">
        <v>1.7043893775532</v>
      </c>
      <c r="CT29" s="109">
        <v>6.8288135093724001E-2</v>
      </c>
      <c r="CU29" s="109">
        <v>0</v>
      </c>
      <c r="CV29" s="109">
        <v>5.9184049587680495E-4</v>
      </c>
      <c r="CW29" s="109">
        <v>2.0208843258409201</v>
      </c>
      <c r="CX29" s="109">
        <v>0.45853326275183098</v>
      </c>
      <c r="CY29" s="109">
        <v>0</v>
      </c>
      <c r="CZ29" s="109">
        <v>6.5217832358339196</v>
      </c>
      <c r="DA29" s="109">
        <v>51.485322729101497</v>
      </c>
      <c r="DB29" s="109">
        <v>0.17861010671858499</v>
      </c>
      <c r="DC29" s="109">
        <v>1.48185256443283</v>
      </c>
      <c r="DE29" s="45">
        <f t="shared" si="0"/>
        <v>7.4955320677606233E-4</v>
      </c>
      <c r="DF29" s="45">
        <f t="shared" si="1"/>
        <v>1.0814366354201322E-3</v>
      </c>
      <c r="DG29" s="45">
        <f t="shared" si="2"/>
        <v>1.2077540020678952E-3</v>
      </c>
      <c r="DH29" s="45">
        <f t="shared" si="3"/>
        <v>5.5770614052029087E-4</v>
      </c>
      <c r="DI29" s="45">
        <f t="shared" si="4"/>
        <v>5.4354053984264792E-4</v>
      </c>
      <c r="DJ29" s="45">
        <f t="shared" si="5"/>
        <v>2.1286821460076576E-3</v>
      </c>
      <c r="DK29" s="45">
        <f t="shared" si="6"/>
        <v>9.7837521340517447E-4</v>
      </c>
      <c r="DL29" s="45">
        <f t="shared" si="7"/>
        <v>9.987571533909864E-4</v>
      </c>
      <c r="DM29" s="45">
        <f t="shared" si="8"/>
        <v>9.8543623474038828E-4</v>
      </c>
      <c r="DN29" s="45">
        <f t="shared" si="9"/>
        <v>9.9379230519178793E-4</v>
      </c>
      <c r="DO29" s="45">
        <f t="shared" si="10"/>
        <v>9.559440199731977E-4</v>
      </c>
      <c r="DP29" s="45">
        <f t="shared" si="11"/>
        <v>1.0113361534940209E-3</v>
      </c>
      <c r="DQ29" s="45">
        <f t="shared" si="12"/>
        <v>1.0093970665526117E-3</v>
      </c>
      <c r="DR29" s="45">
        <f t="shared" si="13"/>
        <v>1.0101864976015686E-3</v>
      </c>
      <c r="DS29" s="45">
        <f t="shared" si="14"/>
        <v>9.2291857510584294E-4</v>
      </c>
      <c r="DT29" s="45">
        <f t="shared" si="15"/>
        <v>9.9875540492520864E-4</v>
      </c>
    </row>
    <row r="30" spans="1:124" x14ac:dyDescent="0.25">
      <c r="A30" s="22" t="s">
        <v>29</v>
      </c>
      <c r="B30" s="109">
        <v>5.88</v>
      </c>
      <c r="C30" s="109">
        <v>0.40400000000000003</v>
      </c>
      <c r="D30" s="109">
        <v>0.13900000000000001</v>
      </c>
      <c r="E30" s="109">
        <v>1.02</v>
      </c>
      <c r="F30" s="109">
        <v>0.75</v>
      </c>
      <c r="G30" s="109">
        <v>2.58E-2</v>
      </c>
      <c r="H30" s="109">
        <v>0.59699999999999998</v>
      </c>
      <c r="I30" s="109">
        <v>4.9099999999999998E-2</v>
      </c>
      <c r="J30" s="109">
        <v>7.3299999999999997E-3</v>
      </c>
      <c r="K30" s="109">
        <v>5.1999999999999998E-3</v>
      </c>
      <c r="L30" s="109">
        <v>3.3099999999999997E-2</v>
      </c>
      <c r="M30" s="109">
        <v>5.4900000000000001E-3</v>
      </c>
      <c r="N30" s="109">
        <v>2.1299999999999999E-3</v>
      </c>
      <c r="O30" s="109">
        <v>8.4000000000000003E-4</v>
      </c>
      <c r="P30" s="109">
        <v>5.5599999999999998E-3</v>
      </c>
      <c r="Q30" s="109">
        <v>8.0800000000000002E-4</v>
      </c>
      <c r="Y30" s="113"/>
      <c r="Z30" s="113"/>
      <c r="AA30" s="113"/>
      <c r="AB30" s="114"/>
      <c r="AC30" s="109" t="s">
        <v>29</v>
      </c>
      <c r="AD30" s="109">
        <v>0</v>
      </c>
      <c r="AE30" s="109">
        <v>1.8827971262752301E-2</v>
      </c>
      <c r="AF30" s="109">
        <v>0</v>
      </c>
      <c r="AG30" s="109">
        <v>0</v>
      </c>
      <c r="AH30" s="109">
        <v>0</v>
      </c>
      <c r="AI30" s="109">
        <v>4.9098677623637899E-2</v>
      </c>
      <c r="AJ30" s="109">
        <v>4.9098677623637899E-2</v>
      </c>
      <c r="AK30" s="109">
        <v>8.7671935713222696E-2</v>
      </c>
      <c r="AL30" s="109">
        <v>4.3369741783649402E-5</v>
      </c>
      <c r="AM30" s="109">
        <v>7.3299906127195598E-3</v>
      </c>
      <c r="AN30" s="109">
        <v>0</v>
      </c>
      <c r="AO30" s="109">
        <v>5.2000265163114397E-3</v>
      </c>
      <c r="AP30" s="109">
        <v>0.12373870269018999</v>
      </c>
      <c r="AQ30" s="109">
        <v>5.8799984567646</v>
      </c>
      <c r="AR30" s="109">
        <v>3.4068012698622599E-2</v>
      </c>
      <c r="AS30" s="109">
        <v>2.7226285685940502E-2</v>
      </c>
      <c r="AT30" s="109">
        <v>5.0791932075596397E-3</v>
      </c>
      <c r="AU30" s="109">
        <v>8.3999530084822801E-4</v>
      </c>
      <c r="AV30" s="109">
        <v>0</v>
      </c>
      <c r="AW30" s="109">
        <v>0</v>
      </c>
      <c r="AX30" s="109">
        <v>3.3101299734894202E-2</v>
      </c>
      <c r="AY30" s="109">
        <v>3.3101299734894202E-2</v>
      </c>
      <c r="AZ30" s="109">
        <v>5.5599562658112701E-3</v>
      </c>
      <c r="BA30" s="109">
        <v>1135.3803248510501</v>
      </c>
      <c r="BB30" s="109">
        <v>0</v>
      </c>
      <c r="BC30" s="109">
        <v>1.14046450283018E-2</v>
      </c>
      <c r="BD30" s="109">
        <v>2.3630352210409098E-3</v>
      </c>
      <c r="BE30" s="109">
        <v>4.8670405575488998E-3</v>
      </c>
      <c r="BF30" s="109">
        <v>7.4484666302903997E-3</v>
      </c>
      <c r="BG30" s="109">
        <v>0</v>
      </c>
      <c r="BH30" s="109">
        <v>0</v>
      </c>
      <c r="BI30" s="109">
        <v>0</v>
      </c>
      <c r="BJ30" s="109">
        <v>0.40400028660085802</v>
      </c>
      <c r="BK30" s="109">
        <v>0</v>
      </c>
      <c r="BL30" s="109">
        <v>0.64306233017521197</v>
      </c>
      <c r="BM30" s="109">
        <v>0.12509752696528201</v>
      </c>
      <c r="BN30" s="109">
        <v>1.3900119600742901E-2</v>
      </c>
      <c r="BO30" s="109">
        <v>0.13899764656602501</v>
      </c>
      <c r="BP30" s="109">
        <v>0</v>
      </c>
      <c r="BQ30" s="109">
        <v>2.30130926988431E-2</v>
      </c>
      <c r="BR30" s="109">
        <v>0</v>
      </c>
      <c r="BS30" s="109">
        <v>0</v>
      </c>
      <c r="BT30" s="109">
        <v>0</v>
      </c>
      <c r="BU30" s="109">
        <v>2.25003720299608E-4</v>
      </c>
      <c r="BV30" s="109">
        <v>0.19103841664048599</v>
      </c>
      <c r="BW30" s="109">
        <v>2.4750188770757798E-4</v>
      </c>
      <c r="BX30" s="109">
        <v>6.7875019979386705E-2</v>
      </c>
      <c r="BY30" s="109">
        <v>8.1749918704564106E-2</v>
      </c>
      <c r="BZ30" s="109">
        <v>7.5000137788874298E-5</v>
      </c>
      <c r="CA30" s="109">
        <v>0</v>
      </c>
      <c r="CB30" s="109">
        <v>5.2800035273951801E-2</v>
      </c>
      <c r="CC30" s="109">
        <v>1.0199593720134199</v>
      </c>
      <c r="CD30" s="109">
        <v>0.74995942712897601</v>
      </c>
      <c r="CE30" s="109">
        <v>0.26999994488445</v>
      </c>
      <c r="CF30" s="109">
        <v>6.0449632654860895E-4</v>
      </c>
      <c r="CG30" s="109">
        <v>0</v>
      </c>
      <c r="CH30" s="109">
        <v>1.7925009783009999E-2</v>
      </c>
      <c r="CI30" s="109">
        <v>4.9124489492220402E-3</v>
      </c>
      <c r="CJ30" s="109">
        <v>0.20377497423348001</v>
      </c>
      <c r="CK30" s="109">
        <v>1.35000027557774E-2</v>
      </c>
      <c r="CL30" s="109">
        <v>2.6250434034954199E-3</v>
      </c>
      <c r="CM30" s="109">
        <v>0.29114998594553398</v>
      </c>
      <c r="CN30" s="109">
        <v>8.5335336893797801E-3</v>
      </c>
      <c r="CO30" s="109">
        <v>1.12501860149804E-4</v>
      </c>
      <c r="CP30" s="109">
        <v>1.23749841542794E-2</v>
      </c>
      <c r="CQ30" s="109">
        <v>7.5000137788874296E-6</v>
      </c>
      <c r="CR30" s="109">
        <v>2.5800073854836601E-2</v>
      </c>
      <c r="CS30" s="109">
        <v>1.9321953286264602E-2</v>
      </c>
      <c r="CT30" s="109">
        <v>8.0800244713040903E-4</v>
      </c>
      <c r="CU30" s="109">
        <v>0</v>
      </c>
      <c r="CV30" s="109">
        <v>7.38096540396942E-6</v>
      </c>
      <c r="CW30" s="109">
        <v>2.3349731532157102E-2</v>
      </c>
      <c r="CX30" s="109">
        <v>5.4900037738719199E-3</v>
      </c>
      <c r="CY30" s="109">
        <v>0</v>
      </c>
      <c r="CZ30" s="109">
        <v>7.4279462292696594E-2</v>
      </c>
      <c r="DA30" s="109">
        <v>0.59699984016490504</v>
      </c>
      <c r="DB30" s="109">
        <v>2.13000563832073E-3</v>
      </c>
      <c r="DC30" s="109">
        <v>1.7030917012516699E-2</v>
      </c>
      <c r="DE30" s="45">
        <f t="shared" si="0"/>
        <v>-2.6245499998546296E-7</v>
      </c>
      <c r="DF30" s="45">
        <f t="shared" si="1"/>
        <v>7.0940806433287661E-7</v>
      </c>
      <c r="DG30" s="45">
        <f t="shared" si="2"/>
        <v>-1.6931179676297225E-5</v>
      </c>
      <c r="DH30" s="45">
        <f t="shared" si="3"/>
        <v>-3.9831359392265377E-5</v>
      </c>
      <c r="DI30" s="45">
        <f t="shared" si="4"/>
        <v>-5.4097161365322201E-5</v>
      </c>
      <c r="DJ30" s="45">
        <f t="shared" si="5"/>
        <v>2.8625905659128265E-6</v>
      </c>
      <c r="DK30" s="45">
        <f t="shared" si="6"/>
        <v>-2.677304772817786E-7</v>
      </c>
      <c r="DL30" s="45">
        <f t="shared" si="7"/>
        <v>-2.693230880039213E-5</v>
      </c>
      <c r="DM30" s="45">
        <f t="shared" si="8"/>
        <v>-1.2806658171835703E-6</v>
      </c>
      <c r="DN30" s="45">
        <f t="shared" si="9"/>
        <v>5.0992906615336997E-6</v>
      </c>
      <c r="DO30" s="45">
        <f t="shared" si="10"/>
        <v>3.9266915232757196E-5</v>
      </c>
      <c r="DP30" s="45">
        <f t="shared" si="11"/>
        <v>6.8740836426713803E-7</v>
      </c>
      <c r="DQ30" s="45">
        <f t="shared" si="12"/>
        <v>2.6470989342773599E-6</v>
      </c>
      <c r="DR30" s="45">
        <f t="shared" si="13"/>
        <v>-5.5942283000256375E-6</v>
      </c>
      <c r="DS30" s="45">
        <f t="shared" si="14"/>
        <v>-7.8658612823192801E-6</v>
      </c>
      <c r="DT30" s="45">
        <f t="shared" si="15"/>
        <v>3.028626743824281E-6</v>
      </c>
    </row>
    <row r="31" spans="1:124" x14ac:dyDescent="0.25">
      <c r="A31" s="22" t="s">
        <v>30</v>
      </c>
      <c r="B31" s="109">
        <v>72.489999999999995</v>
      </c>
      <c r="C31" s="109">
        <v>15.073</v>
      </c>
      <c r="D31" s="109">
        <v>2.9449999999999998</v>
      </c>
      <c r="E31" s="109">
        <v>12.340999999999999</v>
      </c>
      <c r="F31" s="109">
        <v>7.4770000000000003</v>
      </c>
      <c r="G31" s="109">
        <v>1.339</v>
      </c>
      <c r="H31" s="109">
        <v>10.5</v>
      </c>
      <c r="I31" s="109">
        <v>0.86519999999999997</v>
      </c>
      <c r="J31" s="109">
        <v>0.12916</v>
      </c>
      <c r="K31" s="109">
        <v>9.146E-2</v>
      </c>
      <c r="L31" s="109">
        <v>0.58320000000000005</v>
      </c>
      <c r="M31" s="109">
        <v>9.6729999999999997E-2</v>
      </c>
      <c r="N31" s="109">
        <v>3.7589999999999998E-2</v>
      </c>
      <c r="O31" s="109">
        <v>1.4805E-2</v>
      </c>
      <c r="P31" s="109">
        <v>9.7750000000000004E-2</v>
      </c>
      <c r="Q31" s="109">
        <v>1.4252000000000001E-2</v>
      </c>
      <c r="Y31" s="113"/>
      <c r="Z31" s="113"/>
      <c r="AA31" s="113"/>
      <c r="AB31" s="114"/>
      <c r="AC31" s="109" t="s">
        <v>30</v>
      </c>
      <c r="AD31" s="109">
        <v>0</v>
      </c>
      <c r="AE31" s="109">
        <v>0.33103996058907498</v>
      </c>
      <c r="AF31" s="109">
        <v>0</v>
      </c>
      <c r="AG31" s="109">
        <v>0</v>
      </c>
      <c r="AH31" s="109">
        <v>0</v>
      </c>
      <c r="AI31" s="109">
        <v>0.86519425856776699</v>
      </c>
      <c r="AJ31" s="109">
        <v>0.86519425856776699</v>
      </c>
      <c r="AK31" s="109">
        <v>1.5414992556093801</v>
      </c>
      <c r="AL31" s="109">
        <v>7.6247850464899601E-4</v>
      </c>
      <c r="AM31" s="109">
        <v>0.12916030685454399</v>
      </c>
      <c r="AN31" s="109">
        <v>0</v>
      </c>
      <c r="AO31" s="109">
        <v>9.1459488769589398E-2</v>
      </c>
      <c r="AP31" s="109">
        <v>2.1755849227445299</v>
      </c>
      <c r="AQ31" s="109">
        <v>72.489976355429107</v>
      </c>
      <c r="AR31" s="109">
        <v>0.59897611796160599</v>
      </c>
      <c r="AS31" s="109">
        <v>0.47869933515104401</v>
      </c>
      <c r="AT31" s="109">
        <v>8.9302448449544394E-2</v>
      </c>
      <c r="AU31" s="109">
        <v>1.48049844678869E-2</v>
      </c>
      <c r="AV31" s="109">
        <v>0</v>
      </c>
      <c r="AW31" s="109">
        <v>0</v>
      </c>
      <c r="AX31" s="109">
        <v>0.58320154296201898</v>
      </c>
      <c r="AY31" s="109">
        <v>0.58320154296201898</v>
      </c>
      <c r="AZ31" s="109">
        <v>9.77492290960498E-2</v>
      </c>
      <c r="BA31" s="109">
        <v>20084.105499980698</v>
      </c>
      <c r="BB31" s="109">
        <v>0</v>
      </c>
      <c r="BC31" s="109">
        <v>0.200516587640889</v>
      </c>
      <c r="BD31" s="109">
        <v>4.1546898621670297E-2</v>
      </c>
      <c r="BE31" s="109">
        <v>8.5574728802702796E-2</v>
      </c>
      <c r="BF31" s="109">
        <v>0.13096004202891301</v>
      </c>
      <c r="BG31" s="109">
        <v>0</v>
      </c>
      <c r="BH31" s="109">
        <v>0</v>
      </c>
      <c r="BI31" s="109">
        <v>0</v>
      </c>
      <c r="BJ31" s="109">
        <v>15.0729960261688</v>
      </c>
      <c r="BK31" s="109">
        <v>0</v>
      </c>
      <c r="BL31" s="109">
        <v>11.3098760451286</v>
      </c>
      <c r="BM31" s="109">
        <v>2.6504997326895801</v>
      </c>
      <c r="BN31" s="109">
        <v>0.294499384359309</v>
      </c>
      <c r="BO31" s="109">
        <v>2.9449991170488898</v>
      </c>
      <c r="BP31" s="109">
        <v>0</v>
      </c>
      <c r="BQ31" s="109">
        <v>0.40462170946389098</v>
      </c>
      <c r="BR31" s="109">
        <v>0</v>
      </c>
      <c r="BS31" s="109">
        <v>0</v>
      </c>
      <c r="BT31" s="109">
        <v>0</v>
      </c>
      <c r="BU31" s="109">
        <v>2.2430972734337499E-3</v>
      </c>
      <c r="BV31" s="109">
        <v>3.3588798095206598</v>
      </c>
      <c r="BW31" s="109">
        <v>2.4674227417781302E-3</v>
      </c>
      <c r="BX31" s="109">
        <v>0.67666826501760902</v>
      </c>
      <c r="BY31" s="109">
        <v>0.81499253184300802</v>
      </c>
      <c r="BZ31" s="109">
        <v>7.4769931160678302E-4</v>
      </c>
      <c r="CA31" s="109">
        <v>0</v>
      </c>
      <c r="CB31" s="109">
        <v>0.52638072719456297</v>
      </c>
      <c r="CC31" s="109">
        <v>12.3405930466222</v>
      </c>
      <c r="CD31" s="109">
        <v>7.4765943032567703</v>
      </c>
      <c r="CE31" s="109">
        <v>4.8639987433654603</v>
      </c>
      <c r="CF31" s="109">
        <v>6.0264587708130004E-3</v>
      </c>
      <c r="CG31" s="109">
        <v>0</v>
      </c>
      <c r="CH31" s="109">
        <v>0.17870030919823399</v>
      </c>
      <c r="CI31" s="109">
        <v>4.8974241196668801E-2</v>
      </c>
      <c r="CJ31" s="109">
        <v>2.0315005208419401</v>
      </c>
      <c r="CK31" s="109">
        <v>0.134586142848481</v>
      </c>
      <c r="CL31" s="109">
        <v>2.6169488031658299E-2</v>
      </c>
      <c r="CM31" s="109">
        <v>2.9025706994714402</v>
      </c>
      <c r="CN31" s="109">
        <v>0.15004011239868301</v>
      </c>
      <c r="CO31" s="109">
        <v>1.12154742417478E-3</v>
      </c>
      <c r="CP31" s="109">
        <v>0.123370382005875</v>
      </c>
      <c r="CQ31" s="109">
        <v>7.4770085484217596E-5</v>
      </c>
      <c r="CR31" s="109">
        <v>1.3389895467848301</v>
      </c>
      <c r="CS31" s="109">
        <v>0.33971945172029899</v>
      </c>
      <c r="CT31" s="109">
        <v>1.42520702172103E-2</v>
      </c>
      <c r="CU31" s="109">
        <v>0</v>
      </c>
      <c r="CV31" s="109">
        <v>1.2979386365515299E-4</v>
      </c>
      <c r="CW31" s="109">
        <v>0.41054198776478801</v>
      </c>
      <c r="CX31" s="109">
        <v>9.6730659067510993E-2</v>
      </c>
      <c r="CY31" s="109">
        <v>0</v>
      </c>
      <c r="CZ31" s="109">
        <v>1.3060191786239801</v>
      </c>
      <c r="DA31" s="109">
        <v>10.4999962521426</v>
      </c>
      <c r="DB31" s="109">
        <v>3.7590041320678801E-2</v>
      </c>
      <c r="DC31" s="109">
        <v>0.29944821363283097</v>
      </c>
      <c r="DE31" s="45">
        <f t="shared" si="0"/>
        <v>-3.2617700217798121E-7</v>
      </c>
      <c r="DF31" s="45">
        <f t="shared" si="1"/>
        <v>-2.6363903669469899E-7</v>
      </c>
      <c r="DG31" s="45">
        <f t="shared" si="2"/>
        <v>-2.9981361969572685E-7</v>
      </c>
      <c r="DH31" s="45">
        <f t="shared" si="3"/>
        <v>-3.2975721400188286E-5</v>
      </c>
      <c r="DI31" s="45">
        <f t="shared" si="4"/>
        <v>-5.4259294266415471E-5</v>
      </c>
      <c r="DJ31" s="45">
        <f t="shared" si="5"/>
        <v>-7.8067327631839244E-6</v>
      </c>
      <c r="DK31" s="45">
        <f t="shared" si="6"/>
        <v>-3.5693880004064991E-7</v>
      </c>
      <c r="DL31" s="45">
        <f t="shared" si="7"/>
        <v>-6.6359595850383561E-6</v>
      </c>
      <c r="DM31" s="45">
        <f t="shared" si="8"/>
        <v>2.3757707029776484E-6</v>
      </c>
      <c r="DN31" s="45">
        <f t="shared" si="9"/>
        <v>-5.589661169931888E-6</v>
      </c>
      <c r="DO31" s="45">
        <f t="shared" si="10"/>
        <v>2.6456824741598166E-6</v>
      </c>
      <c r="DP31" s="45">
        <f t="shared" si="11"/>
        <v>6.8134757675681702E-6</v>
      </c>
      <c r="DQ31" s="45">
        <f t="shared" si="12"/>
        <v>1.0992465762754051E-6</v>
      </c>
      <c r="DR31" s="45">
        <f t="shared" si="13"/>
        <v>-1.0491126714548073E-6</v>
      </c>
      <c r="DS31" s="45">
        <f t="shared" si="14"/>
        <v>-7.8864854240768948E-6</v>
      </c>
      <c r="DT31" s="45">
        <f t="shared" si="15"/>
        <v>4.9268320446027128E-6</v>
      </c>
    </row>
    <row r="32" spans="1:124" x14ac:dyDescent="0.25">
      <c r="A32" s="22" t="s">
        <v>31</v>
      </c>
      <c r="B32" s="109">
        <v>850.54</v>
      </c>
      <c r="C32" s="109">
        <v>124.80200000000001</v>
      </c>
      <c r="D32" s="109">
        <v>30.600999999999999</v>
      </c>
      <c r="E32" s="109">
        <v>132.41</v>
      </c>
      <c r="F32" s="109">
        <v>88.512</v>
      </c>
      <c r="G32" s="109">
        <v>10.2882</v>
      </c>
      <c r="H32" s="109">
        <v>114.08</v>
      </c>
      <c r="I32" s="109">
        <v>8.9131</v>
      </c>
      <c r="J32" s="109">
        <v>1.3903000000000001</v>
      </c>
      <c r="K32" s="109">
        <v>0.95365</v>
      </c>
      <c r="L32" s="109">
        <v>6.6736000000000004</v>
      </c>
      <c r="M32" s="109">
        <v>0.96358999999999995</v>
      </c>
      <c r="N32" s="109">
        <v>0.378</v>
      </c>
      <c r="O32" s="109">
        <v>0.14699799999999999</v>
      </c>
      <c r="P32" s="109">
        <v>1.21255</v>
      </c>
      <c r="Q32" s="109">
        <v>0.14657999999999999</v>
      </c>
      <c r="Y32" s="113"/>
      <c r="Z32" s="113"/>
      <c r="AA32" s="113"/>
      <c r="AB32" s="114"/>
      <c r="AC32" s="109" t="s">
        <v>31</v>
      </c>
      <c r="AD32" s="109">
        <v>0</v>
      </c>
      <c r="AE32" s="109">
        <v>3.5708906607141802</v>
      </c>
      <c r="AF32" s="109">
        <v>0</v>
      </c>
      <c r="AG32" s="109">
        <v>0</v>
      </c>
      <c r="AH32" s="109">
        <v>0</v>
      </c>
      <c r="AI32" s="109">
        <v>8.92971455453959</v>
      </c>
      <c r="AJ32" s="109">
        <v>8.92971455453959</v>
      </c>
      <c r="AK32" s="109">
        <v>15.9972316919922</v>
      </c>
      <c r="AL32" s="109">
        <v>6.8059258775222198E-3</v>
      </c>
      <c r="AM32" s="109">
        <v>1.3927611580722701</v>
      </c>
      <c r="AN32" s="109">
        <v>0</v>
      </c>
      <c r="AO32" s="109">
        <v>0.95540585107910703</v>
      </c>
      <c r="AP32" s="109">
        <v>23.779926166107199</v>
      </c>
      <c r="AQ32" s="109">
        <v>851.93157691099395</v>
      </c>
      <c r="AR32" s="109">
        <v>6.43948183035433</v>
      </c>
      <c r="AS32" s="109">
        <v>4.8193801754393997</v>
      </c>
      <c r="AT32" s="109">
        <v>1.01144924504704</v>
      </c>
      <c r="AU32" s="109">
        <v>0.147281329376036</v>
      </c>
      <c r="AV32" s="109">
        <v>0</v>
      </c>
      <c r="AW32" s="109">
        <v>0</v>
      </c>
      <c r="AX32" s="109">
        <v>6.6847745489618902</v>
      </c>
      <c r="AY32" s="109">
        <v>6.6847745489618902</v>
      </c>
      <c r="AZ32" s="109">
        <v>1.21441953345789</v>
      </c>
      <c r="BA32" s="109">
        <v>217693.60863770801</v>
      </c>
      <c r="BB32" s="109">
        <v>0</v>
      </c>
      <c r="BC32" s="109">
        <v>2.03690572284594</v>
      </c>
      <c r="BD32" s="109">
        <v>0.42736720005985501</v>
      </c>
      <c r="BE32" s="109">
        <v>0.83375077194498304</v>
      </c>
      <c r="BF32" s="109">
        <v>1.3917215915827501</v>
      </c>
      <c r="BG32" s="109">
        <v>0</v>
      </c>
      <c r="BH32" s="109">
        <v>0</v>
      </c>
      <c r="BI32" s="109">
        <v>0</v>
      </c>
      <c r="BJ32" s="109">
        <v>124.978664550229</v>
      </c>
      <c r="BK32" s="109">
        <v>0</v>
      </c>
      <c r="BL32" s="109">
        <v>122.67128612135301</v>
      </c>
      <c r="BM32" s="109">
        <v>27.595796447251601</v>
      </c>
      <c r="BN32" s="109">
        <v>3.0662038702138998</v>
      </c>
      <c r="BO32" s="109">
        <v>30.662000317465498</v>
      </c>
      <c r="BP32" s="109">
        <v>0</v>
      </c>
      <c r="BQ32" s="109">
        <v>4.20531944675011</v>
      </c>
      <c r="BR32" s="109">
        <v>0</v>
      </c>
      <c r="BS32" s="109">
        <v>0</v>
      </c>
      <c r="BT32" s="109">
        <v>0</v>
      </c>
      <c r="BU32" s="109">
        <v>2.65938998109536E-2</v>
      </c>
      <c r="BV32" s="109">
        <v>37.741183554622197</v>
      </c>
      <c r="BW32" s="109">
        <v>2.9253305555096198E-2</v>
      </c>
      <c r="BX32" s="109">
        <v>8.02247700303686</v>
      </c>
      <c r="BY32" s="109">
        <v>9.6624305957439702</v>
      </c>
      <c r="BZ32" s="109">
        <v>8.8646222104642302E-3</v>
      </c>
      <c r="CA32" s="109">
        <v>0</v>
      </c>
      <c r="CB32" s="109">
        <v>6.2406898262206703</v>
      </c>
      <c r="CC32" s="109">
        <v>132.59020264532501</v>
      </c>
      <c r="CD32" s="109">
        <v>88.641374236566904</v>
      </c>
      <c r="CE32" s="109">
        <v>43.948828408758899</v>
      </c>
      <c r="CF32" s="109">
        <v>7.1448975677507895E-2</v>
      </c>
      <c r="CG32" s="109">
        <v>0</v>
      </c>
      <c r="CH32" s="109">
        <v>2.11864296698027</v>
      </c>
      <c r="CI32" s="109">
        <v>0.58063315641241797</v>
      </c>
      <c r="CJ32" s="109">
        <v>24.085162122389502</v>
      </c>
      <c r="CK32" s="109">
        <v>1.59563144231882</v>
      </c>
      <c r="CL32" s="109">
        <v>0.31026171067643299</v>
      </c>
      <c r="CM32" s="109">
        <v>34.412440240965097</v>
      </c>
      <c r="CN32" s="109">
        <v>1.47186837235624</v>
      </c>
      <c r="CO32" s="109">
        <v>1.3296938882366801E-2</v>
      </c>
      <c r="CP32" s="109">
        <v>1.46266096771882</v>
      </c>
      <c r="CQ32" s="109">
        <v>8.86461967514894E-4</v>
      </c>
      <c r="CR32" s="109">
        <v>10.3137071799026</v>
      </c>
      <c r="CS32" s="109">
        <v>3.9153775883979498</v>
      </c>
      <c r="CT32" s="109">
        <v>0.14685258491377101</v>
      </c>
      <c r="CU32" s="109">
        <v>0</v>
      </c>
      <c r="CV32" s="109">
        <v>1.15850356516697E-3</v>
      </c>
      <c r="CW32" s="109">
        <v>4.5107429820510703</v>
      </c>
      <c r="CX32" s="109">
        <v>0.96543564849656904</v>
      </c>
      <c r="CY32" s="109">
        <v>0</v>
      </c>
      <c r="CZ32" s="109">
        <v>14.878160390879399</v>
      </c>
      <c r="DA32" s="109">
        <v>114.28165897804701</v>
      </c>
      <c r="DB32" s="109">
        <v>0.37872095915992798</v>
      </c>
      <c r="DC32" s="109">
        <v>3.33467906290337</v>
      </c>
      <c r="DE32" s="45">
        <f t="shared" si="0"/>
        <v>1.6361098960589629E-3</v>
      </c>
      <c r="DF32" s="45">
        <f t="shared" si="1"/>
        <v>1.4155586467283524E-3</v>
      </c>
      <c r="DG32" s="45">
        <f t="shared" si="2"/>
        <v>1.9934092828828849E-3</v>
      </c>
      <c r="DH32" s="45">
        <f t="shared" si="3"/>
        <v>1.3609443797674703E-3</v>
      </c>
      <c r="DI32" s="45">
        <f t="shared" si="4"/>
        <v>1.4616575895573852E-3</v>
      </c>
      <c r="DJ32" s="45">
        <f t="shared" si="5"/>
        <v>2.4792655569099106E-3</v>
      </c>
      <c r="DK32" s="45">
        <f t="shared" si="6"/>
        <v>1.767697914156794E-3</v>
      </c>
      <c r="DL32" s="45">
        <f t="shared" si="7"/>
        <v>1.8640601518652245E-3</v>
      </c>
      <c r="DM32" s="45">
        <f t="shared" si="8"/>
        <v>1.7702352530173248E-3</v>
      </c>
      <c r="DN32" s="45">
        <f t="shared" si="9"/>
        <v>1.8411902470581757E-3</v>
      </c>
      <c r="DO32" s="45">
        <f t="shared" si="10"/>
        <v>1.6744409257207116E-3</v>
      </c>
      <c r="DP32" s="45">
        <f t="shared" si="11"/>
        <v>1.9153877650962513E-3</v>
      </c>
      <c r="DQ32" s="45">
        <f t="shared" si="12"/>
        <v>1.907299364888838E-3</v>
      </c>
      <c r="DR32" s="45">
        <f t="shared" si="13"/>
        <v>1.9274369449652834E-3</v>
      </c>
      <c r="DS32" s="45">
        <f t="shared" si="14"/>
        <v>1.5418196840460043E-3</v>
      </c>
      <c r="DT32" s="45">
        <f t="shared" si="15"/>
        <v>1.8596323766613691E-3</v>
      </c>
    </row>
    <row r="33" spans="1:124" x14ac:dyDescent="0.25">
      <c r="A33" s="22" t="s">
        <v>32</v>
      </c>
      <c r="B33" s="109">
        <v>165.04</v>
      </c>
      <c r="C33" s="109">
        <v>24.088000000000001</v>
      </c>
      <c r="D33" s="109">
        <v>6.12</v>
      </c>
      <c r="E33" s="109">
        <v>30.997</v>
      </c>
      <c r="F33" s="109">
        <v>17.207000000000001</v>
      </c>
      <c r="G33" s="109">
        <v>2.6638000000000002</v>
      </c>
      <c r="H33" s="109">
        <v>24.584</v>
      </c>
      <c r="I33" s="109">
        <v>2.0137999999999998</v>
      </c>
      <c r="J33" s="109">
        <v>0.30242000000000002</v>
      </c>
      <c r="K33" s="109">
        <v>0.21292</v>
      </c>
      <c r="L33" s="109">
        <v>1.3776999999999999</v>
      </c>
      <c r="M33" s="109">
        <v>0.22406999999999999</v>
      </c>
      <c r="N33" s="109">
        <v>8.7179999999999994E-2</v>
      </c>
      <c r="O33" s="109">
        <v>3.4312000000000002E-2</v>
      </c>
      <c r="P33" s="109">
        <v>0.23338</v>
      </c>
      <c r="Q33" s="109">
        <v>3.3189000000000003E-2</v>
      </c>
      <c r="Y33" s="113"/>
      <c r="Z33" s="113"/>
      <c r="AA33" s="113"/>
      <c r="AB33" s="114"/>
      <c r="AC33" s="109" t="s">
        <v>32</v>
      </c>
      <c r="AD33" s="109">
        <v>0</v>
      </c>
      <c r="AE33" s="109">
        <v>0.77394165585960895</v>
      </c>
      <c r="AF33" s="109">
        <v>0</v>
      </c>
      <c r="AG33" s="109">
        <v>0</v>
      </c>
      <c r="AH33" s="109">
        <v>0</v>
      </c>
      <c r="AI33" s="109">
        <v>2.0137911248724301</v>
      </c>
      <c r="AJ33" s="109">
        <v>2.0137911248724301</v>
      </c>
      <c r="AK33" s="109">
        <v>3.5854252471105599</v>
      </c>
      <c r="AL33" s="109">
        <v>1.74105185359105E-3</v>
      </c>
      <c r="AM33" s="109">
        <v>0.30242113672117499</v>
      </c>
      <c r="AN33" s="109">
        <v>0</v>
      </c>
      <c r="AO33" s="109">
        <v>0.21291930205283299</v>
      </c>
      <c r="AP33" s="109">
        <v>5.09548462287185</v>
      </c>
      <c r="AQ33" s="109">
        <v>165.039938711508</v>
      </c>
      <c r="AR33" s="109">
        <v>1.39972349679062</v>
      </c>
      <c r="AS33" s="109">
        <v>1.10907906489194</v>
      </c>
      <c r="AT33" s="109">
        <v>0.21019319361001301</v>
      </c>
      <c r="AU33" s="109">
        <v>3.4312306585205801E-2</v>
      </c>
      <c r="AV33" s="109">
        <v>0</v>
      </c>
      <c r="AW33" s="109">
        <v>0</v>
      </c>
      <c r="AX33" s="109">
        <v>1.3777065120190399</v>
      </c>
      <c r="AY33" s="109">
        <v>1.3777065120190399</v>
      </c>
      <c r="AZ33" s="109">
        <v>0.233377708510392</v>
      </c>
      <c r="BA33" s="109">
        <v>47068.677030594597</v>
      </c>
      <c r="BB33" s="109">
        <v>0</v>
      </c>
      <c r="BC33" s="109">
        <v>0.46510125357892801</v>
      </c>
      <c r="BD33" s="109">
        <v>9.6524804083070098E-2</v>
      </c>
      <c r="BE33" s="109">
        <v>0.197449343811096</v>
      </c>
      <c r="BF33" s="109">
        <v>0.30555992127294801</v>
      </c>
      <c r="BG33" s="109">
        <v>0</v>
      </c>
      <c r="BH33" s="109">
        <v>0</v>
      </c>
      <c r="BI33" s="109">
        <v>0</v>
      </c>
      <c r="BJ33" s="109">
        <v>24.087992857024702</v>
      </c>
      <c r="BK33" s="109">
        <v>0</v>
      </c>
      <c r="BL33" s="109">
        <v>26.467275032104801</v>
      </c>
      <c r="BM33" s="109">
        <v>5.5079886902891904</v>
      </c>
      <c r="BN33" s="109">
        <v>0.61199798277087902</v>
      </c>
      <c r="BO33" s="109">
        <v>6.1199866730600698</v>
      </c>
      <c r="BP33" s="109">
        <v>0</v>
      </c>
      <c r="BQ33" s="109">
        <v>0.94130172203023599</v>
      </c>
      <c r="BR33" s="109">
        <v>0</v>
      </c>
      <c r="BS33" s="109">
        <v>0</v>
      </c>
      <c r="BT33" s="109">
        <v>0</v>
      </c>
      <c r="BU33" s="109">
        <v>5.1621210668165796E-3</v>
      </c>
      <c r="BV33" s="109">
        <v>7.8970109013045802</v>
      </c>
      <c r="BW33" s="109">
        <v>5.6783538087600604E-3</v>
      </c>
      <c r="BX33" s="109">
        <v>1.5572330891714401</v>
      </c>
      <c r="BY33" s="109">
        <v>1.8755618754719201</v>
      </c>
      <c r="BZ33" s="109">
        <v>1.72070988828078E-3</v>
      </c>
      <c r="CA33" s="109">
        <v>0</v>
      </c>
      <c r="CB33" s="109">
        <v>1.2113728732287199</v>
      </c>
      <c r="CC33" s="109">
        <v>30.996063601911398</v>
      </c>
      <c r="CD33" s="109">
        <v>17.2060664128044</v>
      </c>
      <c r="CE33" s="109">
        <v>13.7899971891069</v>
      </c>
      <c r="CF33" s="109">
        <v>1.3868797433819999E-2</v>
      </c>
      <c r="CG33" s="109">
        <v>0</v>
      </c>
      <c r="CH33" s="109">
        <v>0.411247518422372</v>
      </c>
      <c r="CI33" s="109">
        <v>0.112705552891637</v>
      </c>
      <c r="CJ33" s="109">
        <v>4.6751410131340299</v>
      </c>
      <c r="CK33" s="109">
        <v>0.30972628515683098</v>
      </c>
      <c r="CL33" s="109">
        <v>6.0224313673616699E-2</v>
      </c>
      <c r="CM33" s="109">
        <v>6.6797556176524102</v>
      </c>
      <c r="CN33" s="109">
        <v>0.34648533893483602</v>
      </c>
      <c r="CO33" s="109">
        <v>2.5810656040388602E-3</v>
      </c>
      <c r="CP33" s="109">
        <v>0.28391515512271398</v>
      </c>
      <c r="CQ33" s="109">
        <v>1.7207107701295701E-4</v>
      </c>
      <c r="CR33" s="109">
        <v>2.6637841498702</v>
      </c>
      <c r="CS33" s="109">
        <v>0.80158627786398495</v>
      </c>
      <c r="CT33" s="109">
        <v>3.3188798100718099E-2</v>
      </c>
      <c r="CU33" s="109">
        <v>0</v>
      </c>
      <c r="CV33" s="109">
        <v>2.9635619793978002E-4</v>
      </c>
      <c r="CW33" s="109">
        <v>0.96221593820202</v>
      </c>
      <c r="CX33" s="109">
        <v>0.22406935366074099</v>
      </c>
      <c r="CY33" s="109">
        <v>0</v>
      </c>
      <c r="CZ33" s="109">
        <v>3.0765104531490199</v>
      </c>
      <c r="DA33" s="109">
        <v>24.583991909037302</v>
      </c>
      <c r="DB33" s="109">
        <v>8.7179699538131594E-2</v>
      </c>
      <c r="DC33" s="109">
        <v>0.70314863515765702</v>
      </c>
      <c r="DE33" s="45">
        <f t="shared" si="0"/>
        <v>-3.7135538046363199E-7</v>
      </c>
      <c r="DF33" s="45">
        <f t="shared" si="1"/>
        <v>-2.9653666967974883E-7</v>
      </c>
      <c r="DG33" s="45">
        <f t="shared" si="2"/>
        <v>-2.1776045637713148E-6</v>
      </c>
      <c r="DH33" s="45">
        <f t="shared" si="3"/>
        <v>-3.020931343683145E-5</v>
      </c>
      <c r="DI33" s="45">
        <f t="shared" si="4"/>
        <v>-5.4256244295951541E-5</v>
      </c>
      <c r="DJ33" s="45">
        <f t="shared" si="5"/>
        <v>-5.9501951348487327E-6</v>
      </c>
      <c r="DK33" s="45">
        <f t="shared" si="6"/>
        <v>-3.2911498120926386E-7</v>
      </c>
      <c r="DL33" s="45">
        <f t="shared" si="7"/>
        <v>-4.4071544193821828E-6</v>
      </c>
      <c r="DM33" s="45">
        <f t="shared" si="8"/>
        <v>3.7587499998868171E-6</v>
      </c>
      <c r="DN33" s="45">
        <f t="shared" si="9"/>
        <v>-3.2779784285433101E-6</v>
      </c>
      <c r="DO33" s="45">
        <f t="shared" si="10"/>
        <v>4.726732263922384E-6</v>
      </c>
      <c r="DP33" s="45">
        <f t="shared" si="11"/>
        <v>-2.8845417012666354E-6</v>
      </c>
      <c r="DQ33" s="45">
        <f t="shared" si="12"/>
        <v>-3.4464540995570322E-6</v>
      </c>
      <c r="DR33" s="45">
        <f t="shared" si="13"/>
        <v>8.9352181685420497E-6</v>
      </c>
      <c r="DS33" s="45">
        <f t="shared" si="14"/>
        <v>-9.8187060074059524E-6</v>
      </c>
      <c r="DT33" s="45">
        <f t="shared" si="15"/>
        <v>-6.0833192293884129E-6</v>
      </c>
    </row>
    <row r="34" spans="1:124" x14ac:dyDescent="0.25">
      <c r="A34" s="22" t="s">
        <v>33</v>
      </c>
      <c r="B34" s="109">
        <v>8115.1</v>
      </c>
      <c r="C34" s="109">
        <v>2038.26</v>
      </c>
      <c r="D34" s="109">
        <v>352.70299999999997</v>
      </c>
      <c r="E34" s="109">
        <v>1316.99</v>
      </c>
      <c r="F34" s="109">
        <v>792.70100000000002</v>
      </c>
      <c r="G34" s="109">
        <v>161.71510000000001</v>
      </c>
      <c r="H34" s="109">
        <v>1205.8820000000001</v>
      </c>
      <c r="I34" s="109">
        <v>97.606399999999994</v>
      </c>
      <c r="J34" s="109">
        <v>14.79684</v>
      </c>
      <c r="K34" s="109">
        <v>10.36246</v>
      </c>
      <c r="L34" s="109">
        <v>68.241900000000001</v>
      </c>
      <c r="M34" s="109">
        <v>10.798360000000001</v>
      </c>
      <c r="N34" s="109">
        <v>4.2106300000000001</v>
      </c>
      <c r="O34" s="109">
        <v>1.650895</v>
      </c>
      <c r="P34" s="109">
        <v>11.77849</v>
      </c>
      <c r="Q34" s="109">
        <v>1.610832</v>
      </c>
      <c r="Y34" s="113"/>
      <c r="Z34" s="113"/>
      <c r="AA34" s="113"/>
      <c r="AB34" s="114"/>
      <c r="AC34" s="109" t="s">
        <v>33</v>
      </c>
      <c r="AD34" s="109">
        <v>0</v>
      </c>
      <c r="AE34" s="109">
        <v>37.770277716168103</v>
      </c>
      <c r="AF34" s="109">
        <v>0</v>
      </c>
      <c r="AG34" s="109">
        <v>0</v>
      </c>
      <c r="AH34" s="109">
        <v>0</v>
      </c>
      <c r="AI34" s="109">
        <v>97.5957352282974</v>
      </c>
      <c r="AJ34" s="109">
        <v>97.5957352282974</v>
      </c>
      <c r="AK34" s="109">
        <v>171.51865114155299</v>
      </c>
      <c r="AL34" s="109">
        <v>7.7185803725700899E-2</v>
      </c>
      <c r="AM34" s="109">
        <v>14.795319337585299</v>
      </c>
      <c r="AN34" s="109">
        <v>0</v>
      </c>
      <c r="AO34" s="109">
        <v>10.3613304153432</v>
      </c>
      <c r="AP34" s="109">
        <v>250.38360019028099</v>
      </c>
      <c r="AQ34" s="109">
        <v>8114.3413940927103</v>
      </c>
      <c r="AR34" s="109">
        <v>68.191483124740799</v>
      </c>
      <c r="AS34" s="109">
        <v>52.237958506083103</v>
      </c>
      <c r="AT34" s="109">
        <v>10.5219610117369</v>
      </c>
      <c r="AU34" s="109">
        <v>1.6507205957505899</v>
      </c>
      <c r="AV34" s="109">
        <v>0</v>
      </c>
      <c r="AW34" s="109">
        <v>0</v>
      </c>
      <c r="AX34" s="109">
        <v>68.235047075822393</v>
      </c>
      <c r="AY34" s="109">
        <v>68.235047075822393</v>
      </c>
      <c r="AZ34" s="109">
        <v>11.777261057027999</v>
      </c>
      <c r="BA34" s="109">
        <v>2305434.7937719398</v>
      </c>
      <c r="BB34" s="109">
        <v>0</v>
      </c>
      <c r="BC34" s="109">
        <v>22.006813803095199</v>
      </c>
      <c r="BD34" s="109">
        <v>4.5965896499958596</v>
      </c>
      <c r="BE34" s="109">
        <v>9.1461488491340202</v>
      </c>
      <c r="BF34" s="109">
        <v>14.7973299510221</v>
      </c>
      <c r="BG34" s="109">
        <v>0</v>
      </c>
      <c r="BH34" s="109">
        <v>0</v>
      </c>
      <c r="BI34" s="109">
        <v>0</v>
      </c>
      <c r="BJ34" s="109">
        <v>2038.08759205674</v>
      </c>
      <c r="BK34" s="109">
        <v>0</v>
      </c>
      <c r="BL34" s="109">
        <v>1295.7653768525699</v>
      </c>
      <c r="BM34" s="109">
        <v>317.40233857482201</v>
      </c>
      <c r="BN34" s="109">
        <v>35.266865993154603</v>
      </c>
      <c r="BO34" s="109">
        <v>352.66920456797601</v>
      </c>
      <c r="BP34" s="109">
        <v>0</v>
      </c>
      <c r="BQ34" s="109">
        <v>45.064582961138001</v>
      </c>
      <c r="BR34" s="109">
        <v>0</v>
      </c>
      <c r="BS34" s="109">
        <v>0</v>
      </c>
      <c r="BT34" s="109">
        <v>0</v>
      </c>
      <c r="BU34" s="109">
        <v>0.237789314527907</v>
      </c>
      <c r="BV34" s="109">
        <v>393.66950590948898</v>
      </c>
      <c r="BW34" s="109">
        <v>0.26156878078892398</v>
      </c>
      <c r="BX34" s="109">
        <v>71.732958679872297</v>
      </c>
      <c r="BY34" s="109">
        <v>86.396585371230699</v>
      </c>
      <c r="BZ34" s="109">
        <v>7.9262916604661601E-2</v>
      </c>
      <c r="CA34" s="109">
        <v>0</v>
      </c>
      <c r="CB34" s="109">
        <v>55.801108781560501</v>
      </c>
      <c r="CC34" s="109">
        <v>1316.8068067148299</v>
      </c>
      <c r="CD34" s="109">
        <v>792.586587906104</v>
      </c>
      <c r="CE34" s="109">
        <v>524.22021880873206</v>
      </c>
      <c r="CF34" s="109">
        <v>0.63885894365537299</v>
      </c>
      <c r="CG34" s="109">
        <v>0</v>
      </c>
      <c r="CH34" s="109">
        <v>18.943844309595001</v>
      </c>
      <c r="CI34" s="109">
        <v>5.1917153292878497</v>
      </c>
      <c r="CJ34" s="109">
        <v>215.35741199424501</v>
      </c>
      <c r="CK34" s="109">
        <v>14.267340718817</v>
      </c>
      <c r="CL34" s="109">
        <v>2.7742046914355898</v>
      </c>
      <c r="CM34" s="109">
        <v>307.69873443674601</v>
      </c>
      <c r="CN34" s="109">
        <v>16.105587269736599</v>
      </c>
      <c r="CO34" s="109">
        <v>0.11889432232675801</v>
      </c>
      <c r="CP34" s="109">
        <v>13.0783830200014</v>
      </c>
      <c r="CQ34" s="109">
        <v>7.9262954083235398E-3</v>
      </c>
      <c r="CR34" s="109">
        <v>161.69684653957</v>
      </c>
      <c r="CS34" s="109">
        <v>40.495095058706497</v>
      </c>
      <c r="CT34" s="109">
        <v>1.6106589787805099</v>
      </c>
      <c r="CU34" s="109">
        <v>0</v>
      </c>
      <c r="CV34" s="109">
        <v>1.3138429125421999E-2</v>
      </c>
      <c r="CW34" s="109">
        <v>47.4100633721119</v>
      </c>
      <c r="CX34" s="109">
        <v>10.7971863493105</v>
      </c>
      <c r="CY34" s="109">
        <v>0</v>
      </c>
      <c r="CZ34" s="109">
        <v>154.47517982493099</v>
      </c>
      <c r="DA34" s="109">
        <v>1205.7562693386601</v>
      </c>
      <c r="DB34" s="109">
        <v>4.2101757567216103</v>
      </c>
      <c r="DC34" s="109">
        <v>34.888726134117</v>
      </c>
      <c r="DE34" s="45">
        <f t="shared" si="0"/>
        <v>-9.348078363668658E-5</v>
      </c>
      <c r="DF34" s="45">
        <f t="shared" si="1"/>
        <v>-8.4585844426099239E-5</v>
      </c>
      <c r="DG34" s="45">
        <f t="shared" si="2"/>
        <v>-9.581838550838701E-5</v>
      </c>
      <c r="DH34" s="45">
        <f t="shared" si="3"/>
        <v>-1.3909998190577853E-4</v>
      </c>
      <c r="DI34" s="45">
        <f t="shared" si="4"/>
        <v>-1.4433196614615265E-4</v>
      </c>
      <c r="DJ34" s="45">
        <f t="shared" si="5"/>
        <v>-1.1287418694978445E-4</v>
      </c>
      <c r="DK34" s="45">
        <f t="shared" si="6"/>
        <v>-1.0426448138371565E-4</v>
      </c>
      <c r="DL34" s="45">
        <f t="shared" si="7"/>
        <v>-1.0926303708151937E-4</v>
      </c>
      <c r="DM34" s="45">
        <f t="shared" si="8"/>
        <v>-1.0276940310905363E-4</v>
      </c>
      <c r="DN34" s="45">
        <f t="shared" si="9"/>
        <v>-1.0900738403815503E-4</v>
      </c>
      <c r="DO34" s="45">
        <f t="shared" si="10"/>
        <v>-1.0042106356369963E-4</v>
      </c>
      <c r="DP34" s="45">
        <f t="shared" si="11"/>
        <v>-1.0868786459241493E-4</v>
      </c>
      <c r="DQ34" s="45">
        <f t="shared" si="12"/>
        <v>-1.0788012206957914E-4</v>
      </c>
      <c r="DR34" s="45">
        <f t="shared" si="13"/>
        <v>-1.0564224218382457E-4</v>
      </c>
      <c r="DS34" s="45">
        <f t="shared" si="14"/>
        <v>-1.0433790511349662E-4</v>
      </c>
      <c r="DT34" s="45">
        <f t="shared" si="15"/>
        <v>-1.0741108910807813E-4</v>
      </c>
    </row>
    <row r="35" spans="1:124" x14ac:dyDescent="0.25">
      <c r="A35" s="22" t="s">
        <v>34</v>
      </c>
      <c r="B35" s="109">
        <v>30123.54</v>
      </c>
      <c r="C35" s="109">
        <v>7235.3559999999998</v>
      </c>
      <c r="D35" s="109">
        <v>1199.5550000000001</v>
      </c>
      <c r="E35" s="109">
        <v>4600.4189999999999</v>
      </c>
      <c r="F35" s="109">
        <v>2977.6669999999999</v>
      </c>
      <c r="G35" s="109">
        <v>424.24579999999997</v>
      </c>
      <c r="H35" s="109">
        <v>4302.4579999999996</v>
      </c>
      <c r="I35" s="109">
        <v>321.346</v>
      </c>
      <c r="J35" s="109">
        <v>52.246299999999998</v>
      </c>
      <c r="K35" s="109">
        <v>34.784579999999998</v>
      </c>
      <c r="L35" s="109">
        <v>262.5052</v>
      </c>
      <c r="M35" s="109">
        <v>33.732100000000003</v>
      </c>
      <c r="N35" s="109">
        <v>13.35981</v>
      </c>
      <c r="O35" s="109">
        <v>5.1274240000000004</v>
      </c>
      <c r="P35" s="109">
        <v>50.539659999999998</v>
      </c>
      <c r="Q35" s="109">
        <v>5.2760860000000003</v>
      </c>
      <c r="Y35" s="113"/>
      <c r="Z35" s="113"/>
      <c r="AA35" s="113"/>
      <c r="AB35" s="114"/>
      <c r="AC35" s="109" t="s">
        <v>34</v>
      </c>
      <c r="AD35" s="109">
        <v>0</v>
      </c>
      <c r="AE35" s="109">
        <v>133.428779472207</v>
      </c>
      <c r="AF35" s="109">
        <v>0</v>
      </c>
      <c r="AG35" s="109">
        <v>0</v>
      </c>
      <c r="AH35" s="109">
        <v>0</v>
      </c>
      <c r="AI35" s="109">
        <v>321.34580892381803</v>
      </c>
      <c r="AJ35" s="109">
        <v>321.34580892381803</v>
      </c>
      <c r="AK35" s="109">
        <v>578.38347895451295</v>
      </c>
      <c r="AL35" s="109">
        <v>0.210734715134024</v>
      </c>
      <c r="AM35" s="109">
        <v>52.246377795132403</v>
      </c>
      <c r="AN35" s="109">
        <v>0</v>
      </c>
      <c r="AO35" s="109">
        <v>34.784590721550998</v>
      </c>
      <c r="AP35" s="109">
        <v>898.14505354045696</v>
      </c>
      <c r="AQ35" s="109">
        <v>30123.529031013499</v>
      </c>
      <c r="AR35" s="109">
        <v>239.955216244627</v>
      </c>
      <c r="AS35" s="109">
        <v>169.510118654151</v>
      </c>
      <c r="AT35" s="109">
        <v>39.272582456062402</v>
      </c>
      <c r="AU35" s="109">
        <v>5.1274253123409199</v>
      </c>
      <c r="AV35" s="109">
        <v>0</v>
      </c>
      <c r="AW35" s="109">
        <v>0</v>
      </c>
      <c r="AX35" s="109">
        <v>262.50514472479102</v>
      </c>
      <c r="AY35" s="109">
        <v>262.50514472479102</v>
      </c>
      <c r="AZ35" s="109">
        <v>50.539629974966502</v>
      </c>
      <c r="BA35" s="109">
        <v>8178244.4382744404</v>
      </c>
      <c r="BB35" s="109">
        <v>0</v>
      </c>
      <c r="BC35" s="109">
        <v>72.240040917752097</v>
      </c>
      <c r="BD35" s="109">
        <v>15.330444059246499</v>
      </c>
      <c r="BE35" s="109">
        <v>28.4107479618038</v>
      </c>
      <c r="BF35" s="109">
        <v>51.360545745509398</v>
      </c>
      <c r="BG35" s="109">
        <v>0</v>
      </c>
      <c r="BH35" s="109">
        <v>0</v>
      </c>
      <c r="BI35" s="109">
        <v>0</v>
      </c>
      <c r="BJ35" s="109">
        <v>7235.3511360968196</v>
      </c>
      <c r="BK35" s="109">
        <v>0</v>
      </c>
      <c r="BL35" s="109">
        <v>4605.3035590315103</v>
      </c>
      <c r="BM35" s="109">
        <v>1079.5982835033601</v>
      </c>
      <c r="BN35" s="109">
        <v>119.95543619438099</v>
      </c>
      <c r="BO35" s="109">
        <v>1199.55371969774</v>
      </c>
      <c r="BP35" s="109">
        <v>0</v>
      </c>
      <c r="BQ35" s="109">
        <v>152.245468512651</v>
      </c>
      <c r="BR35" s="109">
        <v>0</v>
      </c>
      <c r="BS35" s="109">
        <v>0</v>
      </c>
      <c r="BT35" s="109">
        <v>0</v>
      </c>
      <c r="BU35" s="109">
        <v>0.89329989957946798</v>
      </c>
      <c r="BV35" s="109">
        <v>1456.5860717052101</v>
      </c>
      <c r="BW35" s="109">
        <v>0.98262932180315998</v>
      </c>
      <c r="BX35" s="109">
        <v>269.47873895622098</v>
      </c>
      <c r="BY35" s="109">
        <v>324.56554749031301</v>
      </c>
      <c r="BZ35" s="109">
        <v>0.29776667250891498</v>
      </c>
      <c r="CA35" s="109">
        <v>0</v>
      </c>
      <c r="CB35" s="109">
        <v>209.62767329706699</v>
      </c>
      <c r="CC35" s="109">
        <v>4600.2573357361498</v>
      </c>
      <c r="CD35" s="109">
        <v>2977.5056250046</v>
      </c>
      <c r="CE35" s="109">
        <v>1622.75171073154</v>
      </c>
      <c r="CF35" s="109">
        <v>2.3999998677226801</v>
      </c>
      <c r="CG35" s="109">
        <v>0</v>
      </c>
      <c r="CH35" s="109">
        <v>71.166232301018994</v>
      </c>
      <c r="CI35" s="109">
        <v>19.503701009165699</v>
      </c>
      <c r="CJ35" s="109">
        <v>809.03174115533204</v>
      </c>
      <c r="CK35" s="109">
        <v>53.597989054051801</v>
      </c>
      <c r="CL35" s="109">
        <v>10.4218307798299</v>
      </c>
      <c r="CM35" s="109">
        <v>1155.9305368805699</v>
      </c>
      <c r="CN35" s="109">
        <v>50.496242451169202</v>
      </c>
      <c r="CO35" s="109">
        <v>0.446650315646753</v>
      </c>
      <c r="CP35" s="109">
        <v>49.1315113124665</v>
      </c>
      <c r="CQ35" s="109">
        <v>2.9776691303317299E-2</v>
      </c>
      <c r="CR35" s="109">
        <v>424.24539135898402</v>
      </c>
      <c r="CS35" s="109">
        <v>154.00668481718401</v>
      </c>
      <c r="CT35" s="109">
        <v>5.27607448344604</v>
      </c>
      <c r="CU35" s="109">
        <v>0</v>
      </c>
      <c r="CV35" s="109">
        <v>3.5870964758742699E-2</v>
      </c>
      <c r="CW35" s="109">
        <v>171.07567748344999</v>
      </c>
      <c r="CX35" s="109">
        <v>33.732082603450699</v>
      </c>
      <c r="CY35" s="109">
        <v>0</v>
      </c>
      <c r="CZ35" s="109">
        <v>580.20449465500405</v>
      </c>
      <c r="DA35" s="109">
        <v>4302.4596371192201</v>
      </c>
      <c r="DB35" s="109">
        <v>13.359783050085699</v>
      </c>
      <c r="DC35" s="109">
        <v>127.813955847405</v>
      </c>
      <c r="DE35" s="45">
        <f t="shared" ref="DE35:DE51" si="17">(AQ35-B35)/(B35+1E-50)</f>
        <v>-3.6413338213639465E-7</v>
      </c>
      <c r="DF35" s="45">
        <f t="shared" ref="DF35:DF51" si="18">(BJ35-C35)/(C35+1E-50)</f>
        <v>-6.7224103142872707E-7</v>
      </c>
      <c r="DG35" s="45">
        <f t="shared" ref="DG35:DG51" si="19">(BO35-D35)/(D35+1E-50)</f>
        <v>-1.0673143457836342E-6</v>
      </c>
      <c r="DH35" s="45">
        <f t="shared" ref="DH35:DH51" si="20">(CC35-E35)/(E35+1E-50)</f>
        <v>-3.5141204279451659E-5</v>
      </c>
      <c r="DI35" s="45">
        <f t="shared" ref="DI35:DI51" si="21">(CD35-F35)/(F35+1E-50)</f>
        <v>-5.4195111609159257E-5</v>
      </c>
      <c r="DJ35" s="45">
        <f t="shared" ref="DJ35:DJ51" si="22">(CR35-G35)/(G35+1E-50)</f>
        <v>-9.6321758742600707E-7</v>
      </c>
      <c r="DK35" s="45">
        <f t="shared" ref="DK35:DK51" si="23">(DA35-H35)/(H35+1E-50)</f>
        <v>3.8050789118783875E-7</v>
      </c>
      <c r="DL35" s="45">
        <f t="shared" ref="DL35:DL51" si="24">(AJ35-I35)/(I35+1E-50)</f>
        <v>-5.9461198202941168E-7</v>
      </c>
      <c r="DM35" s="45">
        <f t="shared" ref="DM35:DM51" si="25">(AM35-J35)/(J35+1E-50)</f>
        <v>1.4890074972841345E-6</v>
      </c>
      <c r="DN35" s="45">
        <f t="shared" ref="DN35:DN51" si="26">(AO35-K35)/(K35+1E-50)</f>
        <v>3.0822712247506467E-7</v>
      </c>
      <c r="DO35" s="45">
        <f t="shared" ref="DO35:DO51" si="27">(AY35-L35)/(L35+1E-50)</f>
        <v>-2.1056805342848643E-7</v>
      </c>
      <c r="DP35" s="45">
        <f t="shared" ref="DP35:DP51" si="28">(CX35-M35)/(M35+1E-50)</f>
        <v>-5.1572683892576809E-7</v>
      </c>
      <c r="DQ35" s="45">
        <f t="shared" ref="DQ35:DQ51" si="29">(DB35-N35)/(N35+1E-50)</f>
        <v>-2.0172378424685267E-6</v>
      </c>
      <c r="DR35" s="45">
        <f t="shared" ref="DR35:DR51" si="30">(AU35-O35)/(O35+1E-50)</f>
        <v>2.559454649138428E-7</v>
      </c>
      <c r="DS35" s="45">
        <f t="shared" ref="DS35:DS51" si="31">(AZ35-P35)/(P35+1E-50)</f>
        <v>-5.9408855334439019E-7</v>
      </c>
      <c r="DT35" s="45">
        <f t="shared" ref="DT35:DT51" si="32">(CT35-Q35)/(Q35+1E-50)</f>
        <v>-2.1827835937958075E-6</v>
      </c>
    </row>
    <row r="36" spans="1:124" x14ac:dyDescent="0.25">
      <c r="A36" s="22" t="s">
        <v>35</v>
      </c>
      <c r="B36" s="109">
        <v>76.77</v>
      </c>
      <c r="C36" s="109">
        <v>11.683</v>
      </c>
      <c r="D36" s="109">
        <v>2.4079999999999999</v>
      </c>
      <c r="E36" s="109">
        <v>12.006</v>
      </c>
      <c r="F36" s="109">
        <v>8.3290000000000006</v>
      </c>
      <c r="G36" s="109">
        <v>0.52400000000000002</v>
      </c>
      <c r="H36" s="109">
        <v>9.6519999999999992</v>
      </c>
      <c r="I36" s="109">
        <v>0.7016</v>
      </c>
      <c r="J36" s="109">
        <v>0.1166</v>
      </c>
      <c r="K36" s="109">
        <v>7.6530000000000001E-2</v>
      </c>
      <c r="L36" s="109">
        <v>0.60299999999999998</v>
      </c>
      <c r="M36" s="109">
        <v>7.2370000000000004E-2</v>
      </c>
      <c r="N36" s="109">
        <v>2.8809999999999999E-2</v>
      </c>
      <c r="O36" s="109">
        <v>1.0985999999999999E-2</v>
      </c>
      <c r="P36" s="109">
        <v>0.11922000000000001</v>
      </c>
      <c r="Q36" s="109">
        <v>1.1542E-2</v>
      </c>
      <c r="Y36" s="113"/>
      <c r="Z36" s="113"/>
      <c r="AA36" s="113"/>
      <c r="AB36" s="114"/>
      <c r="AC36" s="109" t="s">
        <v>35</v>
      </c>
      <c r="AD36" s="109">
        <v>0</v>
      </c>
      <c r="AE36" s="109">
        <v>0.29745127983487302</v>
      </c>
      <c r="AF36" s="109">
        <v>0</v>
      </c>
      <c r="AG36" s="109">
        <v>0</v>
      </c>
      <c r="AH36" s="109">
        <v>0</v>
      </c>
      <c r="AI36" s="109">
        <v>0.70159271559053504</v>
      </c>
      <c r="AJ36" s="109">
        <v>0.70159271559053504</v>
      </c>
      <c r="AK36" s="109">
        <v>1.25428409844739</v>
      </c>
      <c r="AL36" s="109">
        <v>3.9082925132139499E-4</v>
      </c>
      <c r="AM36" s="109">
        <v>0.116599907716463</v>
      </c>
      <c r="AN36" s="109">
        <v>0</v>
      </c>
      <c r="AO36" s="109">
        <v>7.6530285561952599E-2</v>
      </c>
      <c r="AP36" s="109">
        <v>2.0196379066452801</v>
      </c>
      <c r="AQ36" s="109">
        <v>76.769982307908506</v>
      </c>
      <c r="AR36" s="109">
        <v>0.53374516604441202</v>
      </c>
      <c r="AS36" s="109">
        <v>0.35872366552356999</v>
      </c>
      <c r="AT36" s="109">
        <v>9.0232594899386495E-2</v>
      </c>
      <c r="AU36" s="109">
        <v>1.0985988863352E-2</v>
      </c>
      <c r="AV36" s="109">
        <v>0</v>
      </c>
      <c r="AW36" s="109">
        <v>0</v>
      </c>
      <c r="AX36" s="109">
        <v>0.602999204936148</v>
      </c>
      <c r="AY36" s="109">
        <v>0.602999204936148</v>
      </c>
      <c r="AZ36" s="109">
        <v>0.119221977587261</v>
      </c>
      <c r="BA36" s="109">
        <v>18298.362349465599</v>
      </c>
      <c r="BB36" s="109">
        <v>0</v>
      </c>
      <c r="BC36" s="109">
        <v>0.15402919735224799</v>
      </c>
      <c r="BD36" s="109">
        <v>3.3019007781764399E-2</v>
      </c>
      <c r="BE36" s="109">
        <v>5.8361935833980902E-2</v>
      </c>
      <c r="BF36" s="109">
        <v>0.113335049887288</v>
      </c>
      <c r="BG36" s="109">
        <v>0</v>
      </c>
      <c r="BH36" s="109">
        <v>0</v>
      </c>
      <c r="BI36" s="109">
        <v>0</v>
      </c>
      <c r="BJ36" s="109">
        <v>11.6830046793101</v>
      </c>
      <c r="BK36" s="109">
        <v>0</v>
      </c>
      <c r="BL36" s="109">
        <v>10.3078528635283</v>
      </c>
      <c r="BM36" s="109">
        <v>2.16717686028759</v>
      </c>
      <c r="BN36" s="109">
        <v>0.240801558667746</v>
      </c>
      <c r="BO36" s="109">
        <v>2.4079784189553401</v>
      </c>
      <c r="BP36" s="109">
        <v>0</v>
      </c>
      <c r="BQ36" s="109">
        <v>0.330537685918528</v>
      </c>
      <c r="BR36" s="109">
        <v>0</v>
      </c>
      <c r="BS36" s="109">
        <v>0</v>
      </c>
      <c r="BT36" s="109">
        <v>0</v>
      </c>
      <c r="BU36" s="109">
        <v>2.49872341363668E-3</v>
      </c>
      <c r="BV36" s="109">
        <v>3.3312364860530099</v>
      </c>
      <c r="BW36" s="109">
        <v>2.74857509769231E-3</v>
      </c>
      <c r="BX36" s="109">
        <v>0.75377487502549001</v>
      </c>
      <c r="BY36" s="109">
        <v>0.90786024901205298</v>
      </c>
      <c r="BZ36" s="109">
        <v>8.3290409343187897E-4</v>
      </c>
      <c r="CA36" s="109">
        <v>0</v>
      </c>
      <c r="CB36" s="109">
        <v>0.58636174539922903</v>
      </c>
      <c r="CC36" s="109">
        <v>12.0055481086547</v>
      </c>
      <c r="CD36" s="109">
        <v>8.3285492605697797</v>
      </c>
      <c r="CE36" s="109">
        <v>3.6769988480850002</v>
      </c>
      <c r="CF36" s="109">
        <v>6.7131543180277402E-3</v>
      </c>
      <c r="CG36" s="109">
        <v>0</v>
      </c>
      <c r="CH36" s="109">
        <v>0.199062980538699</v>
      </c>
      <c r="CI36" s="109">
        <v>5.4554836113912798E-2</v>
      </c>
      <c r="CJ36" s="109">
        <v>2.2629888060318399</v>
      </c>
      <c r="CK36" s="109">
        <v>0.149922397305951</v>
      </c>
      <c r="CL36" s="109">
        <v>2.9151705550686999E-2</v>
      </c>
      <c r="CM36" s="109">
        <v>3.2333171293617</v>
      </c>
      <c r="CN36" s="109">
        <v>0.104410122710582</v>
      </c>
      <c r="CO36" s="109">
        <v>1.2493599431207499E-3</v>
      </c>
      <c r="CP36" s="109">
        <v>0.13742852891086099</v>
      </c>
      <c r="CQ36" s="109">
        <v>8.3290453435627706E-5</v>
      </c>
      <c r="CR36" s="109">
        <v>0.52399787033515699</v>
      </c>
      <c r="CS36" s="109">
        <v>0.357300642397129</v>
      </c>
      <c r="CT36" s="109">
        <v>1.1542001537723799E-2</v>
      </c>
      <c r="CU36" s="109">
        <v>0</v>
      </c>
      <c r="CV36" s="109">
        <v>6.6517590599491798E-5</v>
      </c>
      <c r="CW36" s="109">
        <v>0.385962977674013</v>
      </c>
      <c r="CX36" s="109">
        <v>7.2370201929000094E-2</v>
      </c>
      <c r="CY36" s="109">
        <v>0</v>
      </c>
      <c r="CZ36" s="109">
        <v>1.33744719482795</v>
      </c>
      <c r="DA36" s="109">
        <v>9.6519973324073902</v>
      </c>
      <c r="DB36" s="109">
        <v>2.8809762762832199E-2</v>
      </c>
      <c r="DC36" s="109">
        <v>0.29076023414904301</v>
      </c>
      <c r="DE36" s="45">
        <f t="shared" si="17"/>
        <v>-2.3045579639972992E-7</v>
      </c>
      <c r="DF36" s="45">
        <f t="shared" si="18"/>
        <v>4.0052299069470305E-7</v>
      </c>
      <c r="DG36" s="45">
        <f t="shared" si="19"/>
        <v>-8.9622278487411222E-6</v>
      </c>
      <c r="DH36" s="45">
        <f t="shared" si="20"/>
        <v>-3.7638792711958258E-5</v>
      </c>
      <c r="DI36" s="45">
        <f t="shared" si="21"/>
        <v>-5.4116872400155149E-5</v>
      </c>
      <c r="DJ36" s="45">
        <f t="shared" si="22"/>
        <v>-4.0642458836476004E-6</v>
      </c>
      <c r="DK36" s="45">
        <f t="shared" si="23"/>
        <v>-2.7637718701089486E-7</v>
      </c>
      <c r="DL36" s="45">
        <f t="shared" si="24"/>
        <v>-1.0382567652449018E-5</v>
      </c>
      <c r="DM36" s="45">
        <f t="shared" si="25"/>
        <v>-7.9145400508270459E-7</v>
      </c>
      <c r="DN36" s="45">
        <f t="shared" si="26"/>
        <v>3.7313726982648929E-6</v>
      </c>
      <c r="DO36" s="45">
        <f t="shared" si="27"/>
        <v>-1.3185138507083586E-6</v>
      </c>
      <c r="DP36" s="45">
        <f t="shared" si="28"/>
        <v>2.790230759851005E-6</v>
      </c>
      <c r="DQ36" s="45">
        <f t="shared" si="29"/>
        <v>-8.2345424435766147E-6</v>
      </c>
      <c r="DR36" s="45">
        <f t="shared" si="30"/>
        <v>-1.0137127252522399E-6</v>
      </c>
      <c r="DS36" s="45">
        <f t="shared" si="31"/>
        <v>1.6587713982469934E-5</v>
      </c>
      <c r="DT36" s="45">
        <f t="shared" si="32"/>
        <v>1.332285391603592E-7</v>
      </c>
    </row>
    <row r="37" spans="1:124" x14ac:dyDescent="0.25">
      <c r="A37" s="22" t="s">
        <v>36</v>
      </c>
      <c r="B37" s="109">
        <v>14339.19</v>
      </c>
      <c r="C37" s="109">
        <v>3384.913</v>
      </c>
      <c r="D37" s="109">
        <v>557.59299999999996</v>
      </c>
      <c r="E37" s="109">
        <v>2067.1759999999999</v>
      </c>
      <c r="F37" s="109">
        <v>1332.954</v>
      </c>
      <c r="G37" s="109">
        <v>154.88310000000001</v>
      </c>
      <c r="H37" s="109">
        <v>2077.73</v>
      </c>
      <c r="I37" s="109">
        <v>144.1986</v>
      </c>
      <c r="J37" s="109">
        <v>24.913599999999999</v>
      </c>
      <c r="K37" s="109">
        <v>15.89658</v>
      </c>
      <c r="L37" s="109">
        <v>134.46180000000001</v>
      </c>
      <c r="M37" s="109">
        <v>14.356579999999999</v>
      </c>
      <c r="N37" s="109">
        <v>5.7792300000000001</v>
      </c>
      <c r="O37" s="109">
        <v>2.171046</v>
      </c>
      <c r="P37" s="109">
        <v>27.754000000000001</v>
      </c>
      <c r="Q37" s="109">
        <v>2.3680500000000002</v>
      </c>
      <c r="Y37" s="113"/>
      <c r="Z37" s="113"/>
      <c r="AA37" s="113"/>
      <c r="AB37" s="114"/>
      <c r="AC37" s="109" t="s">
        <v>36</v>
      </c>
      <c r="AD37" s="109">
        <v>0</v>
      </c>
      <c r="AE37" s="109">
        <v>63.550350381799703</v>
      </c>
      <c r="AF37" s="109">
        <v>0</v>
      </c>
      <c r="AG37" s="109">
        <v>0</v>
      </c>
      <c r="AH37" s="109">
        <v>0</v>
      </c>
      <c r="AI37" s="109">
        <v>144.066638174491</v>
      </c>
      <c r="AJ37" s="109">
        <v>144.066638174491</v>
      </c>
      <c r="AK37" s="109">
        <v>259.40767562625001</v>
      </c>
      <c r="AL37" s="109">
        <v>6.4218677421540193E-2</v>
      </c>
      <c r="AM37" s="109">
        <v>24.890204262489899</v>
      </c>
      <c r="AN37" s="109">
        <v>0</v>
      </c>
      <c r="AO37" s="109">
        <v>15.881945766036701</v>
      </c>
      <c r="AP37" s="109">
        <v>435.733910972888</v>
      </c>
      <c r="AQ37" s="109">
        <v>14326.1325004271</v>
      </c>
      <c r="AR37" s="109">
        <v>113.739606380631</v>
      </c>
      <c r="AS37" s="109">
        <v>71.963727608670695</v>
      </c>
      <c r="AT37" s="109">
        <v>19.9322826113692</v>
      </c>
      <c r="AU37" s="109">
        <v>2.1691038163186098</v>
      </c>
      <c r="AV37" s="109">
        <v>0</v>
      </c>
      <c r="AW37" s="109">
        <v>0</v>
      </c>
      <c r="AX37" s="109">
        <v>134.332259500639</v>
      </c>
      <c r="AY37" s="109">
        <v>134.332259500639</v>
      </c>
      <c r="AZ37" s="109">
        <v>27.726688712081799</v>
      </c>
      <c r="BA37" s="109">
        <v>3936397.95496618</v>
      </c>
      <c r="BB37" s="109">
        <v>0</v>
      </c>
      <c r="BC37" s="109">
        <v>31.195467277050401</v>
      </c>
      <c r="BD37" s="109">
        <v>6.7719057465285504</v>
      </c>
      <c r="BE37" s="109">
        <v>11.255526503558899</v>
      </c>
      <c r="BF37" s="109">
        <v>23.929523260481599</v>
      </c>
      <c r="BG37" s="109">
        <v>0</v>
      </c>
      <c r="BH37" s="109">
        <v>0</v>
      </c>
      <c r="BI37" s="109">
        <v>0</v>
      </c>
      <c r="BJ37" s="109">
        <v>3381.39486764</v>
      </c>
      <c r="BK37" s="109">
        <v>0</v>
      </c>
      <c r="BL37" s="109">
        <v>2211.1897575466901</v>
      </c>
      <c r="BM37" s="109">
        <v>501.34642270319699</v>
      </c>
      <c r="BN37" s="109">
        <v>55.705272364512098</v>
      </c>
      <c r="BO37" s="109">
        <v>557.05169506770903</v>
      </c>
      <c r="BP37" s="109">
        <v>0</v>
      </c>
      <c r="BQ37" s="109">
        <v>68.455196050585002</v>
      </c>
      <c r="BR37" s="109">
        <v>0</v>
      </c>
      <c r="BS37" s="109">
        <v>0</v>
      </c>
      <c r="BT37" s="109">
        <v>0</v>
      </c>
      <c r="BU37" s="109">
        <v>0.39954695811769297</v>
      </c>
      <c r="BV37" s="109">
        <v>732.22139686833395</v>
      </c>
      <c r="BW37" s="109">
        <v>0.43950202990569698</v>
      </c>
      <c r="BX37" s="109">
        <v>120.53007446110701</v>
      </c>
      <c r="BY37" s="109">
        <v>145.16883656586</v>
      </c>
      <c r="BZ37" s="109">
        <v>0.133182151159906</v>
      </c>
      <c r="CA37" s="109">
        <v>0</v>
      </c>
      <c r="CB37" s="109">
        <v>93.7604319956789</v>
      </c>
      <c r="CC37" s="109">
        <v>2065.3401914629299</v>
      </c>
      <c r="CD37" s="109">
        <v>1331.75220973924</v>
      </c>
      <c r="CE37" s="109">
        <v>733.58798172368301</v>
      </c>
      <c r="CF37" s="109">
        <v>1.0734477675446501</v>
      </c>
      <c r="CG37" s="109">
        <v>0</v>
      </c>
      <c r="CH37" s="109">
        <v>31.830596702987801</v>
      </c>
      <c r="CI37" s="109">
        <v>8.72345145697955</v>
      </c>
      <c r="CJ37" s="109">
        <v>361.85662538512003</v>
      </c>
      <c r="CK37" s="109">
        <v>23.972839420845801</v>
      </c>
      <c r="CL37" s="109">
        <v>4.6613828017438497</v>
      </c>
      <c r="CM37" s="109">
        <v>517.014113328593</v>
      </c>
      <c r="CN37" s="109">
        <v>20.315534171423</v>
      </c>
      <c r="CO37" s="109">
        <v>0.199773560078705</v>
      </c>
      <c r="CP37" s="109">
        <v>21.975086944779701</v>
      </c>
      <c r="CQ37" s="109">
        <v>1.33182087446331E-2</v>
      </c>
      <c r="CR37" s="109">
        <v>154.73281104074599</v>
      </c>
      <c r="CS37" s="109">
        <v>79.745144077482706</v>
      </c>
      <c r="CT37" s="109">
        <v>2.3658719326984001</v>
      </c>
      <c r="CU37" s="109">
        <v>0</v>
      </c>
      <c r="CV37" s="109">
        <v>1.0930782523266999E-2</v>
      </c>
      <c r="CW37" s="109">
        <v>83.578958058792793</v>
      </c>
      <c r="CX37" s="109">
        <v>14.3437435344946</v>
      </c>
      <c r="CY37" s="109">
        <v>0</v>
      </c>
      <c r="CZ37" s="109">
        <v>296.483472531622</v>
      </c>
      <c r="DA37" s="109">
        <v>2075.7737000722</v>
      </c>
      <c r="DB37" s="109">
        <v>5.77402430481159</v>
      </c>
      <c r="DC37" s="109">
        <v>63.541098952385703</v>
      </c>
      <c r="DE37" s="45">
        <f t="shared" si="17"/>
        <v>-9.1061626025600256E-4</v>
      </c>
      <c r="DF37" s="45">
        <f t="shared" si="18"/>
        <v>-1.0393568047391414E-3</v>
      </c>
      <c r="DG37" s="45">
        <f t="shared" si="19"/>
        <v>-9.7078860798275332E-4</v>
      </c>
      <c r="DH37" s="45">
        <f t="shared" si="20"/>
        <v>-8.8807558576051539E-4</v>
      </c>
      <c r="DI37" s="45">
        <f t="shared" si="21"/>
        <v>-9.0159920054250589E-4</v>
      </c>
      <c r="DJ37" s="45">
        <f t="shared" si="22"/>
        <v>-9.703380114036139E-4</v>
      </c>
      <c r="DK37" s="45">
        <f t="shared" si="23"/>
        <v>-9.4155637537122062E-4</v>
      </c>
      <c r="DL37" s="45">
        <f t="shared" si="24"/>
        <v>-9.1513943622888801E-4</v>
      </c>
      <c r="DM37" s="45">
        <f t="shared" si="25"/>
        <v>-9.3907494340841695E-4</v>
      </c>
      <c r="DN37" s="45">
        <f t="shared" si="26"/>
        <v>-9.2059008688028725E-4</v>
      </c>
      <c r="DO37" s="45">
        <f t="shared" si="27"/>
        <v>-9.6340000922948675E-4</v>
      </c>
      <c r="DP37" s="45">
        <f t="shared" si="28"/>
        <v>-8.9411722745943892E-4</v>
      </c>
      <c r="DQ37" s="45">
        <f t="shared" si="29"/>
        <v>-9.0075930329993367E-4</v>
      </c>
      <c r="DR37" s="45">
        <f t="shared" si="30"/>
        <v>-8.9458430700694886E-4</v>
      </c>
      <c r="DS37" s="45">
        <f t="shared" si="31"/>
        <v>-9.8404871075168446E-4</v>
      </c>
      <c r="DT37" s="45">
        <f t="shared" si="32"/>
        <v>-9.197725139249947E-4</v>
      </c>
    </row>
    <row r="38" spans="1:124" x14ac:dyDescent="0.25">
      <c r="A38" s="22" t="s">
        <v>37</v>
      </c>
      <c r="B38" s="109">
        <v>9255.2000000000007</v>
      </c>
      <c r="C38" s="109">
        <v>1117.8</v>
      </c>
      <c r="D38" s="109">
        <v>286.892</v>
      </c>
      <c r="E38" s="109">
        <v>1515.74</v>
      </c>
      <c r="F38" s="109">
        <v>1042.8119999999999</v>
      </c>
      <c r="G38" s="109">
        <v>77.497799999999998</v>
      </c>
      <c r="H38" s="109">
        <v>1143.2</v>
      </c>
      <c r="I38" s="109">
        <v>88.688000000000002</v>
      </c>
      <c r="J38" s="109">
        <v>13.937200000000001</v>
      </c>
      <c r="K38" s="109">
        <v>9.5274000000000001</v>
      </c>
      <c r="L38" s="109">
        <v>67.349599999999995</v>
      </c>
      <c r="M38" s="109">
        <v>9.5824599999999993</v>
      </c>
      <c r="N38" s="109">
        <v>3.7615599999999998</v>
      </c>
      <c r="O38" s="109">
        <v>1.4597800000000001</v>
      </c>
      <c r="P38" s="109">
        <v>12.354799999999999</v>
      </c>
      <c r="Q38" s="109">
        <v>1.45722</v>
      </c>
      <c r="Y38" s="113"/>
      <c r="Z38" s="113"/>
      <c r="AA38" s="113"/>
      <c r="AB38" s="114"/>
      <c r="AC38" s="109" t="s">
        <v>37</v>
      </c>
      <c r="AD38" s="109">
        <v>0</v>
      </c>
      <c r="AE38" s="109">
        <v>35.699139673074399</v>
      </c>
      <c r="AF38" s="109">
        <v>0</v>
      </c>
      <c r="AG38" s="109">
        <v>0</v>
      </c>
      <c r="AH38" s="109">
        <v>0</v>
      </c>
      <c r="AI38" s="109">
        <v>88.721151675808102</v>
      </c>
      <c r="AJ38" s="109">
        <v>88.721151675808102</v>
      </c>
      <c r="AK38" s="109">
        <v>159.241500773822</v>
      </c>
      <c r="AL38" s="109">
        <v>6.6491379537404097E-2</v>
      </c>
      <c r="AM38" s="109">
        <v>13.942615717621599</v>
      </c>
      <c r="AN38" s="109">
        <v>0</v>
      </c>
      <c r="AO38" s="109">
        <v>9.5310264829643305</v>
      </c>
      <c r="AP38" s="109">
        <v>238.07625244905901</v>
      </c>
      <c r="AQ38" s="109">
        <v>9259.0236139265908</v>
      </c>
      <c r="AR38" s="109">
        <v>64.353836497362707</v>
      </c>
      <c r="AS38" s="109">
        <v>47.805553899634504</v>
      </c>
      <c r="AT38" s="109">
        <v>10.1643401238777</v>
      </c>
      <c r="AU38" s="109">
        <v>1.4603163712781799</v>
      </c>
      <c r="AV38" s="109">
        <v>0</v>
      </c>
      <c r="AW38" s="109">
        <v>0</v>
      </c>
      <c r="AX38" s="109">
        <v>67.377080649724107</v>
      </c>
      <c r="AY38" s="109">
        <v>67.377080649724107</v>
      </c>
      <c r="AZ38" s="109">
        <v>12.360131873212101</v>
      </c>
      <c r="BA38" s="109">
        <v>2179307.6728208601</v>
      </c>
      <c r="BB38" s="109">
        <v>0</v>
      </c>
      <c r="BC38" s="109">
        <v>20.226019822913699</v>
      </c>
      <c r="BD38" s="109">
        <v>4.2498543385580598</v>
      </c>
      <c r="BE38" s="109">
        <v>8.2378135335649993</v>
      </c>
      <c r="BF38" s="109">
        <v>13.890702094016101</v>
      </c>
      <c r="BG38" s="109">
        <v>0</v>
      </c>
      <c r="BH38" s="109">
        <v>0</v>
      </c>
      <c r="BI38" s="109">
        <v>0</v>
      </c>
      <c r="BJ38" s="109">
        <v>1118.2738258458801</v>
      </c>
      <c r="BK38" s="109">
        <v>0</v>
      </c>
      <c r="BL38" s="109">
        <v>1227.1446506500799</v>
      </c>
      <c r="BM38" s="109">
        <v>258.29997316974999</v>
      </c>
      <c r="BN38" s="109">
        <v>28.7000273637681</v>
      </c>
      <c r="BO38" s="109">
        <v>287.000000533518</v>
      </c>
      <c r="BP38" s="109">
        <v>0</v>
      </c>
      <c r="BQ38" s="109">
        <v>41.8681165346649</v>
      </c>
      <c r="BR38" s="109">
        <v>0</v>
      </c>
      <c r="BS38" s="109">
        <v>0</v>
      </c>
      <c r="BT38" s="109">
        <v>0</v>
      </c>
      <c r="BU38" s="109">
        <v>0.31297569073562698</v>
      </c>
      <c r="BV38" s="109">
        <v>378.95812182410401</v>
      </c>
      <c r="BW38" s="109">
        <v>0.34427440819678401</v>
      </c>
      <c r="BX38" s="109">
        <v>94.414296973605104</v>
      </c>
      <c r="BY38" s="109">
        <v>113.714450966451</v>
      </c>
      <c r="BZ38" s="109">
        <v>0.104324966351956</v>
      </c>
      <c r="CA38" s="109">
        <v>0</v>
      </c>
      <c r="CB38" s="109">
        <v>73.444935928173393</v>
      </c>
      <c r="CC38" s="109">
        <v>1516.3075055341501</v>
      </c>
      <c r="CD38" s="109">
        <v>1043.1955910955301</v>
      </c>
      <c r="CE38" s="109">
        <v>473.11191443861998</v>
      </c>
      <c r="CF38" s="109">
        <v>0.84085881380313798</v>
      </c>
      <c r="CG38" s="109">
        <v>0</v>
      </c>
      <c r="CH38" s="109">
        <v>24.933727409513999</v>
      </c>
      <c r="CI38" s="109">
        <v>6.8333015206380097</v>
      </c>
      <c r="CJ38" s="109">
        <v>283.45150933932899</v>
      </c>
      <c r="CK38" s="109">
        <v>18.7785324933723</v>
      </c>
      <c r="CL38" s="109">
        <v>3.6513849214878999</v>
      </c>
      <c r="CM38" s="109">
        <v>404.99043987720199</v>
      </c>
      <c r="CN38" s="109">
        <v>14.5548080874176</v>
      </c>
      <c r="CO38" s="109">
        <v>0.15648771419280499</v>
      </c>
      <c r="CP38" s="109">
        <v>17.2136575891356</v>
      </c>
      <c r="CQ38" s="109">
        <v>1.0432483341325001E-2</v>
      </c>
      <c r="CR38" s="109">
        <v>77.517808693926796</v>
      </c>
      <c r="CS38" s="109">
        <v>39.417208361562103</v>
      </c>
      <c r="CT38" s="109">
        <v>1.45776783269674</v>
      </c>
      <c r="CU38" s="109">
        <v>0</v>
      </c>
      <c r="CV38" s="109">
        <v>1.13178882539944E-2</v>
      </c>
      <c r="CW38" s="109">
        <v>45.185256232777199</v>
      </c>
      <c r="CX38" s="109">
        <v>9.5859820803222195</v>
      </c>
      <c r="CY38" s="109">
        <v>0</v>
      </c>
      <c r="CZ38" s="109">
        <v>149.604065792093</v>
      </c>
      <c r="DA38" s="109">
        <v>1143.6488674305599</v>
      </c>
      <c r="DB38" s="109">
        <v>3.7629457015917298</v>
      </c>
      <c r="DC38" s="109">
        <v>33.451856278835002</v>
      </c>
      <c r="DE38" s="45">
        <f t="shared" si="17"/>
        <v>4.131314208866412E-4</v>
      </c>
      <c r="DF38" s="45">
        <f t="shared" si="18"/>
        <v>4.2389143485429268E-4</v>
      </c>
      <c r="DG38" s="45">
        <f t="shared" si="19"/>
        <v>3.7645013983662488E-4</v>
      </c>
      <c r="DH38" s="45">
        <f t="shared" si="20"/>
        <v>3.7440823238160008E-4</v>
      </c>
      <c r="DI38" s="45">
        <f t="shared" si="21"/>
        <v>3.6784300097252839E-4</v>
      </c>
      <c r="DJ38" s="45">
        <f t="shared" si="22"/>
        <v>2.5818402492454762E-4</v>
      </c>
      <c r="DK38" s="45">
        <f t="shared" si="23"/>
        <v>3.9264120937706251E-4</v>
      </c>
      <c r="DL38" s="45">
        <f t="shared" si="24"/>
        <v>3.7380114342525946E-4</v>
      </c>
      <c r="DM38" s="45">
        <f t="shared" si="25"/>
        <v>3.885800319718996E-4</v>
      </c>
      <c r="DN38" s="45">
        <f t="shared" si="26"/>
        <v>3.8063721102613886E-4</v>
      </c>
      <c r="DO38" s="45">
        <f t="shared" si="27"/>
        <v>4.0802988769215515E-4</v>
      </c>
      <c r="DP38" s="45">
        <f t="shared" si="28"/>
        <v>3.6755492036702827E-4</v>
      </c>
      <c r="DQ38" s="45">
        <f t="shared" si="29"/>
        <v>3.683848168658789E-4</v>
      </c>
      <c r="DR38" s="45">
        <f t="shared" si="30"/>
        <v>3.6743295440398412E-4</v>
      </c>
      <c r="DS38" s="45">
        <f t="shared" si="31"/>
        <v>4.3156289151598671E-4</v>
      </c>
      <c r="DT38" s="45">
        <f t="shared" si="32"/>
        <v>3.7594371250743223E-4</v>
      </c>
    </row>
    <row r="39" spans="1:124" x14ac:dyDescent="0.25">
      <c r="A39" s="22" t="s">
        <v>128</v>
      </c>
      <c r="B39" s="109">
        <v>251.82</v>
      </c>
      <c r="C39" s="109">
        <v>43.991</v>
      </c>
      <c r="D39" s="109">
        <v>9.4160000000000004</v>
      </c>
      <c r="E39" s="109">
        <v>44.595999999999997</v>
      </c>
      <c r="F39" s="109">
        <v>26.425000000000001</v>
      </c>
      <c r="G39" s="109">
        <v>3.9131999999999998</v>
      </c>
      <c r="H39" s="109">
        <v>36.075000000000003</v>
      </c>
      <c r="I39" s="109">
        <v>2.9169999999999998</v>
      </c>
      <c r="J39" s="109">
        <v>0.44268999999999997</v>
      </c>
      <c r="K39" s="109">
        <v>0.30958000000000002</v>
      </c>
      <c r="L39" s="109">
        <v>2.0459999999999998</v>
      </c>
      <c r="M39" s="109">
        <v>0.32230999999999999</v>
      </c>
      <c r="N39" s="109">
        <v>0.12567</v>
      </c>
      <c r="O39" s="109">
        <v>4.9298000000000002E-2</v>
      </c>
      <c r="P39" s="109">
        <v>0.35382000000000002</v>
      </c>
      <c r="Q39" s="109">
        <v>4.8045999999999998E-2</v>
      </c>
      <c r="Y39" s="113"/>
      <c r="Z39" s="113"/>
      <c r="AA39" s="113"/>
      <c r="AB39" s="114"/>
      <c r="AC39" s="109" t="s">
        <v>128</v>
      </c>
      <c r="AD39" s="109">
        <v>0</v>
      </c>
      <c r="AE39" s="109">
        <v>1.13341326792219</v>
      </c>
      <c r="AF39" s="109">
        <v>0</v>
      </c>
      <c r="AG39" s="109">
        <v>0</v>
      </c>
      <c r="AH39" s="109">
        <v>0</v>
      </c>
      <c r="AI39" s="109">
        <v>2.9169984236233999</v>
      </c>
      <c r="AJ39" s="109">
        <v>2.9169984236233999</v>
      </c>
      <c r="AK39" s="109">
        <v>5.2038946979943397</v>
      </c>
      <c r="AL39" s="109">
        <v>2.4443354662169198E-3</v>
      </c>
      <c r="AM39" s="109">
        <v>0.44269043052347601</v>
      </c>
      <c r="AN39" s="109">
        <v>0</v>
      </c>
      <c r="AO39" s="109">
        <v>0.30957982499181502</v>
      </c>
      <c r="AP39" s="109">
        <v>7.4853566854390197</v>
      </c>
      <c r="AQ39" s="109">
        <v>251.819913689049</v>
      </c>
      <c r="AR39" s="109">
        <v>2.0482438811091401</v>
      </c>
      <c r="AS39" s="109">
        <v>1.59863295156996</v>
      </c>
      <c r="AT39" s="109">
        <v>0.311398633902015</v>
      </c>
      <c r="AU39" s="109">
        <v>4.9298273071644597E-2</v>
      </c>
      <c r="AV39" s="109">
        <v>0</v>
      </c>
      <c r="AW39" s="109">
        <v>0</v>
      </c>
      <c r="AX39" s="109">
        <v>2.0460016962846601</v>
      </c>
      <c r="AY39" s="109">
        <v>2.0460016962846601</v>
      </c>
      <c r="AZ39" s="109">
        <v>0.35381912240612401</v>
      </c>
      <c r="BA39" s="109">
        <v>68938.527863666095</v>
      </c>
      <c r="BB39" s="109">
        <v>0</v>
      </c>
      <c r="BC39" s="109">
        <v>0.67176039824732503</v>
      </c>
      <c r="BD39" s="109">
        <v>0.139812048748821</v>
      </c>
      <c r="BE39" s="109">
        <v>0.282520306566929</v>
      </c>
      <c r="BF39" s="109">
        <v>0.44592919445537499</v>
      </c>
      <c r="BG39" s="109">
        <v>0</v>
      </c>
      <c r="BH39" s="109">
        <v>0</v>
      </c>
      <c r="BI39" s="109">
        <v>0</v>
      </c>
      <c r="BJ39" s="109">
        <v>43.991002606965502</v>
      </c>
      <c r="BK39" s="109">
        <v>0</v>
      </c>
      <c r="BL39" s="109">
        <v>38.807261142986199</v>
      </c>
      <c r="BM39" s="109">
        <v>8.47439479268286</v>
      </c>
      <c r="BN39" s="109">
        <v>0.94160200179676601</v>
      </c>
      <c r="BO39" s="109">
        <v>9.4159967944796197</v>
      </c>
      <c r="BP39" s="109">
        <v>0</v>
      </c>
      <c r="BQ39" s="109">
        <v>1.36667498988629</v>
      </c>
      <c r="BR39" s="109">
        <v>0</v>
      </c>
      <c r="BS39" s="109">
        <v>0</v>
      </c>
      <c r="BT39" s="109">
        <v>0</v>
      </c>
      <c r="BU39" s="109">
        <v>7.9275102652711302E-3</v>
      </c>
      <c r="BV39" s="109">
        <v>11.677034329271301</v>
      </c>
      <c r="BW39" s="109">
        <v>8.7202985058174396E-3</v>
      </c>
      <c r="BX39" s="109">
        <v>2.3914620501882098</v>
      </c>
      <c r="BY39" s="109">
        <v>2.8803233078148298</v>
      </c>
      <c r="BZ39" s="109">
        <v>2.6425066552026302E-3</v>
      </c>
      <c r="CA39" s="109">
        <v>0</v>
      </c>
      <c r="CB39" s="109">
        <v>1.86031967018855</v>
      </c>
      <c r="CC39" s="109">
        <v>44.594562281012102</v>
      </c>
      <c r="CD39" s="109">
        <v>26.423567390223599</v>
      </c>
      <c r="CE39" s="109">
        <v>18.170994890788499</v>
      </c>
      <c r="CF39" s="109">
        <v>2.1298539989087099E-2</v>
      </c>
      <c r="CG39" s="109">
        <v>0</v>
      </c>
      <c r="CH39" s="109">
        <v>0.63155744418172699</v>
      </c>
      <c r="CI39" s="109">
        <v>0.173083880355164</v>
      </c>
      <c r="CJ39" s="109">
        <v>7.1796711806301898</v>
      </c>
      <c r="CK39" s="109">
        <v>0.47565069969190399</v>
      </c>
      <c r="CL39" s="109">
        <v>9.2487195004326506E-2</v>
      </c>
      <c r="CM39" s="109">
        <v>10.2581828403247</v>
      </c>
      <c r="CN39" s="109">
        <v>0.49652922813670802</v>
      </c>
      <c r="CO39" s="109">
        <v>3.9637579986441501E-3</v>
      </c>
      <c r="CP39" s="109">
        <v>0.43601225769826402</v>
      </c>
      <c r="CQ39" s="109">
        <v>2.6425073165892301E-4</v>
      </c>
      <c r="CR39" s="109">
        <v>3.91317426103826</v>
      </c>
      <c r="CS39" s="109">
        <v>1.19253341356675</v>
      </c>
      <c r="CT39" s="109">
        <v>4.8045997630031298E-2</v>
      </c>
      <c r="CU39" s="109">
        <v>0</v>
      </c>
      <c r="CV39" s="109">
        <v>4.1606929973048401E-4</v>
      </c>
      <c r="CW39" s="109">
        <v>1.41525848978808</v>
      </c>
      <c r="CX39" s="109">
        <v>0.32231026651366501</v>
      </c>
      <c r="CY39" s="109">
        <v>0</v>
      </c>
      <c r="CZ39" s="109">
        <v>4.5641701964648798</v>
      </c>
      <c r="DA39" s="109">
        <v>36.074988894216702</v>
      </c>
      <c r="DB39" s="109">
        <v>0.12567009860723</v>
      </c>
      <c r="DC39" s="109">
        <v>1.03751115317823</v>
      </c>
      <c r="DE39" s="45">
        <f t="shared" si="17"/>
        <v>-3.4274859419730151E-7</v>
      </c>
      <c r="DF39" s="45">
        <f t="shared" si="18"/>
        <v>5.9261337594935139E-8</v>
      </c>
      <c r="DG39" s="45">
        <f t="shared" si="19"/>
        <v>-3.4043334544276852E-7</v>
      </c>
      <c r="DH39" s="45">
        <f t="shared" si="20"/>
        <v>-3.2238743113603088E-5</v>
      </c>
      <c r="DI39" s="45">
        <f t="shared" si="21"/>
        <v>-5.4214182645269636E-5</v>
      </c>
      <c r="DJ39" s="45">
        <f t="shared" si="22"/>
        <v>-6.5774715679599238E-6</v>
      </c>
      <c r="DK39" s="45">
        <f t="shared" si="23"/>
        <v>-3.0785262095608809E-7</v>
      </c>
      <c r="DL39" s="45">
        <f t="shared" si="24"/>
        <v>-5.4041021594825089E-7</v>
      </c>
      <c r="DM39" s="45">
        <f t="shared" si="25"/>
        <v>9.7251683127245786E-7</v>
      </c>
      <c r="DN39" s="45">
        <f t="shared" si="26"/>
        <v>-5.6530843400536596E-7</v>
      </c>
      <c r="DO39" s="45">
        <f t="shared" si="27"/>
        <v>8.290736365057745E-7</v>
      </c>
      <c r="DP39" s="45">
        <f t="shared" si="28"/>
        <v>8.2688611903430549E-7</v>
      </c>
      <c r="DQ39" s="45">
        <f t="shared" si="29"/>
        <v>7.8465210465856852E-7</v>
      </c>
      <c r="DR39" s="45">
        <f t="shared" si="30"/>
        <v>5.5392033063219117E-6</v>
      </c>
      <c r="DS39" s="45">
        <f t="shared" si="31"/>
        <v>-2.4803399356004747E-6</v>
      </c>
      <c r="DT39" s="45">
        <f t="shared" si="32"/>
        <v>-4.9327076144845552E-8</v>
      </c>
    </row>
    <row r="40" spans="1:124" x14ac:dyDescent="0.25">
      <c r="A40" s="22" t="s">
        <v>39</v>
      </c>
      <c r="B40" s="109">
        <v>5.88</v>
      </c>
      <c r="C40" s="109">
        <v>0.40400000000000003</v>
      </c>
      <c r="D40" s="109">
        <v>0.13900000000000001</v>
      </c>
      <c r="E40" s="109">
        <v>1.02</v>
      </c>
      <c r="F40" s="109">
        <v>0.75</v>
      </c>
      <c r="G40" s="109">
        <v>2.58E-2</v>
      </c>
      <c r="H40" s="109">
        <v>0.59699999999999998</v>
      </c>
      <c r="I40" s="109">
        <v>4.9099999999999998E-2</v>
      </c>
      <c r="J40" s="109">
        <v>7.3299999999999997E-3</v>
      </c>
      <c r="K40" s="109">
        <v>5.1999999999999998E-3</v>
      </c>
      <c r="L40" s="109">
        <v>3.3099999999999997E-2</v>
      </c>
      <c r="M40" s="109">
        <v>5.4900000000000001E-3</v>
      </c>
      <c r="N40" s="109">
        <v>2.1299999999999999E-3</v>
      </c>
      <c r="O40" s="109">
        <v>8.4000000000000003E-4</v>
      </c>
      <c r="P40" s="109">
        <v>5.5599999999999998E-3</v>
      </c>
      <c r="Q40" s="109">
        <v>8.0800000000000002E-4</v>
      </c>
      <c r="Y40" s="113"/>
      <c r="Z40" s="113"/>
      <c r="AA40" s="113"/>
      <c r="AB40" s="114"/>
      <c r="AC40" s="109" t="s">
        <v>39</v>
      </c>
      <c r="AD40" s="109">
        <v>0</v>
      </c>
      <c r="AE40" s="109">
        <v>1.8827971262752301E-2</v>
      </c>
      <c r="AF40" s="109">
        <v>0</v>
      </c>
      <c r="AG40" s="109">
        <v>0</v>
      </c>
      <c r="AH40" s="109">
        <v>0</v>
      </c>
      <c r="AI40" s="109">
        <v>4.9099843055606003E-2</v>
      </c>
      <c r="AJ40" s="109">
        <v>4.9099843055606003E-2</v>
      </c>
      <c r="AK40" s="109">
        <v>8.7673812232344994E-2</v>
      </c>
      <c r="AL40" s="109">
        <v>4.3372745228371198E-5</v>
      </c>
      <c r="AM40" s="109">
        <v>7.3300078334187597E-3</v>
      </c>
      <c r="AN40" s="109">
        <v>0</v>
      </c>
      <c r="AO40" s="109">
        <v>5.2000205538671801E-3</v>
      </c>
      <c r="AP40" s="109">
        <v>0.123737641693811</v>
      </c>
      <c r="AQ40" s="109">
        <v>5.8799984567646</v>
      </c>
      <c r="AR40" s="109">
        <v>3.4066528388366199E-2</v>
      </c>
      <c r="AS40" s="109">
        <v>2.7226219395161899E-2</v>
      </c>
      <c r="AT40" s="109">
        <v>5.0790669237255901E-3</v>
      </c>
      <c r="AU40" s="109">
        <v>8.3999530084822801E-4</v>
      </c>
      <c r="AV40" s="109">
        <v>0</v>
      </c>
      <c r="AW40" s="109">
        <v>0</v>
      </c>
      <c r="AX40" s="109">
        <v>3.3100075109266498E-2</v>
      </c>
      <c r="AY40" s="109">
        <v>3.3100075109266498E-2</v>
      </c>
      <c r="AZ40" s="109">
        <v>5.5599657649762699E-3</v>
      </c>
      <c r="BA40" s="109">
        <v>1135.3803160325599</v>
      </c>
      <c r="BB40" s="109">
        <v>0</v>
      </c>
      <c r="BC40" s="109">
        <v>1.14042986645502E-2</v>
      </c>
      <c r="BD40" s="109">
        <v>2.3630202038172998E-3</v>
      </c>
      <c r="BE40" s="109">
        <v>4.8670683231975802E-3</v>
      </c>
      <c r="BF40" s="109">
        <v>7.4484158005258001E-3</v>
      </c>
      <c r="BG40" s="109">
        <v>0</v>
      </c>
      <c r="BH40" s="109">
        <v>0</v>
      </c>
      <c r="BI40" s="109">
        <v>0</v>
      </c>
      <c r="BJ40" s="109">
        <v>0.40400028660085802</v>
      </c>
      <c r="BK40" s="109">
        <v>0</v>
      </c>
      <c r="BL40" s="109">
        <v>0.64306233017521197</v>
      </c>
      <c r="BM40" s="109">
        <v>0.12510158346974401</v>
      </c>
      <c r="BN40" s="109">
        <v>1.3900068894437101E-2</v>
      </c>
      <c r="BO40" s="109">
        <v>0.13900165236418099</v>
      </c>
      <c r="BP40" s="109">
        <v>0</v>
      </c>
      <c r="BQ40" s="109">
        <v>2.3012970783246999E-2</v>
      </c>
      <c r="BR40" s="109">
        <v>0</v>
      </c>
      <c r="BS40" s="109">
        <v>0</v>
      </c>
      <c r="BT40" s="109">
        <v>0</v>
      </c>
      <c r="BU40" s="109">
        <v>2.2499875990013001E-4</v>
      </c>
      <c r="BV40" s="109">
        <v>0.19103809851353301</v>
      </c>
      <c r="BW40" s="109">
        <v>2.4749637615260298E-4</v>
      </c>
      <c r="BX40" s="109">
        <v>6.7875019979386705E-2</v>
      </c>
      <c r="BY40" s="109">
        <v>8.1749918704564106E-2</v>
      </c>
      <c r="BZ40" s="109">
        <v>7.4999917326675305E-5</v>
      </c>
      <c r="CA40" s="109">
        <v>0</v>
      </c>
      <c r="CB40" s="109">
        <v>5.2799925042852303E-2</v>
      </c>
      <c r="CC40" s="109">
        <v>1.0199593587856901</v>
      </c>
      <c r="CD40" s="109">
        <v>0.74995941390124399</v>
      </c>
      <c r="CE40" s="109">
        <v>0.26999994488445</v>
      </c>
      <c r="CF40" s="109">
        <v>6.0450183810358395E-4</v>
      </c>
      <c r="CG40" s="109">
        <v>0</v>
      </c>
      <c r="CH40" s="109">
        <v>1.792502080612E-2</v>
      </c>
      <c r="CI40" s="109">
        <v>4.9125481572115902E-3</v>
      </c>
      <c r="CJ40" s="109">
        <v>0.20377497423348001</v>
      </c>
      <c r="CK40" s="109">
        <v>1.3500035825107301E-2</v>
      </c>
      <c r="CL40" s="109">
        <v>2.6249486047498498E-3</v>
      </c>
      <c r="CM40" s="109">
        <v>0.29114998594553398</v>
      </c>
      <c r="CN40" s="109">
        <v>8.5338739419192292E-3</v>
      </c>
      <c r="CO40" s="109">
        <v>1.1250042714551E-4</v>
      </c>
      <c r="CP40" s="109">
        <v>1.2375039269829099E-2</v>
      </c>
      <c r="CQ40" s="109">
        <v>7.5000137788874296E-6</v>
      </c>
      <c r="CR40" s="109">
        <v>2.58001444027403E-2</v>
      </c>
      <c r="CS40" s="109">
        <v>1.93220751144694E-2</v>
      </c>
      <c r="CT40" s="109">
        <v>8.0800244713040903E-4</v>
      </c>
      <c r="CU40" s="109">
        <v>0</v>
      </c>
      <c r="CV40" s="109">
        <v>7.3818664373859799E-6</v>
      </c>
      <c r="CW40" s="109">
        <v>2.3349599498007498E-2</v>
      </c>
      <c r="CX40" s="109">
        <v>5.4899834608376401E-3</v>
      </c>
      <c r="CY40" s="109">
        <v>0</v>
      </c>
      <c r="CZ40" s="109">
        <v>7.4282070933712502E-2</v>
      </c>
      <c r="DA40" s="109">
        <v>0.59699984016490504</v>
      </c>
      <c r="DB40" s="109">
        <v>2.12994712489734E-3</v>
      </c>
      <c r="DC40" s="109">
        <v>1.7031759605813501E-2</v>
      </c>
      <c r="DE40" s="45">
        <f t="shared" si="17"/>
        <v>-2.6245499998546296E-7</v>
      </c>
      <c r="DF40" s="45">
        <f t="shared" si="18"/>
        <v>7.0940806433287661E-7</v>
      </c>
      <c r="DG40" s="45">
        <f t="shared" si="19"/>
        <v>1.1887512093394261E-5</v>
      </c>
      <c r="DH40" s="45">
        <f t="shared" si="20"/>
        <v>-3.9844327754814784E-5</v>
      </c>
      <c r="DI40" s="45">
        <f t="shared" si="21"/>
        <v>-5.4114798341349989E-5</v>
      </c>
      <c r="DJ40" s="45">
        <f t="shared" si="22"/>
        <v>5.597005437983562E-6</v>
      </c>
      <c r="DK40" s="45">
        <f t="shared" si="23"/>
        <v>-2.677304772817786E-7</v>
      </c>
      <c r="DL40" s="45">
        <f t="shared" si="24"/>
        <v>-3.1964235029474122E-6</v>
      </c>
      <c r="DM40" s="45">
        <f t="shared" si="25"/>
        <v>1.0686792305599721E-6</v>
      </c>
      <c r="DN40" s="45">
        <f t="shared" si="26"/>
        <v>3.9526667654421799E-6</v>
      </c>
      <c r="DO40" s="45">
        <f t="shared" si="27"/>
        <v>2.2691621299330373E-6</v>
      </c>
      <c r="DP40" s="45">
        <f t="shared" si="28"/>
        <v>-3.0125978797769763E-6</v>
      </c>
      <c r="DQ40" s="45">
        <f t="shared" si="29"/>
        <v>-2.482399185915139E-5</v>
      </c>
      <c r="DR40" s="45">
        <f t="shared" si="30"/>
        <v>-5.5942283000256375E-6</v>
      </c>
      <c r="DS40" s="45">
        <f t="shared" si="31"/>
        <v>-6.1573783686983736E-6</v>
      </c>
      <c r="DT40" s="45">
        <f t="shared" si="32"/>
        <v>3.028626743824281E-6</v>
      </c>
    </row>
    <row r="41" spans="1:124" x14ac:dyDescent="0.25">
      <c r="A41" s="22" t="s">
        <v>40</v>
      </c>
      <c r="B41" s="109">
        <v>4625.8900000000003</v>
      </c>
      <c r="C41" s="109">
        <v>972.36400000000003</v>
      </c>
      <c r="D41" s="109">
        <v>185.77699999999999</v>
      </c>
      <c r="E41" s="109">
        <v>761.99</v>
      </c>
      <c r="F41" s="109">
        <v>470.63299999999998</v>
      </c>
      <c r="G41" s="109">
        <v>81.6387</v>
      </c>
      <c r="H41" s="109">
        <v>649.43399999999997</v>
      </c>
      <c r="I41" s="109">
        <v>53.268300000000004</v>
      </c>
      <c r="J41" s="109">
        <v>7.9832999999999998</v>
      </c>
      <c r="K41" s="109">
        <v>5.6371900000000004</v>
      </c>
      <c r="L41" s="109">
        <v>36.247</v>
      </c>
      <c r="M41" s="109">
        <v>5.9389599999999998</v>
      </c>
      <c r="N41" s="109">
        <v>2.3092299999999999</v>
      </c>
      <c r="O41" s="109">
        <v>0.90872299999999995</v>
      </c>
      <c r="P41" s="109">
        <v>6.12439</v>
      </c>
      <c r="Q41" s="109">
        <v>0.87768900000000005</v>
      </c>
      <c r="Y41" s="113"/>
      <c r="Z41" s="113"/>
      <c r="AA41" s="113"/>
      <c r="AB41" s="114"/>
      <c r="AC41" s="109" t="s">
        <v>40</v>
      </c>
      <c r="AD41" s="109">
        <v>0</v>
      </c>
      <c r="AE41" s="109">
        <v>20.420580113224901</v>
      </c>
      <c r="AF41" s="109">
        <v>0</v>
      </c>
      <c r="AG41" s="109">
        <v>0</v>
      </c>
      <c r="AH41" s="109">
        <v>0</v>
      </c>
      <c r="AI41" s="109">
        <v>53.208122194247203</v>
      </c>
      <c r="AJ41" s="109">
        <v>53.208122194247203</v>
      </c>
      <c r="AK41" s="109">
        <v>94.521203612989595</v>
      </c>
      <c r="AL41" s="109">
        <v>4.57566483833396E-2</v>
      </c>
      <c r="AM41" s="109">
        <v>7.9743480277680696</v>
      </c>
      <c r="AN41" s="109">
        <v>0</v>
      </c>
      <c r="AO41" s="109">
        <v>5.6308349548476997</v>
      </c>
      <c r="AP41" s="109">
        <v>134.48422556578799</v>
      </c>
      <c r="AQ41" s="109">
        <v>4621.08816614031</v>
      </c>
      <c r="AR41" s="109">
        <v>36.9288897584781</v>
      </c>
      <c r="AS41" s="109">
        <v>29.219275386391899</v>
      </c>
      <c r="AT41" s="109">
        <v>5.5520750728160104</v>
      </c>
      <c r="AU41" s="109">
        <v>0.90769816376262802</v>
      </c>
      <c r="AV41" s="109">
        <v>0</v>
      </c>
      <c r="AW41" s="109">
        <v>0</v>
      </c>
      <c r="AX41" s="109">
        <v>36.206560994904002</v>
      </c>
      <c r="AY41" s="109">
        <v>36.206560994904002</v>
      </c>
      <c r="AZ41" s="109">
        <v>6.1175770190396603</v>
      </c>
      <c r="BA41" s="109">
        <v>1240487.9599508301</v>
      </c>
      <c r="BB41" s="109">
        <v>0</v>
      </c>
      <c r="BC41" s="109">
        <v>12.2556644337406</v>
      </c>
      <c r="BD41" s="109">
        <v>2.5441471801347002</v>
      </c>
      <c r="BE41" s="109">
        <v>5.1983287826494902</v>
      </c>
      <c r="BF41" s="109">
        <v>8.0595579668689403</v>
      </c>
      <c r="BG41" s="109">
        <v>0</v>
      </c>
      <c r="BH41" s="109">
        <v>0</v>
      </c>
      <c r="BI41" s="109">
        <v>0</v>
      </c>
      <c r="BJ41" s="109">
        <v>971.23591737076697</v>
      </c>
      <c r="BK41" s="109">
        <v>0</v>
      </c>
      <c r="BL41" s="109">
        <v>698.35196525515698</v>
      </c>
      <c r="BM41" s="109">
        <v>167.01112302341801</v>
      </c>
      <c r="BN41" s="109">
        <v>18.5567766464392</v>
      </c>
      <c r="BO41" s="109">
        <v>185.56789966985701</v>
      </c>
      <c r="BP41" s="109">
        <v>0</v>
      </c>
      <c r="BQ41" s="109">
        <v>24.8160662398518</v>
      </c>
      <c r="BR41" s="109">
        <v>0</v>
      </c>
      <c r="BS41" s="109">
        <v>0</v>
      </c>
      <c r="BT41" s="109">
        <v>0</v>
      </c>
      <c r="BU41" s="109">
        <v>0.141050034116525</v>
      </c>
      <c r="BV41" s="109">
        <v>208.55479669604301</v>
      </c>
      <c r="BW41" s="109">
        <v>0.15515561721148299</v>
      </c>
      <c r="BX41" s="109">
        <v>42.550045801021803</v>
      </c>
      <c r="BY41" s="109">
        <v>51.248106064363903</v>
      </c>
      <c r="BZ41" s="109">
        <v>4.7016591544172301E-2</v>
      </c>
      <c r="CA41" s="109">
        <v>0</v>
      </c>
      <c r="CB41" s="109">
        <v>33.099705716033597</v>
      </c>
      <c r="CC41" s="109">
        <v>761.15045180960897</v>
      </c>
      <c r="CD41" s="109">
        <v>470.14085387754398</v>
      </c>
      <c r="CE41" s="109">
        <v>291.00959793206403</v>
      </c>
      <c r="CF41" s="109">
        <v>0.37895368199430102</v>
      </c>
      <c r="CG41" s="109">
        <v>0</v>
      </c>
      <c r="CH41" s="109">
        <v>11.236974994075</v>
      </c>
      <c r="CI41" s="109">
        <v>3.0795887773717601</v>
      </c>
      <c r="CJ41" s="109">
        <v>127.74417180619101</v>
      </c>
      <c r="CK41" s="109">
        <v>8.4629983410219491</v>
      </c>
      <c r="CL41" s="109">
        <v>1.6455802763493601</v>
      </c>
      <c r="CM41" s="109">
        <v>182.51853701284699</v>
      </c>
      <c r="CN41" s="109">
        <v>9.1234313981328992</v>
      </c>
      <c r="CO41" s="109">
        <v>7.0525035025931798E-2</v>
      </c>
      <c r="CP41" s="109">
        <v>7.7577424670822301</v>
      </c>
      <c r="CQ41" s="109">
        <v>4.7016612929005599E-3</v>
      </c>
      <c r="CR41" s="109">
        <v>81.537925181743503</v>
      </c>
      <c r="CS41" s="109">
        <v>21.181768285493</v>
      </c>
      <c r="CT41" s="109">
        <v>0.87669930196156198</v>
      </c>
      <c r="CU41" s="109">
        <v>0</v>
      </c>
      <c r="CV41" s="109">
        <v>7.7886214543450303E-3</v>
      </c>
      <c r="CW41" s="109">
        <v>25.398776213144799</v>
      </c>
      <c r="CX41" s="109">
        <v>5.9322482683504596</v>
      </c>
      <c r="CY41" s="109">
        <v>0</v>
      </c>
      <c r="CZ41" s="109">
        <v>81.2747242438532</v>
      </c>
      <c r="DA41" s="109">
        <v>648.70553338073296</v>
      </c>
      <c r="DB41" s="109">
        <v>2.3066157796331499</v>
      </c>
      <c r="DC41" s="109">
        <v>18.565932883987202</v>
      </c>
      <c r="DE41" s="45">
        <f t="shared" si="17"/>
        <v>-1.0380345965187898E-3</v>
      </c>
      <c r="DF41" s="45">
        <f t="shared" si="18"/>
        <v>-1.1601443792993806E-3</v>
      </c>
      <c r="DG41" s="45">
        <f t="shared" si="19"/>
        <v>-1.1255447668062984E-3</v>
      </c>
      <c r="DH41" s="45">
        <f t="shared" si="20"/>
        <v>-1.1017837378325729E-3</v>
      </c>
      <c r="DI41" s="45">
        <f t="shared" si="21"/>
        <v>-1.0457110369566226E-3</v>
      </c>
      <c r="DJ41" s="45">
        <f t="shared" si="22"/>
        <v>-1.2344000854557545E-3</v>
      </c>
      <c r="DK41" s="45">
        <f t="shared" si="23"/>
        <v>-1.1216946129506773E-3</v>
      </c>
      <c r="DL41" s="45">
        <f t="shared" si="24"/>
        <v>-1.1297113997030287E-3</v>
      </c>
      <c r="DM41" s="45">
        <f t="shared" si="25"/>
        <v>-1.1213373206481313E-3</v>
      </c>
      <c r="DN41" s="45">
        <f t="shared" si="26"/>
        <v>-1.1273427279017872E-3</v>
      </c>
      <c r="DO41" s="45">
        <f t="shared" si="27"/>
        <v>-1.1156510910143602E-3</v>
      </c>
      <c r="DP41" s="45">
        <f t="shared" si="28"/>
        <v>-1.1301190190774477E-3</v>
      </c>
      <c r="DQ41" s="45">
        <f t="shared" si="29"/>
        <v>-1.1320744866687145E-3</v>
      </c>
      <c r="DR41" s="45">
        <f t="shared" si="30"/>
        <v>-1.1277762721664676E-3</v>
      </c>
      <c r="DS41" s="45">
        <f t="shared" si="31"/>
        <v>-1.112434211462638E-3</v>
      </c>
      <c r="DT41" s="45">
        <f t="shared" si="32"/>
        <v>-1.1276181408654653E-3</v>
      </c>
    </row>
    <row r="42" spans="1:124" x14ac:dyDescent="0.25">
      <c r="A42" s="22" t="s">
        <v>41</v>
      </c>
      <c r="B42" s="109">
        <v>2686.62</v>
      </c>
      <c r="C42" s="109">
        <v>629.4</v>
      </c>
      <c r="D42" s="109">
        <v>115.14</v>
      </c>
      <c r="E42" s="109">
        <v>458.11900000000003</v>
      </c>
      <c r="F42" s="109">
        <v>267.83600000000001</v>
      </c>
      <c r="G42" s="109">
        <v>54.011200000000002</v>
      </c>
      <c r="H42" s="109">
        <v>407.76400000000001</v>
      </c>
      <c r="I42" s="109">
        <v>33.262799999999999</v>
      </c>
      <c r="J42" s="109">
        <v>5.0072000000000001</v>
      </c>
      <c r="K42" s="109">
        <v>3.5230000000000001</v>
      </c>
      <c r="L42" s="109">
        <v>22.818899999999999</v>
      </c>
      <c r="M42" s="109">
        <v>3.6977000000000002</v>
      </c>
      <c r="N42" s="109">
        <v>1.4366300000000001</v>
      </c>
      <c r="O42" s="109">
        <v>0.56471199999999999</v>
      </c>
      <c r="P42" s="109">
        <v>3.89154</v>
      </c>
      <c r="Q42" s="109">
        <v>0.54627800000000004</v>
      </c>
      <c r="Y42" s="113"/>
      <c r="Z42" s="113"/>
      <c r="AA42" s="113"/>
      <c r="AB42" s="114"/>
      <c r="AC42" s="109" t="s">
        <v>41</v>
      </c>
      <c r="AD42" s="109">
        <v>0</v>
      </c>
      <c r="AE42" s="109">
        <v>12.838915820389399</v>
      </c>
      <c r="AF42" s="109">
        <v>0</v>
      </c>
      <c r="AG42" s="109">
        <v>0</v>
      </c>
      <c r="AH42" s="109">
        <v>0</v>
      </c>
      <c r="AI42" s="109">
        <v>33.262774832578501</v>
      </c>
      <c r="AJ42" s="109">
        <v>33.262774832578501</v>
      </c>
      <c r="AK42" s="109">
        <v>59.396110032903898</v>
      </c>
      <c r="AL42" s="109">
        <v>2.86971063907361E-2</v>
      </c>
      <c r="AM42" s="109">
        <v>5.0072058079912596</v>
      </c>
      <c r="AN42" s="109">
        <v>0</v>
      </c>
      <c r="AO42" s="109">
        <v>3.5230068150302301</v>
      </c>
      <c r="AP42" s="109">
        <v>84.568420871575199</v>
      </c>
      <c r="AQ42" s="109">
        <v>2686.6192333427002</v>
      </c>
      <c r="AR42" s="109">
        <v>23.216777246505401</v>
      </c>
      <c r="AS42" s="109">
        <v>18.353623236518398</v>
      </c>
      <c r="AT42" s="109">
        <v>3.49308989224689</v>
      </c>
      <c r="AU42" s="109">
        <v>0.56471553012671005</v>
      </c>
      <c r="AV42" s="109">
        <v>0</v>
      </c>
      <c r="AW42" s="109">
        <v>0</v>
      </c>
      <c r="AX42" s="109">
        <v>22.8188245846084</v>
      </c>
      <c r="AY42" s="109">
        <v>22.8188245846084</v>
      </c>
      <c r="AZ42" s="109">
        <v>3.8915217189189599</v>
      </c>
      <c r="BA42" s="109">
        <v>776644.26296290103</v>
      </c>
      <c r="BB42" s="109">
        <v>0</v>
      </c>
      <c r="BC42" s="109">
        <v>7.6990837627959001</v>
      </c>
      <c r="BD42" s="109">
        <v>1.598522866221</v>
      </c>
      <c r="BE42" s="109">
        <v>3.2638721466016101</v>
      </c>
      <c r="BF42" s="109">
        <v>5.0661736330957803</v>
      </c>
      <c r="BG42" s="109">
        <v>0</v>
      </c>
      <c r="BH42" s="109">
        <v>0</v>
      </c>
      <c r="BI42" s="109">
        <v>0</v>
      </c>
      <c r="BJ42" s="109">
        <v>629.39984766062003</v>
      </c>
      <c r="BK42" s="109">
        <v>0</v>
      </c>
      <c r="BL42" s="109">
        <v>438.960348109812</v>
      </c>
      <c r="BM42" s="109">
        <v>103.625898179533</v>
      </c>
      <c r="BN42" s="109">
        <v>11.5140012786807</v>
      </c>
      <c r="BO42" s="109">
        <v>115.139899458214</v>
      </c>
      <c r="BP42" s="109">
        <v>0</v>
      </c>
      <c r="BQ42" s="109">
        <v>15.594426757938001</v>
      </c>
      <c r="BR42" s="109">
        <v>0</v>
      </c>
      <c r="BS42" s="109">
        <v>0</v>
      </c>
      <c r="BT42" s="109">
        <v>0</v>
      </c>
      <c r="BU42" s="109">
        <v>8.0351150978025407E-2</v>
      </c>
      <c r="BV42" s="109">
        <v>131.19768422857501</v>
      </c>
      <c r="BW42" s="109">
        <v>8.8385874656216695E-2</v>
      </c>
      <c r="BX42" s="109">
        <v>24.239151220533799</v>
      </c>
      <c r="BY42" s="109">
        <v>29.194112116051301</v>
      </c>
      <c r="BZ42" s="109">
        <v>2.6783576778716501E-2</v>
      </c>
      <c r="CA42" s="109">
        <v>0</v>
      </c>
      <c r="CB42" s="109">
        <v>18.855650280813698</v>
      </c>
      <c r="CC42" s="109">
        <v>458.10441816233703</v>
      </c>
      <c r="CD42" s="109">
        <v>267.82147014181197</v>
      </c>
      <c r="CE42" s="109">
        <v>190.282948020525</v>
      </c>
      <c r="CF42" s="109">
        <v>0.215875747504643</v>
      </c>
      <c r="CG42" s="109">
        <v>0</v>
      </c>
      <c r="CH42" s="109">
        <v>6.4012787028004201</v>
      </c>
      <c r="CI42" s="109">
        <v>1.7543235723694699</v>
      </c>
      <c r="CJ42" s="109">
        <v>72.771015724466295</v>
      </c>
      <c r="CK42" s="109">
        <v>4.8210499622458398</v>
      </c>
      <c r="CL42" s="109">
        <v>0.93742557912663904</v>
      </c>
      <c r="CM42" s="109">
        <v>103.973918329778</v>
      </c>
      <c r="CN42" s="109">
        <v>5.7287827672988403</v>
      </c>
      <c r="CO42" s="109">
        <v>4.0175492099185903E-2</v>
      </c>
      <c r="CP42" s="109">
        <v>4.4192944548245396</v>
      </c>
      <c r="CQ42" s="109">
        <v>2.6783567849997499E-3</v>
      </c>
      <c r="CR42" s="109">
        <v>54.011139813819597</v>
      </c>
      <c r="CS42" s="109">
        <v>13.329910087970299</v>
      </c>
      <c r="CT42" s="109">
        <v>0.546275747895963</v>
      </c>
      <c r="CU42" s="109">
        <v>0</v>
      </c>
      <c r="CV42" s="109">
        <v>4.8847865773750604E-3</v>
      </c>
      <c r="CW42" s="109">
        <v>15.972816215629599</v>
      </c>
      <c r="CX42" s="109">
        <v>3.6976883438514498</v>
      </c>
      <c r="CY42" s="109">
        <v>0</v>
      </c>
      <c r="CZ42" s="109">
        <v>51.138431802113097</v>
      </c>
      <c r="DA42" s="109">
        <v>407.76386404096098</v>
      </c>
      <c r="DB42" s="109">
        <v>1.4366326301608801</v>
      </c>
      <c r="DC42" s="109">
        <v>11.677965823148501</v>
      </c>
      <c r="DE42" s="45">
        <f t="shared" si="17"/>
        <v>-2.8536127165884098E-7</v>
      </c>
      <c r="DF42" s="45">
        <f t="shared" si="18"/>
        <v>-2.4203905298955679E-7</v>
      </c>
      <c r="DG42" s="45">
        <f t="shared" si="19"/>
        <v>-8.7321335762693929E-7</v>
      </c>
      <c r="DH42" s="45">
        <f t="shared" si="20"/>
        <v>-3.1829803310934072E-5</v>
      </c>
      <c r="DI42" s="45">
        <f t="shared" si="21"/>
        <v>-5.4249085963205428E-5</v>
      </c>
      <c r="DJ42" s="45">
        <f t="shared" si="22"/>
        <v>-1.1143277765668601E-6</v>
      </c>
      <c r="DK42" s="45">
        <f t="shared" si="23"/>
        <v>-3.3342580273875663E-7</v>
      </c>
      <c r="DL42" s="45">
        <f t="shared" si="24"/>
        <v>-7.5662366060404624E-7</v>
      </c>
      <c r="DM42" s="45">
        <f t="shared" si="25"/>
        <v>1.1599279556414205E-6</v>
      </c>
      <c r="DN42" s="45">
        <f t="shared" si="26"/>
        <v>1.9344394635035549E-6</v>
      </c>
      <c r="DO42" s="45">
        <f t="shared" si="27"/>
        <v>-3.3049529819213505E-6</v>
      </c>
      <c r="DP42" s="45">
        <f t="shared" si="28"/>
        <v>-3.1522699381683833E-6</v>
      </c>
      <c r="DQ42" s="45">
        <f t="shared" si="29"/>
        <v>1.8307851569154692E-6</v>
      </c>
      <c r="DR42" s="45">
        <f t="shared" si="30"/>
        <v>6.2511983277506041E-6</v>
      </c>
      <c r="DS42" s="45">
        <f t="shared" si="31"/>
        <v>-4.6976469572643282E-6</v>
      </c>
      <c r="DT42" s="45">
        <f t="shared" si="32"/>
        <v>-4.1226335987118789E-6</v>
      </c>
    </row>
    <row r="43" spans="1:124" x14ac:dyDescent="0.25">
      <c r="A43" s="22" t="s">
        <v>42</v>
      </c>
      <c r="B43" s="109">
        <v>2167.46</v>
      </c>
      <c r="C43" s="109">
        <v>555.07299999999998</v>
      </c>
      <c r="D43" s="109">
        <v>93.313999999999993</v>
      </c>
      <c r="E43" s="109">
        <v>346.18900000000002</v>
      </c>
      <c r="F43" s="109">
        <v>215.76499999999999</v>
      </c>
      <c r="G43" s="109">
        <v>42.523800000000001</v>
      </c>
      <c r="H43" s="109">
        <v>313.61799999999999</v>
      </c>
      <c r="I43" s="109">
        <v>25.4849</v>
      </c>
      <c r="J43" s="109">
        <v>3.8492999999999999</v>
      </c>
      <c r="K43" s="109">
        <v>2.7040299999999999</v>
      </c>
      <c r="L43" s="109">
        <v>17.662099999999999</v>
      </c>
      <c r="M43" s="109">
        <v>2.8271199999999999</v>
      </c>
      <c r="N43" s="109">
        <v>1.10144</v>
      </c>
      <c r="O43" s="109">
        <v>0.43223299999999998</v>
      </c>
      <c r="P43" s="109">
        <v>3.0290300000000001</v>
      </c>
      <c r="Q43" s="109">
        <v>0.42036400000000002</v>
      </c>
      <c r="Y43" s="113"/>
      <c r="Z43" s="113"/>
      <c r="AA43" s="113"/>
      <c r="AB43" s="114"/>
      <c r="AC43" s="109" t="s">
        <v>42</v>
      </c>
      <c r="AD43" s="109">
        <v>0</v>
      </c>
      <c r="AE43" s="109">
        <v>9.8368798942850599</v>
      </c>
      <c r="AF43" s="109">
        <v>0</v>
      </c>
      <c r="AG43" s="109">
        <v>0</v>
      </c>
      <c r="AH43" s="109">
        <v>0</v>
      </c>
      <c r="AI43" s="109">
        <v>25.482570794447</v>
      </c>
      <c r="AJ43" s="109">
        <v>25.482570794447</v>
      </c>
      <c r="AK43" s="109">
        <v>44.9074189920468</v>
      </c>
      <c r="AL43" s="109">
        <v>2.06358036918158E-2</v>
      </c>
      <c r="AM43" s="109">
        <v>3.8489494327162799</v>
      </c>
      <c r="AN43" s="109">
        <v>0</v>
      </c>
      <c r="AO43" s="109">
        <v>2.70377409822252</v>
      </c>
      <c r="AP43" s="109">
        <v>65.092288410147802</v>
      </c>
      <c r="AQ43" s="109">
        <v>2167.2598497550098</v>
      </c>
      <c r="AR43" s="109">
        <v>17.7678121704988</v>
      </c>
      <c r="AS43" s="109">
        <v>13.7342693868053</v>
      </c>
      <c r="AT43" s="109">
        <v>2.7222205841508602</v>
      </c>
      <c r="AU43" s="109">
        <v>0.43219318196508899</v>
      </c>
      <c r="AV43" s="109">
        <v>0</v>
      </c>
      <c r="AW43" s="109">
        <v>0</v>
      </c>
      <c r="AX43" s="109">
        <v>17.660443806284199</v>
      </c>
      <c r="AY43" s="109">
        <v>17.660443806284199</v>
      </c>
      <c r="AZ43" s="109">
        <v>3.0287554792489901</v>
      </c>
      <c r="BA43" s="109">
        <v>599302.26987439103</v>
      </c>
      <c r="BB43" s="109">
        <v>0</v>
      </c>
      <c r="BC43" s="109">
        <v>5.7788538302474102</v>
      </c>
      <c r="BD43" s="109">
        <v>1.20495213062638</v>
      </c>
      <c r="BE43" s="109">
        <v>2.41560230047584</v>
      </c>
      <c r="BF43" s="109">
        <v>3.8616808934583302</v>
      </c>
      <c r="BG43" s="109">
        <v>0</v>
      </c>
      <c r="BH43" s="109">
        <v>0</v>
      </c>
      <c r="BI43" s="109">
        <v>0</v>
      </c>
      <c r="BJ43" s="109">
        <v>555.002586793212</v>
      </c>
      <c r="BK43" s="109">
        <v>0</v>
      </c>
      <c r="BL43" s="109">
        <v>337.161283861615</v>
      </c>
      <c r="BM43" s="109">
        <v>83.973820047730001</v>
      </c>
      <c r="BN43" s="109">
        <v>9.3303957781488798</v>
      </c>
      <c r="BO43" s="109">
        <v>93.304215825878899</v>
      </c>
      <c r="BP43" s="109">
        <v>0</v>
      </c>
      <c r="BQ43" s="109">
        <v>11.7964986382049</v>
      </c>
      <c r="BR43" s="109">
        <v>0</v>
      </c>
      <c r="BS43" s="109">
        <v>0</v>
      </c>
      <c r="BT43" s="109">
        <v>0</v>
      </c>
      <c r="BU43" s="109">
        <v>6.4723696710152795E-2</v>
      </c>
      <c r="BV43" s="109">
        <v>101.959341728533</v>
      </c>
      <c r="BW43" s="109">
        <v>7.1196624062346697E-2</v>
      </c>
      <c r="BX43" s="109">
        <v>19.524981122924199</v>
      </c>
      <c r="BY43" s="109">
        <v>23.5162701102862</v>
      </c>
      <c r="BZ43" s="109">
        <v>2.15745083968539E-2</v>
      </c>
      <c r="CA43" s="109">
        <v>0</v>
      </c>
      <c r="CB43" s="109">
        <v>15.1884960289246</v>
      </c>
      <c r="CC43" s="109">
        <v>346.14958552952203</v>
      </c>
      <c r="CD43" s="109">
        <v>215.733988710792</v>
      </c>
      <c r="CE43" s="109">
        <v>130.41559681872999</v>
      </c>
      <c r="CF43" s="109">
        <v>0.17389087121149399</v>
      </c>
      <c r="CG43" s="109">
        <v>0</v>
      </c>
      <c r="CH43" s="109">
        <v>5.15632022134404</v>
      </c>
      <c r="CI43" s="109">
        <v>1.4131367571112801</v>
      </c>
      <c r="CJ43" s="109">
        <v>58.618095096369501</v>
      </c>
      <c r="CK43" s="109">
        <v>3.8834235685113798</v>
      </c>
      <c r="CL43" s="109">
        <v>0.75510446601299597</v>
      </c>
      <c r="CM43" s="109">
        <v>83.752453358465999</v>
      </c>
      <c r="CN43" s="109">
        <v>4.2496606968765898</v>
      </c>
      <c r="CO43" s="109">
        <v>3.2361821568919202E-2</v>
      </c>
      <c r="CP43" s="109">
        <v>3.5598030060020802</v>
      </c>
      <c r="CQ43" s="109">
        <v>2.1574528899838499E-3</v>
      </c>
      <c r="CR43" s="109">
        <v>42.518769900295901</v>
      </c>
      <c r="CS43" s="109">
        <v>10.4521573912793</v>
      </c>
      <c r="CT43" s="109">
        <v>0.42032739634142902</v>
      </c>
      <c r="CU43" s="109">
        <v>0</v>
      </c>
      <c r="CV43" s="109">
        <v>3.51268012600076E-3</v>
      </c>
      <c r="CW43" s="109">
        <v>12.3165040484675</v>
      </c>
      <c r="CX43" s="109">
        <v>2.82686264317439</v>
      </c>
      <c r="CY43" s="109">
        <v>0</v>
      </c>
      <c r="CZ43" s="109">
        <v>39.9342849174093</v>
      </c>
      <c r="DA43" s="109">
        <v>313.58905636667203</v>
      </c>
      <c r="DB43" s="109">
        <v>1.10133601555195</v>
      </c>
      <c r="DC43" s="109">
        <v>9.0470698096419095</v>
      </c>
      <c r="DE43" s="45">
        <f t="shared" si="17"/>
        <v>-9.2343224322596299E-5</v>
      </c>
      <c r="DF43" s="45">
        <f t="shared" si="18"/>
        <v>-1.2685395756589757E-4</v>
      </c>
      <c r="DG43" s="45">
        <f t="shared" si="19"/>
        <v>-1.0485215638697544E-4</v>
      </c>
      <c r="DH43" s="45">
        <f t="shared" si="20"/>
        <v>-1.1385246347513436E-4</v>
      </c>
      <c r="DI43" s="45">
        <f t="shared" si="21"/>
        <v>-1.4372715318972709E-4</v>
      </c>
      <c r="DJ43" s="45">
        <f t="shared" si="22"/>
        <v>-1.1828904528994636E-4</v>
      </c>
      <c r="DK43" s="45">
        <f t="shared" si="23"/>
        <v>-9.2289451906362412E-5</v>
      </c>
      <c r="DL43" s="45">
        <f t="shared" si="24"/>
        <v>-9.1395514716556867E-5</v>
      </c>
      <c r="DM43" s="45">
        <f t="shared" si="25"/>
        <v>-9.1072996056444367E-5</v>
      </c>
      <c r="DN43" s="45">
        <f t="shared" si="26"/>
        <v>-9.4637181347809242E-5</v>
      </c>
      <c r="DO43" s="45">
        <f t="shared" si="27"/>
        <v>-9.3771053034435507E-5</v>
      </c>
      <c r="DP43" s="45">
        <f t="shared" si="28"/>
        <v>-9.1031447412879589E-5</v>
      </c>
      <c r="DQ43" s="45">
        <f t="shared" si="29"/>
        <v>-9.4407728110411731E-5</v>
      </c>
      <c r="DR43" s="45">
        <f t="shared" si="30"/>
        <v>-9.2121691104075329E-5</v>
      </c>
      <c r="DS43" s="45">
        <f t="shared" si="31"/>
        <v>-9.0629921463299058E-5</v>
      </c>
      <c r="DT43" s="45">
        <f t="shared" si="32"/>
        <v>-8.7076102071060918E-5</v>
      </c>
    </row>
    <row r="44" spans="1:124" x14ac:dyDescent="0.25">
      <c r="A44" s="22" t="s">
        <v>43</v>
      </c>
      <c r="B44" s="109">
        <v>39055.359434999998</v>
      </c>
      <c r="C44" s="109">
        <v>8351.0977800000001</v>
      </c>
      <c r="D44" s="109">
        <v>1502.1378904999999</v>
      </c>
      <c r="E44" s="109">
        <v>5713.4142474999999</v>
      </c>
      <c r="F44" s="109">
        <v>3576.4364624999998</v>
      </c>
      <c r="G44" s="109">
        <v>581.06511450000005</v>
      </c>
      <c r="H44" s="109">
        <v>5065.8572199999999</v>
      </c>
      <c r="I44" s="109">
        <v>356.91873750000002</v>
      </c>
      <c r="J44" s="109">
        <v>79.354721549999994</v>
      </c>
      <c r="K44" s="109">
        <v>37.080654799999998</v>
      </c>
      <c r="L44" s="109">
        <v>292.88305730000002</v>
      </c>
      <c r="M44" s="109">
        <v>63.807642049999998</v>
      </c>
      <c r="N44" s="109">
        <v>14.973246100000001</v>
      </c>
      <c r="O44" s="109">
        <v>45.974543699999998</v>
      </c>
      <c r="P44" s="109">
        <v>51.076229400000003</v>
      </c>
      <c r="Q44" s="109">
        <v>5.74167045</v>
      </c>
      <c r="Y44" s="113"/>
      <c r="Z44" s="113"/>
      <c r="AA44" s="113"/>
      <c r="AB44" s="114"/>
      <c r="AC44" s="109" t="s">
        <v>43</v>
      </c>
      <c r="AD44" s="109">
        <v>0</v>
      </c>
      <c r="AE44" s="109">
        <v>138.200510065716</v>
      </c>
      <c r="AF44" s="109">
        <v>0</v>
      </c>
      <c r="AG44" s="109">
        <v>0</v>
      </c>
      <c r="AH44" s="109">
        <v>0</v>
      </c>
      <c r="AI44" s="109">
        <v>356.85822755878002</v>
      </c>
      <c r="AJ44" s="109">
        <v>356.85822755878002</v>
      </c>
      <c r="AK44" s="109">
        <v>622.02457626278897</v>
      </c>
      <c r="AL44" s="109">
        <v>0.26596539774136702</v>
      </c>
      <c r="AM44" s="109">
        <v>79.345262146983202</v>
      </c>
      <c r="AN44" s="109">
        <v>0</v>
      </c>
      <c r="AO44" s="109">
        <v>37.074198107550302</v>
      </c>
      <c r="AP44" s="109">
        <v>1120.92517176712</v>
      </c>
      <c r="AQ44" s="109">
        <v>39049.3310823336</v>
      </c>
      <c r="AR44" s="109">
        <v>416.19051324517602</v>
      </c>
      <c r="AS44" s="109">
        <v>270.60799449301697</v>
      </c>
      <c r="AT44" s="109">
        <v>62.733860052794803</v>
      </c>
      <c r="AU44" s="109">
        <v>45.9735841710282</v>
      </c>
      <c r="AV44" s="109">
        <v>0</v>
      </c>
      <c r="AW44" s="109">
        <v>0</v>
      </c>
      <c r="AX44" s="109">
        <v>292.83999404360299</v>
      </c>
      <c r="AY44" s="109">
        <v>292.83999404360299</v>
      </c>
      <c r="AZ44" s="109">
        <v>51.068935590044497</v>
      </c>
      <c r="BA44" s="109">
        <v>9964010.5817065891</v>
      </c>
      <c r="BB44" s="109">
        <v>0</v>
      </c>
      <c r="BC44" s="109">
        <v>96.303539289048402</v>
      </c>
      <c r="BD44" s="109">
        <v>33.304958987572398</v>
      </c>
      <c r="BE44" s="109">
        <v>32.7480714051215</v>
      </c>
      <c r="BF44" s="109">
        <v>53.900372255146102</v>
      </c>
      <c r="BG44" s="109">
        <v>0</v>
      </c>
      <c r="BH44" s="109">
        <v>0</v>
      </c>
      <c r="BI44" s="109">
        <v>0</v>
      </c>
      <c r="BJ44" s="109">
        <v>8349.5417424845</v>
      </c>
      <c r="BK44" s="109">
        <v>0</v>
      </c>
      <c r="BL44" s="109">
        <v>5473.8944456512099</v>
      </c>
      <c r="BM44" s="109">
        <v>1351.6988107566301</v>
      </c>
      <c r="BN44" s="109">
        <v>150.188874446017</v>
      </c>
      <c r="BO44" s="109">
        <v>1501.8876852026499</v>
      </c>
      <c r="BP44" s="109">
        <v>6.1767249096821399E-4</v>
      </c>
      <c r="BQ44" s="109">
        <v>186.20919161904499</v>
      </c>
      <c r="BR44" s="109">
        <v>0</v>
      </c>
      <c r="BS44" s="109">
        <v>0</v>
      </c>
      <c r="BT44" s="109">
        <v>0</v>
      </c>
      <c r="BU44" s="109">
        <v>1.04146527450409</v>
      </c>
      <c r="BV44" s="109">
        <v>1653.5469949707499</v>
      </c>
      <c r="BW44" s="109">
        <v>1.1456135691648299</v>
      </c>
      <c r="BX44" s="109">
        <v>336.61048071793499</v>
      </c>
      <c r="BY44" s="109">
        <v>408.19775166355203</v>
      </c>
      <c r="BZ44" s="109">
        <v>0.34715439437468598</v>
      </c>
      <c r="CA44" s="109">
        <v>0</v>
      </c>
      <c r="CB44" s="109">
        <v>263.06706400480499</v>
      </c>
      <c r="CC44" s="109">
        <v>5712.3953108799396</v>
      </c>
      <c r="CD44" s="109">
        <v>3575.6596969840998</v>
      </c>
      <c r="CE44" s="109">
        <v>2136.7356138958398</v>
      </c>
      <c r="CF44" s="109">
        <v>2.9733634046484401</v>
      </c>
      <c r="CG44" s="109">
        <v>0</v>
      </c>
      <c r="CH44" s="109">
        <v>86.975233310680807</v>
      </c>
      <c r="CI44" s="109">
        <v>22.9139810371423</v>
      </c>
      <c r="CJ44" s="109">
        <v>952.72276537200196</v>
      </c>
      <c r="CK44" s="109">
        <v>64.761704523509493</v>
      </c>
      <c r="CL44" s="109">
        <v>12.3257295979188</v>
      </c>
      <c r="CM44" s="109">
        <v>1361.2368628487</v>
      </c>
      <c r="CN44" s="109">
        <v>120.450553953438</v>
      </c>
      <c r="CO44" s="109">
        <v>0.52073403782646299</v>
      </c>
      <c r="CP44" s="109">
        <v>60.785077777443298</v>
      </c>
      <c r="CQ44" s="109">
        <v>3.4715449887376897E-2</v>
      </c>
      <c r="CR44" s="109">
        <v>580.96349244010798</v>
      </c>
      <c r="CS44" s="109">
        <v>254.066021445801</v>
      </c>
      <c r="CT44" s="109">
        <v>5.7406407823919601</v>
      </c>
      <c r="CU44" s="109">
        <v>0</v>
      </c>
      <c r="CV44" s="109">
        <v>4.5271529967843498E-2</v>
      </c>
      <c r="CW44" s="109">
        <v>236.34915815331101</v>
      </c>
      <c r="CX44" s="109">
        <v>63.800849877918303</v>
      </c>
      <c r="CY44" s="109">
        <v>0</v>
      </c>
      <c r="CZ44" s="109">
        <v>581.25175763423101</v>
      </c>
      <c r="DA44" s="109">
        <v>5065.0977105793199</v>
      </c>
      <c r="DB44" s="109">
        <v>14.9706231945084</v>
      </c>
      <c r="DC44" s="109">
        <v>129.15781535911401</v>
      </c>
      <c r="DE44" s="45">
        <f t="shared" si="17"/>
        <v>-1.5435404394195559E-4</v>
      </c>
      <c r="DF44" s="45">
        <f t="shared" si="18"/>
        <v>-1.8632730169039713E-4</v>
      </c>
      <c r="DG44" s="45">
        <f t="shared" si="19"/>
        <v>-1.6656613146662469E-4</v>
      </c>
      <c r="DH44" s="45">
        <f t="shared" si="20"/>
        <v>-1.7834110672197164E-4</v>
      </c>
      <c r="DI44" s="45">
        <f t="shared" si="21"/>
        <v>-2.1718979885275235E-4</v>
      </c>
      <c r="DJ44" s="45">
        <f t="shared" si="22"/>
        <v>-1.7488928066092911E-4</v>
      </c>
      <c r="DK44" s="45">
        <f t="shared" si="23"/>
        <v>-1.4992712737370303E-4</v>
      </c>
      <c r="DL44" s="45">
        <f t="shared" si="24"/>
        <v>-1.6953422407531838E-4</v>
      </c>
      <c r="DM44" s="45">
        <f t="shared" si="25"/>
        <v>-1.1920403514781355E-4</v>
      </c>
      <c r="DN44" s="45">
        <f t="shared" si="26"/>
        <v>-1.7412563193721763E-4</v>
      </c>
      <c r="DO44" s="45">
        <f t="shared" si="27"/>
        <v>-1.4703225510557196E-4</v>
      </c>
      <c r="DP44" s="45">
        <f t="shared" si="28"/>
        <v>-1.0644762701579049E-4</v>
      </c>
      <c r="DQ44" s="45">
        <f t="shared" si="29"/>
        <v>-1.7517280315058008E-4</v>
      </c>
      <c r="DR44" s="45">
        <f t="shared" si="30"/>
        <v>-2.0870875370925145E-5</v>
      </c>
      <c r="DS44" s="45">
        <f t="shared" si="31"/>
        <v>-1.4280243552015198E-4</v>
      </c>
      <c r="DT44" s="45">
        <f t="shared" si="32"/>
        <v>-1.793324115353761E-4</v>
      </c>
    </row>
    <row r="45" spans="1:124" x14ac:dyDescent="0.25">
      <c r="A45" s="22" t="s">
        <v>44</v>
      </c>
      <c r="B45" s="109">
        <v>665.98</v>
      </c>
      <c r="C45" s="109">
        <v>80.539000000000001</v>
      </c>
      <c r="D45" s="109">
        <v>21.131</v>
      </c>
      <c r="E45" s="109">
        <v>107.751</v>
      </c>
      <c r="F45" s="109">
        <v>74.275999999999996</v>
      </c>
      <c r="G45" s="109">
        <v>6.0132000000000003</v>
      </c>
      <c r="H45" s="109">
        <v>83.078000000000003</v>
      </c>
      <c r="I45" s="109">
        <v>6.4843000000000002</v>
      </c>
      <c r="J45" s="109">
        <v>1.01328</v>
      </c>
      <c r="K45" s="109">
        <v>0.69476000000000004</v>
      </c>
      <c r="L45" s="109">
        <v>4.8680000000000003</v>
      </c>
      <c r="M45" s="109">
        <v>0.70179000000000002</v>
      </c>
      <c r="N45" s="109">
        <v>0.2752</v>
      </c>
      <c r="O45" s="109">
        <v>0.10705000000000001</v>
      </c>
      <c r="P45" s="109">
        <v>0.88563999999999998</v>
      </c>
      <c r="Q45" s="109">
        <v>0.106659</v>
      </c>
      <c r="Y45" s="113"/>
      <c r="Z45" s="113"/>
      <c r="AA45" s="113"/>
      <c r="AB45" s="114"/>
      <c r="AC45" s="109" t="s">
        <v>44</v>
      </c>
      <c r="AD45" s="109">
        <v>0</v>
      </c>
      <c r="AE45" s="109">
        <v>2.5955958593605399</v>
      </c>
      <c r="AF45" s="109">
        <v>0</v>
      </c>
      <c r="AG45" s="109">
        <v>0</v>
      </c>
      <c r="AH45" s="109">
        <v>0</v>
      </c>
      <c r="AI45" s="109">
        <v>6.4842973965707102</v>
      </c>
      <c r="AJ45" s="109">
        <v>6.4842973965707102</v>
      </c>
      <c r="AK45" s="109">
        <v>11.6245490302419</v>
      </c>
      <c r="AL45" s="109">
        <v>4.9389666177461003E-3</v>
      </c>
      <c r="AM45" s="109">
        <v>1.0132832647080301</v>
      </c>
      <c r="AN45" s="109">
        <v>0</v>
      </c>
      <c r="AO45" s="109">
        <v>0.69475962132945301</v>
      </c>
      <c r="AP45" s="109">
        <v>17.286855734078401</v>
      </c>
      <c r="AQ45" s="109">
        <v>665.97977700248498</v>
      </c>
      <c r="AR45" s="109">
        <v>4.6806029968154199</v>
      </c>
      <c r="AS45" s="109">
        <v>3.5012154538699298</v>
      </c>
      <c r="AT45" s="109">
        <v>0.73547142418360101</v>
      </c>
      <c r="AU45" s="109">
        <v>0.107049687853635</v>
      </c>
      <c r="AV45" s="109">
        <v>0</v>
      </c>
      <c r="AW45" s="109">
        <v>0</v>
      </c>
      <c r="AX45" s="109">
        <v>4.8679868588501796</v>
      </c>
      <c r="AY45" s="109">
        <v>4.8679868588501796</v>
      </c>
      <c r="AZ45" s="109">
        <v>0.88563838615056401</v>
      </c>
      <c r="BA45" s="109">
        <v>158148.57093095599</v>
      </c>
      <c r="BB45" s="109">
        <v>0</v>
      </c>
      <c r="BC45" s="109">
        <v>1.4798894504384399</v>
      </c>
      <c r="BD45" s="109">
        <v>0.31052724605036403</v>
      </c>
      <c r="BE45" s="109">
        <v>0.60553546510327005</v>
      </c>
      <c r="BF45" s="109">
        <v>1.0114927778788201</v>
      </c>
      <c r="BG45" s="109">
        <v>0</v>
      </c>
      <c r="BH45" s="109">
        <v>0</v>
      </c>
      <c r="BI45" s="109">
        <v>0</v>
      </c>
      <c r="BJ45" s="109">
        <v>80.538957213798696</v>
      </c>
      <c r="BK45" s="109">
        <v>0</v>
      </c>
      <c r="BL45" s="109">
        <v>89.174322436989101</v>
      </c>
      <c r="BM45" s="109">
        <v>19.017909577428998</v>
      </c>
      <c r="BN45" s="109">
        <v>2.1130907764127498</v>
      </c>
      <c r="BO45" s="109">
        <v>21.131000353841799</v>
      </c>
      <c r="BP45" s="109">
        <v>0</v>
      </c>
      <c r="BQ45" s="109">
        <v>3.0558776586363301</v>
      </c>
      <c r="BR45" s="109">
        <v>0</v>
      </c>
      <c r="BS45" s="109">
        <v>0</v>
      </c>
      <c r="BT45" s="109">
        <v>0</v>
      </c>
      <c r="BU45" s="109">
        <v>2.22829420680456E-2</v>
      </c>
      <c r="BV45" s="109">
        <v>27.4416532482349</v>
      </c>
      <c r="BW45" s="109">
        <v>2.45111039093459E-2</v>
      </c>
      <c r="BX45" s="109">
        <v>6.7219783175427299</v>
      </c>
      <c r="BY45" s="109">
        <v>8.0960840401902594</v>
      </c>
      <c r="BZ45" s="109">
        <v>7.4275831280279101E-3</v>
      </c>
      <c r="CA45" s="109">
        <v>0</v>
      </c>
      <c r="CB45" s="109">
        <v>5.2290295805155402</v>
      </c>
      <c r="CC45" s="109">
        <v>107.74696184813401</v>
      </c>
      <c r="CD45" s="109">
        <v>74.271975819926396</v>
      </c>
      <c r="CE45" s="109">
        <v>33.4749860282081</v>
      </c>
      <c r="CF45" s="109">
        <v>5.9866378963496898E-2</v>
      </c>
      <c r="CG45" s="109">
        <v>0</v>
      </c>
      <c r="CH45" s="109">
        <v>1.77519665779306</v>
      </c>
      <c r="CI45" s="109">
        <v>0.48650818741491503</v>
      </c>
      <c r="CJ45" s="109">
        <v>20.180783743117399</v>
      </c>
      <c r="CK45" s="109">
        <v>1.33696769677629</v>
      </c>
      <c r="CL45" s="109">
        <v>0.25996565419401702</v>
      </c>
      <c r="CM45" s="109">
        <v>28.833936517909802</v>
      </c>
      <c r="CN45" s="109">
        <v>1.0690620659062899</v>
      </c>
      <c r="CO45" s="109">
        <v>1.1141369180486801E-2</v>
      </c>
      <c r="CP45" s="109">
        <v>1.2255532884692699</v>
      </c>
      <c r="CQ45" s="109">
        <v>7.4275875372718802E-4</v>
      </c>
      <c r="CR45" s="109">
        <v>6.0132207653345198</v>
      </c>
      <c r="CS45" s="109">
        <v>2.84741834679012</v>
      </c>
      <c r="CT45" s="109">
        <v>0.10665900947436301</v>
      </c>
      <c r="CU45" s="109">
        <v>0</v>
      </c>
      <c r="CV45" s="109">
        <v>8.4070983000821204E-4</v>
      </c>
      <c r="CW45" s="109">
        <v>3.27921120988773</v>
      </c>
      <c r="CX45" s="109">
        <v>0.70179111095487701</v>
      </c>
      <c r="CY45" s="109">
        <v>0</v>
      </c>
      <c r="CZ45" s="109">
        <v>10.818999171943901</v>
      </c>
      <c r="DA45" s="109">
        <v>83.077985195963294</v>
      </c>
      <c r="DB45" s="109">
        <v>0.27520059035698302</v>
      </c>
      <c r="DC45" s="109">
        <v>2.4244649623671002</v>
      </c>
      <c r="DE45" s="45">
        <f t="shared" si="17"/>
        <v>-3.3484115895149161E-7</v>
      </c>
      <c r="DF45" s="45">
        <f t="shared" si="18"/>
        <v>-5.3124823135982757E-7</v>
      </c>
      <c r="DG45" s="45">
        <f t="shared" si="19"/>
        <v>1.6745151603249487E-8</v>
      </c>
      <c r="DH45" s="45">
        <f t="shared" si="20"/>
        <v>-3.7476699668665993E-5</v>
      </c>
      <c r="DI45" s="45">
        <f t="shared" si="21"/>
        <v>-5.4178739749041911E-5</v>
      </c>
      <c r="DJ45" s="45">
        <f t="shared" si="22"/>
        <v>3.4532918445163713E-6</v>
      </c>
      <c r="DK45" s="45">
        <f t="shared" si="23"/>
        <v>-1.7819442824084204E-7</v>
      </c>
      <c r="DL45" s="45">
        <f t="shared" si="24"/>
        <v>-4.0149735359666438E-7</v>
      </c>
      <c r="DM45" s="45">
        <f t="shared" si="25"/>
        <v>3.2219209203155516E-6</v>
      </c>
      <c r="DN45" s="45">
        <f t="shared" si="26"/>
        <v>-5.4503792249106343E-7</v>
      </c>
      <c r="DO45" s="45">
        <f t="shared" si="27"/>
        <v>-2.6994966764094493E-6</v>
      </c>
      <c r="DP45" s="45">
        <f t="shared" si="28"/>
        <v>1.583030360908037E-6</v>
      </c>
      <c r="DQ45" s="45">
        <f t="shared" si="29"/>
        <v>2.1451925255132051E-6</v>
      </c>
      <c r="DR45" s="45">
        <f t="shared" si="30"/>
        <v>-2.9158931808104713E-6</v>
      </c>
      <c r="DS45" s="45">
        <f t="shared" si="31"/>
        <v>-1.8222409059859778E-6</v>
      </c>
      <c r="DT45" s="45">
        <f t="shared" si="32"/>
        <v>8.8828537699310238E-8</v>
      </c>
    </row>
    <row r="46" spans="1:124" x14ac:dyDescent="0.25">
      <c r="A46" s="22" t="s">
        <v>45</v>
      </c>
      <c r="B46" s="109">
        <v>25.12</v>
      </c>
      <c r="C46" s="109">
        <v>3.2480000000000002</v>
      </c>
      <c r="D46" s="109">
        <v>0.85799999999999998</v>
      </c>
      <c r="E46" s="109">
        <v>4.74</v>
      </c>
      <c r="F46" s="109">
        <v>2.7519999999999998</v>
      </c>
      <c r="G46" s="109">
        <v>0.35160000000000002</v>
      </c>
      <c r="H46" s="109">
        <v>3.5139999999999998</v>
      </c>
      <c r="I46" s="109">
        <v>0.2898</v>
      </c>
      <c r="J46" s="109">
        <v>4.326E-2</v>
      </c>
      <c r="K46" s="109">
        <v>3.0599999999999999E-2</v>
      </c>
      <c r="L46" s="109">
        <v>0.19539999999999999</v>
      </c>
      <c r="M46" s="109">
        <v>3.2379999999999999E-2</v>
      </c>
      <c r="N46" s="109">
        <v>1.2579999999999999E-2</v>
      </c>
      <c r="O46" s="109">
        <v>4.96E-3</v>
      </c>
      <c r="P46" s="109">
        <v>3.2719999999999999E-2</v>
      </c>
      <c r="Q46" s="109">
        <v>4.7759999999999999E-3</v>
      </c>
      <c r="Y46" s="113"/>
      <c r="Z46" s="113"/>
      <c r="AA46" s="113"/>
      <c r="AB46" s="114"/>
      <c r="AC46" s="109" t="s">
        <v>45</v>
      </c>
      <c r="AD46" s="109">
        <v>0</v>
      </c>
      <c r="AE46" s="109">
        <v>0.11076934230614401</v>
      </c>
      <c r="AF46" s="109">
        <v>0</v>
      </c>
      <c r="AG46" s="109">
        <v>0</v>
      </c>
      <c r="AH46" s="109">
        <v>0</v>
      </c>
      <c r="AI46" s="109">
        <v>0.28979437080639497</v>
      </c>
      <c r="AJ46" s="109">
        <v>0.28979437080639497</v>
      </c>
      <c r="AK46" s="109">
        <v>0.51580217926883698</v>
      </c>
      <c r="AL46" s="109">
        <v>2.55142629121954E-4</v>
      </c>
      <c r="AM46" s="109">
        <v>4.3260118449930197E-2</v>
      </c>
      <c r="AN46" s="109">
        <v>0</v>
      </c>
      <c r="AO46" s="109">
        <v>3.0599621711558202E-2</v>
      </c>
      <c r="AP46" s="109">
        <v>0.72797437215121497</v>
      </c>
      <c r="AQ46" s="109">
        <v>25.119989417814399</v>
      </c>
      <c r="AR46" s="109">
        <v>0.200425177003588</v>
      </c>
      <c r="AS46" s="109">
        <v>0.160179734188726</v>
      </c>
      <c r="AT46" s="109">
        <v>2.98816252252848E-2</v>
      </c>
      <c r="AU46" s="109">
        <v>4.9600190633663404E-3</v>
      </c>
      <c r="AV46" s="109">
        <v>0</v>
      </c>
      <c r="AW46" s="109">
        <v>0</v>
      </c>
      <c r="AX46" s="109">
        <v>0.19540391298356999</v>
      </c>
      <c r="AY46" s="109">
        <v>0.19540391298356999</v>
      </c>
      <c r="AZ46" s="109">
        <v>3.2719113907306599E-2</v>
      </c>
      <c r="BA46" s="109">
        <v>6724.0967873146001</v>
      </c>
      <c r="BB46" s="109">
        <v>0</v>
      </c>
      <c r="BC46" s="109">
        <v>6.7095606739529398E-2</v>
      </c>
      <c r="BD46" s="109">
        <v>1.3902044584070501E-2</v>
      </c>
      <c r="BE46" s="109">
        <v>2.8633880516763299E-2</v>
      </c>
      <c r="BF46" s="109">
        <v>4.3820340062941901E-2</v>
      </c>
      <c r="BG46" s="109">
        <v>0</v>
      </c>
      <c r="BH46" s="109">
        <v>0</v>
      </c>
      <c r="BI46" s="109">
        <v>0</v>
      </c>
      <c r="BJ46" s="109">
        <v>3.24799814811752</v>
      </c>
      <c r="BK46" s="109">
        <v>0</v>
      </c>
      <c r="BL46" s="109">
        <v>3.78499313811405</v>
      </c>
      <c r="BM46" s="109">
        <v>0.77219618931088996</v>
      </c>
      <c r="BN46" s="109">
        <v>8.5800139993496297E-2</v>
      </c>
      <c r="BO46" s="109">
        <v>0.85799632930438596</v>
      </c>
      <c r="BP46" s="109">
        <v>0</v>
      </c>
      <c r="BQ46" s="109">
        <v>0.135390317300219</v>
      </c>
      <c r="BR46" s="109">
        <v>0</v>
      </c>
      <c r="BS46" s="109">
        <v>0</v>
      </c>
      <c r="BT46" s="109">
        <v>0</v>
      </c>
      <c r="BU46" s="109">
        <v>8.2560888903586297E-4</v>
      </c>
      <c r="BV46" s="109">
        <v>1.12391707534846</v>
      </c>
      <c r="BW46" s="109">
        <v>9.0817198256144002E-4</v>
      </c>
      <c r="BX46" s="109">
        <v>0.24905592574833099</v>
      </c>
      <c r="BY46" s="109">
        <v>0.29996770228784603</v>
      </c>
      <c r="BZ46" s="109">
        <v>2.7520075838996402E-4</v>
      </c>
      <c r="CA46" s="109">
        <v>0</v>
      </c>
      <c r="CB46" s="109">
        <v>0.193740857708185</v>
      </c>
      <c r="CC46" s="109">
        <v>4.7398504316098702</v>
      </c>
      <c r="CD46" s="109">
        <v>2.7518508504880401</v>
      </c>
      <c r="CE46" s="109">
        <v>1.9879995811218201</v>
      </c>
      <c r="CF46" s="109">
        <v>2.21811427658085E-3</v>
      </c>
      <c r="CG46" s="109">
        <v>0</v>
      </c>
      <c r="CH46" s="109">
        <v>6.5772912911919806E-2</v>
      </c>
      <c r="CI46" s="109">
        <v>1.80254303146546E-2</v>
      </c>
      <c r="CJ46" s="109">
        <v>0.74771827135589697</v>
      </c>
      <c r="CK46" s="109">
        <v>4.9536092417753801E-2</v>
      </c>
      <c r="CL46" s="109">
        <v>9.6319934743189003E-3</v>
      </c>
      <c r="CM46" s="109">
        <v>1.06832630610074</v>
      </c>
      <c r="CN46" s="109">
        <v>5.0204748270749597E-2</v>
      </c>
      <c r="CO46" s="109">
        <v>4.12804444517931E-4</v>
      </c>
      <c r="CP46" s="109">
        <v>4.5407937741474898E-2</v>
      </c>
      <c r="CQ46" s="109">
        <v>2.75200758389964E-5</v>
      </c>
      <c r="CR46" s="109">
        <v>0.35159805331878202</v>
      </c>
      <c r="CS46" s="109">
        <v>0.11367383698804499</v>
      </c>
      <c r="CT46" s="109">
        <v>4.7759167093812099E-3</v>
      </c>
      <c r="CU46" s="109">
        <v>0</v>
      </c>
      <c r="CV46" s="109">
        <v>4.34268072333647E-5</v>
      </c>
      <c r="CW46" s="109">
        <v>0.13737036053285701</v>
      </c>
      <c r="CX46" s="109">
        <v>3.2379789157889499E-2</v>
      </c>
      <c r="CY46" s="109">
        <v>0</v>
      </c>
      <c r="CZ46" s="109">
        <v>0.43700463301311099</v>
      </c>
      <c r="DA46" s="109">
        <v>3.5139987984810102</v>
      </c>
      <c r="DB46" s="109">
        <v>1.2579917921923299E-2</v>
      </c>
      <c r="DC46" s="109">
        <v>0.100198386216703</v>
      </c>
      <c r="DE46" s="45">
        <f t="shared" si="17"/>
        <v>-4.2126535041636337E-7</v>
      </c>
      <c r="DF46" s="45">
        <f t="shared" si="18"/>
        <v>-5.7016086214676653E-7</v>
      </c>
      <c r="DG46" s="45">
        <f t="shared" si="19"/>
        <v>-4.2782000163426596E-6</v>
      </c>
      <c r="DH46" s="45">
        <f t="shared" si="20"/>
        <v>-3.1554512685659961E-5</v>
      </c>
      <c r="DI46" s="45">
        <f t="shared" si="21"/>
        <v>-5.4196770334177483E-5</v>
      </c>
      <c r="DJ46" s="45">
        <f t="shared" si="22"/>
        <v>-5.5366360011414809E-6</v>
      </c>
      <c r="DK46" s="45">
        <f t="shared" si="23"/>
        <v>-3.4192344611134755E-7</v>
      </c>
      <c r="DL46" s="45">
        <f t="shared" si="24"/>
        <v>-1.9424408574975477E-5</v>
      </c>
      <c r="DM46" s="45">
        <f t="shared" si="25"/>
        <v>2.7380936245401311E-6</v>
      </c>
      <c r="DN46" s="45">
        <f t="shared" si="26"/>
        <v>-1.2362367378987584E-5</v>
      </c>
      <c r="DO46" s="45">
        <f t="shared" si="27"/>
        <v>2.002550445239524E-5</v>
      </c>
      <c r="DP46" s="45">
        <f t="shared" si="28"/>
        <v>-6.511491985789867E-6</v>
      </c>
      <c r="DQ46" s="45">
        <f t="shared" si="29"/>
        <v>-6.5244894038017783E-6</v>
      </c>
      <c r="DR46" s="45">
        <f t="shared" si="30"/>
        <v>3.8434206331372067E-6</v>
      </c>
      <c r="DS46" s="45">
        <f t="shared" si="31"/>
        <v>-2.7081072536678487E-5</v>
      </c>
      <c r="DT46" s="45">
        <f t="shared" si="32"/>
        <v>-1.7439409294388224E-5</v>
      </c>
    </row>
    <row r="47" spans="1:124" x14ac:dyDescent="0.25">
      <c r="A47" s="22" t="s">
        <v>46</v>
      </c>
      <c r="B47" s="109">
        <v>1246.1400000000001</v>
      </c>
      <c r="C47" s="109">
        <v>234.15799999999999</v>
      </c>
      <c r="D47" s="109">
        <v>46.406999999999996</v>
      </c>
      <c r="E47" s="109">
        <v>211.77600000000001</v>
      </c>
      <c r="F47" s="109">
        <v>133.62700000000001</v>
      </c>
      <c r="G47" s="109">
        <v>19.285599999999999</v>
      </c>
      <c r="H47" s="109">
        <v>169.03399999999999</v>
      </c>
      <c r="I47" s="109">
        <v>13.8416</v>
      </c>
      <c r="J47" s="109">
        <v>2.0770599999999999</v>
      </c>
      <c r="K47" s="109">
        <v>1.4656100000000001</v>
      </c>
      <c r="L47" s="109">
        <v>9.4471000000000007</v>
      </c>
      <c r="M47" s="109">
        <v>1.54199</v>
      </c>
      <c r="N47" s="109">
        <v>0.59972000000000003</v>
      </c>
      <c r="O47" s="109">
        <v>0.235927</v>
      </c>
      <c r="P47" s="109">
        <v>1.60015</v>
      </c>
      <c r="Q47" s="109">
        <v>0.228101</v>
      </c>
      <c r="Y47" s="113"/>
      <c r="Z47" s="113"/>
      <c r="AA47" s="113"/>
      <c r="AB47" s="114"/>
      <c r="AC47" s="109" t="s">
        <v>46</v>
      </c>
      <c r="AD47" s="109">
        <v>0</v>
      </c>
      <c r="AE47" s="109">
        <v>5.3160540942552998</v>
      </c>
      <c r="AF47" s="109">
        <v>0</v>
      </c>
      <c r="AG47" s="109">
        <v>0</v>
      </c>
      <c r="AH47" s="109">
        <v>0</v>
      </c>
      <c r="AI47" s="109">
        <v>13.835463291850701</v>
      </c>
      <c r="AJ47" s="109">
        <v>13.835463291850701</v>
      </c>
      <c r="AK47" s="109">
        <v>24.556280270672399</v>
      </c>
      <c r="AL47" s="109">
        <v>1.179873074363E-2</v>
      </c>
      <c r="AM47" s="109">
        <v>2.0761647175946898</v>
      </c>
      <c r="AN47" s="109">
        <v>0</v>
      </c>
      <c r="AO47" s="109">
        <v>1.4649654366047</v>
      </c>
      <c r="AP47" s="109">
        <v>35.035133842027797</v>
      </c>
      <c r="AQ47" s="109">
        <v>1245.61682082485</v>
      </c>
      <c r="AR47" s="109">
        <v>9.6120201332198008</v>
      </c>
      <c r="AS47" s="109">
        <v>7.5791626704343598</v>
      </c>
      <c r="AT47" s="109">
        <v>1.4492097564166</v>
      </c>
      <c r="AU47" s="109">
        <v>0.235824602327529</v>
      </c>
      <c r="AV47" s="109">
        <v>0</v>
      </c>
      <c r="AW47" s="109">
        <v>0</v>
      </c>
      <c r="AX47" s="109">
        <v>9.4430898364434999</v>
      </c>
      <c r="AY47" s="109">
        <v>9.4430898364434999</v>
      </c>
      <c r="AZ47" s="109">
        <v>1.5994533585128701</v>
      </c>
      <c r="BA47" s="109">
        <v>322819.54204269202</v>
      </c>
      <c r="BB47" s="109">
        <v>0</v>
      </c>
      <c r="BC47" s="109">
        <v>3.1804361633845302</v>
      </c>
      <c r="BD47" s="109">
        <v>0.66065768143619996</v>
      </c>
      <c r="BE47" s="109">
        <v>1.3461429394853099</v>
      </c>
      <c r="BF47" s="109">
        <v>2.0964688216912699</v>
      </c>
      <c r="BG47" s="109">
        <v>0</v>
      </c>
      <c r="BH47" s="109">
        <v>0</v>
      </c>
      <c r="BI47" s="109">
        <v>0</v>
      </c>
      <c r="BJ47" s="109">
        <v>234.090345739843</v>
      </c>
      <c r="BK47" s="109">
        <v>0</v>
      </c>
      <c r="BL47" s="109">
        <v>181.857593765329</v>
      </c>
      <c r="BM47" s="109">
        <v>41.750284737953102</v>
      </c>
      <c r="BN47" s="109">
        <v>4.6389185094550696</v>
      </c>
      <c r="BO47" s="109">
        <v>46.389203247408098</v>
      </c>
      <c r="BP47" s="109">
        <v>0</v>
      </c>
      <c r="BQ47" s="109">
        <v>6.4476452502521502</v>
      </c>
      <c r="BR47" s="109">
        <v>0</v>
      </c>
      <c r="BS47" s="109">
        <v>0</v>
      </c>
      <c r="BT47" s="109">
        <v>0</v>
      </c>
      <c r="BU47" s="109">
        <v>4.0071024322492099E-2</v>
      </c>
      <c r="BV47" s="109">
        <v>54.413434895418199</v>
      </c>
      <c r="BW47" s="109">
        <v>4.4078212712952702E-2</v>
      </c>
      <c r="BX47" s="109">
        <v>12.0880582240667</v>
      </c>
      <c r="BY47" s="109">
        <v>14.559091475277899</v>
      </c>
      <c r="BZ47" s="109">
        <v>1.33569676526838E-2</v>
      </c>
      <c r="CA47" s="109">
        <v>0</v>
      </c>
      <c r="CB47" s="109">
        <v>9.40330621648285</v>
      </c>
      <c r="CC47" s="109">
        <v>211.670103454752</v>
      </c>
      <c r="CD47" s="109">
        <v>133.56249001317201</v>
      </c>
      <c r="CE47" s="109">
        <v>78.107613441580199</v>
      </c>
      <c r="CF47" s="109">
        <v>0.10765709089105301</v>
      </c>
      <c r="CG47" s="109">
        <v>0</v>
      </c>
      <c r="CH47" s="109">
        <v>3.1923174324972301</v>
      </c>
      <c r="CI47" s="109">
        <v>0.87488019863644095</v>
      </c>
      <c r="CJ47" s="109">
        <v>36.290888738239701</v>
      </c>
      <c r="CK47" s="109">
        <v>2.40425751087154</v>
      </c>
      <c r="CL47" s="109">
        <v>0.46749371517386201</v>
      </c>
      <c r="CM47" s="109">
        <v>51.851762099241</v>
      </c>
      <c r="CN47" s="109">
        <v>2.36340027327965</v>
      </c>
      <c r="CO47" s="109">
        <v>2.0035521310427299E-2</v>
      </c>
      <c r="CP47" s="109">
        <v>2.2038998881154299</v>
      </c>
      <c r="CQ47" s="109">
        <v>1.33569768018651E-3</v>
      </c>
      <c r="CR47" s="109">
        <v>19.278103866355799</v>
      </c>
      <c r="CS47" s="109">
        <v>5.5342903887995396</v>
      </c>
      <c r="CT47" s="109">
        <v>0.22800109268782001</v>
      </c>
      <c r="CU47" s="109">
        <v>0</v>
      </c>
      <c r="CV47" s="109">
        <v>2.0083117302711101E-3</v>
      </c>
      <c r="CW47" s="109">
        <v>6.6186016351178596</v>
      </c>
      <c r="CX47" s="109">
        <v>1.5413135117255199</v>
      </c>
      <c r="CY47" s="109">
        <v>0</v>
      </c>
      <c r="CZ47" s="109">
        <v>21.221277739909699</v>
      </c>
      <c r="DA47" s="109">
        <v>168.960823426313</v>
      </c>
      <c r="DB47" s="109">
        <v>0.59945630710604703</v>
      </c>
      <c r="DC47" s="109">
        <v>4.84161373394842</v>
      </c>
      <c r="DE47" s="45">
        <f t="shared" si="17"/>
        <v>-4.198398054392462E-4</v>
      </c>
      <c r="DF47" s="45">
        <f t="shared" si="18"/>
        <v>-2.8892568332914082E-4</v>
      </c>
      <c r="DG47" s="45">
        <f t="shared" si="19"/>
        <v>-3.834928478871447E-4</v>
      </c>
      <c r="DH47" s="45">
        <f t="shared" si="20"/>
        <v>-5.000403504080499E-4</v>
      </c>
      <c r="DI47" s="45">
        <f t="shared" si="21"/>
        <v>-4.8276161874471406E-4</v>
      </c>
      <c r="DJ47" s="45">
        <f t="shared" si="22"/>
        <v>-3.8869071453309374E-4</v>
      </c>
      <c r="DK47" s="45">
        <f t="shared" si="23"/>
        <v>-4.3291038304124114E-4</v>
      </c>
      <c r="DL47" s="45">
        <f t="shared" si="24"/>
        <v>-4.43352513387101E-4</v>
      </c>
      <c r="DM47" s="45">
        <f t="shared" si="25"/>
        <v>-4.3103348257157525E-4</v>
      </c>
      <c r="DN47" s="45">
        <f t="shared" si="26"/>
        <v>-4.397918923179136E-4</v>
      </c>
      <c r="DO47" s="45">
        <f t="shared" si="27"/>
        <v>-4.2448619751043771E-4</v>
      </c>
      <c r="DP47" s="45">
        <f t="shared" si="28"/>
        <v>-4.3871119428795285E-4</v>
      </c>
      <c r="DQ47" s="45">
        <f t="shared" si="29"/>
        <v>-4.3969334681685579E-4</v>
      </c>
      <c r="DR47" s="45">
        <f t="shared" si="30"/>
        <v>-4.3402269545664388E-4</v>
      </c>
      <c r="DS47" s="45">
        <f t="shared" si="31"/>
        <v>-4.353601144454519E-4</v>
      </c>
      <c r="DT47" s="45">
        <f t="shared" si="32"/>
        <v>-4.3799594118389004E-4</v>
      </c>
    </row>
    <row r="48" spans="1:124" x14ac:dyDescent="0.25">
      <c r="A48" s="22" t="s">
        <v>47</v>
      </c>
      <c r="B48" s="109">
        <v>11652.8</v>
      </c>
      <c r="C48" s="109">
        <v>1955.94</v>
      </c>
      <c r="D48" s="109">
        <v>428.07499999999999</v>
      </c>
      <c r="E48" s="109">
        <v>1752.72</v>
      </c>
      <c r="F48" s="109">
        <v>1162.9760000000001</v>
      </c>
      <c r="G48" s="109">
        <v>124.74639999999999</v>
      </c>
      <c r="H48" s="109">
        <v>1627.74</v>
      </c>
      <c r="I48" s="109">
        <v>119.70699999999999</v>
      </c>
      <c r="J48" s="109">
        <v>19.6997</v>
      </c>
      <c r="K48" s="109">
        <v>13.017300000000001</v>
      </c>
      <c r="L48" s="109">
        <v>100.8018</v>
      </c>
      <c r="M48" s="109">
        <v>12.444879999999999</v>
      </c>
      <c r="N48" s="109">
        <v>4.9443999999999999</v>
      </c>
      <c r="O48" s="109">
        <v>1.8903099999999999</v>
      </c>
      <c r="P48" s="109">
        <v>19.720800000000001</v>
      </c>
      <c r="Q48" s="109">
        <v>1.9628699999999999</v>
      </c>
      <c r="Y48" s="113"/>
      <c r="Z48" s="113"/>
      <c r="AA48" s="113"/>
      <c r="AB48" s="114"/>
      <c r="AC48" s="109" t="s">
        <v>47</v>
      </c>
      <c r="AD48" s="109">
        <v>0</v>
      </c>
      <c r="AE48" s="109">
        <v>50.325717106962699</v>
      </c>
      <c r="AF48" s="109">
        <v>0</v>
      </c>
      <c r="AG48" s="109">
        <v>0</v>
      </c>
      <c r="AH48" s="109">
        <v>0</v>
      </c>
      <c r="AI48" s="109">
        <v>119.66069819104101</v>
      </c>
      <c r="AJ48" s="109">
        <v>119.66069819104101</v>
      </c>
      <c r="AK48" s="109">
        <v>215.601446267299</v>
      </c>
      <c r="AL48" s="109">
        <v>7.3748533939604302E-2</v>
      </c>
      <c r="AM48" s="109">
        <v>19.6923632479165</v>
      </c>
      <c r="AN48" s="109">
        <v>0</v>
      </c>
      <c r="AO48" s="109">
        <v>13.0123089775867</v>
      </c>
      <c r="AP48" s="109">
        <v>340.019101043337</v>
      </c>
      <c r="AQ48" s="109">
        <v>11645.8220226304</v>
      </c>
      <c r="AR48" s="109">
        <v>90.4177485027529</v>
      </c>
      <c r="AS48" s="109">
        <v>62.543114631888699</v>
      </c>
      <c r="AT48" s="109">
        <v>15.007269796025</v>
      </c>
      <c r="AU48" s="109">
        <v>1.8895587447069699</v>
      </c>
      <c r="AV48" s="109">
        <v>0</v>
      </c>
      <c r="AW48" s="109">
        <v>0</v>
      </c>
      <c r="AX48" s="109">
        <v>100.76579373080401</v>
      </c>
      <c r="AY48" s="109">
        <v>100.76579373080401</v>
      </c>
      <c r="AZ48" s="109">
        <v>19.7140520900643</v>
      </c>
      <c r="BA48" s="109">
        <v>3095099.1717014699</v>
      </c>
      <c r="BB48" s="109">
        <v>0</v>
      </c>
      <c r="BC48" s="109">
        <v>26.737455544745501</v>
      </c>
      <c r="BD48" s="109">
        <v>5.69819689692841</v>
      </c>
      <c r="BE48" s="109">
        <v>10.3546691157899</v>
      </c>
      <c r="BF48" s="109">
        <v>19.287277933387301</v>
      </c>
      <c r="BG48" s="109">
        <v>0</v>
      </c>
      <c r="BH48" s="109">
        <v>0</v>
      </c>
      <c r="BI48" s="109">
        <v>0</v>
      </c>
      <c r="BJ48" s="109">
        <v>1955.4987667344501</v>
      </c>
      <c r="BK48" s="109">
        <v>0</v>
      </c>
      <c r="BL48" s="109">
        <v>1739.9611200582001</v>
      </c>
      <c r="BM48" s="109">
        <v>385.15125073717002</v>
      </c>
      <c r="BN48" s="109">
        <v>42.794562343954098</v>
      </c>
      <c r="BO48" s="109">
        <v>427.94581308112402</v>
      </c>
      <c r="BP48" s="109">
        <v>0</v>
      </c>
      <c r="BQ48" s="109">
        <v>56.779240939830302</v>
      </c>
      <c r="BR48" s="109">
        <v>0</v>
      </c>
      <c r="BS48" s="109">
        <v>0</v>
      </c>
      <c r="BT48" s="109">
        <v>0</v>
      </c>
      <c r="BU48" s="109">
        <v>0.34861231391612502</v>
      </c>
      <c r="BV48" s="109">
        <v>555.48807722349898</v>
      </c>
      <c r="BW48" s="109">
        <v>0.38347520847456601</v>
      </c>
      <c r="BX48" s="109">
        <v>105.164886985565</v>
      </c>
      <c r="BY48" s="109">
        <v>126.662668915381</v>
      </c>
      <c r="BZ48" s="109">
        <v>0.11620429901288</v>
      </c>
      <c r="CA48" s="109">
        <v>0</v>
      </c>
      <c r="CB48" s="109">
        <v>81.807822329513797</v>
      </c>
      <c r="CC48" s="109">
        <v>1751.4883528141399</v>
      </c>
      <c r="CD48" s="109">
        <v>1161.98019538208</v>
      </c>
      <c r="CE48" s="109">
        <v>589.50815743205601</v>
      </c>
      <c r="CF48" s="109">
        <v>0.93660501110578298</v>
      </c>
      <c r="CG48" s="109">
        <v>0</v>
      </c>
      <c r="CH48" s="109">
        <v>27.772830789750699</v>
      </c>
      <c r="CI48" s="109">
        <v>7.6113822649184</v>
      </c>
      <c r="CJ48" s="109">
        <v>315.72702381542899</v>
      </c>
      <c r="CK48" s="109">
        <v>20.916771772019999</v>
      </c>
      <c r="CL48" s="109">
        <v>4.0671489828425198</v>
      </c>
      <c r="CM48" s="109">
        <v>451.10512949398401</v>
      </c>
      <c r="CN48" s="109">
        <v>18.453268279136001</v>
      </c>
      <c r="CO48" s="109">
        <v>0.17430641600114599</v>
      </c>
      <c r="CP48" s="109">
        <v>19.173706355374001</v>
      </c>
      <c r="CQ48" s="109">
        <v>1.1620428798976999E-2</v>
      </c>
      <c r="CR48" s="109">
        <v>124.75725996351299</v>
      </c>
      <c r="CS48" s="109">
        <v>59.101542891850002</v>
      </c>
      <c r="CT48" s="109">
        <v>1.96211112372889</v>
      </c>
      <c r="CU48" s="109">
        <v>0</v>
      </c>
      <c r="CV48" s="109">
        <v>1.25530008338541E-2</v>
      </c>
      <c r="CW48" s="109">
        <v>64.857953091905102</v>
      </c>
      <c r="CX48" s="109">
        <v>12.4399453378633</v>
      </c>
      <c r="CY48" s="109">
        <v>0</v>
      </c>
      <c r="CZ48" s="109">
        <v>222.03227226640601</v>
      </c>
      <c r="DA48" s="109">
        <v>1627.1352241273801</v>
      </c>
      <c r="DB48" s="109">
        <v>4.9424608935983203</v>
      </c>
      <c r="DC48" s="109">
        <v>48.630765863781903</v>
      </c>
      <c r="DE48" s="45">
        <f t="shared" si="17"/>
        <v>-5.9882409117114363E-4</v>
      </c>
      <c r="DF48" s="45">
        <f t="shared" si="18"/>
        <v>-2.2558629894063928E-4</v>
      </c>
      <c r="DG48" s="45">
        <f t="shared" si="19"/>
        <v>-3.0178571249424362E-4</v>
      </c>
      <c r="DH48" s="45">
        <f t="shared" si="20"/>
        <v>-7.0270618573422075E-4</v>
      </c>
      <c r="DI48" s="45">
        <f t="shared" si="21"/>
        <v>-8.5625551853190209E-4</v>
      </c>
      <c r="DJ48" s="45">
        <f t="shared" si="22"/>
        <v>8.705632798220322E-5</v>
      </c>
      <c r="DK48" s="45">
        <f t="shared" si="23"/>
        <v>-3.7154328862099538E-4</v>
      </c>
      <c r="DL48" s="45">
        <f t="shared" si="24"/>
        <v>-3.867928271444996E-4</v>
      </c>
      <c r="DM48" s="45">
        <f t="shared" si="25"/>
        <v>-3.7242963514672462E-4</v>
      </c>
      <c r="DN48" s="45">
        <f t="shared" si="26"/>
        <v>-3.8341456471772733E-4</v>
      </c>
      <c r="DO48" s="45">
        <f t="shared" si="27"/>
        <v>-3.5719867299982663E-4</v>
      </c>
      <c r="DP48" s="45">
        <f t="shared" si="28"/>
        <v>-3.9652147201898981E-4</v>
      </c>
      <c r="DQ48" s="45">
        <f t="shared" si="29"/>
        <v>-3.9218234804619411E-4</v>
      </c>
      <c r="DR48" s="45">
        <f t="shared" si="30"/>
        <v>-3.9742438702117401E-4</v>
      </c>
      <c r="DS48" s="45">
        <f t="shared" si="31"/>
        <v>-3.4217222099006361E-4</v>
      </c>
      <c r="DT48" s="45">
        <f t="shared" si="32"/>
        <v>-3.8661565519363571E-4</v>
      </c>
    </row>
    <row r="49" spans="1:124" x14ac:dyDescent="0.25">
      <c r="A49" s="22" t="s">
        <v>48</v>
      </c>
      <c r="B49" s="109">
        <v>73.760000000000005</v>
      </c>
      <c r="C49" s="109">
        <v>8.1120000000000001</v>
      </c>
      <c r="D49" s="109">
        <v>2.2719999999999998</v>
      </c>
      <c r="E49" s="109">
        <v>13.56</v>
      </c>
      <c r="F49" s="109">
        <v>8.5039999999999996</v>
      </c>
      <c r="G49" s="109">
        <v>0.80640000000000001</v>
      </c>
      <c r="H49" s="109">
        <v>9.4160000000000004</v>
      </c>
      <c r="I49" s="109">
        <v>0.77600000000000002</v>
      </c>
      <c r="J49" s="109">
        <v>0.11584</v>
      </c>
      <c r="K49" s="109">
        <v>8.2000000000000003E-2</v>
      </c>
      <c r="L49" s="109">
        <v>0.5232</v>
      </c>
      <c r="M49" s="109">
        <v>8.6720000000000005E-2</v>
      </c>
      <c r="N49" s="109">
        <v>3.3680000000000002E-2</v>
      </c>
      <c r="O49" s="109">
        <v>1.328E-2</v>
      </c>
      <c r="P49" s="109">
        <v>8.7679999999999994E-2</v>
      </c>
      <c r="Q49" s="109">
        <v>1.2784E-2</v>
      </c>
      <c r="Y49" s="113"/>
      <c r="Z49" s="113"/>
      <c r="AA49" s="113"/>
      <c r="AB49" s="114"/>
      <c r="AC49" s="109" t="s">
        <v>48</v>
      </c>
      <c r="AD49" s="109">
        <v>0</v>
      </c>
      <c r="AE49" s="109">
        <v>0.29685056966329898</v>
      </c>
      <c r="AF49" s="109">
        <v>0</v>
      </c>
      <c r="AG49" s="109">
        <v>0</v>
      </c>
      <c r="AH49" s="109">
        <v>0</v>
      </c>
      <c r="AI49" s="109">
        <v>0.77598345210734299</v>
      </c>
      <c r="AJ49" s="109">
        <v>0.77598345210734299</v>
      </c>
      <c r="AK49" s="109">
        <v>1.38229210139056</v>
      </c>
      <c r="AL49" s="109">
        <v>6.8376422537850601E-4</v>
      </c>
      <c r="AM49" s="109">
        <v>0.115840199350738</v>
      </c>
      <c r="AN49" s="109">
        <v>0</v>
      </c>
      <c r="AO49" s="109">
        <v>8.1999349488362294E-2</v>
      </c>
      <c r="AP49" s="109">
        <v>1.9509035550631899</v>
      </c>
      <c r="AQ49" s="109">
        <v>73.759972662687304</v>
      </c>
      <c r="AR49" s="109">
        <v>0.53712240480166595</v>
      </c>
      <c r="AS49" s="109">
        <v>0.429264611121215</v>
      </c>
      <c r="AT49" s="109">
        <v>8.0080023280808196E-2</v>
      </c>
      <c r="AU49" s="109">
        <v>1.3280019330125599E-2</v>
      </c>
      <c r="AV49" s="109">
        <v>0</v>
      </c>
      <c r="AW49" s="109">
        <v>0</v>
      </c>
      <c r="AX49" s="109">
        <v>0.52321302490671695</v>
      </c>
      <c r="AY49" s="109">
        <v>0.52321302490671695</v>
      </c>
      <c r="AZ49" s="109">
        <v>8.7678052877858403E-2</v>
      </c>
      <c r="BA49" s="109">
        <v>17989.714874033401</v>
      </c>
      <c r="BB49" s="109">
        <v>0</v>
      </c>
      <c r="BC49" s="109">
        <v>0.17980979359226601</v>
      </c>
      <c r="BD49" s="109">
        <v>3.7256230052304599E-2</v>
      </c>
      <c r="BE49" s="109">
        <v>7.6735923263722305E-2</v>
      </c>
      <c r="BF49" s="109">
        <v>0.117434546647045</v>
      </c>
      <c r="BG49" s="109">
        <v>0</v>
      </c>
      <c r="BH49" s="109">
        <v>0</v>
      </c>
      <c r="BI49" s="109">
        <v>0</v>
      </c>
      <c r="BJ49" s="109">
        <v>8.11199744263849</v>
      </c>
      <c r="BK49" s="109">
        <v>0</v>
      </c>
      <c r="BL49" s="109">
        <v>10.1422355969289</v>
      </c>
      <c r="BM49" s="109">
        <v>2.0447824864829101</v>
      </c>
      <c r="BN49" s="109">
        <v>0.22720075838996401</v>
      </c>
      <c r="BO49" s="109">
        <v>2.2719832448728701</v>
      </c>
      <c r="BP49" s="109">
        <v>0</v>
      </c>
      <c r="BQ49" s="109">
        <v>0.36283300539581198</v>
      </c>
      <c r="BR49" s="109">
        <v>0</v>
      </c>
      <c r="BS49" s="109">
        <v>0</v>
      </c>
      <c r="BT49" s="109">
        <v>0</v>
      </c>
      <c r="BU49" s="109">
        <v>2.5512326592701498E-3</v>
      </c>
      <c r="BV49" s="109">
        <v>3.0119830453545799</v>
      </c>
      <c r="BW49" s="109">
        <v>2.8063515159531898E-3</v>
      </c>
      <c r="BX49" s="109">
        <v>0.76961193141420903</v>
      </c>
      <c r="BY49" s="109">
        <v>0.92693507939394904</v>
      </c>
      <c r="BZ49" s="109">
        <v>8.5040206793542605E-4</v>
      </c>
      <c r="CA49" s="109">
        <v>0</v>
      </c>
      <c r="CB49" s="109">
        <v>0.59868185651217698</v>
      </c>
      <c r="CC49" s="109">
        <v>13.5595383512734</v>
      </c>
      <c r="CD49" s="109">
        <v>8.5035394094919994</v>
      </c>
      <c r="CE49" s="109">
        <v>5.0559989417814402</v>
      </c>
      <c r="CF49" s="109">
        <v>6.8542138593561397E-3</v>
      </c>
      <c r="CG49" s="109">
        <v>0</v>
      </c>
      <c r="CH49" s="109">
        <v>0.20324586495587901</v>
      </c>
      <c r="CI49" s="109">
        <v>5.5700656426197502E-2</v>
      </c>
      <c r="CJ49" s="109">
        <v>2.31053643964571</v>
      </c>
      <c r="CK49" s="109">
        <v>0.15307219585861701</v>
      </c>
      <c r="CL49" s="109">
        <v>2.9764160562619501E-2</v>
      </c>
      <c r="CM49" s="109">
        <v>3.3012525559836101</v>
      </c>
      <c r="CN49" s="109">
        <v>0.134543631299018</v>
      </c>
      <c r="CO49" s="109">
        <v>1.2756163296350699E-3</v>
      </c>
      <c r="CP49" s="109">
        <v>0.14031581210006699</v>
      </c>
      <c r="CQ49" s="109">
        <v>8.5040206793542602E-5</v>
      </c>
      <c r="CR49" s="109">
        <v>0.80639640205691199</v>
      </c>
      <c r="CS49" s="109">
        <v>0.30463548712114902</v>
      </c>
      <c r="CT49" s="109">
        <v>1.2783843207284E-2</v>
      </c>
      <c r="CU49" s="109">
        <v>0</v>
      </c>
      <c r="CV49" s="109">
        <v>1.16377476082607E-4</v>
      </c>
      <c r="CW49" s="109">
        <v>0.368139647194343</v>
      </c>
      <c r="CX49" s="109">
        <v>8.6719593411266699E-2</v>
      </c>
      <c r="CY49" s="109">
        <v>0</v>
      </c>
      <c r="CZ49" s="109">
        <v>1.17112711519701</v>
      </c>
      <c r="DA49" s="109">
        <v>9.4159969576216493</v>
      </c>
      <c r="DB49" s="109">
        <v>3.3679858397129503E-2</v>
      </c>
      <c r="DC49" s="109">
        <v>0.26852044048347301</v>
      </c>
      <c r="DE49" s="45">
        <f t="shared" si="17"/>
        <v>-3.706251722010234E-7</v>
      </c>
      <c r="DF49" s="45">
        <f t="shared" si="18"/>
        <v>-3.1525659641441872E-7</v>
      </c>
      <c r="DG49" s="45">
        <f t="shared" si="19"/>
        <v>-7.3746158141419886E-6</v>
      </c>
      <c r="DH49" s="45">
        <f t="shared" si="20"/>
        <v>-3.4044891342251271E-5</v>
      </c>
      <c r="DI49" s="45">
        <f t="shared" si="21"/>
        <v>-5.4161630762015575E-5</v>
      </c>
      <c r="DJ49" s="45">
        <f t="shared" si="22"/>
        <v>-4.4617349801815702E-6</v>
      </c>
      <c r="DK49" s="45">
        <f t="shared" si="23"/>
        <v>-3.2310730151081475E-7</v>
      </c>
      <c r="DL49" s="45">
        <f t="shared" si="24"/>
        <v>-2.1324603939481014E-5</v>
      </c>
      <c r="DM49" s="45">
        <f t="shared" si="25"/>
        <v>1.7209145200317773E-6</v>
      </c>
      <c r="DN49" s="45">
        <f t="shared" si="26"/>
        <v>-7.9330687525516951E-6</v>
      </c>
      <c r="DO49" s="45">
        <f t="shared" si="27"/>
        <v>2.4894699382553304E-5</v>
      </c>
      <c r="DP49" s="45">
        <f t="shared" si="28"/>
        <v>-4.6885232161735194E-6</v>
      </c>
      <c r="DQ49" s="45">
        <f t="shared" si="29"/>
        <v>-4.2043607630252839E-6</v>
      </c>
      <c r="DR49" s="45">
        <f t="shared" si="30"/>
        <v>1.4555817469232047E-6</v>
      </c>
      <c r="DS49" s="45">
        <f t="shared" si="31"/>
        <v>-2.220714121339703E-5</v>
      </c>
      <c r="DT49" s="45">
        <f t="shared" si="32"/>
        <v>-1.2264761889854589E-5</v>
      </c>
    </row>
    <row r="50" spans="1:124" x14ac:dyDescent="0.25">
      <c r="A50" s="22" t="s">
        <v>49</v>
      </c>
      <c r="B50" s="109">
        <v>440.24</v>
      </c>
      <c r="C50" s="109">
        <v>38.344000000000001</v>
      </c>
      <c r="D50" s="109">
        <v>11.195</v>
      </c>
      <c r="E50" s="109">
        <v>74.566999999999993</v>
      </c>
      <c r="F50" s="109">
        <v>54.155000000000001</v>
      </c>
      <c r="G50" s="109">
        <v>2.1631999999999998</v>
      </c>
      <c r="H50" s="109">
        <v>47.231000000000002</v>
      </c>
      <c r="I50" s="109">
        <v>3.7576999999999998</v>
      </c>
      <c r="J50" s="109">
        <v>0.57726999999999995</v>
      </c>
      <c r="K50" s="109">
        <v>0.40101999999999999</v>
      </c>
      <c r="L50" s="109">
        <v>2.7120000000000002</v>
      </c>
      <c r="M50" s="109">
        <v>0.4118</v>
      </c>
      <c r="N50" s="109">
        <v>0.16077</v>
      </c>
      <c r="O50" s="109">
        <v>6.2887999999999999E-2</v>
      </c>
      <c r="P50" s="109">
        <v>0.48021999999999998</v>
      </c>
      <c r="Q50" s="109">
        <v>6.1809000000000003E-2</v>
      </c>
      <c r="Y50" s="113"/>
      <c r="Z50" s="113"/>
      <c r="AA50" s="113"/>
      <c r="AB50" s="114"/>
      <c r="AC50" s="109" t="s">
        <v>49</v>
      </c>
      <c r="AD50" s="109">
        <v>0</v>
      </c>
      <c r="AE50" s="109">
        <v>1.4808258617690899</v>
      </c>
      <c r="AF50" s="109">
        <v>0</v>
      </c>
      <c r="AG50" s="109">
        <v>0</v>
      </c>
      <c r="AH50" s="109">
        <v>0</v>
      </c>
      <c r="AI50" s="109">
        <v>3.7576882610697901</v>
      </c>
      <c r="AJ50" s="109">
        <v>3.7576882610697901</v>
      </c>
      <c r="AK50" s="109">
        <v>6.7292805244795604</v>
      </c>
      <c r="AL50" s="109">
        <v>3.0369241201739401E-3</v>
      </c>
      <c r="AM50" s="109">
        <v>0.57726890318671498</v>
      </c>
      <c r="AN50" s="109">
        <v>0</v>
      </c>
      <c r="AO50" s="109">
        <v>0.40102251755591201</v>
      </c>
      <c r="AP50" s="109">
        <v>9.8143158848966792</v>
      </c>
      <c r="AQ50" s="109">
        <v>440.23986551805802</v>
      </c>
      <c r="AR50" s="109">
        <v>2.67367953016418</v>
      </c>
      <c r="AS50" s="109">
        <v>2.0505822671340401</v>
      </c>
      <c r="AT50" s="109">
        <v>0.41217055040195699</v>
      </c>
      <c r="AU50" s="109">
        <v>6.2887687979298501E-2</v>
      </c>
      <c r="AV50" s="109">
        <v>0</v>
      </c>
      <c r="AW50" s="109">
        <v>0</v>
      </c>
      <c r="AX50" s="109">
        <v>2.7120189444909202</v>
      </c>
      <c r="AY50" s="109">
        <v>2.7120189444909202</v>
      </c>
      <c r="AZ50" s="109">
        <v>0.48021808011871803</v>
      </c>
      <c r="BA50" s="109">
        <v>89739.135422212596</v>
      </c>
      <c r="BB50" s="109">
        <v>0</v>
      </c>
      <c r="BC50" s="109">
        <v>0.863725543189095</v>
      </c>
      <c r="BD50" s="109">
        <v>0.18036926728296801</v>
      </c>
      <c r="BE50" s="109">
        <v>0.35924226370936402</v>
      </c>
      <c r="BF50" s="109">
        <v>0.58030180074405902</v>
      </c>
      <c r="BG50" s="109">
        <v>0</v>
      </c>
      <c r="BH50" s="109">
        <v>0</v>
      </c>
      <c r="BI50" s="109">
        <v>0</v>
      </c>
      <c r="BJ50" s="109">
        <v>38.344006569773498</v>
      </c>
      <c r="BK50" s="109">
        <v>0</v>
      </c>
      <c r="BL50" s="109">
        <v>50.762461460451803</v>
      </c>
      <c r="BM50" s="109">
        <v>10.0755569371186</v>
      </c>
      <c r="BN50" s="109">
        <v>1.11950568406664</v>
      </c>
      <c r="BO50" s="109">
        <v>11.195062621185301</v>
      </c>
      <c r="BP50" s="109">
        <v>0</v>
      </c>
      <c r="BQ50" s="109">
        <v>1.76798291153403</v>
      </c>
      <c r="BR50" s="109">
        <v>0</v>
      </c>
      <c r="BS50" s="109">
        <v>0</v>
      </c>
      <c r="BT50" s="109">
        <v>0</v>
      </c>
      <c r="BU50" s="109">
        <v>1.6246475746402301E-2</v>
      </c>
      <c r="BV50" s="109">
        <v>15.423202368756099</v>
      </c>
      <c r="BW50" s="109">
        <v>1.7871036778606301E-2</v>
      </c>
      <c r="BX50" s="109">
        <v>4.9010282577423601</v>
      </c>
      <c r="BY50" s="109">
        <v>5.9028907003532796</v>
      </c>
      <c r="BZ50" s="109">
        <v>5.4154820681558804E-3</v>
      </c>
      <c r="CA50" s="109">
        <v>0</v>
      </c>
      <c r="CB50" s="109">
        <v>3.8125078787678301</v>
      </c>
      <c r="CC50" s="109">
        <v>74.564061239052606</v>
      </c>
      <c r="CD50" s="109">
        <v>54.152066552191599</v>
      </c>
      <c r="CE50" s="109">
        <v>20.411994686861</v>
      </c>
      <c r="CF50" s="109">
        <v>4.3648786410710003E-2</v>
      </c>
      <c r="CG50" s="109">
        <v>0</v>
      </c>
      <c r="CH50" s="109">
        <v>1.29430570390824</v>
      </c>
      <c r="CI50" s="109">
        <v>0.35471717124952401</v>
      </c>
      <c r="CJ50" s="109">
        <v>14.713911274988</v>
      </c>
      <c r="CK50" s="109">
        <v>0.97479182305703904</v>
      </c>
      <c r="CL50" s="109">
        <v>0.18953997916632201</v>
      </c>
      <c r="CM50" s="109">
        <v>21.022967972353999</v>
      </c>
      <c r="CN50" s="109">
        <v>0.63252962151887404</v>
      </c>
      <c r="CO50" s="109">
        <v>8.1232741943484503E-3</v>
      </c>
      <c r="CP50" s="109">
        <v>0.89355918583309901</v>
      </c>
      <c r="CQ50" s="109">
        <v>5.4154957368122199E-4</v>
      </c>
      <c r="CR50" s="109">
        <v>2.1632119931436198</v>
      </c>
      <c r="CS50" s="109">
        <v>1.58582720415099</v>
      </c>
      <c r="CT50" s="109">
        <v>6.1809075971273802E-2</v>
      </c>
      <c r="CU50" s="109">
        <v>0</v>
      </c>
      <c r="CV50" s="109">
        <v>5.1689523938777595E-4</v>
      </c>
      <c r="CW50" s="109">
        <v>1.8581524497514801</v>
      </c>
      <c r="CX50" s="109">
        <v>0.411799440583343</v>
      </c>
      <c r="CY50" s="109">
        <v>0</v>
      </c>
      <c r="CZ50" s="109">
        <v>6.0506293286595296</v>
      </c>
      <c r="DA50" s="109">
        <v>47.230987505304803</v>
      </c>
      <c r="DB50" s="109">
        <v>0.16076744468603399</v>
      </c>
      <c r="DC50" s="109">
        <v>1.36710267389837</v>
      </c>
      <c r="DE50" s="45">
        <f t="shared" si="17"/>
        <v>-3.0547415497041831E-7</v>
      </c>
      <c r="DF50" s="45">
        <f t="shared" si="18"/>
        <v>1.7133771898545934E-7</v>
      </c>
      <c r="DG50" s="45">
        <f t="shared" si="19"/>
        <v>5.5936744350438204E-6</v>
      </c>
      <c r="DH50" s="45">
        <f t="shared" si="20"/>
        <v>-3.9411012208982651E-5</v>
      </c>
      <c r="DI50" s="45">
        <f t="shared" si="21"/>
        <v>-5.4167626413118532E-5</v>
      </c>
      <c r="DJ50" s="45">
        <f t="shared" si="22"/>
        <v>5.5441677237392329E-6</v>
      </c>
      <c r="DK50" s="45">
        <f t="shared" si="23"/>
        <v>-2.6454437124947379E-7</v>
      </c>
      <c r="DL50" s="45">
        <f t="shared" si="24"/>
        <v>-3.1239668439924501E-6</v>
      </c>
      <c r="DM50" s="45">
        <f t="shared" si="25"/>
        <v>-1.9000004936565742E-6</v>
      </c>
      <c r="DN50" s="45">
        <f t="shared" si="26"/>
        <v>6.2778811830290233E-6</v>
      </c>
      <c r="DO50" s="45">
        <f t="shared" si="27"/>
        <v>6.9854317551593152E-6</v>
      </c>
      <c r="DP50" s="45">
        <f t="shared" si="28"/>
        <v>-1.3584668698343099E-6</v>
      </c>
      <c r="DQ50" s="45">
        <f t="shared" si="29"/>
        <v>-1.589422134731155E-5</v>
      </c>
      <c r="DR50" s="45">
        <f t="shared" si="30"/>
        <v>-4.9615300454519678E-6</v>
      </c>
      <c r="DS50" s="45">
        <f t="shared" si="31"/>
        <v>-3.9979202906026309E-6</v>
      </c>
      <c r="DT50" s="45">
        <f t="shared" si="32"/>
        <v>1.2291296380730576E-6</v>
      </c>
    </row>
    <row r="51" spans="1:124" x14ac:dyDescent="0.25">
      <c r="A51" s="22" t="s">
        <v>50</v>
      </c>
      <c r="B51" s="109">
        <v>1262.07</v>
      </c>
      <c r="C51" s="109">
        <v>115.301</v>
      </c>
      <c r="D51" s="109">
        <v>33.999000000000002</v>
      </c>
      <c r="E51" s="109">
        <v>220.41</v>
      </c>
      <c r="F51" s="109">
        <v>152.43100000000001</v>
      </c>
      <c r="G51" s="109">
        <v>8.6951000000000001</v>
      </c>
      <c r="H51" s="109">
        <v>142.34</v>
      </c>
      <c r="I51" s="109">
        <v>11.578799999999999</v>
      </c>
      <c r="J51" s="109">
        <v>1.7515000000000001</v>
      </c>
      <c r="K51" s="109">
        <v>1.2289000000000001</v>
      </c>
      <c r="L51" s="109">
        <v>8.0318000000000005</v>
      </c>
      <c r="M51" s="109">
        <v>1.28332</v>
      </c>
      <c r="N51" s="109">
        <v>0.49878</v>
      </c>
      <c r="O51" s="109">
        <v>0.19600400000000001</v>
      </c>
      <c r="P51" s="109">
        <v>1.3807</v>
      </c>
      <c r="Q51" s="109">
        <v>0.19058</v>
      </c>
      <c r="Y51" s="113"/>
      <c r="Z51" s="113"/>
      <c r="AA51" s="113"/>
      <c r="AB51" s="114"/>
      <c r="AC51" s="109" t="s">
        <v>50</v>
      </c>
      <c r="AD51" s="109">
        <v>0</v>
      </c>
      <c r="AE51" s="109">
        <v>4.4750845021820203</v>
      </c>
      <c r="AF51" s="109">
        <v>0</v>
      </c>
      <c r="AG51" s="109">
        <v>0</v>
      </c>
      <c r="AH51" s="109">
        <v>0</v>
      </c>
      <c r="AI51" s="109">
        <v>11.5787768666347</v>
      </c>
      <c r="AJ51" s="109">
        <v>11.5787768666347</v>
      </c>
      <c r="AK51" s="109">
        <v>20.6155867937631</v>
      </c>
      <c r="AL51" s="109">
        <v>9.8062545254826699E-3</v>
      </c>
      <c r="AM51" s="109">
        <v>1.75149303402547</v>
      </c>
      <c r="AN51" s="109">
        <v>0</v>
      </c>
      <c r="AO51" s="109">
        <v>1.2289088338092</v>
      </c>
      <c r="AP51" s="109">
        <v>29.5199731624751</v>
      </c>
      <c r="AQ51" s="109">
        <v>1262.06959286143</v>
      </c>
      <c r="AR51" s="109">
        <v>8.0893873051802991</v>
      </c>
      <c r="AS51" s="109">
        <v>6.3495717760974797</v>
      </c>
      <c r="AT51" s="109">
        <v>1.22419146923725</v>
      </c>
      <c r="AU51" s="109">
        <v>0.196005246386348</v>
      </c>
      <c r="AV51" s="109">
        <v>0</v>
      </c>
      <c r="AW51" s="109">
        <v>0</v>
      </c>
      <c r="AX51" s="109">
        <v>8.0317730438003192</v>
      </c>
      <c r="AY51" s="109">
        <v>8.0317730438003192</v>
      </c>
      <c r="AZ51" s="109">
        <v>1.38071679850857</v>
      </c>
      <c r="BA51" s="109">
        <v>272381.06367279001</v>
      </c>
      <c r="BB51" s="109">
        <v>0</v>
      </c>
      <c r="BC51" s="109">
        <v>2.6661276177516098</v>
      </c>
      <c r="BD51" s="109">
        <v>0.55429695630240805</v>
      </c>
      <c r="BE51" s="109">
        <v>1.1252792822735</v>
      </c>
      <c r="BF51" s="109">
        <v>1.7629434345365</v>
      </c>
      <c r="BG51" s="109">
        <v>0</v>
      </c>
      <c r="BH51" s="109">
        <v>0</v>
      </c>
      <c r="BI51" s="109">
        <v>0</v>
      </c>
      <c r="BJ51" s="109">
        <v>115.301010929413</v>
      </c>
      <c r="BK51" s="109">
        <v>0</v>
      </c>
      <c r="BL51" s="109">
        <v>153.165740064044</v>
      </c>
      <c r="BM51" s="109">
        <v>30.599065019813999</v>
      </c>
      <c r="BN51" s="109">
        <v>3.39993614312406</v>
      </c>
      <c r="BO51" s="109">
        <v>33.999001162938001</v>
      </c>
      <c r="BP51" s="109">
        <v>0</v>
      </c>
      <c r="BQ51" s="109">
        <v>5.4134449717532798</v>
      </c>
      <c r="BR51" s="109">
        <v>0</v>
      </c>
      <c r="BS51" s="109">
        <v>0</v>
      </c>
      <c r="BT51" s="109">
        <v>0</v>
      </c>
      <c r="BU51" s="109">
        <v>4.57293837530382E-2</v>
      </c>
      <c r="BV51" s="109">
        <v>45.938448241538303</v>
      </c>
      <c r="BW51" s="109">
        <v>5.0302247060963298E-2</v>
      </c>
      <c r="BX51" s="109">
        <v>13.795001901486399</v>
      </c>
      <c r="BY51" s="109">
        <v>16.614973572093799</v>
      </c>
      <c r="BZ51" s="109">
        <v>1.5243092313034201E-2</v>
      </c>
      <c r="CA51" s="109">
        <v>0</v>
      </c>
      <c r="CB51" s="109">
        <v>10.7311400651465</v>
      </c>
      <c r="CC51" s="109">
        <v>220.40172354370901</v>
      </c>
      <c r="CD51" s="109">
        <v>152.42273921306</v>
      </c>
      <c r="CE51" s="109">
        <v>67.978984330649197</v>
      </c>
      <c r="CF51" s="109">
        <v>0.122860501441271</v>
      </c>
      <c r="CG51" s="109">
        <v>0</v>
      </c>
      <c r="CH51" s="109">
        <v>3.6430977474274799</v>
      </c>
      <c r="CI51" s="109">
        <v>0.99842491884235296</v>
      </c>
      <c r="CJ51" s="109">
        <v>41.415496508429896</v>
      </c>
      <c r="CK51" s="109">
        <v>2.7437572711189002</v>
      </c>
      <c r="CL51" s="109">
        <v>0.53350958183832398</v>
      </c>
      <c r="CM51" s="109">
        <v>59.173703379134302</v>
      </c>
      <c r="CN51" s="109">
        <v>1.9765251545737601</v>
      </c>
      <c r="CO51" s="109">
        <v>2.2864794942597098E-2</v>
      </c>
      <c r="CP51" s="109">
        <v>2.5151099389870799</v>
      </c>
      <c r="CQ51" s="109">
        <v>1.5243090439105501E-3</v>
      </c>
      <c r="CR51" s="109">
        <v>8.6950906463400504</v>
      </c>
      <c r="CS51" s="109">
        <v>4.6809071440566097</v>
      </c>
      <c r="CT51" s="109">
        <v>0.19057923658349701</v>
      </c>
      <c r="CU51" s="109">
        <v>0</v>
      </c>
      <c r="CV51" s="109">
        <v>1.66925811164867E-3</v>
      </c>
      <c r="CW51" s="109">
        <v>5.5787813356195199</v>
      </c>
      <c r="CX51" s="109">
        <v>1.2833179274509099</v>
      </c>
      <c r="CY51" s="109">
        <v>0</v>
      </c>
      <c r="CZ51" s="109">
        <v>17.933883983531398</v>
      </c>
      <c r="DA51" s="109">
        <v>142.33996285211899</v>
      </c>
      <c r="DB51" s="109">
        <v>0.49878396215986798</v>
      </c>
      <c r="DC51" s="109">
        <v>4.0848911328450104</v>
      </c>
      <c r="DE51" s="45">
        <f t="shared" si="17"/>
        <v>-3.2259587021817048E-7</v>
      </c>
      <c r="DF51" s="45">
        <f t="shared" si="18"/>
        <v>9.4790270632407865E-8</v>
      </c>
      <c r="DG51" s="45">
        <f t="shared" si="19"/>
        <v>3.4205064806160757E-8</v>
      </c>
      <c r="DH51" s="45">
        <f t="shared" si="20"/>
        <v>-3.755027580865584E-5</v>
      </c>
      <c r="DI51" s="45">
        <f t="shared" si="21"/>
        <v>-5.4193615078386486E-5</v>
      </c>
      <c r="DJ51" s="45">
        <f t="shared" si="22"/>
        <v>-1.0757392036544405E-6</v>
      </c>
      <c r="DK51" s="45">
        <f t="shared" si="23"/>
        <v>-2.6097991440640826E-7</v>
      </c>
      <c r="DL51" s="45">
        <f t="shared" si="24"/>
        <v>-1.9979069765259722E-6</v>
      </c>
      <c r="DM51" s="45">
        <f t="shared" si="25"/>
        <v>-3.9771478904328731E-6</v>
      </c>
      <c r="DN51" s="45">
        <f t="shared" si="26"/>
        <v>7.1883873382009646E-6</v>
      </c>
      <c r="DO51" s="45">
        <f t="shared" si="27"/>
        <v>-3.3561841282519387E-6</v>
      </c>
      <c r="DP51" s="45">
        <f t="shared" si="28"/>
        <v>-1.6149900960994373E-6</v>
      </c>
      <c r="DQ51" s="45">
        <f t="shared" si="29"/>
        <v>7.9437023697345761E-6</v>
      </c>
      <c r="DR51" s="45">
        <f t="shared" si="30"/>
        <v>6.3589842451770332E-6</v>
      </c>
      <c r="DS51" s="45">
        <f t="shared" si="31"/>
        <v>1.2166660802454166E-5</v>
      </c>
      <c r="DT51" s="45">
        <f t="shared" si="32"/>
        <v>-4.0057535050148248E-6</v>
      </c>
    </row>
    <row r="52" spans="1:124" x14ac:dyDescent="0.25">
      <c r="Y52" s="113"/>
      <c r="Z52" s="113"/>
      <c r="AA52" s="113"/>
      <c r="AB52" s="114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</row>
    <row r="53" spans="1:124" x14ac:dyDescent="0.25">
      <c r="A53" s="37"/>
      <c r="Y53" s="113"/>
      <c r="Z53" s="113"/>
      <c r="AA53" s="113"/>
      <c r="AB53" s="114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</row>
    <row r="54" spans="1:124" x14ac:dyDescent="0.25">
      <c r="A54" s="22" t="s">
        <v>51</v>
      </c>
      <c r="Y54" s="113"/>
      <c r="Z54" s="113"/>
      <c r="AA54" s="113"/>
      <c r="AB54" s="114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</row>
    <row r="55" spans="1:124" x14ac:dyDescent="0.25">
      <c r="Y55" s="113"/>
      <c r="Z55" s="113"/>
      <c r="AA55" s="113"/>
      <c r="AB55" s="114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</row>
    <row r="56" spans="1:124" x14ac:dyDescent="0.25">
      <c r="A56" s="22" t="s">
        <v>11</v>
      </c>
      <c r="Y56" s="113"/>
      <c r="Z56" s="113"/>
      <c r="AA56" s="113"/>
      <c r="AB56" s="114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</row>
    <row r="57" spans="1:124" x14ac:dyDescent="0.25">
      <c r="A57" s="37"/>
      <c r="Y57" s="113"/>
      <c r="Z57" s="113"/>
      <c r="AA57" s="113"/>
      <c r="AB57" s="114"/>
    </row>
    <row r="58" spans="1:124" x14ac:dyDescent="0.25">
      <c r="A58" s="37"/>
      <c r="Y58" s="113"/>
      <c r="Z58" s="113"/>
      <c r="AA58" s="113"/>
      <c r="AB58" s="114"/>
    </row>
    <row r="59" spans="1:124" x14ac:dyDescent="0.25">
      <c r="A59" s="37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4"/>
    </row>
    <row r="60" spans="1:124" x14ac:dyDescent="0.25">
      <c r="A60" s="37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4"/>
    </row>
    <row r="61" spans="1:124" x14ac:dyDescent="0.25">
      <c r="A61" s="1" t="s">
        <v>55</v>
      </c>
      <c r="B61" s="110">
        <f>SUM(B3:B58)</f>
        <v>421835.97267500003</v>
      </c>
      <c r="C61" s="110">
        <f t="shared" ref="C61:Q61" si="33">SUM(C3:C58)</f>
        <v>93684.782281399981</v>
      </c>
      <c r="D61" s="110">
        <f t="shared" si="33"/>
        <v>17935.088501099999</v>
      </c>
      <c r="E61" s="110">
        <f t="shared" si="33"/>
        <v>59967.936059999971</v>
      </c>
      <c r="F61" s="110">
        <f t="shared" si="33"/>
        <v>38050.349967900002</v>
      </c>
      <c r="G61" s="110">
        <f t="shared" si="33"/>
        <v>7450.7496641800017</v>
      </c>
      <c r="H61" s="110">
        <f t="shared" si="33"/>
        <v>63725.718088500005</v>
      </c>
      <c r="I61" s="110">
        <f t="shared" si="33"/>
        <v>4674.9612109200016</v>
      </c>
      <c r="J61" s="110">
        <f t="shared" si="33"/>
        <v>1218.7123733000001</v>
      </c>
      <c r="K61" s="110">
        <f t="shared" si="33"/>
        <v>371.48344057000003</v>
      </c>
      <c r="L61" s="110">
        <f t="shared" si="33"/>
        <v>4224.3662257099995</v>
      </c>
      <c r="M61" s="110">
        <f t="shared" si="33"/>
        <v>993.69483087999993</v>
      </c>
      <c r="N61" s="110">
        <f t="shared" si="33"/>
        <v>144.12312856000003</v>
      </c>
      <c r="O61" s="110">
        <f t="shared" si="33"/>
        <v>948.07858388000045</v>
      </c>
      <c r="P61" s="110">
        <f t="shared" si="33"/>
        <v>490.12081122999984</v>
      </c>
      <c r="Q61" s="110">
        <f t="shared" si="33"/>
        <v>88.848310800000007</v>
      </c>
      <c r="R61" s="110">
        <f t="shared" ref="R61:Y61" si="34">SUM(R3:R58)</f>
        <v>79.53913</v>
      </c>
      <c r="S61" s="110">
        <f t="shared" si="34"/>
        <v>667.75982999999997</v>
      </c>
      <c r="T61" s="110">
        <f t="shared" si="34"/>
        <v>24.163844999999998</v>
      </c>
      <c r="U61" s="110">
        <f t="shared" si="34"/>
        <v>1061.8054400000001</v>
      </c>
      <c r="V61" s="110">
        <f t="shared" si="34"/>
        <v>9.1742459000000007</v>
      </c>
      <c r="W61" s="110">
        <f t="shared" si="34"/>
        <v>33.641779</v>
      </c>
      <c r="X61" s="110">
        <f t="shared" si="34"/>
        <v>2.7533302800000001</v>
      </c>
      <c r="Y61" s="110">
        <f t="shared" si="34"/>
        <v>3.9767735200000001</v>
      </c>
      <c r="Z61" s="110">
        <f t="shared" ref="Z61:AA61" si="35">SUM(Z3:Z58)</f>
        <v>0</v>
      </c>
      <c r="AA61" s="110">
        <f t="shared" si="35"/>
        <v>0</v>
      </c>
      <c r="AB61" s="110"/>
      <c r="AD61" s="110">
        <f>SUM(AD3:AD58)</f>
        <v>0</v>
      </c>
      <c r="AE61" s="110">
        <f t="shared" ref="AE61:CP61" si="36">SUM(AE3:AE58)</f>
        <v>1463.1209472133633</v>
      </c>
      <c r="AF61" s="110">
        <f t="shared" si="36"/>
        <v>79.536816085489704</v>
      </c>
      <c r="AG61" s="110">
        <f t="shared" si="36"/>
        <v>667.74011990436702</v>
      </c>
      <c r="AH61" s="110">
        <f t="shared" si="36"/>
        <v>24.1631378002178</v>
      </c>
      <c r="AI61" s="110">
        <f t="shared" si="36"/>
        <v>4674.5569270556907</v>
      </c>
      <c r="AJ61" s="110">
        <f t="shared" si="36"/>
        <v>4674.5569270556907</v>
      </c>
      <c r="AK61" s="110">
        <f t="shared" si="36"/>
        <v>6610.1342505275961</v>
      </c>
      <c r="AL61" s="110">
        <f t="shared" si="36"/>
        <v>2.8258936676062518</v>
      </c>
      <c r="AM61" s="110">
        <f t="shared" si="36"/>
        <v>1218.6795816959657</v>
      </c>
      <c r="AN61" s="110">
        <f t="shared" si="36"/>
        <v>0</v>
      </c>
      <c r="AO61" s="110">
        <f t="shared" si="36"/>
        <v>371.44139228067269</v>
      </c>
      <c r="AP61" s="110">
        <f t="shared" si="36"/>
        <v>14185.353581400272</v>
      </c>
      <c r="AQ61" s="110">
        <f t="shared" si="36"/>
        <v>421805.23135653994</v>
      </c>
      <c r="AR61" s="110">
        <f t="shared" si="36"/>
        <v>6331.9342346057592</v>
      </c>
      <c r="AS61" s="110">
        <f t="shared" si="36"/>
        <v>3830.1794572331937</v>
      </c>
      <c r="AT61" s="110">
        <f t="shared" si="36"/>
        <v>936.92181258418884</v>
      </c>
      <c r="AU61" s="110">
        <f t="shared" si="36"/>
        <v>948.12584268043486</v>
      </c>
      <c r="AV61" s="110">
        <f t="shared" si="36"/>
        <v>0</v>
      </c>
      <c r="AW61" s="110">
        <f t="shared" si="36"/>
        <v>0</v>
      </c>
      <c r="AX61" s="110">
        <f t="shared" si="36"/>
        <v>4224.0724516892942</v>
      </c>
      <c r="AY61" s="110">
        <f t="shared" si="36"/>
        <v>4224.0724516892942</v>
      </c>
      <c r="AZ61" s="110">
        <f t="shared" si="36"/>
        <v>490.06900899544115</v>
      </c>
      <c r="BA61" s="110">
        <f t="shared" si="36"/>
        <v>113657579.78883533</v>
      </c>
      <c r="BB61" s="110">
        <f t="shared" si="36"/>
        <v>0</v>
      </c>
      <c r="BC61" s="110">
        <f t="shared" si="36"/>
        <v>1219.3666126745038</v>
      </c>
      <c r="BD61" s="110">
        <f t="shared" si="36"/>
        <v>545.70216718112306</v>
      </c>
      <c r="BE61" s="110">
        <f t="shared" si="36"/>
        <v>351.01723711297655</v>
      </c>
      <c r="BF61" s="110">
        <f t="shared" si="36"/>
        <v>570.78992886901347</v>
      </c>
      <c r="BG61" s="110">
        <f t="shared" si="36"/>
        <v>1061.7778485543299</v>
      </c>
      <c r="BH61" s="110">
        <f t="shared" si="36"/>
        <v>9.17398222253839</v>
      </c>
      <c r="BI61" s="110">
        <f t="shared" si="36"/>
        <v>33.640807945586403</v>
      </c>
      <c r="BJ61" s="110">
        <f t="shared" si="36"/>
        <v>93678.243017119108</v>
      </c>
      <c r="BK61" s="110">
        <f t="shared" si="36"/>
        <v>0</v>
      </c>
      <c r="BL61" s="110">
        <f t="shared" si="36"/>
        <v>69016.202856280972</v>
      </c>
      <c r="BM61" s="110">
        <f t="shared" si="36"/>
        <v>16140.596699517144</v>
      </c>
      <c r="BN61" s="110">
        <f t="shared" si="36"/>
        <v>1793.400648677557</v>
      </c>
      <c r="BO61" s="110">
        <f t="shared" si="36"/>
        <v>17933.997348194702</v>
      </c>
      <c r="BP61" s="110">
        <f t="shared" si="36"/>
        <v>1.3664234651172252E-2</v>
      </c>
      <c r="BQ61" s="110">
        <f t="shared" si="36"/>
        <v>2239.768191626923</v>
      </c>
      <c r="BR61" s="110">
        <f t="shared" si="36"/>
        <v>2.75324762008719</v>
      </c>
      <c r="BS61" s="110">
        <f t="shared" si="36"/>
        <v>0</v>
      </c>
      <c r="BT61" s="110">
        <f t="shared" si="36"/>
        <v>3.97665960269625</v>
      </c>
      <c r="BU61" s="110">
        <f t="shared" si="36"/>
        <v>10.72119426084755</v>
      </c>
      <c r="BV61" s="110">
        <f t="shared" si="36"/>
        <v>19751.682465310798</v>
      </c>
      <c r="BW61" s="110">
        <f t="shared" si="36"/>
        <v>11.79332133615501</v>
      </c>
      <c r="BX61" s="110">
        <f t="shared" si="36"/>
        <v>3730.9762387607975</v>
      </c>
      <c r="BY61" s="110">
        <f t="shared" si="36"/>
        <v>4555.1595334976719</v>
      </c>
      <c r="BZ61" s="110">
        <f t="shared" si="36"/>
        <v>3.5737279098362436</v>
      </c>
      <c r="CA61" s="110">
        <f t="shared" si="36"/>
        <v>0</v>
      </c>
      <c r="CB61" s="110">
        <f t="shared" si="36"/>
        <v>2929.2875990757184</v>
      </c>
      <c r="CC61" s="110">
        <f t="shared" si="36"/>
        <v>59960.529226679777</v>
      </c>
      <c r="CD61" s="110">
        <f t="shared" si="36"/>
        <v>38044.637395507991</v>
      </c>
      <c r="CE61" s="110">
        <f t="shared" si="36"/>
        <v>21915.891831171884</v>
      </c>
      <c r="CF61" s="110">
        <f t="shared" si="36"/>
        <v>32.68564059505475</v>
      </c>
      <c r="CG61" s="110">
        <f t="shared" si="36"/>
        <v>0</v>
      </c>
      <c r="CH61" s="110">
        <f t="shared" si="36"/>
        <v>942.80241876796731</v>
      </c>
      <c r="CI61" s="110">
        <f t="shared" si="36"/>
        <v>237.96079746442527</v>
      </c>
      <c r="CJ61" s="110">
        <f t="shared" si="36"/>
        <v>9920.2123921482234</v>
      </c>
      <c r="CK61" s="110">
        <f t="shared" si="36"/>
        <v>693.6163626149222</v>
      </c>
      <c r="CL61" s="110">
        <f t="shared" si="36"/>
        <v>128.96192811075559</v>
      </c>
      <c r="CM61" s="110">
        <f t="shared" si="36"/>
        <v>14173.907110981967</v>
      </c>
      <c r="CN61" s="110">
        <f t="shared" si="36"/>
        <v>2005.5228234432016</v>
      </c>
      <c r="CO61" s="110">
        <f t="shared" si="36"/>
        <v>5.3606010468243994</v>
      </c>
      <c r="CP61" s="110">
        <f t="shared" si="36"/>
        <v>667.26115609596661</v>
      </c>
      <c r="CQ61" s="110">
        <f t="shared" ref="CQ61:CZ61" si="37">SUM(CQ3:CQ58)</f>
        <v>0.35737284086319693</v>
      </c>
      <c r="CR61" s="110">
        <f t="shared" si="37"/>
        <v>7450.45012048641</v>
      </c>
      <c r="CS61" s="110">
        <f t="shared" si="37"/>
        <v>3875.9550230158238</v>
      </c>
      <c r="CT61" s="110">
        <f t="shared" si="37"/>
        <v>88.840967781631022</v>
      </c>
      <c r="CU61" s="110">
        <f t="shared" si="37"/>
        <v>0</v>
      </c>
      <c r="CV61" s="110">
        <f t="shared" si="37"/>
        <v>0.48101459383099099</v>
      </c>
      <c r="CW61" s="110">
        <f t="shared" si="37"/>
        <v>3215.9213381101845</v>
      </c>
      <c r="CX61" s="110">
        <f t="shared" si="37"/>
        <v>993.68727599823069</v>
      </c>
      <c r="CY61" s="110">
        <f t="shared" si="37"/>
        <v>0</v>
      </c>
      <c r="CZ61" s="110">
        <f t="shared" si="37"/>
        <v>6227.2188431171162</v>
      </c>
      <c r="DA61" s="110">
        <f t="shared" ref="DA61:DC61" si="38">SUM(DA3:DA58)</f>
        <v>63721.229501350936</v>
      </c>
      <c r="DB61" s="110">
        <f t="shared" si="38"/>
        <v>144.10746075462973</v>
      </c>
      <c r="DC61" s="110">
        <f t="shared" si="38"/>
        <v>1369.9720138679347</v>
      </c>
    </row>
    <row r="62" spans="1:124" x14ac:dyDescent="0.25">
      <c r="A62" s="37" t="s">
        <v>56</v>
      </c>
      <c r="B62" s="109">
        <f>SUM(B3:B53)</f>
        <v>421835.97267500003</v>
      </c>
      <c r="C62" s="109">
        <f t="shared" ref="C62:Q62" si="39">SUM(C3:C53)</f>
        <v>93684.782281399981</v>
      </c>
      <c r="D62" s="109">
        <f t="shared" si="39"/>
        <v>17935.088501099999</v>
      </c>
      <c r="E62" s="109">
        <f t="shared" si="39"/>
        <v>59967.936059999971</v>
      </c>
      <c r="F62" s="109">
        <f t="shared" si="39"/>
        <v>38050.349967900002</v>
      </c>
      <c r="G62" s="109">
        <f t="shared" si="39"/>
        <v>7450.7496641800017</v>
      </c>
      <c r="H62" s="109">
        <f t="shared" si="39"/>
        <v>63725.718088500005</v>
      </c>
      <c r="I62" s="109">
        <f t="shared" si="39"/>
        <v>4674.9612109200016</v>
      </c>
      <c r="J62" s="109">
        <f t="shared" si="39"/>
        <v>1218.7123733000001</v>
      </c>
      <c r="K62" s="109">
        <f t="shared" si="39"/>
        <v>371.48344057000003</v>
      </c>
      <c r="L62" s="109">
        <f t="shared" si="39"/>
        <v>4224.3662257099995</v>
      </c>
      <c r="M62" s="109">
        <f t="shared" si="39"/>
        <v>993.69483087999993</v>
      </c>
      <c r="N62" s="109">
        <f t="shared" si="39"/>
        <v>144.12312856000003</v>
      </c>
      <c r="O62" s="109">
        <f t="shared" si="39"/>
        <v>948.07858388000045</v>
      </c>
      <c r="P62" s="109">
        <f t="shared" si="39"/>
        <v>490.12081122999984</v>
      </c>
      <c r="Q62" s="109">
        <f t="shared" si="39"/>
        <v>88.848310800000007</v>
      </c>
      <c r="R62" s="109">
        <f t="shared" ref="R62:Y62" si="40">SUM(R3:R53)</f>
        <v>79.53913</v>
      </c>
      <c r="S62" s="109">
        <f t="shared" si="40"/>
        <v>667.75982999999997</v>
      </c>
      <c r="T62" s="109">
        <f t="shared" si="40"/>
        <v>24.163844999999998</v>
      </c>
      <c r="U62" s="109">
        <f t="shared" si="40"/>
        <v>1061.8054400000001</v>
      </c>
      <c r="V62" s="109">
        <f t="shared" si="40"/>
        <v>9.1742459000000007</v>
      </c>
      <c r="W62" s="109">
        <f t="shared" si="40"/>
        <v>33.641779</v>
      </c>
      <c r="X62" s="109">
        <f t="shared" si="40"/>
        <v>2.7533302800000001</v>
      </c>
      <c r="Y62" s="109">
        <f t="shared" si="40"/>
        <v>3.9767735200000001</v>
      </c>
      <c r="Z62" s="109">
        <f t="shared" ref="Z62:AA62" si="41">SUM(Z3:Z53)</f>
        <v>0</v>
      </c>
      <c r="AA62" s="109">
        <f t="shared" si="41"/>
        <v>0</v>
      </c>
    </row>
    <row r="63" spans="1:124" x14ac:dyDescent="0.25">
      <c r="A63" s="22" t="s">
        <v>240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U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32" width="10.28515625" style="109" customWidth="1"/>
    <col min="33" max="33" width="9.140625" style="109"/>
    <col min="34" max="34" width="15.140625" style="109" bestFit="1" customWidth="1"/>
    <col min="35" max="35" width="12.42578125" style="109" bestFit="1" customWidth="1"/>
    <col min="36" max="36" width="10.140625" style="109" bestFit="1" customWidth="1"/>
    <col min="37" max="37" width="7" style="109" bestFit="1" customWidth="1"/>
    <col min="38" max="38" width="14.85546875" style="109" bestFit="1" customWidth="1"/>
    <col min="39" max="39" width="6.7109375" style="109" bestFit="1" customWidth="1"/>
    <col min="40" max="40" width="11" style="109" bestFit="1" customWidth="1"/>
    <col min="41" max="41" width="10.85546875" style="109" bestFit="1" customWidth="1"/>
    <col min="42" max="42" width="9.28515625" style="109" bestFit="1" customWidth="1"/>
    <col min="43" max="43" width="9.140625" style="109" customWidth="1"/>
    <col min="44" max="44" width="13.7109375" style="109" bestFit="1" customWidth="1"/>
    <col min="45" max="45" width="8" style="109" bestFit="1" customWidth="1"/>
    <col min="46" max="46" width="13.7109375" style="109" bestFit="1" customWidth="1"/>
    <col min="47" max="47" width="13.5703125" style="109" bestFit="1" customWidth="1"/>
    <col min="48" max="48" width="10.7109375" style="109" bestFit="1" customWidth="1"/>
    <col min="49" max="49" width="11.28515625" style="109" bestFit="1" customWidth="1"/>
    <col min="50" max="50" width="12" style="109" bestFit="1" customWidth="1"/>
    <col min="51" max="51" width="15.28515625" style="109" bestFit="1" customWidth="1"/>
    <col min="52" max="52" width="13" style="109" bestFit="1" customWidth="1"/>
    <col min="53" max="53" width="11.7109375" style="109" bestFit="1" customWidth="1"/>
    <col min="54" max="54" width="12.7109375" style="109" bestFit="1" customWidth="1"/>
    <col min="55" max="55" width="8" style="109" bestFit="1" customWidth="1"/>
    <col min="56" max="56" width="7" style="109" bestFit="1" customWidth="1"/>
    <col min="57" max="58" width="6.7109375" style="109" customWidth="1"/>
    <col min="59" max="59" width="9.42578125" style="109" bestFit="1" customWidth="1"/>
    <col min="60" max="60" width="7.7109375" style="109" bestFit="1" customWidth="1"/>
    <col min="61" max="61" width="15.7109375" style="109" bestFit="1" customWidth="1"/>
    <col min="62" max="62" width="15.42578125" style="109" customWidth="1"/>
    <col min="63" max="64" width="9" style="109" bestFit="1" customWidth="1"/>
    <col min="65" max="65" width="7" style="109" bestFit="1" customWidth="1"/>
    <col min="66" max="66" width="7.7109375" style="109" bestFit="1" customWidth="1"/>
    <col min="67" max="67" width="6.7109375" style="109" bestFit="1" customWidth="1"/>
    <col min="68" max="68" width="5.28515625" style="109" customWidth="1"/>
    <col min="69" max="69" width="5.140625" style="109" customWidth="1"/>
    <col min="70" max="70" width="15" style="109" bestFit="1" customWidth="1"/>
    <col min="71" max="71" width="14.85546875" style="109" bestFit="1" customWidth="1"/>
    <col min="72" max="72" width="6.85546875" style="109" bestFit="1" customWidth="1"/>
    <col min="73" max="73" width="14.42578125" style="109" bestFit="1" customWidth="1"/>
    <col min="74" max="74" width="6.7109375" style="109" bestFit="1" customWidth="1"/>
    <col min="75" max="75" width="10.28515625" style="109" bestFit="1" customWidth="1"/>
    <col min="76" max="76" width="9.5703125" style="109" bestFit="1" customWidth="1"/>
    <col min="77" max="77" width="9.42578125" style="109" bestFit="1" customWidth="1"/>
    <col min="78" max="78" width="9.28515625" style="109" customWidth="1"/>
    <col min="79" max="79" width="9.5703125" style="109" bestFit="1" customWidth="1"/>
    <col min="80" max="80" width="8" style="109" bestFit="1" customWidth="1"/>
    <col min="81" max="81" width="9.5703125" style="109" bestFit="1" customWidth="1"/>
    <col min="82" max="82" width="8" style="109" bestFit="1" customWidth="1"/>
    <col min="83" max="87" width="11" style="109" bestFit="1" customWidth="1"/>
    <col min="88" max="88" width="4.7109375" style="109" bestFit="1" customWidth="1"/>
    <col min="89" max="89" width="9.5703125" style="109" bestFit="1" customWidth="1"/>
    <col min="90" max="90" width="4.85546875" style="109" bestFit="1" customWidth="1"/>
    <col min="91" max="91" width="4.7109375" style="109" bestFit="1" customWidth="1"/>
    <col min="92" max="92" width="8.28515625" style="109" bestFit="1" customWidth="1"/>
    <col min="93" max="93" width="4.7109375" style="109" bestFit="1" customWidth="1"/>
    <col min="94" max="94" width="9.28515625" style="109" customWidth="1"/>
    <col min="95" max="95" width="3.7109375" style="109" bestFit="1" customWidth="1"/>
    <col min="96" max="97" width="9.42578125" style="109" bestFit="1" customWidth="1"/>
    <col min="98" max="98" width="6.7109375" style="109" bestFit="1" customWidth="1"/>
    <col min="99" max="99" width="5.42578125" style="109" bestFit="1" customWidth="1"/>
    <col min="100" max="100" width="9" style="109" bestFit="1" customWidth="1"/>
    <col min="101" max="101" width="5.140625" style="109" bestFit="1" customWidth="1"/>
    <col min="102" max="102" width="8.140625" style="109" bestFit="1" customWidth="1"/>
    <col min="103" max="103" width="6.28515625" style="109" bestFit="1" customWidth="1"/>
    <col min="104" max="104" width="8.28515625" style="109" bestFit="1" customWidth="1"/>
    <col min="105" max="105" width="5.7109375" style="109" customWidth="1"/>
    <col min="106" max="106" width="4.7109375" style="109" bestFit="1" customWidth="1"/>
    <col min="107" max="107" width="5.85546875" style="109" bestFit="1" customWidth="1"/>
    <col min="108" max="108" width="4.140625" style="109" bestFit="1" customWidth="1"/>
    <col min="109" max="109" width="6.7109375" style="109" bestFit="1" customWidth="1"/>
    <col min="110" max="110" width="7.7109375" style="109" customWidth="1"/>
    <col min="111" max="111" width="4.5703125" style="109" customWidth="1"/>
    <col min="112" max="112" width="5.5703125" style="109" bestFit="1" customWidth="1"/>
    <col min="113" max="114" width="9.42578125" style="109" bestFit="1" customWidth="1"/>
    <col min="115" max="115" width="7.7109375" style="109" bestFit="1" customWidth="1"/>
    <col min="116" max="116" width="9.7109375" style="109" bestFit="1" customWidth="1"/>
    <col min="117" max="117" width="9.140625" style="109" customWidth="1"/>
    <col min="118" max="118" width="9.42578125" style="109" bestFit="1" customWidth="1"/>
    <col min="119" max="119" width="7.7109375" style="20" customWidth="1"/>
    <col min="120" max="120" width="9.140625" style="22"/>
    <col min="140" max="140" width="9.140625" style="22"/>
  </cols>
  <sheetData>
    <row r="1" spans="1:151" x14ac:dyDescent="0.25">
      <c r="B1" s="22" t="s">
        <v>641</v>
      </c>
      <c r="AH1" s="109" t="s">
        <v>644</v>
      </c>
      <c r="EK1" s="22"/>
    </row>
    <row r="2" spans="1:151" x14ac:dyDescent="0.25">
      <c r="A2" s="10" t="s">
        <v>52</v>
      </c>
      <c r="B2" s="10" t="s">
        <v>59</v>
      </c>
      <c r="C2" s="10" t="s">
        <v>57</v>
      </c>
      <c r="D2" s="10" t="s">
        <v>60</v>
      </c>
      <c r="E2" s="10" t="s">
        <v>54</v>
      </c>
      <c r="F2" s="10" t="s">
        <v>53</v>
      </c>
      <c r="G2" s="10" t="s">
        <v>61</v>
      </c>
      <c r="H2" s="10" t="s">
        <v>62</v>
      </c>
      <c r="I2" s="10" t="s">
        <v>63</v>
      </c>
      <c r="J2" s="10" t="s">
        <v>64</v>
      </c>
      <c r="K2" s="10" t="s">
        <v>65</v>
      </c>
      <c r="L2" s="109" t="s">
        <v>315</v>
      </c>
      <c r="M2" s="109" t="s">
        <v>316</v>
      </c>
      <c r="N2" s="109" t="s">
        <v>317</v>
      </c>
      <c r="O2" s="109" t="s">
        <v>319</v>
      </c>
      <c r="P2" s="109" t="s">
        <v>478</v>
      </c>
      <c r="Q2" s="109" t="s">
        <v>318</v>
      </c>
      <c r="R2" s="109" t="s">
        <v>373</v>
      </c>
      <c r="S2" s="109" t="s">
        <v>321</v>
      </c>
      <c r="T2" s="109" t="s">
        <v>322</v>
      </c>
      <c r="U2" s="109" t="s">
        <v>413</v>
      </c>
      <c r="V2" s="109" t="s">
        <v>323</v>
      </c>
      <c r="W2" s="109" t="s">
        <v>324</v>
      </c>
      <c r="X2" s="109" t="s">
        <v>325</v>
      </c>
      <c r="Y2" s="109" t="s">
        <v>326</v>
      </c>
      <c r="Z2" s="109" t="s">
        <v>328</v>
      </c>
      <c r="AA2" s="109" t="s">
        <v>466</v>
      </c>
      <c r="AB2" s="109" t="s">
        <v>468</v>
      </c>
      <c r="AC2" s="109" t="s">
        <v>474</v>
      </c>
      <c r="AD2" s="109" t="s">
        <v>480</v>
      </c>
      <c r="AE2" s="109" t="s">
        <v>481</v>
      </c>
      <c r="AF2" s="109" t="s">
        <v>426</v>
      </c>
      <c r="AH2" s="109" t="s">
        <v>226</v>
      </c>
      <c r="AI2" s="109" t="s">
        <v>463</v>
      </c>
      <c r="AJ2" s="109" t="s">
        <v>177</v>
      </c>
      <c r="AK2" s="109" t="s">
        <v>129</v>
      </c>
      <c r="AL2" s="109" t="s">
        <v>130</v>
      </c>
      <c r="AM2" s="109" t="s">
        <v>131</v>
      </c>
      <c r="AN2" s="109" t="s">
        <v>414</v>
      </c>
      <c r="AO2" s="109" t="s">
        <v>415</v>
      </c>
      <c r="AP2" s="109" t="s">
        <v>464</v>
      </c>
      <c r="AQ2" s="109" t="s">
        <v>600</v>
      </c>
      <c r="AR2" s="109" t="s">
        <v>178</v>
      </c>
      <c r="AS2" s="109" t="s">
        <v>132</v>
      </c>
      <c r="AT2" s="109" t="s">
        <v>329</v>
      </c>
      <c r="AU2" s="109" t="s">
        <v>330</v>
      </c>
      <c r="AV2" s="109" t="s">
        <v>59</v>
      </c>
      <c r="AW2" s="109" t="s">
        <v>331</v>
      </c>
      <c r="AX2" s="109" t="s">
        <v>416</v>
      </c>
      <c r="AY2" s="109" t="s">
        <v>332</v>
      </c>
      <c r="AZ2" s="109" t="s">
        <v>417</v>
      </c>
      <c r="BA2" s="109" t="s">
        <v>418</v>
      </c>
      <c r="BB2" s="109" t="s">
        <v>419</v>
      </c>
      <c r="BC2" s="109" t="s">
        <v>134</v>
      </c>
      <c r="BD2" s="109" t="s">
        <v>135</v>
      </c>
      <c r="BE2" s="109" t="s">
        <v>465</v>
      </c>
      <c r="BF2" s="109" t="s">
        <v>466</v>
      </c>
      <c r="BG2" s="109" t="s">
        <v>136</v>
      </c>
      <c r="BH2" s="109" t="s">
        <v>137</v>
      </c>
      <c r="BI2" s="109" t="s">
        <v>138</v>
      </c>
      <c r="BJ2" s="109" t="s">
        <v>468</v>
      </c>
      <c r="BK2" s="109" t="s">
        <v>333</v>
      </c>
      <c r="BL2" s="109" t="s">
        <v>334</v>
      </c>
      <c r="BM2" s="109" t="s">
        <v>139</v>
      </c>
      <c r="BN2" s="109" t="s">
        <v>140</v>
      </c>
      <c r="BO2" s="109" t="s">
        <v>141</v>
      </c>
      <c r="BP2" s="109" t="s">
        <v>601</v>
      </c>
      <c r="BQ2" s="109" t="s">
        <v>470</v>
      </c>
      <c r="BR2" s="109" t="s">
        <v>335</v>
      </c>
      <c r="BS2" s="109" t="s">
        <v>336</v>
      </c>
      <c r="BT2" s="109" t="s">
        <v>142</v>
      </c>
      <c r="BU2" s="109" t="s">
        <v>482</v>
      </c>
      <c r="BV2" s="109" t="s">
        <v>57</v>
      </c>
      <c r="BW2" s="109" t="s">
        <v>126</v>
      </c>
      <c r="BX2" s="109" t="s">
        <v>337</v>
      </c>
      <c r="BY2" s="109" t="s">
        <v>338</v>
      </c>
      <c r="BZ2" s="109" t="s">
        <v>642</v>
      </c>
      <c r="CA2" s="109" t="s">
        <v>143</v>
      </c>
      <c r="CB2" s="109" t="s">
        <v>144</v>
      </c>
      <c r="CC2" s="109" t="s">
        <v>60</v>
      </c>
      <c r="CD2" s="109" t="s">
        <v>146</v>
      </c>
      <c r="CE2" s="109" t="s">
        <v>323</v>
      </c>
      <c r="CF2" s="109" t="s">
        <v>324</v>
      </c>
      <c r="CG2" s="109" t="s">
        <v>325</v>
      </c>
      <c r="CH2" s="109" t="s">
        <v>326</v>
      </c>
      <c r="CI2" s="109" t="s">
        <v>328</v>
      </c>
      <c r="CJ2" s="109" t="s">
        <v>147</v>
      </c>
      <c r="CK2" s="109" t="s">
        <v>148</v>
      </c>
      <c r="CL2" s="109" t="s">
        <v>149</v>
      </c>
      <c r="CM2" s="109" t="s">
        <v>150</v>
      </c>
      <c r="CN2" s="109" t="s">
        <v>151</v>
      </c>
      <c r="CO2" s="109" t="s">
        <v>152</v>
      </c>
      <c r="CP2" s="109" t="s">
        <v>339</v>
      </c>
      <c r="CQ2" s="109" t="s">
        <v>154</v>
      </c>
      <c r="CR2" s="109" t="s">
        <v>54</v>
      </c>
      <c r="CS2" s="109" t="s">
        <v>53</v>
      </c>
      <c r="CT2" s="109" t="s">
        <v>155</v>
      </c>
      <c r="CU2" s="109" t="s">
        <v>157</v>
      </c>
      <c r="CV2" s="109" t="s">
        <v>159</v>
      </c>
      <c r="CW2" s="109" t="s">
        <v>160</v>
      </c>
      <c r="CX2" s="109" t="s">
        <v>161</v>
      </c>
      <c r="CY2" s="109" t="s">
        <v>163</v>
      </c>
      <c r="CZ2" s="109" t="s">
        <v>164</v>
      </c>
      <c r="DA2" s="109" t="s">
        <v>473</v>
      </c>
      <c r="DB2" s="109" t="s">
        <v>165</v>
      </c>
      <c r="DC2" s="109" t="s">
        <v>166</v>
      </c>
      <c r="DD2" s="109" t="s">
        <v>167</v>
      </c>
      <c r="DE2" s="109" t="s">
        <v>61</v>
      </c>
      <c r="DF2" s="109" t="s">
        <v>483</v>
      </c>
      <c r="DG2" s="109" t="s">
        <v>474</v>
      </c>
      <c r="DH2" s="109" t="s">
        <v>168</v>
      </c>
      <c r="DI2" s="109" t="s">
        <v>170</v>
      </c>
      <c r="DJ2" s="109" t="s">
        <v>340</v>
      </c>
      <c r="DK2" s="109" t="s">
        <v>172</v>
      </c>
      <c r="DL2" s="109" t="s">
        <v>173</v>
      </c>
      <c r="DM2" s="109" t="s">
        <v>478</v>
      </c>
      <c r="DN2" s="109" t="s">
        <v>484</v>
      </c>
      <c r="DP2" s="22" t="s">
        <v>139</v>
      </c>
      <c r="DQ2" s="22" t="s">
        <v>59</v>
      </c>
      <c r="DR2" s="22" t="s">
        <v>57</v>
      </c>
      <c r="DS2" s="22" t="s">
        <v>60</v>
      </c>
      <c r="DT2" s="22" t="s">
        <v>54</v>
      </c>
      <c r="DU2" s="22" t="s">
        <v>53</v>
      </c>
      <c r="DV2" s="22" t="s">
        <v>61</v>
      </c>
      <c r="DW2" s="22" t="s">
        <v>62</v>
      </c>
      <c r="DX2" s="22" t="s">
        <v>63</v>
      </c>
      <c r="DY2" s="22" t="s">
        <v>64</v>
      </c>
      <c r="DZ2" s="22" t="s">
        <v>65</v>
      </c>
      <c r="EA2" s="33" t="s">
        <v>315</v>
      </c>
      <c r="EB2" s="33" t="s">
        <v>316</v>
      </c>
      <c r="EC2" s="33" t="s">
        <v>317</v>
      </c>
      <c r="ED2" s="33" t="s">
        <v>319</v>
      </c>
      <c r="EE2" s="33" t="s">
        <v>320</v>
      </c>
      <c r="EF2" s="33" t="s">
        <v>318</v>
      </c>
      <c r="EG2" s="33" t="s">
        <v>373</v>
      </c>
      <c r="EH2" s="33" t="s">
        <v>321</v>
      </c>
      <c r="EI2" s="33" t="s">
        <v>322</v>
      </c>
      <c r="EJ2" s="33" t="s">
        <v>413</v>
      </c>
      <c r="EK2" s="53" t="s">
        <v>323</v>
      </c>
      <c r="EL2" s="53" t="s">
        <v>324</v>
      </c>
      <c r="EM2" s="53" t="s">
        <v>325</v>
      </c>
      <c r="EN2" s="53" t="s">
        <v>326</v>
      </c>
      <c r="EO2" s="53" t="s">
        <v>328</v>
      </c>
      <c r="EP2" s="33" t="s">
        <v>466</v>
      </c>
      <c r="EQ2" s="33" t="s">
        <v>468</v>
      </c>
      <c r="ER2" s="33" t="s">
        <v>474</v>
      </c>
      <c r="ES2" s="33" t="s">
        <v>480</v>
      </c>
      <c r="ET2" s="33" t="s">
        <v>481</v>
      </c>
      <c r="EU2" s="33" t="s">
        <v>426</v>
      </c>
    </row>
    <row r="3" spans="1:151" x14ac:dyDescent="0.25">
      <c r="A3" s="11" t="s">
        <v>0</v>
      </c>
      <c r="B3" s="20">
        <v>177468.13918999999</v>
      </c>
      <c r="C3" s="20">
        <v>30.411294384000001</v>
      </c>
      <c r="D3" s="20">
        <v>15204.825112</v>
      </c>
      <c r="E3" s="20">
        <v>1494.8911977</v>
      </c>
      <c r="F3" s="20">
        <v>1419.5779798999999</v>
      </c>
      <c r="G3" s="20">
        <v>26.498880448000001</v>
      </c>
      <c r="H3" s="20">
        <v>19200.808408000001</v>
      </c>
      <c r="I3" s="20">
        <v>155.05976756000001</v>
      </c>
      <c r="J3" s="20">
        <v>501.21247344</v>
      </c>
      <c r="K3" s="20">
        <v>383.87153035</v>
      </c>
      <c r="L3" s="109">
        <v>25.813982919000001</v>
      </c>
      <c r="M3" s="109">
        <v>74.431843925999999</v>
      </c>
      <c r="N3" s="109">
        <v>28.481268586999999</v>
      </c>
      <c r="O3" s="109">
        <v>1749.7767492</v>
      </c>
      <c r="P3" s="109">
        <v>1160.9064060999999</v>
      </c>
      <c r="Q3" s="109">
        <v>3.224964E-4</v>
      </c>
      <c r="R3" s="109">
        <v>5.6364799999999999E-5</v>
      </c>
      <c r="S3" s="109">
        <v>9.5444571000000006E-3</v>
      </c>
      <c r="T3" s="109">
        <v>1.58730726E-2</v>
      </c>
      <c r="U3" s="109">
        <v>1.22228419E-2</v>
      </c>
      <c r="V3" s="109">
        <v>5.5676053773999996</v>
      </c>
      <c r="W3" s="109">
        <v>7.7477835E-3</v>
      </c>
      <c r="X3" s="109">
        <v>0.68508177280000004</v>
      </c>
      <c r="Y3" s="109">
        <v>0.37780816109999998</v>
      </c>
      <c r="Z3" s="109">
        <v>7.4717978975000001</v>
      </c>
      <c r="AA3" s="109">
        <v>322.17736668999999</v>
      </c>
      <c r="AB3" s="109">
        <v>311.78163032999998</v>
      </c>
      <c r="AC3" s="109">
        <v>43.376207723999997</v>
      </c>
      <c r="AD3" s="109">
        <v>846.60069728999997</v>
      </c>
      <c r="AE3" s="109">
        <v>821.20267965000005</v>
      </c>
      <c r="AF3" s="109">
        <v>0.29883503049999999</v>
      </c>
      <c r="AH3" s="109" t="s">
        <v>0</v>
      </c>
      <c r="AI3" s="109">
        <v>21.2528803365126</v>
      </c>
      <c r="AJ3" s="109">
        <v>25.595425631372098</v>
      </c>
      <c r="AK3" s="109">
        <v>154.58464502110701</v>
      </c>
      <c r="AL3" s="109">
        <v>154.58464502110701</v>
      </c>
      <c r="AM3" s="109">
        <v>81.799144163709698</v>
      </c>
      <c r="AN3" s="109">
        <v>2.0771734574535502E-3</v>
      </c>
      <c r="AO3" s="109">
        <v>1.01415546002193E-2</v>
      </c>
      <c r="AP3" s="109">
        <v>508.22370578150799</v>
      </c>
      <c r="AQ3" s="109">
        <v>0.29852018346283898</v>
      </c>
      <c r="AR3" s="109">
        <v>75.3790289549177</v>
      </c>
      <c r="AS3" s="109">
        <v>1063.1787706533901</v>
      </c>
      <c r="AT3" s="109">
        <v>1.12308930482757E-5</v>
      </c>
      <c r="AU3" s="109">
        <v>4.4923930102459701E-5</v>
      </c>
      <c r="AV3" s="109">
        <v>177901.46668694899</v>
      </c>
      <c r="AW3" s="109">
        <v>24.971067965189</v>
      </c>
      <c r="AX3" s="109">
        <v>622.34071888313804</v>
      </c>
      <c r="AY3" s="109">
        <v>39.643146453038803</v>
      </c>
      <c r="AZ3" s="109">
        <v>0.92069239769176003</v>
      </c>
      <c r="BA3" s="109">
        <v>141.80150341991899</v>
      </c>
      <c r="BB3" s="109">
        <v>2.6683203899976302</v>
      </c>
      <c r="BC3" s="109">
        <v>816.37317108671402</v>
      </c>
      <c r="BD3" s="109">
        <v>80.667336607132995</v>
      </c>
      <c r="BE3" s="109">
        <v>837.98195641123004</v>
      </c>
      <c r="BF3" s="109">
        <v>327.22228956229702</v>
      </c>
      <c r="BG3" s="109">
        <v>1660.9937054350701</v>
      </c>
      <c r="BH3" s="109">
        <v>381.31130462232898</v>
      </c>
      <c r="BI3" s="109">
        <v>381.31130462232898</v>
      </c>
      <c r="BJ3" s="109">
        <v>319.310135591164</v>
      </c>
      <c r="BK3" s="109">
        <v>3.6609197448437701E-5</v>
      </c>
      <c r="BL3" s="109">
        <v>2.7923787272891398E-4</v>
      </c>
      <c r="BM3" s="109">
        <v>121.07352566146901</v>
      </c>
      <c r="BN3" s="109">
        <v>719.02149470913798</v>
      </c>
      <c r="BO3" s="109">
        <v>29.921761832055999</v>
      </c>
      <c r="BP3" s="109">
        <v>93.556309296419201</v>
      </c>
      <c r="BQ3" s="109">
        <v>3.7923049933673898</v>
      </c>
      <c r="BR3" s="109">
        <v>3.1283471045045899E-3</v>
      </c>
      <c r="BS3" s="109">
        <v>6.3514773943572703E-3</v>
      </c>
      <c r="BT3" s="109">
        <v>26.804569216685</v>
      </c>
      <c r="BU3" s="109">
        <v>28.827848177350301</v>
      </c>
      <c r="BV3" s="109">
        <v>30.276334474225202</v>
      </c>
      <c r="BW3" s="109">
        <v>0</v>
      </c>
      <c r="BX3" s="109">
        <v>8.0196951448712195E-3</v>
      </c>
      <c r="BY3" s="109">
        <v>7.7052072950941604E-3</v>
      </c>
      <c r="BZ3" s="109">
        <v>19603.943012505701</v>
      </c>
      <c r="CA3" s="109">
        <v>13620.770356454301</v>
      </c>
      <c r="CB3" s="109">
        <v>1392.3454811003201</v>
      </c>
      <c r="CC3" s="109">
        <v>15134.189363216101</v>
      </c>
      <c r="CD3" s="109">
        <v>524.85681188285696</v>
      </c>
      <c r="CE3" s="109">
        <v>5.6017444596085699</v>
      </c>
      <c r="CF3" s="109">
        <v>7.7254266651675197E-3</v>
      </c>
      <c r="CG3" s="109">
        <v>0.68602669211682299</v>
      </c>
      <c r="CH3" s="109">
        <v>0.37923162880338601</v>
      </c>
      <c r="CI3" s="109">
        <v>7.5064201400155302</v>
      </c>
      <c r="CJ3" s="109">
        <v>0.21409070123513901</v>
      </c>
      <c r="CK3" s="109">
        <v>8451.82196492402</v>
      </c>
      <c r="CL3" s="109">
        <v>0.69509573901684896</v>
      </c>
      <c r="CM3" s="109">
        <v>0.16560703968870699</v>
      </c>
      <c r="CN3" s="109">
        <v>701.04927054569896</v>
      </c>
      <c r="CO3" s="109">
        <v>0.33182367003422603</v>
      </c>
      <c r="CP3" s="109">
        <v>7.4426714617194897E-6</v>
      </c>
      <c r="CQ3" s="109">
        <v>3.0889537216774898E-2</v>
      </c>
      <c r="CR3" s="109">
        <v>1479.5847289831599</v>
      </c>
      <c r="CS3" s="109">
        <v>1404.7534870975501</v>
      </c>
      <c r="CT3" s="109">
        <v>74.831241885613196</v>
      </c>
      <c r="CU3" s="109">
        <v>6.5947067742522204E-4</v>
      </c>
      <c r="CV3" s="109">
        <v>175.194132001741</v>
      </c>
      <c r="CW3" s="109">
        <v>4.7407526303896103E-3</v>
      </c>
      <c r="CX3" s="109">
        <v>105.33933640878099</v>
      </c>
      <c r="CY3" s="109">
        <v>1.32206328654023</v>
      </c>
      <c r="CZ3" s="109">
        <v>416.49501884400598</v>
      </c>
      <c r="DA3" s="109">
        <v>78.783059244882594</v>
      </c>
      <c r="DB3" s="109">
        <v>0.79887983046456901</v>
      </c>
      <c r="DC3" s="109">
        <v>3.1085728152471601</v>
      </c>
      <c r="DD3" s="109">
        <v>3.3064545754173599E-3</v>
      </c>
      <c r="DE3" s="109">
        <v>26.572597061900201</v>
      </c>
      <c r="DF3" s="109">
        <v>4850.1035288440798</v>
      </c>
      <c r="DG3" s="109">
        <v>43.969587134327597</v>
      </c>
      <c r="DH3" s="109">
        <v>0</v>
      </c>
      <c r="DI3" s="109">
        <v>2207.8047448914199</v>
      </c>
      <c r="DJ3" s="109">
        <v>1780.12344985305</v>
      </c>
      <c r="DK3" s="109">
        <v>498.10598292465102</v>
      </c>
      <c r="DL3" s="109">
        <v>19508.457699587099</v>
      </c>
      <c r="DM3" s="109">
        <v>1179.07300501277</v>
      </c>
      <c r="DN3" s="109">
        <v>2709.1171317980002</v>
      </c>
      <c r="DP3" s="30">
        <f t="shared" ref="DP3:DP34" si="0">BM3/(BM3+CA3+CB3+1E-50)</f>
        <v>8.0000007106915353E-3</v>
      </c>
      <c r="DQ3" s="45">
        <f t="shared" ref="DQ3:DQ34" si="1">(AV3-B3)/(B3+1E-50)</f>
        <v>2.4417199556314413E-3</v>
      </c>
      <c r="DR3" s="45">
        <f t="shared" ref="DR3:DR34" si="2">(BV3-C3)/(C3+1E-50)</f>
        <v>-4.4378219509724291E-3</v>
      </c>
      <c r="DS3" s="45">
        <f t="shared" ref="DS3:DS34" si="3">(CC3-D3)/(D3+1E-50)</f>
        <v>-4.6456140247316735E-3</v>
      </c>
      <c r="DT3" s="45">
        <f t="shared" ref="DT3:DT34" si="4">(CR3-E3)/(E3+1E-50)</f>
        <v>-1.0239185795187102E-2</v>
      </c>
      <c r="DU3" s="45">
        <f t="shared" ref="DU3:DU34" si="5">(CS3-F3)/(F3+1E-50)</f>
        <v>-1.0442887261109923E-2</v>
      </c>
      <c r="DV3" s="45">
        <f t="shared" ref="DV3:DV34" si="6">(DE3-G3)/(G3+1E-50)</f>
        <v>2.7818765417224629E-3</v>
      </c>
      <c r="DW3" s="45">
        <f t="shared" ref="DW3:DW34" si="7">(DL3-H3)/(H3+1E-50)</f>
        <v>1.6022725973293746E-2</v>
      </c>
      <c r="DX3" s="45">
        <f t="shared" ref="DX3:DX34" si="8">(AL3-I3)/(I3+1E-50)</f>
        <v>-3.0641251845625029E-3</v>
      </c>
      <c r="DY3" s="45">
        <f t="shared" ref="DY3:DY34" si="9">(AP3-J3)/(J3+1E-50)</f>
        <v>1.3988543208806043E-2</v>
      </c>
      <c r="DZ3" s="45">
        <f t="shared" ref="DZ3:DZ34" si="10">(BI3-K3)/(K3+1E-50)</f>
        <v>-6.6694858181764738E-3</v>
      </c>
      <c r="EA3" s="45">
        <f t="shared" ref="EA3:EA34" si="11">(AJ3-L3)/(L3+1E-50)</f>
        <v>-8.4666240120208902E-3</v>
      </c>
      <c r="EB3" s="45">
        <f t="shared" ref="EB3:EB34" si="12">(AR3-M3)/(M3+1E-50)</f>
        <v>1.2725534918352835E-2</v>
      </c>
      <c r="EC3" s="45">
        <f t="shared" ref="EC3:EC34" si="13">(BU3-N3)/(N3+1E-50)</f>
        <v>1.2168685158514853E-2</v>
      </c>
      <c r="ED3" s="45">
        <f t="shared" ref="ED3:ED34" si="14">(DJ3-O3)/(O3+1E-50)</f>
        <v>1.7343184304468864E-2</v>
      </c>
      <c r="EE3" s="45">
        <f t="shared" ref="EE3:EE34" si="15">(DM3-P3)/(P3+1E-50)</f>
        <v>1.5648633530931846E-2</v>
      </c>
      <c r="EF3" s="45">
        <f t="shared" ref="EF3:EF34" si="16">(BK3+BL3+CP3-Q3)/(Q3+1E-50)</f>
        <v>2.4600015351215181E-3</v>
      </c>
      <c r="EG3" s="45">
        <f t="shared" ref="EG3:EG34" si="17">(AT3+AU3-R3)/(R3+1E-50)</f>
        <v>-3.725318802951402E-3</v>
      </c>
      <c r="EH3" s="45">
        <f t="shared" ref="EH3:EH34" si="18">(BR3+BS3-S3)/(S3+1E-50)</f>
        <v>-6.7717420132928493E-3</v>
      </c>
      <c r="EI3" s="45">
        <f t="shared" ref="EI3:EI34" si="19">(BX3+BY3-T3)/(T3+1E-50)</f>
        <v>-9.3346867218776861E-3</v>
      </c>
      <c r="EJ3" s="45">
        <f t="shared" ref="EJ3:EJ34" si="20">(AN3+AO3-U3)/(U3+1E-50)</f>
        <v>-3.3657003508726042E-4</v>
      </c>
      <c r="EK3" s="45">
        <f t="shared" ref="EK3:EK34" si="21">(CE3-V3)/(V3+1E-50)</f>
        <v>6.131735260395346E-3</v>
      </c>
      <c r="EL3" s="45">
        <f t="shared" ref="EL3:EL34" si="22">(CF3-W3)/(W3+1E-50)</f>
        <v>-2.8855781569632581E-3</v>
      </c>
      <c r="EM3" s="45">
        <f t="shared" ref="EM3:EM34" si="23">(CG3-X3)/(X3+1E-50)</f>
        <v>1.3792796047703362E-3</v>
      </c>
      <c r="EN3" s="45">
        <f t="shared" ref="EN3:EN34" si="24">(CH3-Y3)/(Y3+1E-50)</f>
        <v>3.7676997215771043E-3</v>
      </c>
      <c r="EO3" s="45">
        <f t="shared" ref="EO3:EO34" si="25">(CI3-Z3)/(Z3+1E-50)</f>
        <v>4.6337230999133876E-3</v>
      </c>
      <c r="EP3" s="45">
        <f t="shared" ref="EP3:EP34" si="26">(BF3-AA3)/(AA3+1E-50)</f>
        <v>1.565883700685677E-2</v>
      </c>
      <c r="EQ3" s="45">
        <f t="shared" ref="EQ3:EQ34" si="27">(BJ3-AB3)/(AB3+1E-50)</f>
        <v>2.4146724915113167E-2</v>
      </c>
      <c r="ER3" s="45">
        <f t="shared" ref="ER3:ER34" si="28">(DG3-AC3)/(AC3+1E-50)</f>
        <v>1.3679836054438756E-2</v>
      </c>
      <c r="ES3" s="45">
        <f t="shared" ref="ES3:ES34" si="29">(SUM(AW3:BB3)-AD3)/(AD3+1E-50)</f>
        <v>-1.6838218804517257E-2</v>
      </c>
      <c r="ET3" s="45">
        <f t="shared" ref="ET3:ET34" si="30">(SUM(AX3:BB3)-AE3)/(AE3+1E-50)</f>
        <v>-1.6839080593488435E-2</v>
      </c>
      <c r="EU3" s="45">
        <f t="shared" ref="EU3:EU34" si="31">(AQ3-AF3)/(AF3+1E-50)</f>
        <v>-1.0535814246215138E-3</v>
      </c>
    </row>
    <row r="4" spans="1:151" x14ac:dyDescent="0.25">
      <c r="A4" s="11" t="s">
        <v>2</v>
      </c>
      <c r="B4" s="20">
        <v>186742.36116</v>
      </c>
      <c r="C4" s="20">
        <v>39.110073255000003</v>
      </c>
      <c r="D4" s="20">
        <v>19243.250843999998</v>
      </c>
      <c r="E4" s="20">
        <v>1919.9997613999999</v>
      </c>
      <c r="F4" s="20">
        <v>1831.2953182000001</v>
      </c>
      <c r="G4" s="20">
        <v>16.649338845999999</v>
      </c>
      <c r="H4" s="20">
        <v>16520.358581</v>
      </c>
      <c r="I4" s="20">
        <v>197.67928259000001</v>
      </c>
      <c r="J4" s="20">
        <v>456.08581497</v>
      </c>
      <c r="K4" s="20">
        <v>518.48746082000002</v>
      </c>
      <c r="L4" s="109">
        <v>36.225230043000003</v>
      </c>
      <c r="M4" s="109">
        <v>63.542722314999999</v>
      </c>
      <c r="N4" s="109">
        <v>25.849548314</v>
      </c>
      <c r="O4" s="109">
        <v>1493.3704796</v>
      </c>
      <c r="P4" s="109">
        <v>989.20413307000001</v>
      </c>
      <c r="Q4" s="109">
        <v>3.2507910000000002E-4</v>
      </c>
      <c r="R4" s="109">
        <v>6.1719300000000004E-5</v>
      </c>
      <c r="S4" s="109">
        <v>1.2443470200000001E-2</v>
      </c>
      <c r="T4" s="109">
        <v>2.1124112099999998E-2</v>
      </c>
      <c r="U4" s="109">
        <v>1.3430899E-2</v>
      </c>
      <c r="V4" s="109">
        <v>5.8114318967000003</v>
      </c>
      <c r="W4" s="109">
        <v>8.3223445000000004E-3</v>
      </c>
      <c r="X4" s="109">
        <v>0.68520162510000004</v>
      </c>
      <c r="Y4" s="109">
        <v>0.3689237158</v>
      </c>
      <c r="Z4" s="109">
        <v>8.1051255105000006</v>
      </c>
      <c r="AA4" s="109">
        <v>274.51074864999998</v>
      </c>
      <c r="AB4" s="109">
        <v>238.32877690999999</v>
      </c>
      <c r="AC4" s="109">
        <v>36.118209125999996</v>
      </c>
      <c r="AD4" s="109">
        <v>1258.3145131000001</v>
      </c>
      <c r="AE4" s="109">
        <v>1220.5651473999999</v>
      </c>
      <c r="AF4" s="109">
        <v>0.30622573870000003</v>
      </c>
      <c r="AH4" s="109" t="s">
        <v>2</v>
      </c>
      <c r="AI4" s="109">
        <v>21.9820651408888</v>
      </c>
      <c r="AJ4" s="109">
        <v>35.649516242415501</v>
      </c>
      <c r="AK4" s="109">
        <v>195.1969829061</v>
      </c>
      <c r="AL4" s="109">
        <v>195.1969829061</v>
      </c>
      <c r="AM4" s="109">
        <v>113.531727563898</v>
      </c>
      <c r="AN4" s="109">
        <v>2.2640946179665598E-3</v>
      </c>
      <c r="AO4" s="109">
        <v>1.10539919233673E-2</v>
      </c>
      <c r="AP4" s="109">
        <v>458.12110965020798</v>
      </c>
      <c r="AQ4" s="109">
        <v>0.30484569442069598</v>
      </c>
      <c r="AR4" s="109">
        <v>63.791937572252202</v>
      </c>
      <c r="AS4" s="109">
        <v>988.66162049904199</v>
      </c>
      <c r="AT4" s="109">
        <v>1.2219092036354199E-5</v>
      </c>
      <c r="AU4" s="109">
        <v>4.8877153237762899E-5</v>
      </c>
      <c r="AV4" s="109">
        <v>186220.134453281</v>
      </c>
      <c r="AW4" s="109">
        <v>37.009661137474701</v>
      </c>
      <c r="AX4" s="109">
        <v>922.33908079388402</v>
      </c>
      <c r="AY4" s="109">
        <v>58.756255732843996</v>
      </c>
      <c r="AZ4" s="109">
        <v>1.36451506352067</v>
      </c>
      <c r="BA4" s="109">
        <v>210.16524960179001</v>
      </c>
      <c r="BB4" s="109">
        <v>3.98271004888749</v>
      </c>
      <c r="BC4" s="109">
        <v>818.90205989306003</v>
      </c>
      <c r="BD4" s="109">
        <v>73.300912864927597</v>
      </c>
      <c r="BE4" s="109">
        <v>712.88414272536397</v>
      </c>
      <c r="BF4" s="109">
        <v>276.72325821093102</v>
      </c>
      <c r="BG4" s="109">
        <v>1303.7851635043801</v>
      </c>
      <c r="BH4" s="109">
        <v>510.87846223344201</v>
      </c>
      <c r="BI4" s="109">
        <v>510.87846223344201</v>
      </c>
      <c r="BJ4" s="109">
        <v>241.79288330628799</v>
      </c>
      <c r="BK4" s="109">
        <v>4.1787752432870803E-5</v>
      </c>
      <c r="BL4" s="109">
        <v>2.7042623861183698E-4</v>
      </c>
      <c r="BM4" s="109">
        <v>151.667970287207</v>
      </c>
      <c r="BN4" s="109">
        <v>570.83808123818801</v>
      </c>
      <c r="BO4" s="109">
        <v>23.8378905185082</v>
      </c>
      <c r="BP4" s="109">
        <v>88.633017256109994</v>
      </c>
      <c r="BQ4" s="109">
        <v>5.4575203452698098</v>
      </c>
      <c r="BR4" s="109">
        <v>4.0485031895368603E-3</v>
      </c>
      <c r="BS4" s="109">
        <v>8.2196772907400292E-3</v>
      </c>
      <c r="BT4" s="109">
        <v>19.133890717707398</v>
      </c>
      <c r="BU4" s="109">
        <v>25.899460144965499</v>
      </c>
      <c r="BV4" s="109">
        <v>38.612039026108299</v>
      </c>
      <c r="BW4" s="109">
        <v>0</v>
      </c>
      <c r="BX4" s="109">
        <v>1.06072125608337E-2</v>
      </c>
      <c r="BY4" s="109">
        <v>1.0191230080964699E-2</v>
      </c>
      <c r="BZ4" s="109">
        <v>16707.8807147384</v>
      </c>
      <c r="CA4" s="109">
        <v>17062.594902208399</v>
      </c>
      <c r="CB4" s="109">
        <v>1744.1862697244801</v>
      </c>
      <c r="CC4" s="109">
        <v>18958.449142220099</v>
      </c>
      <c r="CD4" s="109">
        <v>453.733074933723</v>
      </c>
      <c r="CE4" s="109">
        <v>5.78355030653064</v>
      </c>
      <c r="CF4" s="109">
        <v>8.2657184349829299E-3</v>
      </c>
      <c r="CG4" s="109">
        <v>0.68292583522875605</v>
      </c>
      <c r="CH4" s="109">
        <v>0.36813445922849197</v>
      </c>
      <c r="CI4" s="109">
        <v>8.05706316678517</v>
      </c>
      <c r="CJ4" s="109">
        <v>0.217808788703517</v>
      </c>
      <c r="CK4" s="109">
        <v>6956.33572147819</v>
      </c>
      <c r="CL4" s="109">
        <v>0.92696293809972696</v>
      </c>
      <c r="CM4" s="109">
        <v>0.245454768376902</v>
      </c>
      <c r="CN4" s="109">
        <v>1002.37341073761</v>
      </c>
      <c r="CO4" s="109">
        <v>0.43746784349388401</v>
      </c>
      <c r="CP4" s="109">
        <v>1.1149943253029899E-5</v>
      </c>
      <c r="CQ4" s="109">
        <v>4.58016213892425E-2</v>
      </c>
      <c r="CR4" s="109">
        <v>1892.0885485465001</v>
      </c>
      <c r="CS4" s="109">
        <v>1804.3472349368101</v>
      </c>
      <c r="CT4" s="109">
        <v>87.741313609682607</v>
      </c>
      <c r="CU4" s="109">
        <v>1.0418711601271999E-3</v>
      </c>
      <c r="CV4" s="109">
        <v>179.776065715372</v>
      </c>
      <c r="CW4" s="109">
        <v>7.4898322271642398E-3</v>
      </c>
      <c r="CX4" s="109">
        <v>123.644418447174</v>
      </c>
      <c r="CY4" s="109">
        <v>1.7728733316798599</v>
      </c>
      <c r="CZ4" s="109">
        <v>489.65035365443498</v>
      </c>
      <c r="DA4" s="109">
        <v>85.630874980509503</v>
      </c>
      <c r="DB4" s="109">
        <v>0.81292361006850899</v>
      </c>
      <c r="DC4" s="109">
        <v>4.43025379035147</v>
      </c>
      <c r="DD4" s="109">
        <v>4.9079866752646797E-3</v>
      </c>
      <c r="DE4" s="109">
        <v>16.463244146232501</v>
      </c>
      <c r="DF4" s="109">
        <v>3994.61374347429</v>
      </c>
      <c r="DG4" s="109">
        <v>36.310368546520301</v>
      </c>
      <c r="DH4" s="109">
        <v>0</v>
      </c>
      <c r="DI4" s="109">
        <v>1866.9952758389099</v>
      </c>
      <c r="DJ4" s="109">
        <v>1506.9850334691801</v>
      </c>
      <c r="DK4" s="109">
        <v>400.82946172619199</v>
      </c>
      <c r="DL4" s="109">
        <v>16634.320833347101</v>
      </c>
      <c r="DM4" s="109">
        <v>997.10564195559903</v>
      </c>
      <c r="DN4" s="109">
        <v>2259.5045383290199</v>
      </c>
      <c r="DP4" s="30">
        <f t="shared" si="0"/>
        <v>8.0000198934756482E-3</v>
      </c>
      <c r="DQ4" s="45">
        <f t="shared" si="1"/>
        <v>-2.7965090699027598E-3</v>
      </c>
      <c r="DR4" s="45">
        <f t="shared" si="2"/>
        <v>-1.2734167631047162E-2</v>
      </c>
      <c r="DS4" s="45">
        <f t="shared" si="3"/>
        <v>-1.4800082589408214E-2</v>
      </c>
      <c r="DT4" s="45">
        <f t="shared" si="4"/>
        <v>-1.4537091834401007E-2</v>
      </c>
      <c r="DU4" s="45">
        <f t="shared" si="5"/>
        <v>-1.4715312705368345E-2</v>
      </c>
      <c r="DV4" s="45">
        <f t="shared" si="6"/>
        <v>-1.117730268383643E-2</v>
      </c>
      <c r="DW4" s="45">
        <f t="shared" si="7"/>
        <v>6.8982916919350813E-3</v>
      </c>
      <c r="DX4" s="45">
        <f t="shared" si="8"/>
        <v>-1.255720706478111E-2</v>
      </c>
      <c r="DY4" s="45">
        <f t="shared" si="9"/>
        <v>4.4625257208270302E-3</v>
      </c>
      <c r="DZ4" s="45">
        <f t="shared" si="10"/>
        <v>-1.4675376284942759E-2</v>
      </c>
      <c r="EA4" s="45">
        <f t="shared" si="11"/>
        <v>-1.5892619588643592E-2</v>
      </c>
      <c r="EB4" s="45">
        <f t="shared" si="12"/>
        <v>3.9220110214474224E-3</v>
      </c>
      <c r="EC4" s="45">
        <f t="shared" si="13"/>
        <v>1.9308589209841964E-3</v>
      </c>
      <c r="ED4" s="45">
        <f t="shared" si="14"/>
        <v>9.1166619771583836E-3</v>
      </c>
      <c r="EE4" s="45">
        <f t="shared" si="15"/>
        <v>7.9877435015123129E-3</v>
      </c>
      <c r="EF4" s="45">
        <f t="shared" si="16"/>
        <v>-5.2761487965924479E-3</v>
      </c>
      <c r="EG4" s="45">
        <f t="shared" si="17"/>
        <v>-1.0094973952765299E-2</v>
      </c>
      <c r="EH4" s="45">
        <f t="shared" si="18"/>
        <v>-1.4086883876100038E-2</v>
      </c>
      <c r="EI4" s="45">
        <f t="shared" si="19"/>
        <v>-1.5416953700108364E-2</v>
      </c>
      <c r="EJ4" s="45">
        <f t="shared" si="20"/>
        <v>-8.3994718943341106E-3</v>
      </c>
      <c r="EK4" s="45">
        <f t="shared" si="21"/>
        <v>-4.7977143438939331E-3</v>
      </c>
      <c r="EL4" s="45">
        <f t="shared" si="22"/>
        <v>-6.8041000966819441E-3</v>
      </c>
      <c r="EM4" s="45">
        <f t="shared" si="23"/>
        <v>-3.3213433650450836E-3</v>
      </c>
      <c r="EN4" s="45">
        <f t="shared" si="24"/>
        <v>-2.1393489702784337E-3</v>
      </c>
      <c r="EO4" s="45">
        <f t="shared" si="25"/>
        <v>-5.9298703829529847E-3</v>
      </c>
      <c r="EP4" s="45">
        <f t="shared" si="26"/>
        <v>8.0598285196911527E-3</v>
      </c>
      <c r="EQ4" s="45">
        <f t="shared" si="27"/>
        <v>1.4534990030163885E-2</v>
      </c>
      <c r="ER4" s="45">
        <f t="shared" si="28"/>
        <v>5.320292040226807E-3</v>
      </c>
      <c r="ES4" s="45">
        <f t="shared" si="29"/>
        <v>-1.9627080880403498E-2</v>
      </c>
      <c r="ET4" s="45">
        <f t="shared" si="30"/>
        <v>-1.962806836661421E-2</v>
      </c>
      <c r="EU4" s="45">
        <f t="shared" si="31"/>
        <v>-4.5066240517947975E-3</v>
      </c>
    </row>
    <row r="5" spans="1:151" x14ac:dyDescent="0.25">
      <c r="A5" s="11" t="s">
        <v>3</v>
      </c>
      <c r="B5" s="20">
        <v>120325.01926</v>
      </c>
      <c r="C5" s="20">
        <v>25.722835541999999</v>
      </c>
      <c r="D5" s="20">
        <v>18319.679795</v>
      </c>
      <c r="E5" s="20">
        <v>1503.2668236</v>
      </c>
      <c r="F5" s="20">
        <v>1439.5805324999999</v>
      </c>
      <c r="G5" s="20">
        <v>18.036046162000002</v>
      </c>
      <c r="H5" s="20">
        <v>12428.685272000001</v>
      </c>
      <c r="I5" s="20">
        <v>157.84012414</v>
      </c>
      <c r="J5" s="20">
        <v>340.99222966999997</v>
      </c>
      <c r="K5" s="20">
        <v>417.09409275000002</v>
      </c>
      <c r="L5" s="109">
        <v>29.060529188</v>
      </c>
      <c r="M5" s="109">
        <v>49.589472002999997</v>
      </c>
      <c r="N5" s="109">
        <v>20.295970232999998</v>
      </c>
      <c r="O5" s="109">
        <v>1089.127645</v>
      </c>
      <c r="P5" s="109">
        <v>732.65705410999999</v>
      </c>
      <c r="Q5" s="109">
        <v>2.5310270000000003E-4</v>
      </c>
      <c r="R5" s="109">
        <v>5.2594499999999999E-5</v>
      </c>
      <c r="S5" s="109">
        <v>9.5118175999999999E-3</v>
      </c>
      <c r="T5" s="109">
        <v>1.6781713899999998E-2</v>
      </c>
      <c r="U5" s="109">
        <v>9.9975069999999992E-3</v>
      </c>
      <c r="V5" s="109">
        <v>4.6212184016000002</v>
      </c>
      <c r="W5" s="109">
        <v>5.4519004000000001E-3</v>
      </c>
      <c r="X5" s="109">
        <v>0.44020402619999999</v>
      </c>
      <c r="Y5" s="109">
        <v>0.24773603499999999</v>
      </c>
      <c r="Z5" s="109">
        <v>6.3141020849</v>
      </c>
      <c r="AA5" s="109">
        <v>203.60468244</v>
      </c>
      <c r="AB5" s="109">
        <v>177.68982199999999</v>
      </c>
      <c r="AC5" s="109">
        <v>28.148328764999999</v>
      </c>
      <c r="AD5" s="109">
        <v>1084.8165965999999</v>
      </c>
      <c r="AE5" s="109">
        <v>1052.2720285</v>
      </c>
      <c r="AF5" s="109">
        <v>0.1888095591</v>
      </c>
      <c r="AH5" s="109" t="s">
        <v>3</v>
      </c>
      <c r="AI5" s="109">
        <v>17.002076959661601</v>
      </c>
      <c r="AJ5" s="109">
        <v>28.794408986942301</v>
      </c>
      <c r="AK5" s="109">
        <v>156.92956936959999</v>
      </c>
      <c r="AL5" s="109">
        <v>156.92956936959999</v>
      </c>
      <c r="AM5" s="109">
        <v>90.479298162205097</v>
      </c>
      <c r="AN5" s="109">
        <v>1.69446633046181E-3</v>
      </c>
      <c r="AO5" s="109">
        <v>8.2729596609291394E-3</v>
      </c>
      <c r="AP5" s="109">
        <v>344.25326042803698</v>
      </c>
      <c r="AQ5" s="109">
        <v>0.188782540831548</v>
      </c>
      <c r="AR5" s="109">
        <v>50.105137712330801</v>
      </c>
      <c r="AS5" s="109">
        <v>801.78259166900398</v>
      </c>
      <c r="AT5" s="109">
        <v>1.04487013674167E-5</v>
      </c>
      <c r="AU5" s="109">
        <v>4.1794983911771E-5</v>
      </c>
      <c r="AV5" s="109">
        <v>120474.007109465</v>
      </c>
      <c r="AW5" s="109">
        <v>32.124570632230402</v>
      </c>
      <c r="AX5" s="109">
        <v>800.91675107061894</v>
      </c>
      <c r="AY5" s="109">
        <v>50.987173972232704</v>
      </c>
      <c r="AZ5" s="109">
        <v>1.1849414010372701</v>
      </c>
      <c r="BA5" s="109">
        <v>182.40239450167201</v>
      </c>
      <c r="BB5" s="109">
        <v>3.1714142483616898</v>
      </c>
      <c r="BC5" s="109">
        <v>649.05116618283296</v>
      </c>
      <c r="BD5" s="109">
        <v>59.790521351947497</v>
      </c>
      <c r="BE5" s="109">
        <v>559.163727062769</v>
      </c>
      <c r="BF5" s="109">
        <v>206.197792994449</v>
      </c>
      <c r="BG5" s="109">
        <v>970.21507306770502</v>
      </c>
      <c r="BH5" s="109">
        <v>413.77036755141398</v>
      </c>
      <c r="BI5" s="109">
        <v>413.77036755141398</v>
      </c>
      <c r="BJ5" s="109">
        <v>181.088665554242</v>
      </c>
      <c r="BK5" s="109">
        <v>3.0569962256748002E-5</v>
      </c>
      <c r="BL5" s="109">
        <v>2.1510231309616E-4</v>
      </c>
      <c r="BM5" s="109">
        <v>145.388581669009</v>
      </c>
      <c r="BN5" s="109">
        <v>426.57848921068802</v>
      </c>
      <c r="BO5" s="109">
        <v>18.780670555700901</v>
      </c>
      <c r="BP5" s="109">
        <v>68.730513151915005</v>
      </c>
      <c r="BQ5" s="109">
        <v>4.4015929439044896</v>
      </c>
      <c r="BR5" s="109">
        <v>3.1140301482057101E-3</v>
      </c>
      <c r="BS5" s="109">
        <v>6.3224083268572503E-3</v>
      </c>
      <c r="BT5" s="109">
        <v>15.520861807101699</v>
      </c>
      <c r="BU5" s="109">
        <v>20.451545749976798</v>
      </c>
      <c r="BV5" s="109">
        <v>25.585496789739601</v>
      </c>
      <c r="BW5" s="109">
        <v>0</v>
      </c>
      <c r="BX5" s="109">
        <v>8.4757722184559906E-3</v>
      </c>
      <c r="BY5" s="109">
        <v>8.1434358416420001E-3</v>
      </c>
      <c r="BZ5" s="109">
        <v>12642.597916632199</v>
      </c>
      <c r="CA5" s="109">
        <v>16356.211784057199</v>
      </c>
      <c r="CB5" s="109">
        <v>1671.9684767671399</v>
      </c>
      <c r="CC5" s="109">
        <v>18173.568842493401</v>
      </c>
      <c r="CD5" s="109">
        <v>350.198259709816</v>
      </c>
      <c r="CE5" s="109">
        <v>4.6261505992052303</v>
      </c>
      <c r="CF5" s="109">
        <v>5.4365012493813201E-3</v>
      </c>
      <c r="CG5" s="109">
        <v>0.44087539728721198</v>
      </c>
      <c r="CH5" s="109">
        <v>0.24848884928652901</v>
      </c>
      <c r="CI5" s="109">
        <v>6.3136664065212704</v>
      </c>
      <c r="CJ5" s="109">
        <v>0.25615022747289701</v>
      </c>
      <c r="CK5" s="109">
        <v>5200.6650198439102</v>
      </c>
      <c r="CL5" s="109">
        <v>0.77412572308845495</v>
      </c>
      <c r="CM5" s="109">
        <v>0.212965410473056</v>
      </c>
      <c r="CN5" s="109">
        <v>855.16928997944206</v>
      </c>
      <c r="CO5" s="109">
        <v>0.380952797169265</v>
      </c>
      <c r="CP5" s="109">
        <v>7.2079617013067904E-6</v>
      </c>
      <c r="CQ5" s="109">
        <v>3.9548221377117103E-2</v>
      </c>
      <c r="CR5" s="109">
        <v>1488.80791830353</v>
      </c>
      <c r="CS5" s="109">
        <v>1425.54179505414</v>
      </c>
      <c r="CT5" s="109">
        <v>63.266123249392301</v>
      </c>
      <c r="CU5" s="109">
        <v>2.4692878343447001E-4</v>
      </c>
      <c r="CV5" s="109">
        <v>117.65497752939</v>
      </c>
      <c r="CW5" s="109">
        <v>1.7751079867943101E-3</v>
      </c>
      <c r="CX5" s="109">
        <v>90.271955554820593</v>
      </c>
      <c r="CY5" s="109">
        <v>1.43562746022035</v>
      </c>
      <c r="CZ5" s="109">
        <v>355.24327304794502</v>
      </c>
      <c r="DA5" s="109">
        <v>84.168930024858895</v>
      </c>
      <c r="DB5" s="109">
        <v>0.56220394616313096</v>
      </c>
      <c r="DC5" s="109">
        <v>3.5345195670122398</v>
      </c>
      <c r="DD5" s="109">
        <v>4.18355279573626E-3</v>
      </c>
      <c r="DE5" s="109">
        <v>18.008923311562601</v>
      </c>
      <c r="DF5" s="109">
        <v>2940.1841040167601</v>
      </c>
      <c r="DG5" s="109">
        <v>28.477884522335501</v>
      </c>
      <c r="DH5" s="109">
        <v>0</v>
      </c>
      <c r="DI5" s="109">
        <v>1376.37264316191</v>
      </c>
      <c r="DJ5" s="109">
        <v>1103.9519998127</v>
      </c>
      <c r="DK5" s="109">
        <v>303.408776743332</v>
      </c>
      <c r="DL5" s="109">
        <v>12574.326691468599</v>
      </c>
      <c r="DM5" s="109">
        <v>742.01138252408305</v>
      </c>
      <c r="DN5" s="109">
        <v>1702.89317398311</v>
      </c>
      <c r="DP5" s="30">
        <f t="shared" si="0"/>
        <v>8.0000017018705839E-3</v>
      </c>
      <c r="DQ5" s="45">
        <f t="shared" si="1"/>
        <v>1.2382117233911991E-3</v>
      </c>
      <c r="DR5" s="45">
        <f t="shared" si="2"/>
        <v>-5.3391762364671004E-3</v>
      </c>
      <c r="DS5" s="45">
        <f t="shared" si="3"/>
        <v>-7.9756280754686923E-3</v>
      </c>
      <c r="DT5" s="45">
        <f t="shared" si="4"/>
        <v>-9.6183226220904888E-3</v>
      </c>
      <c r="DU5" s="45">
        <f t="shared" si="5"/>
        <v>-9.7519639429132481E-3</v>
      </c>
      <c r="DV5" s="45">
        <f t="shared" si="6"/>
        <v>-1.5038135406054642E-3</v>
      </c>
      <c r="DW5" s="45">
        <f t="shared" si="7"/>
        <v>1.1718167793395431E-2</v>
      </c>
      <c r="DX5" s="45">
        <f t="shared" si="8"/>
        <v>-5.7688422089200442E-3</v>
      </c>
      <c r="DY5" s="45">
        <f t="shared" si="9"/>
        <v>9.5633579720948991E-3</v>
      </c>
      <c r="DZ5" s="45">
        <f t="shared" si="10"/>
        <v>-7.9687659364147938E-3</v>
      </c>
      <c r="EA5" s="45">
        <f t="shared" si="11"/>
        <v>-9.157445115197305E-3</v>
      </c>
      <c r="EB5" s="45">
        <f t="shared" si="12"/>
        <v>1.0398693281098215E-2</v>
      </c>
      <c r="EC5" s="45">
        <f t="shared" si="13"/>
        <v>7.6653402222596687E-3</v>
      </c>
      <c r="ED5" s="45">
        <f t="shared" si="14"/>
        <v>1.3611218924389707E-2</v>
      </c>
      <c r="EE5" s="45">
        <f t="shared" si="15"/>
        <v>1.2767676720790315E-2</v>
      </c>
      <c r="EF5" s="45">
        <f t="shared" si="16"/>
        <v>-8.7894339248553396E-4</v>
      </c>
      <c r="EG5" s="45">
        <f t="shared" si="17"/>
        <v>-6.6701788364239697E-3</v>
      </c>
      <c r="EH5" s="45">
        <f t="shared" si="18"/>
        <v>-7.9247866293231176E-3</v>
      </c>
      <c r="EI5" s="45">
        <f t="shared" si="19"/>
        <v>-9.6835067544564623E-3</v>
      </c>
      <c r="EJ5" s="45">
        <f t="shared" si="20"/>
        <v>-3.0088509674512341E-3</v>
      </c>
      <c r="EK5" s="45">
        <f t="shared" si="21"/>
        <v>1.0672937690030934E-3</v>
      </c>
      <c r="EL5" s="45">
        <f t="shared" si="22"/>
        <v>-2.8245473117373891E-3</v>
      </c>
      <c r="EM5" s="45">
        <f t="shared" si="23"/>
        <v>1.5251361806194938E-3</v>
      </c>
      <c r="EN5" s="45">
        <f t="shared" si="24"/>
        <v>3.0387758750115351E-3</v>
      </c>
      <c r="EO5" s="45">
        <f t="shared" si="25"/>
        <v>-6.900084491372271E-5</v>
      </c>
      <c r="EP5" s="45">
        <f t="shared" si="26"/>
        <v>1.2736006477715257E-2</v>
      </c>
      <c r="EQ5" s="45">
        <f t="shared" si="27"/>
        <v>1.9127958574025734E-2</v>
      </c>
      <c r="ER5" s="45">
        <f t="shared" si="28"/>
        <v>1.1707826780298086E-2</v>
      </c>
      <c r="ES5" s="45">
        <f t="shared" si="29"/>
        <v>-1.29324632549109E-2</v>
      </c>
      <c r="ET5" s="45">
        <f t="shared" si="30"/>
        <v>-1.2933303307013934E-2</v>
      </c>
      <c r="EU5" s="45">
        <f t="shared" si="31"/>
        <v>-1.4309799027543196E-4</v>
      </c>
    </row>
    <row r="6" spans="1:151" x14ac:dyDescent="0.25">
      <c r="A6" s="11" t="s">
        <v>4</v>
      </c>
      <c r="B6" s="20">
        <v>610673.95666000003</v>
      </c>
      <c r="C6" s="20">
        <v>69.106666669000006</v>
      </c>
      <c r="D6" s="20">
        <v>80672.147916999995</v>
      </c>
      <c r="E6" s="20">
        <v>6642.6410833999998</v>
      </c>
      <c r="F6" s="20">
        <v>5592.6455833</v>
      </c>
      <c r="G6" s="20">
        <v>59.543666668</v>
      </c>
      <c r="H6" s="20">
        <v>76888.849917</v>
      </c>
      <c r="I6" s="20">
        <v>971.52016313000001</v>
      </c>
      <c r="J6" s="20">
        <v>2338.5939076</v>
      </c>
      <c r="K6" s="20">
        <v>2476.6380454999999</v>
      </c>
      <c r="L6" s="109">
        <v>184.41401607</v>
      </c>
      <c r="M6" s="109">
        <v>349.76037105</v>
      </c>
      <c r="N6" s="109">
        <v>118.76808015</v>
      </c>
      <c r="O6" s="109">
        <v>6955.1302345000004</v>
      </c>
      <c r="P6" s="109">
        <v>4451.2849483</v>
      </c>
      <c r="Q6" s="109">
        <v>4.8403715000000002E-3</v>
      </c>
      <c r="R6" s="109">
        <v>6.1187640000000005E-4</v>
      </c>
      <c r="S6" s="109">
        <v>8.7397412699999996E-2</v>
      </c>
      <c r="T6" s="109">
        <v>0.1177445683</v>
      </c>
      <c r="U6" s="109">
        <v>0.1629439265</v>
      </c>
      <c r="V6" s="109">
        <v>28.451044938999999</v>
      </c>
      <c r="W6" s="109">
        <v>4.2988314700000002E-2</v>
      </c>
      <c r="X6" s="109">
        <v>3.3722306454000002</v>
      </c>
      <c r="Y6" s="109">
        <v>1.7951859514999999</v>
      </c>
      <c r="Z6" s="109">
        <v>39.400102195999999</v>
      </c>
      <c r="AA6" s="109">
        <v>1201.0764833000001</v>
      </c>
      <c r="AB6" s="109">
        <v>1235.1326199</v>
      </c>
      <c r="AC6" s="109">
        <v>197.41121729</v>
      </c>
      <c r="AD6" s="109">
        <v>3375.3935166000001</v>
      </c>
      <c r="AE6" s="109">
        <v>3094.2652889999999</v>
      </c>
      <c r="AF6" s="109">
        <v>1.5235801028</v>
      </c>
      <c r="AH6" s="109" t="s">
        <v>4</v>
      </c>
      <c r="AI6" s="109">
        <v>123.05923507990801</v>
      </c>
      <c r="AJ6" s="109">
        <v>181.943884653873</v>
      </c>
      <c r="AK6" s="109">
        <v>962.44273683573203</v>
      </c>
      <c r="AL6" s="109">
        <v>962.44273683573203</v>
      </c>
      <c r="AM6" s="109">
        <v>536.03968082780705</v>
      </c>
      <c r="AN6" s="109">
        <v>2.7974432205117999E-2</v>
      </c>
      <c r="AO6" s="109">
        <v>0.13658095882317201</v>
      </c>
      <c r="AP6" s="109">
        <v>2355.2057101073401</v>
      </c>
      <c r="AQ6" s="109">
        <v>1.5153401611237201</v>
      </c>
      <c r="AR6" s="109">
        <v>352.12772847679901</v>
      </c>
      <c r="AS6" s="109">
        <v>4762.7996426754398</v>
      </c>
      <c r="AT6" s="109">
        <v>1.2335947458346399E-4</v>
      </c>
      <c r="AU6" s="109">
        <v>4.9344129279033501E-4</v>
      </c>
      <c r="AV6" s="109">
        <v>608066.06539129198</v>
      </c>
      <c r="AW6" s="109">
        <v>276.59466181914303</v>
      </c>
      <c r="AX6" s="109">
        <v>2345.8973122328898</v>
      </c>
      <c r="AY6" s="109">
        <v>149.48987954066601</v>
      </c>
      <c r="AZ6" s="109">
        <v>3.4704163616020902</v>
      </c>
      <c r="BA6" s="109">
        <v>534.67409470284395</v>
      </c>
      <c r="BB6" s="109">
        <v>10.527308950324301</v>
      </c>
      <c r="BC6" s="109">
        <v>4397.9656779736397</v>
      </c>
      <c r="BD6" s="109">
        <v>304.32212806451798</v>
      </c>
      <c r="BE6" s="109">
        <v>4023.2418138569601</v>
      </c>
      <c r="BF6" s="109">
        <v>1210.25706124568</v>
      </c>
      <c r="BG6" s="109">
        <v>6093.4361985348196</v>
      </c>
      <c r="BH6" s="109">
        <v>2448.9327066975202</v>
      </c>
      <c r="BI6" s="109">
        <v>2448.9327066975202</v>
      </c>
      <c r="BJ6" s="109">
        <v>1257.38224179689</v>
      </c>
      <c r="BK6" s="109">
        <v>4.5782088334725998E-4</v>
      </c>
      <c r="BL6" s="109">
        <v>4.3934786702049698E-3</v>
      </c>
      <c r="BM6" s="109">
        <v>637.77659274062103</v>
      </c>
      <c r="BN6" s="109">
        <v>2768.66063417224</v>
      </c>
      <c r="BO6" s="109">
        <v>123.83705802624701</v>
      </c>
      <c r="BP6" s="109">
        <v>399.38168938699198</v>
      </c>
      <c r="BQ6" s="109">
        <v>26.453746061815298</v>
      </c>
      <c r="BR6" s="109">
        <v>2.8974963864040901E-2</v>
      </c>
      <c r="BS6" s="109">
        <v>5.8827865088157301E-2</v>
      </c>
      <c r="BT6" s="109">
        <v>104.027764635821</v>
      </c>
      <c r="BU6" s="109">
        <v>119.003624420744</v>
      </c>
      <c r="BV6" s="109">
        <v>68.367442954854795</v>
      </c>
      <c r="BW6" s="109">
        <v>0</v>
      </c>
      <c r="BX6" s="109">
        <v>6.0123606706459998E-2</v>
      </c>
      <c r="BY6" s="109">
        <v>5.7765863743337802E-2</v>
      </c>
      <c r="BZ6" s="109">
        <v>77920.156229435001</v>
      </c>
      <c r="CA6" s="109">
        <v>71749.790918654995</v>
      </c>
      <c r="CB6" s="109">
        <v>7334.4238128937304</v>
      </c>
      <c r="CC6" s="109">
        <v>79721.991324289294</v>
      </c>
      <c r="CD6" s="109">
        <v>2344.7890164493901</v>
      </c>
      <c r="CE6" s="109">
        <v>28.324553893428501</v>
      </c>
      <c r="CF6" s="109">
        <v>4.26734786415119E-2</v>
      </c>
      <c r="CG6" s="109">
        <v>3.3580651466415299</v>
      </c>
      <c r="CH6" s="109">
        <v>1.7898694639924599</v>
      </c>
      <c r="CI6" s="109">
        <v>39.185882412870598</v>
      </c>
      <c r="CJ6" s="109">
        <v>0.64800922208515299</v>
      </c>
      <c r="CK6" s="109">
        <v>31206.656637393098</v>
      </c>
      <c r="CL6" s="109">
        <v>2.6742112659490598</v>
      </c>
      <c r="CM6" s="109">
        <v>0.62453856233293004</v>
      </c>
      <c r="CN6" s="109">
        <v>2671.7201312631901</v>
      </c>
      <c r="CO6" s="109">
        <v>1.24028330076004</v>
      </c>
      <c r="CP6" s="109">
        <v>4.3538939236208701E-5</v>
      </c>
      <c r="CQ6" s="109">
        <v>0.116803297874193</v>
      </c>
      <c r="CR6" s="109">
        <v>6627.1142698691201</v>
      </c>
      <c r="CS6" s="109">
        <v>5571.7231175572897</v>
      </c>
      <c r="CT6" s="109">
        <v>1055.39115231182</v>
      </c>
      <c r="CU6" s="109">
        <v>3.56104577879925E-3</v>
      </c>
      <c r="CV6" s="109">
        <v>735.19365573725304</v>
      </c>
      <c r="CW6" s="109">
        <v>2.5599331348732601E-2</v>
      </c>
      <c r="CX6" s="109">
        <v>430.68258991275201</v>
      </c>
      <c r="CY6" s="109">
        <v>5.1890466006382301</v>
      </c>
      <c r="CZ6" s="109">
        <v>1708.0912930879499</v>
      </c>
      <c r="DA6" s="109">
        <v>92.371506810977607</v>
      </c>
      <c r="DB6" s="109">
        <v>3.2820467556231598</v>
      </c>
      <c r="DC6" s="109">
        <v>12.218756494430499</v>
      </c>
      <c r="DD6" s="109">
        <v>1.25916793170081E-2</v>
      </c>
      <c r="DE6" s="109">
        <v>58.841487871161803</v>
      </c>
      <c r="DF6" s="109">
        <v>17651.6085123263</v>
      </c>
      <c r="DG6" s="109">
        <v>198.94577578352801</v>
      </c>
      <c r="DH6" s="109">
        <v>0</v>
      </c>
      <c r="DI6" s="109">
        <v>8673.4585925220508</v>
      </c>
      <c r="DJ6" s="109">
        <v>7027.8453685754603</v>
      </c>
      <c r="DK6" s="109">
        <v>1671.04277831028</v>
      </c>
      <c r="DL6" s="109">
        <v>77522.967607929997</v>
      </c>
      <c r="DM6" s="109">
        <v>4487.3940397115202</v>
      </c>
      <c r="DN6" s="109">
        <v>10228.5256823073</v>
      </c>
      <c r="DP6" s="30">
        <f t="shared" si="0"/>
        <v>8.0000083056920093E-3</v>
      </c>
      <c r="DQ6" s="45">
        <f t="shared" si="1"/>
        <v>-4.2705133242811914E-3</v>
      </c>
      <c r="DR6" s="45">
        <f t="shared" si="2"/>
        <v>-1.0696850966432355E-2</v>
      </c>
      <c r="DS6" s="45">
        <f t="shared" si="3"/>
        <v>-1.1778000428205711E-2</v>
      </c>
      <c r="DT6" s="45">
        <f t="shared" si="4"/>
        <v>-2.3374458044528911E-3</v>
      </c>
      <c r="DU6" s="45">
        <f t="shared" si="5"/>
        <v>-3.7410676988340066E-3</v>
      </c>
      <c r="DV6" s="45">
        <f t="shared" si="6"/>
        <v>-1.1792669751988293E-2</v>
      </c>
      <c r="DW6" s="45">
        <f t="shared" si="7"/>
        <v>8.2471995824429031E-3</v>
      </c>
      <c r="DX6" s="45">
        <f t="shared" si="8"/>
        <v>-9.3435284606165417E-3</v>
      </c>
      <c r="DY6" s="45">
        <f t="shared" si="9"/>
        <v>7.1033292498346298E-3</v>
      </c>
      <c r="DZ6" s="45">
        <f t="shared" si="10"/>
        <v>-1.1186672534898549E-2</v>
      </c>
      <c r="EA6" s="45">
        <f t="shared" si="11"/>
        <v>-1.3394488492617552E-2</v>
      </c>
      <c r="EB6" s="45">
        <f t="shared" si="12"/>
        <v>6.7685124523743654E-3</v>
      </c>
      <c r="EC6" s="45">
        <f t="shared" si="13"/>
        <v>1.9832287467012703E-3</v>
      </c>
      <c r="ED6" s="45">
        <f t="shared" si="14"/>
        <v>1.0454891802710772E-2</v>
      </c>
      <c r="EE6" s="45">
        <f t="shared" si="15"/>
        <v>8.1120601873197855E-3</v>
      </c>
      <c r="EF6" s="45">
        <f t="shared" si="16"/>
        <v>1.1252647196282077E-2</v>
      </c>
      <c r="EG6" s="45">
        <f t="shared" si="17"/>
        <v>8.0479772937784907E-3</v>
      </c>
      <c r="EH6" s="45">
        <f t="shared" si="18"/>
        <v>4.6387672091603282E-3</v>
      </c>
      <c r="EI6" s="45">
        <f t="shared" si="19"/>
        <v>1.2306482743951888E-3</v>
      </c>
      <c r="EJ6" s="45">
        <f t="shared" si="20"/>
        <v>9.8896875931733606E-3</v>
      </c>
      <c r="EK6" s="45">
        <f t="shared" si="21"/>
        <v>-4.445919151394943E-3</v>
      </c>
      <c r="EL6" s="45">
        <f t="shared" si="22"/>
        <v>-7.3237590420845719E-3</v>
      </c>
      <c r="EM6" s="45">
        <f t="shared" si="23"/>
        <v>-4.2006316435660145E-3</v>
      </c>
      <c r="EN6" s="45">
        <f t="shared" si="24"/>
        <v>-2.9615246838901031E-3</v>
      </c>
      <c r="EO6" s="45">
        <f t="shared" si="25"/>
        <v>-5.4370362306103209E-3</v>
      </c>
      <c r="EP6" s="45">
        <f t="shared" si="26"/>
        <v>7.6436247593958222E-3</v>
      </c>
      <c r="EQ6" s="45">
        <f t="shared" si="27"/>
        <v>1.8013953755582412E-2</v>
      </c>
      <c r="ER6" s="45">
        <f t="shared" si="28"/>
        <v>7.7734108253520416E-3</v>
      </c>
      <c r="ES6" s="45">
        <f t="shared" si="29"/>
        <v>-1.6217321839164387E-2</v>
      </c>
      <c r="ET6" s="45">
        <f t="shared" si="30"/>
        <v>-1.6225589121319117E-2</v>
      </c>
      <c r="EU6" s="45">
        <f t="shared" si="31"/>
        <v>-5.4082759817726525E-3</v>
      </c>
    </row>
    <row r="7" spans="1:151" x14ac:dyDescent="0.25">
      <c r="A7" s="11" t="s">
        <v>5</v>
      </c>
      <c r="B7" s="20">
        <v>233622.03717</v>
      </c>
      <c r="C7" s="20">
        <v>30.503536188999998</v>
      </c>
      <c r="D7" s="20">
        <v>12273.276787000001</v>
      </c>
      <c r="E7" s="20">
        <v>1696.7729710999999</v>
      </c>
      <c r="F7" s="20">
        <v>1599.9417937000001</v>
      </c>
      <c r="G7" s="20">
        <v>20.059227281999998</v>
      </c>
      <c r="H7" s="20">
        <v>18201.438171999998</v>
      </c>
      <c r="I7" s="20">
        <v>145.32047442000001</v>
      </c>
      <c r="J7" s="20">
        <v>474.32005114999998</v>
      </c>
      <c r="K7" s="20">
        <v>350.57716714999998</v>
      </c>
      <c r="L7" s="109">
        <v>25.454736299</v>
      </c>
      <c r="M7" s="109">
        <v>81.764813161000006</v>
      </c>
      <c r="N7" s="109">
        <v>30.54989307</v>
      </c>
      <c r="O7" s="109">
        <v>1613.3433788</v>
      </c>
      <c r="P7" s="109">
        <v>1200.7788677000001</v>
      </c>
      <c r="Q7" s="109">
        <v>3.470581E-4</v>
      </c>
      <c r="R7" s="109">
        <v>5.7241699999999998E-5</v>
      </c>
      <c r="S7" s="109">
        <v>9.1875179000000008E-3</v>
      </c>
      <c r="T7" s="109">
        <v>1.48869633E-2</v>
      </c>
      <c r="U7" s="109">
        <v>1.28087193E-2</v>
      </c>
      <c r="V7" s="109">
        <v>5.9176209122000003</v>
      </c>
      <c r="W7" s="109">
        <v>1.1143891499999999E-2</v>
      </c>
      <c r="X7" s="109">
        <v>0.97034725249999998</v>
      </c>
      <c r="Y7" s="109">
        <v>0.50794662420000003</v>
      </c>
      <c r="Z7" s="109">
        <v>8.2143471079000001</v>
      </c>
      <c r="AA7" s="109">
        <v>338.01301962000002</v>
      </c>
      <c r="AB7" s="109">
        <v>204.25187048999999</v>
      </c>
      <c r="AC7" s="109">
        <v>47.969304903999998</v>
      </c>
      <c r="AD7" s="109">
        <v>741.76063423999994</v>
      </c>
      <c r="AE7" s="109">
        <v>719.50782806999996</v>
      </c>
      <c r="AF7" s="109">
        <v>0.44347269140000001</v>
      </c>
      <c r="AH7" s="109" t="s">
        <v>5</v>
      </c>
      <c r="AI7" s="109">
        <v>22.045552657934198</v>
      </c>
      <c r="AJ7" s="109">
        <v>25.1522908109614</v>
      </c>
      <c r="AK7" s="109">
        <v>143.99284546481999</v>
      </c>
      <c r="AL7" s="109">
        <v>143.99284546481999</v>
      </c>
      <c r="AM7" s="109">
        <v>65.492394018700693</v>
      </c>
      <c r="AN7" s="109">
        <v>2.1591508094820802E-3</v>
      </c>
      <c r="AO7" s="109">
        <v>1.05417230531809E-2</v>
      </c>
      <c r="AP7" s="109">
        <v>472.68341022218101</v>
      </c>
      <c r="AQ7" s="109">
        <v>0.43974354587957698</v>
      </c>
      <c r="AR7" s="109">
        <v>81.455064710915096</v>
      </c>
      <c r="AS7" s="109">
        <v>1153.20706709609</v>
      </c>
      <c r="AT7" s="109">
        <v>1.13378640552919E-5</v>
      </c>
      <c r="AU7" s="109">
        <v>4.5351627057325701E-5</v>
      </c>
      <c r="AV7" s="109">
        <v>231743.908469827</v>
      </c>
      <c r="AW7" s="109">
        <v>21.897151993033301</v>
      </c>
      <c r="AX7" s="109">
        <v>545.66223141145304</v>
      </c>
      <c r="AY7" s="109">
        <v>34.766109444269901</v>
      </c>
      <c r="AZ7" s="109">
        <v>0.80724001966522796</v>
      </c>
      <c r="BA7" s="109">
        <v>124.35076677855101</v>
      </c>
      <c r="BB7" s="109">
        <v>2.4010596257654102</v>
      </c>
      <c r="BC7" s="109">
        <v>828.00565075501402</v>
      </c>
      <c r="BD7" s="109">
        <v>86.023628884358104</v>
      </c>
      <c r="BE7" s="109">
        <v>902.42351154448602</v>
      </c>
      <c r="BF7" s="109">
        <v>337.99945847037799</v>
      </c>
      <c r="BG7" s="109">
        <v>1328.0787865764</v>
      </c>
      <c r="BH7" s="109">
        <v>346.70530970224701</v>
      </c>
      <c r="BI7" s="109">
        <v>346.70530970224701</v>
      </c>
      <c r="BJ7" s="109">
        <v>204.553671422501</v>
      </c>
      <c r="BK7" s="109">
        <v>3.7499745292988899E-5</v>
      </c>
      <c r="BL7" s="109">
        <v>3.0021820829108798E-4</v>
      </c>
      <c r="BM7" s="109">
        <v>97.016677718877602</v>
      </c>
      <c r="BN7" s="109">
        <v>549.38702401964599</v>
      </c>
      <c r="BO7" s="109">
        <v>26.895558012248401</v>
      </c>
      <c r="BP7" s="109">
        <v>92.306465984024896</v>
      </c>
      <c r="BQ7" s="109">
        <v>3.1908264462183502</v>
      </c>
      <c r="BR7" s="109">
        <v>2.9969639295182298E-3</v>
      </c>
      <c r="BS7" s="109">
        <v>6.0847446992620003E-3</v>
      </c>
      <c r="BT7" s="109">
        <v>20.933050584160402</v>
      </c>
      <c r="BU7" s="109">
        <v>30.510493393556501</v>
      </c>
      <c r="BV7" s="109">
        <v>30.1828851958531</v>
      </c>
      <c r="BW7" s="109">
        <v>0</v>
      </c>
      <c r="BX7" s="109">
        <v>7.4959333421518101E-3</v>
      </c>
      <c r="BY7" s="109">
        <v>7.2019920104498996E-3</v>
      </c>
      <c r="BZ7" s="109">
        <v>18289.8429169353</v>
      </c>
      <c r="CA7" s="109">
        <v>10914.383690279201</v>
      </c>
      <c r="CB7" s="109">
        <v>1115.6925202566099</v>
      </c>
      <c r="CC7" s="109">
        <v>12127.0928882547</v>
      </c>
      <c r="CD7" s="109">
        <v>503.90374548672997</v>
      </c>
      <c r="CE7" s="109">
        <v>5.8922061007644499</v>
      </c>
      <c r="CF7" s="109">
        <v>1.10431395003709E-2</v>
      </c>
      <c r="CG7" s="109">
        <v>0.96313464953322603</v>
      </c>
      <c r="CH7" s="109">
        <v>0.504719326789133</v>
      </c>
      <c r="CI7" s="109">
        <v>8.1709321526259693</v>
      </c>
      <c r="CJ7" s="109">
        <v>0.20053274674625299</v>
      </c>
      <c r="CK7" s="109">
        <v>7770.4885610945903</v>
      </c>
      <c r="CL7" s="109">
        <v>0.71722854511483303</v>
      </c>
      <c r="CM7" s="109">
        <v>0.145240541069351</v>
      </c>
      <c r="CN7" s="109">
        <v>657.54680420200896</v>
      </c>
      <c r="CO7" s="109">
        <v>0.32993217915860601</v>
      </c>
      <c r="CP7" s="109">
        <v>6.8441968187304699E-6</v>
      </c>
      <c r="CQ7" s="109">
        <v>2.7131587766552501E-2</v>
      </c>
      <c r="CR7" s="109">
        <v>1676.70725005542</v>
      </c>
      <c r="CS7" s="109">
        <v>1580.86068579785</v>
      </c>
      <c r="CT7" s="109">
        <v>95.846564257566001</v>
      </c>
      <c r="CU7" s="109">
        <v>7.1916899406405499E-4</v>
      </c>
      <c r="CV7" s="109">
        <v>252.070706781968</v>
      </c>
      <c r="CW7" s="109">
        <v>5.1698993268186697E-3</v>
      </c>
      <c r="CX7" s="109">
        <v>133.77334608376401</v>
      </c>
      <c r="CY7" s="109">
        <v>1.40252690752161</v>
      </c>
      <c r="CZ7" s="109">
        <v>530.54407256513196</v>
      </c>
      <c r="DA7" s="109">
        <v>74.100428674086004</v>
      </c>
      <c r="DB7" s="109">
        <v>1.12431639136449</v>
      </c>
      <c r="DC7" s="109">
        <v>2.9700423340332902</v>
      </c>
      <c r="DD7" s="109">
        <v>2.9158638838825599E-3</v>
      </c>
      <c r="DE7" s="109">
        <v>19.888974853508302</v>
      </c>
      <c r="DF7" s="109">
        <v>4320.5501736268498</v>
      </c>
      <c r="DG7" s="109">
        <v>47.812462239502402</v>
      </c>
      <c r="DH7" s="109">
        <v>0</v>
      </c>
      <c r="DI7" s="109">
        <v>2043.0526746998901</v>
      </c>
      <c r="DJ7" s="109">
        <v>1612.4097600155601</v>
      </c>
      <c r="DK7" s="109">
        <v>489.86842084843897</v>
      </c>
      <c r="DL7" s="109">
        <v>18187.420218918902</v>
      </c>
      <c r="DM7" s="109">
        <v>1200.25569322869</v>
      </c>
      <c r="DN7" s="109">
        <v>2796.5436211199499</v>
      </c>
      <c r="DP7" s="30">
        <f t="shared" si="0"/>
        <v>7.9999946081752236E-3</v>
      </c>
      <c r="DQ7" s="45">
        <f t="shared" si="1"/>
        <v>-8.0391761107978625E-3</v>
      </c>
      <c r="DR7" s="45">
        <f t="shared" si="2"/>
        <v>-1.0511928556746474E-2</v>
      </c>
      <c r="DS7" s="45">
        <f t="shared" si="3"/>
        <v>-1.191074733197094E-2</v>
      </c>
      <c r="DT7" s="45">
        <f t="shared" si="4"/>
        <v>-1.1825813698323804E-2</v>
      </c>
      <c r="DU7" s="45">
        <f t="shared" si="5"/>
        <v>-1.1926126298647017E-2</v>
      </c>
      <c r="DV7" s="45">
        <f t="shared" si="6"/>
        <v>-8.4874868856225395E-3</v>
      </c>
      <c r="DW7" s="45">
        <f t="shared" si="7"/>
        <v>-7.7015634416520299E-4</v>
      </c>
      <c r="DX7" s="45">
        <f t="shared" si="8"/>
        <v>-9.1358699486691185E-3</v>
      </c>
      <c r="DY7" s="45">
        <f t="shared" si="9"/>
        <v>-3.4504991384001153E-3</v>
      </c>
      <c r="DZ7" s="45">
        <f t="shared" si="10"/>
        <v>-1.1044237362144972E-2</v>
      </c>
      <c r="EA7" s="45">
        <f t="shared" si="11"/>
        <v>-1.1881697947524287E-2</v>
      </c>
      <c r="EB7" s="45">
        <f t="shared" si="12"/>
        <v>-3.7882854263361016E-3</v>
      </c>
      <c r="EC7" s="45">
        <f t="shared" si="13"/>
        <v>-1.2896829574237873E-3</v>
      </c>
      <c r="ED7" s="45">
        <f t="shared" si="14"/>
        <v>-5.7868572599486493E-4</v>
      </c>
      <c r="EE7" s="45">
        <f t="shared" si="15"/>
        <v>-4.3569593484950797E-4</v>
      </c>
      <c r="EF7" s="45">
        <f t="shared" si="16"/>
        <v>-7.1917341712890029E-3</v>
      </c>
      <c r="EG7" s="45">
        <f t="shared" si="17"/>
        <v>-9.6469686851089025E-3</v>
      </c>
      <c r="EH7" s="45">
        <f t="shared" si="18"/>
        <v>-1.1516632933011287E-2</v>
      </c>
      <c r="EI7" s="45">
        <f t="shared" si="19"/>
        <v>-1.269822082508199E-2</v>
      </c>
      <c r="EJ7" s="45">
        <f t="shared" si="20"/>
        <v>-8.4196893390441879E-3</v>
      </c>
      <c r="EK7" s="45">
        <f t="shared" si="21"/>
        <v>-4.2947684234308043E-3</v>
      </c>
      <c r="EL7" s="45">
        <f t="shared" si="22"/>
        <v>-9.0410068717108032E-3</v>
      </c>
      <c r="EM7" s="45">
        <f t="shared" si="23"/>
        <v>-7.4330122007265137E-3</v>
      </c>
      <c r="EN7" s="45">
        <f t="shared" si="24"/>
        <v>-6.3536152365416682E-3</v>
      </c>
      <c r="EO7" s="45">
        <f t="shared" si="25"/>
        <v>-5.2852594008691552E-3</v>
      </c>
      <c r="EP7" s="45">
        <f t="shared" si="26"/>
        <v>-4.0120199030441469E-5</v>
      </c>
      <c r="EQ7" s="45">
        <f t="shared" si="27"/>
        <v>1.4775920131208089E-3</v>
      </c>
      <c r="ER7" s="45">
        <f t="shared" si="28"/>
        <v>-3.2696463876531424E-3</v>
      </c>
      <c r="ES7" s="45">
        <f t="shared" si="29"/>
        <v>-1.6010656833292704E-2</v>
      </c>
      <c r="ET7" s="45">
        <f t="shared" si="30"/>
        <v>-1.6011529466187641E-2</v>
      </c>
      <c r="EU7" s="45">
        <f t="shared" si="31"/>
        <v>-8.4089631509225039E-3</v>
      </c>
    </row>
    <row r="8" spans="1:151" x14ac:dyDescent="0.25">
      <c r="A8" s="11" t="s">
        <v>6</v>
      </c>
      <c r="B8" s="20">
        <v>113827.93537000001</v>
      </c>
      <c r="C8" s="20">
        <v>15.110021422000001</v>
      </c>
      <c r="D8" s="20">
        <v>6886.7061311999996</v>
      </c>
      <c r="E8" s="20">
        <v>748.74111448999997</v>
      </c>
      <c r="F8" s="20">
        <v>707.40213647999997</v>
      </c>
      <c r="G8" s="20">
        <v>14.696326944999999</v>
      </c>
      <c r="H8" s="20">
        <v>8083.9540201</v>
      </c>
      <c r="I8" s="20">
        <v>73.113559010000003</v>
      </c>
      <c r="J8" s="20">
        <v>223.05873510999999</v>
      </c>
      <c r="K8" s="20">
        <v>185.89136687999999</v>
      </c>
      <c r="L8" s="109">
        <v>11.909418897</v>
      </c>
      <c r="M8" s="109">
        <v>39.577504023000003</v>
      </c>
      <c r="N8" s="109">
        <v>13.516310261999999</v>
      </c>
      <c r="O8" s="109">
        <v>702.91362706999996</v>
      </c>
      <c r="P8" s="109">
        <v>513.37875240000005</v>
      </c>
      <c r="Q8" s="109">
        <v>1.9946330000000001E-4</v>
      </c>
      <c r="R8" s="109">
        <v>3.77734E-5</v>
      </c>
      <c r="S8" s="109">
        <v>4.9743234999999998E-3</v>
      </c>
      <c r="T8" s="109">
        <v>8.7654349000000006E-3</v>
      </c>
      <c r="U8" s="109">
        <v>7.2259908000000001E-3</v>
      </c>
      <c r="V8" s="109">
        <v>2.6141156203000002</v>
      </c>
      <c r="W8" s="109">
        <v>4.6661519999999998E-3</v>
      </c>
      <c r="X8" s="109">
        <v>0.41063076199999998</v>
      </c>
      <c r="Y8" s="109">
        <v>0.21635757759999999</v>
      </c>
      <c r="Z8" s="109">
        <v>3.6567510451</v>
      </c>
      <c r="AA8" s="109">
        <v>142.05466368</v>
      </c>
      <c r="AB8" s="109">
        <v>97.57394266</v>
      </c>
      <c r="AC8" s="109">
        <v>23.006373315000001</v>
      </c>
      <c r="AD8" s="109">
        <v>332.29520883999999</v>
      </c>
      <c r="AE8" s="109">
        <v>322.32636538000003</v>
      </c>
      <c r="AF8" s="109">
        <v>0.1866721626</v>
      </c>
      <c r="AH8" s="109" t="s">
        <v>6</v>
      </c>
      <c r="AI8" s="109">
        <v>10.1788392587362</v>
      </c>
      <c r="AJ8" s="109">
        <v>11.7803285475536</v>
      </c>
      <c r="AK8" s="109">
        <v>72.549636478749306</v>
      </c>
      <c r="AL8" s="109">
        <v>72.549636478749306</v>
      </c>
      <c r="AM8" s="109">
        <v>34.429257963756001</v>
      </c>
      <c r="AN8" s="109">
        <v>1.21963801209235E-3</v>
      </c>
      <c r="AO8" s="109">
        <v>5.954616974487E-3</v>
      </c>
      <c r="AP8" s="109">
        <v>222.93837791542401</v>
      </c>
      <c r="AQ8" s="109">
        <v>0.184939925170235</v>
      </c>
      <c r="AR8" s="109">
        <v>39.564967615128502</v>
      </c>
      <c r="AS8" s="109">
        <v>642.14716024228801</v>
      </c>
      <c r="AT8" s="109">
        <v>7.4828980858369504E-6</v>
      </c>
      <c r="AU8" s="109">
        <v>2.9931248753010701E-5</v>
      </c>
      <c r="AV8" s="109">
        <v>113207.47496486299</v>
      </c>
      <c r="AW8" s="109">
        <v>9.8035389804725508</v>
      </c>
      <c r="AX8" s="109">
        <v>244.287969267569</v>
      </c>
      <c r="AY8" s="109">
        <v>15.565540633938999</v>
      </c>
      <c r="AZ8" s="109">
        <v>0.36139186571647403</v>
      </c>
      <c r="BA8" s="109">
        <v>55.673701725667897</v>
      </c>
      <c r="BB8" s="109">
        <v>1.0838576938551601</v>
      </c>
      <c r="BC8" s="109">
        <v>417.44106182145799</v>
      </c>
      <c r="BD8" s="109">
        <v>48.571449945670402</v>
      </c>
      <c r="BE8" s="109">
        <v>444.45142095186702</v>
      </c>
      <c r="BF8" s="109">
        <v>142.10120504897</v>
      </c>
      <c r="BG8" s="109">
        <v>582.09410259553704</v>
      </c>
      <c r="BH8" s="109">
        <v>184.08815936420899</v>
      </c>
      <c r="BI8" s="109">
        <v>184.08815936420899</v>
      </c>
      <c r="BJ8" s="109">
        <v>98.211085432712096</v>
      </c>
      <c r="BK8" s="109">
        <v>2.09505738333746E-5</v>
      </c>
      <c r="BL8" s="109">
        <v>1.7379371791001799E-4</v>
      </c>
      <c r="BM8" s="109">
        <v>54.686126578371599</v>
      </c>
      <c r="BN8" s="109">
        <v>248.94962125707499</v>
      </c>
      <c r="BO8" s="109">
        <v>12.989524065183</v>
      </c>
      <c r="BP8" s="109">
        <v>40.825636220222101</v>
      </c>
      <c r="BQ8" s="109">
        <v>1.6710134688404199</v>
      </c>
      <c r="BR8" s="109">
        <v>1.6255311540644901E-3</v>
      </c>
      <c r="BS8" s="109">
        <v>3.3003283123067498E-3</v>
      </c>
      <c r="BT8" s="109">
        <v>10.337233405292199</v>
      </c>
      <c r="BU8" s="109">
        <v>13.507398733318499</v>
      </c>
      <c r="BV8" s="109">
        <v>14.986161768547699</v>
      </c>
      <c r="BW8" s="109">
        <v>0</v>
      </c>
      <c r="BX8" s="109">
        <v>4.4194996610393599E-3</v>
      </c>
      <c r="BY8" s="109">
        <v>4.24617459503849E-3</v>
      </c>
      <c r="BZ8" s="109">
        <v>8143.3965799698999</v>
      </c>
      <c r="CA8" s="109">
        <v>6152.17447312289</v>
      </c>
      <c r="CB8" s="109">
        <v>628.88925974305005</v>
      </c>
      <c r="CC8" s="109">
        <v>6835.7498594443095</v>
      </c>
      <c r="CD8" s="109">
        <v>242.59687318628499</v>
      </c>
      <c r="CE8" s="109">
        <v>2.6046470389170899</v>
      </c>
      <c r="CF8" s="109">
        <v>4.62007873675159E-3</v>
      </c>
      <c r="CG8" s="109">
        <v>0.40731369808804102</v>
      </c>
      <c r="CH8" s="109">
        <v>0.21489943167049699</v>
      </c>
      <c r="CI8" s="109">
        <v>3.6393655327193399</v>
      </c>
      <c r="CJ8" s="109">
        <v>0.21360430364258601</v>
      </c>
      <c r="CK8" s="109">
        <v>3319.3534120306199</v>
      </c>
      <c r="CL8" s="109">
        <v>0.34337815770763302</v>
      </c>
      <c r="CM8" s="109">
        <v>6.5028266230151399E-2</v>
      </c>
      <c r="CN8" s="109">
        <v>296.68064264730998</v>
      </c>
      <c r="CO8" s="109">
        <v>0.18024787612229001</v>
      </c>
      <c r="CP8" s="109">
        <v>3.49025951707755E-6</v>
      </c>
      <c r="CQ8" s="109">
        <v>1.21535703301972E-2</v>
      </c>
      <c r="CR8" s="109">
        <v>739.20452269149496</v>
      </c>
      <c r="CS8" s="109">
        <v>698.32381313390704</v>
      </c>
      <c r="CT8" s="109">
        <v>40.880709557587501</v>
      </c>
      <c r="CU8" s="109">
        <v>3.4241361354078802E-4</v>
      </c>
      <c r="CV8" s="109">
        <v>112.391390951129</v>
      </c>
      <c r="CW8" s="109">
        <v>2.4615745630714699E-3</v>
      </c>
      <c r="CX8" s="109">
        <v>58.1466121022724</v>
      </c>
      <c r="CY8" s="109">
        <v>0.61156048325314005</v>
      </c>
      <c r="CZ8" s="109">
        <v>227.71979298599501</v>
      </c>
      <c r="DA8" s="109">
        <v>70.948281863249406</v>
      </c>
      <c r="DB8" s="109">
        <v>0.53934544442423404</v>
      </c>
      <c r="DC8" s="109">
        <v>1.41594451076682</v>
      </c>
      <c r="DD8" s="109">
        <v>1.3078465472863799E-3</v>
      </c>
      <c r="DE8" s="109">
        <v>14.630253803579199</v>
      </c>
      <c r="DF8" s="109">
        <v>1820.9850295148301</v>
      </c>
      <c r="DG8" s="109">
        <v>23.008115377695798</v>
      </c>
      <c r="DH8" s="109">
        <v>0</v>
      </c>
      <c r="DI8" s="109">
        <v>889.54309301895296</v>
      </c>
      <c r="DJ8" s="109">
        <v>703.61891332687401</v>
      </c>
      <c r="DK8" s="109">
        <v>203.28998856528699</v>
      </c>
      <c r="DL8" s="109">
        <v>8088.7757939119301</v>
      </c>
      <c r="DM8" s="109">
        <v>513.54573212404296</v>
      </c>
      <c r="DN8" s="109">
        <v>1201.5219056419501</v>
      </c>
      <c r="DP8" s="30">
        <f t="shared" si="0"/>
        <v>8.0000186816106093E-3</v>
      </c>
      <c r="DQ8" s="45">
        <f t="shared" si="1"/>
        <v>-5.4508623311157536E-3</v>
      </c>
      <c r="DR8" s="45">
        <f t="shared" si="2"/>
        <v>-8.197185827411432E-3</v>
      </c>
      <c r="DS8" s="45">
        <f t="shared" si="3"/>
        <v>-7.3992226159955233E-3</v>
      </c>
      <c r="DT8" s="45">
        <f t="shared" si="4"/>
        <v>-1.2736834686847403E-2</v>
      </c>
      <c r="DU8" s="45">
        <f t="shared" si="5"/>
        <v>-1.2833327576965264E-2</v>
      </c>
      <c r="DV8" s="45">
        <f t="shared" si="6"/>
        <v>-4.4958949040854908E-3</v>
      </c>
      <c r="DW8" s="45">
        <f t="shared" si="7"/>
        <v>5.9646230049567952E-4</v>
      </c>
      <c r="DX8" s="45">
        <f t="shared" si="8"/>
        <v>-7.7129678665152504E-3</v>
      </c>
      <c r="DY8" s="45">
        <f t="shared" si="9"/>
        <v>-5.3957624442109388E-4</v>
      </c>
      <c r="DZ8" s="45">
        <f t="shared" si="10"/>
        <v>-9.7003295314679189E-3</v>
      </c>
      <c r="EA8" s="45">
        <f t="shared" si="11"/>
        <v>-1.0839349137254586E-2</v>
      </c>
      <c r="EB8" s="45">
        <f t="shared" si="12"/>
        <v>-3.1675589911419152E-4</v>
      </c>
      <c r="EC8" s="45">
        <f t="shared" si="13"/>
        <v>-6.5931667065632818E-4</v>
      </c>
      <c r="ED8" s="45">
        <f t="shared" si="14"/>
        <v>1.0033754215492117E-3</v>
      </c>
      <c r="EE8" s="45">
        <f t="shared" si="15"/>
        <v>3.2525639844323127E-4</v>
      </c>
      <c r="EF8" s="45">
        <f t="shared" si="16"/>
        <v>-6.1602747950618413E-3</v>
      </c>
      <c r="EG8" s="45">
        <f t="shared" si="17"/>
        <v>-9.5107446285573483E-3</v>
      </c>
      <c r="EH8" s="45">
        <f t="shared" si="18"/>
        <v>-9.7428391275236059E-3</v>
      </c>
      <c r="EI8" s="45">
        <f t="shared" si="19"/>
        <v>-1.1381140246920411E-2</v>
      </c>
      <c r="EJ8" s="45">
        <f t="shared" si="20"/>
        <v>-7.1596843744459347E-3</v>
      </c>
      <c r="EK8" s="45">
        <f t="shared" si="21"/>
        <v>-3.6220973966804345E-3</v>
      </c>
      <c r="EL8" s="45">
        <f t="shared" si="22"/>
        <v>-9.8739310782010158E-3</v>
      </c>
      <c r="EM8" s="45">
        <f t="shared" si="23"/>
        <v>-8.0779722780704912E-3</v>
      </c>
      <c r="EN8" s="45">
        <f t="shared" si="24"/>
        <v>-6.739518650919654E-3</v>
      </c>
      <c r="EO8" s="45">
        <f t="shared" si="25"/>
        <v>-4.7543604052445601E-3</v>
      </c>
      <c r="EP8" s="45">
        <f t="shared" si="26"/>
        <v>3.2762999654019641E-4</v>
      </c>
      <c r="EQ8" s="45">
        <f t="shared" si="27"/>
        <v>6.5298455237403231E-3</v>
      </c>
      <c r="ER8" s="45">
        <f t="shared" si="28"/>
        <v>7.5720874035427286E-5</v>
      </c>
      <c r="ES8" s="45">
        <f t="shared" si="29"/>
        <v>-1.660935374917602E-2</v>
      </c>
      <c r="ET8" s="45">
        <f t="shared" si="30"/>
        <v>-1.66101962740174E-2</v>
      </c>
      <c r="EU8" s="45">
        <f t="shared" si="31"/>
        <v>-9.2795701599966297E-3</v>
      </c>
    </row>
    <row r="9" spans="1:151" x14ac:dyDescent="0.25">
      <c r="A9" s="11" t="s">
        <v>7</v>
      </c>
      <c r="B9" s="20">
        <v>52528.304215999997</v>
      </c>
      <c r="C9" s="20">
        <v>6.998419298</v>
      </c>
      <c r="D9" s="20">
        <v>3512.8519093</v>
      </c>
      <c r="E9" s="20">
        <v>278.08595530999997</v>
      </c>
      <c r="F9" s="20">
        <v>261.22395935999998</v>
      </c>
      <c r="G9" s="20">
        <v>7.7913979781</v>
      </c>
      <c r="H9" s="20">
        <v>6269.3684112999999</v>
      </c>
      <c r="I9" s="20">
        <v>35.115846345999998</v>
      </c>
      <c r="J9" s="20">
        <v>153.50583232</v>
      </c>
      <c r="K9" s="20">
        <v>76.716975935999997</v>
      </c>
      <c r="L9" s="109">
        <v>4.9922828501999996</v>
      </c>
      <c r="M9" s="109">
        <v>26.356710024000002</v>
      </c>
      <c r="N9" s="109">
        <v>9.8142026185999995</v>
      </c>
      <c r="O9" s="109">
        <v>549.71342229000004</v>
      </c>
      <c r="P9" s="109">
        <v>383.64157148999999</v>
      </c>
      <c r="Q9" s="109">
        <v>9.8022800000000006E-5</v>
      </c>
      <c r="R9" s="109">
        <v>1.49212E-5</v>
      </c>
      <c r="S9" s="109">
        <v>2.0430486999999998E-3</v>
      </c>
      <c r="T9" s="109">
        <v>3.1658875999999998E-3</v>
      </c>
      <c r="U9" s="109">
        <v>3.3960903000000001E-3</v>
      </c>
      <c r="V9" s="109">
        <v>1.6747679537</v>
      </c>
      <c r="W9" s="109">
        <v>2.0261482999999999E-3</v>
      </c>
      <c r="X9" s="109">
        <v>0.1993839258</v>
      </c>
      <c r="Y9" s="109">
        <v>0.1145228557</v>
      </c>
      <c r="Z9" s="109">
        <v>2.1879889412</v>
      </c>
      <c r="AA9" s="109">
        <v>107.24810522999999</v>
      </c>
      <c r="AB9" s="109">
        <v>104.09988995000001</v>
      </c>
      <c r="AC9" s="109">
        <v>15.670147948</v>
      </c>
      <c r="AD9" s="109">
        <v>98.344203871000005</v>
      </c>
      <c r="AE9" s="109">
        <v>95.393873025999994</v>
      </c>
      <c r="AF9" s="109">
        <v>8.3152747499999999E-2</v>
      </c>
      <c r="AH9" s="109" t="s">
        <v>7</v>
      </c>
      <c r="AI9" s="109">
        <v>5.8476759379024097</v>
      </c>
      <c r="AJ9" s="109">
        <v>5.0098904245533102</v>
      </c>
      <c r="AK9" s="109">
        <v>35.476581713630097</v>
      </c>
      <c r="AL9" s="109">
        <v>35.476581713630097</v>
      </c>
      <c r="AM9" s="109">
        <v>13.1247308953521</v>
      </c>
      <c r="AN9" s="109">
        <v>5.8248809228547704E-4</v>
      </c>
      <c r="AO9" s="109">
        <v>2.8439155188853399E-3</v>
      </c>
      <c r="AP9" s="109">
        <v>156.55381723950001</v>
      </c>
      <c r="AQ9" s="109">
        <v>8.3407278118619504E-2</v>
      </c>
      <c r="AR9" s="109">
        <v>26.8485447552893</v>
      </c>
      <c r="AS9" s="109">
        <v>343.81969794055198</v>
      </c>
      <c r="AT9" s="109">
        <v>2.9971876739584499E-6</v>
      </c>
      <c r="AU9" s="109">
        <v>1.1988372823624701E-5</v>
      </c>
      <c r="AV9" s="109">
        <v>52950.297306503002</v>
      </c>
      <c r="AW9" s="109">
        <v>2.9152521922209802</v>
      </c>
      <c r="AX9" s="109">
        <v>72.640371589036306</v>
      </c>
      <c r="AY9" s="109">
        <v>4.6287874138130496</v>
      </c>
      <c r="AZ9" s="109">
        <v>0.10746134250456001</v>
      </c>
      <c r="BA9" s="109">
        <v>16.555705616825598</v>
      </c>
      <c r="BB9" s="109">
        <v>0.32465784156484001</v>
      </c>
      <c r="BC9" s="109">
        <v>247.47865664382601</v>
      </c>
      <c r="BD9" s="109">
        <v>26.012313694535301</v>
      </c>
      <c r="BE9" s="109">
        <v>295.32085549936301</v>
      </c>
      <c r="BF9" s="109">
        <v>109.45530669556901</v>
      </c>
      <c r="BG9" s="109">
        <v>559.82000364646103</v>
      </c>
      <c r="BH9" s="109">
        <v>77.187381464287895</v>
      </c>
      <c r="BI9" s="109">
        <v>77.187381464287895</v>
      </c>
      <c r="BJ9" s="109">
        <v>107.154309235767</v>
      </c>
      <c r="BK9" s="109">
        <v>9.7208034248361595E-6</v>
      </c>
      <c r="BL9" s="109">
        <v>8.8113455651823904E-5</v>
      </c>
      <c r="BM9" s="109">
        <v>28.4247927754537</v>
      </c>
      <c r="BN9" s="109">
        <v>242.368594315823</v>
      </c>
      <c r="BO9" s="109">
        <v>10.762592321943099</v>
      </c>
      <c r="BP9" s="109">
        <v>29.065741030271202</v>
      </c>
      <c r="BQ9" s="109">
        <v>0.64094082992333301</v>
      </c>
      <c r="BR9" s="109">
        <v>6.7718326471447304E-4</v>
      </c>
      <c r="BS9" s="109">
        <v>1.37489045784487E-3</v>
      </c>
      <c r="BT9" s="109">
        <v>10.524690328301199</v>
      </c>
      <c r="BU9" s="109">
        <v>10.010024498129001</v>
      </c>
      <c r="BV9" s="109">
        <v>7.0506424599172002</v>
      </c>
      <c r="BW9" s="109">
        <v>0</v>
      </c>
      <c r="BX9" s="109">
        <v>1.6151493906975899E-3</v>
      </c>
      <c r="BY9" s="109">
        <v>1.55181137254253E-3</v>
      </c>
      <c r="BZ9" s="109">
        <v>6439.6799441128296</v>
      </c>
      <c r="CA9" s="109">
        <v>3197.7935536853001</v>
      </c>
      <c r="CB9" s="109">
        <v>326.88544607770098</v>
      </c>
      <c r="CC9" s="109">
        <v>3553.1037925384499</v>
      </c>
      <c r="CD9" s="109">
        <v>175.452286891868</v>
      </c>
      <c r="CE9" s="109">
        <v>1.70278612796728</v>
      </c>
      <c r="CF9" s="109">
        <v>2.0301909476016498E-3</v>
      </c>
      <c r="CG9" s="109">
        <v>0.20070736760418101</v>
      </c>
      <c r="CH9" s="109">
        <v>0.11566135127895601</v>
      </c>
      <c r="CI9" s="109">
        <v>2.2204914397834998</v>
      </c>
      <c r="CJ9" s="109">
        <v>5.1366701389462997E-2</v>
      </c>
      <c r="CK9" s="109">
        <v>2827.4159274293502</v>
      </c>
      <c r="CL9" s="109">
        <v>0.11550678968457299</v>
      </c>
      <c r="CM9" s="109">
        <v>1.9338006691027702E-2</v>
      </c>
      <c r="CN9" s="109">
        <v>94.312390416508194</v>
      </c>
      <c r="CO9" s="109">
        <v>5.5625646147147503E-2</v>
      </c>
      <c r="CP9" s="109">
        <v>1.2087512469893101E-6</v>
      </c>
      <c r="CQ9" s="109">
        <v>3.6157757238049499E-3</v>
      </c>
      <c r="CR9" s="109">
        <v>277.32223406575201</v>
      </c>
      <c r="CS9" s="109">
        <v>260.45582545009</v>
      </c>
      <c r="CT9" s="109">
        <v>16.866408615662699</v>
      </c>
      <c r="CU9" s="109">
        <v>1.0724585393277E-4</v>
      </c>
      <c r="CV9" s="109">
        <v>48.063157349382898</v>
      </c>
      <c r="CW9" s="109">
        <v>7.7092489404035399E-4</v>
      </c>
      <c r="CX9" s="109">
        <v>23.6244242354094</v>
      </c>
      <c r="CY9" s="109">
        <v>0.21976810132442601</v>
      </c>
      <c r="CZ9" s="109">
        <v>93.328514250125394</v>
      </c>
      <c r="DA9" s="109">
        <v>17.890807548431599</v>
      </c>
      <c r="DB9" s="109">
        <v>0.219099536478226</v>
      </c>
      <c r="DC9" s="109">
        <v>0.44175092842143598</v>
      </c>
      <c r="DD9" s="109">
        <v>3.8954205592023702E-4</v>
      </c>
      <c r="DE9" s="109">
        <v>7.8852774682120996</v>
      </c>
      <c r="DF9" s="109">
        <v>1585.38855154714</v>
      </c>
      <c r="DG9" s="109">
        <v>15.9696881812529</v>
      </c>
      <c r="DH9" s="109">
        <v>0</v>
      </c>
      <c r="DI9" s="109">
        <v>707.10135205101301</v>
      </c>
      <c r="DJ9" s="109">
        <v>561.918654665585</v>
      </c>
      <c r="DK9" s="109">
        <v>176.609172510127</v>
      </c>
      <c r="DL9" s="109">
        <v>6407.3414580267399</v>
      </c>
      <c r="DM9" s="109">
        <v>391.53094835182401</v>
      </c>
      <c r="DN9" s="109">
        <v>926.78458361199705</v>
      </c>
      <c r="DP9" s="30">
        <f t="shared" si="0"/>
        <v>7.9999894275945387E-3</v>
      </c>
      <c r="DQ9" s="45">
        <f t="shared" si="1"/>
        <v>8.033632473032834E-3</v>
      </c>
      <c r="DR9" s="45">
        <f t="shared" si="2"/>
        <v>7.4621367616719532E-3</v>
      </c>
      <c r="DS9" s="45">
        <f t="shared" si="3"/>
        <v>1.1458462889336768E-2</v>
      </c>
      <c r="DT9" s="45">
        <f t="shared" si="4"/>
        <v>-2.7463495716516591E-3</v>
      </c>
      <c r="DU9" s="45">
        <f t="shared" si="5"/>
        <v>-2.9405185948176778E-3</v>
      </c>
      <c r="DV9" s="45">
        <f t="shared" si="6"/>
        <v>1.2049120116309724E-2</v>
      </c>
      <c r="DW9" s="45">
        <f t="shared" si="7"/>
        <v>2.2007487465253339E-2</v>
      </c>
      <c r="DX9" s="45">
        <f t="shared" si="8"/>
        <v>1.0272723148282877E-2</v>
      </c>
      <c r="DY9" s="45">
        <f t="shared" si="9"/>
        <v>1.985582484674684E-2</v>
      </c>
      <c r="DZ9" s="45">
        <f t="shared" si="10"/>
        <v>6.1317006118740544E-3</v>
      </c>
      <c r="EA9" s="45">
        <f t="shared" si="11"/>
        <v>3.5269584840540891E-3</v>
      </c>
      <c r="EB9" s="45">
        <f t="shared" si="12"/>
        <v>1.8660702752408834E-2</v>
      </c>
      <c r="EC9" s="45">
        <f t="shared" si="13"/>
        <v>1.9952907754102928E-2</v>
      </c>
      <c r="ED9" s="45">
        <f t="shared" si="14"/>
        <v>2.2202900421714852E-2</v>
      </c>
      <c r="EE9" s="45">
        <f t="shared" si="15"/>
        <v>2.0564447255241376E-2</v>
      </c>
      <c r="EF9" s="45">
        <f t="shared" si="16"/>
        <v>1.0407887997989917E-2</v>
      </c>
      <c r="EG9" s="45">
        <f t="shared" si="17"/>
        <v>4.3133593533462404E-3</v>
      </c>
      <c r="EH9" s="45">
        <f t="shared" si="18"/>
        <v>4.417428991948664E-3</v>
      </c>
      <c r="EI9" s="45">
        <f t="shared" si="19"/>
        <v>3.3897705026548596E-4</v>
      </c>
      <c r="EJ9" s="45">
        <f t="shared" si="20"/>
        <v>8.9259438039137745E-3</v>
      </c>
      <c r="EK9" s="45">
        <f t="shared" si="21"/>
        <v>1.6729585854195844E-2</v>
      </c>
      <c r="EL9" s="45">
        <f t="shared" si="22"/>
        <v>1.995237763025506E-3</v>
      </c>
      <c r="EM9" s="45">
        <f t="shared" si="23"/>
        <v>6.6376554622990984E-3</v>
      </c>
      <c r="EN9" s="45">
        <f t="shared" si="24"/>
        <v>9.9412084338725715E-3</v>
      </c>
      <c r="EO9" s="45">
        <f t="shared" si="25"/>
        <v>1.4854964744782435E-2</v>
      </c>
      <c r="EP9" s="45">
        <f t="shared" si="26"/>
        <v>2.0580330634611569E-2</v>
      </c>
      <c r="EQ9" s="45">
        <f t="shared" si="27"/>
        <v>2.9341234531891039E-2</v>
      </c>
      <c r="ER9" s="45">
        <f t="shared" si="28"/>
        <v>1.9115341747052917E-2</v>
      </c>
      <c r="ES9" s="45">
        <f t="shared" si="29"/>
        <v>-1.1916999974619496E-2</v>
      </c>
      <c r="ET9" s="45">
        <f t="shared" si="30"/>
        <v>-1.1917843213534091E-2</v>
      </c>
      <c r="EU9" s="45">
        <f t="shared" si="31"/>
        <v>3.0610007037892E-3</v>
      </c>
    </row>
    <row r="10" spans="1:151" x14ac:dyDescent="0.25">
      <c r="A10" s="11" t="s">
        <v>8</v>
      </c>
      <c r="B10" s="20">
        <v>7438.8123108</v>
      </c>
      <c r="C10" s="20">
        <v>1.1450038711999999</v>
      </c>
      <c r="D10" s="20">
        <v>555.34890863999999</v>
      </c>
      <c r="E10" s="20">
        <v>63.013441043</v>
      </c>
      <c r="F10" s="20">
        <v>60.228901133000001</v>
      </c>
      <c r="G10" s="20">
        <v>0.92076768860000002</v>
      </c>
      <c r="H10" s="20">
        <v>490.12182577999999</v>
      </c>
      <c r="I10" s="20">
        <v>6.2857100253000002</v>
      </c>
      <c r="J10" s="20">
        <v>14.384750027999999</v>
      </c>
      <c r="K10" s="20">
        <v>16.529259845999999</v>
      </c>
      <c r="L10" s="109">
        <v>1.5256001755999999</v>
      </c>
      <c r="M10" s="109">
        <v>2.2570693072000001</v>
      </c>
      <c r="N10" s="109">
        <v>0.76073882069999998</v>
      </c>
      <c r="O10" s="109">
        <v>43.244862791999999</v>
      </c>
      <c r="P10" s="109">
        <v>28.979977090999999</v>
      </c>
      <c r="Q10" s="109">
        <v>1.11212E-5</v>
      </c>
      <c r="R10" s="109">
        <v>1.9786384999999999E-6</v>
      </c>
      <c r="S10" s="109">
        <v>3.5043029999999998E-4</v>
      </c>
      <c r="T10" s="109">
        <v>5.8519959999999999E-4</v>
      </c>
      <c r="U10" s="109">
        <v>4.3400539999999998E-4</v>
      </c>
      <c r="V10" s="109">
        <v>0.200158108</v>
      </c>
      <c r="W10" s="109">
        <v>2.634275E-4</v>
      </c>
      <c r="X10" s="109">
        <v>1.9675036900000002E-2</v>
      </c>
      <c r="Y10" s="109">
        <v>1.0579736500000001E-2</v>
      </c>
      <c r="Z10" s="109">
        <v>0.26392317729999998</v>
      </c>
      <c r="AA10" s="109">
        <v>7.9050019790999997</v>
      </c>
      <c r="AB10" s="109">
        <v>6.9265864692000001</v>
      </c>
      <c r="AC10" s="109">
        <v>1.2676716888999999</v>
      </c>
      <c r="AD10" s="109">
        <v>43.798913177000003</v>
      </c>
      <c r="AE10" s="109">
        <v>42.484953855000001</v>
      </c>
      <c r="AF10" s="109">
        <v>8.8170517999999996E-3</v>
      </c>
      <c r="AH10" s="109" t="s">
        <v>8</v>
      </c>
      <c r="AI10" s="109">
        <v>1.13773110835827</v>
      </c>
      <c r="AJ10" s="109">
        <v>1.5004099138803</v>
      </c>
      <c r="AK10" s="109">
        <v>6.2211418869756203</v>
      </c>
      <c r="AL10" s="109">
        <v>6.2211418869756203</v>
      </c>
      <c r="AM10" s="109">
        <v>3.7260588075199501</v>
      </c>
      <c r="AN10" s="109">
        <v>7.3555041143757803E-5</v>
      </c>
      <c r="AO10" s="109">
        <v>3.59113962422219E-4</v>
      </c>
      <c r="AP10" s="109">
        <v>14.5071526862856</v>
      </c>
      <c r="AQ10" s="109">
        <v>8.86492658480908E-3</v>
      </c>
      <c r="AR10" s="109">
        <v>2.27710176553536</v>
      </c>
      <c r="AS10" s="109">
        <v>35.5014534215182</v>
      </c>
      <c r="AT10" s="109">
        <v>3.9344918621890903E-7</v>
      </c>
      <c r="AU10" s="109">
        <v>1.5736856319273299E-6</v>
      </c>
      <c r="AV10" s="109">
        <v>7482.3276570930902</v>
      </c>
      <c r="AW10" s="109">
        <v>1.2886809195478299</v>
      </c>
      <c r="AX10" s="109">
        <v>32.1188842408109</v>
      </c>
      <c r="AY10" s="109">
        <v>2.04581171425894</v>
      </c>
      <c r="AZ10" s="109">
        <v>4.7516857090890999E-2</v>
      </c>
      <c r="BA10" s="109">
        <v>7.3178740830150497</v>
      </c>
      <c r="BB10" s="109">
        <v>0.136289103104659</v>
      </c>
      <c r="BC10" s="109">
        <v>28.870041672977401</v>
      </c>
      <c r="BD10" s="109">
        <v>2.5861978372988901</v>
      </c>
      <c r="BE10" s="109">
        <v>26.2680621051936</v>
      </c>
      <c r="BF10" s="109">
        <v>7.9877095569260996</v>
      </c>
      <c r="BG10" s="109">
        <v>36.029090746253502</v>
      </c>
      <c r="BH10" s="109">
        <v>16.321243065482701</v>
      </c>
      <c r="BI10" s="109">
        <v>16.321243065482701</v>
      </c>
      <c r="BJ10" s="109">
        <v>7.0302348396137502</v>
      </c>
      <c r="BK10" s="109">
        <v>1.3174081052045601E-6</v>
      </c>
      <c r="BL10" s="109">
        <v>9.50686065830014E-6</v>
      </c>
      <c r="BM10" s="109">
        <v>4.3874868301393697</v>
      </c>
      <c r="BN10" s="109">
        <v>16.121909651394098</v>
      </c>
      <c r="BO10" s="109">
        <v>0.76641609576546998</v>
      </c>
      <c r="BP10" s="109">
        <v>2.84694079202279</v>
      </c>
      <c r="BQ10" s="109">
        <v>0.167373027210546</v>
      </c>
      <c r="BR10" s="109">
        <v>1.1450817639180499E-4</v>
      </c>
      <c r="BS10" s="109">
        <v>2.32493482586241E-4</v>
      </c>
      <c r="BT10" s="109">
        <v>0.58610830742571596</v>
      </c>
      <c r="BU10" s="109">
        <v>0.76418996543262896</v>
      </c>
      <c r="BV10" s="109">
        <v>1.1360800443129</v>
      </c>
      <c r="BW10" s="109">
        <v>0</v>
      </c>
      <c r="BX10" s="109">
        <v>2.9486587630968199E-4</v>
      </c>
      <c r="BY10" s="109">
        <v>2.83302744203221E-4</v>
      </c>
      <c r="BZ10" s="109">
        <v>497.71023198134799</v>
      </c>
      <c r="CA10" s="109">
        <v>493.59255234599402</v>
      </c>
      <c r="CB10" s="109">
        <v>50.456217199358399</v>
      </c>
      <c r="CC10" s="109">
        <v>548.43625637549201</v>
      </c>
      <c r="CD10" s="109">
        <v>14.9384405088267</v>
      </c>
      <c r="CE10" s="109">
        <v>0.19910337207956399</v>
      </c>
      <c r="CF10" s="109">
        <v>2.6338073050149498E-4</v>
      </c>
      <c r="CG10" s="109">
        <v>1.9787457685036602E-2</v>
      </c>
      <c r="CH10" s="109">
        <v>1.06416662973924E-2</v>
      </c>
      <c r="CI10" s="109">
        <v>0.26265134278013702</v>
      </c>
      <c r="CJ10" s="109">
        <v>7.3248940403556296E-3</v>
      </c>
      <c r="CK10" s="109">
        <v>197.05172547826399</v>
      </c>
      <c r="CL10" s="109">
        <v>3.12098535579843E-2</v>
      </c>
      <c r="CM10" s="109">
        <v>8.5460574193797195E-3</v>
      </c>
      <c r="CN10" s="109">
        <v>34.493981492198301</v>
      </c>
      <c r="CO10" s="109">
        <v>1.48065576481092E-2</v>
      </c>
      <c r="CP10" s="109">
        <v>2.9762033102399001E-7</v>
      </c>
      <c r="CQ10" s="109">
        <v>1.59309302953642E-3</v>
      </c>
      <c r="CR10" s="109">
        <v>62.263384421292102</v>
      </c>
      <c r="CS10" s="109">
        <v>59.495665378318499</v>
      </c>
      <c r="CT10" s="109">
        <v>2.7677190429735901</v>
      </c>
      <c r="CU10" s="109">
        <v>3.0776225356459701E-5</v>
      </c>
      <c r="CV10" s="109">
        <v>5.3170905603597802</v>
      </c>
      <c r="CW10" s="109">
        <v>2.2122940745272399E-4</v>
      </c>
      <c r="CX10" s="109">
        <v>3.9105921063509501</v>
      </c>
      <c r="CY10" s="109">
        <v>5.94237085048804E-2</v>
      </c>
      <c r="CZ10" s="109">
        <v>15.476427189602999</v>
      </c>
      <c r="DA10" s="109">
        <v>3.1456546562828902</v>
      </c>
      <c r="DB10" s="109">
        <v>2.42041490985851E-2</v>
      </c>
      <c r="DC10" s="109">
        <v>0.15004345309942299</v>
      </c>
      <c r="DD10" s="109">
        <v>1.70257775426181E-4</v>
      </c>
      <c r="DE10" s="109">
        <v>0.92027560420421195</v>
      </c>
      <c r="DF10" s="109">
        <v>110.134473828932</v>
      </c>
      <c r="DG10" s="109">
        <v>1.2807479402767801</v>
      </c>
      <c r="DH10" s="109">
        <v>0</v>
      </c>
      <c r="DI10" s="109">
        <v>54.588056617779202</v>
      </c>
      <c r="DJ10" s="109">
        <v>43.757977881777101</v>
      </c>
      <c r="DK10" s="109">
        <v>10.547644515947599</v>
      </c>
      <c r="DL10" s="109">
        <v>494.46369053721202</v>
      </c>
      <c r="DM10" s="109">
        <v>29.2916992124538</v>
      </c>
      <c r="DN10" s="109">
        <v>67.183134985146395</v>
      </c>
      <c r="DP10" s="30">
        <f t="shared" si="0"/>
        <v>7.999994127185198E-3</v>
      </c>
      <c r="DQ10" s="45">
        <f t="shared" si="1"/>
        <v>5.8497706992704651E-3</v>
      </c>
      <c r="DR10" s="45">
        <f t="shared" si="2"/>
        <v>-7.7937089223527843E-3</v>
      </c>
      <c r="DS10" s="45">
        <f t="shared" si="3"/>
        <v>-1.2447404067897518E-2</v>
      </c>
      <c r="DT10" s="45">
        <f t="shared" si="4"/>
        <v>-1.1903121132459091E-2</v>
      </c>
      <c r="DU10" s="45">
        <f t="shared" si="5"/>
        <v>-1.2174151294282121E-2</v>
      </c>
      <c r="DV10" s="45">
        <f t="shared" si="6"/>
        <v>-5.3442839261255183E-4</v>
      </c>
      <c r="DW10" s="45">
        <f t="shared" si="7"/>
        <v>8.8587459868823444E-3</v>
      </c>
      <c r="DX10" s="45">
        <f t="shared" si="8"/>
        <v>-1.0272210786767601E-2</v>
      </c>
      <c r="DY10" s="45">
        <f t="shared" si="9"/>
        <v>8.5091960616169061E-3</v>
      </c>
      <c r="DZ10" s="45">
        <f t="shared" si="10"/>
        <v>-1.2584760748838776E-2</v>
      </c>
      <c r="EA10" s="45">
        <f t="shared" si="11"/>
        <v>-1.6511706096122424E-2</v>
      </c>
      <c r="EB10" s="45">
        <f t="shared" si="12"/>
        <v>8.8754289783910707E-3</v>
      </c>
      <c r="EC10" s="45">
        <f t="shared" si="13"/>
        <v>4.5365697644473776E-3</v>
      </c>
      <c r="ED10" s="45">
        <f t="shared" si="14"/>
        <v>1.1865342069533052E-2</v>
      </c>
      <c r="EE10" s="45">
        <f t="shared" si="15"/>
        <v>1.0756465420071346E-2</v>
      </c>
      <c r="EF10" s="45">
        <f t="shared" si="16"/>
        <v>6.1962245862884875E-5</v>
      </c>
      <c r="EG10" s="45">
        <f t="shared" si="17"/>
        <v>-5.8139381467412331E-3</v>
      </c>
      <c r="EH10" s="45">
        <f t="shared" si="18"/>
        <v>-9.7840883677980418E-3</v>
      </c>
      <c r="EI10" s="45">
        <f t="shared" si="19"/>
        <v>-1.2014668990028359E-2</v>
      </c>
      <c r="EJ10" s="45">
        <f t="shared" si="20"/>
        <v>-3.0792161434469332E-3</v>
      </c>
      <c r="EK10" s="45">
        <f t="shared" si="21"/>
        <v>-5.2695138407083978E-3</v>
      </c>
      <c r="EL10" s="45">
        <f t="shared" si="22"/>
        <v>-1.7754220233281786E-4</v>
      </c>
      <c r="EM10" s="45">
        <f t="shared" si="23"/>
        <v>5.7138792474945846E-3</v>
      </c>
      <c r="EN10" s="45">
        <f t="shared" si="24"/>
        <v>5.8536238017269267E-3</v>
      </c>
      <c r="EO10" s="45">
        <f t="shared" si="25"/>
        <v>-4.8189572923232529E-3</v>
      </c>
      <c r="EP10" s="45">
        <f t="shared" si="26"/>
        <v>1.046268907266186E-2</v>
      </c>
      <c r="EQ10" s="45">
        <f t="shared" si="27"/>
        <v>1.4963845593300036E-2</v>
      </c>
      <c r="ER10" s="45">
        <f t="shared" si="28"/>
        <v>1.0315171894488577E-2</v>
      </c>
      <c r="ES10" s="45">
        <f t="shared" si="29"/>
        <v>-1.9266602706819423E-2</v>
      </c>
      <c r="ET10" s="45">
        <f t="shared" si="30"/>
        <v>-1.9267476658050474E-2</v>
      </c>
      <c r="EU10" s="45">
        <f t="shared" si="31"/>
        <v>5.4297951168984174E-3</v>
      </c>
    </row>
    <row r="11" spans="1:151" x14ac:dyDescent="0.25">
      <c r="A11" s="11" t="s">
        <v>9</v>
      </c>
      <c r="B11" s="20">
        <v>913216.85556000005</v>
      </c>
      <c r="C11" s="20">
        <v>143.56495751</v>
      </c>
      <c r="D11" s="20">
        <v>61217.887864999997</v>
      </c>
      <c r="E11" s="20">
        <v>6282.6002649000002</v>
      </c>
      <c r="F11" s="20">
        <v>5936.6886757000002</v>
      </c>
      <c r="G11" s="20">
        <v>123.74062861</v>
      </c>
      <c r="H11" s="20">
        <v>89204.673301999996</v>
      </c>
      <c r="I11" s="20">
        <v>626.49822342000004</v>
      </c>
      <c r="J11" s="20">
        <v>2361.0039875000002</v>
      </c>
      <c r="K11" s="20">
        <v>1511.5356698000001</v>
      </c>
      <c r="L11" s="109">
        <v>104.5554116</v>
      </c>
      <c r="M11" s="109">
        <v>343.76085820999998</v>
      </c>
      <c r="N11" s="109">
        <v>125.62263703000001</v>
      </c>
      <c r="O11" s="109">
        <v>8291.1305818000001</v>
      </c>
      <c r="P11" s="109">
        <v>5332.6710479000003</v>
      </c>
      <c r="Q11" s="109">
        <v>1.4364778000000001E-3</v>
      </c>
      <c r="R11" s="109">
        <v>2.2444349999999999E-4</v>
      </c>
      <c r="S11" s="109">
        <v>4.1372932600000002E-2</v>
      </c>
      <c r="T11" s="109">
        <v>6.5144862600000006E-2</v>
      </c>
      <c r="U11" s="109">
        <v>5.4675059800000002E-2</v>
      </c>
      <c r="V11" s="109">
        <v>24.069550931999999</v>
      </c>
      <c r="W11" s="109">
        <v>3.8372226000000002E-2</v>
      </c>
      <c r="X11" s="109">
        <v>3.4060082151</v>
      </c>
      <c r="Y11" s="109">
        <v>1.8330667776</v>
      </c>
      <c r="Z11" s="109">
        <v>32.810001870999997</v>
      </c>
      <c r="AA11" s="109">
        <v>1470.4562762999999</v>
      </c>
      <c r="AB11" s="109">
        <v>1585.6559549999999</v>
      </c>
      <c r="AC11" s="109">
        <v>201.05011302</v>
      </c>
      <c r="AD11" s="109">
        <v>3042.633096</v>
      </c>
      <c r="AE11" s="109">
        <v>2951.3541144000001</v>
      </c>
      <c r="AF11" s="109">
        <v>1.5183856275000001</v>
      </c>
      <c r="AH11" s="109" t="s">
        <v>9</v>
      </c>
      <c r="AI11" s="109">
        <v>92.937383591437197</v>
      </c>
      <c r="AJ11" s="109">
        <v>103.583343800661</v>
      </c>
      <c r="AK11" s="109">
        <v>624.28498005767597</v>
      </c>
      <c r="AL11" s="109">
        <v>624.28498005767597</v>
      </c>
      <c r="AM11" s="109">
        <v>298.28653501116003</v>
      </c>
      <c r="AN11" s="109">
        <v>9.2767575345712294E-3</v>
      </c>
      <c r="AO11" s="109">
        <v>4.5292428975346799E-2</v>
      </c>
      <c r="AP11" s="109">
        <v>2391.13505268067</v>
      </c>
      <c r="AQ11" s="109">
        <v>1.5096334375745299</v>
      </c>
      <c r="AR11" s="109">
        <v>346.97866839147702</v>
      </c>
      <c r="AS11" s="109">
        <v>4794.1368398615496</v>
      </c>
      <c r="AT11" s="109">
        <v>4.4718862723700199E-5</v>
      </c>
      <c r="AU11" s="109">
        <v>1.7887463322255101E-4</v>
      </c>
      <c r="AV11" s="109">
        <v>912163.50261170499</v>
      </c>
      <c r="AW11" s="109">
        <v>89.634388966969297</v>
      </c>
      <c r="AX11" s="109">
        <v>2232.9819287025198</v>
      </c>
      <c r="AY11" s="109">
        <v>142.33991788113701</v>
      </c>
      <c r="AZ11" s="109">
        <v>3.3032783136846402</v>
      </c>
      <c r="BA11" s="109">
        <v>509.06638519155399</v>
      </c>
      <c r="BB11" s="109">
        <v>10.4005944109525</v>
      </c>
      <c r="BC11" s="109">
        <v>3582.43539337009</v>
      </c>
      <c r="BD11" s="109">
        <v>352.41539361186199</v>
      </c>
      <c r="BE11" s="109">
        <v>3863.3849999515801</v>
      </c>
      <c r="BF11" s="109">
        <v>1490.06456268236</v>
      </c>
      <c r="BG11" s="109">
        <v>8078.4425529437203</v>
      </c>
      <c r="BH11" s="109">
        <v>1500.9147890110301</v>
      </c>
      <c r="BI11" s="109">
        <v>1500.9147890110301</v>
      </c>
      <c r="BJ11" s="109">
        <v>1625.8563063516101</v>
      </c>
      <c r="BK11" s="109">
        <v>1.63870082647022E-4</v>
      </c>
      <c r="BL11" s="109">
        <v>1.2401673731442899E-3</v>
      </c>
      <c r="BM11" s="109">
        <v>487.51695102696698</v>
      </c>
      <c r="BN11" s="109">
        <v>3506.7961877115999</v>
      </c>
      <c r="BO11" s="109">
        <v>139.464144714448</v>
      </c>
      <c r="BP11" s="109">
        <v>398.15738770870399</v>
      </c>
      <c r="BQ11" s="109">
        <v>14.257668240343399</v>
      </c>
      <c r="BR11" s="109">
        <v>1.3542114509168399E-2</v>
      </c>
      <c r="BS11" s="109">
        <v>2.74946219459095E-2</v>
      </c>
      <c r="BT11" s="109">
        <v>132.100073822675</v>
      </c>
      <c r="BU11" s="109">
        <v>126.876597634661</v>
      </c>
      <c r="BV11" s="109">
        <v>142.59563055495801</v>
      </c>
      <c r="BW11" s="109">
        <v>0</v>
      </c>
      <c r="BX11" s="109">
        <v>3.2878529417924601E-2</v>
      </c>
      <c r="BY11" s="109">
        <v>3.15892045503397E-2</v>
      </c>
      <c r="BZ11" s="109">
        <v>90978.585407606995</v>
      </c>
      <c r="CA11" s="109">
        <v>54845.638842176602</v>
      </c>
      <c r="CB11" s="109">
        <v>5606.4423043238103</v>
      </c>
      <c r="CC11" s="109">
        <v>60939.598097527298</v>
      </c>
      <c r="CD11" s="109">
        <v>2408.6190539914601</v>
      </c>
      <c r="CE11" s="109">
        <v>24.1790889961033</v>
      </c>
      <c r="CF11" s="109">
        <v>3.8105975331955401E-2</v>
      </c>
      <c r="CG11" s="109">
        <v>3.3949663219299202</v>
      </c>
      <c r="CH11" s="109">
        <v>1.8319627956679101</v>
      </c>
      <c r="CI11" s="109">
        <v>32.894406703814496</v>
      </c>
      <c r="CJ11" s="109">
        <v>0.503708663503034</v>
      </c>
      <c r="CK11" s="109">
        <v>39592.5153353594</v>
      </c>
      <c r="CL11" s="109">
        <v>2.69378375568379</v>
      </c>
      <c r="CM11" s="109">
        <v>0.59471338624426096</v>
      </c>
      <c r="CN11" s="109">
        <v>2608.3159236759798</v>
      </c>
      <c r="CO11" s="109">
        <v>1.2100767293330399</v>
      </c>
      <c r="CP11" s="109">
        <v>3.3849983432265697E-5</v>
      </c>
      <c r="CQ11" s="109">
        <v>0.111477629601459</v>
      </c>
      <c r="CR11" s="109">
        <v>6208.1197581961396</v>
      </c>
      <c r="CS11" s="109">
        <v>5865.34761562323</v>
      </c>
      <c r="CT11" s="109">
        <v>342.77214257290399</v>
      </c>
      <c r="CU11" s="109">
        <v>4.2605987180123102E-3</v>
      </c>
      <c r="CV11" s="109">
        <v>855.73166784062698</v>
      </c>
      <c r="CW11" s="109">
        <v>3.0628229644449501E-2</v>
      </c>
      <c r="CX11" s="109">
        <v>477.22641951751802</v>
      </c>
      <c r="CY11" s="109">
        <v>5.3410099870478396</v>
      </c>
      <c r="CZ11" s="109">
        <v>1897.6013424714899</v>
      </c>
      <c r="DA11" s="109">
        <v>251.02767232536101</v>
      </c>
      <c r="DB11" s="109">
        <v>3.7546630378588701</v>
      </c>
      <c r="DC11" s="109">
        <v>12.215850764066801</v>
      </c>
      <c r="DD11" s="109">
        <v>1.2089335909434101E-2</v>
      </c>
      <c r="DE11" s="109">
        <v>123.79424982555901</v>
      </c>
      <c r="DF11" s="109">
        <v>22876.500397087199</v>
      </c>
      <c r="DG11" s="109">
        <v>203.08858446009299</v>
      </c>
      <c r="DH11" s="109">
        <v>0</v>
      </c>
      <c r="DI11" s="109">
        <v>10385.8018650178</v>
      </c>
      <c r="DJ11" s="109">
        <v>8426.7155260556192</v>
      </c>
      <c r="DK11" s="109">
        <v>2273.08767611554</v>
      </c>
      <c r="DL11" s="109">
        <v>90553.420284947395</v>
      </c>
      <c r="DM11" s="109">
        <v>5404.31513970779</v>
      </c>
      <c r="DN11" s="109">
        <v>12392.250242001501</v>
      </c>
      <c r="DP11" s="30">
        <f t="shared" si="0"/>
        <v>8.0000027280578319E-3</v>
      </c>
      <c r="DQ11" s="45">
        <f t="shared" si="1"/>
        <v>-1.1534532481325425E-3</v>
      </c>
      <c r="DR11" s="45">
        <f t="shared" si="2"/>
        <v>-6.7518353493363752E-3</v>
      </c>
      <c r="DS11" s="45">
        <f t="shared" si="3"/>
        <v>-4.5458897256696329E-3</v>
      </c>
      <c r="DT11" s="45">
        <f t="shared" si="4"/>
        <v>-1.185504465722141E-2</v>
      </c>
      <c r="DU11" s="45">
        <f t="shared" si="5"/>
        <v>-1.2016978483103345E-2</v>
      </c>
      <c r="DV11" s="45">
        <f t="shared" si="6"/>
        <v>4.333355678029233E-4</v>
      </c>
      <c r="DW11" s="45">
        <f t="shared" si="7"/>
        <v>1.5119689731739201E-2</v>
      </c>
      <c r="DX11" s="45">
        <f t="shared" si="8"/>
        <v>-3.5327208914371264E-3</v>
      </c>
      <c r="DY11" s="45">
        <f t="shared" si="9"/>
        <v>1.2761971322451987E-2</v>
      </c>
      <c r="DZ11" s="45">
        <f t="shared" si="10"/>
        <v>-7.0265498864312661E-3</v>
      </c>
      <c r="EA11" s="45">
        <f t="shared" si="11"/>
        <v>-9.2971543458492904E-3</v>
      </c>
      <c r="EB11" s="45">
        <f t="shared" si="12"/>
        <v>9.3606066677646791E-3</v>
      </c>
      <c r="EC11" s="45">
        <f t="shared" si="13"/>
        <v>9.9819637153575284E-3</v>
      </c>
      <c r="ED11" s="45">
        <f t="shared" si="14"/>
        <v>1.6353010354612424E-2</v>
      </c>
      <c r="EE11" s="45">
        <f t="shared" si="15"/>
        <v>1.3434935544355962E-2</v>
      </c>
      <c r="EF11" s="45">
        <f t="shared" si="16"/>
        <v>9.8131640014029989E-4</v>
      </c>
      <c r="EG11" s="45">
        <f t="shared" si="17"/>
        <v>-3.7871627102089626E-3</v>
      </c>
      <c r="EH11" s="45">
        <f t="shared" si="18"/>
        <v>-8.125992618712892E-3</v>
      </c>
      <c r="EI11" s="45">
        <f t="shared" si="19"/>
        <v>-1.0394198478756242E-2</v>
      </c>
      <c r="EJ11" s="45">
        <f t="shared" si="20"/>
        <v>-1.9364092233141318E-3</v>
      </c>
      <c r="EK11" s="45">
        <f t="shared" si="21"/>
        <v>4.5508977052692873E-3</v>
      </c>
      <c r="EL11" s="45">
        <f t="shared" si="22"/>
        <v>-6.938629727777622E-3</v>
      </c>
      <c r="EM11" s="45">
        <f t="shared" si="23"/>
        <v>-3.2418868284366615E-3</v>
      </c>
      <c r="EN11" s="45">
        <f t="shared" si="24"/>
        <v>-6.0225952790184752E-4</v>
      </c>
      <c r="EO11" s="45">
        <f t="shared" si="25"/>
        <v>2.5725336178387351E-3</v>
      </c>
      <c r="EP11" s="45">
        <f t="shared" si="26"/>
        <v>1.3334831302634171E-2</v>
      </c>
      <c r="EQ11" s="45">
        <f t="shared" si="27"/>
        <v>2.5352505519780393E-2</v>
      </c>
      <c r="ER11" s="45">
        <f t="shared" si="28"/>
        <v>1.0139121085150589E-2</v>
      </c>
      <c r="ES11" s="45">
        <f t="shared" si="29"/>
        <v>-1.8045752084063671E-2</v>
      </c>
      <c r="ET11" s="45">
        <f t="shared" si="30"/>
        <v>-1.8046634810875595E-2</v>
      </c>
      <c r="EU11" s="45">
        <f t="shared" si="31"/>
        <v>-5.7641417087702972E-3</v>
      </c>
    </row>
    <row r="12" spans="1:151" x14ac:dyDescent="0.25">
      <c r="A12" s="11" t="s">
        <v>10</v>
      </c>
      <c r="B12" s="20">
        <v>353289.27078000002</v>
      </c>
      <c r="C12" s="20">
        <v>55.549708279000001</v>
      </c>
      <c r="D12" s="20">
        <v>23722.340855999999</v>
      </c>
      <c r="E12" s="20">
        <v>2656.0794197</v>
      </c>
      <c r="F12" s="20">
        <v>2511.2320986999998</v>
      </c>
      <c r="G12" s="20">
        <v>47.504600357000001</v>
      </c>
      <c r="H12" s="20">
        <v>30534.922108999999</v>
      </c>
      <c r="I12" s="20">
        <v>248.11619284</v>
      </c>
      <c r="J12" s="20">
        <v>821.32286259</v>
      </c>
      <c r="K12" s="20">
        <v>617.28863087000002</v>
      </c>
      <c r="L12" s="109">
        <v>43.052338194000001</v>
      </c>
      <c r="M12" s="109">
        <v>125.57230534</v>
      </c>
      <c r="N12" s="109">
        <v>46.037301263000003</v>
      </c>
      <c r="O12" s="109">
        <v>2798.2992254999999</v>
      </c>
      <c r="P12" s="109">
        <v>1893.7191654999999</v>
      </c>
      <c r="Q12" s="109">
        <v>5.9281199999999996E-4</v>
      </c>
      <c r="R12" s="109">
        <v>1.047917E-4</v>
      </c>
      <c r="S12" s="109">
        <v>1.6957844699999999E-2</v>
      </c>
      <c r="T12" s="109">
        <v>2.84136085E-2</v>
      </c>
      <c r="U12" s="109">
        <v>2.24942487E-2</v>
      </c>
      <c r="V12" s="109">
        <v>9.1236622382999997</v>
      </c>
      <c r="W12" s="109">
        <v>1.6093018000000001E-2</v>
      </c>
      <c r="X12" s="109">
        <v>1.3968863382000001</v>
      </c>
      <c r="Y12" s="109">
        <v>0.736063095</v>
      </c>
      <c r="Z12" s="109">
        <v>12.695382104</v>
      </c>
      <c r="AA12" s="109">
        <v>525.26727464999999</v>
      </c>
      <c r="AB12" s="109">
        <v>454.69581821999998</v>
      </c>
      <c r="AC12" s="109">
        <v>73.128815772999999</v>
      </c>
      <c r="AD12" s="109">
        <v>1274.0838666</v>
      </c>
      <c r="AE12" s="109">
        <v>1235.8613270000001</v>
      </c>
      <c r="AF12" s="109">
        <v>0.63500498780000003</v>
      </c>
      <c r="AH12" s="109" t="s">
        <v>10</v>
      </c>
      <c r="AI12" s="109">
        <v>34.9120859565651</v>
      </c>
      <c r="AJ12" s="109">
        <v>42.525017100236497</v>
      </c>
      <c r="AK12" s="109">
        <v>246.21385043503901</v>
      </c>
      <c r="AL12" s="109">
        <v>246.21385043503901</v>
      </c>
      <c r="AM12" s="109">
        <v>119.82016130504699</v>
      </c>
      <c r="AN12" s="109">
        <v>3.7994170173668998E-3</v>
      </c>
      <c r="AO12" s="109">
        <v>1.8550078202351199E-2</v>
      </c>
      <c r="AP12" s="109">
        <v>826.00386911564601</v>
      </c>
      <c r="AQ12" s="109">
        <v>0.63028478506586305</v>
      </c>
      <c r="AR12" s="109">
        <v>126.052603785987</v>
      </c>
      <c r="AS12" s="109">
        <v>1870.5709938135999</v>
      </c>
      <c r="AT12" s="109">
        <v>2.07806836643022E-5</v>
      </c>
      <c r="AU12" s="109">
        <v>8.3122628748270701E-5</v>
      </c>
      <c r="AV12" s="109">
        <v>351924.691098287</v>
      </c>
      <c r="AW12" s="109">
        <v>37.528359206666799</v>
      </c>
      <c r="AX12" s="109">
        <v>934.95674465516902</v>
      </c>
      <c r="AY12" s="109">
        <v>59.593396602787699</v>
      </c>
      <c r="AZ12" s="109">
        <v>1.38310256452653</v>
      </c>
      <c r="BA12" s="109">
        <v>213.13435423535401</v>
      </c>
      <c r="BB12" s="109">
        <v>4.3147377631905304</v>
      </c>
      <c r="BC12" s="109">
        <v>1341.2013923837801</v>
      </c>
      <c r="BD12" s="109">
        <v>139.915471843218</v>
      </c>
      <c r="BE12" s="109">
        <v>1405.23627335735</v>
      </c>
      <c r="BF12" s="109">
        <v>528.9560779684</v>
      </c>
      <c r="BG12" s="109">
        <v>2504.0648201205099</v>
      </c>
      <c r="BH12" s="109">
        <v>610.87038887611698</v>
      </c>
      <c r="BI12" s="109">
        <v>610.87038887611698</v>
      </c>
      <c r="BJ12" s="109">
        <v>462.03299020202002</v>
      </c>
      <c r="BK12" s="109">
        <v>6.7034916586745003E-5</v>
      </c>
      <c r="BL12" s="109">
        <v>5.0947079478570897E-4</v>
      </c>
      <c r="BM12" s="109">
        <v>188.00665788631801</v>
      </c>
      <c r="BN12" s="109">
        <v>1068.9344451464101</v>
      </c>
      <c r="BO12" s="109">
        <v>45.709531275112703</v>
      </c>
      <c r="BP12" s="109">
        <v>144.297539062402</v>
      </c>
      <c r="BQ12" s="109">
        <v>5.8117862136314002</v>
      </c>
      <c r="BR12" s="109">
        <v>5.5341212737203497E-3</v>
      </c>
      <c r="BS12" s="109">
        <v>1.1235880135804699E-2</v>
      </c>
      <c r="BT12" s="109">
        <v>39.254540631271702</v>
      </c>
      <c r="BU12" s="109">
        <v>46.216223480679503</v>
      </c>
      <c r="BV12" s="109">
        <v>55.010894048512696</v>
      </c>
      <c r="BW12" s="109">
        <v>0</v>
      </c>
      <c r="BX12" s="109">
        <v>1.4305629349030201E-2</v>
      </c>
      <c r="BY12" s="109">
        <v>1.3744631617586199E-2</v>
      </c>
      <c r="BZ12" s="109">
        <v>30935.839600412201</v>
      </c>
      <c r="CA12" s="109">
        <v>21150.757999104899</v>
      </c>
      <c r="CB12" s="109">
        <v>2162.0764020913002</v>
      </c>
      <c r="CC12" s="109">
        <v>23500.841059082501</v>
      </c>
      <c r="CD12" s="109">
        <v>835.91022230100702</v>
      </c>
      <c r="CE12" s="109">
        <v>9.1147908328257206</v>
      </c>
      <c r="CF12" s="109">
        <v>1.5957227014335499E-2</v>
      </c>
      <c r="CG12" s="109">
        <v>1.38879139640095</v>
      </c>
      <c r="CH12" s="109">
        <v>0.73310651883529798</v>
      </c>
      <c r="CI12" s="109">
        <v>12.6628477561555</v>
      </c>
      <c r="CJ12" s="109">
        <v>0.43274991307175398</v>
      </c>
      <c r="CK12" s="109">
        <v>13188.603962478201</v>
      </c>
      <c r="CL12" s="109">
        <v>1.17939650567414</v>
      </c>
      <c r="CM12" s="109">
        <v>0.248983453782855</v>
      </c>
      <c r="CN12" s="109">
        <v>1101.1149430380699</v>
      </c>
      <c r="CO12" s="109">
        <v>0.56838887425387297</v>
      </c>
      <c r="CP12" s="109">
        <v>1.3729354170318001E-5</v>
      </c>
      <c r="CQ12" s="109">
        <v>4.6644782777493003E-2</v>
      </c>
      <c r="CR12" s="109">
        <v>2622.2237318335001</v>
      </c>
      <c r="CS12" s="109">
        <v>2478.8675927659401</v>
      </c>
      <c r="CT12" s="109">
        <v>143.35613906755501</v>
      </c>
      <c r="CU12" s="109">
        <v>1.69217951388085E-3</v>
      </c>
      <c r="CV12" s="109">
        <v>368.722923156798</v>
      </c>
      <c r="CW12" s="109">
        <v>1.21646253829152E-2</v>
      </c>
      <c r="CX12" s="109">
        <v>201.43831438350401</v>
      </c>
      <c r="CY12" s="109">
        <v>2.2350097817975398</v>
      </c>
      <c r="CZ12" s="109">
        <v>795.94336082496898</v>
      </c>
      <c r="DA12" s="109">
        <v>152.985036658784</v>
      </c>
      <c r="DB12" s="109">
        <v>1.68449593511797</v>
      </c>
      <c r="DC12" s="109">
        <v>5.2334744164641096</v>
      </c>
      <c r="DD12" s="109">
        <v>5.0508947611567602E-3</v>
      </c>
      <c r="DE12" s="109">
        <v>47.299022014693698</v>
      </c>
      <c r="DF12" s="109">
        <v>7522.2420453067898</v>
      </c>
      <c r="DG12" s="109">
        <v>73.459698314660699</v>
      </c>
      <c r="DH12" s="109">
        <v>0</v>
      </c>
      <c r="DI12" s="109">
        <v>3508.3375247640902</v>
      </c>
      <c r="DJ12" s="109">
        <v>2823.15004948146</v>
      </c>
      <c r="DK12" s="109">
        <v>774.527344629249</v>
      </c>
      <c r="DL12" s="109">
        <v>30768.861919674498</v>
      </c>
      <c r="DM12" s="109">
        <v>1907.0475522650099</v>
      </c>
      <c r="DN12" s="109">
        <v>4379.0119139403296</v>
      </c>
      <c r="DP12" s="30">
        <f t="shared" si="0"/>
        <v>7.9999969964333634E-3</v>
      </c>
      <c r="DQ12" s="45">
        <f t="shared" si="1"/>
        <v>-3.8624996414418924E-3</v>
      </c>
      <c r="DR12" s="45">
        <f t="shared" si="2"/>
        <v>-9.6996770492671965E-3</v>
      </c>
      <c r="DS12" s="45">
        <f t="shared" si="3"/>
        <v>-9.3371812782748736E-3</v>
      </c>
      <c r="DT12" s="45">
        <f t="shared" si="4"/>
        <v>-1.274648928619908E-2</v>
      </c>
      <c r="DU12" s="45">
        <f t="shared" si="5"/>
        <v>-1.2887899111680668E-2</v>
      </c>
      <c r="DV12" s="45">
        <f t="shared" si="6"/>
        <v>-4.327545979997083E-3</v>
      </c>
      <c r="DW12" s="45">
        <f t="shared" si="7"/>
        <v>7.6613855388072806E-3</v>
      </c>
      <c r="DX12" s="45">
        <f t="shared" si="8"/>
        <v>-7.6671432976070731E-3</v>
      </c>
      <c r="DY12" s="45">
        <f t="shared" si="9"/>
        <v>5.6993500836987482E-3</v>
      </c>
      <c r="DZ12" s="45">
        <f t="shared" si="10"/>
        <v>-1.039747319635102E-2</v>
      </c>
      <c r="EA12" s="45">
        <f t="shared" si="11"/>
        <v>-1.2248372931275413E-2</v>
      </c>
      <c r="EB12" s="45">
        <f t="shared" si="12"/>
        <v>3.8248755940774163E-3</v>
      </c>
      <c r="EC12" s="45">
        <f t="shared" si="13"/>
        <v>3.8864619074293655E-3</v>
      </c>
      <c r="ED12" s="45">
        <f t="shared" si="14"/>
        <v>8.8806885821939609E-3</v>
      </c>
      <c r="EE12" s="45">
        <f t="shared" si="15"/>
        <v>7.0382066189264691E-3</v>
      </c>
      <c r="EF12" s="45">
        <f t="shared" si="16"/>
        <v>-4.3469674318805463E-3</v>
      </c>
      <c r="EG12" s="45">
        <f t="shared" si="17"/>
        <v>-8.4776522131724263E-3</v>
      </c>
      <c r="EH12" s="45">
        <f t="shared" si="18"/>
        <v>-1.107707340160685E-2</v>
      </c>
      <c r="EI12" s="45">
        <f t="shared" si="19"/>
        <v>-1.2787799669429568E-2</v>
      </c>
      <c r="EJ12" s="45">
        <f t="shared" si="20"/>
        <v>-6.4351329183046681E-3</v>
      </c>
      <c r="EK12" s="45">
        <f t="shared" si="21"/>
        <v>-9.7235136972059939E-4</v>
      </c>
      <c r="EL12" s="45">
        <f t="shared" si="22"/>
        <v>-8.4378819227382724E-3</v>
      </c>
      <c r="EM12" s="45">
        <f t="shared" si="23"/>
        <v>-5.7949895977085055E-3</v>
      </c>
      <c r="EN12" s="45">
        <f t="shared" si="24"/>
        <v>-4.0167428373813771E-3</v>
      </c>
      <c r="EO12" s="45">
        <f t="shared" si="25"/>
        <v>-2.5626915029402044E-3</v>
      </c>
      <c r="EP12" s="45">
        <f t="shared" si="26"/>
        <v>7.0227168080439738E-3</v>
      </c>
      <c r="EQ12" s="45">
        <f t="shared" si="27"/>
        <v>1.6136440424596169E-2</v>
      </c>
      <c r="ER12" s="45">
        <f t="shared" si="28"/>
        <v>4.5246533553585169E-3</v>
      </c>
      <c r="ES12" s="45">
        <f t="shared" si="29"/>
        <v>-1.8188105335753855E-2</v>
      </c>
      <c r="ET12" s="45">
        <f t="shared" si="30"/>
        <v>-1.8188926773474591E-2</v>
      </c>
      <c r="EU12" s="45">
        <f t="shared" si="31"/>
        <v>-7.4333317451415774E-3</v>
      </c>
    </row>
    <row r="13" spans="1:151" x14ac:dyDescent="0.25">
      <c r="A13" s="11" t="s">
        <v>12</v>
      </c>
      <c r="B13" s="20">
        <v>78538.750339000006</v>
      </c>
      <c r="C13" s="20">
        <v>14.527083933</v>
      </c>
      <c r="D13" s="20">
        <v>7061.0669636000002</v>
      </c>
      <c r="E13" s="20">
        <v>773.58366645000001</v>
      </c>
      <c r="F13" s="20">
        <v>733.03783006000003</v>
      </c>
      <c r="G13" s="20">
        <v>9.0547394100999998</v>
      </c>
      <c r="H13" s="20">
        <v>10110.750480000001</v>
      </c>
      <c r="I13" s="20">
        <v>76.029390702000001</v>
      </c>
      <c r="J13" s="20">
        <v>226.80930144000001</v>
      </c>
      <c r="K13" s="20">
        <v>178.33980197</v>
      </c>
      <c r="L13" s="109">
        <v>13.290250435000001</v>
      </c>
      <c r="M13" s="109">
        <v>38.880529639000002</v>
      </c>
      <c r="N13" s="109">
        <v>17.954024857</v>
      </c>
      <c r="O13" s="109">
        <v>863.79709356000001</v>
      </c>
      <c r="P13" s="109">
        <v>668.18975936000004</v>
      </c>
      <c r="Q13" s="109">
        <v>1.4526179999999999E-4</v>
      </c>
      <c r="R13" s="109">
        <v>2.36041E-5</v>
      </c>
      <c r="S13" s="109">
        <v>4.4241070999999996E-3</v>
      </c>
      <c r="T13" s="109">
        <v>7.0790508999999998E-3</v>
      </c>
      <c r="U13" s="109">
        <v>5.5453467000000003E-3</v>
      </c>
      <c r="V13" s="109">
        <v>3.3609654324</v>
      </c>
      <c r="W13" s="109">
        <v>4.3497637999999998E-3</v>
      </c>
      <c r="X13" s="109">
        <v>0.39524507640000001</v>
      </c>
      <c r="Y13" s="109">
        <v>0.2228717828</v>
      </c>
      <c r="Z13" s="109">
        <v>4.4476792137999999</v>
      </c>
      <c r="AA13" s="109">
        <v>193.13789048000001</v>
      </c>
      <c r="AB13" s="109">
        <v>112.57661557</v>
      </c>
      <c r="AC13" s="109">
        <v>23.174701907999999</v>
      </c>
      <c r="AD13" s="109">
        <v>416.05602599000002</v>
      </c>
      <c r="AE13" s="109">
        <v>403.57434520999999</v>
      </c>
      <c r="AF13" s="109">
        <v>0.16833256520000001</v>
      </c>
      <c r="AH13" s="109" t="s">
        <v>12</v>
      </c>
      <c r="AI13" s="109">
        <v>10.369959620481</v>
      </c>
      <c r="AJ13" s="109">
        <v>13.238119371717501</v>
      </c>
      <c r="AK13" s="109">
        <v>76.100084767083501</v>
      </c>
      <c r="AL13" s="109">
        <v>76.100084767083501</v>
      </c>
      <c r="AM13" s="109">
        <v>35.537230347393297</v>
      </c>
      <c r="AN13" s="109">
        <v>9.4451993253856698E-4</v>
      </c>
      <c r="AO13" s="109">
        <v>4.61144520356928E-3</v>
      </c>
      <c r="AP13" s="109">
        <v>229.244094152174</v>
      </c>
      <c r="AQ13" s="109">
        <v>0.16930016506034201</v>
      </c>
      <c r="AR13" s="109">
        <v>39.343228939792198</v>
      </c>
      <c r="AS13" s="109">
        <v>495.91925073980701</v>
      </c>
      <c r="AT13" s="109">
        <v>4.7172996081284398E-6</v>
      </c>
      <c r="AU13" s="109">
        <v>1.88689401279783E-5</v>
      </c>
      <c r="AV13" s="109">
        <v>78668.314488885997</v>
      </c>
      <c r="AW13" s="109">
        <v>12.333555010278999</v>
      </c>
      <c r="AX13" s="109">
        <v>307.38649041816097</v>
      </c>
      <c r="AY13" s="109">
        <v>19.580225920842999</v>
      </c>
      <c r="AZ13" s="109">
        <v>0.45474945705671899</v>
      </c>
      <c r="BA13" s="109">
        <v>70.037656232190699</v>
      </c>
      <c r="BB13" s="109">
        <v>1.3150675072890301</v>
      </c>
      <c r="BC13" s="109">
        <v>392.02661261370702</v>
      </c>
      <c r="BD13" s="109">
        <v>39.886398812035203</v>
      </c>
      <c r="BE13" s="109">
        <v>420.9960375256</v>
      </c>
      <c r="BF13" s="109">
        <v>196.300563739533</v>
      </c>
      <c r="BG13" s="109">
        <v>786.011029153398</v>
      </c>
      <c r="BH13" s="109">
        <v>177.82051487353601</v>
      </c>
      <c r="BI13" s="109">
        <v>177.82051487353601</v>
      </c>
      <c r="BJ13" s="109">
        <v>114.476554724408</v>
      </c>
      <c r="BK13" s="109">
        <v>1.67154506759326E-5</v>
      </c>
      <c r="BL13" s="109">
        <v>1.2571175811504999E-4</v>
      </c>
      <c r="BM13" s="109">
        <v>56.255640270507101</v>
      </c>
      <c r="BN13" s="109">
        <v>322.59001446557198</v>
      </c>
      <c r="BO13" s="109">
        <v>14.856215372638299</v>
      </c>
      <c r="BP13" s="109">
        <v>55.362407836763303</v>
      </c>
      <c r="BQ13" s="109">
        <v>1.7171921759173701</v>
      </c>
      <c r="BR13" s="109">
        <v>1.4539372244911401E-3</v>
      </c>
      <c r="BS13" s="109">
        <v>2.9519491702353902E-3</v>
      </c>
      <c r="BT13" s="109">
        <v>12.4991545680243</v>
      </c>
      <c r="BU13" s="109">
        <v>18.221238024774699</v>
      </c>
      <c r="BV13" s="109">
        <v>14.496614811973201</v>
      </c>
      <c r="BW13" s="109">
        <v>0</v>
      </c>
      <c r="BX13" s="109">
        <v>3.5871871250075702E-3</v>
      </c>
      <c r="BY13" s="109">
        <v>3.4465411773783698E-3</v>
      </c>
      <c r="BZ13" s="109">
        <v>10309.7838437584</v>
      </c>
      <c r="CA13" s="109">
        <v>6328.7555265353803</v>
      </c>
      <c r="CB13" s="109">
        <v>646.93883748959604</v>
      </c>
      <c r="CC13" s="109">
        <v>7031.9500042954796</v>
      </c>
      <c r="CD13" s="109">
        <v>258.354550983487</v>
      </c>
      <c r="CE13" s="109">
        <v>3.3944995410638401</v>
      </c>
      <c r="CF13" s="109">
        <v>4.3658868883413998E-3</v>
      </c>
      <c r="CG13" s="109">
        <v>0.39824826937129698</v>
      </c>
      <c r="CH13" s="109">
        <v>0.22494643131268699</v>
      </c>
      <c r="CI13" s="109">
        <v>4.4867441247816</v>
      </c>
      <c r="CJ13" s="109">
        <v>5.9287069627474001E-2</v>
      </c>
      <c r="CK13" s="109">
        <v>4591.1002150419199</v>
      </c>
      <c r="CL13" s="109">
        <v>0.34475886395828798</v>
      </c>
      <c r="CM13" s="109">
        <v>8.1794840071209199E-2</v>
      </c>
      <c r="CN13" s="109">
        <v>349.37424049118903</v>
      </c>
      <c r="CO13" s="109">
        <v>0.154955667587096</v>
      </c>
      <c r="CP13" s="109">
        <v>3.4964242475349501E-6</v>
      </c>
      <c r="CQ13" s="109">
        <v>1.5254719963403199E-2</v>
      </c>
      <c r="CR13" s="109">
        <v>770.56710391659897</v>
      </c>
      <c r="CS13" s="109">
        <v>730.00706763733899</v>
      </c>
      <c r="CT13" s="109">
        <v>40.5600362792594</v>
      </c>
      <c r="CU13" s="109">
        <v>3.1914698556523698E-4</v>
      </c>
      <c r="CV13" s="109">
        <v>95.888309726241005</v>
      </c>
      <c r="CW13" s="109">
        <v>2.2942862536307301E-3</v>
      </c>
      <c r="CX13" s="109">
        <v>56.560369617002003</v>
      </c>
      <c r="CY13" s="109">
        <v>0.68196920440703901</v>
      </c>
      <c r="CZ13" s="109">
        <v>224.901824115257</v>
      </c>
      <c r="DA13" s="109">
        <v>24.461447960978099</v>
      </c>
      <c r="DB13" s="109">
        <v>0.42024300401792197</v>
      </c>
      <c r="DC13" s="109">
        <v>1.51981453904109</v>
      </c>
      <c r="DD13" s="109">
        <v>1.6323457365366399E-3</v>
      </c>
      <c r="DE13" s="109">
        <v>9.0666712522804005</v>
      </c>
      <c r="DF13" s="109">
        <v>2559.7274753561201</v>
      </c>
      <c r="DG13" s="109">
        <v>23.472931756154399</v>
      </c>
      <c r="DH13" s="109">
        <v>0</v>
      </c>
      <c r="DI13" s="109">
        <v>1124.8221644601899</v>
      </c>
      <c r="DJ13" s="109">
        <v>876.80946346050996</v>
      </c>
      <c r="DK13" s="109">
        <v>310.34973258799198</v>
      </c>
      <c r="DL13" s="109">
        <v>10263.455013696201</v>
      </c>
      <c r="DM13" s="109">
        <v>678.80190457199399</v>
      </c>
      <c r="DN13" s="109">
        <v>1600.9428302179899</v>
      </c>
      <c r="DP13" s="30">
        <f t="shared" si="0"/>
        <v>8.0000057219040532E-3</v>
      </c>
      <c r="DQ13" s="45">
        <f t="shared" si="1"/>
        <v>1.6496843828905901E-3</v>
      </c>
      <c r="DR13" s="45">
        <f t="shared" si="2"/>
        <v>-2.0974010453388443E-3</v>
      </c>
      <c r="DS13" s="45">
        <f t="shared" si="3"/>
        <v>-4.1235920087742198E-3</v>
      </c>
      <c r="DT13" s="45">
        <f t="shared" si="4"/>
        <v>-3.8994651312173434E-3</v>
      </c>
      <c r="DU13" s="45">
        <f t="shared" si="5"/>
        <v>-4.1345238927341169E-3</v>
      </c>
      <c r="DV13" s="45">
        <f t="shared" si="6"/>
        <v>1.3177455076279097E-3</v>
      </c>
      <c r="DW13" s="45">
        <f t="shared" si="7"/>
        <v>1.5103184872207437E-2</v>
      </c>
      <c r="DX13" s="45">
        <f t="shared" si="8"/>
        <v>9.2982548499683285E-4</v>
      </c>
      <c r="DY13" s="45">
        <f t="shared" si="9"/>
        <v>1.0734977343149595E-2</v>
      </c>
      <c r="DZ13" s="45">
        <f t="shared" si="10"/>
        <v>-2.911784642170553E-3</v>
      </c>
      <c r="EA13" s="45">
        <f t="shared" si="11"/>
        <v>-3.9225042099442029E-3</v>
      </c>
      <c r="EB13" s="45">
        <f t="shared" si="12"/>
        <v>1.1900540066925277E-2</v>
      </c>
      <c r="EC13" s="45">
        <f t="shared" si="13"/>
        <v>1.4883190254162794E-2</v>
      </c>
      <c r="ED13" s="45">
        <f t="shared" si="14"/>
        <v>1.5064151057607261E-2</v>
      </c>
      <c r="EE13" s="45">
        <f t="shared" si="15"/>
        <v>1.5881933333067519E-2</v>
      </c>
      <c r="EF13" s="45">
        <f t="shared" si="16"/>
        <v>4.5561395942879251E-3</v>
      </c>
      <c r="EG13" s="45">
        <f t="shared" si="17"/>
        <v>-7.5665938939673992E-4</v>
      </c>
      <c r="EH13" s="45">
        <f t="shared" si="18"/>
        <v>-4.1185045618514033E-3</v>
      </c>
      <c r="EI13" s="45">
        <f t="shared" si="19"/>
        <v>-6.4023550973562509E-3</v>
      </c>
      <c r="EJ13" s="45">
        <f t="shared" si="20"/>
        <v>1.9148371927487327E-3</v>
      </c>
      <c r="EK13" s="45">
        <f t="shared" si="21"/>
        <v>9.9775226310179713E-3</v>
      </c>
      <c r="EL13" s="45">
        <f t="shared" si="22"/>
        <v>3.706658357265284E-3</v>
      </c>
      <c r="EM13" s="45">
        <f t="shared" si="23"/>
        <v>7.5983058376106194E-3</v>
      </c>
      <c r="EN13" s="45">
        <f t="shared" si="24"/>
        <v>9.3087087410644986E-3</v>
      </c>
      <c r="EO13" s="45">
        <f t="shared" si="25"/>
        <v>8.7832123459785083E-3</v>
      </c>
      <c r="EP13" s="45">
        <f t="shared" si="26"/>
        <v>1.6375208674346053E-2</v>
      </c>
      <c r="EQ13" s="45">
        <f t="shared" si="27"/>
        <v>1.6876854440757483E-2</v>
      </c>
      <c r="ER13" s="45">
        <f t="shared" si="28"/>
        <v>1.2868767388608744E-2</v>
      </c>
      <c r="ES13" s="45">
        <f t="shared" si="29"/>
        <v>-1.1893305552794706E-2</v>
      </c>
      <c r="ET13" s="45">
        <f t="shared" si="30"/>
        <v>-1.1894105092239728E-2</v>
      </c>
      <c r="EU13" s="45">
        <f t="shared" si="31"/>
        <v>5.7481442119792841E-3</v>
      </c>
    </row>
    <row r="14" spans="1:151" x14ac:dyDescent="0.25">
      <c r="A14" s="11" t="s">
        <v>13</v>
      </c>
      <c r="B14" s="20">
        <v>436785.77244999999</v>
      </c>
      <c r="C14" s="20">
        <v>82.386916373999995</v>
      </c>
      <c r="D14" s="20">
        <v>44289.312871000002</v>
      </c>
      <c r="E14" s="20">
        <v>4241.0616215</v>
      </c>
      <c r="F14" s="20">
        <v>4043.3767498000002</v>
      </c>
      <c r="G14" s="20">
        <v>43.649589738000003</v>
      </c>
      <c r="H14" s="20">
        <v>34890.999602999997</v>
      </c>
      <c r="I14" s="20">
        <v>420.70323352999998</v>
      </c>
      <c r="J14" s="20">
        <v>929.47838044000002</v>
      </c>
      <c r="K14" s="20">
        <v>1098.5775080999999</v>
      </c>
      <c r="L14" s="109">
        <v>80.517728813999994</v>
      </c>
      <c r="M14" s="109">
        <v>153.03426547000001</v>
      </c>
      <c r="N14" s="109">
        <v>61.534697784999999</v>
      </c>
      <c r="O14" s="109">
        <v>2956.3210276</v>
      </c>
      <c r="P14" s="109">
        <v>2163.5503849000002</v>
      </c>
      <c r="Q14" s="109">
        <v>8.0904969999999997E-4</v>
      </c>
      <c r="R14" s="109">
        <v>1.5931070000000001E-4</v>
      </c>
      <c r="S14" s="109">
        <v>2.7069182600000002E-2</v>
      </c>
      <c r="T14" s="109">
        <v>4.7141691300000003E-2</v>
      </c>
      <c r="U14" s="109">
        <v>3.1872013400000003E-2</v>
      </c>
      <c r="V14" s="109">
        <v>13.608717008999999</v>
      </c>
      <c r="W14" s="109">
        <v>1.9228943200000001E-2</v>
      </c>
      <c r="X14" s="109">
        <v>1.5827548271</v>
      </c>
      <c r="Y14" s="109">
        <v>0.8587055884</v>
      </c>
      <c r="Z14" s="109">
        <v>18.681955010999999</v>
      </c>
      <c r="AA14" s="109">
        <v>608.02736722999998</v>
      </c>
      <c r="AB14" s="109">
        <v>404.55818865999998</v>
      </c>
      <c r="AC14" s="109">
        <v>87.803967645</v>
      </c>
      <c r="AD14" s="109">
        <v>2692.9268702999998</v>
      </c>
      <c r="AE14" s="109">
        <v>2612.1391093000002</v>
      </c>
      <c r="AF14" s="109">
        <v>0.70192445400000003</v>
      </c>
      <c r="AH14" s="109" t="s">
        <v>13</v>
      </c>
      <c r="AI14" s="109">
        <v>51.596242961308398</v>
      </c>
      <c r="AJ14" s="109">
        <v>79.763595706601294</v>
      </c>
      <c r="AK14" s="109">
        <v>417.50947442194899</v>
      </c>
      <c r="AL14" s="109">
        <v>417.50947442194899</v>
      </c>
      <c r="AM14" s="109">
        <v>228.149828814828</v>
      </c>
      <c r="AN14" s="109">
        <v>5.3785303930289803E-3</v>
      </c>
      <c r="AO14" s="109">
        <v>2.6259909947805499E-2</v>
      </c>
      <c r="AP14" s="109">
        <v>929.16873693533103</v>
      </c>
      <c r="AQ14" s="109">
        <v>0.69779539825178005</v>
      </c>
      <c r="AR14" s="109">
        <v>152.92188961318101</v>
      </c>
      <c r="AS14" s="109">
        <v>2448.8147019611001</v>
      </c>
      <c r="AT14" s="109">
        <v>3.1572668099671E-5</v>
      </c>
      <c r="AU14" s="109">
        <v>1.26290736972061E-4</v>
      </c>
      <c r="AV14" s="109">
        <v>434199.318104245</v>
      </c>
      <c r="AW14" s="109">
        <v>79.866428509399896</v>
      </c>
      <c r="AX14" s="109">
        <v>1990.32849574232</v>
      </c>
      <c r="AY14" s="109">
        <v>126.799288158203</v>
      </c>
      <c r="AZ14" s="109">
        <v>2.9444706053340801</v>
      </c>
      <c r="BA14" s="109">
        <v>453.54270831748698</v>
      </c>
      <c r="BB14" s="109">
        <v>8.6601001500245207</v>
      </c>
      <c r="BC14" s="109">
        <v>1848.6697549135899</v>
      </c>
      <c r="BD14" s="109">
        <v>185.257467367369</v>
      </c>
      <c r="BE14" s="109">
        <v>1700.3260756545301</v>
      </c>
      <c r="BF14" s="109">
        <v>610.17990874211796</v>
      </c>
      <c r="BG14" s="109">
        <v>2480.9592095834801</v>
      </c>
      <c r="BH14" s="109">
        <v>1088.5976658459199</v>
      </c>
      <c r="BI14" s="109">
        <v>1088.5976658459199</v>
      </c>
      <c r="BJ14" s="109">
        <v>407.82703265750098</v>
      </c>
      <c r="BK14" s="109">
        <v>9.6954293789905903E-5</v>
      </c>
      <c r="BL14" s="109">
        <v>6.8422128955031498E-4</v>
      </c>
      <c r="BM14" s="109">
        <v>351.20300150553601</v>
      </c>
      <c r="BN14" s="109">
        <v>1069.599076321</v>
      </c>
      <c r="BO14" s="109">
        <v>52.830291704836696</v>
      </c>
      <c r="BP14" s="109">
        <v>199.38928541221301</v>
      </c>
      <c r="BQ14" s="109">
        <v>11.1178188484531</v>
      </c>
      <c r="BR14" s="109">
        <v>8.8498420553690792E-3</v>
      </c>
      <c r="BS14" s="109">
        <v>1.7967851025975898E-2</v>
      </c>
      <c r="BT14" s="109">
        <v>41.406355685358101</v>
      </c>
      <c r="BU14" s="109">
        <v>61.599991306288501</v>
      </c>
      <c r="BV14" s="109">
        <v>81.700379844353705</v>
      </c>
      <c r="BW14" s="109">
        <v>0</v>
      </c>
      <c r="BX14" s="109">
        <v>2.3794640652127101E-2</v>
      </c>
      <c r="BY14" s="109">
        <v>2.2861539039997301E-2</v>
      </c>
      <c r="BZ14" s="109">
        <v>35192.503179836502</v>
      </c>
      <c r="CA14" s="109">
        <v>39510.3067874072</v>
      </c>
      <c r="CB14" s="109">
        <v>4038.8327865096899</v>
      </c>
      <c r="CC14" s="109">
        <v>43900.342575422401</v>
      </c>
      <c r="CD14" s="109">
        <v>995.74631757811699</v>
      </c>
      <c r="CE14" s="109">
        <v>13.5708019761977</v>
      </c>
      <c r="CF14" s="109">
        <v>1.90985700456687E-2</v>
      </c>
      <c r="CG14" s="109">
        <v>1.5753567156246999</v>
      </c>
      <c r="CH14" s="109">
        <v>0.85574396861059099</v>
      </c>
      <c r="CI14" s="109">
        <v>18.613888998341</v>
      </c>
      <c r="CJ14" s="109">
        <v>0.76494903074896403</v>
      </c>
      <c r="CK14" s="109">
        <v>14424.009357548501</v>
      </c>
      <c r="CL14" s="109">
        <v>2.09365598527312</v>
      </c>
      <c r="CM14" s="109">
        <v>0.52971132070084903</v>
      </c>
      <c r="CN14" s="109">
        <v>2184.79475866554</v>
      </c>
      <c r="CO14" s="109">
        <v>1.0353069980213501</v>
      </c>
      <c r="CP14" s="109">
        <v>2.2750413326939898E-5</v>
      </c>
      <c r="CQ14" s="109">
        <v>9.8887483202433901E-2</v>
      </c>
      <c r="CR14" s="109">
        <v>4200.4476280342096</v>
      </c>
      <c r="CS14" s="109">
        <v>4004.37369496874</v>
      </c>
      <c r="CT14" s="109">
        <v>196.07393306547101</v>
      </c>
      <c r="CU14" s="109">
        <v>2.3988714147610401E-3</v>
      </c>
      <c r="CV14" s="109">
        <v>424.27772110980601</v>
      </c>
      <c r="CW14" s="109">
        <v>1.7244816012169501E-2</v>
      </c>
      <c r="CX14" s="109">
        <v>278.47248222688802</v>
      </c>
      <c r="CY14" s="109">
        <v>3.8799272053660401</v>
      </c>
      <c r="CZ14" s="109">
        <v>1096.51949007093</v>
      </c>
      <c r="DA14" s="109">
        <v>245.04525370768499</v>
      </c>
      <c r="DB14" s="109">
        <v>1.99960385103369</v>
      </c>
      <c r="DC14" s="109">
        <v>9.8769483537536402</v>
      </c>
      <c r="DD14" s="109">
        <v>1.06089800465175E-2</v>
      </c>
      <c r="DE14" s="109">
        <v>43.3436980726092</v>
      </c>
      <c r="DF14" s="109">
        <v>7950.0860630232401</v>
      </c>
      <c r="DG14" s="109">
        <v>87.806339171491899</v>
      </c>
      <c r="DH14" s="109">
        <v>0</v>
      </c>
      <c r="DI14" s="109">
        <v>3765.65186191355</v>
      </c>
      <c r="DJ14" s="109">
        <v>2966.6488410573902</v>
      </c>
      <c r="DK14" s="109">
        <v>892.05075034680397</v>
      </c>
      <c r="DL14" s="109">
        <v>34984.980934539199</v>
      </c>
      <c r="DM14" s="109">
        <v>2170.4095589495801</v>
      </c>
      <c r="DN14" s="109">
        <v>5066.89407652717</v>
      </c>
      <c r="DP14" s="30">
        <f t="shared" si="0"/>
        <v>8.0000059430551402E-3</v>
      </c>
      <c r="DQ14" s="45">
        <f t="shared" si="1"/>
        <v>-5.9215627176845975E-3</v>
      </c>
      <c r="DR14" s="45">
        <f t="shared" si="2"/>
        <v>-8.33307714212435E-3</v>
      </c>
      <c r="DS14" s="45">
        <f t="shared" si="3"/>
        <v>-8.7824865721114666E-3</v>
      </c>
      <c r="DT14" s="45">
        <f t="shared" si="4"/>
        <v>-9.576374287960902E-3</v>
      </c>
      <c r="DU14" s="45">
        <f t="shared" si="5"/>
        <v>-9.6461589519674235E-3</v>
      </c>
      <c r="DV14" s="45">
        <f t="shared" si="6"/>
        <v>-7.0078932523047945E-3</v>
      </c>
      <c r="DW14" s="45">
        <f t="shared" si="7"/>
        <v>2.6935694766142891E-3</v>
      </c>
      <c r="DX14" s="45">
        <f t="shared" si="8"/>
        <v>-7.591477444214222E-3</v>
      </c>
      <c r="DY14" s="45">
        <f t="shared" si="9"/>
        <v>-3.3313685523531745E-4</v>
      </c>
      <c r="DZ14" s="45">
        <f t="shared" si="10"/>
        <v>-9.0843314927685631E-3</v>
      </c>
      <c r="EA14" s="45">
        <f t="shared" si="11"/>
        <v>-9.3660504153164383E-3</v>
      </c>
      <c r="EB14" s="45">
        <f t="shared" si="12"/>
        <v>-7.343182683555887E-4</v>
      </c>
      <c r="EC14" s="45">
        <f t="shared" si="13"/>
        <v>1.0610846179278531E-3</v>
      </c>
      <c r="ED14" s="45">
        <f t="shared" si="14"/>
        <v>3.4934681859549416E-3</v>
      </c>
      <c r="EE14" s="45">
        <f t="shared" si="15"/>
        <v>3.1703324764017172E-3</v>
      </c>
      <c r="EF14" s="45">
        <f t="shared" si="16"/>
        <v>-6.3329895961139653E-3</v>
      </c>
      <c r="EG14" s="45">
        <f t="shared" si="17"/>
        <v>-9.0847314603979545E-3</v>
      </c>
      <c r="EH14" s="45">
        <f t="shared" si="18"/>
        <v>-9.290621086394597E-3</v>
      </c>
      <c r="EI14" s="45">
        <f t="shared" si="19"/>
        <v>-1.0298985770067142E-2</v>
      </c>
      <c r="EJ14" s="45">
        <f t="shared" si="20"/>
        <v>-7.3284689057493751E-3</v>
      </c>
      <c r="EK14" s="45">
        <f t="shared" si="21"/>
        <v>-2.7860843000280413E-3</v>
      </c>
      <c r="EL14" s="45">
        <f t="shared" si="22"/>
        <v>-6.7800478151758652E-3</v>
      </c>
      <c r="EM14" s="45">
        <f t="shared" si="23"/>
        <v>-4.6741992812969618E-3</v>
      </c>
      <c r="EN14" s="45">
        <f t="shared" si="24"/>
        <v>-3.4489350359618656E-3</v>
      </c>
      <c r="EO14" s="45">
        <f t="shared" si="25"/>
        <v>-3.6434095157022719E-3</v>
      </c>
      <c r="EP14" s="45">
        <f t="shared" si="26"/>
        <v>3.5402049778192478E-3</v>
      </c>
      <c r="EQ14" s="45">
        <f t="shared" si="27"/>
        <v>8.0800341931731509E-3</v>
      </c>
      <c r="ER14" s="45">
        <f t="shared" si="28"/>
        <v>2.7009331759213917E-5</v>
      </c>
      <c r="ES14" s="45">
        <f t="shared" si="29"/>
        <v>-1.1431940152835239E-2</v>
      </c>
      <c r="ET14" s="45">
        <f t="shared" si="30"/>
        <v>-1.1432793230768989E-2</v>
      </c>
      <c r="EU14" s="45">
        <f t="shared" si="31"/>
        <v>-5.8824788404080565E-3</v>
      </c>
    </row>
    <row r="15" spans="1:151" x14ac:dyDescent="0.25">
      <c r="A15" s="11" t="s">
        <v>14</v>
      </c>
      <c r="B15" s="20">
        <v>238023.63331999999</v>
      </c>
      <c r="C15" s="20">
        <v>60.075434133999998</v>
      </c>
      <c r="D15" s="20">
        <v>33029.073605999998</v>
      </c>
      <c r="E15" s="20">
        <v>2980.4614304000002</v>
      </c>
      <c r="F15" s="20">
        <v>2852.1007248000001</v>
      </c>
      <c r="G15" s="20">
        <v>33.528326112999999</v>
      </c>
      <c r="H15" s="20">
        <v>18867.242792000001</v>
      </c>
      <c r="I15" s="20">
        <v>284.33619175000001</v>
      </c>
      <c r="J15" s="20">
        <v>519.66897736999999</v>
      </c>
      <c r="K15" s="20">
        <v>765.34513042000003</v>
      </c>
      <c r="L15" s="109">
        <v>54.702808406000003</v>
      </c>
      <c r="M15" s="109">
        <v>80.177436584999995</v>
      </c>
      <c r="N15" s="109">
        <v>34.011301516000003</v>
      </c>
      <c r="O15" s="109">
        <v>1579.1189723</v>
      </c>
      <c r="P15" s="109">
        <v>1133.3444932</v>
      </c>
      <c r="Q15" s="109">
        <v>5.2449910000000003E-4</v>
      </c>
      <c r="R15" s="109">
        <v>1.161782E-4</v>
      </c>
      <c r="S15" s="109">
        <v>2.06627229E-2</v>
      </c>
      <c r="T15" s="109">
        <v>3.7271090999999999E-2</v>
      </c>
      <c r="U15" s="109">
        <v>2.1789892299999999E-2</v>
      </c>
      <c r="V15" s="109">
        <v>8.1480419791000003</v>
      </c>
      <c r="W15" s="109">
        <v>1.1333488500000001E-2</v>
      </c>
      <c r="X15" s="109">
        <v>0.89177529069999995</v>
      </c>
      <c r="Y15" s="109">
        <v>0.4824200488</v>
      </c>
      <c r="Z15" s="109">
        <v>11.360755141</v>
      </c>
      <c r="AA15" s="109">
        <v>317.83252369000002</v>
      </c>
      <c r="AB15" s="109">
        <v>212.34299419999999</v>
      </c>
      <c r="AC15" s="109">
        <v>45.161506387000003</v>
      </c>
      <c r="AD15" s="109">
        <v>2086.1467263999998</v>
      </c>
      <c r="AE15" s="109">
        <v>2023.56223</v>
      </c>
      <c r="AF15" s="109">
        <v>0.39738998800000003</v>
      </c>
      <c r="AH15" s="109" t="s">
        <v>14</v>
      </c>
      <c r="AI15" s="109">
        <v>29.743523153261101</v>
      </c>
      <c r="AJ15" s="109">
        <v>54.063549994425102</v>
      </c>
      <c r="AK15" s="109">
        <v>281.40798320419998</v>
      </c>
      <c r="AL15" s="109">
        <v>281.40798320419998</v>
      </c>
      <c r="AM15" s="109">
        <v>163.52206013667501</v>
      </c>
      <c r="AN15" s="109">
        <v>3.6668307350760801E-3</v>
      </c>
      <c r="AO15" s="109">
        <v>1.7902786457007099E-2</v>
      </c>
      <c r="AP15" s="109">
        <v>518.33263937003699</v>
      </c>
      <c r="AQ15" s="109">
        <v>0.39434154873682697</v>
      </c>
      <c r="AR15" s="109">
        <v>79.979124423763395</v>
      </c>
      <c r="AS15" s="109">
        <v>1405.20740332993</v>
      </c>
      <c r="AT15" s="109">
        <v>2.29745422366992E-5</v>
      </c>
      <c r="AU15" s="109">
        <v>9.1897404487508E-5</v>
      </c>
      <c r="AV15" s="109">
        <v>236463.18454956799</v>
      </c>
      <c r="AW15" s="109">
        <v>61.737784815665997</v>
      </c>
      <c r="AX15" s="109">
        <v>1538.5265378726499</v>
      </c>
      <c r="AY15" s="109">
        <v>98.018225481020906</v>
      </c>
      <c r="AZ15" s="109">
        <v>2.27606749472268</v>
      </c>
      <c r="BA15" s="109">
        <v>350.59526541884998</v>
      </c>
      <c r="BB15" s="109">
        <v>6.71294263309027</v>
      </c>
      <c r="BC15" s="109">
        <v>1093.1645955514</v>
      </c>
      <c r="BD15" s="109">
        <v>107.567654114386</v>
      </c>
      <c r="BE15" s="109">
        <v>891.58358431289196</v>
      </c>
      <c r="BF15" s="109">
        <v>318.11259629959301</v>
      </c>
      <c r="BG15" s="109">
        <v>1284.8729197881</v>
      </c>
      <c r="BH15" s="109">
        <v>756.65074400437595</v>
      </c>
      <c r="BI15" s="109">
        <v>756.65074400437595</v>
      </c>
      <c r="BJ15" s="109">
        <v>213.428912399419</v>
      </c>
      <c r="BK15" s="109">
        <v>6.7936237990546901E-5</v>
      </c>
      <c r="BL15" s="109">
        <v>4.3344131665730201E-4</v>
      </c>
      <c r="BM15" s="109">
        <v>261.16671073441398</v>
      </c>
      <c r="BN15" s="109">
        <v>560.27148321044103</v>
      </c>
      <c r="BO15" s="109">
        <v>27.605918551569001</v>
      </c>
      <c r="BP15" s="109">
        <v>114.19219419855099</v>
      </c>
      <c r="BQ15" s="109">
        <v>8.02651718298406</v>
      </c>
      <c r="BR15" s="109">
        <v>6.7358423772438903E-3</v>
      </c>
      <c r="BS15" s="109">
        <v>1.3675870315316E-2</v>
      </c>
      <c r="BT15" s="109">
        <v>20.603738351232799</v>
      </c>
      <c r="BU15" s="109">
        <v>33.925688957069397</v>
      </c>
      <c r="BV15" s="109">
        <v>59.377891307836798</v>
      </c>
      <c r="BW15" s="109">
        <v>0</v>
      </c>
      <c r="BX15" s="109">
        <v>1.87656911368684E-2</v>
      </c>
      <c r="BY15" s="109">
        <v>1.8029769651173599E-2</v>
      </c>
      <c r="BZ15" s="109">
        <v>18979.542764595899</v>
      </c>
      <c r="CA15" s="109">
        <v>29381.238354095301</v>
      </c>
      <c r="CB15" s="109">
        <v>3003.4149334744202</v>
      </c>
      <c r="CC15" s="109">
        <v>32645.8199983042</v>
      </c>
      <c r="CD15" s="109">
        <v>539.73035767085003</v>
      </c>
      <c r="CE15" s="109">
        <v>8.0961429379762695</v>
      </c>
      <c r="CF15" s="109">
        <v>1.12340104134437E-2</v>
      </c>
      <c r="CG15" s="109">
        <v>0.88572406739529397</v>
      </c>
      <c r="CH15" s="109">
        <v>0.47956816583739698</v>
      </c>
      <c r="CI15" s="109">
        <v>11.2803916696594</v>
      </c>
      <c r="CJ15" s="109">
        <v>0.63459873761140195</v>
      </c>
      <c r="CK15" s="109">
        <v>7566.3366559050301</v>
      </c>
      <c r="CL15" s="109">
        <v>1.5440480699085599</v>
      </c>
      <c r="CM15" s="109">
        <v>0.40947895420448899</v>
      </c>
      <c r="CN15" s="109">
        <v>1656.26236107299</v>
      </c>
      <c r="CO15" s="109">
        <v>0.78441073375331305</v>
      </c>
      <c r="CP15" s="109">
        <v>1.84690488378886E-5</v>
      </c>
      <c r="CQ15" s="109">
        <v>7.6454773249116703E-2</v>
      </c>
      <c r="CR15" s="109">
        <v>2944.9392709159201</v>
      </c>
      <c r="CS15" s="109">
        <v>2817.9256777359201</v>
      </c>
      <c r="CT15" s="109">
        <v>127.013593180001</v>
      </c>
      <c r="CU15" s="109">
        <v>1.8971328266009599E-3</v>
      </c>
      <c r="CV15" s="109">
        <v>250.64707360681601</v>
      </c>
      <c r="CW15" s="109">
        <v>1.36379888765797E-2</v>
      </c>
      <c r="CX15" s="109">
        <v>182.07695308343901</v>
      </c>
      <c r="CY15" s="109">
        <v>2.8015327841619899</v>
      </c>
      <c r="CZ15" s="109">
        <v>713.89223846293703</v>
      </c>
      <c r="DA15" s="109">
        <v>185.443256979122</v>
      </c>
      <c r="DB15" s="109">
        <v>1.2292569860612701</v>
      </c>
      <c r="DC15" s="109">
        <v>7.5435294676389004</v>
      </c>
      <c r="DD15" s="109">
        <v>8.2058814442478607E-3</v>
      </c>
      <c r="DE15" s="109">
        <v>33.1890756888616</v>
      </c>
      <c r="DF15" s="109">
        <v>4169.87951216694</v>
      </c>
      <c r="DG15" s="109">
        <v>45.088494055776899</v>
      </c>
      <c r="DH15" s="109">
        <v>0</v>
      </c>
      <c r="DI15" s="109">
        <v>1999.78700217142</v>
      </c>
      <c r="DJ15" s="109">
        <v>1580.74978726773</v>
      </c>
      <c r="DK15" s="109">
        <v>456.19695999674502</v>
      </c>
      <c r="DL15" s="109">
        <v>18862.244896355201</v>
      </c>
      <c r="DM15" s="109">
        <v>1134.1094288736799</v>
      </c>
      <c r="DN15" s="109">
        <v>2627.4118492062398</v>
      </c>
      <c r="DP15" s="30">
        <f t="shared" si="0"/>
        <v>8.0000046176809426E-3</v>
      </c>
      <c r="DQ15" s="45">
        <f t="shared" si="1"/>
        <v>-6.5558564444486546E-3</v>
      </c>
      <c r="DR15" s="45">
        <f t="shared" si="2"/>
        <v>-1.1611115861556836E-2</v>
      </c>
      <c r="DS15" s="45">
        <f t="shared" si="3"/>
        <v>-1.1603522771107254E-2</v>
      </c>
      <c r="DT15" s="45">
        <f t="shared" si="4"/>
        <v>-1.1918342281420727E-2</v>
      </c>
      <c r="DU15" s="45">
        <f t="shared" si="5"/>
        <v>-1.1982412390599028E-2</v>
      </c>
      <c r="DV15" s="45">
        <f t="shared" si="6"/>
        <v>-1.0118322727923502E-2</v>
      </c>
      <c r="DW15" s="45">
        <f t="shared" si="7"/>
        <v>-2.6489804047672571E-4</v>
      </c>
      <c r="DX15" s="45">
        <f t="shared" si="8"/>
        <v>-1.0298402492408118E-2</v>
      </c>
      <c r="DY15" s="45">
        <f t="shared" si="9"/>
        <v>-2.5715177510231583E-3</v>
      </c>
      <c r="DZ15" s="45">
        <f t="shared" si="10"/>
        <v>-1.136008588811801E-2</v>
      </c>
      <c r="EA15" s="45">
        <f t="shared" si="11"/>
        <v>-1.1686025456506252E-2</v>
      </c>
      <c r="EB15" s="45">
        <f t="shared" si="12"/>
        <v>-2.4734160841667742E-3</v>
      </c>
      <c r="EC15" s="45">
        <f t="shared" si="13"/>
        <v>-2.5171797348105354E-3</v>
      </c>
      <c r="ED15" s="45">
        <f t="shared" si="14"/>
        <v>1.0327372391420765E-3</v>
      </c>
      <c r="EE15" s="45">
        <f t="shared" si="15"/>
        <v>6.7493659542133746E-4</v>
      </c>
      <c r="EF15" s="45">
        <f t="shared" si="16"/>
        <v>-8.87036129187351E-3</v>
      </c>
      <c r="EG15" s="45">
        <f t="shared" si="17"/>
        <v>-1.1243531710706474E-2</v>
      </c>
      <c r="EH15" s="45">
        <f t="shared" si="18"/>
        <v>-1.2147973365122642E-2</v>
      </c>
      <c r="EI15" s="45">
        <f t="shared" si="19"/>
        <v>-1.2761370788904582E-2</v>
      </c>
      <c r="EJ15" s="45">
        <f t="shared" si="20"/>
        <v>-1.0109049869733421E-2</v>
      </c>
      <c r="EK15" s="45">
        <f t="shared" si="21"/>
        <v>-6.3695107679677589E-3</v>
      </c>
      <c r="EL15" s="45">
        <f t="shared" si="22"/>
        <v>-8.7773580531978635E-3</v>
      </c>
      <c r="EM15" s="45">
        <f t="shared" si="23"/>
        <v>-6.7855920295302906E-3</v>
      </c>
      <c r="EN15" s="45">
        <f t="shared" si="24"/>
        <v>-5.9116178311763093E-3</v>
      </c>
      <c r="EO15" s="45">
        <f t="shared" si="25"/>
        <v>-7.0737790176090996E-3</v>
      </c>
      <c r="EP15" s="45">
        <f t="shared" si="26"/>
        <v>8.8119556281207503E-4</v>
      </c>
      <c r="EQ15" s="45">
        <f t="shared" si="27"/>
        <v>5.1139817610192312E-3</v>
      </c>
      <c r="ER15" s="45">
        <f t="shared" si="28"/>
        <v>-1.6166938852181726E-3</v>
      </c>
      <c r="ES15" s="45">
        <f t="shared" si="29"/>
        <v>-1.3556046814023495E-2</v>
      </c>
      <c r="ET15" s="45">
        <f t="shared" si="30"/>
        <v>-1.3556880382999821E-2</v>
      </c>
      <c r="EU15" s="45">
        <f t="shared" si="31"/>
        <v>-7.6711526591682847E-3</v>
      </c>
    </row>
    <row r="16" spans="1:151" x14ac:dyDescent="0.25">
      <c r="A16" s="11" t="s">
        <v>15</v>
      </c>
      <c r="B16" s="20">
        <v>138452.79272999999</v>
      </c>
      <c r="C16" s="20">
        <v>45.276314538999998</v>
      </c>
      <c r="D16" s="20">
        <v>27223.442456000001</v>
      </c>
      <c r="E16" s="20">
        <v>2448.6457988000002</v>
      </c>
      <c r="F16" s="20">
        <v>2354.1156000000001</v>
      </c>
      <c r="G16" s="20">
        <v>26.101068273999999</v>
      </c>
      <c r="H16" s="20">
        <v>13642.965985999999</v>
      </c>
      <c r="I16" s="20">
        <v>226.25164949000001</v>
      </c>
      <c r="J16" s="20">
        <v>352.19728199999997</v>
      </c>
      <c r="K16" s="20">
        <v>605.36272942000005</v>
      </c>
      <c r="L16" s="109">
        <v>48.787126917999998</v>
      </c>
      <c r="M16" s="109">
        <v>54.121768099000001</v>
      </c>
      <c r="N16" s="109">
        <v>26.218966602999998</v>
      </c>
      <c r="O16" s="109">
        <v>1090.8708205</v>
      </c>
      <c r="P16" s="109">
        <v>809.53930634000005</v>
      </c>
      <c r="Q16" s="109">
        <v>3.2328750000000002E-4</v>
      </c>
      <c r="R16" s="109">
        <v>7.08527E-5</v>
      </c>
      <c r="S16" s="109">
        <v>1.55560843E-2</v>
      </c>
      <c r="T16" s="109">
        <v>2.7274900599999999E-2</v>
      </c>
      <c r="U16" s="109">
        <v>1.4321529E-2</v>
      </c>
      <c r="V16" s="109">
        <v>6.7988542566000003</v>
      </c>
      <c r="W16" s="109">
        <v>7.2322990000000002E-3</v>
      </c>
      <c r="X16" s="109">
        <v>0.51939010880000003</v>
      </c>
      <c r="Y16" s="109">
        <v>0.29993678759999998</v>
      </c>
      <c r="Z16" s="109">
        <v>9.0951744649999995</v>
      </c>
      <c r="AA16" s="109">
        <v>231.57955902</v>
      </c>
      <c r="AB16" s="109">
        <v>148.11479735</v>
      </c>
      <c r="AC16" s="109">
        <v>30.294711623000001</v>
      </c>
      <c r="AD16" s="109">
        <v>1974.8685118000001</v>
      </c>
      <c r="AE16" s="109">
        <v>1915.6224930999999</v>
      </c>
      <c r="AF16" s="109">
        <v>0.21751996949999999</v>
      </c>
      <c r="AH16" s="109" t="s">
        <v>15</v>
      </c>
      <c r="AI16" s="109">
        <v>25.696627460635</v>
      </c>
      <c r="AJ16" s="109">
        <v>48.4310649510494</v>
      </c>
      <c r="AK16" s="109">
        <v>224.99929727943399</v>
      </c>
      <c r="AL16" s="109">
        <v>224.99929727943399</v>
      </c>
      <c r="AM16" s="109">
        <v>132.92819092038499</v>
      </c>
      <c r="AN16" s="109">
        <v>2.42096714892772E-3</v>
      </c>
      <c r="AO16" s="109">
        <v>1.1820026323186499E-2</v>
      </c>
      <c r="AP16" s="109">
        <v>353.58017207623499</v>
      </c>
      <c r="AQ16" s="109">
        <v>0.21757819140731699</v>
      </c>
      <c r="AR16" s="109">
        <v>54.404522193905798</v>
      </c>
      <c r="AS16" s="109">
        <v>889.22136786538101</v>
      </c>
      <c r="AT16" s="109">
        <v>1.40635851871448E-5</v>
      </c>
      <c r="AU16" s="109">
        <v>5.6254500140544601E-5</v>
      </c>
      <c r="AV16" s="109">
        <v>138148.59309490299</v>
      </c>
      <c r="AW16" s="109">
        <v>58.713683403826103</v>
      </c>
      <c r="AX16" s="109">
        <v>1463.4638249970999</v>
      </c>
      <c r="AY16" s="109">
        <v>93.204713000104704</v>
      </c>
      <c r="AZ16" s="109">
        <v>2.1650857180178198</v>
      </c>
      <c r="BA16" s="109">
        <v>333.40219812276399</v>
      </c>
      <c r="BB16" s="109">
        <v>6.1224775850570596</v>
      </c>
      <c r="BC16" s="109">
        <v>792.60617069662101</v>
      </c>
      <c r="BD16" s="109">
        <v>67.476940771995601</v>
      </c>
      <c r="BE16" s="109">
        <v>598.20134042141797</v>
      </c>
      <c r="BF16" s="109">
        <v>233.995020532258</v>
      </c>
      <c r="BG16" s="109">
        <v>932.75345356174103</v>
      </c>
      <c r="BH16" s="109">
        <v>601.12678253687102</v>
      </c>
      <c r="BI16" s="109">
        <v>601.12678253687102</v>
      </c>
      <c r="BJ16" s="109">
        <v>150.110230117404</v>
      </c>
      <c r="BK16" s="109">
        <v>4.6228253075293298E-5</v>
      </c>
      <c r="BL16" s="109">
        <v>2.6135909809429101E-4</v>
      </c>
      <c r="BM16" s="109">
        <v>216.21335173597399</v>
      </c>
      <c r="BN16" s="109">
        <v>415.74195645260801</v>
      </c>
      <c r="BO16" s="109">
        <v>19.8481191602778</v>
      </c>
      <c r="BP16" s="109">
        <v>90.889605992003396</v>
      </c>
      <c r="BQ16" s="109">
        <v>6.5356630782413703</v>
      </c>
      <c r="BR16" s="109">
        <v>5.0930031206424297E-3</v>
      </c>
      <c r="BS16" s="109">
        <v>1.03403065945755E-2</v>
      </c>
      <c r="BT16" s="109">
        <v>15.4358356332902</v>
      </c>
      <c r="BU16" s="109">
        <v>26.373013708918101</v>
      </c>
      <c r="BV16" s="109">
        <v>44.954312006481501</v>
      </c>
      <c r="BW16" s="109">
        <v>0</v>
      </c>
      <c r="BX16" s="109">
        <v>1.3788139027871901E-2</v>
      </c>
      <c r="BY16" s="109">
        <v>1.32474221222793E-2</v>
      </c>
      <c r="BZ16" s="109">
        <v>13829.6574585117</v>
      </c>
      <c r="CA16" s="109">
        <v>24323.984424058999</v>
      </c>
      <c r="CB16" s="109">
        <v>2486.45274493736</v>
      </c>
      <c r="CC16" s="109">
        <v>27026.650520732299</v>
      </c>
      <c r="CD16" s="109">
        <v>379.24322487849798</v>
      </c>
      <c r="CE16" s="109">
        <v>6.7972602138747797</v>
      </c>
      <c r="CF16" s="109">
        <v>7.2133350188109298E-3</v>
      </c>
      <c r="CG16" s="109">
        <v>0.52020926254292099</v>
      </c>
      <c r="CH16" s="109">
        <v>0.30073945400419899</v>
      </c>
      <c r="CI16" s="109">
        <v>9.0865166727403999</v>
      </c>
      <c r="CJ16" s="109">
        <v>0.28828568472803201</v>
      </c>
      <c r="CK16" s="109">
        <v>5598.6709974420801</v>
      </c>
      <c r="CL16" s="109">
        <v>1.29996521635609</v>
      </c>
      <c r="CM16" s="109">
        <v>0.38933961515016202</v>
      </c>
      <c r="CN16" s="109">
        <v>1524.8449177841301</v>
      </c>
      <c r="CO16" s="109">
        <v>0.62408128297976695</v>
      </c>
      <c r="CP16" s="109">
        <v>1.44133043359402E-5</v>
      </c>
      <c r="CQ16" s="109">
        <v>7.2519449911539496E-2</v>
      </c>
      <c r="CR16" s="109">
        <v>2430.61938551807</v>
      </c>
      <c r="CS16" s="109">
        <v>2336.6039058849201</v>
      </c>
      <c r="CT16" s="109">
        <v>94.015479633150903</v>
      </c>
      <c r="CU16" s="109">
        <v>1.2019258485314399E-3</v>
      </c>
      <c r="CV16" s="109">
        <v>136.18686375876999</v>
      </c>
      <c r="CW16" s="109">
        <v>8.6403313227180808E-3</v>
      </c>
      <c r="CX16" s="109">
        <v>133.95889245523199</v>
      </c>
      <c r="CY16" s="109">
        <v>2.4492605305422801</v>
      </c>
      <c r="CZ16" s="109">
        <v>529.30368045106502</v>
      </c>
      <c r="DA16" s="109">
        <v>88.095322009311801</v>
      </c>
      <c r="DB16" s="109">
        <v>0.63645566813825105</v>
      </c>
      <c r="DC16" s="109">
        <v>6.53206800498244</v>
      </c>
      <c r="DD16" s="109">
        <v>7.7337257593544902E-3</v>
      </c>
      <c r="DE16" s="109">
        <v>25.9751588238341</v>
      </c>
      <c r="DF16" s="109">
        <v>3066.69364472601</v>
      </c>
      <c r="DG16" s="109">
        <v>30.498603376847001</v>
      </c>
      <c r="DH16" s="109">
        <v>0</v>
      </c>
      <c r="DI16" s="109">
        <v>1412.99426794644</v>
      </c>
      <c r="DJ16" s="109">
        <v>1101.43813669271</v>
      </c>
      <c r="DK16" s="109">
        <v>351.15381576312399</v>
      </c>
      <c r="DL16" s="109">
        <v>13754.489881887301</v>
      </c>
      <c r="DM16" s="109">
        <v>817.67128936239601</v>
      </c>
      <c r="DN16" s="109">
        <v>1916.78183782059</v>
      </c>
      <c r="DP16" s="30">
        <f t="shared" si="0"/>
        <v>8.0000054601703317E-3</v>
      </c>
      <c r="DQ16" s="45">
        <f t="shared" si="1"/>
        <v>-2.1971361436545888E-3</v>
      </c>
      <c r="DR16" s="45">
        <f t="shared" si="2"/>
        <v>-7.1119422107806625E-3</v>
      </c>
      <c r="DS16" s="45">
        <f t="shared" si="3"/>
        <v>-7.2287674707475933E-3</v>
      </c>
      <c r="DT16" s="45">
        <f t="shared" si="4"/>
        <v>-7.3617888266095336E-3</v>
      </c>
      <c r="DU16" s="45">
        <f t="shared" si="5"/>
        <v>-7.4387570920816251E-3</v>
      </c>
      <c r="DV16" s="45">
        <f t="shared" si="6"/>
        <v>-4.8239194213871E-3</v>
      </c>
      <c r="DW16" s="45">
        <f t="shared" si="7"/>
        <v>8.1744611840082245E-3</v>
      </c>
      <c r="DX16" s="45">
        <f t="shared" si="8"/>
        <v>-5.5352180343832963E-3</v>
      </c>
      <c r="DY16" s="45">
        <f t="shared" si="9"/>
        <v>3.9264643621952046E-3</v>
      </c>
      <c r="DZ16" s="45">
        <f t="shared" si="10"/>
        <v>-6.9973698037001809E-3</v>
      </c>
      <c r="EA16" s="45">
        <f t="shared" si="11"/>
        <v>-7.2982770137101317E-3</v>
      </c>
      <c r="EB16" s="45">
        <f t="shared" si="12"/>
        <v>5.2244060908834579E-3</v>
      </c>
      <c r="EC16" s="45">
        <f t="shared" si="13"/>
        <v>5.8754072290735058E-3</v>
      </c>
      <c r="ED16" s="45">
        <f t="shared" si="14"/>
        <v>9.6870463432750659E-3</v>
      </c>
      <c r="EE16" s="45">
        <f t="shared" si="15"/>
        <v>1.0045198495872156E-2</v>
      </c>
      <c r="EF16" s="45">
        <f t="shared" si="16"/>
        <v>-3.9804956717334151E-3</v>
      </c>
      <c r="EG16" s="45">
        <f t="shared" si="17"/>
        <v>-7.5454382445637336E-3</v>
      </c>
      <c r="EH16" s="45">
        <f t="shared" si="18"/>
        <v>-7.8923836110910521E-3</v>
      </c>
      <c r="EI16" s="45">
        <f t="shared" si="19"/>
        <v>-8.7750805533200991E-3</v>
      </c>
      <c r="EJ16" s="45">
        <f t="shared" si="20"/>
        <v>-5.6233889472122609E-3</v>
      </c>
      <c r="EK16" s="45">
        <f t="shared" si="21"/>
        <v>-2.3445755197254716E-4</v>
      </c>
      <c r="EL16" s="45">
        <f t="shared" si="22"/>
        <v>-2.622123503061808E-3</v>
      </c>
      <c r="EM16" s="45">
        <f t="shared" si="23"/>
        <v>1.577145442398852E-3</v>
      </c>
      <c r="EN16" s="45">
        <f t="shared" si="24"/>
        <v>2.6761185602529776E-3</v>
      </c>
      <c r="EO16" s="45">
        <f t="shared" si="25"/>
        <v>-9.5191052056411735E-4</v>
      </c>
      <c r="EP16" s="45">
        <f t="shared" si="26"/>
        <v>1.0430374435808402E-2</v>
      </c>
      <c r="EQ16" s="45">
        <f t="shared" si="27"/>
        <v>1.3472204014084601E-2</v>
      </c>
      <c r="ER16" s="45">
        <f t="shared" si="28"/>
        <v>6.7302754482139781E-3</v>
      </c>
      <c r="ES16" s="45">
        <f t="shared" si="29"/>
        <v>-9.0115006982970387E-3</v>
      </c>
      <c r="ET16" s="45">
        <f t="shared" si="30"/>
        <v>-9.0123151816923295E-3</v>
      </c>
      <c r="EU16" s="45">
        <f t="shared" si="31"/>
        <v>2.6766235509699494E-4</v>
      </c>
    </row>
    <row r="17" spans="1:151" x14ac:dyDescent="0.25">
      <c r="A17" s="11" t="s">
        <v>16</v>
      </c>
      <c r="B17" s="20">
        <v>109140.92611</v>
      </c>
      <c r="C17" s="20">
        <v>32.723739498999997</v>
      </c>
      <c r="D17" s="20">
        <v>22239.423454</v>
      </c>
      <c r="E17" s="20">
        <v>1934.3074285</v>
      </c>
      <c r="F17" s="20">
        <v>1860.9770966000001</v>
      </c>
      <c r="G17" s="20">
        <v>18.586695951999999</v>
      </c>
      <c r="H17" s="20">
        <v>8470.2857134999995</v>
      </c>
      <c r="I17" s="20">
        <v>186.87231792</v>
      </c>
      <c r="J17" s="20">
        <v>252.85880696000001</v>
      </c>
      <c r="K17" s="20">
        <v>510.39784853999998</v>
      </c>
      <c r="L17" s="109">
        <v>40.857467084</v>
      </c>
      <c r="M17" s="109">
        <v>35.891726407</v>
      </c>
      <c r="N17" s="109">
        <v>16.272265216000001</v>
      </c>
      <c r="O17" s="109">
        <v>678.83043597999995</v>
      </c>
      <c r="P17" s="109">
        <v>469.76793866000003</v>
      </c>
      <c r="Q17" s="109">
        <v>2.1808299999999999E-4</v>
      </c>
      <c r="R17" s="109">
        <v>4.8203900000000001E-5</v>
      </c>
      <c r="S17" s="109">
        <v>1.15620537E-2</v>
      </c>
      <c r="T17" s="109">
        <v>2.01621674E-2</v>
      </c>
      <c r="U17" s="109">
        <v>9.9020836000000001E-3</v>
      </c>
      <c r="V17" s="109">
        <v>4.8694031143999998</v>
      </c>
      <c r="W17" s="109">
        <v>5.4344655E-3</v>
      </c>
      <c r="X17" s="109">
        <v>0.35946773529999998</v>
      </c>
      <c r="Y17" s="109">
        <v>0.2004608665</v>
      </c>
      <c r="Z17" s="109">
        <v>6.6644479539999999</v>
      </c>
      <c r="AA17" s="109">
        <v>131.00412234999999</v>
      </c>
      <c r="AB17" s="109">
        <v>94.232958830000001</v>
      </c>
      <c r="AC17" s="109">
        <v>19.28780523</v>
      </c>
      <c r="AD17" s="109">
        <v>1597.1809777999999</v>
      </c>
      <c r="AE17" s="109">
        <v>1549.2655506000001</v>
      </c>
      <c r="AF17" s="109">
        <v>0.156402719</v>
      </c>
      <c r="AH17" s="109" t="s">
        <v>16</v>
      </c>
      <c r="AI17" s="109">
        <v>20.260382919293601</v>
      </c>
      <c r="AJ17" s="109">
        <v>40.364961227817801</v>
      </c>
      <c r="AK17" s="109">
        <v>184.80103628012199</v>
      </c>
      <c r="AL17" s="109">
        <v>184.80103628012199</v>
      </c>
      <c r="AM17" s="109">
        <v>114.79475686215</v>
      </c>
      <c r="AN17" s="109">
        <v>1.6666327981613399E-3</v>
      </c>
      <c r="AO17" s="109">
        <v>8.1370466365735701E-3</v>
      </c>
      <c r="AP17" s="109">
        <v>251.96868494250501</v>
      </c>
      <c r="AQ17" s="109">
        <v>0.154988163230383</v>
      </c>
      <c r="AR17" s="109">
        <v>35.785200945182197</v>
      </c>
      <c r="AS17" s="109">
        <v>627.79216729617303</v>
      </c>
      <c r="AT17" s="109">
        <v>9.5344721892447499E-6</v>
      </c>
      <c r="AU17" s="109">
        <v>3.8137715052607699E-5</v>
      </c>
      <c r="AV17" s="109">
        <v>108416.21035533</v>
      </c>
      <c r="AW17" s="109">
        <v>47.296738405066201</v>
      </c>
      <c r="AX17" s="109">
        <v>1179.0501908761701</v>
      </c>
      <c r="AY17" s="109">
        <v>75.073994811422097</v>
      </c>
      <c r="AZ17" s="109">
        <v>1.7443520287482699</v>
      </c>
      <c r="BA17" s="109">
        <v>268.55999843471801</v>
      </c>
      <c r="BB17" s="109">
        <v>4.7898160299167198</v>
      </c>
      <c r="BC17" s="109">
        <v>608.72233037956596</v>
      </c>
      <c r="BD17" s="109">
        <v>43.915891834678099</v>
      </c>
      <c r="BE17" s="109">
        <v>405.61990014121898</v>
      </c>
      <c r="BF17" s="109">
        <v>130.89616404651099</v>
      </c>
      <c r="BG17" s="109">
        <v>526.21125295919899</v>
      </c>
      <c r="BH17" s="109">
        <v>504.43029389501999</v>
      </c>
      <c r="BI17" s="109">
        <v>504.43029389501999</v>
      </c>
      <c r="BJ17" s="109">
        <v>94.683712038236393</v>
      </c>
      <c r="BK17" s="109">
        <v>3.2178470246612302E-5</v>
      </c>
      <c r="BL17" s="109">
        <v>1.7353338566153799E-4</v>
      </c>
      <c r="BM17" s="109">
        <v>175.86580328466599</v>
      </c>
      <c r="BN17" s="109">
        <v>247.76138337719701</v>
      </c>
      <c r="BO17" s="109">
        <v>12.1791847453319</v>
      </c>
      <c r="BP17" s="109">
        <v>60.347189016269297</v>
      </c>
      <c r="BQ17" s="109">
        <v>5.6413312964654398</v>
      </c>
      <c r="BR17" s="109">
        <v>3.77021414044544E-3</v>
      </c>
      <c r="BS17" s="109">
        <v>7.6546964037103801E-3</v>
      </c>
      <c r="BT17" s="109">
        <v>8.4691068923551391</v>
      </c>
      <c r="BU17" s="109">
        <v>16.185274045400501</v>
      </c>
      <c r="BV17" s="109">
        <v>32.355227986022697</v>
      </c>
      <c r="BW17" s="109">
        <v>0</v>
      </c>
      <c r="BX17" s="109">
        <v>1.01556504042725E-2</v>
      </c>
      <c r="BY17" s="109">
        <v>9.7574386811951196E-3</v>
      </c>
      <c r="BZ17" s="109">
        <v>8503.5440939830296</v>
      </c>
      <c r="CA17" s="109">
        <v>19784.8951461939</v>
      </c>
      <c r="CB17" s="109">
        <v>2022.45566527444</v>
      </c>
      <c r="CC17" s="109">
        <v>21983.216614753099</v>
      </c>
      <c r="CD17" s="109">
        <v>253.503304296576</v>
      </c>
      <c r="CE17" s="109">
        <v>4.8257800471899301</v>
      </c>
      <c r="CF17" s="109">
        <v>5.3784105348743602E-3</v>
      </c>
      <c r="CG17" s="109">
        <v>0.35649811902886402</v>
      </c>
      <c r="CH17" s="109">
        <v>0.19894690374510099</v>
      </c>
      <c r="CI17" s="109">
        <v>6.6020242116877998</v>
      </c>
      <c r="CJ17" s="109">
        <v>0.17103325848641601</v>
      </c>
      <c r="CK17" s="109">
        <v>3179.3138111344401</v>
      </c>
      <c r="CL17" s="109">
        <v>1.0206119071633599</v>
      </c>
      <c r="CM17" s="109">
        <v>0.31358602688536502</v>
      </c>
      <c r="CN17" s="109">
        <v>1221.4108569145201</v>
      </c>
      <c r="CO17" s="109">
        <v>0.48040615662736902</v>
      </c>
      <c r="CP17" s="109">
        <v>1.04939026968038E-5</v>
      </c>
      <c r="CQ17" s="109">
        <v>5.8314552533386202E-2</v>
      </c>
      <c r="CR17" s="109">
        <v>1910.51399666829</v>
      </c>
      <c r="CS17" s="109">
        <v>1838.02946889392</v>
      </c>
      <c r="CT17" s="109">
        <v>72.484527774378904</v>
      </c>
      <c r="CU17" s="109">
        <v>6.4104737997211102E-4</v>
      </c>
      <c r="CV17" s="109">
        <v>96.181856764606906</v>
      </c>
      <c r="CW17" s="109">
        <v>4.6083194783864299E-3</v>
      </c>
      <c r="CX17" s="109">
        <v>102.96394525813299</v>
      </c>
      <c r="CY17" s="109">
        <v>1.94711057987069</v>
      </c>
      <c r="CZ17" s="109">
        <v>407.97690929633899</v>
      </c>
      <c r="DA17" s="109">
        <v>57.426583621004198</v>
      </c>
      <c r="DB17" s="109">
        <v>0.43614498222523501</v>
      </c>
      <c r="DC17" s="109">
        <v>5.0572521125238996</v>
      </c>
      <c r="DD17" s="109">
        <v>6.1917171447940598E-3</v>
      </c>
      <c r="DE17" s="109">
        <v>18.4082139911925</v>
      </c>
      <c r="DF17" s="109">
        <v>1734.46381276592</v>
      </c>
      <c r="DG17" s="109">
        <v>19.251971255196</v>
      </c>
      <c r="DH17" s="109">
        <v>0</v>
      </c>
      <c r="DI17" s="109">
        <v>859.36663828113296</v>
      </c>
      <c r="DJ17" s="109">
        <v>678.88407327566404</v>
      </c>
      <c r="DK17" s="109">
        <v>177.086739633988</v>
      </c>
      <c r="DL17" s="109">
        <v>8452.9682240116399</v>
      </c>
      <c r="DM17" s="109">
        <v>469.43225660083499</v>
      </c>
      <c r="DN17" s="109">
        <v>1078.69353137144</v>
      </c>
      <c r="DP17" s="30">
        <f t="shared" si="0"/>
        <v>8.0000032009256514E-3</v>
      </c>
      <c r="DQ17" s="45">
        <f t="shared" si="1"/>
        <v>-6.6401832978729121E-3</v>
      </c>
      <c r="DR17" s="45">
        <f t="shared" si="2"/>
        <v>-1.1261289773699638E-2</v>
      </c>
      <c r="DS17" s="45">
        <f t="shared" si="3"/>
        <v>-1.1520390345407959E-2</v>
      </c>
      <c r="DT17" s="45">
        <f t="shared" si="4"/>
        <v>-1.2300749860719462E-2</v>
      </c>
      <c r="DU17" s="45">
        <f t="shared" si="5"/>
        <v>-1.2330956543208047E-2</v>
      </c>
      <c r="DV17" s="45">
        <f t="shared" si="6"/>
        <v>-9.6026728617300949E-3</v>
      </c>
      <c r="DW17" s="45">
        <f t="shared" si="7"/>
        <v>-2.0444988603818682E-3</v>
      </c>
      <c r="DX17" s="45">
        <f t="shared" si="8"/>
        <v>-1.1083940430196431E-2</v>
      </c>
      <c r="DY17" s="45">
        <f t="shared" si="9"/>
        <v>-3.5202333990123269E-3</v>
      </c>
      <c r="DZ17" s="45">
        <f t="shared" si="10"/>
        <v>-1.1691966692356306E-2</v>
      </c>
      <c r="EA17" s="45">
        <f t="shared" si="11"/>
        <v>-1.2054243479402234E-2</v>
      </c>
      <c r="EB17" s="45">
        <f t="shared" si="12"/>
        <v>-2.9679670632122984E-3</v>
      </c>
      <c r="EC17" s="45">
        <f t="shared" si="13"/>
        <v>-5.3459779228502537E-3</v>
      </c>
      <c r="ED17" s="45">
        <f t="shared" si="14"/>
        <v>7.9014276351140525E-5</v>
      </c>
      <c r="EE17" s="45">
        <f t="shared" si="15"/>
        <v>-7.1456996431591582E-4</v>
      </c>
      <c r="EF17" s="45">
        <f t="shared" si="16"/>
        <v>-8.6079217318448288E-3</v>
      </c>
      <c r="EG17" s="45">
        <f t="shared" si="17"/>
        <v>-1.1030492515077671E-2</v>
      </c>
      <c r="EH17" s="45">
        <f t="shared" si="18"/>
        <v>-1.1861487535227316E-2</v>
      </c>
      <c r="EI17" s="45">
        <f t="shared" si="19"/>
        <v>-1.235374697525719E-2</v>
      </c>
      <c r="EJ17" s="45">
        <f t="shared" si="20"/>
        <v>-9.9377231338553494E-3</v>
      </c>
      <c r="EK17" s="45">
        <f t="shared" si="21"/>
        <v>-8.9586066680463899E-3</v>
      </c>
      <c r="EL17" s="45">
        <f t="shared" si="22"/>
        <v>-1.0314715426133412E-2</v>
      </c>
      <c r="EM17" s="45">
        <f t="shared" si="23"/>
        <v>-8.2611483021073108E-3</v>
      </c>
      <c r="EN17" s="45">
        <f t="shared" si="24"/>
        <v>-7.5524105095046666E-3</v>
      </c>
      <c r="EO17" s="45">
        <f t="shared" si="25"/>
        <v>-9.3666786421121844E-3</v>
      </c>
      <c r="EP17" s="45">
        <f t="shared" si="26"/>
        <v>-8.2408325442286567E-4</v>
      </c>
      <c r="EQ17" s="45">
        <f t="shared" si="27"/>
        <v>4.7833922847479405E-3</v>
      </c>
      <c r="ER17" s="45">
        <f t="shared" si="28"/>
        <v>-1.8578565252340804E-3</v>
      </c>
      <c r="ES17" s="45">
        <f t="shared" si="29"/>
        <v>-1.2938976547557098E-2</v>
      </c>
      <c r="ET17" s="45">
        <f t="shared" si="30"/>
        <v>-1.2939807776182071E-2</v>
      </c>
      <c r="EU17" s="45">
        <f t="shared" si="31"/>
        <v>-9.0443169956463034E-3</v>
      </c>
    </row>
    <row r="18" spans="1:151" x14ac:dyDescent="0.25">
      <c r="A18" s="11" t="s">
        <v>17</v>
      </c>
      <c r="B18" s="20">
        <v>125770.5445</v>
      </c>
      <c r="C18" s="20">
        <v>21.755144513000001</v>
      </c>
      <c r="D18" s="20">
        <v>11095.778439</v>
      </c>
      <c r="E18" s="20">
        <v>1071.3842021</v>
      </c>
      <c r="F18" s="20">
        <v>1018.8943892999999</v>
      </c>
      <c r="G18" s="20">
        <v>13.616826307</v>
      </c>
      <c r="H18" s="20">
        <v>12706.078197999999</v>
      </c>
      <c r="I18" s="20">
        <v>113.57655395</v>
      </c>
      <c r="J18" s="20">
        <v>334.20585857999998</v>
      </c>
      <c r="K18" s="20">
        <v>285.17013835</v>
      </c>
      <c r="L18" s="109">
        <v>21.151794732999999</v>
      </c>
      <c r="M18" s="109">
        <v>52.587367178000001</v>
      </c>
      <c r="N18" s="109">
        <v>20.116247682000001</v>
      </c>
      <c r="O18" s="109">
        <v>1130.2398349</v>
      </c>
      <c r="P18" s="109">
        <v>782.24500407999994</v>
      </c>
      <c r="Q18" s="109">
        <v>2.4424009999999999E-4</v>
      </c>
      <c r="R18" s="109">
        <v>4.5922099999999999E-5</v>
      </c>
      <c r="S18" s="109">
        <v>6.9916541000000004E-3</v>
      </c>
      <c r="T18" s="109">
        <v>1.20875518E-2</v>
      </c>
      <c r="U18" s="109">
        <v>9.2099860999999995E-3</v>
      </c>
      <c r="V18" s="109">
        <v>4.1169457161</v>
      </c>
      <c r="W18" s="109">
        <v>5.4126959999999998E-3</v>
      </c>
      <c r="X18" s="109">
        <v>0.46766980959999999</v>
      </c>
      <c r="Y18" s="109">
        <v>0.25942625079999998</v>
      </c>
      <c r="Z18" s="109">
        <v>5.5382439914999999</v>
      </c>
      <c r="AA18" s="109">
        <v>218.33781159</v>
      </c>
      <c r="AB18" s="109">
        <v>183.09363200999999</v>
      </c>
      <c r="AC18" s="109">
        <v>30.563136529000001</v>
      </c>
      <c r="AD18" s="109">
        <v>622.78835822999997</v>
      </c>
      <c r="AE18" s="109">
        <v>604.10470953000004</v>
      </c>
      <c r="AF18" s="109">
        <v>0.20272893710000001</v>
      </c>
      <c r="AH18" s="109" t="s">
        <v>17</v>
      </c>
      <c r="AI18" s="109">
        <v>15.9412718157119</v>
      </c>
      <c r="AJ18" s="109">
        <v>20.9765396741582</v>
      </c>
      <c r="AK18" s="109">
        <v>113.269333946933</v>
      </c>
      <c r="AL18" s="109">
        <v>113.269333946933</v>
      </c>
      <c r="AM18" s="109">
        <v>56.502001426511598</v>
      </c>
      <c r="AN18" s="109">
        <v>1.56367891124742E-3</v>
      </c>
      <c r="AO18" s="109">
        <v>7.6343797395239102E-3</v>
      </c>
      <c r="AP18" s="109">
        <v>338.199164230939</v>
      </c>
      <c r="AQ18" s="109">
        <v>0.20285793559475199</v>
      </c>
      <c r="AR18" s="109">
        <v>53.211628962093201</v>
      </c>
      <c r="AS18" s="109">
        <v>789.11720852644601</v>
      </c>
      <c r="AT18" s="109">
        <v>9.1374333878977305E-6</v>
      </c>
      <c r="AU18" s="109">
        <v>3.65494185287455E-5</v>
      </c>
      <c r="AV18" s="109">
        <v>126156.725228393</v>
      </c>
      <c r="AW18" s="109">
        <v>18.416991931083501</v>
      </c>
      <c r="AX18" s="109">
        <v>458.91923530481603</v>
      </c>
      <c r="AY18" s="109">
        <v>29.241546956794899</v>
      </c>
      <c r="AZ18" s="109">
        <v>0.67890891394809205</v>
      </c>
      <c r="BA18" s="109">
        <v>104.58906958117601</v>
      </c>
      <c r="BB18" s="109">
        <v>2.03741282263264</v>
      </c>
      <c r="BC18" s="109">
        <v>580.83311399417903</v>
      </c>
      <c r="BD18" s="109">
        <v>59.904639687699898</v>
      </c>
      <c r="BE18" s="109">
        <v>590.99364129306502</v>
      </c>
      <c r="BF18" s="109">
        <v>221.436074219169</v>
      </c>
      <c r="BG18" s="109">
        <v>1028.0716539837399</v>
      </c>
      <c r="BH18" s="109">
        <v>283.472248524539</v>
      </c>
      <c r="BI18" s="109">
        <v>283.472248524539</v>
      </c>
      <c r="BJ18" s="109">
        <v>186.89657856202899</v>
      </c>
      <c r="BK18" s="109">
        <v>2.74883887970712E-5</v>
      </c>
      <c r="BL18" s="109">
        <v>2.11499199624432E-4</v>
      </c>
      <c r="BM18" s="109">
        <v>88.358879992945205</v>
      </c>
      <c r="BN18" s="109">
        <v>443.89518866383099</v>
      </c>
      <c r="BO18" s="109">
        <v>19.4836781374905</v>
      </c>
      <c r="BP18" s="109">
        <v>63.849898551803904</v>
      </c>
      <c r="BQ18" s="109">
        <v>2.7517804860102402</v>
      </c>
      <c r="BR18" s="109">
        <v>2.29244721242083E-3</v>
      </c>
      <c r="BS18" s="109">
        <v>4.65436335929275E-3</v>
      </c>
      <c r="BT18" s="109">
        <v>16.879683307180699</v>
      </c>
      <c r="BU18" s="109">
        <v>20.338752511312698</v>
      </c>
      <c r="BV18" s="109">
        <v>21.665931337599201</v>
      </c>
      <c r="BW18" s="109">
        <v>0</v>
      </c>
      <c r="BX18" s="109">
        <v>6.1094316649856397E-3</v>
      </c>
      <c r="BY18" s="109">
        <v>5.86982945374978E-3</v>
      </c>
      <c r="BZ18" s="109">
        <v>12955.0710840677</v>
      </c>
      <c r="CA18" s="109">
        <v>9940.3721782414796</v>
      </c>
      <c r="CB18" s="109">
        <v>1016.12718373782</v>
      </c>
      <c r="CC18" s="109">
        <v>11044.858241972201</v>
      </c>
      <c r="CD18" s="109">
        <v>352.68024626242101</v>
      </c>
      <c r="CE18" s="109">
        <v>4.1367518866669899</v>
      </c>
      <c r="CF18" s="109">
        <v>5.4046762695503098E-3</v>
      </c>
      <c r="CG18" s="109">
        <v>0.46891247734387098</v>
      </c>
      <c r="CH18" s="109">
        <v>0.26062097223168301</v>
      </c>
      <c r="CI18" s="109">
        <v>5.5577168520467097</v>
      </c>
      <c r="CJ18" s="109">
        <v>0.22874633327413901</v>
      </c>
      <c r="CK18" s="109">
        <v>5495.4244920944102</v>
      </c>
      <c r="CL18" s="109">
        <v>0.51966421633955495</v>
      </c>
      <c r="CM18" s="109">
        <v>0.122162999818118</v>
      </c>
      <c r="CN18" s="109">
        <v>515.78598291417904</v>
      </c>
      <c r="CO18" s="109">
        <v>0.26192742093398802</v>
      </c>
      <c r="CP18" s="109">
        <v>5.48771945193097E-6</v>
      </c>
      <c r="CQ18" s="109">
        <v>2.28326086784944E-2</v>
      </c>
      <c r="CR18" s="109">
        <v>1062.3746358508999</v>
      </c>
      <c r="CS18" s="109">
        <v>1010.12968031923</v>
      </c>
      <c r="CT18" s="109">
        <v>52.244955531672097</v>
      </c>
      <c r="CU18" s="109">
        <v>6.4620005767291103E-4</v>
      </c>
      <c r="CV18" s="109">
        <v>123.169351131246</v>
      </c>
      <c r="CW18" s="109">
        <v>4.6453813746920401E-3</v>
      </c>
      <c r="CX18" s="109">
        <v>74.255337162761705</v>
      </c>
      <c r="CY18" s="109">
        <v>0.95122277639070296</v>
      </c>
      <c r="CZ18" s="109">
        <v>291.82344533143697</v>
      </c>
      <c r="DA18" s="109">
        <v>73.7502554399519</v>
      </c>
      <c r="DB18" s="109">
        <v>0.58520887384601705</v>
      </c>
      <c r="DC18" s="109">
        <v>2.3960497069506199</v>
      </c>
      <c r="DD18" s="109">
        <v>2.4572619455789E-3</v>
      </c>
      <c r="DE18" s="109">
        <v>13.6152435359932</v>
      </c>
      <c r="DF18" s="109">
        <v>3104.0991145503899</v>
      </c>
      <c r="DG18" s="109">
        <v>30.953345740833999</v>
      </c>
      <c r="DH18" s="109">
        <v>0</v>
      </c>
      <c r="DI18" s="109">
        <v>1436.8145993524799</v>
      </c>
      <c r="DJ18" s="109">
        <v>1147.3964942538801</v>
      </c>
      <c r="DK18" s="109">
        <v>330.527739224134</v>
      </c>
      <c r="DL18" s="109">
        <v>12883.646319769299</v>
      </c>
      <c r="DM18" s="109">
        <v>793.34049289473103</v>
      </c>
      <c r="DN18" s="109">
        <v>1837.7965191583501</v>
      </c>
      <c r="DP18" s="30">
        <f t="shared" si="0"/>
        <v>8.0000012727340572E-3</v>
      </c>
      <c r="DQ18" s="45">
        <f t="shared" si="1"/>
        <v>3.0705180607132989E-3</v>
      </c>
      <c r="DR18" s="45">
        <f t="shared" si="2"/>
        <v>-4.1007852348436628E-3</v>
      </c>
      <c r="DS18" s="45">
        <f t="shared" si="3"/>
        <v>-4.5891504870737331E-3</v>
      </c>
      <c r="DT18" s="45">
        <f t="shared" si="4"/>
        <v>-8.4092767388585787E-3</v>
      </c>
      <c r="DU18" s="45">
        <f t="shared" si="5"/>
        <v>-8.6021761163994973E-3</v>
      </c>
      <c r="DV18" s="45">
        <f t="shared" si="6"/>
        <v>-1.1623641009410126E-4</v>
      </c>
      <c r="DW18" s="45">
        <f t="shared" si="7"/>
        <v>1.3975053435233076E-2</v>
      </c>
      <c r="DX18" s="45">
        <f t="shared" si="8"/>
        <v>-2.7049597155610989E-3</v>
      </c>
      <c r="DY18" s="45">
        <f t="shared" si="9"/>
        <v>1.1948640481367056E-2</v>
      </c>
      <c r="DZ18" s="45">
        <f t="shared" si="10"/>
        <v>-5.9539537880264328E-3</v>
      </c>
      <c r="EA18" s="45">
        <f t="shared" si="11"/>
        <v>-8.2855881051254032E-3</v>
      </c>
      <c r="EB18" s="45">
        <f t="shared" si="12"/>
        <v>1.1870945772587769E-2</v>
      </c>
      <c r="EC18" s="45">
        <f t="shared" si="13"/>
        <v>1.1060950970085467E-2</v>
      </c>
      <c r="ED18" s="45">
        <f t="shared" si="14"/>
        <v>1.5179662602670544E-2</v>
      </c>
      <c r="EE18" s="45">
        <f t="shared" si="15"/>
        <v>1.4184160661761609E-2</v>
      </c>
      <c r="EF18" s="45">
        <f t="shared" si="16"/>
        <v>9.6301906785245994E-4</v>
      </c>
      <c r="EG18" s="45">
        <f t="shared" si="17"/>
        <v>-5.122764058193517E-3</v>
      </c>
      <c r="EH18" s="45">
        <f t="shared" si="18"/>
        <v>-6.4138653950886896E-3</v>
      </c>
      <c r="EI18" s="45">
        <f t="shared" si="19"/>
        <v>-8.9588597473130721E-3</v>
      </c>
      <c r="EJ18" s="45">
        <f t="shared" si="20"/>
        <v>-1.2950561596037596E-3</v>
      </c>
      <c r="EK18" s="45">
        <f t="shared" si="21"/>
        <v>4.8108894148238424E-3</v>
      </c>
      <c r="EL18" s="45">
        <f t="shared" si="22"/>
        <v>-1.48165174059102E-3</v>
      </c>
      <c r="EM18" s="45">
        <f t="shared" si="23"/>
        <v>2.657147667782649E-3</v>
      </c>
      <c r="EN18" s="45">
        <f t="shared" si="24"/>
        <v>4.6052449511136077E-3</v>
      </c>
      <c r="EO18" s="45">
        <f t="shared" si="25"/>
        <v>3.5160712631289687E-3</v>
      </c>
      <c r="EP18" s="45">
        <f t="shared" si="26"/>
        <v>1.4190224801680213E-2</v>
      </c>
      <c r="EQ18" s="45">
        <f t="shared" si="27"/>
        <v>2.0770501465727075E-2</v>
      </c>
      <c r="ER18" s="45">
        <f t="shared" si="28"/>
        <v>1.2767315666824501E-2</v>
      </c>
      <c r="ES18" s="45">
        <f t="shared" si="29"/>
        <v>-1.429890684671419E-2</v>
      </c>
      <c r="ET18" s="45">
        <f t="shared" si="30"/>
        <v>-1.429973283498041E-2</v>
      </c>
      <c r="EU18" s="45">
        <f t="shared" si="31"/>
        <v>6.3631022091508154E-4</v>
      </c>
    </row>
    <row r="19" spans="1:151" x14ac:dyDescent="0.25">
      <c r="A19" s="11" t="s">
        <v>18</v>
      </c>
      <c r="B19" s="20">
        <v>143756.07433999999</v>
      </c>
      <c r="C19" s="20">
        <v>21.192707129999999</v>
      </c>
      <c r="D19" s="20">
        <v>10748.061388</v>
      </c>
      <c r="E19" s="20">
        <v>978.78839601000004</v>
      </c>
      <c r="F19" s="20">
        <v>926.68770096000003</v>
      </c>
      <c r="G19" s="20">
        <v>21.037370157000002</v>
      </c>
      <c r="H19" s="20">
        <v>17959.799975000002</v>
      </c>
      <c r="I19" s="20">
        <v>114.49227445</v>
      </c>
      <c r="J19" s="20">
        <v>460.09159052000001</v>
      </c>
      <c r="K19" s="20">
        <v>269.26372537999998</v>
      </c>
      <c r="L19" s="109">
        <v>18.921132031999999</v>
      </c>
      <c r="M19" s="109">
        <v>67.748431143999994</v>
      </c>
      <c r="N19" s="109">
        <v>25.405979310999999</v>
      </c>
      <c r="O19" s="109">
        <v>1653.2169203999999</v>
      </c>
      <c r="P19" s="109">
        <v>1067.3455908000001</v>
      </c>
      <c r="Q19" s="109">
        <v>2.5430880000000002E-4</v>
      </c>
      <c r="R19" s="109">
        <v>3.9971100000000001E-5</v>
      </c>
      <c r="S19" s="109">
        <v>6.4514843000000001E-3</v>
      </c>
      <c r="T19" s="109">
        <v>1.02061507E-2</v>
      </c>
      <c r="U19" s="109">
        <v>9.1854754000000004E-3</v>
      </c>
      <c r="V19" s="109">
        <v>4.7136631779</v>
      </c>
      <c r="W19" s="109">
        <v>5.6893600999999997E-3</v>
      </c>
      <c r="X19" s="109">
        <v>0.52758962529999998</v>
      </c>
      <c r="Y19" s="109">
        <v>0.30091126839999999</v>
      </c>
      <c r="Z19" s="109">
        <v>6.2024085916000002</v>
      </c>
      <c r="AA19" s="109">
        <v>295.63146696000001</v>
      </c>
      <c r="AB19" s="109">
        <v>328.94960119000001</v>
      </c>
      <c r="AC19" s="109">
        <v>39.870737415999997</v>
      </c>
      <c r="AD19" s="109">
        <v>501.84798697999997</v>
      </c>
      <c r="AE19" s="109">
        <v>486.79256056999998</v>
      </c>
      <c r="AF19" s="109">
        <v>0.22201862980000001</v>
      </c>
      <c r="AH19" s="109" t="s">
        <v>18</v>
      </c>
      <c r="AI19" s="109">
        <v>17.657477006779501</v>
      </c>
      <c r="AJ19" s="109">
        <v>18.865263382844599</v>
      </c>
      <c r="AK19" s="109">
        <v>115.039017523121</v>
      </c>
      <c r="AL19" s="109">
        <v>115.039017523121</v>
      </c>
      <c r="AM19" s="109">
        <v>51.801311637642797</v>
      </c>
      <c r="AN19" s="109">
        <v>1.5736200212746001E-3</v>
      </c>
      <c r="AO19" s="109">
        <v>7.6829163312885397E-3</v>
      </c>
      <c r="AP19" s="109">
        <v>469.48417544348899</v>
      </c>
      <c r="AQ19" s="109">
        <v>0.22331835166250899</v>
      </c>
      <c r="AR19" s="109">
        <v>69.030055372432301</v>
      </c>
      <c r="AS19" s="109">
        <v>922.34142936167302</v>
      </c>
      <c r="AT19" s="109">
        <v>8.0225264681404505E-6</v>
      </c>
      <c r="AU19" s="109">
        <v>3.2089830707077301E-5</v>
      </c>
      <c r="AV19" s="109">
        <v>144964.376015035</v>
      </c>
      <c r="AW19" s="109">
        <v>14.8417500333449</v>
      </c>
      <c r="AX19" s="109">
        <v>369.94986049151998</v>
      </c>
      <c r="AY19" s="109">
        <v>23.559852691567801</v>
      </c>
      <c r="AZ19" s="109">
        <v>0.54731651339032295</v>
      </c>
      <c r="BA19" s="109">
        <v>84.2769624277297</v>
      </c>
      <c r="BB19" s="109">
        <v>1.5359218654408899</v>
      </c>
      <c r="BC19" s="109">
        <v>688.09298374416198</v>
      </c>
      <c r="BD19" s="109">
        <v>69.111347522359097</v>
      </c>
      <c r="BE19" s="109">
        <v>763.52230643845598</v>
      </c>
      <c r="BF19" s="109">
        <v>301.91959979555202</v>
      </c>
      <c r="BG19" s="109">
        <v>1673.65509054059</v>
      </c>
      <c r="BH19" s="109">
        <v>269.37365598310402</v>
      </c>
      <c r="BI19" s="109">
        <v>269.37365598310402</v>
      </c>
      <c r="BJ19" s="109">
        <v>338.61002624356399</v>
      </c>
      <c r="BK19" s="109">
        <v>2.6953338011447398E-5</v>
      </c>
      <c r="BL19" s="109">
        <v>2.2557068109120901E-4</v>
      </c>
      <c r="BM19" s="109">
        <v>86.306403128799502</v>
      </c>
      <c r="BN19" s="109">
        <v>725.47355509288695</v>
      </c>
      <c r="BO19" s="109">
        <v>28.742366951144401</v>
      </c>
      <c r="BP19" s="109">
        <v>79.627958731669196</v>
      </c>
      <c r="BQ19" s="109">
        <v>2.4903875164595899</v>
      </c>
      <c r="BR19" s="109">
        <v>2.1305023187111701E-3</v>
      </c>
      <c r="BS19" s="109">
        <v>4.3255798938474496E-3</v>
      </c>
      <c r="BT19" s="109">
        <v>28.269813459742299</v>
      </c>
      <c r="BU19" s="109">
        <v>25.886640424702598</v>
      </c>
      <c r="BV19" s="109">
        <v>21.276758356233799</v>
      </c>
      <c r="BW19" s="109">
        <v>0</v>
      </c>
      <c r="BX19" s="109">
        <v>5.1900237217326096E-3</v>
      </c>
      <c r="BY19" s="109">
        <v>4.9864928234042601E-3</v>
      </c>
      <c r="BZ19" s="109">
        <v>18445.772057959501</v>
      </c>
      <c r="CA19" s="109">
        <v>9709.4735497831098</v>
      </c>
      <c r="CB19" s="109">
        <v>992.52386184736304</v>
      </c>
      <c r="CC19" s="109">
        <v>10788.3038147592</v>
      </c>
      <c r="CD19" s="109">
        <v>480.98965638669603</v>
      </c>
      <c r="CE19" s="109">
        <v>4.7764064596636802</v>
      </c>
      <c r="CF19" s="109">
        <v>5.7101428713217297E-3</v>
      </c>
      <c r="CG19" s="109">
        <v>0.53214276797786497</v>
      </c>
      <c r="CH19" s="109">
        <v>0.30427786702822401</v>
      </c>
      <c r="CI19" s="109">
        <v>6.2757802526276301</v>
      </c>
      <c r="CJ19" s="109">
        <v>0.121916682782453</v>
      </c>
      <c r="CK19" s="109">
        <v>8118.1456128894197</v>
      </c>
      <c r="CL19" s="109">
        <v>0.43786186444881697</v>
      </c>
      <c r="CM19" s="109">
        <v>9.8414109690967103E-2</v>
      </c>
      <c r="CN19" s="109">
        <v>427.19488029453697</v>
      </c>
      <c r="CO19" s="109">
        <v>0.20400370905603499</v>
      </c>
      <c r="CP19" s="109">
        <v>4.3813275285636299E-6</v>
      </c>
      <c r="CQ19" s="109">
        <v>1.8323053599872099E-2</v>
      </c>
      <c r="CR19" s="109">
        <v>974.12752119335403</v>
      </c>
      <c r="CS19" s="109">
        <v>922.02600859228596</v>
      </c>
      <c r="CT19" s="109">
        <v>52.101512601068102</v>
      </c>
      <c r="CU19" s="109">
        <v>2.7682616687886103E-4</v>
      </c>
      <c r="CV19" s="109">
        <v>128.544092142176</v>
      </c>
      <c r="CW19" s="109">
        <v>1.9900556204081798E-3</v>
      </c>
      <c r="CX19" s="109">
        <v>72.982791491261395</v>
      </c>
      <c r="CY19" s="109">
        <v>0.84725703875174196</v>
      </c>
      <c r="CZ19" s="109">
        <v>289.15731854031901</v>
      </c>
      <c r="DA19" s="109">
        <v>53.108110756067603</v>
      </c>
      <c r="DB19" s="109">
        <v>0.57726146982147997</v>
      </c>
      <c r="DC19" s="109">
        <v>1.8376695201088999</v>
      </c>
      <c r="DD19" s="109">
        <v>1.95179394390339E-3</v>
      </c>
      <c r="DE19" s="109">
        <v>21.270856011067199</v>
      </c>
      <c r="DF19" s="109">
        <v>4678.0648084840504</v>
      </c>
      <c r="DG19" s="109">
        <v>40.6541587966015</v>
      </c>
      <c r="DH19" s="109">
        <v>0</v>
      </c>
      <c r="DI19" s="109">
        <v>2089.9522174495501</v>
      </c>
      <c r="DJ19" s="109">
        <v>1691.47570419678</v>
      </c>
      <c r="DK19" s="109">
        <v>473.59680789065902</v>
      </c>
      <c r="DL19" s="109">
        <v>18360.478791426201</v>
      </c>
      <c r="DM19" s="109">
        <v>1090.1289779661599</v>
      </c>
      <c r="DN19" s="109">
        <v>2518.48890331249</v>
      </c>
      <c r="DP19" s="30">
        <f t="shared" si="0"/>
        <v>7.9999974612065851E-3</v>
      </c>
      <c r="DQ19" s="45">
        <f t="shared" si="1"/>
        <v>8.4052216964218968E-3</v>
      </c>
      <c r="DR19" s="45">
        <f t="shared" si="2"/>
        <v>3.9660448152382998E-3</v>
      </c>
      <c r="DS19" s="45">
        <f t="shared" si="3"/>
        <v>3.7441567652497288E-3</v>
      </c>
      <c r="DT19" s="45">
        <f t="shared" si="4"/>
        <v>-4.7618819712676643E-3</v>
      </c>
      <c r="DU19" s="45">
        <f t="shared" si="5"/>
        <v>-5.0304890880550138E-3</v>
      </c>
      <c r="DV19" s="45">
        <f t="shared" si="6"/>
        <v>1.1098623655177118E-2</v>
      </c>
      <c r="DW19" s="45">
        <f t="shared" si="7"/>
        <v>2.2309759406226336E-2</v>
      </c>
      <c r="DX19" s="45">
        <f t="shared" si="8"/>
        <v>4.7753708776200072E-3</v>
      </c>
      <c r="DY19" s="45">
        <f t="shared" si="9"/>
        <v>2.0414598130066648E-2</v>
      </c>
      <c r="DZ19" s="45">
        <f t="shared" si="10"/>
        <v>4.0826369370360825E-4</v>
      </c>
      <c r="EA19" s="45">
        <f t="shared" si="11"/>
        <v>-2.9527117648623312E-3</v>
      </c>
      <c r="EB19" s="45">
        <f t="shared" si="12"/>
        <v>1.8917400842953857E-2</v>
      </c>
      <c r="EC19" s="45">
        <f t="shared" si="13"/>
        <v>1.8919212198779033E-2</v>
      </c>
      <c r="ED19" s="45">
        <f t="shared" si="14"/>
        <v>2.314202287956459E-2</v>
      </c>
      <c r="EE19" s="45">
        <f t="shared" si="15"/>
        <v>2.1345839025842774E-2</v>
      </c>
      <c r="EF19" s="45">
        <f t="shared" si="16"/>
        <v>1.0210211487844904E-2</v>
      </c>
      <c r="EG19" s="45">
        <f t="shared" si="17"/>
        <v>3.5339826829321936E-3</v>
      </c>
      <c r="EH19" s="45">
        <f t="shared" si="18"/>
        <v>7.1269065300524675E-4</v>
      </c>
      <c r="EI19" s="45">
        <f t="shared" si="19"/>
        <v>-2.9035584261096468E-3</v>
      </c>
      <c r="EJ19" s="45">
        <f t="shared" si="20"/>
        <v>7.7362302405315896E-3</v>
      </c>
      <c r="EK19" s="45">
        <f t="shared" si="21"/>
        <v>1.33109387318661E-2</v>
      </c>
      <c r="EL19" s="45">
        <f t="shared" si="22"/>
        <v>3.6529189498358556E-3</v>
      </c>
      <c r="EM19" s="45">
        <f t="shared" si="23"/>
        <v>8.6300837990814765E-3</v>
      </c>
      <c r="EN19" s="45">
        <f t="shared" si="24"/>
        <v>1.1188011157325031E-2</v>
      </c>
      <c r="EO19" s="45">
        <f t="shared" si="25"/>
        <v>1.1829543304676506E-2</v>
      </c>
      <c r="EP19" s="45">
        <f t="shared" si="26"/>
        <v>2.1270174316060923E-2</v>
      </c>
      <c r="EQ19" s="45">
        <f t="shared" si="27"/>
        <v>2.9367492827523326E-2</v>
      </c>
      <c r="ER19" s="45">
        <f t="shared" si="28"/>
        <v>1.9649031630077612E-2</v>
      </c>
      <c r="ES19" s="45">
        <f t="shared" si="29"/>
        <v>-1.4220088835966012E-2</v>
      </c>
      <c r="ET19" s="45">
        <f t="shared" si="30"/>
        <v>-1.4220937502095949E-2</v>
      </c>
      <c r="EU19" s="45">
        <f t="shared" si="31"/>
        <v>5.8541117188220058E-3</v>
      </c>
    </row>
    <row r="20" spans="1:151" x14ac:dyDescent="0.25">
      <c r="A20" s="11" t="s">
        <v>19</v>
      </c>
      <c r="B20" s="20">
        <v>89789.772349000006</v>
      </c>
      <c r="C20" s="20">
        <v>14.65485805</v>
      </c>
      <c r="D20" s="20">
        <v>6097.4016701</v>
      </c>
      <c r="E20" s="20">
        <v>640.48569992</v>
      </c>
      <c r="F20" s="20">
        <v>599.31662075999998</v>
      </c>
      <c r="G20" s="20">
        <v>15.326592827000001</v>
      </c>
      <c r="H20" s="20">
        <v>15235.305463999999</v>
      </c>
      <c r="I20" s="20">
        <v>76.071191499999998</v>
      </c>
      <c r="J20" s="20">
        <v>306.29977756</v>
      </c>
      <c r="K20" s="20">
        <v>153.32023029000001</v>
      </c>
      <c r="L20" s="109">
        <v>10.452565742999999</v>
      </c>
      <c r="M20" s="109">
        <v>57.525716283999998</v>
      </c>
      <c r="N20" s="109">
        <v>27.522797421</v>
      </c>
      <c r="O20" s="109">
        <v>1273.0574615999999</v>
      </c>
      <c r="P20" s="109">
        <v>1021.1993146999999</v>
      </c>
      <c r="Q20" s="109">
        <v>1.9049139999999999E-4</v>
      </c>
      <c r="R20" s="109">
        <v>2.7350100000000001E-5</v>
      </c>
      <c r="S20" s="109">
        <v>4.0893732000000004E-3</v>
      </c>
      <c r="T20" s="109">
        <v>6.1158506999999997E-3</v>
      </c>
      <c r="U20" s="109">
        <v>6.6766598E-3</v>
      </c>
      <c r="V20" s="109">
        <v>4.4894482911000004</v>
      </c>
      <c r="W20" s="109">
        <v>5.0738340000000002E-3</v>
      </c>
      <c r="X20" s="109">
        <v>0.52077969690000003</v>
      </c>
      <c r="Y20" s="109">
        <v>0.30514644340000002</v>
      </c>
      <c r="Z20" s="109">
        <v>5.7760747806000001</v>
      </c>
      <c r="AA20" s="109">
        <v>298.08471302999999</v>
      </c>
      <c r="AB20" s="109">
        <v>175.36236453000001</v>
      </c>
      <c r="AC20" s="109">
        <v>35.069688296000002</v>
      </c>
      <c r="AD20" s="109">
        <v>189.23541885</v>
      </c>
      <c r="AE20" s="109">
        <v>183.55835909999999</v>
      </c>
      <c r="AF20" s="109">
        <v>0.2124095818</v>
      </c>
      <c r="AH20" s="109" t="s">
        <v>19</v>
      </c>
      <c r="AI20" s="109">
        <v>11.8208395456207</v>
      </c>
      <c r="AJ20" s="109">
        <v>10.5337186268236</v>
      </c>
      <c r="AK20" s="109">
        <v>77.040991454283301</v>
      </c>
      <c r="AL20" s="109">
        <v>77.040991454283301</v>
      </c>
      <c r="AM20" s="109">
        <v>27.4562729385406</v>
      </c>
      <c r="AN20" s="109">
        <v>1.1480930019786399E-3</v>
      </c>
      <c r="AO20" s="109">
        <v>5.6053200835551702E-3</v>
      </c>
      <c r="AP20" s="109">
        <v>312.25839828126101</v>
      </c>
      <c r="AQ20" s="109">
        <v>0.215339468944482</v>
      </c>
      <c r="AR20" s="109">
        <v>58.663829790347897</v>
      </c>
      <c r="AS20" s="109">
        <v>661.92916982544796</v>
      </c>
      <c r="AT20" s="109">
        <v>5.512811168615E-6</v>
      </c>
      <c r="AU20" s="109">
        <v>2.2051387203271598E-5</v>
      </c>
      <c r="AV20" s="109">
        <v>90793.962198228604</v>
      </c>
      <c r="AW20" s="109">
        <v>5.5989172451043503</v>
      </c>
      <c r="AX20" s="109">
        <v>139.50920881628301</v>
      </c>
      <c r="AY20" s="109">
        <v>8.8898571735643692</v>
      </c>
      <c r="AZ20" s="109">
        <v>0.20638519486102599</v>
      </c>
      <c r="BA20" s="109">
        <v>31.796164519916001</v>
      </c>
      <c r="BB20" s="109">
        <v>0.62390630907697997</v>
      </c>
      <c r="BC20" s="109">
        <v>500.90598628551999</v>
      </c>
      <c r="BD20" s="109">
        <v>56.957718192086503</v>
      </c>
      <c r="BE20" s="109">
        <v>616.85707973911497</v>
      </c>
      <c r="BF20" s="109">
        <v>304.72254656101501</v>
      </c>
      <c r="BG20" s="109">
        <v>1248.0793458345699</v>
      </c>
      <c r="BH20" s="109">
        <v>154.561641792291</v>
      </c>
      <c r="BI20" s="109">
        <v>154.561641792291</v>
      </c>
      <c r="BJ20" s="109">
        <v>179.75173464384301</v>
      </c>
      <c r="BK20" s="109">
        <v>1.9295444591378799E-5</v>
      </c>
      <c r="BL20" s="109">
        <v>1.71213918042957E-4</v>
      </c>
      <c r="BM20" s="109">
        <v>49.194216553404097</v>
      </c>
      <c r="BN20" s="109">
        <v>509.78142673072102</v>
      </c>
      <c r="BO20" s="109">
        <v>23.761349216476798</v>
      </c>
      <c r="BP20" s="109">
        <v>81.785633551937096</v>
      </c>
      <c r="BQ20" s="109">
        <v>1.2694230748700599</v>
      </c>
      <c r="BR20" s="109">
        <v>1.35587373027552E-3</v>
      </c>
      <c r="BS20" s="109">
        <v>2.7528533099643298E-3</v>
      </c>
      <c r="BT20" s="109">
        <v>21.545198151708799</v>
      </c>
      <c r="BU20" s="109">
        <v>28.1239339998723</v>
      </c>
      <c r="BV20" s="109">
        <v>14.7662444870671</v>
      </c>
      <c r="BW20" s="109">
        <v>0</v>
      </c>
      <c r="BX20" s="109">
        <v>3.1207903569834099E-3</v>
      </c>
      <c r="BY20" s="109">
        <v>2.9984268919790299E-3</v>
      </c>
      <c r="BZ20" s="109">
        <v>15633.2970638844</v>
      </c>
      <c r="CA20" s="109">
        <v>5534.34876392356</v>
      </c>
      <c r="CB20" s="109">
        <v>565.73339980268599</v>
      </c>
      <c r="CC20" s="109">
        <v>6149.2763802796499</v>
      </c>
      <c r="CD20" s="109">
        <v>382.90798130094697</v>
      </c>
      <c r="CE20" s="109">
        <v>4.5778896073017004</v>
      </c>
      <c r="CF20" s="109">
        <v>5.1377608108599702E-3</v>
      </c>
      <c r="CG20" s="109">
        <v>0.52891819498779202</v>
      </c>
      <c r="CH20" s="109">
        <v>0.31041013548504398</v>
      </c>
      <c r="CI20" s="109">
        <v>5.8838220631954803</v>
      </c>
      <c r="CJ20" s="109">
        <v>6.6891049785875997E-2</v>
      </c>
      <c r="CK20" s="109">
        <v>7179.1880909902602</v>
      </c>
      <c r="CL20" s="109">
        <v>0.24603473955146901</v>
      </c>
      <c r="CM20" s="109">
        <v>3.7139833551039697E-2</v>
      </c>
      <c r="CN20" s="109">
        <v>192.67625511885601</v>
      </c>
      <c r="CO20" s="109">
        <v>0.108477226695767</v>
      </c>
      <c r="CP20" s="109">
        <v>2.6014795107943801E-6</v>
      </c>
      <c r="CQ20" s="109">
        <v>6.9445705892403403E-3</v>
      </c>
      <c r="CR20" s="109">
        <v>643.86417156754806</v>
      </c>
      <c r="CS20" s="109">
        <v>602.28515175350799</v>
      </c>
      <c r="CT20" s="109">
        <v>41.579019814040102</v>
      </c>
      <c r="CU20" s="109">
        <v>2.0684934274706901E-4</v>
      </c>
      <c r="CV20" s="109">
        <v>120.46705688475799</v>
      </c>
      <c r="CW20" s="109">
        <v>1.48697008879114E-3</v>
      </c>
      <c r="CX20" s="109">
        <v>57.657396010736399</v>
      </c>
      <c r="CY20" s="109">
        <v>0.49602328301283599</v>
      </c>
      <c r="CZ20" s="109">
        <v>229.110588578955</v>
      </c>
      <c r="DA20" s="109">
        <v>27.656898770839401</v>
      </c>
      <c r="DB20" s="109">
        <v>0.53114140247027897</v>
      </c>
      <c r="DC20" s="109">
        <v>0.87876098700926497</v>
      </c>
      <c r="DD20" s="109">
        <v>7.4824810374951101E-4</v>
      </c>
      <c r="DE20" s="109">
        <v>15.5415955175625</v>
      </c>
      <c r="DF20" s="109">
        <v>3980.9405261751799</v>
      </c>
      <c r="DG20" s="109">
        <v>35.781120204555798</v>
      </c>
      <c r="DH20" s="109">
        <v>0</v>
      </c>
      <c r="DI20" s="109">
        <v>1685.68663528618</v>
      </c>
      <c r="DJ20" s="109">
        <v>1301.0382801748101</v>
      </c>
      <c r="DK20" s="109">
        <v>508.22696527389598</v>
      </c>
      <c r="DL20" s="109">
        <v>15572.125843240299</v>
      </c>
      <c r="DM20" s="109">
        <v>1043.6894777724799</v>
      </c>
      <c r="DN20" s="109">
        <v>2498.4521447187099</v>
      </c>
      <c r="DP20" s="30">
        <f t="shared" si="0"/>
        <v>8.000000896230151E-3</v>
      </c>
      <c r="DQ20" s="45">
        <f t="shared" si="1"/>
        <v>1.1183788787496374E-2</v>
      </c>
      <c r="DR20" s="45">
        <f t="shared" si="2"/>
        <v>7.6006493332837349E-3</v>
      </c>
      <c r="DS20" s="45">
        <f t="shared" si="3"/>
        <v>8.5076747418542688E-3</v>
      </c>
      <c r="DT20" s="45">
        <f t="shared" si="4"/>
        <v>5.2748588266218E-3</v>
      </c>
      <c r="DU20" s="45">
        <f t="shared" si="5"/>
        <v>4.9531931714885272E-3</v>
      </c>
      <c r="DV20" s="45">
        <f t="shared" si="6"/>
        <v>1.4028081321749578E-2</v>
      </c>
      <c r="DW20" s="45">
        <f t="shared" si="7"/>
        <v>2.2107884875441713E-2</v>
      </c>
      <c r="DX20" s="45">
        <f t="shared" si="8"/>
        <v>1.2748583730061637E-2</v>
      </c>
      <c r="DY20" s="45">
        <f t="shared" si="9"/>
        <v>1.9453558761053296E-2</v>
      </c>
      <c r="DZ20" s="45">
        <f t="shared" si="10"/>
        <v>8.0968538851193938E-3</v>
      </c>
      <c r="EA20" s="45">
        <f t="shared" si="11"/>
        <v>7.7639199617517704E-3</v>
      </c>
      <c r="EB20" s="45">
        <f t="shared" si="12"/>
        <v>1.9784429988305079E-2</v>
      </c>
      <c r="EC20" s="45">
        <f t="shared" si="13"/>
        <v>2.1841405496580455E-2</v>
      </c>
      <c r="ED20" s="45">
        <f t="shared" si="14"/>
        <v>2.1979226718991489E-2</v>
      </c>
      <c r="EE20" s="45">
        <f t="shared" si="15"/>
        <v>2.2023284532938552E-2</v>
      </c>
      <c r="EF20" s="45">
        <f t="shared" si="16"/>
        <v>1.3750973246719785E-2</v>
      </c>
      <c r="EG20" s="45">
        <f t="shared" si="17"/>
        <v>7.8280654142616115E-3</v>
      </c>
      <c r="EH20" s="45">
        <f t="shared" si="18"/>
        <v>4.7327155760324468E-3</v>
      </c>
      <c r="EI20" s="45">
        <f t="shared" si="19"/>
        <v>5.5046290820017049E-4</v>
      </c>
      <c r="EJ20" s="45">
        <f t="shared" si="20"/>
        <v>1.1495761029161595E-2</v>
      </c>
      <c r="EK20" s="45">
        <f t="shared" si="21"/>
        <v>1.9699818433598689E-2</v>
      </c>
      <c r="EL20" s="45">
        <f t="shared" si="22"/>
        <v>1.2599310671174905E-2</v>
      </c>
      <c r="EM20" s="45">
        <f t="shared" si="23"/>
        <v>1.5627525681660249E-2</v>
      </c>
      <c r="EN20" s="45">
        <f t="shared" si="24"/>
        <v>1.7249724513892065E-2</v>
      </c>
      <c r="EO20" s="45">
        <f t="shared" si="25"/>
        <v>1.8654066418490468E-2</v>
      </c>
      <c r="EP20" s="45">
        <f t="shared" si="26"/>
        <v>2.2268278918238155E-2</v>
      </c>
      <c r="EQ20" s="45">
        <f t="shared" si="27"/>
        <v>2.5030285863259397E-2</v>
      </c>
      <c r="ER20" s="45">
        <f t="shared" si="28"/>
        <v>2.0286234156148462E-2</v>
      </c>
      <c r="ES20" s="45">
        <f t="shared" si="29"/>
        <v>-1.3797520607196202E-2</v>
      </c>
      <c r="ET20" s="45">
        <f t="shared" si="30"/>
        <v>-1.3798538506866766E-2</v>
      </c>
      <c r="EU20" s="45">
        <f t="shared" si="31"/>
        <v>1.3793573339081834E-2</v>
      </c>
    </row>
    <row r="21" spans="1:151" x14ac:dyDescent="0.25">
      <c r="A21" s="11" t="s">
        <v>20</v>
      </c>
      <c r="B21" s="20">
        <v>210963.88008999999</v>
      </c>
      <c r="C21" s="20">
        <v>23.346898450000001</v>
      </c>
      <c r="D21" s="20">
        <v>9808.1521573999999</v>
      </c>
      <c r="E21" s="20">
        <v>1246.7102037</v>
      </c>
      <c r="F21" s="20">
        <v>1171.3226387</v>
      </c>
      <c r="G21" s="20">
        <v>24.160792153999999</v>
      </c>
      <c r="H21" s="20">
        <v>16558.580468</v>
      </c>
      <c r="I21" s="20">
        <v>115.88869391999999</v>
      </c>
      <c r="J21" s="20">
        <v>442.77413789000002</v>
      </c>
      <c r="K21" s="20">
        <v>272.56854772000003</v>
      </c>
      <c r="L21" s="109">
        <v>18.350879481</v>
      </c>
      <c r="M21" s="109">
        <v>76.472758528</v>
      </c>
      <c r="N21" s="109">
        <v>26.215083060000001</v>
      </c>
      <c r="O21" s="109">
        <v>1484.6239078999999</v>
      </c>
      <c r="P21" s="109">
        <v>1059.949556</v>
      </c>
      <c r="Q21" s="109">
        <v>3.0815710000000002E-4</v>
      </c>
      <c r="R21" s="109">
        <v>4.8682900000000001E-5</v>
      </c>
      <c r="S21" s="109">
        <v>6.9172916999999997E-3</v>
      </c>
      <c r="T21" s="109">
        <v>1.0976431700000001E-2</v>
      </c>
      <c r="U21" s="109">
        <v>1.08835622E-2</v>
      </c>
      <c r="V21" s="109">
        <v>4.8255525105999997</v>
      </c>
      <c r="W21" s="109">
        <v>9.0143953999999998E-3</v>
      </c>
      <c r="X21" s="109">
        <v>0.80567787869999996</v>
      </c>
      <c r="Y21" s="109">
        <v>0.42387290529999999</v>
      </c>
      <c r="Z21" s="109">
        <v>6.6444414866999999</v>
      </c>
      <c r="AA21" s="109">
        <v>294.09569877000001</v>
      </c>
      <c r="AB21" s="109">
        <v>224.23576082</v>
      </c>
      <c r="AC21" s="109">
        <v>44.887412128000001</v>
      </c>
      <c r="AD21" s="109">
        <v>454.67356186000001</v>
      </c>
      <c r="AE21" s="109">
        <v>441.03335343999998</v>
      </c>
      <c r="AF21" s="109">
        <v>0.36646143959999999</v>
      </c>
      <c r="AH21" s="109" t="s">
        <v>20</v>
      </c>
      <c r="AI21" s="109">
        <v>19.2184709732445</v>
      </c>
      <c r="AJ21" s="109">
        <v>18.172300916287099</v>
      </c>
      <c r="AK21" s="109">
        <v>115.231542756683</v>
      </c>
      <c r="AL21" s="109">
        <v>115.231542756683</v>
      </c>
      <c r="AM21" s="109">
        <v>50.156348214719102</v>
      </c>
      <c r="AN21" s="109">
        <v>1.8414712214156899E-3</v>
      </c>
      <c r="AO21" s="109">
        <v>8.9907269189856507E-3</v>
      </c>
      <c r="AP21" s="109">
        <v>443.53118716282802</v>
      </c>
      <c r="AQ21" s="109">
        <v>0.36301650775522498</v>
      </c>
      <c r="AR21" s="109">
        <v>76.504720878600594</v>
      </c>
      <c r="AS21" s="109">
        <v>1071.5392654453899</v>
      </c>
      <c r="AT21" s="109">
        <v>9.6704204324366093E-6</v>
      </c>
      <c r="AU21" s="109">
        <v>3.8682034314941202E-5</v>
      </c>
      <c r="AV21" s="109">
        <v>209808.83683614599</v>
      </c>
      <c r="AW21" s="109">
        <v>13.420816081615</v>
      </c>
      <c r="AX21" s="109">
        <v>334.44649591869302</v>
      </c>
      <c r="AY21" s="109">
        <v>21.307858143598001</v>
      </c>
      <c r="AZ21" s="109">
        <v>0.49477346880735401</v>
      </c>
      <c r="BA21" s="109">
        <v>76.214292983239304</v>
      </c>
      <c r="BB21" s="109">
        <v>1.4637011503717501</v>
      </c>
      <c r="BC21" s="109">
        <v>752.58751844365804</v>
      </c>
      <c r="BD21" s="109">
        <v>78.800997593680407</v>
      </c>
      <c r="BE21" s="109">
        <v>855.750815526976</v>
      </c>
      <c r="BF21" s="109">
        <v>294.72547504427899</v>
      </c>
      <c r="BG21" s="109">
        <v>1294.02765726133</v>
      </c>
      <c r="BH21" s="109">
        <v>270.41365396968803</v>
      </c>
      <c r="BI21" s="109">
        <v>270.41365396968803</v>
      </c>
      <c r="BJ21" s="109">
        <v>226.70918563038401</v>
      </c>
      <c r="BK21" s="109">
        <v>3.1129429841520701E-5</v>
      </c>
      <c r="BL21" s="109">
        <v>2.7140925067096599E-4</v>
      </c>
      <c r="BM21" s="109">
        <v>78.089563897110196</v>
      </c>
      <c r="BN21" s="109">
        <v>548.50179426646105</v>
      </c>
      <c r="BO21" s="109">
        <v>26.385832611117898</v>
      </c>
      <c r="BP21" s="109">
        <v>78.995224134296393</v>
      </c>
      <c r="BQ21" s="109">
        <v>2.3716138447328801</v>
      </c>
      <c r="BR21" s="109">
        <v>2.2655345602054702E-3</v>
      </c>
      <c r="BS21" s="109">
        <v>4.5997519469567899E-3</v>
      </c>
      <c r="BT21" s="109">
        <v>22.1387424240718</v>
      </c>
      <c r="BU21" s="109">
        <v>26.246797304483501</v>
      </c>
      <c r="BV21" s="109">
        <v>23.2054892715378</v>
      </c>
      <c r="BW21" s="109">
        <v>0</v>
      </c>
      <c r="BX21" s="109">
        <v>5.5455200097003299E-3</v>
      </c>
      <c r="BY21" s="109">
        <v>5.3280421744186599E-3</v>
      </c>
      <c r="BZ21" s="109">
        <v>16709.328838219299</v>
      </c>
      <c r="CA21" s="109">
        <v>8785.0729873179007</v>
      </c>
      <c r="CB21" s="109">
        <v>898.02952866284102</v>
      </c>
      <c r="CC21" s="109">
        <v>9761.1920798778501</v>
      </c>
      <c r="CD21" s="109">
        <v>476.38311368563097</v>
      </c>
      <c r="CE21" s="109">
        <v>4.8179037187673899</v>
      </c>
      <c r="CF21" s="109">
        <v>8.9253398479913204E-3</v>
      </c>
      <c r="CG21" s="109">
        <v>0.79930891388195302</v>
      </c>
      <c r="CH21" s="109">
        <v>0.421214807916797</v>
      </c>
      <c r="CI21" s="109">
        <v>6.6249731664434401</v>
      </c>
      <c r="CJ21" s="109">
        <v>0.17747644174010799</v>
      </c>
      <c r="CK21" s="109">
        <v>7071.4030923791697</v>
      </c>
      <c r="CL21" s="109">
        <v>0.50705795741772597</v>
      </c>
      <c r="CM21" s="109">
        <v>8.9015778589813396E-2</v>
      </c>
      <c r="CN21" s="109">
        <v>427.475291368353</v>
      </c>
      <c r="CO21" s="109">
        <v>0.235680796750387</v>
      </c>
      <c r="CP21" s="109">
        <v>4.4617616142242199E-6</v>
      </c>
      <c r="CQ21" s="109">
        <v>1.6623264053087301E-2</v>
      </c>
      <c r="CR21" s="109">
        <v>1231.7685220333401</v>
      </c>
      <c r="CS21" s="109">
        <v>1157.18581918883</v>
      </c>
      <c r="CT21" s="109">
        <v>74.582702844513506</v>
      </c>
      <c r="CU21" s="109">
        <v>4.2255195797990402E-4</v>
      </c>
      <c r="CV21" s="109">
        <v>208.44125608337799</v>
      </c>
      <c r="CW21" s="109">
        <v>3.03767094914488E-3</v>
      </c>
      <c r="CX21" s="109">
        <v>104.081830365361</v>
      </c>
      <c r="CY21" s="109">
        <v>0.98712574061519998</v>
      </c>
      <c r="CZ21" s="109">
        <v>412.29059838952298</v>
      </c>
      <c r="DA21" s="109">
        <v>67.835672193345303</v>
      </c>
      <c r="DB21" s="109">
        <v>0.93586068718067394</v>
      </c>
      <c r="DC21" s="109">
        <v>1.94275708482834</v>
      </c>
      <c r="DD21" s="109">
        <v>1.78500813064589E-3</v>
      </c>
      <c r="DE21" s="109">
        <v>24.0908504122092</v>
      </c>
      <c r="DF21" s="109">
        <v>3946.7491145987901</v>
      </c>
      <c r="DG21" s="109">
        <v>44.9220820828386</v>
      </c>
      <c r="DH21" s="109">
        <v>0</v>
      </c>
      <c r="DI21" s="109">
        <v>1872.85613726772</v>
      </c>
      <c r="DJ21" s="109">
        <v>1490.03970994271</v>
      </c>
      <c r="DK21" s="109">
        <v>430.97054396368901</v>
      </c>
      <c r="DL21" s="109">
        <v>16612.077649652401</v>
      </c>
      <c r="DM21" s="109">
        <v>1062.2178711356401</v>
      </c>
      <c r="DN21" s="109">
        <v>2476.44108587653</v>
      </c>
      <c r="DP21" s="30">
        <f t="shared" si="0"/>
        <v>8.0000027924957487E-3</v>
      </c>
      <c r="DQ21" s="45">
        <f t="shared" si="1"/>
        <v>-5.4750758914807957E-3</v>
      </c>
      <c r="DR21" s="45">
        <f t="shared" si="2"/>
        <v>-6.0568721265072747E-3</v>
      </c>
      <c r="DS21" s="45">
        <f t="shared" si="3"/>
        <v>-4.7878618488518812E-3</v>
      </c>
      <c r="DT21" s="45">
        <f t="shared" si="4"/>
        <v>-1.1984887604445505E-2</v>
      </c>
      <c r="DU21" s="45">
        <f t="shared" si="5"/>
        <v>-1.2069108069882267E-2</v>
      </c>
      <c r="DV21" s="45">
        <f t="shared" si="6"/>
        <v>-2.8948447279788427E-3</v>
      </c>
      <c r="DW21" s="45">
        <f t="shared" si="7"/>
        <v>3.2307830828727292E-3</v>
      </c>
      <c r="DX21" s="45">
        <f t="shared" si="8"/>
        <v>-5.6705373154920463E-3</v>
      </c>
      <c r="DY21" s="45">
        <f t="shared" si="9"/>
        <v>1.7097865662065277E-3</v>
      </c>
      <c r="DZ21" s="45">
        <f t="shared" si="10"/>
        <v>-7.905878239941478E-3</v>
      </c>
      <c r="EA21" s="45">
        <f t="shared" si="11"/>
        <v>-9.731335487097266E-3</v>
      </c>
      <c r="EB21" s="45">
        <f t="shared" si="12"/>
        <v>4.1795733821856486E-4</v>
      </c>
      <c r="EC21" s="45">
        <f t="shared" si="13"/>
        <v>1.2097708945233165E-3</v>
      </c>
      <c r="ED21" s="45">
        <f t="shared" si="14"/>
        <v>3.6479286194243859E-3</v>
      </c>
      <c r="EE21" s="45">
        <f t="shared" si="15"/>
        <v>2.1400217800931114E-3</v>
      </c>
      <c r="EF21" s="45">
        <f t="shared" si="16"/>
        <v>-3.7534681929741139E-3</v>
      </c>
      <c r="EG21" s="45">
        <f t="shared" si="17"/>
        <v>-6.7877068256449787E-3</v>
      </c>
      <c r="EH21" s="45">
        <f t="shared" si="18"/>
        <v>-7.5181436743139854E-3</v>
      </c>
      <c r="EI21" s="45">
        <f t="shared" si="19"/>
        <v>-9.3718540498921882E-3</v>
      </c>
      <c r="EJ21" s="45">
        <f t="shared" si="20"/>
        <v>-4.7194161851401243E-3</v>
      </c>
      <c r="EK21" s="45">
        <f t="shared" si="21"/>
        <v>-1.5850603253841221E-3</v>
      </c>
      <c r="EL21" s="45">
        <f t="shared" si="22"/>
        <v>-9.87925956838763E-3</v>
      </c>
      <c r="EM21" s="45">
        <f t="shared" si="23"/>
        <v>-7.9051007684653972E-3</v>
      </c>
      <c r="EN21" s="45">
        <f t="shared" si="24"/>
        <v>-6.2709773377038619E-3</v>
      </c>
      <c r="EO21" s="45">
        <f t="shared" si="25"/>
        <v>-2.9300160586151554E-3</v>
      </c>
      <c r="EP21" s="45">
        <f t="shared" si="26"/>
        <v>2.1413991327071504E-3</v>
      </c>
      <c r="EQ21" s="45">
        <f t="shared" si="27"/>
        <v>1.1030465441101079E-2</v>
      </c>
      <c r="ER21" s="45">
        <f t="shared" si="28"/>
        <v>7.7237588880674061E-4</v>
      </c>
      <c r="ES21" s="45">
        <f t="shared" si="29"/>
        <v>-1.6111832154276844E-2</v>
      </c>
      <c r="ET21" s="45">
        <f t="shared" si="30"/>
        <v>-1.6112685627657993E-2</v>
      </c>
      <c r="EU21" s="45">
        <f t="shared" si="31"/>
        <v>-9.4005302400580661E-3</v>
      </c>
    </row>
    <row r="22" spans="1:151" x14ac:dyDescent="0.25">
      <c r="A22" s="11" t="s">
        <v>21</v>
      </c>
      <c r="B22" s="20">
        <v>227504.62439000001</v>
      </c>
      <c r="C22" s="20">
        <v>29.346543016999998</v>
      </c>
      <c r="D22" s="20">
        <v>13347.480781</v>
      </c>
      <c r="E22" s="20">
        <v>1469.7981414000001</v>
      </c>
      <c r="F22" s="20">
        <v>1389.2083347</v>
      </c>
      <c r="G22" s="20">
        <v>29.056896974000001</v>
      </c>
      <c r="H22" s="20">
        <v>17412.886675000002</v>
      </c>
      <c r="I22" s="20">
        <v>147.80428812</v>
      </c>
      <c r="J22" s="20">
        <v>461.83417866000002</v>
      </c>
      <c r="K22" s="20">
        <v>368.15554187999999</v>
      </c>
      <c r="L22" s="109">
        <v>23.780638248999999</v>
      </c>
      <c r="M22" s="109">
        <v>83.295663529999999</v>
      </c>
      <c r="N22" s="109">
        <v>29.403133268000001</v>
      </c>
      <c r="O22" s="109">
        <v>1499.7144968</v>
      </c>
      <c r="P22" s="109">
        <v>1109.0252029000001</v>
      </c>
      <c r="Q22" s="109">
        <v>3.8636829999999999E-4</v>
      </c>
      <c r="R22" s="109">
        <v>6.9051E-5</v>
      </c>
      <c r="S22" s="109">
        <v>9.4145628999999995E-3</v>
      </c>
      <c r="T22" s="109">
        <v>1.6059863300000001E-2</v>
      </c>
      <c r="U22" s="109">
        <v>1.38824749E-2</v>
      </c>
      <c r="V22" s="109">
        <v>5.5629125645000004</v>
      </c>
      <c r="W22" s="109">
        <v>9.0041331000000006E-3</v>
      </c>
      <c r="X22" s="109">
        <v>0.80434659500000005</v>
      </c>
      <c r="Y22" s="109">
        <v>0.43234233490000001</v>
      </c>
      <c r="Z22" s="109">
        <v>7.5863519065</v>
      </c>
      <c r="AA22" s="109">
        <v>308.75136108999999</v>
      </c>
      <c r="AB22" s="109">
        <v>213.28241783999999</v>
      </c>
      <c r="AC22" s="109">
        <v>48.649131560999997</v>
      </c>
      <c r="AD22" s="109">
        <v>677.08085473999995</v>
      </c>
      <c r="AE22" s="109">
        <v>656.76847120000002</v>
      </c>
      <c r="AF22" s="109">
        <v>0.35912438930000001</v>
      </c>
      <c r="AH22" s="109" t="s">
        <v>127</v>
      </c>
      <c r="AI22" s="109">
        <v>21.762229078764001</v>
      </c>
      <c r="AJ22" s="109">
        <v>23.523362617594199</v>
      </c>
      <c r="AK22" s="109">
        <v>146.799504611348</v>
      </c>
      <c r="AL22" s="109">
        <v>146.799504611348</v>
      </c>
      <c r="AM22" s="109">
        <v>70.886393441508702</v>
      </c>
      <c r="AN22" s="109">
        <v>2.34788749813985E-3</v>
      </c>
      <c r="AO22" s="109">
        <v>1.1463187012571799E-2</v>
      </c>
      <c r="AP22" s="109">
        <v>462.72911572267702</v>
      </c>
      <c r="AQ22" s="109">
        <v>0.35684405629409699</v>
      </c>
      <c r="AR22" s="109">
        <v>83.4691311131714</v>
      </c>
      <c r="AS22" s="109">
        <v>1287.17268571312</v>
      </c>
      <c r="AT22" s="109">
        <v>1.3703997916632199E-5</v>
      </c>
      <c r="AU22" s="109">
        <v>5.4816822037401397E-5</v>
      </c>
      <c r="AV22" s="109">
        <v>226594.141201188</v>
      </c>
      <c r="AW22" s="109">
        <v>19.960338655290801</v>
      </c>
      <c r="AX22" s="109">
        <v>497.455613463627</v>
      </c>
      <c r="AY22" s="109">
        <v>31.688651989395701</v>
      </c>
      <c r="AZ22" s="109">
        <v>0.73593596399852301</v>
      </c>
      <c r="BA22" s="109">
        <v>113.348139166763</v>
      </c>
      <c r="BB22" s="109">
        <v>2.1383839740516</v>
      </c>
      <c r="BC22" s="109">
        <v>863.568887323897</v>
      </c>
      <c r="BD22" s="109">
        <v>97.715789374215802</v>
      </c>
      <c r="BE22" s="109">
        <v>933.49899001736105</v>
      </c>
      <c r="BF22" s="109">
        <v>310.05569940590402</v>
      </c>
      <c r="BG22" s="109">
        <v>1285.55462891968</v>
      </c>
      <c r="BH22" s="109">
        <v>364.68119240558599</v>
      </c>
      <c r="BI22" s="109">
        <v>364.68119240558599</v>
      </c>
      <c r="BJ22" s="109">
        <v>215.547234449065</v>
      </c>
      <c r="BK22" s="109">
        <v>4.01194101453672E-5</v>
      </c>
      <c r="BL22" s="109">
        <v>3.38382711548283E-4</v>
      </c>
      <c r="BM22" s="109">
        <v>105.981944721308</v>
      </c>
      <c r="BN22" s="109">
        <v>549.53452096364003</v>
      </c>
      <c r="BO22" s="109">
        <v>28.560063397883098</v>
      </c>
      <c r="BP22" s="109">
        <v>90.429986757342405</v>
      </c>
      <c r="BQ22" s="109">
        <v>3.3197053038817899</v>
      </c>
      <c r="BR22" s="109">
        <v>3.07930592988199E-3</v>
      </c>
      <c r="BS22" s="109">
        <v>6.25192097532477E-3</v>
      </c>
      <c r="BT22" s="109">
        <v>23.221521570881301</v>
      </c>
      <c r="BU22" s="109">
        <v>29.4931184937913</v>
      </c>
      <c r="BV22" s="109">
        <v>29.144866498233501</v>
      </c>
      <c r="BW22" s="109">
        <v>0</v>
      </c>
      <c r="BX22" s="109">
        <v>8.1023081400155399E-3</v>
      </c>
      <c r="BY22" s="109">
        <v>7.7845722096375001E-3</v>
      </c>
      <c r="BZ22" s="109">
        <v>17597.675747835299</v>
      </c>
      <c r="CA22" s="109">
        <v>11922.963997641</v>
      </c>
      <c r="CB22" s="109">
        <v>1218.79200476198</v>
      </c>
      <c r="CC22" s="109">
        <v>13247.7379471243</v>
      </c>
      <c r="CD22" s="109">
        <v>517.90958108599705</v>
      </c>
      <c r="CE22" s="109">
        <v>5.5592646710428397</v>
      </c>
      <c r="CF22" s="109">
        <v>8.9385408912184394E-3</v>
      </c>
      <c r="CG22" s="109">
        <v>0.80045295308013198</v>
      </c>
      <c r="CH22" s="109">
        <v>0.43093411954562699</v>
      </c>
      <c r="CI22" s="109">
        <v>7.5722994996610398</v>
      </c>
      <c r="CJ22" s="109">
        <v>0.344994671208187</v>
      </c>
      <c r="CK22" s="109">
        <v>7291.92388622828</v>
      </c>
      <c r="CL22" s="109">
        <v>0.66580316462463496</v>
      </c>
      <c r="CM22" s="109">
        <v>0.13237818857234199</v>
      </c>
      <c r="CN22" s="109">
        <v>595.66086751875298</v>
      </c>
      <c r="CO22" s="109">
        <v>0.33717298357005399</v>
      </c>
      <c r="CP22" s="109">
        <v>6.3772149010400302E-6</v>
      </c>
      <c r="CQ22" s="109">
        <v>2.4695263468862399E-2</v>
      </c>
      <c r="CR22" s="109">
        <v>1452.6820113742201</v>
      </c>
      <c r="CS22" s="109">
        <v>1372.82971230623</v>
      </c>
      <c r="CT22" s="109">
        <v>79.852299067996</v>
      </c>
      <c r="CU22" s="109">
        <v>5.3976021010047502E-4</v>
      </c>
      <c r="CV22" s="109">
        <v>213.45729680274599</v>
      </c>
      <c r="CW22" s="109">
        <v>3.8802209009187699E-3</v>
      </c>
      <c r="CX22" s="109">
        <v>113.02141099114201</v>
      </c>
      <c r="CY22" s="109">
        <v>1.2180609963789</v>
      </c>
      <c r="CZ22" s="109">
        <v>444.224502719952</v>
      </c>
      <c r="DA22" s="109">
        <v>118.27831252324501</v>
      </c>
      <c r="DB22" s="109">
        <v>1.0049480942696301</v>
      </c>
      <c r="DC22" s="109">
        <v>2.73051648032098</v>
      </c>
      <c r="DD22" s="109">
        <v>2.6444501121601401E-3</v>
      </c>
      <c r="DE22" s="109">
        <v>28.971894059094801</v>
      </c>
      <c r="DF22" s="109">
        <v>4000.6678922548399</v>
      </c>
      <c r="DG22" s="109">
        <v>48.778105686238199</v>
      </c>
      <c r="DH22" s="109">
        <v>0</v>
      </c>
      <c r="DI22" s="109">
        <v>1912.20327261797</v>
      </c>
      <c r="DJ22" s="109">
        <v>1506.53138024025</v>
      </c>
      <c r="DK22" s="109">
        <v>456.87849651350001</v>
      </c>
      <c r="DL22" s="109">
        <v>17486.610394792599</v>
      </c>
      <c r="DM22" s="109">
        <v>1113.4752375191099</v>
      </c>
      <c r="DN22" s="109">
        <v>2618.47194608789</v>
      </c>
      <c r="DP22" s="30">
        <f t="shared" si="0"/>
        <v>8.0000031057614399E-3</v>
      </c>
      <c r="DQ22" s="45">
        <f t="shared" si="1"/>
        <v>-4.0020425573908912E-3</v>
      </c>
      <c r="DR22" s="45">
        <f t="shared" si="2"/>
        <v>-6.8722410898506576E-3</v>
      </c>
      <c r="DS22" s="45">
        <f t="shared" si="3"/>
        <v>-7.4727834796872554E-3</v>
      </c>
      <c r="DT22" s="45">
        <f t="shared" si="4"/>
        <v>-1.164522497591176E-2</v>
      </c>
      <c r="DU22" s="45">
        <f t="shared" si="5"/>
        <v>-1.1789896435732925E-2</v>
      </c>
      <c r="DV22" s="45">
        <f t="shared" si="6"/>
        <v>-2.9253954743089093E-3</v>
      </c>
      <c r="DW22" s="45">
        <f t="shared" si="7"/>
        <v>4.233859736676714E-3</v>
      </c>
      <c r="DX22" s="45">
        <f t="shared" si="8"/>
        <v>-6.7980673729589542E-3</v>
      </c>
      <c r="DY22" s="45">
        <f t="shared" si="9"/>
        <v>1.9377887216438566E-3</v>
      </c>
      <c r="DZ22" s="45">
        <f t="shared" si="10"/>
        <v>-9.4371782553431174E-3</v>
      </c>
      <c r="EA22" s="45">
        <f t="shared" si="11"/>
        <v>-1.081870169807655E-2</v>
      </c>
      <c r="EB22" s="45">
        <f t="shared" si="12"/>
        <v>2.0825523901244255E-3</v>
      </c>
      <c r="EC22" s="45">
        <f t="shared" si="13"/>
        <v>3.060395807858737E-3</v>
      </c>
      <c r="ED22" s="45">
        <f t="shared" si="14"/>
        <v>4.5454541212980341E-3</v>
      </c>
      <c r="EE22" s="45">
        <f t="shared" si="15"/>
        <v>4.0125640133996891E-3</v>
      </c>
      <c r="EF22" s="45">
        <f t="shared" si="16"/>
        <v>-3.853741120350202E-3</v>
      </c>
      <c r="EG22" s="45">
        <f t="shared" si="17"/>
        <v>-7.678093669409569E-3</v>
      </c>
      <c r="EH22" s="45">
        <f t="shared" si="18"/>
        <v>-8.8518177294497086E-3</v>
      </c>
      <c r="EI22" s="45">
        <f t="shared" si="19"/>
        <v>-1.0771134667563418E-2</v>
      </c>
      <c r="EJ22" s="45">
        <f t="shared" si="20"/>
        <v>-5.1432031970287083E-3</v>
      </c>
      <c r="EK22" s="45">
        <f t="shared" si="21"/>
        <v>-6.557524345142268E-4</v>
      </c>
      <c r="EL22" s="45">
        <f t="shared" si="22"/>
        <v>-7.2846778310686252E-3</v>
      </c>
      <c r="EM22" s="45">
        <f t="shared" si="23"/>
        <v>-4.8407514174509227E-3</v>
      </c>
      <c r="EN22" s="45">
        <f t="shared" si="24"/>
        <v>-3.2571766415119608E-3</v>
      </c>
      <c r="EO22" s="45">
        <f t="shared" si="25"/>
        <v>-1.852327312541371E-3</v>
      </c>
      <c r="EP22" s="45">
        <f t="shared" si="26"/>
        <v>4.2245589178919376E-3</v>
      </c>
      <c r="EQ22" s="45">
        <f t="shared" si="27"/>
        <v>1.061886222034498E-2</v>
      </c>
      <c r="ER22" s="45">
        <f t="shared" si="28"/>
        <v>2.6511084802507503E-3</v>
      </c>
      <c r="ES22" s="45">
        <f t="shared" si="29"/>
        <v>-1.7359509495194339E-2</v>
      </c>
      <c r="ET22" s="45">
        <f t="shared" si="30"/>
        <v>-1.7360374534014626E-2</v>
      </c>
      <c r="EU22" s="45">
        <f t="shared" si="31"/>
        <v>-6.3497024258024224E-3</v>
      </c>
    </row>
    <row r="23" spans="1:151" x14ac:dyDescent="0.25">
      <c r="A23" s="11" t="s">
        <v>22</v>
      </c>
      <c r="B23" s="20">
        <v>349057.50906000001</v>
      </c>
      <c r="C23" s="20">
        <v>54.764238751999997</v>
      </c>
      <c r="D23" s="20">
        <v>23319.822404999999</v>
      </c>
      <c r="E23" s="20">
        <v>2734.8065339999998</v>
      </c>
      <c r="F23" s="20">
        <v>2576.4579472999999</v>
      </c>
      <c r="G23" s="20">
        <v>38.353424500999999</v>
      </c>
      <c r="H23" s="20">
        <v>46409.435061999997</v>
      </c>
      <c r="I23" s="20">
        <v>287.83967157000001</v>
      </c>
      <c r="J23" s="20">
        <v>977.02012502000002</v>
      </c>
      <c r="K23" s="20">
        <v>654.85560854000005</v>
      </c>
      <c r="L23" s="109">
        <v>46.709322645999997</v>
      </c>
      <c r="M23" s="109">
        <v>176.20301275</v>
      </c>
      <c r="N23" s="109">
        <v>83.444454231999998</v>
      </c>
      <c r="O23" s="109">
        <v>3911.8390574</v>
      </c>
      <c r="P23" s="109">
        <v>3115.6979025000001</v>
      </c>
      <c r="Q23" s="109">
        <v>7.347915E-4</v>
      </c>
      <c r="R23" s="109">
        <v>1.2835240000000001E-4</v>
      </c>
      <c r="S23" s="109">
        <v>1.7108964599999998E-2</v>
      </c>
      <c r="T23" s="109">
        <v>2.8836536499999999E-2</v>
      </c>
      <c r="U23" s="109">
        <v>2.6206345700000001E-2</v>
      </c>
      <c r="V23" s="109">
        <v>14.543000301999999</v>
      </c>
      <c r="W23" s="109">
        <v>1.8530755600000001E-2</v>
      </c>
      <c r="X23" s="109">
        <v>1.7782977020999999</v>
      </c>
      <c r="Y23" s="109">
        <v>1.0104582633000001</v>
      </c>
      <c r="Z23" s="109">
        <v>19.095706223000001</v>
      </c>
      <c r="AA23" s="109">
        <v>907.00451564000002</v>
      </c>
      <c r="AB23" s="109">
        <v>493.79778671000003</v>
      </c>
      <c r="AC23" s="109">
        <v>106.31723009</v>
      </c>
      <c r="AD23" s="109">
        <v>1093.4035876</v>
      </c>
      <c r="AE23" s="109">
        <v>1060.6014835999999</v>
      </c>
      <c r="AF23" s="109">
        <v>0.75056356940000002</v>
      </c>
      <c r="AH23" s="109" t="s">
        <v>22</v>
      </c>
      <c r="AI23" s="109">
        <v>41.761257676046299</v>
      </c>
      <c r="AJ23" s="109">
        <v>46.648114909541903</v>
      </c>
      <c r="AK23" s="109">
        <v>289.03258804084402</v>
      </c>
      <c r="AL23" s="109">
        <v>289.03258804084402</v>
      </c>
      <c r="AM23" s="109">
        <v>121.893418507763</v>
      </c>
      <c r="AN23" s="109">
        <v>4.4653067180343599E-3</v>
      </c>
      <c r="AO23" s="109">
        <v>2.1801182041149201E-2</v>
      </c>
      <c r="AP23" s="109">
        <v>989.18054977705594</v>
      </c>
      <c r="AQ23" s="109">
        <v>0.757610172738583</v>
      </c>
      <c r="AR23" s="109">
        <v>178.53737805843099</v>
      </c>
      <c r="AS23" s="109">
        <v>2342.6297768842901</v>
      </c>
      <c r="AT23" s="109">
        <v>2.5614040256397498E-5</v>
      </c>
      <c r="AU23" s="109">
        <v>1.02455835799754E-4</v>
      </c>
      <c r="AV23" s="109">
        <v>350170.337260867</v>
      </c>
      <c r="AW23" s="109">
        <v>32.363577062120697</v>
      </c>
      <c r="AX23" s="109">
        <v>806.379502196354</v>
      </c>
      <c r="AY23" s="109">
        <v>51.3878287879539</v>
      </c>
      <c r="AZ23" s="109">
        <v>1.19291680032187</v>
      </c>
      <c r="BA23" s="109">
        <v>183.79512395928001</v>
      </c>
      <c r="BB23" s="109">
        <v>3.6363235187971501</v>
      </c>
      <c r="BC23" s="109">
        <v>1648.3535562473401</v>
      </c>
      <c r="BD23" s="109">
        <v>201.164593923616</v>
      </c>
      <c r="BE23" s="109">
        <v>1890.3911059900099</v>
      </c>
      <c r="BF23" s="109">
        <v>923.42588882621703</v>
      </c>
      <c r="BG23" s="109">
        <v>3627.7823261080398</v>
      </c>
      <c r="BH23" s="109">
        <v>654.33999774505901</v>
      </c>
      <c r="BI23" s="109">
        <v>654.33999774505901</v>
      </c>
      <c r="BJ23" s="109">
        <v>502.76815944283101</v>
      </c>
      <c r="BK23" s="109">
        <v>7.5923013490909695E-5</v>
      </c>
      <c r="BL23" s="109">
        <v>6.5030565929103702E-4</v>
      </c>
      <c r="BM23" s="109">
        <v>185.973225458754</v>
      </c>
      <c r="BN23" s="109">
        <v>1468.5223738781599</v>
      </c>
      <c r="BO23" s="109">
        <v>68.730548628448005</v>
      </c>
      <c r="BP23" s="109">
        <v>252.46946954474899</v>
      </c>
      <c r="BQ23" s="109">
        <v>5.7151422682451702</v>
      </c>
      <c r="BR23" s="109">
        <v>5.6312808556137897E-3</v>
      </c>
      <c r="BS23" s="109">
        <v>1.14332170395233E-2</v>
      </c>
      <c r="BT23" s="109">
        <v>58.756537584352003</v>
      </c>
      <c r="BU23" s="109">
        <v>84.877507464487095</v>
      </c>
      <c r="BV23" s="109">
        <v>54.791899079129401</v>
      </c>
      <c r="BW23" s="109">
        <v>0</v>
      </c>
      <c r="BX23" s="109">
        <v>1.4618299464828E-2</v>
      </c>
      <c r="BY23" s="109">
        <v>1.4045058075254699E-2</v>
      </c>
      <c r="BZ23" s="109">
        <v>47412.937897121301</v>
      </c>
      <c r="CA23" s="109">
        <v>20921.962492766001</v>
      </c>
      <c r="CB23" s="109">
        <v>2138.6896450580598</v>
      </c>
      <c r="CC23" s="109">
        <v>23246.625363282899</v>
      </c>
      <c r="CD23" s="109">
        <v>1163.91348997211</v>
      </c>
      <c r="CE23" s="109">
        <v>14.738800142154</v>
      </c>
      <c r="CF23" s="109">
        <v>1.8673955548206798E-2</v>
      </c>
      <c r="CG23" s="109">
        <v>1.7978901578575399</v>
      </c>
      <c r="CH23" s="109">
        <v>1.02310555472147</v>
      </c>
      <c r="CI23" s="109">
        <v>19.332012473310201</v>
      </c>
      <c r="CJ23" s="109">
        <v>0.63376814295871298</v>
      </c>
      <c r="CK23" s="109">
        <v>21411.125413727001</v>
      </c>
      <c r="CL23" s="109">
        <v>1.2003577781819501</v>
      </c>
      <c r="CM23" s="109">
        <v>0.21469034633509099</v>
      </c>
      <c r="CN23" s="109">
        <v>1010.17343099808</v>
      </c>
      <c r="CO23" s="109">
        <v>0.60330797995998497</v>
      </c>
      <c r="CP23" s="109">
        <v>1.1522232345111499E-5</v>
      </c>
      <c r="CQ23" s="109">
        <v>4.0163786300478899E-2</v>
      </c>
      <c r="CR23" s="109">
        <v>2733.8957337042202</v>
      </c>
      <c r="CS23" s="109">
        <v>2574.8074779791</v>
      </c>
      <c r="CT23" s="109">
        <v>159.088255725127</v>
      </c>
      <c r="CU23" s="109">
        <v>1.26455051681851E-3</v>
      </c>
      <c r="CV23" s="109">
        <v>445.59554427156502</v>
      </c>
      <c r="CW23" s="109">
        <v>9.0905739215264708E-3</v>
      </c>
      <c r="CX23" s="109">
        <v>224.32987764347899</v>
      </c>
      <c r="CY23" s="109">
        <v>2.2130455627022001</v>
      </c>
      <c r="CZ23" s="109">
        <v>882.89194894095397</v>
      </c>
      <c r="DA23" s="109">
        <v>206.06693075739599</v>
      </c>
      <c r="DB23" s="109">
        <v>2.0766636663966</v>
      </c>
      <c r="DC23" s="109">
        <v>4.8199906591268498</v>
      </c>
      <c r="DD23" s="109">
        <v>4.3330786146155396E-3</v>
      </c>
      <c r="DE23" s="109">
        <v>38.470100065587502</v>
      </c>
      <c r="DF23" s="109">
        <v>11892.498414141201</v>
      </c>
      <c r="DG23" s="109">
        <v>107.818868905746</v>
      </c>
      <c r="DH23" s="109">
        <v>0</v>
      </c>
      <c r="DI23" s="109">
        <v>5136.6617896629896</v>
      </c>
      <c r="DJ23" s="109">
        <v>3977.3955709778802</v>
      </c>
      <c r="DK23" s="109">
        <v>1491.9379728945901</v>
      </c>
      <c r="DL23" s="109">
        <v>47193.0566749891</v>
      </c>
      <c r="DM23" s="109">
        <v>3170.4529579872801</v>
      </c>
      <c r="DN23" s="109">
        <v>7529.4841424762099</v>
      </c>
      <c r="DP23" s="30">
        <f t="shared" si="0"/>
        <v>8.0000095735397285E-3</v>
      </c>
      <c r="DQ23" s="45">
        <f t="shared" si="1"/>
        <v>3.1880941448983596E-3</v>
      </c>
      <c r="DR23" s="45">
        <f t="shared" si="2"/>
        <v>5.0508009897961789E-4</v>
      </c>
      <c r="DS23" s="45">
        <f t="shared" si="3"/>
        <v>-3.1388335831153444E-3</v>
      </c>
      <c r="DT23" s="45">
        <f t="shared" si="4"/>
        <v>-3.3304011982428916E-4</v>
      </c>
      <c r="DU23" s="45">
        <f t="shared" si="5"/>
        <v>-6.4059625837460741E-4</v>
      </c>
      <c r="DV23" s="45">
        <f t="shared" si="6"/>
        <v>3.0421159545860298E-3</v>
      </c>
      <c r="DW23" s="45">
        <f t="shared" si="7"/>
        <v>1.6884963411906134E-2</v>
      </c>
      <c r="DX23" s="45">
        <f t="shared" si="8"/>
        <v>4.1443782378479564E-3</v>
      </c>
      <c r="DY23" s="45">
        <f t="shared" si="9"/>
        <v>1.2446442448467468E-2</v>
      </c>
      <c r="DZ23" s="45">
        <f t="shared" si="10"/>
        <v>-7.873656241420816E-4</v>
      </c>
      <c r="EA23" s="45">
        <f t="shared" si="11"/>
        <v>-1.3103965759035828E-3</v>
      </c>
      <c r="EB23" s="45">
        <f t="shared" si="12"/>
        <v>1.3248157747126768E-2</v>
      </c>
      <c r="EC23" s="45">
        <f t="shared" si="13"/>
        <v>1.7173738454838352E-2</v>
      </c>
      <c r="ED23" s="45">
        <f t="shared" si="14"/>
        <v>1.6758489451110564E-2</v>
      </c>
      <c r="EE23" s="45">
        <f t="shared" si="15"/>
        <v>1.7573929565939381E-2</v>
      </c>
      <c r="EF23" s="45">
        <f t="shared" si="16"/>
        <v>4.0275440408036461E-3</v>
      </c>
      <c r="EG23" s="45">
        <f t="shared" si="17"/>
        <v>-2.2011582475162691E-3</v>
      </c>
      <c r="EH23" s="45">
        <f t="shared" si="18"/>
        <v>-2.5990295673946032E-3</v>
      </c>
      <c r="EI23" s="45">
        <f t="shared" si="19"/>
        <v>-6.0055395320203573E-3</v>
      </c>
      <c r="EJ23" s="45">
        <f t="shared" si="20"/>
        <v>2.2949807604636554E-3</v>
      </c>
      <c r="EK23" s="45">
        <f t="shared" si="21"/>
        <v>1.3463510698481774E-2</v>
      </c>
      <c r="EL23" s="45">
        <f t="shared" si="22"/>
        <v>7.7276907265884992E-3</v>
      </c>
      <c r="EM23" s="45">
        <f t="shared" si="23"/>
        <v>1.101753420386427E-2</v>
      </c>
      <c r="EN23" s="45">
        <f t="shared" si="24"/>
        <v>1.2516391701489802E-2</v>
      </c>
      <c r="EO23" s="45">
        <f t="shared" si="25"/>
        <v>1.2374836916247632E-2</v>
      </c>
      <c r="EP23" s="45">
        <f t="shared" si="26"/>
        <v>1.8105062216398966E-2</v>
      </c>
      <c r="EQ23" s="45">
        <f t="shared" si="27"/>
        <v>1.8166085337476705E-2</v>
      </c>
      <c r="ER23" s="45">
        <f t="shared" si="28"/>
        <v>1.4124134107659066E-2</v>
      </c>
      <c r="ES23" s="45">
        <f t="shared" si="29"/>
        <v>-1.3396988487412118E-2</v>
      </c>
      <c r="ET23" s="45">
        <f t="shared" si="30"/>
        <v>-1.339785825026452E-2</v>
      </c>
      <c r="EU23" s="45">
        <f t="shared" si="31"/>
        <v>9.38841641916624E-3</v>
      </c>
    </row>
    <row r="24" spans="1:151" x14ac:dyDescent="0.25">
      <c r="A24" s="11" t="s">
        <v>23</v>
      </c>
      <c r="B24" s="20">
        <v>298526.32552000001</v>
      </c>
      <c r="C24" s="20">
        <v>75.265265979000006</v>
      </c>
      <c r="D24" s="20">
        <v>39482.593812999999</v>
      </c>
      <c r="E24" s="20">
        <v>3931.3255306999999</v>
      </c>
      <c r="F24" s="20">
        <v>3744.2177716000001</v>
      </c>
      <c r="G24" s="20">
        <v>43.161342454</v>
      </c>
      <c r="H24" s="20">
        <v>45521.770414999999</v>
      </c>
      <c r="I24" s="20">
        <v>407.92779758</v>
      </c>
      <c r="J24" s="20">
        <v>954.99024162000001</v>
      </c>
      <c r="K24" s="20">
        <v>991.24366743999997</v>
      </c>
      <c r="L24" s="109">
        <v>73.976241498999997</v>
      </c>
      <c r="M24" s="109">
        <v>164.09807884</v>
      </c>
      <c r="N24" s="109">
        <v>86.204106284999995</v>
      </c>
      <c r="O24" s="109">
        <v>3729.9598436000001</v>
      </c>
      <c r="P24" s="109">
        <v>2985.7329018</v>
      </c>
      <c r="Q24" s="109">
        <v>6.8995950000000003E-4</v>
      </c>
      <c r="R24" s="109">
        <v>1.240115E-4</v>
      </c>
      <c r="S24" s="109">
        <v>2.4364463499999999E-2</v>
      </c>
      <c r="T24" s="109">
        <v>4.0583788599999997E-2</v>
      </c>
      <c r="U24" s="109">
        <v>2.7369144799999998E-2</v>
      </c>
      <c r="V24" s="109">
        <v>16.687604381</v>
      </c>
      <c r="W24" s="109">
        <v>1.8310752E-2</v>
      </c>
      <c r="X24" s="109">
        <v>1.6567544883</v>
      </c>
      <c r="Y24" s="109">
        <v>0.965130555</v>
      </c>
      <c r="Z24" s="109">
        <v>22.076856664000001</v>
      </c>
      <c r="AA24" s="109">
        <v>875.40579159000004</v>
      </c>
      <c r="AB24" s="109">
        <v>467.36847784000003</v>
      </c>
      <c r="AC24" s="109">
        <v>97.791920646999998</v>
      </c>
      <c r="AD24" s="109">
        <v>2475.8203880999999</v>
      </c>
      <c r="AE24" s="109">
        <v>2401.5457034999999</v>
      </c>
      <c r="AF24" s="109">
        <v>0.68230621859999996</v>
      </c>
      <c r="AH24" s="109" t="s">
        <v>23</v>
      </c>
      <c r="AI24" s="109">
        <v>46.6239963547917</v>
      </c>
      <c r="AJ24" s="109">
        <v>73.593465349693005</v>
      </c>
      <c r="AK24" s="109">
        <v>407.61178851871699</v>
      </c>
      <c r="AL24" s="109">
        <v>407.61178851871699</v>
      </c>
      <c r="AM24" s="109">
        <v>205.83223333583501</v>
      </c>
      <c r="AN24" s="109">
        <v>4.6599791619129404E-3</v>
      </c>
      <c r="AO24" s="109">
        <v>2.2751656102118E-2</v>
      </c>
      <c r="AP24" s="109">
        <v>967.11411767283198</v>
      </c>
      <c r="AQ24" s="109">
        <v>0.69018541588564097</v>
      </c>
      <c r="AR24" s="109">
        <v>166.55877525850201</v>
      </c>
      <c r="AS24" s="109">
        <v>2113.7623166541098</v>
      </c>
      <c r="AT24" s="109">
        <v>2.4756082490340999E-5</v>
      </c>
      <c r="AU24" s="109">
        <v>9.9026523244982997E-5</v>
      </c>
      <c r="AV24" s="109">
        <v>299741.99826143403</v>
      </c>
      <c r="AW24" s="109">
        <v>73.316106313706698</v>
      </c>
      <c r="AX24" s="109">
        <v>1827.42748864895</v>
      </c>
      <c r="AY24" s="109">
        <v>116.38503362268899</v>
      </c>
      <c r="AZ24" s="109">
        <v>2.7035451363283101</v>
      </c>
      <c r="BA24" s="109">
        <v>416.32015340200701</v>
      </c>
      <c r="BB24" s="109">
        <v>7.6474560636474402</v>
      </c>
      <c r="BC24" s="109">
        <v>1774.9707544458499</v>
      </c>
      <c r="BD24" s="109">
        <v>178.362340617093</v>
      </c>
      <c r="BE24" s="109">
        <v>1746.84453454394</v>
      </c>
      <c r="BF24" s="109">
        <v>892.86313247628902</v>
      </c>
      <c r="BG24" s="109">
        <v>3481.5346005747901</v>
      </c>
      <c r="BH24" s="109">
        <v>986.40225908462401</v>
      </c>
      <c r="BI24" s="109">
        <v>986.40225908462401</v>
      </c>
      <c r="BJ24" s="109">
        <v>476.69243821304002</v>
      </c>
      <c r="BK24" s="109">
        <v>8.4194163443264606E-5</v>
      </c>
      <c r="BL24" s="109">
        <v>5.8921636300941803E-4</v>
      </c>
      <c r="BM24" s="109">
        <v>313.74760874176701</v>
      </c>
      <c r="BN24" s="109">
        <v>1431.07082743763</v>
      </c>
      <c r="BO24" s="109">
        <v>66.304851338796993</v>
      </c>
      <c r="BP24" s="109">
        <v>269.66849003657097</v>
      </c>
      <c r="BQ24" s="109">
        <v>10.085330307676101</v>
      </c>
      <c r="BR24" s="109">
        <v>7.9940481092610604E-3</v>
      </c>
      <c r="BS24" s="109">
        <v>1.6230410809261599E-2</v>
      </c>
      <c r="BT24" s="109">
        <v>56.358265674523899</v>
      </c>
      <c r="BU24" s="109">
        <v>87.668921012931406</v>
      </c>
      <c r="BV24" s="109">
        <v>75.018309832944794</v>
      </c>
      <c r="BW24" s="109">
        <v>0</v>
      </c>
      <c r="BX24" s="109">
        <v>2.0531023722834899E-2</v>
      </c>
      <c r="BY24" s="109">
        <v>1.9725841019196701E-2</v>
      </c>
      <c r="BZ24" s="109">
        <v>46535.916526177098</v>
      </c>
      <c r="CA24" s="109">
        <v>35296.599221636097</v>
      </c>
      <c r="CB24" s="109">
        <v>3608.0969007710601</v>
      </c>
      <c r="CC24" s="109">
        <v>39218.443731148996</v>
      </c>
      <c r="CD24" s="109">
        <v>1130.83743658085</v>
      </c>
      <c r="CE24" s="109">
        <v>16.8670676571504</v>
      </c>
      <c r="CF24" s="109">
        <v>1.8456578451319101E-2</v>
      </c>
      <c r="CG24" s="109">
        <v>1.67809683829428</v>
      </c>
      <c r="CH24" s="109">
        <v>0.97864064163230202</v>
      </c>
      <c r="CI24" s="109">
        <v>22.287312267641099</v>
      </c>
      <c r="CJ24" s="109">
        <v>0.39701358727271702</v>
      </c>
      <c r="CK24" s="109">
        <v>20834.1400815003</v>
      </c>
      <c r="CL24" s="109">
        <v>1.8738001401037201</v>
      </c>
      <c r="CM24" s="109">
        <v>0.48617001256634501</v>
      </c>
      <c r="CN24" s="109">
        <v>2003.77237900758</v>
      </c>
      <c r="CO24" s="109">
        <v>0.87030748733720198</v>
      </c>
      <c r="CP24" s="109">
        <v>2.0028521975120799E-5</v>
      </c>
      <c r="CQ24" s="109">
        <v>9.0556982917486498E-2</v>
      </c>
      <c r="CR24" s="109">
        <v>3915.3064222109401</v>
      </c>
      <c r="CS24" s="109">
        <v>3727.82613048433</v>
      </c>
      <c r="CT24" s="109">
        <v>187.48029172660401</v>
      </c>
      <c r="CU24" s="109">
        <v>1.5061669015691401E-3</v>
      </c>
      <c r="CV24" s="109">
        <v>398.67782073116302</v>
      </c>
      <c r="CW24" s="109">
        <v>1.0827442710141799E-2</v>
      </c>
      <c r="CX24" s="109">
        <v>263.32915249480499</v>
      </c>
      <c r="CY24" s="109">
        <v>3.6225618672045901</v>
      </c>
      <c r="CZ24" s="109">
        <v>1044.3148694147201</v>
      </c>
      <c r="DA24" s="109">
        <v>139.373892974791</v>
      </c>
      <c r="DB24" s="109">
        <v>1.7810255891576701</v>
      </c>
      <c r="DC24" s="109">
        <v>8.5884818198052102</v>
      </c>
      <c r="DD24" s="109">
        <v>9.6577400767208395E-3</v>
      </c>
      <c r="DE24" s="109">
        <v>43.170967562294301</v>
      </c>
      <c r="DF24" s="109">
        <v>11532.5480483908</v>
      </c>
      <c r="DG24" s="109">
        <v>99.395119584963396</v>
      </c>
      <c r="DH24" s="109">
        <v>0</v>
      </c>
      <c r="DI24" s="109">
        <v>4927.9593709310702</v>
      </c>
      <c r="DJ24" s="109">
        <v>3798.9668388024202</v>
      </c>
      <c r="DK24" s="109">
        <v>1459.50624892365</v>
      </c>
      <c r="DL24" s="109">
        <v>46339.664141823298</v>
      </c>
      <c r="DM24" s="109">
        <v>3043.9237344963399</v>
      </c>
      <c r="DN24" s="109">
        <v>7238.6613572435099</v>
      </c>
      <c r="DP24" s="30">
        <f t="shared" si="0"/>
        <v>8.0000015016550886E-3</v>
      </c>
      <c r="DQ24" s="45">
        <f t="shared" si="1"/>
        <v>4.072246356553128E-3</v>
      </c>
      <c r="DR24" s="45">
        <f t="shared" si="2"/>
        <v>-3.281143603798802E-3</v>
      </c>
      <c r="DS24" s="45">
        <f t="shared" si="3"/>
        <v>-6.6902920082223486E-3</v>
      </c>
      <c r="DT24" s="45">
        <f t="shared" si="4"/>
        <v>-4.074734682733715E-3</v>
      </c>
      <c r="DU24" s="45">
        <f t="shared" si="5"/>
        <v>-4.3778546322816008E-3</v>
      </c>
      <c r="DV24" s="45">
        <f t="shared" si="6"/>
        <v>2.2300298709567332E-4</v>
      </c>
      <c r="DW24" s="45">
        <f t="shared" si="7"/>
        <v>1.7967089578611647E-2</v>
      </c>
      <c r="DX24" s="45">
        <f t="shared" si="8"/>
        <v>-7.7466910359556514E-4</v>
      </c>
      <c r="DY24" s="45">
        <f t="shared" si="9"/>
        <v>1.2695287893482145E-2</v>
      </c>
      <c r="DZ24" s="45">
        <f t="shared" si="10"/>
        <v>-4.8841758231651065E-3</v>
      </c>
      <c r="EA24" s="45">
        <f t="shared" si="11"/>
        <v>-5.1743119351659109E-3</v>
      </c>
      <c r="EB24" s="45">
        <f t="shared" si="12"/>
        <v>1.4995278652233674E-2</v>
      </c>
      <c r="EC24" s="45">
        <f t="shared" si="13"/>
        <v>1.6992400838639607E-2</v>
      </c>
      <c r="ED24" s="45">
        <f t="shared" si="14"/>
        <v>1.8500734081849369E-2</v>
      </c>
      <c r="EE24" s="45">
        <f t="shared" si="15"/>
        <v>1.9489631058846057E-2</v>
      </c>
      <c r="EF24" s="45">
        <f t="shared" si="16"/>
        <v>5.0431198176174299E-3</v>
      </c>
      <c r="EG24" s="45">
        <f t="shared" si="17"/>
        <v>-1.8457503108662836E-3</v>
      </c>
      <c r="EH24" s="45">
        <f t="shared" si="18"/>
        <v>-5.7462616189903424E-3</v>
      </c>
      <c r="EI24" s="45">
        <f t="shared" si="19"/>
        <v>-8.0555283093603925E-3</v>
      </c>
      <c r="EJ24" s="45">
        <f t="shared" si="20"/>
        <v>1.5524951306093182E-3</v>
      </c>
      <c r="EK24" s="45">
        <f t="shared" si="21"/>
        <v>1.0754286358486059E-2</v>
      </c>
      <c r="EL24" s="45">
        <f t="shared" si="22"/>
        <v>7.9639793777503964E-3</v>
      </c>
      <c r="EM24" s="45">
        <f t="shared" si="23"/>
        <v>1.2882023344436153E-2</v>
      </c>
      <c r="EN24" s="45">
        <f t="shared" si="24"/>
        <v>1.3998195956299427E-2</v>
      </c>
      <c r="EO24" s="45">
        <f t="shared" si="25"/>
        <v>9.5328608979139955E-3</v>
      </c>
      <c r="EP24" s="45">
        <f t="shared" si="26"/>
        <v>1.9941998389776713E-2</v>
      </c>
      <c r="EQ24" s="45">
        <f t="shared" si="27"/>
        <v>1.9949912788581305E-2</v>
      </c>
      <c r="ER24" s="45">
        <f t="shared" si="28"/>
        <v>1.6393981500276222E-2</v>
      </c>
      <c r="ES24" s="45">
        <f t="shared" si="29"/>
        <v>-1.2933331136046068E-2</v>
      </c>
      <c r="ET24" s="45">
        <f t="shared" si="30"/>
        <v>-1.2934180924022608E-2</v>
      </c>
      <c r="EU24" s="45">
        <f t="shared" si="31"/>
        <v>1.1547890186034157E-2</v>
      </c>
    </row>
    <row r="25" spans="1:151" x14ac:dyDescent="0.25">
      <c r="A25" s="11" t="s">
        <v>24</v>
      </c>
      <c r="B25" s="20">
        <v>78573.009202999994</v>
      </c>
      <c r="C25" s="20">
        <v>15.875716763</v>
      </c>
      <c r="D25" s="20">
        <v>8392.7053799000005</v>
      </c>
      <c r="E25" s="20">
        <v>853.73414490000005</v>
      </c>
      <c r="F25" s="20">
        <v>814.74092457999996</v>
      </c>
      <c r="G25" s="20">
        <v>12.41134052</v>
      </c>
      <c r="H25" s="20">
        <v>8605.3038051999993</v>
      </c>
      <c r="I25" s="20">
        <v>83.526579327999997</v>
      </c>
      <c r="J25" s="20">
        <v>220.75647126999999</v>
      </c>
      <c r="K25" s="20">
        <v>214.70100212</v>
      </c>
      <c r="L25" s="109">
        <v>15.323433309</v>
      </c>
      <c r="M25" s="109">
        <v>31.593403275</v>
      </c>
      <c r="N25" s="109">
        <v>13.3835467</v>
      </c>
      <c r="O25" s="109">
        <v>772.68747871999994</v>
      </c>
      <c r="P25" s="109">
        <v>522.37984371000005</v>
      </c>
      <c r="Q25" s="109">
        <v>1.5414129999999999E-4</v>
      </c>
      <c r="R25" s="109">
        <v>3.0699199999999999E-5</v>
      </c>
      <c r="S25" s="109">
        <v>5.2738304000000003E-3</v>
      </c>
      <c r="T25" s="109">
        <v>9.2166061000000001E-3</v>
      </c>
      <c r="U25" s="109">
        <v>6.1010774999999996E-3</v>
      </c>
      <c r="V25" s="109">
        <v>2.8318102509999998</v>
      </c>
      <c r="W25" s="109">
        <v>3.6799711999999998E-3</v>
      </c>
      <c r="X25" s="109">
        <v>0.30931422240000001</v>
      </c>
      <c r="Y25" s="109">
        <v>0.1721940123</v>
      </c>
      <c r="Z25" s="109">
        <v>3.8059576121999998</v>
      </c>
      <c r="AA25" s="109">
        <v>146.62051675000001</v>
      </c>
      <c r="AB25" s="109">
        <v>127.86125113</v>
      </c>
      <c r="AC25" s="109">
        <v>18.28213753</v>
      </c>
      <c r="AD25" s="109">
        <v>559.09827306</v>
      </c>
      <c r="AE25" s="109">
        <v>542.32533975000001</v>
      </c>
      <c r="AF25" s="109">
        <v>0.1338747022</v>
      </c>
      <c r="AH25" s="109" t="s">
        <v>24</v>
      </c>
      <c r="AI25" s="109">
        <v>10.226946975654901</v>
      </c>
      <c r="AJ25" s="109">
        <v>15.1675832157293</v>
      </c>
      <c r="AK25" s="109">
        <v>83.023517531382097</v>
      </c>
      <c r="AL25" s="109">
        <v>83.023517531382097</v>
      </c>
      <c r="AM25" s="109">
        <v>45.947227631723401</v>
      </c>
      <c r="AN25" s="109">
        <v>1.0326714947888199E-3</v>
      </c>
      <c r="AO25" s="109">
        <v>5.0418384882906899E-3</v>
      </c>
      <c r="AP25" s="109">
        <v>223.11360138837799</v>
      </c>
      <c r="AQ25" s="109">
        <v>0.13413396932674701</v>
      </c>
      <c r="AR25" s="109">
        <v>31.918338282052201</v>
      </c>
      <c r="AS25" s="109">
        <v>482.66548149664197</v>
      </c>
      <c r="AT25" s="109">
        <v>6.0942780458230697E-6</v>
      </c>
      <c r="AU25" s="109">
        <v>2.43769683030473E-5</v>
      </c>
      <c r="AV25" s="109">
        <v>78704.714414810704</v>
      </c>
      <c r="AW25" s="109">
        <v>16.5150751456428</v>
      </c>
      <c r="AX25" s="109">
        <v>411.613419578145</v>
      </c>
      <c r="AY25" s="109">
        <v>26.218101074202</v>
      </c>
      <c r="AZ25" s="109">
        <v>0.60894493262124005</v>
      </c>
      <c r="BA25" s="109">
        <v>93.782112409265906</v>
      </c>
      <c r="BB25" s="109">
        <v>1.7502060929137899</v>
      </c>
      <c r="BC25" s="109">
        <v>374.63197573971399</v>
      </c>
      <c r="BD25" s="109">
        <v>37.776117936754503</v>
      </c>
      <c r="BE25" s="109">
        <v>351.60273746485501</v>
      </c>
      <c r="BF25" s="109">
        <v>148.73351614972799</v>
      </c>
      <c r="BG25" s="109">
        <v>713.75791449375095</v>
      </c>
      <c r="BH25" s="109">
        <v>212.75403851922999</v>
      </c>
      <c r="BI25" s="109">
        <v>212.75403851922999</v>
      </c>
      <c r="BJ25" s="109">
        <v>130.44597794130101</v>
      </c>
      <c r="BK25" s="109">
        <v>1.86485426871343E-5</v>
      </c>
      <c r="BL25" s="109">
        <v>1.30767434546801E-4</v>
      </c>
      <c r="BM25" s="109">
        <v>66.535191900659697</v>
      </c>
      <c r="BN25" s="109">
        <v>302.84114628081397</v>
      </c>
      <c r="BO25" s="109">
        <v>12.563097378820601</v>
      </c>
      <c r="BP25" s="109">
        <v>44.592755931853397</v>
      </c>
      <c r="BQ25" s="109">
        <v>2.1842797421354998</v>
      </c>
      <c r="BR25" s="109">
        <v>1.72415512271477E-3</v>
      </c>
      <c r="BS25" s="109">
        <v>3.5005227776032399E-3</v>
      </c>
      <c r="BT25" s="109">
        <v>10.8494128114408</v>
      </c>
      <c r="BU25" s="109">
        <v>13.518052432388901</v>
      </c>
      <c r="BV25" s="109">
        <v>15.759349037958</v>
      </c>
      <c r="BW25" s="109">
        <v>0</v>
      </c>
      <c r="BX25" s="109">
        <v>4.6483037869894201E-3</v>
      </c>
      <c r="BY25" s="109">
        <v>4.4659938402861598E-3</v>
      </c>
      <c r="BZ25" s="109">
        <v>8764.4576315745908</v>
      </c>
      <c r="CA25" s="109">
        <v>7485.2057164745902</v>
      </c>
      <c r="CB25" s="109">
        <v>765.15450088350201</v>
      </c>
      <c r="CC25" s="109">
        <v>8316.8954092587501</v>
      </c>
      <c r="CD25" s="109">
        <v>225.86428768481599</v>
      </c>
      <c r="CE25" s="109">
        <v>2.84069052916439</v>
      </c>
      <c r="CF25" s="109">
        <v>3.6766804084282698E-3</v>
      </c>
      <c r="CG25" s="109">
        <v>0.310418623376709</v>
      </c>
      <c r="CH25" s="109">
        <v>0.17307032273681699</v>
      </c>
      <c r="CI25" s="109">
        <v>3.81379839649024</v>
      </c>
      <c r="CJ25" s="109">
        <v>0.14839821532542899</v>
      </c>
      <c r="CK25" s="109">
        <v>3770.5594078387498</v>
      </c>
      <c r="CL25" s="109">
        <v>0.424280216273417</v>
      </c>
      <c r="CM25" s="109">
        <v>0.109522907190925</v>
      </c>
      <c r="CN25" s="109">
        <v>448.95412470444302</v>
      </c>
      <c r="CO25" s="109">
        <v>0.20891203194497199</v>
      </c>
      <c r="CP25" s="109">
        <v>4.4219730319614996E-6</v>
      </c>
      <c r="CQ25" s="109">
        <v>2.0418851204550299E-2</v>
      </c>
      <c r="CR25" s="109">
        <v>845.45082777845596</v>
      </c>
      <c r="CS25" s="109">
        <v>806.66957397024601</v>
      </c>
      <c r="CT25" s="109">
        <v>38.781253808208902</v>
      </c>
      <c r="CU25" s="109">
        <v>4.0267996208050101E-4</v>
      </c>
      <c r="CV25" s="109">
        <v>81.547256083378798</v>
      </c>
      <c r="CW25" s="109">
        <v>2.89477826242717E-3</v>
      </c>
      <c r="CX25" s="109">
        <v>55.093458238396799</v>
      </c>
      <c r="CY25" s="109">
        <v>0.78818686673611205</v>
      </c>
      <c r="CZ25" s="109">
        <v>217.00074657319001</v>
      </c>
      <c r="DA25" s="109">
        <v>49.788009959515598</v>
      </c>
      <c r="DB25" s="109">
        <v>0.38407015548096501</v>
      </c>
      <c r="DC25" s="109">
        <v>1.9847187826077299</v>
      </c>
      <c r="DD25" s="109">
        <v>2.1828858490826001E-3</v>
      </c>
      <c r="DE25" s="109">
        <v>12.3897994680247</v>
      </c>
      <c r="DF25" s="109">
        <v>2155.4366272216498</v>
      </c>
      <c r="DG25" s="109">
        <v>18.4938161873377</v>
      </c>
      <c r="DH25" s="109">
        <v>0</v>
      </c>
      <c r="DI25" s="109">
        <v>976.59820158135801</v>
      </c>
      <c r="DJ25" s="109">
        <v>784.30654640574198</v>
      </c>
      <c r="DK25" s="109">
        <v>224.57882740979099</v>
      </c>
      <c r="DL25" s="109">
        <v>8721.6259351730896</v>
      </c>
      <c r="DM25" s="109">
        <v>529.81526034739898</v>
      </c>
      <c r="DN25" s="109">
        <v>1217.42152939281</v>
      </c>
      <c r="DP25" s="30">
        <f t="shared" si="0"/>
        <v>8.0000034419802427E-3</v>
      </c>
      <c r="DQ25" s="45">
        <f t="shared" si="1"/>
        <v>1.676214429696054E-3</v>
      </c>
      <c r="DR25" s="45">
        <f t="shared" si="2"/>
        <v>-7.3299194473667563E-3</v>
      </c>
      <c r="DS25" s="45">
        <f t="shared" si="3"/>
        <v>-9.0328406883923868E-3</v>
      </c>
      <c r="DT25" s="45">
        <f t="shared" si="4"/>
        <v>-9.7024549984636409E-3</v>
      </c>
      <c r="DU25" s="45">
        <f t="shared" si="5"/>
        <v>-9.9066468447190636E-3</v>
      </c>
      <c r="DV25" s="45">
        <f t="shared" si="6"/>
        <v>-1.7355943091391108E-3</v>
      </c>
      <c r="DW25" s="45">
        <f t="shared" si="7"/>
        <v>1.3517492537892665E-2</v>
      </c>
      <c r="DX25" s="45">
        <f t="shared" si="8"/>
        <v>-6.0227750335905559E-3</v>
      </c>
      <c r="DY25" s="45">
        <f t="shared" si="9"/>
        <v>1.0677513120306525E-2</v>
      </c>
      <c r="DZ25" s="45">
        <f t="shared" si="10"/>
        <v>-9.0682557675339313E-3</v>
      </c>
      <c r="EA25" s="45">
        <f t="shared" si="11"/>
        <v>-1.0170703270471652E-2</v>
      </c>
      <c r="EB25" s="45">
        <f t="shared" si="12"/>
        <v>1.0284900433924543E-2</v>
      </c>
      <c r="EC25" s="45">
        <f t="shared" si="13"/>
        <v>1.005008129787454E-2</v>
      </c>
      <c r="ED25" s="45">
        <f t="shared" si="14"/>
        <v>1.5037214922894409E-2</v>
      </c>
      <c r="EE25" s="45">
        <f t="shared" si="15"/>
        <v>1.4233735713445163E-2</v>
      </c>
      <c r="EF25" s="45">
        <f t="shared" si="16"/>
        <v>-1.9679977663560849E-3</v>
      </c>
      <c r="EG25" s="45">
        <f t="shared" si="17"/>
        <v>-7.425393858134054E-3</v>
      </c>
      <c r="EH25" s="45">
        <f t="shared" si="18"/>
        <v>-9.3200759133229717E-3</v>
      </c>
      <c r="EI25" s="45">
        <f t="shared" si="19"/>
        <v>-1.1100449733272313E-2</v>
      </c>
      <c r="EJ25" s="45">
        <f t="shared" si="20"/>
        <v>-4.3545614558231447E-3</v>
      </c>
      <c r="EK25" s="45">
        <f t="shared" si="21"/>
        <v>3.1359015531687855E-3</v>
      </c>
      <c r="EL25" s="45">
        <f t="shared" si="22"/>
        <v>-8.9424383857406693E-4</v>
      </c>
      <c r="EM25" s="45">
        <f t="shared" si="23"/>
        <v>3.5704823662482737E-3</v>
      </c>
      <c r="EN25" s="45">
        <f t="shared" si="24"/>
        <v>5.0890877395333824E-3</v>
      </c>
      <c r="EO25" s="45">
        <f t="shared" si="25"/>
        <v>2.0601344232280766E-3</v>
      </c>
      <c r="EP25" s="45">
        <f t="shared" si="26"/>
        <v>1.441134874276033E-2</v>
      </c>
      <c r="EQ25" s="45">
        <f t="shared" si="27"/>
        <v>2.0215090877478185E-2</v>
      </c>
      <c r="ER25" s="45">
        <f t="shared" si="28"/>
        <v>1.1578441360609317E-2</v>
      </c>
      <c r="ES25" s="45">
        <f t="shared" si="29"/>
        <v>-1.5400537333237575E-2</v>
      </c>
      <c r="ET25" s="45">
        <f t="shared" si="30"/>
        <v>-1.5401374508339243E-2</v>
      </c>
      <c r="EU25" s="45">
        <f t="shared" si="31"/>
        <v>1.9366401753759363E-3</v>
      </c>
    </row>
    <row r="26" spans="1:151" x14ac:dyDescent="0.25">
      <c r="A26" s="11" t="s">
        <v>25</v>
      </c>
      <c r="B26" s="20">
        <v>234607.16928999999</v>
      </c>
      <c r="C26" s="20">
        <v>49.223244805</v>
      </c>
      <c r="D26" s="20">
        <v>32211.698931999999</v>
      </c>
      <c r="E26" s="20">
        <v>2735.5564169999998</v>
      </c>
      <c r="F26" s="20">
        <v>2616.6116253</v>
      </c>
      <c r="G26" s="20">
        <v>29.462962938</v>
      </c>
      <c r="H26" s="20">
        <v>21398.391844000002</v>
      </c>
      <c r="I26" s="20">
        <v>291.06685737999999</v>
      </c>
      <c r="J26" s="20">
        <v>590.42078712</v>
      </c>
      <c r="K26" s="20">
        <v>764.52129774000002</v>
      </c>
      <c r="L26" s="109">
        <v>54.878321884999998</v>
      </c>
      <c r="M26" s="109">
        <v>90.109999294000005</v>
      </c>
      <c r="N26" s="109">
        <v>36.841769849000002</v>
      </c>
      <c r="O26" s="109">
        <v>1831.8000904999999</v>
      </c>
      <c r="P26" s="109">
        <v>1269.8173251000001</v>
      </c>
      <c r="Q26" s="109">
        <v>4.2395870000000002E-4</v>
      </c>
      <c r="R26" s="109">
        <v>8.1940000000000005E-5</v>
      </c>
      <c r="S26" s="109">
        <v>1.7063698299999999E-2</v>
      </c>
      <c r="T26" s="109">
        <v>2.9043530800000002E-2</v>
      </c>
      <c r="U26" s="109">
        <v>1.7280978999999998E-2</v>
      </c>
      <c r="V26" s="109">
        <v>8.5292147239999991</v>
      </c>
      <c r="W26" s="109">
        <v>1.0498441400000001E-2</v>
      </c>
      <c r="X26" s="109">
        <v>0.84247636179999996</v>
      </c>
      <c r="Y26" s="109">
        <v>0.46745157050000002</v>
      </c>
      <c r="Z26" s="109">
        <v>11.740992077</v>
      </c>
      <c r="AA26" s="109">
        <v>353.79732285</v>
      </c>
      <c r="AB26" s="109">
        <v>285.07140758999998</v>
      </c>
      <c r="AC26" s="109">
        <v>51.061277740999998</v>
      </c>
      <c r="AD26" s="109">
        <v>1946.2567329000001</v>
      </c>
      <c r="AE26" s="109">
        <v>1887.8689947</v>
      </c>
      <c r="AF26" s="109">
        <v>0.36615711090000003</v>
      </c>
      <c r="AH26" s="109" t="s">
        <v>25</v>
      </c>
      <c r="AI26" s="109">
        <v>31.809444873913598</v>
      </c>
      <c r="AJ26" s="109">
        <v>54.312773689428198</v>
      </c>
      <c r="AK26" s="109">
        <v>288.74844534495998</v>
      </c>
      <c r="AL26" s="109">
        <v>288.74844534495998</v>
      </c>
      <c r="AM26" s="109">
        <v>165.379986611319</v>
      </c>
      <c r="AN26" s="109">
        <v>2.92145713443233E-3</v>
      </c>
      <c r="AO26" s="109">
        <v>1.42636577368452E-2</v>
      </c>
      <c r="AP26" s="109">
        <v>592.25840064004103</v>
      </c>
      <c r="AQ26" s="109">
        <v>0.36406639797296497</v>
      </c>
      <c r="AR26" s="109">
        <v>90.346214894162799</v>
      </c>
      <c r="AS26" s="109">
        <v>1392.8410783720301</v>
      </c>
      <c r="AT26" s="109">
        <v>1.6265047437953601E-5</v>
      </c>
      <c r="AU26" s="109">
        <v>6.5059799813709405E-5</v>
      </c>
      <c r="AV26" s="109">
        <v>233826.77372972399</v>
      </c>
      <c r="AW26" s="109">
        <v>57.652518913452099</v>
      </c>
      <c r="AX26" s="109">
        <v>1437.2533669714501</v>
      </c>
      <c r="AY26" s="109">
        <v>91.509609555603305</v>
      </c>
      <c r="AZ26" s="109">
        <v>2.1263651587052199</v>
      </c>
      <c r="BA26" s="109">
        <v>327.35862198008101</v>
      </c>
      <c r="BB26" s="109">
        <v>5.7969762212779097</v>
      </c>
      <c r="BC26" s="109">
        <v>1179.1218142130999</v>
      </c>
      <c r="BD26" s="109">
        <v>100.340174193522</v>
      </c>
      <c r="BE26" s="109">
        <v>1009.0280262003899</v>
      </c>
      <c r="BF26" s="109">
        <v>355.61932159718799</v>
      </c>
      <c r="BG26" s="109">
        <v>1591.8839233736201</v>
      </c>
      <c r="BH26" s="109">
        <v>757.34407604066496</v>
      </c>
      <c r="BI26" s="109">
        <v>757.34407604066496</v>
      </c>
      <c r="BJ26" s="109">
        <v>289.00851867176999</v>
      </c>
      <c r="BK26" s="109">
        <v>5.3587651646984197E-5</v>
      </c>
      <c r="BL26" s="109">
        <v>3.5492672708747701E-4</v>
      </c>
      <c r="BM26" s="109">
        <v>255.41853610564499</v>
      </c>
      <c r="BN26" s="109">
        <v>702.36556733844304</v>
      </c>
      <c r="BO26" s="109">
        <v>32.799524583287699</v>
      </c>
      <c r="BP26" s="109">
        <v>123.049373211296</v>
      </c>
      <c r="BQ26" s="109">
        <v>8.1249723116976096</v>
      </c>
      <c r="BR26" s="109">
        <v>5.5797250979678801E-3</v>
      </c>
      <c r="BS26" s="109">
        <v>1.13285512646262E-2</v>
      </c>
      <c r="BT26" s="109">
        <v>26.6383118143529</v>
      </c>
      <c r="BU26" s="109">
        <v>36.887076763833299</v>
      </c>
      <c r="BV26" s="109">
        <v>48.840007355611</v>
      </c>
      <c r="BW26" s="109">
        <v>0</v>
      </c>
      <c r="BX26" s="109">
        <v>1.46613878999322E-2</v>
      </c>
      <c r="BY26" s="109">
        <v>1.4086401662284901E-2</v>
      </c>
      <c r="BZ26" s="109">
        <v>21625.378305858201</v>
      </c>
      <c r="CA26" s="109">
        <v>28734.589692719699</v>
      </c>
      <c r="CB26" s="109">
        <v>2937.3140287103502</v>
      </c>
      <c r="CC26" s="109">
        <v>31927.322257535699</v>
      </c>
      <c r="CD26" s="109">
        <v>614.39608684678296</v>
      </c>
      <c r="CE26" s="109">
        <v>8.50006320996048</v>
      </c>
      <c r="CF26" s="109">
        <v>1.0423356856301601E-2</v>
      </c>
      <c r="CG26" s="109">
        <v>0.83882543150338595</v>
      </c>
      <c r="CH26" s="109">
        <v>0.46604415972354002</v>
      </c>
      <c r="CI26" s="109">
        <v>11.690785123444501</v>
      </c>
      <c r="CJ26" s="109">
        <v>0.284415174721804</v>
      </c>
      <c r="CK26" s="109">
        <v>8794.8043480837896</v>
      </c>
      <c r="CL26" s="109">
        <v>1.3635342325986399</v>
      </c>
      <c r="CM26" s="109">
        <v>0.382233744704773</v>
      </c>
      <c r="CN26" s="109">
        <v>1533.3819073397301</v>
      </c>
      <c r="CO26" s="109">
        <v>0.64044984142154004</v>
      </c>
      <c r="CP26" s="109">
        <v>1.3852055899292801E-5</v>
      </c>
      <c r="CQ26" s="109">
        <v>7.1052339800591904E-2</v>
      </c>
      <c r="CR26" s="109">
        <v>2706.2395563182699</v>
      </c>
      <c r="CS26" s="109">
        <v>2588.3744478365402</v>
      </c>
      <c r="CT26" s="109">
        <v>117.865108481731</v>
      </c>
      <c r="CU26" s="109">
        <v>6.8567985507917296E-4</v>
      </c>
      <c r="CV26" s="109">
        <v>216.48767827730799</v>
      </c>
      <c r="CW26" s="109">
        <v>4.9292195193924001E-3</v>
      </c>
      <c r="CX26" s="109">
        <v>166.45648758632399</v>
      </c>
      <c r="CY26" s="109">
        <v>2.6110725618258699</v>
      </c>
      <c r="CZ26" s="109">
        <v>659.35706453479702</v>
      </c>
      <c r="DA26" s="109">
        <v>105.63951099049601</v>
      </c>
      <c r="DB26" s="109">
        <v>0.978099855376797</v>
      </c>
      <c r="DC26" s="109">
        <v>6.3473011472852798</v>
      </c>
      <c r="DD26" s="109">
        <v>7.5363012640200103E-3</v>
      </c>
      <c r="DE26" s="109">
        <v>29.3262248327298</v>
      </c>
      <c r="DF26" s="109">
        <v>4897.8139088568396</v>
      </c>
      <c r="DG26" s="109">
        <v>51.242160765400598</v>
      </c>
      <c r="DH26" s="109">
        <v>0</v>
      </c>
      <c r="DI26" s="109">
        <v>2317.0618784656399</v>
      </c>
      <c r="DJ26" s="109">
        <v>1844.13635480941</v>
      </c>
      <c r="DK26" s="109">
        <v>520.57928542793297</v>
      </c>
      <c r="DL26" s="109">
        <v>21506.552567778301</v>
      </c>
      <c r="DM26" s="109">
        <v>1276.44404403878</v>
      </c>
      <c r="DN26" s="109">
        <v>2955.4464246749499</v>
      </c>
      <c r="DP26" s="30">
        <f t="shared" si="0"/>
        <v>7.9999986859330009E-3</v>
      </c>
      <c r="DQ26" s="45">
        <f t="shared" si="1"/>
        <v>-3.3263926359869346E-3</v>
      </c>
      <c r="DR26" s="45">
        <f t="shared" si="2"/>
        <v>-7.7857006564116546E-3</v>
      </c>
      <c r="DS26" s="45">
        <f t="shared" si="3"/>
        <v>-8.8283662114385444E-3</v>
      </c>
      <c r="DT26" s="45">
        <f t="shared" si="4"/>
        <v>-1.0716964380460757E-2</v>
      </c>
      <c r="DU26" s="45">
        <f t="shared" si="5"/>
        <v>-1.079150500992763E-2</v>
      </c>
      <c r="DV26" s="45">
        <f t="shared" si="6"/>
        <v>-4.6410167761451503E-3</v>
      </c>
      <c r="DW26" s="45">
        <f t="shared" si="7"/>
        <v>5.0546192707760351E-3</v>
      </c>
      <c r="DX26" s="45">
        <f t="shared" si="8"/>
        <v>-7.9652216535709107E-3</v>
      </c>
      <c r="DY26" s="45">
        <f t="shared" si="9"/>
        <v>3.112379442134286E-3</v>
      </c>
      <c r="DZ26" s="45">
        <f t="shared" si="10"/>
        <v>-9.3878636482091944E-3</v>
      </c>
      <c r="EA26" s="45">
        <f t="shared" si="11"/>
        <v>-1.0305493611064347E-2</v>
      </c>
      <c r="EB26" s="45">
        <f t="shared" si="12"/>
        <v>2.6214138498891568E-3</v>
      </c>
      <c r="EC26" s="45">
        <f t="shared" si="13"/>
        <v>1.229770312853929E-3</v>
      </c>
      <c r="ED26" s="45">
        <f t="shared" si="14"/>
        <v>6.7345036029793377E-3</v>
      </c>
      <c r="EE26" s="45">
        <f t="shared" si="15"/>
        <v>5.2186395694814565E-3</v>
      </c>
      <c r="EF26" s="45">
        <f t="shared" si="16"/>
        <v>-3.7557086722031651E-3</v>
      </c>
      <c r="EG26" s="45">
        <f t="shared" si="17"/>
        <v>-7.5073559718941028E-3</v>
      </c>
      <c r="EH26" s="45">
        <f t="shared" si="18"/>
        <v>-9.1083383375290677E-3</v>
      </c>
      <c r="EI26" s="45">
        <f t="shared" si="19"/>
        <v>-1.0182688868630933E-2</v>
      </c>
      <c r="EJ26" s="45">
        <f t="shared" si="20"/>
        <v>-5.5473783471681661E-3</v>
      </c>
      <c r="EK26" s="45">
        <f t="shared" si="21"/>
        <v>-3.4178426716695125E-3</v>
      </c>
      <c r="EL26" s="45">
        <f t="shared" si="22"/>
        <v>-7.1519705485425765E-3</v>
      </c>
      <c r="EM26" s="45">
        <f t="shared" si="23"/>
        <v>-4.3335700111675323E-3</v>
      </c>
      <c r="EN26" s="45">
        <f t="shared" si="24"/>
        <v>-3.0108162326946447E-3</v>
      </c>
      <c r="EO26" s="45">
        <f t="shared" si="25"/>
        <v>-4.2762104962025824E-3</v>
      </c>
      <c r="EP26" s="45">
        <f t="shared" si="26"/>
        <v>5.1498375751149088E-3</v>
      </c>
      <c r="EQ26" s="45">
        <f t="shared" si="27"/>
        <v>1.381096447046176E-2</v>
      </c>
      <c r="ER26" s="45">
        <f t="shared" si="28"/>
        <v>3.5424696052084705E-3</v>
      </c>
      <c r="ES26" s="45">
        <f t="shared" si="29"/>
        <v>-1.2618722743137885E-2</v>
      </c>
      <c r="ET26" s="45">
        <f t="shared" si="30"/>
        <v>-1.2619548750345632E-2</v>
      </c>
      <c r="EU26" s="45">
        <f t="shared" si="31"/>
        <v>-5.7098793517792483E-3</v>
      </c>
    </row>
    <row r="27" spans="1:151" x14ac:dyDescent="0.25">
      <c r="A27" s="11" t="s">
        <v>26</v>
      </c>
      <c r="B27" s="20">
        <v>46332.206694</v>
      </c>
      <c r="C27" s="20">
        <v>13.771121173999999</v>
      </c>
      <c r="D27" s="20">
        <v>9887.6568716000002</v>
      </c>
      <c r="E27" s="20">
        <v>885.98917797000001</v>
      </c>
      <c r="F27" s="20">
        <v>851.30419645999996</v>
      </c>
      <c r="G27" s="20">
        <v>7.4818692353999996</v>
      </c>
      <c r="H27" s="20">
        <v>5364.1555212000003</v>
      </c>
      <c r="I27" s="20">
        <v>90.403476272000006</v>
      </c>
      <c r="J27" s="20">
        <v>135.66029835000001</v>
      </c>
      <c r="K27" s="20">
        <v>237.80114512</v>
      </c>
      <c r="L27" s="109">
        <v>19.216583654000001</v>
      </c>
      <c r="M27" s="109">
        <v>20.762124781000001</v>
      </c>
      <c r="N27" s="109">
        <v>10.675082134</v>
      </c>
      <c r="O27" s="109">
        <v>426.76331478999998</v>
      </c>
      <c r="P27" s="109">
        <v>323.78647488000001</v>
      </c>
      <c r="Q27" s="109">
        <v>9.0209000000000003E-5</v>
      </c>
      <c r="R27" s="109">
        <v>1.7773799999999999E-5</v>
      </c>
      <c r="S27" s="109">
        <v>4.8842089E-3</v>
      </c>
      <c r="T27" s="109">
        <v>8.1916396999999995E-3</v>
      </c>
      <c r="U27" s="109">
        <v>4.0478848999999997E-3</v>
      </c>
      <c r="V27" s="109">
        <v>2.7158136767999999</v>
      </c>
      <c r="W27" s="109">
        <v>2.6863364999999998E-3</v>
      </c>
      <c r="X27" s="109">
        <v>0.19626331499999999</v>
      </c>
      <c r="Y27" s="109">
        <v>0.11486145909999999</v>
      </c>
      <c r="Z27" s="109">
        <v>3.6644320677</v>
      </c>
      <c r="AA27" s="109">
        <v>93.515658862999999</v>
      </c>
      <c r="AB27" s="109">
        <v>54.377877752000003</v>
      </c>
      <c r="AC27" s="109">
        <v>11.653498503</v>
      </c>
      <c r="AD27" s="109">
        <v>718.85575634999998</v>
      </c>
      <c r="AE27" s="109">
        <v>697.29007535999995</v>
      </c>
      <c r="AF27" s="109">
        <v>8.0879532200000007E-2</v>
      </c>
      <c r="AH27" s="109" t="s">
        <v>26</v>
      </c>
      <c r="AI27" s="109">
        <v>9.5319940146092499</v>
      </c>
      <c r="AJ27" s="109">
        <v>19.047907693620299</v>
      </c>
      <c r="AK27" s="109">
        <v>89.816850886478704</v>
      </c>
      <c r="AL27" s="109">
        <v>89.816850886478704</v>
      </c>
      <c r="AM27" s="109">
        <v>52.287094755584597</v>
      </c>
      <c r="AN27" s="109">
        <v>6.8612917210932696E-4</v>
      </c>
      <c r="AO27" s="109">
        <v>3.3498960851424901E-3</v>
      </c>
      <c r="AP27" s="109">
        <v>136.431134213924</v>
      </c>
      <c r="AQ27" s="109">
        <v>8.12807837299417E-2</v>
      </c>
      <c r="AR27" s="109">
        <v>20.9426219284768</v>
      </c>
      <c r="AS27" s="109">
        <v>296.10497537978</v>
      </c>
      <c r="AT27" s="109">
        <v>3.5377228679927401E-6</v>
      </c>
      <c r="AU27" s="109">
        <v>1.4151033063818301E-5</v>
      </c>
      <c r="AV27" s="109">
        <v>46333.475401379001</v>
      </c>
      <c r="AW27" s="109">
        <v>21.3241793559196</v>
      </c>
      <c r="AX27" s="109">
        <v>531.67270076114505</v>
      </c>
      <c r="AY27" s="109">
        <v>33.843982495301397</v>
      </c>
      <c r="AZ27" s="109">
        <v>0.78660812326041496</v>
      </c>
      <c r="BA27" s="109">
        <v>121.076278673037</v>
      </c>
      <c r="BB27" s="109">
        <v>2.0813591724951301</v>
      </c>
      <c r="BC27" s="109">
        <v>306.25531022199402</v>
      </c>
      <c r="BD27" s="109">
        <v>21.2303669241048</v>
      </c>
      <c r="BE27" s="109">
        <v>227.42037592800401</v>
      </c>
      <c r="BF27" s="109">
        <v>94.813739534665501</v>
      </c>
      <c r="BG27" s="109">
        <v>365.0189295436</v>
      </c>
      <c r="BH27" s="109">
        <v>235.83846979632801</v>
      </c>
      <c r="BI27" s="109">
        <v>235.83846979632801</v>
      </c>
      <c r="BJ27" s="109">
        <v>55.188515274715101</v>
      </c>
      <c r="BK27" s="109">
        <v>1.31654877997508E-5</v>
      </c>
      <c r="BL27" s="109">
        <v>7.28930122390736E-5</v>
      </c>
      <c r="BM27" s="109">
        <v>78.428966372239401</v>
      </c>
      <c r="BN27" s="109">
        <v>159.19278799418299</v>
      </c>
      <c r="BO27" s="109">
        <v>7.6385418444872899</v>
      </c>
      <c r="BP27" s="109">
        <v>36.179535258934202</v>
      </c>
      <c r="BQ27" s="109">
        <v>2.6265783838026402</v>
      </c>
      <c r="BR27" s="109">
        <v>1.59861350000275E-3</v>
      </c>
      <c r="BS27" s="109">
        <v>3.2456707176595702E-3</v>
      </c>
      <c r="BT27" s="109">
        <v>5.9398361846664098</v>
      </c>
      <c r="BU27" s="109">
        <v>10.761308079845699</v>
      </c>
      <c r="BV27" s="109">
        <v>13.6783882679938</v>
      </c>
      <c r="BW27" s="109">
        <v>0</v>
      </c>
      <c r="BX27" s="109">
        <v>4.1392478601387801E-3</v>
      </c>
      <c r="BY27" s="109">
        <v>3.9769372729928304E-3</v>
      </c>
      <c r="BZ27" s="109">
        <v>5446.7011325143103</v>
      </c>
      <c r="CA27" s="109">
        <v>8823.2600116624508</v>
      </c>
      <c r="CB27" s="109">
        <v>901.93245640084399</v>
      </c>
      <c r="CC27" s="109">
        <v>9803.6214344355303</v>
      </c>
      <c r="CD27" s="109">
        <v>145.00028383212901</v>
      </c>
      <c r="CE27" s="109">
        <v>2.7169719630725799</v>
      </c>
      <c r="CF27" s="109">
        <v>2.6861807672304999E-3</v>
      </c>
      <c r="CG27" s="109">
        <v>0.19742785864404699</v>
      </c>
      <c r="CH27" s="109">
        <v>0.11562558185551999</v>
      </c>
      <c r="CI27" s="109">
        <v>3.6629288059656999</v>
      </c>
      <c r="CJ27" s="109">
        <v>2.7669416723159999E-2</v>
      </c>
      <c r="CK27" s="109">
        <v>2240.6158165674001</v>
      </c>
      <c r="CL27" s="109">
        <v>0.45430429184785898</v>
      </c>
      <c r="CM27" s="109">
        <v>0.141358215601007</v>
      </c>
      <c r="CN27" s="109">
        <v>551.28766653989999</v>
      </c>
      <c r="CO27" s="109">
        <v>0.20404786410709999</v>
      </c>
      <c r="CP27" s="109">
        <v>4.1894498498101201E-6</v>
      </c>
      <c r="CQ27" s="109">
        <v>2.6234699603719099E-2</v>
      </c>
      <c r="CR27" s="109">
        <v>878.757536891938</v>
      </c>
      <c r="CS27" s="109">
        <v>844.24277216368603</v>
      </c>
      <c r="CT27" s="109">
        <v>34.5147647282527</v>
      </c>
      <c r="CU27" s="109">
        <v>1.09087788951536E-4</v>
      </c>
      <c r="CV27" s="109">
        <v>46.867912279193298</v>
      </c>
      <c r="CW27" s="109">
        <v>7.8421974768101298E-4</v>
      </c>
      <c r="CX27" s="109">
        <v>48.518158137535302</v>
      </c>
      <c r="CY27" s="109">
        <v>0.89278856264157802</v>
      </c>
      <c r="CZ27" s="109">
        <v>193.44559846117301</v>
      </c>
      <c r="DA27" s="109">
        <v>13.0584305274818</v>
      </c>
      <c r="DB27" s="109">
        <v>0.19635773673506501</v>
      </c>
      <c r="DC27" s="109">
        <v>2.17701203051196</v>
      </c>
      <c r="DD27" s="109">
        <v>2.7706205746347201E-3</v>
      </c>
      <c r="DE27" s="109">
        <v>7.4511252597871396</v>
      </c>
      <c r="DF27" s="109">
        <v>1222.70144695269</v>
      </c>
      <c r="DG27" s="109">
        <v>11.7781399888446</v>
      </c>
      <c r="DH27" s="109">
        <v>0</v>
      </c>
      <c r="DI27" s="109">
        <v>556.97853401683403</v>
      </c>
      <c r="DJ27" s="109">
        <v>432.11291420016499</v>
      </c>
      <c r="DK27" s="109">
        <v>143.78885225390599</v>
      </c>
      <c r="DL27" s="109">
        <v>5422.0843237046402</v>
      </c>
      <c r="DM27" s="109">
        <v>328.16818629528001</v>
      </c>
      <c r="DN27" s="109">
        <v>772.51520834353198</v>
      </c>
      <c r="DP27" s="30">
        <f t="shared" si="0"/>
        <v>7.9999994794530873E-3</v>
      </c>
      <c r="DQ27" s="45">
        <f t="shared" si="1"/>
        <v>2.738283948743064E-5</v>
      </c>
      <c r="DR27" s="45">
        <f t="shared" si="2"/>
        <v>-6.7338675503981638E-3</v>
      </c>
      <c r="DS27" s="45">
        <f t="shared" si="3"/>
        <v>-8.4990244155662541E-3</v>
      </c>
      <c r="DT27" s="45">
        <f t="shared" si="4"/>
        <v>-8.1622228102507122E-3</v>
      </c>
      <c r="DU27" s="45">
        <f t="shared" si="5"/>
        <v>-8.2948308321251461E-3</v>
      </c>
      <c r="DV27" s="45">
        <f t="shared" si="6"/>
        <v>-4.109130304950641E-3</v>
      </c>
      <c r="DW27" s="45">
        <f t="shared" si="7"/>
        <v>1.0799239931746194E-2</v>
      </c>
      <c r="DX27" s="45">
        <f t="shared" si="8"/>
        <v>-6.4889693373770497E-3</v>
      </c>
      <c r="DY27" s="45">
        <f t="shared" si="9"/>
        <v>5.6821035579271359E-3</v>
      </c>
      <c r="DZ27" s="45">
        <f t="shared" si="10"/>
        <v>-8.2534309188527083E-3</v>
      </c>
      <c r="EA27" s="45">
        <f t="shared" si="11"/>
        <v>-8.7776247545744666E-3</v>
      </c>
      <c r="EB27" s="45">
        <f t="shared" si="12"/>
        <v>8.693577819259498E-3</v>
      </c>
      <c r="EC27" s="45">
        <f t="shared" si="13"/>
        <v>8.0773098289399371E-3</v>
      </c>
      <c r="ED27" s="45">
        <f t="shared" si="14"/>
        <v>1.2535284137057148E-2</v>
      </c>
      <c r="EE27" s="45">
        <f t="shared" si="15"/>
        <v>1.3532719107257092E-2</v>
      </c>
      <c r="EF27" s="45">
        <f t="shared" si="16"/>
        <v>4.3177386551808742E-4</v>
      </c>
      <c r="EG27" s="45">
        <f t="shared" si="17"/>
        <v>-4.7847994345023596E-3</v>
      </c>
      <c r="EH27" s="45">
        <f t="shared" si="18"/>
        <v>-8.1742372521534899E-3</v>
      </c>
      <c r="EI27" s="45">
        <f t="shared" si="19"/>
        <v>-9.2111676821416046E-3</v>
      </c>
      <c r="EJ27" s="45">
        <f t="shared" si="20"/>
        <v>-2.9298369497073114E-3</v>
      </c>
      <c r="EK27" s="45">
        <f t="shared" si="21"/>
        <v>4.2649695834246935E-4</v>
      </c>
      <c r="EL27" s="45">
        <f t="shared" si="22"/>
        <v>-5.7972174930420247E-5</v>
      </c>
      <c r="EM27" s="45">
        <f t="shared" si="23"/>
        <v>5.9335777755868454E-3</v>
      </c>
      <c r="EN27" s="45">
        <f t="shared" si="24"/>
        <v>6.6525600624204482E-3</v>
      </c>
      <c r="EO27" s="45">
        <f t="shared" si="25"/>
        <v>-4.1023048224866486E-4</v>
      </c>
      <c r="EP27" s="45">
        <f t="shared" si="26"/>
        <v>1.3880891044858963E-2</v>
      </c>
      <c r="EQ27" s="45">
        <f t="shared" si="27"/>
        <v>1.4907487313354789E-2</v>
      </c>
      <c r="ER27" s="45">
        <f t="shared" si="28"/>
        <v>1.0695628082203269E-2</v>
      </c>
      <c r="ES27" s="45">
        <f t="shared" si="29"/>
        <v>-1.1227075386890262E-2</v>
      </c>
      <c r="ET27" s="45">
        <f t="shared" si="30"/>
        <v>-1.122796152048907E-2</v>
      </c>
      <c r="EU27" s="45">
        <f t="shared" si="31"/>
        <v>4.9611010230557811E-3</v>
      </c>
    </row>
    <row r="28" spans="1:151" x14ac:dyDescent="0.25">
      <c r="A28" s="11" t="s">
        <v>27</v>
      </c>
      <c r="B28" s="20">
        <v>83811.175499999998</v>
      </c>
      <c r="C28" s="20">
        <v>28.164485526</v>
      </c>
      <c r="D28" s="20">
        <v>20516.985305999999</v>
      </c>
      <c r="E28" s="20">
        <v>1640.5653089</v>
      </c>
      <c r="F28" s="20">
        <v>1580.6108307</v>
      </c>
      <c r="G28" s="20">
        <v>15.632853231</v>
      </c>
      <c r="H28" s="20">
        <v>7192.9219622000001</v>
      </c>
      <c r="I28" s="20">
        <v>167.09381848000001</v>
      </c>
      <c r="J28" s="20">
        <v>212.04041616999999</v>
      </c>
      <c r="K28" s="20">
        <v>456.41765413000002</v>
      </c>
      <c r="L28" s="109">
        <v>36.097630121999998</v>
      </c>
      <c r="M28" s="109">
        <v>30.412010735999999</v>
      </c>
      <c r="N28" s="109">
        <v>14.201093014</v>
      </c>
      <c r="O28" s="109">
        <v>561.32010050999997</v>
      </c>
      <c r="P28" s="109">
        <v>392.5858576</v>
      </c>
      <c r="Q28" s="109">
        <v>1.7269409999999999E-4</v>
      </c>
      <c r="R28" s="109">
        <v>3.75664E-5</v>
      </c>
      <c r="S28" s="109">
        <v>9.8396183000000002E-3</v>
      </c>
      <c r="T28" s="109">
        <v>1.6943353899999999E-2</v>
      </c>
      <c r="U28" s="109">
        <v>8.0753057999999999E-3</v>
      </c>
      <c r="V28" s="109">
        <v>4.2549176288000004</v>
      </c>
      <c r="W28" s="109">
        <v>4.1269528E-3</v>
      </c>
      <c r="X28" s="109">
        <v>0.26257629649999997</v>
      </c>
      <c r="Y28" s="109">
        <v>0.1521728903</v>
      </c>
      <c r="Z28" s="109">
        <v>5.7461058462999999</v>
      </c>
      <c r="AA28" s="109">
        <v>109.64461522000001</v>
      </c>
      <c r="AB28" s="109">
        <v>79.179281197999998</v>
      </c>
      <c r="AC28" s="109">
        <v>16.245181099</v>
      </c>
      <c r="AD28" s="109">
        <v>1407.2395076</v>
      </c>
      <c r="AE28" s="109">
        <v>1365.022416</v>
      </c>
      <c r="AF28" s="109">
        <v>0.1101799111</v>
      </c>
      <c r="AH28" s="109" t="s">
        <v>27</v>
      </c>
      <c r="AI28" s="109">
        <v>18.1018481468132</v>
      </c>
      <c r="AJ28" s="109">
        <v>35.6809050531823</v>
      </c>
      <c r="AK28" s="109">
        <v>165.39644810367801</v>
      </c>
      <c r="AL28" s="109">
        <v>165.39644810367801</v>
      </c>
      <c r="AM28" s="109">
        <v>106.101346810198</v>
      </c>
      <c r="AN28" s="109">
        <v>1.3623280435633299E-3</v>
      </c>
      <c r="AO28" s="109">
        <v>6.6513135237024398E-3</v>
      </c>
      <c r="AP28" s="109">
        <v>212.10528522741299</v>
      </c>
      <c r="AQ28" s="109">
        <v>0.109638821180062</v>
      </c>
      <c r="AR28" s="109">
        <v>30.483732419153</v>
      </c>
      <c r="AS28" s="109">
        <v>521.55126442176095</v>
      </c>
      <c r="AT28" s="109">
        <v>7.44495087991975E-6</v>
      </c>
      <c r="AU28" s="109">
        <v>2.9779784310807598E-5</v>
      </c>
      <c r="AV28" s="109">
        <v>83488.528981409399</v>
      </c>
      <c r="AW28" s="109">
        <v>41.688070358306199</v>
      </c>
      <c r="AX28" s="109">
        <v>1039.2554514349299</v>
      </c>
      <c r="AY28" s="109">
        <v>66.170827019847096</v>
      </c>
      <c r="AZ28" s="109">
        <v>1.5375361272507799</v>
      </c>
      <c r="BA28" s="109">
        <v>236.712545710081</v>
      </c>
      <c r="BB28" s="109">
        <v>4.2053425659595298</v>
      </c>
      <c r="BC28" s="109">
        <v>536.09449505595296</v>
      </c>
      <c r="BD28" s="109">
        <v>36.174379596974802</v>
      </c>
      <c r="BE28" s="109">
        <v>346.27316763666101</v>
      </c>
      <c r="BF28" s="109">
        <v>110.225080364679</v>
      </c>
      <c r="BG28" s="109">
        <v>442.92908426361998</v>
      </c>
      <c r="BH28" s="109">
        <v>451.375043391465</v>
      </c>
      <c r="BI28" s="109">
        <v>451.375043391465</v>
      </c>
      <c r="BJ28" s="109">
        <v>80.027100791357299</v>
      </c>
      <c r="BK28" s="109">
        <v>2.6625045748913701E-5</v>
      </c>
      <c r="BL28" s="109">
        <v>1.3603241495830601E-4</v>
      </c>
      <c r="BM28" s="109">
        <v>162.39127156048599</v>
      </c>
      <c r="BN28" s="109">
        <v>212.57997811547801</v>
      </c>
      <c r="BO28" s="109">
        <v>10.868418180876199</v>
      </c>
      <c r="BP28" s="109">
        <v>54.809410379386001</v>
      </c>
      <c r="BQ28" s="109">
        <v>5.1169253072945402</v>
      </c>
      <c r="BR28" s="109">
        <v>3.2123728566940601E-3</v>
      </c>
      <c r="BS28" s="109">
        <v>6.5221523437887499E-3</v>
      </c>
      <c r="BT28" s="109">
        <v>7.4757986300750101</v>
      </c>
      <c r="BU28" s="109">
        <v>14.184961010220499</v>
      </c>
      <c r="BV28" s="109">
        <v>27.8883713116949</v>
      </c>
      <c r="BW28" s="109">
        <v>0</v>
      </c>
      <c r="BX28" s="109">
        <v>8.5430034061409702E-3</v>
      </c>
      <c r="BY28" s="109">
        <v>8.2079504996224496E-3</v>
      </c>
      <c r="BZ28" s="109">
        <v>7255.4707658305597</v>
      </c>
      <c r="CA28" s="109">
        <v>18269.021350330899</v>
      </c>
      <c r="CB28" s="109">
        <v>1867.4996252958299</v>
      </c>
      <c r="CC28" s="109">
        <v>20298.9122471872</v>
      </c>
      <c r="CD28" s="109">
        <v>221.26802333105101</v>
      </c>
      <c r="CE28" s="109">
        <v>4.2263511434591603</v>
      </c>
      <c r="CF28" s="109">
        <v>4.0944326278190201E-3</v>
      </c>
      <c r="CG28" s="109">
        <v>0.261567248740664</v>
      </c>
      <c r="CH28" s="109">
        <v>0.15172015108318501</v>
      </c>
      <c r="CI28" s="109">
        <v>5.7043712939257096</v>
      </c>
      <c r="CJ28" s="109">
        <v>0.102248831043282</v>
      </c>
      <c r="CK28" s="109">
        <v>2693.1115897575301</v>
      </c>
      <c r="CL28" s="109">
        <v>0.87234993325506804</v>
      </c>
      <c r="CM28" s="109">
        <v>0.27639563595076999</v>
      </c>
      <c r="CN28" s="109">
        <v>1068.2099157173</v>
      </c>
      <c r="CO28" s="109">
        <v>0.40442425778644903</v>
      </c>
      <c r="CP28" s="109">
        <v>9.0979756708940297E-6</v>
      </c>
      <c r="CQ28" s="109">
        <v>5.1387452823845103E-2</v>
      </c>
      <c r="CR28" s="109">
        <v>1621.6855789061201</v>
      </c>
      <c r="CS28" s="109">
        <v>1562.3429574805</v>
      </c>
      <c r="CT28" s="109">
        <v>59.342621425618802</v>
      </c>
      <c r="CU28" s="109">
        <v>5.2707916147202603E-4</v>
      </c>
      <c r="CV28" s="109">
        <v>67.6721120146386</v>
      </c>
      <c r="CW28" s="109">
        <v>3.7890117473282701E-3</v>
      </c>
      <c r="CX28" s="109">
        <v>84.139933233023001</v>
      </c>
      <c r="CY28" s="109">
        <v>1.6796531862850399</v>
      </c>
      <c r="CZ28" s="109">
        <v>334.24809472158302</v>
      </c>
      <c r="DA28" s="109">
        <v>37.711766022508698</v>
      </c>
      <c r="DB28" s="109">
        <v>0.29660688758081299</v>
      </c>
      <c r="DC28" s="109">
        <v>4.38006641820576</v>
      </c>
      <c r="DD28" s="109">
        <v>5.4531001151914898E-3</v>
      </c>
      <c r="DE28" s="109">
        <v>15.518388629441599</v>
      </c>
      <c r="DF28" s="109">
        <v>1459.7793054542401</v>
      </c>
      <c r="DG28" s="109">
        <v>16.313546175483499</v>
      </c>
      <c r="DH28" s="109">
        <v>0</v>
      </c>
      <c r="DI28" s="109">
        <v>718.18604079921704</v>
      </c>
      <c r="DJ28" s="109">
        <v>564.45051765276196</v>
      </c>
      <c r="DK28" s="109">
        <v>152.46201936678099</v>
      </c>
      <c r="DL28" s="109">
        <v>7213.25696831407</v>
      </c>
      <c r="DM28" s="109">
        <v>394.66742723620803</v>
      </c>
      <c r="DN28" s="109">
        <v>910.83480952729599</v>
      </c>
      <c r="DP28" s="30">
        <f t="shared" si="0"/>
        <v>7.9999986985996394E-3</v>
      </c>
      <c r="DQ28" s="45">
        <f t="shared" si="1"/>
        <v>-3.8496837285213609E-3</v>
      </c>
      <c r="DR28" s="45">
        <f t="shared" si="2"/>
        <v>-9.8036306770171687E-3</v>
      </c>
      <c r="DS28" s="45">
        <f t="shared" si="3"/>
        <v>-1.0628903591846196E-2</v>
      </c>
      <c r="DT28" s="45">
        <f t="shared" si="4"/>
        <v>-1.1508063648218164E-2</v>
      </c>
      <c r="DU28" s="45">
        <f t="shared" si="5"/>
        <v>-1.1557476935299581E-2</v>
      </c>
      <c r="DV28" s="45">
        <f t="shared" si="6"/>
        <v>-7.322054385530693E-3</v>
      </c>
      <c r="DW28" s="45">
        <f t="shared" si="7"/>
        <v>2.8270856017810035E-3</v>
      </c>
      <c r="DX28" s="45">
        <f t="shared" si="8"/>
        <v>-1.0158187728082607E-2</v>
      </c>
      <c r="DY28" s="45">
        <f t="shared" si="9"/>
        <v>3.0592779709033406E-4</v>
      </c>
      <c r="DZ28" s="45">
        <f t="shared" si="10"/>
        <v>-1.1048237711459659E-2</v>
      </c>
      <c r="EA28" s="45">
        <f t="shared" si="11"/>
        <v>-1.1544388576460072E-2</v>
      </c>
      <c r="EB28" s="45">
        <f t="shared" si="12"/>
        <v>2.3583341389558617E-3</v>
      </c>
      <c r="EC28" s="45">
        <f t="shared" si="13"/>
        <v>-1.1359691654435693E-3</v>
      </c>
      <c r="ED28" s="45">
        <f t="shared" si="14"/>
        <v>5.5768840986057224E-3</v>
      </c>
      <c r="EE28" s="45">
        <f t="shared" si="15"/>
        <v>5.3022022976918111E-3</v>
      </c>
      <c r="EF28" s="45">
        <f t="shared" si="16"/>
        <v>-5.4354122224572468E-3</v>
      </c>
      <c r="EG28" s="45">
        <f t="shared" si="17"/>
        <v>-9.0949574426256122E-3</v>
      </c>
      <c r="EH28" s="45">
        <f t="shared" si="18"/>
        <v>-1.0680607348070623E-2</v>
      </c>
      <c r="EI28" s="45">
        <f t="shared" si="19"/>
        <v>-1.1355484597212943E-2</v>
      </c>
      <c r="EJ28" s="45">
        <f t="shared" si="20"/>
        <v>-7.6361483096071313E-3</v>
      </c>
      <c r="EK28" s="45">
        <f t="shared" si="21"/>
        <v>-6.7137575466758356E-3</v>
      </c>
      <c r="EL28" s="45">
        <f t="shared" si="22"/>
        <v>-7.8799476894864991E-3</v>
      </c>
      <c r="EM28" s="45">
        <f t="shared" si="23"/>
        <v>-3.8428745198482461E-3</v>
      </c>
      <c r="EN28" s="45">
        <f t="shared" si="24"/>
        <v>-2.9751634205175516E-3</v>
      </c>
      <c r="EO28" s="45">
        <f t="shared" si="25"/>
        <v>-7.2631019146930133E-3</v>
      </c>
      <c r="EP28" s="45">
        <f t="shared" si="26"/>
        <v>5.2940597539998012E-3</v>
      </c>
      <c r="EQ28" s="45">
        <f t="shared" si="27"/>
        <v>1.0707593963087351E-2</v>
      </c>
      <c r="ER28" s="45">
        <f t="shared" si="28"/>
        <v>4.2083296004442198E-3</v>
      </c>
      <c r="ES28" s="45">
        <f t="shared" si="29"/>
        <v>-1.2556309205502995E-2</v>
      </c>
      <c r="ET28" s="45">
        <f t="shared" si="30"/>
        <v>-1.2557092792776272E-2</v>
      </c>
      <c r="EU28" s="45">
        <f t="shared" si="31"/>
        <v>-4.9109671131146466E-3</v>
      </c>
    </row>
    <row r="29" spans="1:151" x14ac:dyDescent="0.25">
      <c r="A29" s="11" t="s">
        <v>28</v>
      </c>
      <c r="B29" s="20">
        <v>122063.39665</v>
      </c>
      <c r="C29" s="20">
        <v>29.034367926000002</v>
      </c>
      <c r="D29" s="20">
        <v>13422.620611</v>
      </c>
      <c r="E29" s="20">
        <v>1526.3534365999999</v>
      </c>
      <c r="F29" s="20">
        <v>1454.4107773999999</v>
      </c>
      <c r="G29" s="20">
        <v>13.432962711</v>
      </c>
      <c r="H29" s="20">
        <v>9872.5451709000008</v>
      </c>
      <c r="I29" s="20">
        <v>132.34242652</v>
      </c>
      <c r="J29" s="20">
        <v>275.75355729</v>
      </c>
      <c r="K29" s="20">
        <v>342.48146797999999</v>
      </c>
      <c r="L29" s="109">
        <v>22.976222380999999</v>
      </c>
      <c r="M29" s="109">
        <v>40.43382218</v>
      </c>
      <c r="N29" s="109">
        <v>16.804417312000002</v>
      </c>
      <c r="O29" s="109">
        <v>870.91391055999998</v>
      </c>
      <c r="P29" s="109">
        <v>602.75823422999997</v>
      </c>
      <c r="Q29" s="109">
        <v>1.959489E-4</v>
      </c>
      <c r="R29" s="109">
        <v>3.5866399999999999E-5</v>
      </c>
      <c r="S29" s="109">
        <v>9.1705543999999993E-3</v>
      </c>
      <c r="T29" s="109">
        <v>1.51797626E-2</v>
      </c>
      <c r="U29" s="109">
        <v>8.6715232999999992E-3</v>
      </c>
      <c r="V29" s="109">
        <v>3.8125554288000001</v>
      </c>
      <c r="W29" s="109">
        <v>6.7574380000000002E-3</v>
      </c>
      <c r="X29" s="109">
        <v>0.55031256939999995</v>
      </c>
      <c r="Y29" s="109">
        <v>0.28684830979999998</v>
      </c>
      <c r="Z29" s="109">
        <v>5.4776974248999997</v>
      </c>
      <c r="AA29" s="109">
        <v>168.06208165000001</v>
      </c>
      <c r="AB29" s="109">
        <v>123.4401543</v>
      </c>
      <c r="AC29" s="109">
        <v>22.940846871000002</v>
      </c>
      <c r="AD29" s="109">
        <v>993.02589968999996</v>
      </c>
      <c r="AE29" s="109">
        <v>963.23513854999999</v>
      </c>
      <c r="AF29" s="109">
        <v>0.25319705780000001</v>
      </c>
      <c r="AH29" s="109" t="s">
        <v>28</v>
      </c>
      <c r="AI29" s="109">
        <v>12.8178982743158</v>
      </c>
      <c r="AJ29" s="109">
        <v>22.574898161171301</v>
      </c>
      <c r="AK29" s="109">
        <v>130.29278421507499</v>
      </c>
      <c r="AL29" s="109">
        <v>130.29278421507499</v>
      </c>
      <c r="AM29" s="109">
        <v>75.447752609368607</v>
      </c>
      <c r="AN29" s="109">
        <v>1.45529996858413E-3</v>
      </c>
      <c r="AO29" s="109">
        <v>7.1053021798200104E-3</v>
      </c>
      <c r="AP29" s="109">
        <v>274.706561657252</v>
      </c>
      <c r="AQ29" s="109">
        <v>0.25006654469591599</v>
      </c>
      <c r="AR29" s="109">
        <v>40.280262407274698</v>
      </c>
      <c r="AS29" s="109">
        <v>567.38136901709299</v>
      </c>
      <c r="AT29" s="109">
        <v>7.0760470334055301E-6</v>
      </c>
      <c r="AU29" s="109">
        <v>2.83062091304419E-5</v>
      </c>
      <c r="AV29" s="109">
        <v>121038.730653615</v>
      </c>
      <c r="AW29" s="109">
        <v>29.192552902329801</v>
      </c>
      <c r="AX29" s="109">
        <v>727.58487834344703</v>
      </c>
      <c r="AY29" s="109">
        <v>46.343669742445002</v>
      </c>
      <c r="AZ29" s="109">
        <v>1.0763943288303901</v>
      </c>
      <c r="BA29" s="109">
        <v>165.771473970579</v>
      </c>
      <c r="BB29" s="109">
        <v>3.0904036953873701</v>
      </c>
      <c r="BC29" s="109">
        <v>528.10228702448001</v>
      </c>
      <c r="BD29" s="109">
        <v>39.927909902047602</v>
      </c>
      <c r="BE29" s="109">
        <v>448.82188006807502</v>
      </c>
      <c r="BF29" s="109">
        <v>167.752506663031</v>
      </c>
      <c r="BG29" s="109">
        <v>719.48250470157598</v>
      </c>
      <c r="BH29" s="109">
        <v>336.72512244925503</v>
      </c>
      <c r="BI29" s="109">
        <v>336.72512244925503</v>
      </c>
      <c r="BJ29" s="109">
        <v>124.029712521726</v>
      </c>
      <c r="BK29" s="109">
        <v>2.7758417293541201E-5</v>
      </c>
      <c r="BL29" s="109">
        <v>1.57602615046222E-4</v>
      </c>
      <c r="BM29" s="109">
        <v>105.56262664395901</v>
      </c>
      <c r="BN29" s="109">
        <v>308.69589568886198</v>
      </c>
      <c r="BO29" s="109">
        <v>14.2726302402834</v>
      </c>
      <c r="BP29" s="109">
        <v>55.763186046263797</v>
      </c>
      <c r="BQ29" s="109">
        <v>3.7168970587148098</v>
      </c>
      <c r="BR29" s="109">
        <v>2.9747580925610501E-3</v>
      </c>
      <c r="BS29" s="109">
        <v>6.0396570622309699E-3</v>
      </c>
      <c r="BT29" s="109">
        <v>10.7926871604843</v>
      </c>
      <c r="BU29" s="109">
        <v>16.6988224213822</v>
      </c>
      <c r="BV29" s="109">
        <v>28.564204938573699</v>
      </c>
      <c r="BW29" s="109">
        <v>0</v>
      </c>
      <c r="BX29" s="109">
        <v>7.6036457778733101E-3</v>
      </c>
      <c r="BY29" s="109">
        <v>7.30549088774616E-3</v>
      </c>
      <c r="BZ29" s="109">
        <v>9894.6662668584704</v>
      </c>
      <c r="CA29" s="109">
        <v>11875.789830153701</v>
      </c>
      <c r="CB29" s="109">
        <v>1213.9667867621199</v>
      </c>
      <c r="CC29" s="109">
        <v>13195.319243559699</v>
      </c>
      <c r="CD29" s="109">
        <v>275.53041652658999</v>
      </c>
      <c r="CE29" s="109">
        <v>3.7720946648489502</v>
      </c>
      <c r="CF29" s="109">
        <v>6.6668290488136302E-3</v>
      </c>
      <c r="CG29" s="109">
        <v>0.543960172447296</v>
      </c>
      <c r="CH29" s="109">
        <v>0.28379237662527401</v>
      </c>
      <c r="CI29" s="109">
        <v>5.4142233269068596</v>
      </c>
      <c r="CJ29" s="109">
        <v>5.6896355947243397E-2</v>
      </c>
      <c r="CK29" s="109">
        <v>4060.7056749335702</v>
      </c>
      <c r="CL29" s="109">
        <v>0.70931248940403502</v>
      </c>
      <c r="CM29" s="109">
        <v>0.193594599844573</v>
      </c>
      <c r="CN29" s="109">
        <v>788.22151669174502</v>
      </c>
      <c r="CO29" s="109">
        <v>0.31415324413432799</v>
      </c>
      <c r="CP29" s="109">
        <v>8.61760800608476E-6</v>
      </c>
      <c r="CQ29" s="109">
        <v>3.6090393595573103E-2</v>
      </c>
      <c r="CR29" s="109">
        <v>1499.7769708989399</v>
      </c>
      <c r="CS29" s="109">
        <v>1428.95111624746</v>
      </c>
      <c r="CT29" s="109">
        <v>70.825854651476703</v>
      </c>
      <c r="CU29" s="109">
        <v>7.0417438844337004E-4</v>
      </c>
      <c r="CV29" s="109">
        <v>141.37179194761799</v>
      </c>
      <c r="CW29" s="109">
        <v>5.0620878681856499E-3</v>
      </c>
      <c r="CX29" s="109">
        <v>98.783620776357495</v>
      </c>
      <c r="CY29" s="109">
        <v>1.41153604391606</v>
      </c>
      <c r="CZ29" s="109">
        <v>393.86864490814901</v>
      </c>
      <c r="DA29" s="109">
        <v>31.0112163932375</v>
      </c>
      <c r="DB29" s="109">
        <v>0.604117525422047</v>
      </c>
      <c r="DC29" s="109">
        <v>3.3702173814602201</v>
      </c>
      <c r="DD29" s="109">
        <v>3.8576276174098899E-3</v>
      </c>
      <c r="DE29" s="109">
        <v>13.2391489125591</v>
      </c>
      <c r="DF29" s="109">
        <v>2284.2100391867598</v>
      </c>
      <c r="DG29" s="109">
        <v>22.874879490424199</v>
      </c>
      <c r="DH29" s="109">
        <v>0</v>
      </c>
      <c r="DI29" s="109">
        <v>1087.80493977932</v>
      </c>
      <c r="DJ29" s="109">
        <v>870.362228990669</v>
      </c>
      <c r="DK29" s="109">
        <v>239.88624202125001</v>
      </c>
      <c r="DL29" s="109">
        <v>9849.2099448293302</v>
      </c>
      <c r="DM29" s="109">
        <v>601.70331533148703</v>
      </c>
      <c r="DN29" s="109">
        <v>1376.97508977543</v>
      </c>
      <c r="DP29" s="30">
        <f t="shared" si="0"/>
        <v>8.0000055091869644E-3</v>
      </c>
      <c r="DQ29" s="45">
        <f t="shared" si="1"/>
        <v>-8.3945394320222386E-3</v>
      </c>
      <c r="DR29" s="45">
        <f t="shared" si="2"/>
        <v>-1.6193326082544961E-2</v>
      </c>
      <c r="DS29" s="45">
        <f t="shared" si="3"/>
        <v>-1.6934201898996141E-2</v>
      </c>
      <c r="DT29" s="45">
        <f t="shared" si="4"/>
        <v>-1.7411737716698104E-2</v>
      </c>
      <c r="DU29" s="45">
        <f t="shared" si="5"/>
        <v>-1.7505137852493934E-2</v>
      </c>
      <c r="DV29" s="45">
        <f t="shared" si="6"/>
        <v>-1.4428224257794534E-2</v>
      </c>
      <c r="DW29" s="45">
        <f t="shared" si="7"/>
        <v>-2.3636484479658583E-3</v>
      </c>
      <c r="DX29" s="45">
        <f t="shared" si="8"/>
        <v>-1.5487416687310528E-2</v>
      </c>
      <c r="DY29" s="45">
        <f t="shared" si="9"/>
        <v>-3.7968526790278915E-3</v>
      </c>
      <c r="DZ29" s="45">
        <f t="shared" si="10"/>
        <v>-1.6807757700574681E-2</v>
      </c>
      <c r="EA29" s="45">
        <f t="shared" si="11"/>
        <v>-1.7466936608368223E-2</v>
      </c>
      <c r="EB29" s="45">
        <f t="shared" si="12"/>
        <v>-3.7978050168420156E-3</v>
      </c>
      <c r="EC29" s="45">
        <f t="shared" si="13"/>
        <v>-6.2837579344329061E-3</v>
      </c>
      <c r="ED29" s="45">
        <f t="shared" si="14"/>
        <v>-6.334513235369592E-4</v>
      </c>
      <c r="EE29" s="45">
        <f t="shared" si="15"/>
        <v>-1.7501526127810683E-3</v>
      </c>
      <c r="EF29" s="45">
        <f t="shared" si="16"/>
        <v>-1.0054966647692488E-2</v>
      </c>
      <c r="EG29" s="45">
        <f t="shared" si="17"/>
        <v>-1.3498534454324022E-2</v>
      </c>
      <c r="EH29" s="45">
        <f t="shared" si="18"/>
        <v>-1.7026151135200562E-2</v>
      </c>
      <c r="EI29" s="45">
        <f t="shared" si="19"/>
        <v>-1.7828074226966587E-2</v>
      </c>
      <c r="EJ29" s="45">
        <f t="shared" si="20"/>
        <v>-1.2791426345571726E-2</v>
      </c>
      <c r="EK29" s="45">
        <f t="shared" si="21"/>
        <v>-1.0612505104951332E-2</v>
      </c>
      <c r="EL29" s="45">
        <f t="shared" si="22"/>
        <v>-1.3408772849468979E-2</v>
      </c>
      <c r="EM29" s="45">
        <f t="shared" si="23"/>
        <v>-1.1543252518527617E-2</v>
      </c>
      <c r="EN29" s="45">
        <f t="shared" si="24"/>
        <v>-1.0653481545199493E-2</v>
      </c>
      <c r="EO29" s="45">
        <f t="shared" si="25"/>
        <v>-1.1587733507259002E-2</v>
      </c>
      <c r="EP29" s="45">
        <f t="shared" si="26"/>
        <v>-1.8420275646336489E-3</v>
      </c>
      <c r="EQ29" s="45">
        <f t="shared" si="27"/>
        <v>4.776065171574354E-3</v>
      </c>
      <c r="ER29" s="45">
        <f t="shared" si="28"/>
        <v>-2.8755425179701308E-3</v>
      </c>
      <c r="ES29" s="45">
        <f t="shared" si="29"/>
        <v>-2.0106753220852064E-2</v>
      </c>
      <c r="ET29" s="45">
        <f t="shared" si="30"/>
        <v>-2.0107570513329811E-2</v>
      </c>
      <c r="EU29" s="45">
        <f t="shared" si="31"/>
        <v>-1.2363939499473996E-2</v>
      </c>
    </row>
    <row r="30" spans="1:151" x14ac:dyDescent="0.25">
      <c r="A30" s="11" t="s">
        <v>29</v>
      </c>
      <c r="B30" s="20">
        <v>66813.373548000003</v>
      </c>
      <c r="C30" s="20">
        <v>10.151870991999999</v>
      </c>
      <c r="D30" s="20">
        <v>4066.8539209</v>
      </c>
      <c r="E30" s="20">
        <v>484.08816048</v>
      </c>
      <c r="F30" s="20">
        <v>454.67949354000001</v>
      </c>
      <c r="G30" s="20">
        <v>9.9116708534000004</v>
      </c>
      <c r="H30" s="20">
        <v>8038.9630844000003</v>
      </c>
      <c r="I30" s="20">
        <v>49.017659506000001</v>
      </c>
      <c r="J30" s="20">
        <v>176.38536379999999</v>
      </c>
      <c r="K30" s="20">
        <v>109.23223204999999</v>
      </c>
      <c r="L30" s="109">
        <v>7.1868050585000001</v>
      </c>
      <c r="M30" s="109">
        <v>32.178313033999999</v>
      </c>
      <c r="N30" s="109">
        <v>14.251406932</v>
      </c>
      <c r="O30" s="109">
        <v>682.52695630000005</v>
      </c>
      <c r="P30" s="109">
        <v>536.67418965000002</v>
      </c>
      <c r="Q30" s="109">
        <v>1.2689860000000001E-4</v>
      </c>
      <c r="R30" s="109">
        <v>2.0843799999999999E-5</v>
      </c>
      <c r="S30" s="109">
        <v>3.0175639999999999E-3</v>
      </c>
      <c r="T30" s="109">
        <v>4.8970350999999997E-3</v>
      </c>
      <c r="U30" s="109">
        <v>4.5692218999999999E-3</v>
      </c>
      <c r="V30" s="109">
        <v>2.4365919436999999</v>
      </c>
      <c r="W30" s="109">
        <v>3.5072648999999998E-3</v>
      </c>
      <c r="X30" s="109">
        <v>0.33514311940000002</v>
      </c>
      <c r="Y30" s="109">
        <v>0.18625528999999999</v>
      </c>
      <c r="Z30" s="109">
        <v>3.2375831153000001</v>
      </c>
      <c r="AA30" s="109">
        <v>154.91635615000001</v>
      </c>
      <c r="AB30" s="109">
        <v>89.543044672999997</v>
      </c>
      <c r="AC30" s="109">
        <v>19.343219863000002</v>
      </c>
      <c r="AD30" s="109">
        <v>171.35487467999999</v>
      </c>
      <c r="AE30" s="109">
        <v>166.21422688000001</v>
      </c>
      <c r="AF30" s="109">
        <v>0.144680377</v>
      </c>
      <c r="AH30" s="109" t="s">
        <v>29</v>
      </c>
      <c r="AI30" s="109">
        <v>7.19658284340316</v>
      </c>
      <c r="AJ30" s="109">
        <v>7.1693255253242896</v>
      </c>
      <c r="AK30" s="109">
        <v>49.111765958796198</v>
      </c>
      <c r="AL30" s="109">
        <v>49.111765958796198</v>
      </c>
      <c r="AM30" s="109">
        <v>20.576235225450102</v>
      </c>
      <c r="AN30" s="109">
        <v>7.7726989533557199E-4</v>
      </c>
      <c r="AO30" s="109">
        <v>3.79489255223575E-3</v>
      </c>
      <c r="AP30" s="109">
        <v>178.10906914443299</v>
      </c>
      <c r="AQ30" s="109">
        <v>0.145086068042659</v>
      </c>
      <c r="AR30" s="109">
        <v>32.506240444036401</v>
      </c>
      <c r="AS30" s="109">
        <v>413.98697287719699</v>
      </c>
      <c r="AT30" s="109">
        <v>4.1575289494424996E-6</v>
      </c>
      <c r="AU30" s="109">
        <v>1.6630525747229001E-5</v>
      </c>
      <c r="AV30" s="109">
        <v>66834.781035400694</v>
      </c>
      <c r="AW30" s="109">
        <v>5.0548774836444696</v>
      </c>
      <c r="AX30" s="109">
        <v>125.92109250042699</v>
      </c>
      <c r="AY30" s="109">
        <v>8.0274240094357694</v>
      </c>
      <c r="AZ30" s="109">
        <v>0.18627561269200901</v>
      </c>
      <c r="BA30" s="109">
        <v>28.7088808016005</v>
      </c>
      <c r="BB30" s="109">
        <v>0.59222562917155797</v>
      </c>
      <c r="BC30" s="109">
        <v>299.44071752363601</v>
      </c>
      <c r="BD30" s="109">
        <v>34.301693559665303</v>
      </c>
      <c r="BE30" s="109">
        <v>348.31256930574199</v>
      </c>
      <c r="BF30" s="109">
        <v>157.190848076539</v>
      </c>
      <c r="BG30" s="109">
        <v>628.92934339419605</v>
      </c>
      <c r="BH30" s="109">
        <v>108.956011155166</v>
      </c>
      <c r="BI30" s="109">
        <v>108.956011155166</v>
      </c>
      <c r="BJ30" s="109">
        <v>91.029135534234896</v>
      </c>
      <c r="BK30" s="109">
        <v>1.32914179711304E-5</v>
      </c>
      <c r="BL30" s="109">
        <v>1.11825022916053E-4</v>
      </c>
      <c r="BM30" s="109">
        <v>32.418955760952798</v>
      </c>
      <c r="BN30" s="109">
        <v>256.82995035514199</v>
      </c>
      <c r="BO30" s="109">
        <v>12.321534599750199</v>
      </c>
      <c r="BP30" s="109">
        <v>42.881927564773903</v>
      </c>
      <c r="BQ30" s="109">
        <v>0.95405081699542904</v>
      </c>
      <c r="BR30" s="109">
        <v>9.9097507123684808E-4</v>
      </c>
      <c r="BS30" s="109">
        <v>2.0119943782139198E-3</v>
      </c>
      <c r="BT30" s="109">
        <v>10.5253334747135</v>
      </c>
      <c r="BU30" s="109">
        <v>14.4493895386064</v>
      </c>
      <c r="BV30" s="109">
        <v>10.1258556689098</v>
      </c>
      <c r="BW30" s="109">
        <v>0</v>
      </c>
      <c r="BX30" s="109">
        <v>2.4779597325793501E-3</v>
      </c>
      <c r="BY30" s="109">
        <v>2.3807913490633101E-3</v>
      </c>
      <c r="BZ30" s="109">
        <v>8188.8393200945702</v>
      </c>
      <c r="CA30" s="109">
        <v>3647.1334402574998</v>
      </c>
      <c r="CB30" s="109">
        <v>372.818343380898</v>
      </c>
      <c r="CC30" s="109">
        <v>4052.37073939935</v>
      </c>
      <c r="CD30" s="109">
        <v>209.07004647949401</v>
      </c>
      <c r="CE30" s="109">
        <v>2.4629177039964198</v>
      </c>
      <c r="CF30" s="109">
        <v>3.5133175610266801E-3</v>
      </c>
      <c r="CG30" s="109">
        <v>0.33677421870952401</v>
      </c>
      <c r="CH30" s="109">
        <v>0.18753476201656699</v>
      </c>
      <c r="CI30" s="109">
        <v>3.2677480117065398</v>
      </c>
      <c r="CJ30" s="109">
        <v>8.2569771105121897E-2</v>
      </c>
      <c r="CK30" s="109">
        <v>3661.5344388035501</v>
      </c>
      <c r="CL30" s="109">
        <v>0.19943389077200299</v>
      </c>
      <c r="CM30" s="109">
        <v>3.3540183975704997E-2</v>
      </c>
      <c r="CN30" s="109">
        <v>163.427996384419</v>
      </c>
      <c r="CO30" s="109">
        <v>9.5078946962306399E-2</v>
      </c>
      <c r="CP30" s="109">
        <v>2.1282131097846598E-6</v>
      </c>
      <c r="CQ30" s="109">
        <v>6.2908487684430296E-3</v>
      </c>
      <c r="CR30" s="109">
        <v>481.92308619122798</v>
      </c>
      <c r="CS30" s="109">
        <v>452.53372741655602</v>
      </c>
      <c r="CT30" s="109">
        <v>29.389358774671098</v>
      </c>
      <c r="CU30" s="109">
        <v>2.5337494006183898E-4</v>
      </c>
      <c r="CV30" s="109">
        <v>83.481605626195304</v>
      </c>
      <c r="CW30" s="109">
        <v>1.82143249723044E-3</v>
      </c>
      <c r="CX30" s="109">
        <v>41.1055147516769</v>
      </c>
      <c r="CY30" s="109">
        <v>0.38216777504037103</v>
      </c>
      <c r="CZ30" s="109">
        <v>162.54684557174099</v>
      </c>
      <c r="DA30" s="109">
        <v>29.331028175148301</v>
      </c>
      <c r="DB30" s="109">
        <v>0.37855119738531801</v>
      </c>
      <c r="DC30" s="109">
        <v>0.79137437016705403</v>
      </c>
      <c r="DD30" s="109">
        <v>6.8329090979238002E-4</v>
      </c>
      <c r="DE30" s="109">
        <v>9.9460795775944195</v>
      </c>
      <c r="DF30" s="109">
        <v>2029.93050441985</v>
      </c>
      <c r="DG30" s="109">
        <v>19.555016315657699</v>
      </c>
      <c r="DH30" s="109">
        <v>0</v>
      </c>
      <c r="DI30" s="109">
        <v>890.49038929122503</v>
      </c>
      <c r="DJ30" s="109">
        <v>691.87191201179905</v>
      </c>
      <c r="DK30" s="109">
        <v>251.63559720696401</v>
      </c>
      <c r="DL30" s="109">
        <v>8150.5296326548496</v>
      </c>
      <c r="DM30" s="109">
        <v>544.27611059066805</v>
      </c>
      <c r="DN30" s="109">
        <v>1291.74745355919</v>
      </c>
      <c r="DP30" s="30">
        <f t="shared" si="0"/>
        <v>7.9999974942465378E-3</v>
      </c>
      <c r="DQ30" s="45">
        <f t="shared" si="1"/>
        <v>3.2040722184625923E-4</v>
      </c>
      <c r="DR30" s="45">
        <f t="shared" si="2"/>
        <v>-2.5626136414361521E-3</v>
      </c>
      <c r="DS30" s="45">
        <f t="shared" si="3"/>
        <v>-3.5612740910656842E-3</v>
      </c>
      <c r="DT30" s="45">
        <f t="shared" si="4"/>
        <v>-4.4724793240661547E-3</v>
      </c>
      <c r="DU30" s="45">
        <f t="shared" si="5"/>
        <v>-4.7192938189001901E-3</v>
      </c>
      <c r="DV30" s="45">
        <f t="shared" si="6"/>
        <v>3.4715362024573151E-3</v>
      </c>
      <c r="DW30" s="45">
        <f t="shared" si="7"/>
        <v>1.3878226219417479E-2</v>
      </c>
      <c r="DX30" s="45">
        <f t="shared" si="8"/>
        <v>1.9198479434677602E-3</v>
      </c>
      <c r="DY30" s="45">
        <f t="shared" si="9"/>
        <v>9.7723830781531098E-3</v>
      </c>
      <c r="DZ30" s="45">
        <f t="shared" si="10"/>
        <v>-2.528748975005473E-3</v>
      </c>
      <c r="EA30" s="45">
        <f t="shared" si="11"/>
        <v>-2.432170211022636E-3</v>
      </c>
      <c r="EB30" s="45">
        <f t="shared" si="12"/>
        <v>1.0190944742501259E-2</v>
      </c>
      <c r="EC30" s="45">
        <f t="shared" si="13"/>
        <v>1.3892144652879969E-2</v>
      </c>
      <c r="ED30" s="45">
        <f t="shared" si="14"/>
        <v>1.3691702028090289E-2</v>
      </c>
      <c r="EE30" s="45">
        <f t="shared" si="15"/>
        <v>1.4164871512874025E-2</v>
      </c>
      <c r="EF30" s="45">
        <f t="shared" si="16"/>
        <v>2.7270119368382039E-3</v>
      </c>
      <c r="EG30" s="45">
        <f t="shared" si="17"/>
        <v>-2.6744309256708813E-3</v>
      </c>
      <c r="EH30" s="45">
        <f t="shared" si="18"/>
        <v>-4.8365338893333245E-3</v>
      </c>
      <c r="EI30" s="45">
        <f t="shared" si="19"/>
        <v>-7.8177953752750304E-3</v>
      </c>
      <c r="EJ30" s="45">
        <f t="shared" si="20"/>
        <v>6.4355543146687034E-4</v>
      </c>
      <c r="EK30" s="45">
        <f t="shared" si="21"/>
        <v>1.0804336920052329E-2</v>
      </c>
      <c r="EL30" s="45">
        <f t="shared" si="22"/>
        <v>1.7257496081006947E-3</v>
      </c>
      <c r="EM30" s="45">
        <f t="shared" si="23"/>
        <v>4.8668739267096126E-3</v>
      </c>
      <c r="EN30" s="45">
        <f t="shared" si="24"/>
        <v>6.8694533001827842E-3</v>
      </c>
      <c r="EO30" s="45">
        <f t="shared" si="25"/>
        <v>9.3171033243866584E-3</v>
      </c>
      <c r="EP30" s="45">
        <f t="shared" si="26"/>
        <v>1.4682064457652719E-2</v>
      </c>
      <c r="EQ30" s="45">
        <f t="shared" si="27"/>
        <v>1.6596385198447489E-2</v>
      </c>
      <c r="ER30" s="45">
        <f t="shared" si="28"/>
        <v>1.0949389716798135E-2</v>
      </c>
      <c r="ES30" s="45">
        <f t="shared" si="29"/>
        <v>-1.6714427578306715E-2</v>
      </c>
      <c r="ET30" s="45">
        <f t="shared" si="30"/>
        <v>-1.6715346085741607E-2</v>
      </c>
      <c r="EU30" s="45">
        <f t="shared" si="31"/>
        <v>2.8040502179435228E-3</v>
      </c>
    </row>
    <row r="31" spans="1:151" x14ac:dyDescent="0.25">
      <c r="A31" s="11" t="s">
        <v>30</v>
      </c>
      <c r="B31" s="20">
        <v>296437.93670000002</v>
      </c>
      <c r="C31" s="20">
        <v>46.644891645000001</v>
      </c>
      <c r="D31" s="20">
        <v>19198.850453999999</v>
      </c>
      <c r="E31" s="20">
        <v>1999.8592051999999</v>
      </c>
      <c r="F31" s="20">
        <v>1890.0661643999999</v>
      </c>
      <c r="G31" s="20">
        <v>39.918661704000002</v>
      </c>
      <c r="H31" s="20">
        <v>22435.296846000001</v>
      </c>
      <c r="I31" s="20">
        <v>189.25999917999999</v>
      </c>
      <c r="J31" s="20">
        <v>606.38989449999997</v>
      </c>
      <c r="K31" s="20">
        <v>472.52486815999998</v>
      </c>
      <c r="L31" s="109">
        <v>30.279547364999999</v>
      </c>
      <c r="M31" s="109">
        <v>106.10668314999999</v>
      </c>
      <c r="N31" s="109">
        <v>37.073804699999997</v>
      </c>
      <c r="O31" s="109">
        <v>1961.8190990999999</v>
      </c>
      <c r="P31" s="109">
        <v>1417.7835657000001</v>
      </c>
      <c r="Q31" s="109">
        <v>5.0873309999999996E-4</v>
      </c>
      <c r="R31" s="109">
        <v>9.2005300000000005E-5</v>
      </c>
      <c r="S31" s="109">
        <v>1.41988029E-2</v>
      </c>
      <c r="T31" s="109">
        <v>2.4078903499999998E-2</v>
      </c>
      <c r="U31" s="109">
        <v>1.9255068699999999E-2</v>
      </c>
      <c r="V31" s="109">
        <v>7.0649488270000003</v>
      </c>
      <c r="W31" s="109">
        <v>1.2244294100000001E-2</v>
      </c>
      <c r="X31" s="109">
        <v>1.0831246793</v>
      </c>
      <c r="Y31" s="109">
        <v>0.57568236829999997</v>
      </c>
      <c r="Z31" s="109">
        <v>9.7883126514000001</v>
      </c>
      <c r="AA31" s="109">
        <v>393.2745774</v>
      </c>
      <c r="AB31" s="109">
        <v>290.35785363000002</v>
      </c>
      <c r="AC31" s="109">
        <v>61.916924297999998</v>
      </c>
      <c r="AD31" s="109">
        <v>928.08804115999999</v>
      </c>
      <c r="AE31" s="109">
        <v>900.24541781999994</v>
      </c>
      <c r="AF31" s="109">
        <v>0.4884775569</v>
      </c>
      <c r="AH31" s="109" t="s">
        <v>30</v>
      </c>
      <c r="AI31" s="109">
        <v>26.625814206349101</v>
      </c>
      <c r="AJ31" s="109">
        <v>29.938759543643201</v>
      </c>
      <c r="AK31" s="109">
        <v>187.83740433530201</v>
      </c>
      <c r="AL31" s="109">
        <v>187.83740433530201</v>
      </c>
      <c r="AM31" s="109">
        <v>86.385805545561198</v>
      </c>
      <c r="AN31" s="109">
        <v>3.2491301002551798E-3</v>
      </c>
      <c r="AO31" s="109">
        <v>1.5863428958812101E-2</v>
      </c>
      <c r="AP31" s="109">
        <v>607.30069055765102</v>
      </c>
      <c r="AQ31" s="109">
        <v>0.48421871957653601</v>
      </c>
      <c r="AR31" s="109">
        <v>106.24025084557</v>
      </c>
      <c r="AS31" s="109">
        <v>1658.36571658195</v>
      </c>
      <c r="AT31" s="109">
        <v>1.8230004905283899E-5</v>
      </c>
      <c r="AU31" s="109">
        <v>7.2919583657137199E-5</v>
      </c>
      <c r="AV31" s="109">
        <v>294935.34647773003</v>
      </c>
      <c r="AW31" s="109">
        <v>27.3502740124671</v>
      </c>
      <c r="AX31" s="109">
        <v>681.16716424984998</v>
      </c>
      <c r="AY31" s="109">
        <v>43.440552643617302</v>
      </c>
      <c r="AZ31" s="109">
        <v>1.0076161048738601</v>
      </c>
      <c r="BA31" s="109">
        <v>155.34598625418101</v>
      </c>
      <c r="BB31" s="109">
        <v>3.3401409392791899</v>
      </c>
      <c r="BC31" s="109">
        <v>1098.1221659252899</v>
      </c>
      <c r="BD31" s="109">
        <v>123.788851573676</v>
      </c>
      <c r="BE31" s="109">
        <v>1188.30984218307</v>
      </c>
      <c r="BF31" s="109">
        <v>394.42058391260798</v>
      </c>
      <c r="BG31" s="109">
        <v>1692.12570116541</v>
      </c>
      <c r="BH31" s="109">
        <v>467.81127792959501</v>
      </c>
      <c r="BI31" s="109">
        <v>467.81127792959501</v>
      </c>
      <c r="BJ31" s="109">
        <v>293.55623308619499</v>
      </c>
      <c r="BK31" s="109">
        <v>5.7251666425977002E-5</v>
      </c>
      <c r="BL31" s="109">
        <v>4.3703217262146098E-4</v>
      </c>
      <c r="BM31" s="109">
        <v>152.183616477344</v>
      </c>
      <c r="BN31" s="109">
        <v>723.98260553657701</v>
      </c>
      <c r="BO31" s="109">
        <v>36.1861982074482</v>
      </c>
      <c r="BP31" s="109">
        <v>111.337293480949</v>
      </c>
      <c r="BQ31" s="109">
        <v>4.2267127162706597</v>
      </c>
      <c r="BR31" s="109">
        <v>4.6325226607582702E-3</v>
      </c>
      <c r="BS31" s="109">
        <v>9.4054446336744903E-3</v>
      </c>
      <c r="BT31" s="109">
        <v>30.095913976730198</v>
      </c>
      <c r="BU31" s="109">
        <v>37.130557311464898</v>
      </c>
      <c r="BV31" s="109">
        <v>46.166347537712802</v>
      </c>
      <c r="BW31" s="109">
        <v>0</v>
      </c>
      <c r="BX31" s="109">
        <v>1.2122140798183301E-2</v>
      </c>
      <c r="BY31" s="109">
        <v>1.1646786465825501E-2</v>
      </c>
      <c r="BZ31" s="109">
        <v>22656.214561528199</v>
      </c>
      <c r="CA31" s="109">
        <v>17120.659556981202</v>
      </c>
      <c r="CB31" s="109">
        <v>1750.1119901453301</v>
      </c>
      <c r="CC31" s="109">
        <v>19022.955163603801</v>
      </c>
      <c r="CD31" s="109">
        <v>659.92954627887298</v>
      </c>
      <c r="CE31" s="109">
        <v>7.0506766394947</v>
      </c>
      <c r="CF31" s="109">
        <v>1.2128315692168601E-2</v>
      </c>
      <c r="CG31" s="109">
        <v>1.07532059158826</v>
      </c>
      <c r="CH31" s="109">
        <v>0.57246924413432698</v>
      </c>
      <c r="CI31" s="109">
        <v>9.7544016781582492</v>
      </c>
      <c r="CJ31" s="109">
        <v>0.41700525163004198</v>
      </c>
      <c r="CK31" s="109">
        <v>9401.5389636468899</v>
      </c>
      <c r="CL31" s="109">
        <v>0.89894528106174498</v>
      </c>
      <c r="CM31" s="109">
        <v>0.181519115174964</v>
      </c>
      <c r="CN31" s="109">
        <v>812.22130645899006</v>
      </c>
      <c r="CO31" s="109">
        <v>0.44942317024642098</v>
      </c>
      <c r="CP31" s="109">
        <v>1.16206956353996E-5</v>
      </c>
      <c r="CQ31" s="109">
        <v>3.4136637951465203E-2</v>
      </c>
      <c r="CR31" s="109">
        <v>1973.75379272903</v>
      </c>
      <c r="CS31" s="109">
        <v>1865.1713251948399</v>
      </c>
      <c r="CT31" s="109">
        <v>108.582467534185</v>
      </c>
      <c r="CU31" s="109">
        <v>1.68347251111956E-3</v>
      </c>
      <c r="CV31" s="109">
        <v>287.00686927142698</v>
      </c>
      <c r="CW31" s="109">
        <v>1.21020380627986E-2</v>
      </c>
      <c r="CX31" s="109">
        <v>153.25812353599301</v>
      </c>
      <c r="CY31" s="109">
        <v>1.6615326036034499</v>
      </c>
      <c r="CZ31" s="109">
        <v>603.58186180327004</v>
      </c>
      <c r="DA31" s="109">
        <v>144.242182440953</v>
      </c>
      <c r="DB31" s="109">
        <v>1.33693746920418</v>
      </c>
      <c r="DC31" s="109">
        <v>4.1061455304044898</v>
      </c>
      <c r="DD31" s="109">
        <v>3.7335553167215001E-3</v>
      </c>
      <c r="DE31" s="109">
        <v>39.711818000518001</v>
      </c>
      <c r="DF31" s="109">
        <v>5190.1690058642898</v>
      </c>
      <c r="DG31" s="109">
        <v>62.025628663502999</v>
      </c>
      <c r="DH31" s="109">
        <v>0</v>
      </c>
      <c r="DI31" s="109">
        <v>2485.9165857323001</v>
      </c>
      <c r="DJ31" s="109">
        <v>1969.46673041704</v>
      </c>
      <c r="DK31" s="109">
        <v>577.23236782684796</v>
      </c>
      <c r="DL31" s="109">
        <v>22512.574202395299</v>
      </c>
      <c r="DM31" s="109">
        <v>1421.8260260414299</v>
      </c>
      <c r="DN31" s="109">
        <v>3329.9537891622399</v>
      </c>
      <c r="DP31" s="30">
        <f t="shared" si="0"/>
        <v>7.9999986946567032E-3</v>
      </c>
      <c r="DQ31" s="45">
        <f t="shared" si="1"/>
        <v>-5.0688189204023525E-3</v>
      </c>
      <c r="DR31" s="45">
        <f t="shared" si="2"/>
        <v>-1.0259303653854569E-2</v>
      </c>
      <c r="DS31" s="45">
        <f t="shared" si="3"/>
        <v>-9.16176157617557E-3</v>
      </c>
      <c r="DT31" s="45">
        <f t="shared" si="4"/>
        <v>-1.3053625176757967E-2</v>
      </c>
      <c r="DU31" s="45">
        <f t="shared" si="5"/>
        <v>-1.3171411495566793E-2</v>
      </c>
      <c r="DV31" s="45">
        <f t="shared" si="6"/>
        <v>-5.1816292093097458E-3</v>
      </c>
      <c r="DW31" s="45">
        <f t="shared" si="7"/>
        <v>3.4444543758767178E-3</v>
      </c>
      <c r="DX31" s="45">
        <f t="shared" si="8"/>
        <v>-7.5166165637832001E-3</v>
      </c>
      <c r="DY31" s="45">
        <f t="shared" si="9"/>
        <v>1.5019974209861358E-3</v>
      </c>
      <c r="DZ31" s="45">
        <f t="shared" si="10"/>
        <v>-9.9753273277649445E-3</v>
      </c>
      <c r="EA31" s="45">
        <f t="shared" si="11"/>
        <v>-1.1254719803067912E-2</v>
      </c>
      <c r="EB31" s="45">
        <f t="shared" si="12"/>
        <v>1.2588056812706809E-3</v>
      </c>
      <c r="EC31" s="45">
        <f t="shared" si="13"/>
        <v>1.5308008423775641E-3</v>
      </c>
      <c r="ED31" s="45">
        <f t="shared" si="14"/>
        <v>3.8982347151929218E-3</v>
      </c>
      <c r="EE31" s="45">
        <f t="shared" si="15"/>
        <v>2.8512534911730408E-3</v>
      </c>
      <c r="EF31" s="45">
        <f t="shared" si="16"/>
        <v>-5.5600182436771001E-3</v>
      </c>
      <c r="EG31" s="45">
        <f t="shared" si="17"/>
        <v>-9.3006754782486503E-3</v>
      </c>
      <c r="EH31" s="45">
        <f t="shared" si="18"/>
        <v>-1.1327406028520793E-2</v>
      </c>
      <c r="EI31" s="45">
        <f t="shared" si="19"/>
        <v>-1.28733534727275E-2</v>
      </c>
      <c r="EJ31" s="45">
        <f t="shared" si="20"/>
        <v>-7.4011494403403034E-3</v>
      </c>
      <c r="EK31" s="45">
        <f t="shared" si="21"/>
        <v>-2.0201402522204339E-3</v>
      </c>
      <c r="EL31" s="45">
        <f t="shared" si="22"/>
        <v>-9.4720370879853178E-3</v>
      </c>
      <c r="EM31" s="45">
        <f t="shared" si="23"/>
        <v>-7.2051610132119123E-3</v>
      </c>
      <c r="EN31" s="45">
        <f t="shared" si="24"/>
        <v>-5.5814184046688777E-3</v>
      </c>
      <c r="EO31" s="45">
        <f t="shared" si="25"/>
        <v>-3.4644350307813923E-3</v>
      </c>
      <c r="EP31" s="45">
        <f t="shared" si="26"/>
        <v>2.9140111730191452E-3</v>
      </c>
      <c r="EQ31" s="45">
        <f t="shared" si="27"/>
        <v>1.1015302035779037E-2</v>
      </c>
      <c r="ER31" s="45">
        <f t="shared" si="28"/>
        <v>1.7556486652957478E-3</v>
      </c>
      <c r="ES31" s="45">
        <f t="shared" si="29"/>
        <v>-1.7709857499282305E-2</v>
      </c>
      <c r="ET31" s="45">
        <f t="shared" si="30"/>
        <v>-1.7710679013293856E-2</v>
      </c>
      <c r="EU31" s="45">
        <f t="shared" si="31"/>
        <v>-8.718593645308156E-3</v>
      </c>
    </row>
    <row r="32" spans="1:151" x14ac:dyDescent="0.25">
      <c r="A32" s="11" t="s">
        <v>31</v>
      </c>
      <c r="B32" s="20">
        <v>58504.289801999999</v>
      </c>
      <c r="C32" s="20">
        <v>11.270273576999999</v>
      </c>
      <c r="D32" s="20">
        <v>5130.606624</v>
      </c>
      <c r="E32" s="20">
        <v>565.40070737999997</v>
      </c>
      <c r="F32" s="20">
        <v>537.84114355999998</v>
      </c>
      <c r="G32" s="20">
        <v>7.1725329731</v>
      </c>
      <c r="H32" s="20">
        <v>4966.6987853999999</v>
      </c>
      <c r="I32" s="20">
        <v>49.694590957000003</v>
      </c>
      <c r="J32" s="20">
        <v>137.04283717000001</v>
      </c>
      <c r="K32" s="20">
        <v>125.22377027</v>
      </c>
      <c r="L32" s="109">
        <v>8.3793031577000008</v>
      </c>
      <c r="M32" s="109">
        <v>20.958039369000002</v>
      </c>
      <c r="N32" s="109">
        <v>7.9875564015</v>
      </c>
      <c r="O32" s="109">
        <v>450.27113613</v>
      </c>
      <c r="P32" s="109">
        <v>311.58659611000002</v>
      </c>
      <c r="Q32" s="109">
        <v>9.3180800000000001E-5</v>
      </c>
      <c r="R32" s="109">
        <v>1.6451199999999999E-5</v>
      </c>
      <c r="S32" s="109">
        <v>3.5696043999999998E-3</v>
      </c>
      <c r="T32" s="109">
        <v>5.8833030999999999E-3</v>
      </c>
      <c r="U32" s="109">
        <v>3.8157084999999999E-3</v>
      </c>
      <c r="V32" s="109">
        <v>1.6581603677000001</v>
      </c>
      <c r="W32" s="109">
        <v>2.7141866000000001E-3</v>
      </c>
      <c r="X32" s="109">
        <v>0.22968292260000001</v>
      </c>
      <c r="Y32" s="109">
        <v>0.1227871272</v>
      </c>
      <c r="Z32" s="109">
        <v>2.3204826768000002</v>
      </c>
      <c r="AA32" s="109">
        <v>86.716666554</v>
      </c>
      <c r="AB32" s="109">
        <v>65.773848375</v>
      </c>
      <c r="AC32" s="109">
        <v>12.115415826</v>
      </c>
      <c r="AD32" s="109">
        <v>346.19289737000003</v>
      </c>
      <c r="AE32" s="109">
        <v>335.80710882</v>
      </c>
      <c r="AF32" s="109">
        <v>0.1031706374</v>
      </c>
      <c r="AH32" s="109" t="s">
        <v>31</v>
      </c>
      <c r="AI32" s="109">
        <v>5.6246061881986504</v>
      </c>
      <c r="AJ32" s="109">
        <v>8.2676819777553305</v>
      </c>
      <c r="AK32" s="109">
        <v>49.1875869279922</v>
      </c>
      <c r="AL32" s="109">
        <v>49.1875869279922</v>
      </c>
      <c r="AM32" s="109">
        <v>24.816459334231698</v>
      </c>
      <c r="AN32" s="109">
        <v>6.4333293925715202E-4</v>
      </c>
      <c r="AO32" s="109">
        <v>3.1409521839536598E-3</v>
      </c>
      <c r="AP32" s="109">
        <v>137.341047338631</v>
      </c>
      <c r="AQ32" s="109">
        <v>0.102441503754756</v>
      </c>
      <c r="AR32" s="109">
        <v>20.9936477275239</v>
      </c>
      <c r="AS32" s="109">
        <v>302.992121670411</v>
      </c>
      <c r="AT32" s="109">
        <v>3.2584693320546501E-6</v>
      </c>
      <c r="AU32" s="109">
        <v>1.30339100723667E-5</v>
      </c>
      <c r="AV32" s="109">
        <v>58255.448434442798</v>
      </c>
      <c r="AW32" s="109">
        <v>10.195416764827399</v>
      </c>
      <c r="AX32" s="109">
        <v>254.11411445294999</v>
      </c>
      <c r="AY32" s="109">
        <v>16.1850838109095</v>
      </c>
      <c r="AZ32" s="109">
        <v>0.37594025419291499</v>
      </c>
      <c r="BA32" s="109">
        <v>57.894722300302497</v>
      </c>
      <c r="BB32" s="109">
        <v>1.0726068253994401</v>
      </c>
      <c r="BC32" s="109">
        <v>237.70172314416499</v>
      </c>
      <c r="BD32" s="109">
        <v>21.5641318032268</v>
      </c>
      <c r="BE32" s="109">
        <v>233.49029847247101</v>
      </c>
      <c r="BF32" s="109">
        <v>87.104516108522404</v>
      </c>
      <c r="BG32" s="109">
        <v>381.88868440630102</v>
      </c>
      <c r="BH32" s="109">
        <v>123.681826175181</v>
      </c>
      <c r="BI32" s="109">
        <v>123.681826175181</v>
      </c>
      <c r="BJ32" s="109">
        <v>66.458697871219698</v>
      </c>
      <c r="BK32" s="109">
        <v>1.1821139828591599E-5</v>
      </c>
      <c r="BL32" s="109">
        <v>7.7778688090279199E-5</v>
      </c>
      <c r="BM32" s="109">
        <v>40.522897042830301</v>
      </c>
      <c r="BN32" s="109">
        <v>163.718590200763</v>
      </c>
      <c r="BO32" s="109">
        <v>7.2330413348523699</v>
      </c>
      <c r="BP32" s="109">
        <v>24.745657471580301</v>
      </c>
      <c r="BQ32" s="109">
        <v>1.2592242817919099</v>
      </c>
      <c r="BR32" s="109">
        <v>1.16185704327121E-3</v>
      </c>
      <c r="BS32" s="109">
        <v>2.35895493311728E-3</v>
      </c>
      <c r="BT32" s="109">
        <v>5.8199289233318403</v>
      </c>
      <c r="BU32" s="109">
        <v>7.9931630794054298</v>
      </c>
      <c r="BV32" s="109">
        <v>11.1310432520378</v>
      </c>
      <c r="BW32" s="109">
        <v>0</v>
      </c>
      <c r="BX32" s="109">
        <v>2.9555845489067801E-3</v>
      </c>
      <c r="BY32" s="109">
        <v>2.8396773712087301E-3</v>
      </c>
      <c r="BZ32" s="109">
        <v>5013.2347984148801</v>
      </c>
      <c r="CA32" s="109">
        <v>4558.8292568990901</v>
      </c>
      <c r="CB32" s="109">
        <v>466.013609255002</v>
      </c>
      <c r="CC32" s="109">
        <v>5065.3657631969199</v>
      </c>
      <c r="CD32" s="109">
        <v>137.71843114335499</v>
      </c>
      <c r="CE32" s="109">
        <v>1.65151039814481</v>
      </c>
      <c r="CF32" s="109">
        <v>2.6912579355081899E-3</v>
      </c>
      <c r="CG32" s="109">
        <v>0.228325308921113</v>
      </c>
      <c r="CH32" s="109">
        <v>0.12220789426677001</v>
      </c>
      <c r="CI32" s="109">
        <v>2.3081601050722802</v>
      </c>
      <c r="CJ32" s="109">
        <v>3.9949138804102703E-2</v>
      </c>
      <c r="CK32" s="109">
        <v>2103.30977173256</v>
      </c>
      <c r="CL32" s="109">
        <v>0.26109616979998501</v>
      </c>
      <c r="CM32" s="109">
        <v>6.7610335664720994E-2</v>
      </c>
      <c r="CN32" s="109">
        <v>279.65146434299498</v>
      </c>
      <c r="CO32" s="109">
        <v>0.11818421743084299</v>
      </c>
      <c r="CP32" s="109">
        <v>3.0840768883965201E-6</v>
      </c>
      <c r="CQ32" s="109">
        <v>1.2599560184526799E-2</v>
      </c>
      <c r="CR32" s="109">
        <v>557.47779928753596</v>
      </c>
      <c r="CS32" s="109">
        <v>530.22832757889898</v>
      </c>
      <c r="CT32" s="109">
        <v>27.249471708637099</v>
      </c>
      <c r="CU32" s="109">
        <v>2.30489014864663E-4</v>
      </c>
      <c r="CV32" s="109">
        <v>58.499878858226303</v>
      </c>
      <c r="CW32" s="109">
        <v>1.65692514999696E-3</v>
      </c>
      <c r="CX32" s="109">
        <v>38.101534111564902</v>
      </c>
      <c r="CY32" s="109">
        <v>0.51322471215904097</v>
      </c>
      <c r="CZ32" s="109">
        <v>151.50424968777</v>
      </c>
      <c r="DA32" s="109">
        <v>17.041288193715602</v>
      </c>
      <c r="DB32" s="109">
        <v>0.256049039953262</v>
      </c>
      <c r="DC32" s="109">
        <v>1.1992545133572501</v>
      </c>
      <c r="DD32" s="109">
        <v>1.3454768236908601E-3</v>
      </c>
      <c r="DE32" s="109">
        <v>7.1159366368712096</v>
      </c>
      <c r="DF32" s="109">
        <v>1192.3761193948401</v>
      </c>
      <c r="DG32" s="109">
        <v>12.145113061754699</v>
      </c>
      <c r="DH32" s="109">
        <v>0</v>
      </c>
      <c r="DI32" s="109">
        <v>564.91300496843496</v>
      </c>
      <c r="DJ32" s="109">
        <v>452.70613845784101</v>
      </c>
      <c r="DK32" s="109">
        <v>125.432427759658</v>
      </c>
      <c r="DL32" s="109">
        <v>4987.2397196823104</v>
      </c>
      <c r="DM32" s="109">
        <v>312.97061555083201</v>
      </c>
      <c r="DN32" s="109">
        <v>717.131186578702</v>
      </c>
      <c r="DP32" s="30">
        <f t="shared" si="0"/>
        <v>7.9999942624587369E-3</v>
      </c>
      <c r="DQ32" s="45">
        <f t="shared" si="1"/>
        <v>-4.2533866900935227E-3</v>
      </c>
      <c r="DR32" s="45">
        <f t="shared" si="2"/>
        <v>-1.2353766216140087E-2</v>
      </c>
      <c r="DS32" s="45">
        <f t="shared" si="3"/>
        <v>-1.2716013053484895E-2</v>
      </c>
      <c r="DT32" s="45">
        <f t="shared" si="4"/>
        <v>-1.4012907994363558E-2</v>
      </c>
      <c r="DU32" s="45">
        <f t="shared" si="5"/>
        <v>-1.4154394977504599E-2</v>
      </c>
      <c r="DV32" s="45">
        <f t="shared" si="6"/>
        <v>-7.8907042241632627E-3</v>
      </c>
      <c r="DW32" s="45">
        <f t="shared" si="7"/>
        <v>4.1357318351360724E-3</v>
      </c>
      <c r="DX32" s="45">
        <f t="shared" si="8"/>
        <v>-1.0202398676477802E-2</v>
      </c>
      <c r="DY32" s="45">
        <f t="shared" si="9"/>
        <v>2.1760361562061163E-3</v>
      </c>
      <c r="DZ32" s="45">
        <f t="shared" si="10"/>
        <v>-1.2313509579645733E-2</v>
      </c>
      <c r="EA32" s="45">
        <f t="shared" si="11"/>
        <v>-1.332105759201445E-2</v>
      </c>
      <c r="EB32" s="45">
        <f t="shared" si="12"/>
        <v>1.6990309969819213E-3</v>
      </c>
      <c r="EC32" s="45">
        <f t="shared" si="13"/>
        <v>7.0192654969884174E-4</v>
      </c>
      <c r="ED32" s="45">
        <f t="shared" si="14"/>
        <v>5.4078579159424142E-3</v>
      </c>
      <c r="EE32" s="45">
        <f t="shared" si="15"/>
        <v>4.4418452465888126E-3</v>
      </c>
      <c r="EF32" s="45">
        <f t="shared" si="16"/>
        <v>-5.3325920439907066E-3</v>
      </c>
      <c r="EG32" s="45">
        <f t="shared" si="17"/>
        <v>-9.6540432052766682E-3</v>
      </c>
      <c r="EH32" s="45">
        <f t="shared" si="18"/>
        <v>-1.3668860227623482E-2</v>
      </c>
      <c r="EI32" s="45">
        <f t="shared" si="19"/>
        <v>-1.4964583396101037E-2</v>
      </c>
      <c r="EJ32" s="45">
        <f t="shared" si="20"/>
        <v>-8.2352666062378722E-3</v>
      </c>
      <c r="EK32" s="45">
        <f t="shared" si="21"/>
        <v>-4.0104501860782462E-3</v>
      </c>
      <c r="EL32" s="45">
        <f t="shared" si="22"/>
        <v>-8.4477111823521214E-3</v>
      </c>
      <c r="EM32" s="45">
        <f t="shared" si="23"/>
        <v>-5.9108168057027746E-3</v>
      </c>
      <c r="EN32" s="45">
        <f t="shared" si="24"/>
        <v>-4.7173750737446382E-3</v>
      </c>
      <c r="EO32" s="45">
        <f t="shared" si="25"/>
        <v>-5.3103485110749084E-3</v>
      </c>
      <c r="EP32" s="45">
        <f t="shared" si="26"/>
        <v>4.4726068232902308E-3</v>
      </c>
      <c r="EQ32" s="45">
        <f t="shared" si="27"/>
        <v>1.0412185285481983E-2</v>
      </c>
      <c r="ER32" s="45">
        <f t="shared" si="28"/>
        <v>2.4511940969429049E-3</v>
      </c>
      <c r="ES32" s="45">
        <f t="shared" si="29"/>
        <v>-1.8356855411237195E-2</v>
      </c>
      <c r="ET32" s="45">
        <f t="shared" si="30"/>
        <v>-1.8357685154158223E-2</v>
      </c>
      <c r="EU32" s="45">
        <f t="shared" si="31"/>
        <v>-7.0672592863519901E-3</v>
      </c>
    </row>
    <row r="33" spans="1:151" x14ac:dyDescent="0.25">
      <c r="A33" s="11" t="s">
        <v>32</v>
      </c>
      <c r="B33" s="20">
        <v>567595.67839999998</v>
      </c>
      <c r="C33" s="20">
        <v>79.502193676000005</v>
      </c>
      <c r="D33" s="20">
        <v>35055.078937999999</v>
      </c>
      <c r="E33" s="20">
        <v>3578.0308312000002</v>
      </c>
      <c r="F33" s="20">
        <v>3380.8152310999999</v>
      </c>
      <c r="G33" s="20">
        <v>78.267253170999993</v>
      </c>
      <c r="H33" s="20">
        <v>48410.993473000002</v>
      </c>
      <c r="I33" s="20">
        <v>371.22742585999998</v>
      </c>
      <c r="J33" s="20">
        <v>1225.9658810999999</v>
      </c>
      <c r="K33" s="20">
        <v>917.95502395999995</v>
      </c>
      <c r="L33" s="109">
        <v>60.234723614000004</v>
      </c>
      <c r="M33" s="109">
        <v>216.99104426</v>
      </c>
      <c r="N33" s="109">
        <v>82.118476141000002</v>
      </c>
      <c r="O33" s="109">
        <v>4189.8605549000004</v>
      </c>
      <c r="P33" s="109">
        <v>3128.7057414999999</v>
      </c>
      <c r="Q33" s="109">
        <v>1.0771996E-3</v>
      </c>
      <c r="R33" s="109">
        <v>2.0203389999999999E-4</v>
      </c>
      <c r="S33" s="109">
        <v>2.5884206E-2</v>
      </c>
      <c r="T33" s="109">
        <v>4.5452844499999999E-2</v>
      </c>
      <c r="U33" s="109">
        <v>3.8731801500000003E-2</v>
      </c>
      <c r="V33" s="109">
        <v>15.151039691999999</v>
      </c>
      <c r="W33" s="109">
        <v>2.24067157E-2</v>
      </c>
      <c r="X33" s="109">
        <v>2.0468070436999999</v>
      </c>
      <c r="Y33" s="109">
        <v>1.1220847932</v>
      </c>
      <c r="Z33" s="109">
        <v>20.562102318000001</v>
      </c>
      <c r="AA33" s="109">
        <v>881.58903821000001</v>
      </c>
      <c r="AB33" s="109">
        <v>580.90350163000005</v>
      </c>
      <c r="AC33" s="109">
        <v>127.7822068</v>
      </c>
      <c r="AD33" s="109">
        <v>1570.6374547</v>
      </c>
      <c r="AE33" s="109">
        <v>1523.5183113000001</v>
      </c>
      <c r="AF33" s="109">
        <v>0.89614735379999999</v>
      </c>
      <c r="AH33" s="109" t="s">
        <v>32</v>
      </c>
      <c r="AI33" s="109">
        <v>52.651923923293701</v>
      </c>
      <c r="AJ33" s="109">
        <v>59.841639230357799</v>
      </c>
      <c r="AK33" s="109">
        <v>370.45762004310302</v>
      </c>
      <c r="AL33" s="109">
        <v>370.45762004310302</v>
      </c>
      <c r="AM33" s="109">
        <v>159.956360059855</v>
      </c>
      <c r="AN33" s="109">
        <v>6.562908216075E-3</v>
      </c>
      <c r="AO33" s="109">
        <v>3.2042384552213699E-2</v>
      </c>
      <c r="AP33" s="109">
        <v>1233.20637499858</v>
      </c>
      <c r="AQ33" s="109">
        <v>0.896008207314415</v>
      </c>
      <c r="AR33" s="109">
        <v>218.30401276408301</v>
      </c>
      <c r="AS33" s="109">
        <v>3418.52539036801</v>
      </c>
      <c r="AT33" s="109">
        <v>4.01401177157911E-5</v>
      </c>
      <c r="AU33" s="109">
        <v>1.60560408957379E-4</v>
      </c>
      <c r="AV33" s="109">
        <v>566794.02562520304</v>
      </c>
      <c r="AW33" s="109">
        <v>46.469453809311098</v>
      </c>
      <c r="AX33" s="109">
        <v>1157.75982619862</v>
      </c>
      <c r="AY33" s="109">
        <v>73.789291727707095</v>
      </c>
      <c r="AZ33" s="109">
        <v>1.71271134652799</v>
      </c>
      <c r="BA33" s="109">
        <v>263.90973176364201</v>
      </c>
      <c r="BB33" s="109">
        <v>5.2976662043574398</v>
      </c>
      <c r="BC33" s="109">
        <v>2176.7497417152299</v>
      </c>
      <c r="BD33" s="109">
        <v>265.64853293852002</v>
      </c>
      <c r="BE33" s="109">
        <v>2406.7807048250402</v>
      </c>
      <c r="BF33" s="109">
        <v>890.54240777616894</v>
      </c>
      <c r="BG33" s="109">
        <v>3665.3409290705999</v>
      </c>
      <c r="BH33" s="109">
        <v>912.91935380674499</v>
      </c>
      <c r="BI33" s="109">
        <v>912.91935380674499</v>
      </c>
      <c r="BJ33" s="109">
        <v>588.73736113502196</v>
      </c>
      <c r="BK33" s="109">
        <v>1.12207275901817E-4</v>
      </c>
      <c r="BL33" s="109">
        <v>9.4474969368384598E-4</v>
      </c>
      <c r="BM33" s="109">
        <v>279.05285264637303</v>
      </c>
      <c r="BN33" s="109">
        <v>1542.5150535965599</v>
      </c>
      <c r="BO33" s="109">
        <v>75.486876505849693</v>
      </c>
      <c r="BP33" s="109">
        <v>244.00294748924199</v>
      </c>
      <c r="BQ33" s="109">
        <v>7.9098671375232099</v>
      </c>
      <c r="BR33" s="109">
        <v>8.4876661981844893E-3</v>
      </c>
      <c r="BS33" s="109">
        <v>1.7232560414909798E-2</v>
      </c>
      <c r="BT33" s="109">
        <v>63.028851901566497</v>
      </c>
      <c r="BU33" s="109">
        <v>82.852540409039193</v>
      </c>
      <c r="BV33" s="109">
        <v>79.1833039787915</v>
      </c>
      <c r="BW33" s="109">
        <v>0</v>
      </c>
      <c r="BX33" s="109">
        <v>2.2980180448309798E-2</v>
      </c>
      <c r="BY33" s="109">
        <v>2.2078970463576798E-2</v>
      </c>
      <c r="BZ33" s="109">
        <v>49158.391673693899</v>
      </c>
      <c r="CA33" s="109">
        <v>31393.445892293101</v>
      </c>
      <c r="CB33" s="109">
        <v>3209.1064621218302</v>
      </c>
      <c r="CC33" s="109">
        <v>34881.605207061402</v>
      </c>
      <c r="CD33" s="109">
        <v>1361.9445602170399</v>
      </c>
      <c r="CE33" s="109">
        <v>15.2286842743211</v>
      </c>
      <c r="CF33" s="109">
        <v>2.23769489407342E-2</v>
      </c>
      <c r="CG33" s="109">
        <v>2.0497650450569598</v>
      </c>
      <c r="CH33" s="109">
        <v>1.1254999755948301</v>
      </c>
      <c r="CI33" s="109">
        <v>20.640452156946999</v>
      </c>
      <c r="CJ33" s="109">
        <v>1.1533511663001399</v>
      </c>
      <c r="CK33" s="109">
        <v>20894.452254197298</v>
      </c>
      <c r="CL33" s="109">
        <v>1.6714386186940899</v>
      </c>
      <c r="CM33" s="109">
        <v>0.30828946984352701</v>
      </c>
      <c r="CN33" s="109">
        <v>1415.8205930433101</v>
      </c>
      <c r="CO33" s="109">
        <v>0.89869816663635205</v>
      </c>
      <c r="CP33" s="109">
        <v>1.7927027761702401E-5</v>
      </c>
      <c r="CQ33" s="109">
        <v>5.7725105430535099E-2</v>
      </c>
      <c r="CR33" s="109">
        <v>3554.1965557594699</v>
      </c>
      <c r="CS33" s="109">
        <v>3357.6579203874198</v>
      </c>
      <c r="CT33" s="109">
        <v>196.538635372057</v>
      </c>
      <c r="CU33" s="109">
        <v>1.9916248632858798E-3</v>
      </c>
      <c r="CV33" s="109">
        <v>548.61476721947497</v>
      </c>
      <c r="CW33" s="109">
        <v>1.4317433765990401E-2</v>
      </c>
      <c r="CX33" s="109">
        <v>280.56107499572801</v>
      </c>
      <c r="CY33" s="109">
        <v>2.9207587266103299</v>
      </c>
      <c r="CZ33" s="109">
        <v>1095.9723619768799</v>
      </c>
      <c r="DA33" s="109">
        <v>340.727158790457</v>
      </c>
      <c r="DB33" s="109">
        <v>2.6675403865804599</v>
      </c>
      <c r="DC33" s="109">
        <v>6.9887702574447301</v>
      </c>
      <c r="DD33" s="109">
        <v>6.2421958497990999E-3</v>
      </c>
      <c r="DE33" s="109">
        <v>78.232985690019007</v>
      </c>
      <c r="DF33" s="109">
        <v>11555.627067269599</v>
      </c>
      <c r="DG33" s="109">
        <v>128.642471232378</v>
      </c>
      <c r="DH33" s="109">
        <v>0</v>
      </c>
      <c r="DI33" s="109">
        <v>5377.7152962693999</v>
      </c>
      <c r="DJ33" s="109">
        <v>4229.7972785434104</v>
      </c>
      <c r="DK33" s="109">
        <v>1341.53061796716</v>
      </c>
      <c r="DL33" s="109">
        <v>48866.938259009999</v>
      </c>
      <c r="DM33" s="109">
        <v>3159.0099041560002</v>
      </c>
      <c r="DN33" s="109">
        <v>7426.9222985626402</v>
      </c>
      <c r="DP33" s="30">
        <f t="shared" si="0"/>
        <v>8.0000003150624104E-3</v>
      </c>
      <c r="DQ33" s="45">
        <f t="shared" si="1"/>
        <v>-1.4123658887902795E-3</v>
      </c>
      <c r="DR33" s="45">
        <f t="shared" si="2"/>
        <v>-4.0110804804719567E-3</v>
      </c>
      <c r="DS33" s="45">
        <f t="shared" si="3"/>
        <v>-4.9486047726610433E-3</v>
      </c>
      <c r="DT33" s="45">
        <f t="shared" si="4"/>
        <v>-6.6612828577938083E-3</v>
      </c>
      <c r="DU33" s="45">
        <f t="shared" si="5"/>
        <v>-6.8496232800765843E-3</v>
      </c>
      <c r="DV33" s="45">
        <f t="shared" si="6"/>
        <v>-4.3782654421406719E-4</v>
      </c>
      <c r="DW33" s="45">
        <f t="shared" si="7"/>
        <v>9.4182075867599944E-3</v>
      </c>
      <c r="DX33" s="45">
        <f t="shared" si="8"/>
        <v>-2.0736771134664961E-3</v>
      </c>
      <c r="DY33" s="45">
        <f t="shared" si="9"/>
        <v>5.9059505735049927E-3</v>
      </c>
      <c r="DZ33" s="45">
        <f t="shared" si="10"/>
        <v>-5.4857482358246622E-3</v>
      </c>
      <c r="EA33" s="45">
        <f t="shared" si="11"/>
        <v>-6.5258767710331443E-3</v>
      </c>
      <c r="EB33" s="45">
        <f t="shared" si="12"/>
        <v>6.0507958222912181E-3</v>
      </c>
      <c r="EC33" s="45">
        <f t="shared" si="13"/>
        <v>8.9390877977177687E-3</v>
      </c>
      <c r="ED33" s="45">
        <f t="shared" si="14"/>
        <v>9.53175484484905E-3</v>
      </c>
      <c r="EE33" s="45">
        <f t="shared" si="15"/>
        <v>9.685846212393075E-3</v>
      </c>
      <c r="EF33" s="45">
        <f t="shared" si="16"/>
        <v>-2.149650494332269E-3</v>
      </c>
      <c r="EG33" s="45">
        <f t="shared" si="17"/>
        <v>-6.5997504717273106E-3</v>
      </c>
      <c r="EH33" s="45">
        <f t="shared" si="18"/>
        <v>-6.3351136560151951E-3</v>
      </c>
      <c r="EI33" s="45">
        <f t="shared" si="19"/>
        <v>-8.6615830635945953E-3</v>
      </c>
      <c r="EJ33" s="45">
        <f t="shared" si="20"/>
        <v>-3.2662754328973568E-3</v>
      </c>
      <c r="EK33" s="45">
        <f t="shared" si="21"/>
        <v>5.1247032480614893E-3</v>
      </c>
      <c r="EL33" s="45">
        <f t="shared" si="22"/>
        <v>-1.3284748940604468E-3</v>
      </c>
      <c r="EM33" s="45">
        <f t="shared" si="23"/>
        <v>1.4451784138932481E-3</v>
      </c>
      <c r="EN33" s="45">
        <f t="shared" si="24"/>
        <v>3.0436045613723537E-3</v>
      </c>
      <c r="EO33" s="45">
        <f t="shared" si="25"/>
        <v>3.8104002078820079E-3</v>
      </c>
      <c r="EP33" s="45">
        <f t="shared" si="26"/>
        <v>1.015594475215807E-2</v>
      </c>
      <c r="EQ33" s="45">
        <f t="shared" si="27"/>
        <v>1.3485646898392418E-2</v>
      </c>
      <c r="ER33" s="45">
        <f t="shared" si="28"/>
        <v>6.7322709000045434E-3</v>
      </c>
      <c r="ES33" s="45">
        <f t="shared" si="29"/>
        <v>-1.3815265633009543E-2</v>
      </c>
      <c r="ET33" s="45">
        <f t="shared" si="30"/>
        <v>-1.3816101784286819E-2</v>
      </c>
      <c r="EU33" s="45">
        <f t="shared" si="31"/>
        <v>-1.5527188134290907E-4</v>
      </c>
    </row>
    <row r="34" spans="1:151" x14ac:dyDescent="0.25">
      <c r="A34" s="11" t="s">
        <v>33</v>
      </c>
      <c r="B34" s="20">
        <v>358111.58061</v>
      </c>
      <c r="C34" s="20">
        <v>54.798443331999998</v>
      </c>
      <c r="D34" s="20">
        <v>24225.118477</v>
      </c>
      <c r="E34" s="20">
        <v>2558.3256403</v>
      </c>
      <c r="F34" s="20">
        <v>2420.3822292</v>
      </c>
      <c r="G34" s="20">
        <v>50.502920998999997</v>
      </c>
      <c r="H34" s="20">
        <v>31450.512016000001</v>
      </c>
      <c r="I34" s="20">
        <v>239.26803568</v>
      </c>
      <c r="J34" s="20">
        <v>834.26888800999996</v>
      </c>
      <c r="K34" s="20">
        <v>594.07499321</v>
      </c>
      <c r="L34" s="109">
        <v>41.453126204</v>
      </c>
      <c r="M34" s="109">
        <v>132.70912333000001</v>
      </c>
      <c r="N34" s="109">
        <v>48.039681358000003</v>
      </c>
      <c r="O34" s="109">
        <v>2841.0759361999999</v>
      </c>
      <c r="P34" s="109">
        <v>1946.1788119</v>
      </c>
      <c r="Q34" s="109">
        <v>6.8162959999999999E-4</v>
      </c>
      <c r="R34" s="109">
        <v>1.29388E-4</v>
      </c>
      <c r="S34" s="109">
        <v>1.7627425200000001E-2</v>
      </c>
      <c r="T34" s="109">
        <v>3.0941707200000002E-2</v>
      </c>
      <c r="U34" s="109">
        <v>2.5077356700000001E-2</v>
      </c>
      <c r="V34" s="109">
        <v>9.3058512694999997</v>
      </c>
      <c r="W34" s="109">
        <v>1.54037385E-2</v>
      </c>
      <c r="X34" s="109">
        <v>1.3546320473</v>
      </c>
      <c r="Y34" s="109">
        <v>0.72478490019999997</v>
      </c>
      <c r="Z34" s="109">
        <v>12.779704618</v>
      </c>
      <c r="AA34" s="109">
        <v>540.36019165000005</v>
      </c>
      <c r="AB34" s="109">
        <v>470.98607920000001</v>
      </c>
      <c r="AC34" s="109">
        <v>77.596843249000003</v>
      </c>
      <c r="AD34" s="109">
        <v>1204.5364938</v>
      </c>
      <c r="AE34" s="109">
        <v>1168.4004147999999</v>
      </c>
      <c r="AF34" s="109">
        <v>0.60721363859999999</v>
      </c>
      <c r="AH34" s="109" t="s">
        <v>33</v>
      </c>
      <c r="AI34" s="109">
        <v>35.193975485688597</v>
      </c>
      <c r="AJ34" s="109">
        <v>41.068601185732398</v>
      </c>
      <c r="AK34" s="109">
        <v>238.281555961447</v>
      </c>
      <c r="AL34" s="109">
        <v>238.281555961447</v>
      </c>
      <c r="AM34" s="109">
        <v>107.540702135551</v>
      </c>
      <c r="AN34" s="109">
        <v>4.2417125845334702E-3</v>
      </c>
      <c r="AO34" s="109">
        <v>2.0709430634324798E-2</v>
      </c>
      <c r="AP34" s="109">
        <v>840.29573496641206</v>
      </c>
      <c r="AQ34" s="109">
        <v>0.60338769195254705</v>
      </c>
      <c r="AR34" s="109">
        <v>133.46283902403499</v>
      </c>
      <c r="AS34" s="109">
        <v>2054.93699129381</v>
      </c>
      <c r="AT34" s="109">
        <v>2.5670667405215E-5</v>
      </c>
      <c r="AU34" s="109">
        <v>1.02682222115665E-4</v>
      </c>
      <c r="AV34" s="109">
        <v>357206.584520687</v>
      </c>
      <c r="AW34" s="109">
        <v>35.573499848432199</v>
      </c>
      <c r="AX34" s="109">
        <v>886.24645252071002</v>
      </c>
      <c r="AY34" s="109">
        <v>56.489499790009702</v>
      </c>
      <c r="AZ34" s="109">
        <v>1.31104276217089</v>
      </c>
      <c r="BA34" s="109">
        <v>202.032610556832</v>
      </c>
      <c r="BB34" s="109">
        <v>4.0968156531468196</v>
      </c>
      <c r="BC34" s="109">
        <v>1372.7705168642899</v>
      </c>
      <c r="BD34" s="109">
        <v>156.993052393938</v>
      </c>
      <c r="BE34" s="109">
        <v>1485.0641185614099</v>
      </c>
      <c r="BF34" s="109">
        <v>544.85592455007998</v>
      </c>
      <c r="BG34" s="109">
        <v>2589.7099098451299</v>
      </c>
      <c r="BH34" s="109">
        <v>589.85597347239604</v>
      </c>
      <c r="BI34" s="109">
        <v>589.85597347239604</v>
      </c>
      <c r="BJ34" s="109">
        <v>479.55577117684601</v>
      </c>
      <c r="BK34" s="109">
        <v>7.3528142751717705E-5</v>
      </c>
      <c r="BL34" s="109">
        <v>5.9245135057600098E-4</v>
      </c>
      <c r="BM34" s="109">
        <v>192.74221779747199</v>
      </c>
      <c r="BN34" s="109">
        <v>1110.8586124969599</v>
      </c>
      <c r="BO34" s="109">
        <v>48.4257293279667</v>
      </c>
      <c r="BP34" s="109">
        <v>146.39851219379901</v>
      </c>
      <c r="BQ34" s="109">
        <v>5.2988633525796702</v>
      </c>
      <c r="BR34" s="109">
        <v>5.7673793085203104E-3</v>
      </c>
      <c r="BS34" s="109">
        <v>1.17095358102261E-2</v>
      </c>
      <c r="BT34" s="109">
        <v>42.864923673775799</v>
      </c>
      <c r="BU34" s="109">
        <v>48.345553400190497</v>
      </c>
      <c r="BV34" s="109">
        <v>54.431332499986198</v>
      </c>
      <c r="BW34" s="109">
        <v>0</v>
      </c>
      <c r="BX34" s="109">
        <v>1.56131392273902E-2</v>
      </c>
      <c r="BY34" s="109">
        <v>1.50008338431521E-2</v>
      </c>
      <c r="BZ34" s="109">
        <v>31925.402134845699</v>
      </c>
      <c r="CA34" s="109">
        <v>21683.5149488141</v>
      </c>
      <c r="CB34" s="109">
        <v>2216.5382930537799</v>
      </c>
      <c r="CC34" s="109">
        <v>24092.795459665402</v>
      </c>
      <c r="CD34" s="109">
        <v>870.55806524204002</v>
      </c>
      <c r="CE34" s="109">
        <v>9.3229284229567195</v>
      </c>
      <c r="CF34" s="109">
        <v>1.52920147082678E-2</v>
      </c>
      <c r="CG34" s="109">
        <v>1.34872944985642</v>
      </c>
      <c r="CH34" s="109">
        <v>0.72311127056994895</v>
      </c>
      <c r="CI34" s="109">
        <v>12.782637195103501</v>
      </c>
      <c r="CJ34" s="109">
        <v>0.71354587805133396</v>
      </c>
      <c r="CK34" s="109">
        <v>13599.127233106001</v>
      </c>
      <c r="CL34" s="109">
        <v>1.1924896434575001</v>
      </c>
      <c r="CM34" s="109">
        <v>0.23601606966605401</v>
      </c>
      <c r="CN34" s="109">
        <v>1057.5360850873799</v>
      </c>
      <c r="CO34" s="109">
        <v>0.62502516410654896</v>
      </c>
      <c r="CP34" s="109">
        <v>1.3211547790142E-5</v>
      </c>
      <c r="CQ34" s="109">
        <v>4.4220078197941999E-2</v>
      </c>
      <c r="CR34" s="109">
        <v>2530.25355622094</v>
      </c>
      <c r="CS34" s="109">
        <v>2393.5213765332201</v>
      </c>
      <c r="CT34" s="109">
        <v>136.73217968771499</v>
      </c>
      <c r="CU34" s="109">
        <v>1.6197584589692201E-3</v>
      </c>
      <c r="CV34" s="109">
        <v>367.21075346263399</v>
      </c>
      <c r="CW34" s="109">
        <v>1.16439077497974E-2</v>
      </c>
      <c r="CX34" s="109">
        <v>194.619624861522</v>
      </c>
      <c r="CY34" s="109">
        <v>2.1253661766894298</v>
      </c>
      <c r="CZ34" s="109">
        <v>762.24436418150594</v>
      </c>
      <c r="DA34" s="109">
        <v>211.52247721776999</v>
      </c>
      <c r="DB34" s="109">
        <v>1.7651768185100001</v>
      </c>
      <c r="DC34" s="109">
        <v>5.1906558133126</v>
      </c>
      <c r="DD34" s="109">
        <v>4.7896319758373397E-3</v>
      </c>
      <c r="DE34" s="109">
        <v>50.3875834419661</v>
      </c>
      <c r="DF34" s="109">
        <v>7701.7288467973503</v>
      </c>
      <c r="DG34" s="109">
        <v>78.084482968628194</v>
      </c>
      <c r="DH34" s="109">
        <v>0</v>
      </c>
      <c r="DI34" s="109">
        <v>3580.3749351572501</v>
      </c>
      <c r="DJ34" s="109">
        <v>2869.8574428891902</v>
      </c>
      <c r="DK34" s="109">
        <v>810.47610128923998</v>
      </c>
      <c r="DL34" s="109">
        <v>31744.303871095701</v>
      </c>
      <c r="DM34" s="109">
        <v>1962.3855018358599</v>
      </c>
      <c r="DN34" s="109">
        <v>4542.6479794071101</v>
      </c>
      <c r="DP34" s="30">
        <f t="shared" si="0"/>
        <v>7.9999939450840791E-3</v>
      </c>
      <c r="DQ34" s="45">
        <f t="shared" si="1"/>
        <v>-2.5271343858007961E-3</v>
      </c>
      <c r="DR34" s="45">
        <f t="shared" si="2"/>
        <v>-6.6992930764407863E-3</v>
      </c>
      <c r="DS34" s="45">
        <f t="shared" si="3"/>
        <v>-5.4622237435176801E-3</v>
      </c>
      <c r="DT34" s="45">
        <f t="shared" si="4"/>
        <v>-1.0972834590270594E-2</v>
      </c>
      <c r="DU34" s="45">
        <f t="shared" si="5"/>
        <v>-1.1097773047052216E-2</v>
      </c>
      <c r="DV34" s="45">
        <f t="shared" si="6"/>
        <v>-2.2837799230698039E-3</v>
      </c>
      <c r="DW34" s="45">
        <f t="shared" si="7"/>
        <v>9.3414013401828793E-3</v>
      </c>
      <c r="DX34" s="45">
        <f t="shared" si="8"/>
        <v>-4.1229064122561259E-3</v>
      </c>
      <c r="DY34" s="45">
        <f t="shared" si="9"/>
        <v>7.2241060922073599E-3</v>
      </c>
      <c r="DZ34" s="45">
        <f t="shared" si="10"/>
        <v>-7.1018302164295496E-3</v>
      </c>
      <c r="EA34" s="45">
        <f t="shared" si="11"/>
        <v>-9.2761403898772299E-3</v>
      </c>
      <c r="EB34" s="45">
        <f t="shared" si="12"/>
        <v>5.679456507001102E-3</v>
      </c>
      <c r="EC34" s="45">
        <f t="shared" si="13"/>
        <v>6.3670705871482032E-3</v>
      </c>
      <c r="ED34" s="45">
        <f t="shared" si="14"/>
        <v>1.0130495395236151E-2</v>
      </c>
      <c r="EE34" s="45">
        <f t="shared" si="15"/>
        <v>8.3274413618950952E-3</v>
      </c>
      <c r="EF34" s="45">
        <f t="shared" si="16"/>
        <v>-3.5775425277003209E-3</v>
      </c>
      <c r="EG34" s="45">
        <f t="shared" si="17"/>
        <v>-8.00005007512288E-3</v>
      </c>
      <c r="EH34" s="45">
        <f t="shared" si="18"/>
        <v>-8.5384041938008151E-3</v>
      </c>
      <c r="EI34" s="45">
        <f t="shared" si="19"/>
        <v>-1.059198599932783E-2</v>
      </c>
      <c r="EJ34" s="45">
        <f t="shared" si="20"/>
        <v>-5.032965900338855E-3</v>
      </c>
      <c r="EK34" s="45">
        <f t="shared" si="21"/>
        <v>1.8350984732251512E-3</v>
      </c>
      <c r="EL34" s="45">
        <f t="shared" si="22"/>
        <v>-7.2530309270181373E-3</v>
      </c>
      <c r="EM34" s="45">
        <f t="shared" si="23"/>
        <v>-4.3573437195324324E-3</v>
      </c>
      <c r="EN34" s="45">
        <f t="shared" si="24"/>
        <v>-2.3091397593812913E-3</v>
      </c>
      <c r="EO34" s="45">
        <f t="shared" si="25"/>
        <v>2.2947143076922075E-4</v>
      </c>
      <c r="EP34" s="45">
        <f t="shared" si="26"/>
        <v>8.319881755819436E-3</v>
      </c>
      <c r="EQ34" s="45">
        <f t="shared" si="27"/>
        <v>1.8195212884852503E-2</v>
      </c>
      <c r="ER34" s="45">
        <f t="shared" si="28"/>
        <v>6.2842726483525561E-3</v>
      </c>
      <c r="ES34" s="45">
        <f t="shared" si="29"/>
        <v>-1.5596515975561243E-2</v>
      </c>
      <c r="ET34" s="45">
        <f t="shared" si="30"/>
        <v>-1.5597387065503411E-2</v>
      </c>
      <c r="EU34" s="45">
        <f t="shared" si="31"/>
        <v>-6.3008246261959857E-3</v>
      </c>
    </row>
    <row r="35" spans="1:151" x14ac:dyDescent="0.25">
      <c r="A35" s="11" t="s">
        <v>34</v>
      </c>
      <c r="B35" s="20">
        <v>69443.730756999998</v>
      </c>
      <c r="C35" s="20">
        <v>39.504130850999999</v>
      </c>
      <c r="D35" s="20">
        <v>26162.441428999999</v>
      </c>
      <c r="E35" s="20">
        <v>2081.4986694999998</v>
      </c>
      <c r="F35" s="20">
        <v>2010.354863</v>
      </c>
      <c r="G35" s="20">
        <v>18.278191593999999</v>
      </c>
      <c r="H35" s="20">
        <v>6709.3157418999999</v>
      </c>
      <c r="I35" s="20">
        <v>204.75413807000001</v>
      </c>
      <c r="J35" s="20">
        <v>197.69854487000001</v>
      </c>
      <c r="K35" s="20">
        <v>561.77949794000006</v>
      </c>
      <c r="L35" s="109">
        <v>43.124977536000003</v>
      </c>
      <c r="M35" s="109">
        <v>26.291771211</v>
      </c>
      <c r="N35" s="109">
        <v>15.659921101</v>
      </c>
      <c r="O35" s="109">
        <v>475.60256852999999</v>
      </c>
      <c r="P35" s="109">
        <v>350.81066557000003</v>
      </c>
      <c r="Q35" s="109">
        <v>1.76587E-4</v>
      </c>
      <c r="R35" s="109">
        <v>4.12407E-5</v>
      </c>
      <c r="S35" s="109">
        <v>1.3640655E-2</v>
      </c>
      <c r="T35" s="109">
        <v>2.3300676199999999E-2</v>
      </c>
      <c r="U35" s="109">
        <v>9.5442775999999997E-3</v>
      </c>
      <c r="V35" s="109">
        <v>4.9333764912999998</v>
      </c>
      <c r="W35" s="109">
        <v>4.0988001999999997E-3</v>
      </c>
      <c r="X35" s="109">
        <v>0.2362883861</v>
      </c>
      <c r="Y35" s="109">
        <v>0.1462316826</v>
      </c>
      <c r="Z35" s="109">
        <v>6.7969305206000001</v>
      </c>
      <c r="AA35" s="109">
        <v>100.8627718</v>
      </c>
      <c r="AB35" s="109">
        <v>55.775925790999999</v>
      </c>
      <c r="AC35" s="109">
        <v>13.509081489</v>
      </c>
      <c r="AD35" s="109">
        <v>1899.7056826</v>
      </c>
      <c r="AE35" s="109">
        <v>1842.7145886000001</v>
      </c>
      <c r="AF35" s="109">
        <v>9.24167075E-2</v>
      </c>
      <c r="AH35" s="109" t="s">
        <v>34</v>
      </c>
      <c r="AI35" s="109">
        <v>16.835350936699101</v>
      </c>
      <c r="AJ35" s="109">
        <v>42.679790526666302</v>
      </c>
      <c r="AK35" s="109">
        <v>202.79168202519099</v>
      </c>
      <c r="AL35" s="109">
        <v>202.79168202519099</v>
      </c>
      <c r="AM35" s="109">
        <v>127.224101899502</v>
      </c>
      <c r="AN35" s="109">
        <v>1.60829614687191E-3</v>
      </c>
      <c r="AO35" s="109">
        <v>7.8523337797692799E-3</v>
      </c>
      <c r="AP35" s="109">
        <v>197.340318422623</v>
      </c>
      <c r="AQ35" s="109">
        <v>9.2460931542190303E-2</v>
      </c>
      <c r="AR35" s="109">
        <v>26.341955510435199</v>
      </c>
      <c r="AS35" s="109">
        <v>460.34629735586202</v>
      </c>
      <c r="AT35" s="109">
        <v>8.1710025077575093E-6</v>
      </c>
      <c r="AU35" s="109">
        <v>3.2684105777763001E-5</v>
      </c>
      <c r="AV35" s="109">
        <v>69059.3985711844</v>
      </c>
      <c r="AW35" s="109">
        <v>56.339691758571803</v>
      </c>
      <c r="AX35" s="109">
        <v>1404.40013271824</v>
      </c>
      <c r="AY35" s="109">
        <v>89.4315562206165</v>
      </c>
      <c r="AZ35" s="109">
        <v>2.0777299127520799</v>
      </c>
      <c r="BA35" s="109">
        <v>319.91430800773799</v>
      </c>
      <c r="BB35" s="109">
        <v>5.7788946490517299</v>
      </c>
      <c r="BC35" s="109">
        <v>562.55318272100999</v>
      </c>
      <c r="BD35" s="109">
        <v>29.190073947069902</v>
      </c>
      <c r="BE35" s="109">
        <v>290.79887972168098</v>
      </c>
      <c r="BF35" s="109">
        <v>101.74442200311999</v>
      </c>
      <c r="BG35" s="109">
        <v>358.120416748195</v>
      </c>
      <c r="BH35" s="109">
        <v>555.99119035598198</v>
      </c>
      <c r="BI35" s="109">
        <v>555.99119035598198</v>
      </c>
      <c r="BJ35" s="109">
        <v>56.271255027158197</v>
      </c>
      <c r="BK35" s="109">
        <v>3.3204931322271597E-5</v>
      </c>
      <c r="BL35" s="109">
        <v>1.2864817544271499E-4</v>
      </c>
      <c r="BM35" s="109">
        <v>207.05330444617101</v>
      </c>
      <c r="BN35" s="109">
        <v>177.92476424287401</v>
      </c>
      <c r="BO35" s="109">
        <v>9.3463035693415204</v>
      </c>
      <c r="BP35" s="109">
        <v>57.762306719313798</v>
      </c>
      <c r="BQ35" s="109">
        <v>6.4596082322216501</v>
      </c>
      <c r="BR35" s="109">
        <v>4.4524102911754496E-3</v>
      </c>
      <c r="BS35" s="109">
        <v>9.0397688123150105E-3</v>
      </c>
      <c r="BT35" s="109">
        <v>6.1642643874841401</v>
      </c>
      <c r="BU35" s="109">
        <v>15.6604869524805</v>
      </c>
      <c r="BV35" s="109">
        <v>39.084230740146701</v>
      </c>
      <c r="BW35" s="109">
        <v>0</v>
      </c>
      <c r="BX35" s="109">
        <v>1.17498486857697E-2</v>
      </c>
      <c r="BY35" s="109">
        <v>1.12890438223736E-2</v>
      </c>
      <c r="BZ35" s="109">
        <v>6766.8986153871501</v>
      </c>
      <c r="CA35" s="109">
        <v>23293.499694329101</v>
      </c>
      <c r="CB35" s="109">
        <v>2381.1125200041802</v>
      </c>
      <c r="CC35" s="109">
        <v>25881.6655187795</v>
      </c>
      <c r="CD35" s="109">
        <v>199.709667536941</v>
      </c>
      <c r="CE35" s="109">
        <v>4.9049660955262704</v>
      </c>
      <c r="CF35" s="109">
        <v>4.0775184690663904E-3</v>
      </c>
      <c r="CG35" s="109">
        <v>0.23644092252848001</v>
      </c>
      <c r="CH35" s="109">
        <v>0.14631237684485501</v>
      </c>
      <c r="CI35" s="109">
        <v>6.7539861637923897</v>
      </c>
      <c r="CJ35" s="109">
        <v>4.3602661618082302E-2</v>
      </c>
      <c r="CK35" s="109">
        <v>2434.3097107825802</v>
      </c>
      <c r="CL35" s="109">
        <v>1.12382919867502</v>
      </c>
      <c r="CM35" s="109">
        <v>0.373567147825415</v>
      </c>
      <c r="CN35" s="109">
        <v>1426.0222383527</v>
      </c>
      <c r="CO35" s="109">
        <v>0.50979168438631595</v>
      </c>
      <c r="CP35" s="109">
        <v>1.35997327998148E-5</v>
      </c>
      <c r="CQ35" s="109">
        <v>6.9517360957246796E-2</v>
      </c>
      <c r="CR35" s="109">
        <v>2059.9307602149202</v>
      </c>
      <c r="CS35" s="109">
        <v>1989.4160480779201</v>
      </c>
      <c r="CT35" s="109">
        <v>70.514712136995101</v>
      </c>
      <c r="CU35" s="109">
        <v>9.32282995199435E-4</v>
      </c>
      <c r="CV35" s="109">
        <v>55.442848647188796</v>
      </c>
      <c r="CW35" s="109">
        <v>6.7019702640585899E-3</v>
      </c>
      <c r="CX35" s="109">
        <v>99.692866614858005</v>
      </c>
      <c r="CY35" s="109">
        <v>2.19183184741811</v>
      </c>
      <c r="CZ35" s="109">
        <v>397.821369070255</v>
      </c>
      <c r="DA35" s="109">
        <v>19.204379556215699</v>
      </c>
      <c r="DB35" s="109">
        <v>0.218379264097179</v>
      </c>
      <c r="DC35" s="109">
        <v>5.8911767191917797</v>
      </c>
      <c r="DD35" s="109">
        <v>7.3952554881308603E-3</v>
      </c>
      <c r="DE35" s="109">
        <v>18.106350883667599</v>
      </c>
      <c r="DF35" s="109">
        <v>1280.1456532608199</v>
      </c>
      <c r="DG35" s="109">
        <v>13.5716233324129</v>
      </c>
      <c r="DH35" s="109">
        <v>0</v>
      </c>
      <c r="DI35" s="109">
        <v>621.89981850736899</v>
      </c>
      <c r="DJ35" s="109">
        <v>478.73067147917902</v>
      </c>
      <c r="DK35" s="109">
        <v>146.03609417628499</v>
      </c>
      <c r="DL35" s="109">
        <v>6733.4818199154497</v>
      </c>
      <c r="DM35" s="109">
        <v>353.71446612120297</v>
      </c>
      <c r="DN35" s="109">
        <v>826.12387593248798</v>
      </c>
      <c r="DP35" s="30">
        <f t="shared" ref="DP35:DP51" si="32">BM35/(BM35+CA35+CB35+1E-50)</f>
        <v>7.9999992386863752E-3</v>
      </c>
      <c r="DQ35" s="45">
        <f t="shared" ref="DQ35:DQ51" si="33">(AV35-B35)/(B35+1E-50)</f>
        <v>-5.5344403537371401E-3</v>
      </c>
      <c r="DR35" s="45">
        <f t="shared" ref="DR35:DR51" si="34">(BV35-C35)/(C35+1E-50)</f>
        <v>-1.0629270959967697E-2</v>
      </c>
      <c r="DS35" s="45">
        <f t="shared" ref="DS35:DS51" si="35">(CC35-D35)/(D35+1E-50)</f>
        <v>-1.0732022505715753E-2</v>
      </c>
      <c r="DT35" s="45">
        <f t="shared" ref="DT35:DT51" si="36">(CR35-E35)/(E35+1E-50)</f>
        <v>-1.036172138907035E-2</v>
      </c>
      <c r="DU35" s="45">
        <f t="shared" ref="DU35:DU51" si="37">(CS35-F35)/(F35+1E-50)</f>
        <v>-1.0415482016360774E-2</v>
      </c>
      <c r="DV35" s="45">
        <f t="shared" ref="DV35:DV51" si="38">(DE35-G35)/(G35+1E-50)</f>
        <v>-9.4014065586668274E-3</v>
      </c>
      <c r="DW35" s="45">
        <f t="shared" ref="DW35:DW51" si="39">(DL35-H35)/(H35+1E-50)</f>
        <v>3.6018692434656879E-3</v>
      </c>
      <c r="DX35" s="45">
        <f t="shared" ref="DX35:DX51" si="40">(AL35-I35)/(I35+1E-50)</f>
        <v>-9.5844512023395816E-3</v>
      </c>
      <c r="DY35" s="45">
        <f t="shared" ref="DY35:DY51" si="41">(AP35-J35)/(J35+1E-50)</f>
        <v>-1.8119832273553885E-3</v>
      </c>
      <c r="DZ35" s="45">
        <f t="shared" ref="DZ35:DZ51" si="42">(BI35-K35)/(K35+1E-50)</f>
        <v>-1.0303522298772608E-2</v>
      </c>
      <c r="EA35" s="45">
        <f t="shared" ref="EA35:EA51" si="43">(AJ35-L35)/(L35+1E-50)</f>
        <v>-1.032318240541844E-2</v>
      </c>
      <c r="EB35" s="45">
        <f t="shared" ref="EB35:EB51" si="44">(AR35-M35)/(M35+1E-50)</f>
        <v>1.9087454790494296E-3</v>
      </c>
      <c r="EC35" s="45">
        <f t="shared" ref="EC35:EC51" si="45">(BU35-N35)/(N35+1E-50)</f>
        <v>3.613373763831563E-5</v>
      </c>
      <c r="ED35" s="45">
        <f t="shared" ref="ED35:ED51" si="46">(DJ35-O35)/(O35+1E-50)</f>
        <v>6.5771363658683095E-3</v>
      </c>
      <c r="EE35" s="45">
        <f t="shared" ref="EE35:EE51" si="47">(DM35-P35)/(P35+1E-50)</f>
        <v>8.2774009920275077E-3</v>
      </c>
      <c r="EF35" s="45">
        <f t="shared" ref="EF35:EF51" si="48">(BK35+BL35+CP35-Q35)/(Q35+1E-50)</f>
        <v>-6.4226723099582274E-3</v>
      </c>
      <c r="EG35" s="45">
        <f t="shared" ref="EG35:EG51" si="49">(AT35+AU35-R35)/(R35+1E-50)</f>
        <v>-9.349785878500801E-3</v>
      </c>
      <c r="EH35" s="45">
        <f t="shared" ref="EH35:EH51" si="50">(BR35+BS35-S35)/(S35+1E-50)</f>
        <v>-1.0884806961948715E-2</v>
      </c>
      <c r="EI35" s="45">
        <f t="shared" ref="EI35:EI51" si="51">(BX35+BY35-T35)/(T35+1E-50)</f>
        <v>-1.1235025524997361E-2</v>
      </c>
      <c r="EJ35" s="45">
        <f t="shared" ref="EJ35:EJ51" si="52">(AN35+AO35-U35)/(U35+1E-50)</f>
        <v>-8.7641702038099376E-3</v>
      </c>
      <c r="EK35" s="45">
        <f t="shared" ref="EK35:EK51" si="53">(CE35-V35)/(V35+1E-50)</f>
        <v>-5.7588136287248844E-3</v>
      </c>
      <c r="EL35" s="45">
        <f t="shared" ref="EL35:EL51" si="54">(CF35-W35)/(W35+1E-50)</f>
        <v>-5.192185492137279E-3</v>
      </c>
      <c r="EM35" s="45">
        <f t="shared" ref="EM35:EM51" si="55">(CG35-X35)/(X35+1E-50)</f>
        <v>6.4555195029964341E-4</v>
      </c>
      <c r="EN35" s="45">
        <f t="shared" ref="EN35:EN51" si="56">(CH35-Y35)/(Y35+1E-50)</f>
        <v>5.518246348552746E-4</v>
      </c>
      <c r="EO35" s="45">
        <f t="shared" ref="EO35:EO51" si="57">(CI35-Z35)/(Z35+1E-50)</f>
        <v>-6.3181985864730478E-3</v>
      </c>
      <c r="EP35" s="45">
        <f t="shared" ref="EP35:EP51" si="58">(BF35-AA35)/(AA35+1E-50)</f>
        <v>8.7410864027037266E-3</v>
      </c>
      <c r="EQ35" s="45">
        <f t="shared" ref="EQ35:EQ51" si="59">(BJ35-AB35)/(AB35+1E-50)</f>
        <v>8.8806994977414615E-3</v>
      </c>
      <c r="ER35" s="45">
        <f t="shared" ref="ER35:ER51" si="60">(DG35-AC35)/(AC35+1E-50)</f>
        <v>4.6296147864549999E-3</v>
      </c>
      <c r="ES35" s="45">
        <f t="shared" ref="ES35:ES51" si="61">(SUM(AW35:BB35)-AD35)/(AD35+1E-50)</f>
        <v>-1.1456179518947177E-2</v>
      </c>
      <c r="ET35" s="45">
        <f t="shared" ref="ET35:ET51" si="62">(SUM(AX35:BB35)-AE35)/(AE35+1E-50)</f>
        <v>-1.1456992429653154E-2</v>
      </c>
      <c r="EU35" s="45">
        <f t="shared" ref="EU35:EU51" si="63">(AQ35-AF35)/(AF35+1E-50)</f>
        <v>4.7852864905733949E-4</v>
      </c>
    </row>
    <row r="36" spans="1:151" x14ac:dyDescent="0.25">
      <c r="A36" s="11" t="s">
        <v>35</v>
      </c>
      <c r="B36" s="20">
        <v>401111.51185000001</v>
      </c>
      <c r="C36" s="20">
        <v>72.279092568999999</v>
      </c>
      <c r="D36" s="20">
        <v>36484.381098999998</v>
      </c>
      <c r="E36" s="20">
        <v>3466.5727855999999</v>
      </c>
      <c r="F36" s="20">
        <v>3295.8856627</v>
      </c>
      <c r="G36" s="20">
        <v>45.231786516</v>
      </c>
      <c r="H36" s="20">
        <v>34377.932870999997</v>
      </c>
      <c r="I36" s="20">
        <v>347.62526671000001</v>
      </c>
      <c r="J36" s="20">
        <v>920.15681844000005</v>
      </c>
      <c r="K36" s="20">
        <v>884.98548562999997</v>
      </c>
      <c r="L36" s="109">
        <v>61.835408586</v>
      </c>
      <c r="M36" s="109">
        <v>152.77657439999999</v>
      </c>
      <c r="N36" s="109">
        <v>57.844742754000002</v>
      </c>
      <c r="O36" s="109">
        <v>2986.0535381999998</v>
      </c>
      <c r="P36" s="109">
        <v>2146.7266571</v>
      </c>
      <c r="Q36" s="109">
        <v>7.5768790000000003E-4</v>
      </c>
      <c r="R36" s="109">
        <v>1.4483829999999999E-4</v>
      </c>
      <c r="S36" s="109">
        <v>2.3523389700000001E-2</v>
      </c>
      <c r="T36" s="109">
        <v>4.0716344600000003E-2</v>
      </c>
      <c r="U36" s="109">
        <v>2.9173760100000001E-2</v>
      </c>
      <c r="V36" s="109">
        <v>11.908204768999999</v>
      </c>
      <c r="W36" s="109">
        <v>1.7440239999999999E-2</v>
      </c>
      <c r="X36" s="109">
        <v>1.4953714091000001</v>
      </c>
      <c r="Y36" s="109">
        <v>0.81199188479999995</v>
      </c>
      <c r="Z36" s="109">
        <v>16.324427550999999</v>
      </c>
      <c r="AA36" s="109">
        <v>599.4651351</v>
      </c>
      <c r="AB36" s="109">
        <v>434.05847684999998</v>
      </c>
      <c r="AC36" s="109">
        <v>88.444194046999996</v>
      </c>
      <c r="AD36" s="109">
        <v>2006.0614313999999</v>
      </c>
      <c r="AE36" s="109">
        <v>1945.8796213999999</v>
      </c>
      <c r="AF36" s="109">
        <v>0.6619709252</v>
      </c>
      <c r="AH36" s="109" t="s">
        <v>35</v>
      </c>
      <c r="AI36" s="109">
        <v>44.680807369514703</v>
      </c>
      <c r="AJ36" s="109">
        <v>61.2265768101419</v>
      </c>
      <c r="AK36" s="109">
        <v>345.34157873407003</v>
      </c>
      <c r="AL36" s="109">
        <v>345.34157873407003</v>
      </c>
      <c r="AM36" s="109">
        <v>177.62398887982599</v>
      </c>
      <c r="AN36" s="109">
        <v>4.9311919575389801E-3</v>
      </c>
      <c r="AO36" s="109">
        <v>2.4075749929727601E-2</v>
      </c>
      <c r="AP36" s="109">
        <v>923.04338696114405</v>
      </c>
      <c r="AQ36" s="109">
        <v>0.65816754746179496</v>
      </c>
      <c r="AR36" s="109">
        <v>153.23060781727699</v>
      </c>
      <c r="AS36" s="109">
        <v>2343.8531479721901</v>
      </c>
      <c r="AT36" s="109">
        <v>2.8737443972287902E-5</v>
      </c>
      <c r="AU36" s="109">
        <v>1.14949034529891E-4</v>
      </c>
      <c r="AV36" s="109">
        <v>399834.92377409199</v>
      </c>
      <c r="AW36" s="109">
        <v>59.3633259168747</v>
      </c>
      <c r="AX36" s="109">
        <v>1479.2199666771301</v>
      </c>
      <c r="AY36" s="109">
        <v>94.254562997624504</v>
      </c>
      <c r="AZ36" s="109">
        <v>2.1883018975181399</v>
      </c>
      <c r="BA36" s="109">
        <v>337.12192461295001</v>
      </c>
      <c r="BB36" s="109">
        <v>6.5772756761851197</v>
      </c>
      <c r="BC36" s="109">
        <v>1718.4346173517099</v>
      </c>
      <c r="BD36" s="109">
        <v>176.42971114653301</v>
      </c>
      <c r="BE36" s="109">
        <v>1707.11295107761</v>
      </c>
      <c r="BF36" s="109">
        <v>602.52970330061805</v>
      </c>
      <c r="BG36" s="109">
        <v>2566.6759355190202</v>
      </c>
      <c r="BH36" s="109">
        <v>877.36448164232195</v>
      </c>
      <c r="BI36" s="109">
        <v>877.36448164232195</v>
      </c>
      <c r="BJ36" s="109">
        <v>439.26445891288603</v>
      </c>
      <c r="BK36" s="109">
        <v>8.7746591768740696E-5</v>
      </c>
      <c r="BL36" s="109">
        <v>6.4786588956757397E-4</v>
      </c>
      <c r="BM36" s="109">
        <v>289.52538777074102</v>
      </c>
      <c r="BN36" s="109">
        <v>1109.1769273560999</v>
      </c>
      <c r="BO36" s="109">
        <v>53.286909753387199</v>
      </c>
      <c r="BP36" s="109">
        <v>182.05205374075601</v>
      </c>
      <c r="BQ36" s="109">
        <v>8.6667504206495902</v>
      </c>
      <c r="BR36" s="109">
        <v>7.6911849677849496E-3</v>
      </c>
      <c r="BS36" s="109">
        <v>1.5615478258569E-2</v>
      </c>
      <c r="BT36" s="109">
        <v>43.324003744441498</v>
      </c>
      <c r="BU36" s="109">
        <v>58.011310001144999</v>
      </c>
      <c r="BV36" s="109">
        <v>71.703172292200605</v>
      </c>
      <c r="BW36" s="109">
        <v>0</v>
      </c>
      <c r="BX36" s="109">
        <v>2.0543551898455099E-2</v>
      </c>
      <c r="BY36" s="109">
        <v>1.97379043050755E-2</v>
      </c>
      <c r="BZ36" s="109">
        <v>34758.659466150697</v>
      </c>
      <c r="CA36" s="109">
        <v>32571.6068997613</v>
      </c>
      <c r="CB36" s="109">
        <v>3329.54054885607</v>
      </c>
      <c r="CC36" s="109">
        <v>36190.672836388097</v>
      </c>
      <c r="CD36" s="109">
        <v>987.63838170803103</v>
      </c>
      <c r="CE36" s="109">
        <v>11.8928372857245</v>
      </c>
      <c r="CF36" s="109">
        <v>1.7321777685918499E-2</v>
      </c>
      <c r="CG36" s="109">
        <v>1.48897414326736</v>
      </c>
      <c r="CH36" s="109">
        <v>0.80973666546073897</v>
      </c>
      <c r="CI36" s="109">
        <v>16.285532919834399</v>
      </c>
      <c r="CJ36" s="109">
        <v>0.69694742384408803</v>
      </c>
      <c r="CK36" s="109">
        <v>14412.768763972201</v>
      </c>
      <c r="CL36" s="109">
        <v>1.6684314493736101</v>
      </c>
      <c r="CM36" s="109">
        <v>0.39377021453176497</v>
      </c>
      <c r="CN36" s="109">
        <v>1661.99839557532</v>
      </c>
      <c r="CO36" s="109">
        <v>0.83398179412137496</v>
      </c>
      <c r="CP36" s="109">
        <v>1.9017037594316401E-5</v>
      </c>
      <c r="CQ36" s="109">
        <v>7.3603590525637003E-2</v>
      </c>
      <c r="CR36" s="109">
        <v>3430.1811132142102</v>
      </c>
      <c r="CS36" s="109">
        <v>3260.9498786876302</v>
      </c>
      <c r="CT36" s="109">
        <v>169.23123452658399</v>
      </c>
      <c r="CU36" s="109">
        <v>2.1061521968506899E-3</v>
      </c>
      <c r="CV36" s="109">
        <v>397.705413206787</v>
      </c>
      <c r="CW36" s="109">
        <v>1.51405466128738E-2</v>
      </c>
      <c r="CX36" s="109">
        <v>240.14521525377901</v>
      </c>
      <c r="CY36" s="109">
        <v>3.07273073772163</v>
      </c>
      <c r="CZ36" s="109">
        <v>944.75034725000899</v>
      </c>
      <c r="DA36" s="109">
        <v>222.770907019931</v>
      </c>
      <c r="DB36" s="109">
        <v>1.8769006286479599</v>
      </c>
      <c r="DC36" s="109">
        <v>7.7089716790952201</v>
      </c>
      <c r="DD36" s="109">
        <v>7.9231850642371704E-3</v>
      </c>
      <c r="DE36" s="109">
        <v>45.000187070112503</v>
      </c>
      <c r="DF36" s="109">
        <v>8011.8522077409498</v>
      </c>
      <c r="DG36" s="109">
        <v>88.765266522093</v>
      </c>
      <c r="DH36" s="109">
        <v>0</v>
      </c>
      <c r="DI36" s="109">
        <v>3791.39755587424</v>
      </c>
      <c r="DJ36" s="109">
        <v>3003.78745770765</v>
      </c>
      <c r="DK36" s="109">
        <v>885.42796787638599</v>
      </c>
      <c r="DL36" s="109">
        <v>34552.810735186198</v>
      </c>
      <c r="DM36" s="109">
        <v>2157.5470044344302</v>
      </c>
      <c r="DN36" s="109">
        <v>5023.46030764036</v>
      </c>
      <c r="DP36" s="30">
        <f t="shared" si="32"/>
        <v>8.0000001403576042E-3</v>
      </c>
      <c r="DQ36" s="45">
        <f t="shared" si="33"/>
        <v>-3.1826263724522852E-3</v>
      </c>
      <c r="DR36" s="45">
        <f t="shared" si="34"/>
        <v>-7.9680064639660719E-3</v>
      </c>
      <c r="DS36" s="45">
        <f t="shared" si="35"/>
        <v>-8.050246537413543E-3</v>
      </c>
      <c r="DT36" s="45">
        <f t="shared" si="36"/>
        <v>-1.0497882097545786E-2</v>
      </c>
      <c r="DU36" s="45">
        <f t="shared" si="37"/>
        <v>-1.0599816737498812E-2</v>
      </c>
      <c r="DV36" s="45">
        <f t="shared" si="38"/>
        <v>-5.1202807522442726E-3</v>
      </c>
      <c r="DW36" s="45">
        <f t="shared" si="39"/>
        <v>5.0869220334571552E-3</v>
      </c>
      <c r="DX36" s="45">
        <f t="shared" si="40"/>
        <v>-6.5693958254050156E-3</v>
      </c>
      <c r="DY36" s="45">
        <f t="shared" si="41"/>
        <v>3.1370397559383209E-3</v>
      </c>
      <c r="DZ36" s="45">
        <f t="shared" si="42"/>
        <v>-8.6114451721802116E-3</v>
      </c>
      <c r="EA36" s="45">
        <f t="shared" si="43"/>
        <v>-9.8460055456954469E-3</v>
      </c>
      <c r="EB36" s="45">
        <f t="shared" si="44"/>
        <v>2.9718785033643427E-3</v>
      </c>
      <c r="EC36" s="45">
        <f t="shared" si="45"/>
        <v>2.8795572287937674E-3</v>
      </c>
      <c r="ED36" s="45">
        <f t="shared" si="46"/>
        <v>5.9389154550591947E-3</v>
      </c>
      <c r="EE36" s="45">
        <f t="shared" si="47"/>
        <v>5.0403936144563901E-3</v>
      </c>
      <c r="EF36" s="45">
        <f t="shared" si="48"/>
        <v>-4.0364655016517951E-3</v>
      </c>
      <c r="EG36" s="45">
        <f t="shared" si="49"/>
        <v>-7.9524649061822241E-3</v>
      </c>
      <c r="EH36" s="45">
        <f t="shared" si="50"/>
        <v>-9.213233144118399E-3</v>
      </c>
      <c r="EI36" s="45">
        <f t="shared" si="51"/>
        <v>-1.0680929261744196E-2</v>
      </c>
      <c r="EJ36" s="45">
        <f t="shared" si="52"/>
        <v>-5.7180909201148978E-3</v>
      </c>
      <c r="EK36" s="45">
        <f t="shared" si="53"/>
        <v>-1.290495383107993E-3</v>
      </c>
      <c r="EL36" s="45">
        <f t="shared" si="54"/>
        <v>-6.7924704064565699E-3</v>
      </c>
      <c r="EM36" s="45">
        <f t="shared" si="55"/>
        <v>-4.2780447678148056E-3</v>
      </c>
      <c r="EN36" s="45">
        <f t="shared" si="56"/>
        <v>-2.7773914757983839E-3</v>
      </c>
      <c r="EO36" s="45">
        <f t="shared" si="57"/>
        <v>-2.3826030679537096E-3</v>
      </c>
      <c r="EP36" s="45">
        <f t="shared" si="58"/>
        <v>5.1121708689644448E-3</v>
      </c>
      <c r="EQ36" s="45">
        <f t="shared" si="59"/>
        <v>1.199373434811437E-2</v>
      </c>
      <c r="ER36" s="45">
        <f t="shared" si="60"/>
        <v>3.6302267045633706E-3</v>
      </c>
      <c r="ES36" s="45">
        <f t="shared" si="61"/>
        <v>-1.36267380419353E-2</v>
      </c>
      <c r="ET36" s="45">
        <f t="shared" si="62"/>
        <v>-1.362755909819002E-2</v>
      </c>
      <c r="EU36" s="45">
        <f t="shared" si="63"/>
        <v>-5.7455359343100186E-3</v>
      </c>
    </row>
    <row r="37" spans="1:151" x14ac:dyDescent="0.25">
      <c r="A37" s="11" t="s">
        <v>36</v>
      </c>
      <c r="B37" s="20">
        <v>166487.18609999999</v>
      </c>
      <c r="C37" s="20">
        <v>24.310820284999998</v>
      </c>
      <c r="D37" s="20">
        <v>12197.137639</v>
      </c>
      <c r="E37" s="20">
        <v>1262.9604838</v>
      </c>
      <c r="F37" s="20">
        <v>1197.2521515000001</v>
      </c>
      <c r="G37" s="20">
        <v>18.339429810999999</v>
      </c>
      <c r="H37" s="20">
        <v>14430.994135999999</v>
      </c>
      <c r="I37" s="20">
        <v>120.92193942</v>
      </c>
      <c r="J37" s="20">
        <v>391.94924370000001</v>
      </c>
      <c r="K37" s="20">
        <v>301.34831702999998</v>
      </c>
      <c r="L37" s="109">
        <v>22.363877820999999</v>
      </c>
      <c r="M37" s="109">
        <v>60.557997233000002</v>
      </c>
      <c r="N37" s="109">
        <v>21.740425930000001</v>
      </c>
      <c r="O37" s="109">
        <v>1317.5803913</v>
      </c>
      <c r="P37" s="109">
        <v>889.29763705000005</v>
      </c>
      <c r="Q37" s="109">
        <v>2.743291E-4</v>
      </c>
      <c r="R37" s="109">
        <v>4.73105E-5</v>
      </c>
      <c r="S37" s="109">
        <v>7.5891709999999996E-3</v>
      </c>
      <c r="T37" s="109">
        <v>1.25695748E-2</v>
      </c>
      <c r="U37" s="109">
        <v>1.0201016800000001E-2</v>
      </c>
      <c r="V37" s="109">
        <v>4.4570488679000002</v>
      </c>
      <c r="W37" s="109">
        <v>7.0990634000000002E-3</v>
      </c>
      <c r="X37" s="109">
        <v>0.60547553300000001</v>
      </c>
      <c r="Y37" s="109">
        <v>0.32391444409999998</v>
      </c>
      <c r="Z37" s="109">
        <v>6.0607915213999997</v>
      </c>
      <c r="AA37" s="109">
        <v>246.03545808000001</v>
      </c>
      <c r="AB37" s="109">
        <v>217.34658429000001</v>
      </c>
      <c r="AC37" s="109">
        <v>35.160517423999998</v>
      </c>
      <c r="AD37" s="109">
        <v>672.51290388999996</v>
      </c>
      <c r="AE37" s="109">
        <v>652.33752910999999</v>
      </c>
      <c r="AF37" s="109">
        <v>0.2716384107</v>
      </c>
      <c r="AH37" s="109" t="s">
        <v>36</v>
      </c>
      <c r="AI37" s="109">
        <v>18.3474028886144</v>
      </c>
      <c r="AJ37" s="109">
        <v>22.157694915785999</v>
      </c>
      <c r="AK37" s="109">
        <v>120.321574700414</v>
      </c>
      <c r="AL37" s="109">
        <v>120.321574700414</v>
      </c>
      <c r="AM37" s="109">
        <v>59.7278374890954</v>
      </c>
      <c r="AN37" s="109">
        <v>1.72690170428302E-3</v>
      </c>
      <c r="AO37" s="109">
        <v>8.4313667388680406E-3</v>
      </c>
      <c r="AP37" s="109">
        <v>394.57913016571598</v>
      </c>
      <c r="AQ37" s="109">
        <v>0.26980442395620802</v>
      </c>
      <c r="AR37" s="109">
        <v>60.881693658501</v>
      </c>
      <c r="AS37" s="109">
        <v>895.63821965968896</v>
      </c>
      <c r="AT37" s="109">
        <v>9.3992913507167806E-6</v>
      </c>
      <c r="AU37" s="109">
        <v>3.7596719202808599E-5</v>
      </c>
      <c r="AV37" s="109">
        <v>165907.32813968399</v>
      </c>
      <c r="AW37" s="109">
        <v>19.887546399025499</v>
      </c>
      <c r="AX37" s="109">
        <v>495.62287040680701</v>
      </c>
      <c r="AY37" s="109">
        <v>31.573884617801198</v>
      </c>
      <c r="AZ37" s="109">
        <v>0.73321969300638701</v>
      </c>
      <c r="BA37" s="109">
        <v>112.936092186268</v>
      </c>
      <c r="BB37" s="109">
        <v>2.1471409473260601</v>
      </c>
      <c r="BC37" s="109">
        <v>654.271494631716</v>
      </c>
      <c r="BD37" s="109">
        <v>66.067935499511194</v>
      </c>
      <c r="BE37" s="109">
        <v>681.76998128119101</v>
      </c>
      <c r="BF37" s="109">
        <v>248.13511929897399</v>
      </c>
      <c r="BG37" s="109">
        <v>1180.6011999509501</v>
      </c>
      <c r="BH37" s="109">
        <v>299.06298733031701</v>
      </c>
      <c r="BI37" s="109">
        <v>299.06298733031701</v>
      </c>
      <c r="BJ37" s="109">
        <v>220.93445815500399</v>
      </c>
      <c r="BK37" s="109">
        <v>3.0120864816241599E-5</v>
      </c>
      <c r="BL37" s="109">
        <v>2.3783294828502499E-4</v>
      </c>
      <c r="BM37" s="109">
        <v>96.990374912944901</v>
      </c>
      <c r="BN37" s="109">
        <v>513.75608922074605</v>
      </c>
      <c r="BO37" s="109">
        <v>21.9998703947123</v>
      </c>
      <c r="BP37" s="109">
        <v>69.429270810671994</v>
      </c>
      <c r="BQ37" s="109">
        <v>2.85921293075392</v>
      </c>
      <c r="BR37" s="109">
        <v>2.48413010356211E-3</v>
      </c>
      <c r="BS37" s="109">
        <v>5.0435727784299703E-3</v>
      </c>
      <c r="BT37" s="109">
        <v>18.874310736510999</v>
      </c>
      <c r="BU37" s="109">
        <v>21.872995659934102</v>
      </c>
      <c r="BV37" s="109">
        <v>24.152013888016199</v>
      </c>
      <c r="BW37" s="109">
        <v>0</v>
      </c>
      <c r="BX37" s="109">
        <v>6.3466560877880399E-3</v>
      </c>
      <c r="BY37" s="109">
        <v>6.09772928454504E-3</v>
      </c>
      <c r="BZ37" s="109">
        <v>14640.2725429763</v>
      </c>
      <c r="CA37" s="109">
        <v>10911.4094647067</v>
      </c>
      <c r="CB37" s="109">
        <v>1115.3888400645901</v>
      </c>
      <c r="CC37" s="109">
        <v>12123.788679684199</v>
      </c>
      <c r="CD37" s="109">
        <v>403.54045066749302</v>
      </c>
      <c r="CE37" s="109">
        <v>4.4617426188484099</v>
      </c>
      <c r="CF37" s="109">
        <v>7.04435983923897E-3</v>
      </c>
      <c r="CG37" s="109">
        <v>0.60260012770934201</v>
      </c>
      <c r="CH37" s="109">
        <v>0.32306364062236498</v>
      </c>
      <c r="CI37" s="109">
        <v>6.0583012832884098</v>
      </c>
      <c r="CJ37" s="109">
        <v>0.187152744489822</v>
      </c>
      <c r="CK37" s="109">
        <v>6198.16334698027</v>
      </c>
      <c r="CL37" s="109">
        <v>0.57667894453722202</v>
      </c>
      <c r="CM37" s="109">
        <v>0.13190061508953499</v>
      </c>
      <c r="CN37" s="109">
        <v>566.72031092886198</v>
      </c>
      <c r="CO37" s="109">
        <v>0.27550310333614397</v>
      </c>
      <c r="CP37" s="109">
        <v>5.6790554275037599E-6</v>
      </c>
      <c r="CQ37" s="109">
        <v>2.4617188225113901E-2</v>
      </c>
      <c r="CR37" s="109">
        <v>1249.1388884923599</v>
      </c>
      <c r="CS37" s="109">
        <v>1184.02998771799</v>
      </c>
      <c r="CT37" s="109">
        <v>65.108900774373396</v>
      </c>
      <c r="CU37" s="109">
        <v>5.7590470730887295E-4</v>
      </c>
      <c r="CV37" s="109">
        <v>158.183810315426</v>
      </c>
      <c r="CW37" s="109">
        <v>4.1399766265976601E-3</v>
      </c>
      <c r="CX37" s="109">
        <v>91.562698807850595</v>
      </c>
      <c r="CY37" s="109">
        <v>1.0972490525085801</v>
      </c>
      <c r="CZ37" s="109">
        <v>362.00038837723298</v>
      </c>
      <c r="DA37" s="109">
        <v>65.412891357969002</v>
      </c>
      <c r="DB37" s="109">
        <v>0.72092163979783597</v>
      </c>
      <c r="DC37" s="109">
        <v>2.5414008688415199</v>
      </c>
      <c r="DD37" s="109">
        <v>2.6392504626950399E-3</v>
      </c>
      <c r="DE37" s="109">
        <v>18.287412508804699</v>
      </c>
      <c r="DF37" s="109">
        <v>3535.24545827769</v>
      </c>
      <c r="DG37" s="109">
        <v>35.373294183501699</v>
      </c>
      <c r="DH37" s="109">
        <v>0</v>
      </c>
      <c r="DI37" s="109">
        <v>1654.7981876357601</v>
      </c>
      <c r="DJ37" s="109">
        <v>1330.56320606555</v>
      </c>
      <c r="DK37" s="109">
        <v>362.57886008490101</v>
      </c>
      <c r="DL37" s="109">
        <v>14560.790578988799</v>
      </c>
      <c r="DM37" s="109">
        <v>896.80875919219397</v>
      </c>
      <c r="DN37" s="109">
        <v>2058.5809161688699</v>
      </c>
      <c r="DP37" s="30">
        <f t="shared" si="32"/>
        <v>8.0000054005783805E-3</v>
      </c>
      <c r="DQ37" s="45">
        <f t="shared" si="33"/>
        <v>-3.4828984374071495E-3</v>
      </c>
      <c r="DR37" s="45">
        <f t="shared" si="34"/>
        <v>-6.5323339616715432E-3</v>
      </c>
      <c r="DS37" s="45">
        <f t="shared" si="35"/>
        <v>-6.0136206941922036E-3</v>
      </c>
      <c r="DT37" s="45">
        <f t="shared" si="36"/>
        <v>-1.0943806623350276E-2</v>
      </c>
      <c r="DU37" s="45">
        <f t="shared" si="37"/>
        <v>-1.1043758631332938E-2</v>
      </c>
      <c r="DV37" s="45">
        <f t="shared" si="38"/>
        <v>-2.8363642016884954E-3</v>
      </c>
      <c r="DW37" s="45">
        <f t="shared" si="39"/>
        <v>8.9942828446590226E-3</v>
      </c>
      <c r="DX37" s="45">
        <f t="shared" si="40"/>
        <v>-4.9648948938930022E-3</v>
      </c>
      <c r="DY37" s="45">
        <f t="shared" si="41"/>
        <v>6.7097628276810723E-3</v>
      </c>
      <c r="DZ37" s="45">
        <f t="shared" si="42"/>
        <v>-7.5836816419168887E-3</v>
      </c>
      <c r="EA37" s="45">
        <f t="shared" si="43"/>
        <v>-9.2194612608905938E-3</v>
      </c>
      <c r="EB37" s="45">
        <f t="shared" si="44"/>
        <v>5.3452300322211679E-3</v>
      </c>
      <c r="EC37" s="45">
        <f t="shared" si="45"/>
        <v>6.0978441894813818E-3</v>
      </c>
      <c r="ED37" s="45">
        <f t="shared" si="46"/>
        <v>9.85352761112397E-3</v>
      </c>
      <c r="EE37" s="45">
        <f t="shared" si="47"/>
        <v>8.4461285280257852E-3</v>
      </c>
      <c r="EF37" s="45">
        <f t="shared" si="48"/>
        <v>-2.5379424611886602E-3</v>
      </c>
      <c r="EG37" s="45">
        <f t="shared" si="49"/>
        <v>-6.6473498795112922E-3</v>
      </c>
      <c r="EH37" s="45">
        <f t="shared" si="50"/>
        <v>-8.099450916037974E-3</v>
      </c>
      <c r="EI37" s="45">
        <f t="shared" si="51"/>
        <v>-9.9597185790978766E-3</v>
      </c>
      <c r="EJ37" s="45">
        <f t="shared" si="52"/>
        <v>-4.1905976322810998E-3</v>
      </c>
      <c r="EK37" s="45">
        <f t="shared" si="53"/>
        <v>1.053107355904146E-3</v>
      </c>
      <c r="EL37" s="45">
        <f t="shared" si="54"/>
        <v>-7.7057433746866083E-3</v>
      </c>
      <c r="EM37" s="45">
        <f t="shared" si="55"/>
        <v>-4.7490032774916363E-3</v>
      </c>
      <c r="EN37" s="45">
        <f t="shared" si="56"/>
        <v>-2.6266302510805453E-3</v>
      </c>
      <c r="EO37" s="45">
        <f t="shared" si="57"/>
        <v>-4.1087671516123271E-4</v>
      </c>
      <c r="EP37" s="45">
        <f t="shared" si="58"/>
        <v>8.5339781320920797E-3</v>
      </c>
      <c r="EQ37" s="45">
        <f t="shared" si="59"/>
        <v>1.6507615598029258E-2</v>
      </c>
      <c r="ER37" s="45">
        <f t="shared" si="60"/>
        <v>6.0515821464124002E-3</v>
      </c>
      <c r="ES37" s="45">
        <f t="shared" si="61"/>
        <v>-1.4292885064608378E-2</v>
      </c>
      <c r="ET37" s="45">
        <f t="shared" si="62"/>
        <v>-1.4293706620731624E-2</v>
      </c>
      <c r="EU37" s="45">
        <f t="shared" si="63"/>
        <v>-6.7515736786483201E-3</v>
      </c>
    </row>
    <row r="38" spans="1:151" x14ac:dyDescent="0.25">
      <c r="A38" s="11" t="s">
        <v>37</v>
      </c>
      <c r="B38" s="20">
        <v>188287.0485</v>
      </c>
      <c r="C38" s="20">
        <v>30.363624565999999</v>
      </c>
      <c r="D38" s="20">
        <v>13118.685153</v>
      </c>
      <c r="E38" s="20">
        <v>1400.8776370999999</v>
      </c>
      <c r="F38" s="20">
        <v>1327.0495321999999</v>
      </c>
      <c r="G38" s="20">
        <v>19.439230594000001</v>
      </c>
      <c r="H38" s="20">
        <v>15105.594198999999</v>
      </c>
      <c r="I38" s="20">
        <v>132.89700571</v>
      </c>
      <c r="J38" s="20">
        <v>400.68850226000001</v>
      </c>
      <c r="K38" s="20">
        <v>333.11270295000003</v>
      </c>
      <c r="L38" s="109">
        <v>21.690948295999998</v>
      </c>
      <c r="M38" s="109">
        <v>68.589450095000004</v>
      </c>
      <c r="N38" s="109">
        <v>25.361837017999999</v>
      </c>
      <c r="O38" s="109">
        <v>1325.3097190000001</v>
      </c>
      <c r="P38" s="109">
        <v>971.91579174000003</v>
      </c>
      <c r="Q38" s="109">
        <v>3.3172490000000002E-4</v>
      </c>
      <c r="R38" s="109">
        <v>6.1215800000000004E-5</v>
      </c>
      <c r="S38" s="109">
        <v>9.5625838999999994E-3</v>
      </c>
      <c r="T38" s="109">
        <v>1.63658933E-2</v>
      </c>
      <c r="U38" s="109">
        <v>1.25739233E-2</v>
      </c>
      <c r="V38" s="109">
        <v>4.9047365242999996</v>
      </c>
      <c r="W38" s="109">
        <v>7.9665884000000003E-3</v>
      </c>
      <c r="X38" s="109">
        <v>0.70110439179999995</v>
      </c>
      <c r="Y38" s="109">
        <v>0.37664816410000002</v>
      </c>
      <c r="Z38" s="109">
        <v>6.7478864023999998</v>
      </c>
      <c r="AA38" s="109">
        <v>271.93586935000002</v>
      </c>
      <c r="AB38" s="109">
        <v>178.97258349000001</v>
      </c>
      <c r="AC38" s="109">
        <v>40.039983735</v>
      </c>
      <c r="AD38" s="109">
        <v>712.94244327000001</v>
      </c>
      <c r="AE38" s="109">
        <v>691.55415611000001</v>
      </c>
      <c r="AF38" s="109">
        <v>0.31323371639999997</v>
      </c>
      <c r="AH38" s="109" t="s">
        <v>37</v>
      </c>
      <c r="AI38" s="109">
        <v>17.632632938833599</v>
      </c>
      <c r="AJ38" s="109">
        <v>21.468517254224</v>
      </c>
      <c r="AK38" s="109">
        <v>131.952001758872</v>
      </c>
      <c r="AL38" s="109">
        <v>131.952001758872</v>
      </c>
      <c r="AM38" s="109">
        <v>63.2340232856032</v>
      </c>
      <c r="AN38" s="109">
        <v>2.1223832943666398E-3</v>
      </c>
      <c r="AO38" s="109">
        <v>1.0362199296725501E-2</v>
      </c>
      <c r="AP38" s="109">
        <v>401.24650686496602</v>
      </c>
      <c r="AQ38" s="109">
        <v>0.31135085956603498</v>
      </c>
      <c r="AR38" s="109">
        <v>68.674942107589402</v>
      </c>
      <c r="AS38" s="109">
        <v>1058.69522700935</v>
      </c>
      <c r="AT38" s="109">
        <v>1.21329965255157E-5</v>
      </c>
      <c r="AU38" s="109">
        <v>4.8531781169221201E-5</v>
      </c>
      <c r="AV38" s="109">
        <v>187229.80994086101</v>
      </c>
      <c r="AW38" s="109">
        <v>21.056404067527499</v>
      </c>
      <c r="AX38" s="109">
        <v>524.62369368982104</v>
      </c>
      <c r="AY38" s="109">
        <v>33.434826424599102</v>
      </c>
      <c r="AZ38" s="109">
        <v>0.77609712484223103</v>
      </c>
      <c r="BA38" s="109">
        <v>119.582087223664</v>
      </c>
      <c r="BB38" s="109">
        <v>2.38492183512734</v>
      </c>
      <c r="BC38" s="109">
        <v>723.678061035513</v>
      </c>
      <c r="BD38" s="109">
        <v>79.971046491835097</v>
      </c>
      <c r="BE38" s="109">
        <v>763.34817497991298</v>
      </c>
      <c r="BF38" s="109">
        <v>273.26710909614098</v>
      </c>
      <c r="BG38" s="109">
        <v>1113.8539707105499</v>
      </c>
      <c r="BH38" s="109">
        <v>329.930164615671</v>
      </c>
      <c r="BI38" s="109">
        <v>329.930164615671</v>
      </c>
      <c r="BJ38" s="109">
        <v>180.55044584811199</v>
      </c>
      <c r="BK38" s="109">
        <v>3.74351580127733E-5</v>
      </c>
      <c r="BL38" s="109">
        <v>2.8479245443468597E-4</v>
      </c>
      <c r="BM38" s="109">
        <v>103.972623000159</v>
      </c>
      <c r="BN38" s="109">
        <v>472.35038979915998</v>
      </c>
      <c r="BO38" s="109">
        <v>23.193273274229099</v>
      </c>
      <c r="BP38" s="109">
        <v>77.420526508445406</v>
      </c>
      <c r="BQ38" s="109">
        <v>3.0861476318572199</v>
      </c>
      <c r="BR38" s="109">
        <v>3.1223379828811001E-3</v>
      </c>
      <c r="BS38" s="109">
        <v>6.3392847633062799E-3</v>
      </c>
      <c r="BT38" s="109">
        <v>18.414013406447399</v>
      </c>
      <c r="BU38" s="109">
        <v>25.4387584037698</v>
      </c>
      <c r="BV38" s="109">
        <v>30.079418074593399</v>
      </c>
      <c r="BW38" s="109">
        <v>0</v>
      </c>
      <c r="BX38" s="109">
        <v>8.2469252710307191E-3</v>
      </c>
      <c r="BY38" s="109">
        <v>7.9234781725888298E-3</v>
      </c>
      <c r="BZ38" s="109">
        <v>15257.528554704901</v>
      </c>
      <c r="CA38" s="109">
        <v>11696.9034252991</v>
      </c>
      <c r="CB38" s="109">
        <v>1195.6838519640401</v>
      </c>
      <c r="CC38" s="109">
        <v>12996.559900263301</v>
      </c>
      <c r="CD38" s="109">
        <v>431.99880586120202</v>
      </c>
      <c r="CE38" s="109">
        <v>4.9011399595848699</v>
      </c>
      <c r="CF38" s="109">
        <v>7.9114936603228592E-3</v>
      </c>
      <c r="CG38" s="109">
        <v>0.69789484592888995</v>
      </c>
      <c r="CH38" s="109">
        <v>0.37548597837265801</v>
      </c>
      <c r="CI38" s="109">
        <v>6.7343203605438804</v>
      </c>
      <c r="CJ38" s="109">
        <v>0.285387419379729</v>
      </c>
      <c r="CK38" s="109">
        <v>6383.9220949847004</v>
      </c>
      <c r="CL38" s="109">
        <v>0.64651696456621299</v>
      </c>
      <c r="CM38" s="109">
        <v>0.139687990762633</v>
      </c>
      <c r="CN38" s="109">
        <v>609.45798042295598</v>
      </c>
      <c r="CO38" s="109">
        <v>0.322174874033411</v>
      </c>
      <c r="CP38" s="109">
        <v>7.6520623687561004E-6</v>
      </c>
      <c r="CQ38" s="109">
        <v>2.6145220677149601E-2</v>
      </c>
      <c r="CR38" s="109">
        <v>1385.38130072793</v>
      </c>
      <c r="CS38" s="109">
        <v>1312.2010367872799</v>
      </c>
      <c r="CT38" s="109">
        <v>73.1802639406515</v>
      </c>
      <c r="CU38" s="109">
        <v>8.6661210150079703E-4</v>
      </c>
      <c r="CV38" s="109">
        <v>185.510927489983</v>
      </c>
      <c r="CW38" s="109">
        <v>6.2298420421413401E-3</v>
      </c>
      <c r="CX38" s="109">
        <v>103.46640719368099</v>
      </c>
      <c r="CY38" s="109">
        <v>1.1956891953680799</v>
      </c>
      <c r="CZ38" s="109">
        <v>407.38384262305902</v>
      </c>
      <c r="DA38" s="109">
        <v>92.546950143946304</v>
      </c>
      <c r="DB38" s="109">
        <v>0.86701661623593795</v>
      </c>
      <c r="DC38" s="109">
        <v>2.8893400012125401</v>
      </c>
      <c r="DD38" s="109">
        <v>2.8243212255493599E-3</v>
      </c>
      <c r="DE38" s="109">
        <v>19.310477502163199</v>
      </c>
      <c r="DF38" s="109">
        <v>3546.3563867017201</v>
      </c>
      <c r="DG38" s="109">
        <v>40.115892398794003</v>
      </c>
      <c r="DH38" s="109">
        <v>0</v>
      </c>
      <c r="DI38" s="109">
        <v>1683.69859889343</v>
      </c>
      <c r="DJ38" s="109">
        <v>1331.52937545132</v>
      </c>
      <c r="DK38" s="109">
        <v>399.59794651205198</v>
      </c>
      <c r="DL38" s="109">
        <v>15169.5817566428</v>
      </c>
      <c r="DM38" s="109">
        <v>976.31762755283501</v>
      </c>
      <c r="DN38" s="109">
        <v>2273.9553671420999</v>
      </c>
      <c r="DP38" s="30">
        <f t="shared" si="32"/>
        <v>8.0000110643165343E-3</v>
      </c>
      <c r="DQ38" s="45">
        <f t="shared" si="33"/>
        <v>-5.6150360184704382E-3</v>
      </c>
      <c r="DR38" s="45">
        <f t="shared" si="34"/>
        <v>-9.3600976651793868E-3</v>
      </c>
      <c r="DS38" s="45">
        <f t="shared" si="35"/>
        <v>-9.309260136391934E-3</v>
      </c>
      <c r="DT38" s="45">
        <f t="shared" si="36"/>
        <v>-1.1061877184469399E-2</v>
      </c>
      <c r="DU38" s="45">
        <f t="shared" si="37"/>
        <v>-1.1189104138489831E-2</v>
      </c>
      <c r="DV38" s="45">
        <f t="shared" si="38"/>
        <v>-6.6233635747159096E-3</v>
      </c>
      <c r="DW38" s="45">
        <f t="shared" si="39"/>
        <v>4.2360172529350973E-3</v>
      </c>
      <c r="DX38" s="45">
        <f t="shared" si="40"/>
        <v>-7.1107994200421106E-3</v>
      </c>
      <c r="DY38" s="45">
        <f t="shared" si="41"/>
        <v>1.3926144668956228E-3</v>
      </c>
      <c r="DZ38" s="45">
        <f t="shared" si="42"/>
        <v>-9.5539386704406783E-3</v>
      </c>
      <c r="EA38" s="45">
        <f t="shared" si="43"/>
        <v>-1.0254555897725148E-2</v>
      </c>
      <c r="EB38" s="45">
        <f t="shared" si="44"/>
        <v>1.2464309375711188E-3</v>
      </c>
      <c r="EC38" s="45">
        <f t="shared" si="45"/>
        <v>3.0329579720588585E-3</v>
      </c>
      <c r="ED38" s="45">
        <f t="shared" si="46"/>
        <v>4.692983354874127E-3</v>
      </c>
      <c r="EE38" s="45">
        <f t="shared" si="47"/>
        <v>4.5290300355697094E-3</v>
      </c>
      <c r="EF38" s="45">
        <f t="shared" si="48"/>
        <v>-5.562516361553335E-3</v>
      </c>
      <c r="EG38" s="45">
        <f t="shared" si="49"/>
        <v>-9.0013085716940285E-3</v>
      </c>
      <c r="EH38" s="45">
        <f t="shared" si="50"/>
        <v>-1.0557936523058271E-2</v>
      </c>
      <c r="EI38" s="45">
        <f t="shared" si="51"/>
        <v>-1.1944954839736691E-2</v>
      </c>
      <c r="EJ38" s="45">
        <f t="shared" si="52"/>
        <v>-7.1052373055160928E-3</v>
      </c>
      <c r="EK38" s="45">
        <f t="shared" si="53"/>
        <v>-7.3328397913137672E-4</v>
      </c>
      <c r="EL38" s="45">
        <f t="shared" si="54"/>
        <v>-6.9157256420001615E-3</v>
      </c>
      <c r="EM38" s="45">
        <f t="shared" si="55"/>
        <v>-4.5778430553970436E-3</v>
      </c>
      <c r="EN38" s="45">
        <f t="shared" si="56"/>
        <v>-3.0856004040774833E-3</v>
      </c>
      <c r="EO38" s="45">
        <f t="shared" si="57"/>
        <v>-2.01041349055527E-3</v>
      </c>
      <c r="EP38" s="45">
        <f t="shared" si="58"/>
        <v>4.8954179870532985E-3</v>
      </c>
      <c r="EQ38" s="45">
        <f t="shared" si="59"/>
        <v>8.8162238446993658E-3</v>
      </c>
      <c r="ER38" s="45">
        <f t="shared" si="60"/>
        <v>1.8958215441943151E-3</v>
      </c>
      <c r="ES38" s="45">
        <f t="shared" si="61"/>
        <v>-1.5547416217189712E-2</v>
      </c>
      <c r="ET38" s="45">
        <f t="shared" si="62"/>
        <v>-1.5548355420824129E-2</v>
      </c>
      <c r="EU38" s="45">
        <f t="shared" si="63"/>
        <v>-6.011028619794509E-3</v>
      </c>
    </row>
    <row r="39" spans="1:151" x14ac:dyDescent="0.25">
      <c r="A39" s="11" t="s">
        <v>38</v>
      </c>
      <c r="B39" s="20">
        <v>406002.10165000003</v>
      </c>
      <c r="C39" s="20">
        <v>64.458913011999996</v>
      </c>
      <c r="D39" s="20">
        <v>28162.559877</v>
      </c>
      <c r="E39" s="20">
        <v>3189.4622979999999</v>
      </c>
      <c r="F39" s="20">
        <v>3020.4005781999999</v>
      </c>
      <c r="G39" s="20">
        <v>51.530846271999998</v>
      </c>
      <c r="H39" s="20">
        <v>32830.397242999999</v>
      </c>
      <c r="I39" s="20">
        <v>293.37614231999999</v>
      </c>
      <c r="J39" s="20">
        <v>867.02619728000002</v>
      </c>
      <c r="K39" s="20">
        <v>732.98863577999998</v>
      </c>
      <c r="L39" s="109">
        <v>48.615119432</v>
      </c>
      <c r="M39" s="109">
        <v>147.59898842000001</v>
      </c>
      <c r="N39" s="109">
        <v>55.604635043000002</v>
      </c>
      <c r="O39" s="109">
        <v>2873.9341935000002</v>
      </c>
      <c r="P39" s="109">
        <v>2111.7126705000001</v>
      </c>
      <c r="Q39" s="109">
        <v>7.1007419999999995E-4</v>
      </c>
      <c r="R39" s="109">
        <v>1.322567E-4</v>
      </c>
      <c r="S39" s="109">
        <v>2.0698782999999998E-2</v>
      </c>
      <c r="T39" s="109">
        <v>3.5551248299999998E-2</v>
      </c>
      <c r="U39" s="109">
        <v>2.6871322600000001E-2</v>
      </c>
      <c r="V39" s="109">
        <v>10.833122017999999</v>
      </c>
      <c r="W39" s="109">
        <v>1.8317501600000001E-2</v>
      </c>
      <c r="X39" s="109">
        <v>1.6044665178999999</v>
      </c>
      <c r="Y39" s="109">
        <v>0.85533056699999999</v>
      </c>
      <c r="Z39" s="109">
        <v>15.081840752</v>
      </c>
      <c r="AA39" s="109">
        <v>592.30947821999996</v>
      </c>
      <c r="AB39" s="109">
        <v>386.97661328999999</v>
      </c>
      <c r="AC39" s="109">
        <v>86.186438796999994</v>
      </c>
      <c r="AD39" s="109">
        <v>1607.580776</v>
      </c>
      <c r="AE39" s="109">
        <v>1559.3533757</v>
      </c>
      <c r="AF39" s="109">
        <v>0.7217430453</v>
      </c>
      <c r="AH39" s="109" t="s">
        <v>128</v>
      </c>
      <c r="AI39" s="109">
        <v>37.398145869951399</v>
      </c>
      <c r="AJ39" s="109">
        <v>48.087980192093397</v>
      </c>
      <c r="AK39" s="109">
        <v>291.14373014542099</v>
      </c>
      <c r="AL39" s="109">
        <v>291.14373014542099</v>
      </c>
      <c r="AM39" s="109">
        <v>136.64517062317401</v>
      </c>
      <c r="AN39" s="109">
        <v>4.5348625583535801E-3</v>
      </c>
      <c r="AO39" s="109">
        <v>2.2140722344395E-2</v>
      </c>
      <c r="AP39" s="109">
        <v>867.624707440316</v>
      </c>
      <c r="AQ39" s="109">
        <v>0.71707521635634996</v>
      </c>
      <c r="AR39" s="109">
        <v>147.722751310267</v>
      </c>
      <c r="AS39" s="109">
        <v>2244.8022874462999</v>
      </c>
      <c r="AT39" s="109">
        <v>2.6204260972128001E-5</v>
      </c>
      <c r="AU39" s="109">
        <v>1.0481684805194E-4</v>
      </c>
      <c r="AV39" s="109">
        <v>404024.59650457097</v>
      </c>
      <c r="AW39" s="109">
        <v>47.459657830541701</v>
      </c>
      <c r="AX39" s="109">
        <v>1182.5419668314601</v>
      </c>
      <c r="AY39" s="109">
        <v>75.356771999095997</v>
      </c>
      <c r="AZ39" s="109">
        <v>1.7493980166118199</v>
      </c>
      <c r="BA39" s="109">
        <v>269.52513306657403</v>
      </c>
      <c r="BB39" s="109">
        <v>5.3104644870671303</v>
      </c>
      <c r="BC39" s="109">
        <v>1561.3927074233</v>
      </c>
      <c r="BD39" s="109">
        <v>169.30383797244701</v>
      </c>
      <c r="BE39" s="109">
        <v>1636.69288991434</v>
      </c>
      <c r="BF39" s="109">
        <v>594.52022162441301</v>
      </c>
      <c r="BG39" s="109">
        <v>2419.5058745943102</v>
      </c>
      <c r="BH39" s="109">
        <v>725.734119275279</v>
      </c>
      <c r="BI39" s="109">
        <v>725.734119275279</v>
      </c>
      <c r="BJ39" s="109">
        <v>389.87091410964098</v>
      </c>
      <c r="BK39" s="109">
        <v>7.9912820684660803E-5</v>
      </c>
      <c r="BL39" s="109">
        <v>6.0989030181030296E-4</v>
      </c>
      <c r="BM39" s="109">
        <v>222.98676328642901</v>
      </c>
      <c r="BN39" s="109">
        <v>1014.2670434857901</v>
      </c>
      <c r="BO39" s="109">
        <v>49.738465103206899</v>
      </c>
      <c r="BP39" s="109">
        <v>167.07320426847599</v>
      </c>
      <c r="BQ39" s="109">
        <v>6.8464670961623</v>
      </c>
      <c r="BR39" s="109">
        <v>6.7559129725469399E-3</v>
      </c>
      <c r="BS39" s="109">
        <v>1.37165184389071E-2</v>
      </c>
      <c r="BT39" s="109">
        <v>39.922426949395103</v>
      </c>
      <c r="BU39" s="109">
        <v>55.7122049260281</v>
      </c>
      <c r="BV39" s="109">
        <v>63.8419076609512</v>
      </c>
      <c r="BW39" s="109">
        <v>0</v>
      </c>
      <c r="BX39" s="109">
        <v>1.7906651179197101E-2</v>
      </c>
      <c r="BY39" s="109">
        <v>1.72043880796088E-2</v>
      </c>
      <c r="BZ39" s="109">
        <v>33128.661854087099</v>
      </c>
      <c r="CA39" s="109">
        <v>25086.009437523699</v>
      </c>
      <c r="CB39" s="109">
        <v>2564.3467513461901</v>
      </c>
      <c r="CC39" s="109">
        <v>27873.342952156301</v>
      </c>
      <c r="CD39" s="109">
        <v>924.81996808390795</v>
      </c>
      <c r="CE39" s="109">
        <v>10.813987278890099</v>
      </c>
      <c r="CF39" s="109">
        <v>1.8182613873686099E-2</v>
      </c>
      <c r="CG39" s="109">
        <v>1.5961298146508101</v>
      </c>
      <c r="CH39" s="109">
        <v>0.85202649205178604</v>
      </c>
      <c r="CI39" s="109">
        <v>15.0360768293567</v>
      </c>
      <c r="CJ39" s="109">
        <v>0.62819720376769905</v>
      </c>
      <c r="CK39" s="109">
        <v>13901.2278442999</v>
      </c>
      <c r="CL39" s="109">
        <v>1.4621051702794901</v>
      </c>
      <c r="CM39" s="109">
        <v>0.31482612018496697</v>
      </c>
      <c r="CN39" s="109">
        <v>1376.7381818372201</v>
      </c>
      <c r="CO39" s="109">
        <v>0.72425193483137396</v>
      </c>
      <c r="CP39" s="109">
        <v>1.6226988155668301E-5</v>
      </c>
      <c r="CQ39" s="109">
        <v>5.8882174341506902E-2</v>
      </c>
      <c r="CR39" s="109">
        <v>3153.0118471054798</v>
      </c>
      <c r="CS39" s="109">
        <v>2985.4989759535201</v>
      </c>
      <c r="CT39" s="109">
        <v>167.51287115196999</v>
      </c>
      <c r="CU39" s="109">
        <v>1.8036979159708299E-3</v>
      </c>
      <c r="CV39" s="109">
        <v>425.70861739336499</v>
      </c>
      <c r="CW39" s="109">
        <v>1.2966356744214201E-2</v>
      </c>
      <c r="CX39" s="109">
        <v>236.59335986595801</v>
      </c>
      <c r="CY39" s="109">
        <v>2.7158146626101498</v>
      </c>
      <c r="CZ39" s="109">
        <v>932.10033014214298</v>
      </c>
      <c r="DA39" s="109">
        <v>204.61560954081</v>
      </c>
      <c r="DB39" s="109">
        <v>1.98184722994758</v>
      </c>
      <c r="DC39" s="109">
        <v>6.4514438158699701</v>
      </c>
      <c r="DD39" s="109">
        <v>6.3483483401952203E-3</v>
      </c>
      <c r="DE39" s="109">
        <v>51.219303641925201</v>
      </c>
      <c r="DF39" s="109">
        <v>7703.6608691299198</v>
      </c>
      <c r="DG39" s="109">
        <v>86.310827739744298</v>
      </c>
      <c r="DH39" s="109">
        <v>0</v>
      </c>
      <c r="DI39" s="109">
        <v>3649.4121481234101</v>
      </c>
      <c r="DJ39" s="109">
        <v>2884.31396551736</v>
      </c>
      <c r="DK39" s="109">
        <v>870.11637914026301</v>
      </c>
      <c r="DL39" s="109">
        <v>32934.451642057502</v>
      </c>
      <c r="DM39" s="109">
        <v>2119.0288772582999</v>
      </c>
      <c r="DN39" s="109">
        <v>4946.0916800743598</v>
      </c>
      <c r="DP39" s="30">
        <f t="shared" si="32"/>
        <v>8.0000007056627003E-3</v>
      </c>
      <c r="DQ39" s="45">
        <f t="shared" si="33"/>
        <v>-4.8706771156908652E-3</v>
      </c>
      <c r="DR39" s="45">
        <f t="shared" si="34"/>
        <v>-9.5720719170975035E-3</v>
      </c>
      <c r="DS39" s="45">
        <f t="shared" si="35"/>
        <v>-1.0269553836968429E-2</v>
      </c>
      <c r="DT39" s="45">
        <f t="shared" si="36"/>
        <v>-1.1428399989984815E-2</v>
      </c>
      <c r="DU39" s="45">
        <f t="shared" si="37"/>
        <v>-1.1555289221696321E-2</v>
      </c>
      <c r="DV39" s="45">
        <f t="shared" si="38"/>
        <v>-6.0457503148765093E-3</v>
      </c>
      <c r="DW39" s="45">
        <f t="shared" si="39"/>
        <v>3.1694529398266303E-3</v>
      </c>
      <c r="DX39" s="45">
        <f t="shared" si="40"/>
        <v>-7.6093855380509889E-3</v>
      </c>
      <c r="DY39" s="45">
        <f t="shared" si="41"/>
        <v>6.9030227943931116E-4</v>
      </c>
      <c r="DZ39" s="45">
        <f t="shared" si="42"/>
        <v>-9.8971745953485152E-3</v>
      </c>
      <c r="EA39" s="45">
        <f t="shared" si="43"/>
        <v>-1.0843113131583164E-2</v>
      </c>
      <c r="EB39" s="45">
        <f t="shared" si="44"/>
        <v>8.3850771331043974E-4</v>
      </c>
      <c r="EC39" s="45">
        <f t="shared" si="45"/>
        <v>1.9345488545138879E-3</v>
      </c>
      <c r="ED39" s="45">
        <f t="shared" si="46"/>
        <v>3.6116943946857822E-3</v>
      </c>
      <c r="EE39" s="45">
        <f t="shared" si="47"/>
        <v>3.464584391856455E-3</v>
      </c>
      <c r="EF39" s="45">
        <f t="shared" si="48"/>
        <v>-5.6953052925565921E-3</v>
      </c>
      <c r="EG39" s="45">
        <f t="shared" si="49"/>
        <v>-9.3423696185674782E-3</v>
      </c>
      <c r="EH39" s="45">
        <f t="shared" si="50"/>
        <v>-1.0935502273054322E-2</v>
      </c>
      <c r="EI39" s="45">
        <f t="shared" si="51"/>
        <v>-1.2382379304360284E-2</v>
      </c>
      <c r="EJ39" s="45">
        <f t="shared" si="52"/>
        <v>-7.2842598842314211E-3</v>
      </c>
      <c r="EK39" s="45">
        <f t="shared" si="53"/>
        <v>-1.7663180639990936E-3</v>
      </c>
      <c r="EL39" s="45">
        <f t="shared" si="54"/>
        <v>-7.3638714088553195E-3</v>
      </c>
      <c r="EM39" s="45">
        <f t="shared" si="55"/>
        <v>-5.1959346961639027E-3</v>
      </c>
      <c r="EN39" s="45">
        <f t="shared" si="56"/>
        <v>-3.8629216301747601E-3</v>
      </c>
      <c r="EO39" s="45">
        <f t="shared" si="57"/>
        <v>-3.0343724878033069E-3</v>
      </c>
      <c r="EP39" s="45">
        <f t="shared" si="58"/>
        <v>3.7324126756450803E-3</v>
      </c>
      <c r="EQ39" s="45">
        <f t="shared" si="59"/>
        <v>7.4792654652543625E-3</v>
      </c>
      <c r="ER39" s="45">
        <f t="shared" si="60"/>
        <v>1.4432542344310604E-3</v>
      </c>
      <c r="ES39" s="45">
        <f t="shared" si="61"/>
        <v>-1.5947804397388E-2</v>
      </c>
      <c r="ET39" s="45">
        <f t="shared" si="62"/>
        <v>-1.5948688531249009E-2</v>
      </c>
      <c r="EU39" s="45">
        <f t="shared" si="63"/>
        <v>-6.4674387568359601E-3</v>
      </c>
    </row>
    <row r="40" spans="1:151" x14ac:dyDescent="0.25">
      <c r="A40" s="11" t="s">
        <v>39</v>
      </c>
      <c r="B40" s="20">
        <v>28730.551039999998</v>
      </c>
      <c r="C40" s="20">
        <v>4.4130173525999998</v>
      </c>
      <c r="D40" s="20">
        <v>2042.8533927000001</v>
      </c>
      <c r="E40" s="20">
        <v>199.35766749999999</v>
      </c>
      <c r="F40" s="20">
        <v>189.11418301</v>
      </c>
      <c r="G40" s="20">
        <v>4.0041321812000001</v>
      </c>
      <c r="H40" s="20">
        <v>2190.2208048000002</v>
      </c>
      <c r="I40" s="20">
        <v>20.922685369</v>
      </c>
      <c r="J40" s="20">
        <v>59.845297594999998</v>
      </c>
      <c r="K40" s="20">
        <v>53.654684361000001</v>
      </c>
      <c r="L40" s="109">
        <v>3.4643884534999998</v>
      </c>
      <c r="M40" s="109">
        <v>10.465450690000001</v>
      </c>
      <c r="N40" s="109">
        <v>3.6946560935999999</v>
      </c>
      <c r="O40" s="109">
        <v>188.31404309000001</v>
      </c>
      <c r="P40" s="109">
        <v>136.08457034</v>
      </c>
      <c r="Q40" s="109">
        <v>5.3481399999999999E-5</v>
      </c>
      <c r="R40" s="109">
        <v>1.0278100000000001E-5</v>
      </c>
      <c r="S40" s="109">
        <v>1.4567126E-3</v>
      </c>
      <c r="T40" s="109">
        <v>2.5655297999999998E-3</v>
      </c>
      <c r="U40" s="109">
        <v>1.9829371000000002E-3</v>
      </c>
      <c r="V40" s="109">
        <v>0.72572840199999999</v>
      </c>
      <c r="W40" s="109">
        <v>1.0901355000000001E-3</v>
      </c>
      <c r="X40" s="109">
        <v>9.6375461699999998E-2</v>
      </c>
      <c r="Y40" s="109">
        <v>5.2292071199999998E-2</v>
      </c>
      <c r="Z40" s="109">
        <v>1.0037987611999999</v>
      </c>
      <c r="AA40" s="109">
        <v>37.704192112000001</v>
      </c>
      <c r="AB40" s="109">
        <v>28.203470973999998</v>
      </c>
      <c r="AC40" s="109">
        <v>6.0747957094</v>
      </c>
      <c r="AD40" s="109">
        <v>103.8328958</v>
      </c>
      <c r="AE40" s="109">
        <v>100.71789312999999</v>
      </c>
      <c r="AF40" s="109">
        <v>4.2653785200000002E-2</v>
      </c>
      <c r="AH40" s="109" t="s">
        <v>39</v>
      </c>
      <c r="AI40" s="109">
        <v>2.6882288185557499</v>
      </c>
      <c r="AJ40" s="109">
        <v>3.4250084311037998</v>
      </c>
      <c r="AK40" s="109">
        <v>20.777480451926099</v>
      </c>
      <c r="AL40" s="109">
        <v>20.777480451926099</v>
      </c>
      <c r="AM40" s="109">
        <v>9.8562842800145507</v>
      </c>
      <c r="AN40" s="109">
        <v>3.35314472792209E-4</v>
      </c>
      <c r="AO40" s="109">
        <v>1.6371487954496601E-3</v>
      </c>
      <c r="AP40" s="109">
        <v>60.118892018968303</v>
      </c>
      <c r="AQ40" s="109">
        <v>4.2430412381426003E-2</v>
      </c>
      <c r="AR40" s="109">
        <v>10.5208810712743</v>
      </c>
      <c r="AS40" s="109">
        <v>172.398875463769</v>
      </c>
      <c r="AT40" s="109">
        <v>2.0386000650363398E-6</v>
      </c>
      <c r="AU40" s="109">
        <v>8.1549366446755706E-6</v>
      </c>
      <c r="AV40" s="109">
        <v>28688.532591257499</v>
      </c>
      <c r="AW40" s="109">
        <v>3.0595159498889402</v>
      </c>
      <c r="AX40" s="109">
        <v>76.237588033311695</v>
      </c>
      <c r="AY40" s="109">
        <v>4.8577334281320796</v>
      </c>
      <c r="AZ40" s="109">
        <v>0.11278302573345</v>
      </c>
      <c r="BA40" s="109">
        <v>17.3747637692422</v>
      </c>
      <c r="BB40" s="109">
        <v>0.338445738520808</v>
      </c>
      <c r="BC40" s="109">
        <v>113.024367951057</v>
      </c>
      <c r="BD40" s="109">
        <v>13.002419489177999</v>
      </c>
      <c r="BE40" s="109">
        <v>117.725683956183</v>
      </c>
      <c r="BF40" s="109">
        <v>37.966609020965898</v>
      </c>
      <c r="BG40" s="109">
        <v>163.07339850003601</v>
      </c>
      <c r="BH40" s="109">
        <v>53.129242728195401</v>
      </c>
      <c r="BI40" s="109">
        <v>53.129242728195401</v>
      </c>
      <c r="BJ40" s="109">
        <v>28.605588371583401</v>
      </c>
      <c r="BK40" s="109">
        <v>5.8385404506688198E-6</v>
      </c>
      <c r="BL40" s="109">
        <v>4.6370260628537698E-5</v>
      </c>
      <c r="BM40" s="109">
        <v>16.2191303074896</v>
      </c>
      <c r="BN40" s="109">
        <v>70.648480546636094</v>
      </c>
      <c r="BO40" s="109">
        <v>3.57432883987026</v>
      </c>
      <c r="BP40" s="109">
        <v>11.1197111800992</v>
      </c>
      <c r="BQ40" s="109">
        <v>0.49219683837144401</v>
      </c>
      <c r="BR40" s="109">
        <v>4.7596752591808598E-4</v>
      </c>
      <c r="BS40" s="109">
        <v>9.6635061205817903E-4</v>
      </c>
      <c r="BT40" s="109">
        <v>2.9895283483886899</v>
      </c>
      <c r="BU40" s="109">
        <v>3.71259868244928</v>
      </c>
      <c r="BV40" s="109">
        <v>4.3788193957131103</v>
      </c>
      <c r="BW40" s="109">
        <v>0</v>
      </c>
      <c r="BX40" s="109">
        <v>1.29282792374212E-3</v>
      </c>
      <c r="BY40" s="109">
        <v>1.2421376565970501E-3</v>
      </c>
      <c r="BZ40" s="109">
        <v>2220.0788892012001</v>
      </c>
      <c r="CA40" s="109">
        <v>1824.65282891581</v>
      </c>
      <c r="CB40" s="109">
        <v>186.51996344736699</v>
      </c>
      <c r="CC40" s="109">
        <v>2027.3919226706701</v>
      </c>
      <c r="CD40" s="109">
        <v>65.502745000192803</v>
      </c>
      <c r="CE40" s="109">
        <v>0.72578559533061004</v>
      </c>
      <c r="CF40" s="109">
        <v>1.0830425150327599E-3</v>
      </c>
      <c r="CG40" s="109">
        <v>9.6035875549088795E-2</v>
      </c>
      <c r="CH40" s="109">
        <v>5.2199020221895098E-2</v>
      </c>
      <c r="CI40" s="109">
        <v>1.0022826215159999</v>
      </c>
      <c r="CJ40" s="109">
        <v>5.63911563793493E-2</v>
      </c>
      <c r="CK40" s="109">
        <v>907.93459153755703</v>
      </c>
      <c r="CL40" s="109">
        <v>9.5745022459586604E-2</v>
      </c>
      <c r="CM40" s="109">
        <v>2.0294212867276201E-2</v>
      </c>
      <c r="CN40" s="109">
        <v>88.509928294669706</v>
      </c>
      <c r="CO40" s="109">
        <v>5.0370677645684099E-2</v>
      </c>
      <c r="CP40" s="109">
        <v>1.08588088427388E-6</v>
      </c>
      <c r="CQ40" s="109">
        <v>3.7930316638833299E-3</v>
      </c>
      <c r="CR40" s="109">
        <v>196.946950852241</v>
      </c>
      <c r="CS40" s="109">
        <v>186.796215820247</v>
      </c>
      <c r="CT40" s="109">
        <v>10.1507350319945</v>
      </c>
      <c r="CU40" s="109">
        <v>1.07306080898604E-4</v>
      </c>
      <c r="CV40" s="109">
        <v>26.130931177213</v>
      </c>
      <c r="CW40" s="109">
        <v>7.7142034976327605E-4</v>
      </c>
      <c r="CX40" s="109">
        <v>14.498985785699601</v>
      </c>
      <c r="CY40" s="109">
        <v>0.16986691567872</v>
      </c>
      <c r="CZ40" s="109">
        <v>56.7118822511394</v>
      </c>
      <c r="DA40" s="109">
        <v>18.577035723650599</v>
      </c>
      <c r="DB40" s="109">
        <v>0.12703048385941099</v>
      </c>
      <c r="DC40" s="109">
        <v>0.41970987505304702</v>
      </c>
      <c r="DD40" s="109">
        <v>4.0820948759073399E-4</v>
      </c>
      <c r="DE40" s="109">
        <v>3.99459797064545</v>
      </c>
      <c r="DF40" s="109">
        <v>498.18084241097199</v>
      </c>
      <c r="DG40" s="109">
        <v>6.1111952285641804</v>
      </c>
      <c r="DH40" s="109">
        <v>0</v>
      </c>
      <c r="DI40" s="109">
        <v>239.90110564235499</v>
      </c>
      <c r="DJ40" s="109">
        <v>189.73313085695199</v>
      </c>
      <c r="DK40" s="109">
        <v>55.654408055688698</v>
      </c>
      <c r="DL40" s="109">
        <v>2205.2922470058402</v>
      </c>
      <c r="DM40" s="109">
        <v>137.01947092630999</v>
      </c>
      <c r="DN40" s="109">
        <v>321.73653013988297</v>
      </c>
      <c r="DP40" s="30">
        <f t="shared" si="32"/>
        <v>7.9999974973384881E-3</v>
      </c>
      <c r="DQ40" s="45">
        <f t="shared" si="33"/>
        <v>-1.4625006211680185E-3</v>
      </c>
      <c r="DR40" s="45">
        <f t="shared" si="34"/>
        <v>-7.7493365999889534E-3</v>
      </c>
      <c r="DS40" s="45">
        <f t="shared" si="35"/>
        <v>-7.5685656565373507E-3</v>
      </c>
      <c r="DT40" s="45">
        <f t="shared" si="36"/>
        <v>-1.2092420010677486E-2</v>
      </c>
      <c r="DU40" s="45">
        <f t="shared" si="37"/>
        <v>-1.2256971702806848E-2</v>
      </c>
      <c r="DV40" s="45">
        <f t="shared" si="38"/>
        <v>-2.3810928618477473E-3</v>
      </c>
      <c r="DW40" s="45">
        <f t="shared" si="39"/>
        <v>6.8812432850651351E-3</v>
      </c>
      <c r="DX40" s="45">
        <f t="shared" si="40"/>
        <v>-6.94007076591818E-3</v>
      </c>
      <c r="DY40" s="45">
        <f t="shared" si="41"/>
        <v>4.5716946019692534E-3</v>
      </c>
      <c r="DZ40" s="45">
        <f t="shared" si="42"/>
        <v>-9.7930243940923915E-3</v>
      </c>
      <c r="EA40" s="45">
        <f t="shared" si="43"/>
        <v>-1.1367092035079136E-2</v>
      </c>
      <c r="EB40" s="45">
        <f t="shared" si="44"/>
        <v>5.2965116282343945E-3</v>
      </c>
      <c r="EC40" s="45">
        <f t="shared" si="45"/>
        <v>4.8563623770994128E-3</v>
      </c>
      <c r="ED40" s="45">
        <f t="shared" si="46"/>
        <v>7.5357511509311992E-3</v>
      </c>
      <c r="EE40" s="45">
        <f t="shared" si="47"/>
        <v>6.8699969730160763E-3</v>
      </c>
      <c r="EF40" s="45">
        <f t="shared" si="48"/>
        <v>-3.4912705448923798E-3</v>
      </c>
      <c r="EG40" s="45">
        <f t="shared" si="49"/>
        <v>-8.2275216516759665E-3</v>
      </c>
      <c r="EH40" s="45">
        <f t="shared" si="50"/>
        <v>-9.8814701154742862E-3</v>
      </c>
      <c r="EI40" s="45">
        <f t="shared" si="51"/>
        <v>-1.1913414399173903E-2</v>
      </c>
      <c r="EJ40" s="45">
        <f t="shared" si="52"/>
        <v>-5.2819788172459485E-3</v>
      </c>
      <c r="EK40" s="45">
        <f t="shared" si="53"/>
        <v>7.8808174590430704E-5</v>
      </c>
      <c r="EL40" s="45">
        <f t="shared" si="54"/>
        <v>-6.5065168203770453E-3</v>
      </c>
      <c r="EM40" s="45">
        <f t="shared" si="55"/>
        <v>-3.5235748282926569E-3</v>
      </c>
      <c r="EN40" s="45">
        <f t="shared" si="56"/>
        <v>-1.7794471698971436E-3</v>
      </c>
      <c r="EO40" s="45">
        <f t="shared" si="57"/>
        <v>-1.5104020273819755E-3</v>
      </c>
      <c r="EP40" s="45">
        <f t="shared" si="58"/>
        <v>6.9598867994940449E-3</v>
      </c>
      <c r="EQ40" s="45">
        <f t="shared" si="59"/>
        <v>1.4257727283074629E-2</v>
      </c>
      <c r="ER40" s="45">
        <f t="shared" si="60"/>
        <v>5.9918918932296934E-3</v>
      </c>
      <c r="ES40" s="45">
        <f t="shared" si="61"/>
        <v>-1.7836985484236578E-2</v>
      </c>
      <c r="ET40" s="45">
        <f t="shared" si="62"/>
        <v>-1.7837735473088707E-2</v>
      </c>
      <c r="EU40" s="45">
        <f t="shared" si="63"/>
        <v>-5.2368814989484144E-3</v>
      </c>
    </row>
    <row r="41" spans="1:151" x14ac:dyDescent="0.25">
      <c r="A41" s="11" t="s">
        <v>40</v>
      </c>
      <c r="B41" s="20">
        <v>201348.28242</v>
      </c>
      <c r="C41" s="20">
        <v>26.963292495000001</v>
      </c>
      <c r="D41" s="20">
        <v>13136.555682</v>
      </c>
      <c r="E41" s="20">
        <v>1303.1796646</v>
      </c>
      <c r="F41" s="20">
        <v>1230.9618757000001</v>
      </c>
      <c r="G41" s="20">
        <v>27.954538368000001</v>
      </c>
      <c r="H41" s="20">
        <v>20926.886419999999</v>
      </c>
      <c r="I41" s="20">
        <v>140.13402983</v>
      </c>
      <c r="J41" s="20">
        <v>550.46710337000002</v>
      </c>
      <c r="K41" s="20">
        <v>334.70606574999999</v>
      </c>
      <c r="L41" s="109">
        <v>22.702714962999998</v>
      </c>
      <c r="M41" s="109">
        <v>84.255536813000006</v>
      </c>
      <c r="N41" s="109">
        <v>30.178220945</v>
      </c>
      <c r="O41" s="109">
        <v>1922.7967404000001</v>
      </c>
      <c r="P41" s="109">
        <v>1267.1175291</v>
      </c>
      <c r="Q41" s="109">
        <v>3.6138149999999998E-4</v>
      </c>
      <c r="R41" s="109">
        <v>6.0876499999999999E-5</v>
      </c>
      <c r="S41" s="109">
        <v>8.4277099999999997E-3</v>
      </c>
      <c r="T41" s="109">
        <v>1.39049829E-2</v>
      </c>
      <c r="U41" s="109">
        <v>1.2818240599999999E-2</v>
      </c>
      <c r="V41" s="109">
        <v>5.6084354896999997</v>
      </c>
      <c r="W41" s="109">
        <v>8.1592776000000006E-3</v>
      </c>
      <c r="X41" s="109">
        <v>0.7427069945</v>
      </c>
      <c r="Y41" s="109">
        <v>0.40771291139999999</v>
      </c>
      <c r="Z41" s="109">
        <v>7.5300385461000001</v>
      </c>
      <c r="AA41" s="109">
        <v>349.98707555999999</v>
      </c>
      <c r="AB41" s="109">
        <v>356.06836636000003</v>
      </c>
      <c r="AC41" s="109">
        <v>49.425699143000003</v>
      </c>
      <c r="AD41" s="109">
        <v>591.87025415000005</v>
      </c>
      <c r="AE41" s="109">
        <v>574.11417367000001</v>
      </c>
      <c r="AF41" s="109">
        <v>0.32486218919999998</v>
      </c>
      <c r="AH41" s="109" t="s">
        <v>40</v>
      </c>
      <c r="AI41" s="109">
        <v>21.7785380046051</v>
      </c>
      <c r="AJ41" s="109">
        <v>22.563606210336001</v>
      </c>
      <c r="AK41" s="109">
        <v>140.271381878867</v>
      </c>
      <c r="AL41" s="109">
        <v>140.271381878867</v>
      </c>
      <c r="AM41" s="109">
        <v>63.921057882901501</v>
      </c>
      <c r="AN41" s="109">
        <v>2.1851921780011801E-3</v>
      </c>
      <c r="AO41" s="109">
        <v>1.0668960653008999E-2</v>
      </c>
      <c r="AP41" s="109">
        <v>559.22324002421396</v>
      </c>
      <c r="AQ41" s="109">
        <v>0.32419703066434202</v>
      </c>
      <c r="AR41" s="109">
        <v>85.444089396314197</v>
      </c>
      <c r="AS41" s="109">
        <v>1197.8066287808099</v>
      </c>
      <c r="AT41" s="109">
        <v>1.2154952815577799E-5</v>
      </c>
      <c r="AU41" s="109">
        <v>4.8619662031448898E-5</v>
      </c>
      <c r="AV41" s="109">
        <v>201996.75027916001</v>
      </c>
      <c r="AW41" s="109">
        <v>17.464860954491002</v>
      </c>
      <c r="AX41" s="109">
        <v>435.28103537867099</v>
      </c>
      <c r="AY41" s="109">
        <v>27.725986913363801</v>
      </c>
      <c r="AZ41" s="109">
        <v>0.64396024956320896</v>
      </c>
      <c r="BA41" s="109">
        <v>99.175571873432602</v>
      </c>
      <c r="BB41" s="109">
        <v>1.8538866194877499</v>
      </c>
      <c r="BC41" s="109">
        <v>857.974539067818</v>
      </c>
      <c r="BD41" s="109">
        <v>89.981049816773293</v>
      </c>
      <c r="BE41" s="109">
        <v>951.52638985436795</v>
      </c>
      <c r="BF41" s="109">
        <v>355.81121432123302</v>
      </c>
      <c r="BG41" s="109">
        <v>1857.05786922671</v>
      </c>
      <c r="BH41" s="109">
        <v>333.67041798162597</v>
      </c>
      <c r="BI41" s="109">
        <v>333.67041798162597</v>
      </c>
      <c r="BJ41" s="109">
        <v>365.37856552939797</v>
      </c>
      <c r="BK41" s="109">
        <v>3.7025001258427897E-5</v>
      </c>
      <c r="BL41" s="109">
        <v>3.2056516784668997E-4</v>
      </c>
      <c r="BM41" s="109">
        <v>105.24484879578</v>
      </c>
      <c r="BN41" s="109">
        <v>810.24012769107605</v>
      </c>
      <c r="BO41" s="109">
        <v>33.372907788060402</v>
      </c>
      <c r="BP41" s="109">
        <v>94.326683253776295</v>
      </c>
      <c r="BQ41" s="109">
        <v>3.0376752208513098</v>
      </c>
      <c r="BR41" s="109">
        <v>2.7743126650021702E-3</v>
      </c>
      <c r="BS41" s="109">
        <v>5.6327378098182798E-3</v>
      </c>
      <c r="BT41" s="109">
        <v>31.111604133275499</v>
      </c>
      <c r="BU41" s="109">
        <v>30.608478406734701</v>
      </c>
      <c r="BV41" s="109">
        <v>26.986990064650499</v>
      </c>
      <c r="BW41" s="109">
        <v>0</v>
      </c>
      <c r="BX41" s="109">
        <v>7.0494815831390499E-3</v>
      </c>
      <c r="BY41" s="109">
        <v>6.7730187888909096E-3</v>
      </c>
      <c r="BZ41" s="109">
        <v>21407.693143846001</v>
      </c>
      <c r="CA41" s="109">
        <v>11840.046638403401</v>
      </c>
      <c r="CB41" s="109">
        <v>1210.3153464398099</v>
      </c>
      <c r="CC41" s="109">
        <v>13155.606833639</v>
      </c>
      <c r="CD41" s="109">
        <v>578.79813373314096</v>
      </c>
      <c r="CE41" s="109">
        <v>5.65888700298175</v>
      </c>
      <c r="CF41" s="109">
        <v>8.1315383356206205E-3</v>
      </c>
      <c r="CG41" s="109">
        <v>0.74332765273676205</v>
      </c>
      <c r="CH41" s="109">
        <v>0.40923517342548599</v>
      </c>
      <c r="CI41" s="109">
        <v>7.5832135162287697</v>
      </c>
      <c r="CJ41" s="109">
        <v>0.26821882427509203</v>
      </c>
      <c r="CK41" s="109">
        <v>9262.1696878946404</v>
      </c>
      <c r="CL41" s="109">
        <v>0.58119996174980804</v>
      </c>
      <c r="CM41" s="109">
        <v>0.11582233546630499</v>
      </c>
      <c r="CN41" s="109">
        <v>522.52591189228201</v>
      </c>
      <c r="CO41" s="109">
        <v>0.28762921443806899</v>
      </c>
      <c r="CP41" s="109">
        <v>5.4302143002805296E-6</v>
      </c>
      <c r="CQ41" s="109">
        <v>2.1595310912327699E-2</v>
      </c>
      <c r="CR41" s="109">
        <v>1291.5080016264101</v>
      </c>
      <c r="CS41" s="109">
        <v>1219.7013462694599</v>
      </c>
      <c r="CT41" s="109">
        <v>71.806655356955801</v>
      </c>
      <c r="CU41" s="109">
        <v>4.3281291467561702E-4</v>
      </c>
      <c r="CV41" s="109">
        <v>191.38273919873001</v>
      </c>
      <c r="CW41" s="109">
        <v>3.1113202334694598E-3</v>
      </c>
      <c r="CX41" s="109">
        <v>101.258895958376</v>
      </c>
      <c r="CY41" s="109">
        <v>1.0814074372922799</v>
      </c>
      <c r="CZ41" s="109">
        <v>398.924459928239</v>
      </c>
      <c r="DA41" s="109">
        <v>90.716432608521501</v>
      </c>
      <c r="DB41" s="109">
        <v>0.88864723512844701</v>
      </c>
      <c r="DC41" s="109">
        <v>2.3589656107629602</v>
      </c>
      <c r="DD41" s="109">
        <v>2.3092286611881801E-3</v>
      </c>
      <c r="DE41" s="109">
        <v>28.132147878106402</v>
      </c>
      <c r="DF41" s="109">
        <v>5317.3861366654301</v>
      </c>
      <c r="DG41" s="109">
        <v>50.1568338194799</v>
      </c>
      <c r="DH41" s="109">
        <v>0</v>
      </c>
      <c r="DI41" s="109">
        <v>2426.64366640239</v>
      </c>
      <c r="DJ41" s="109">
        <v>1958.8367219344</v>
      </c>
      <c r="DK41" s="109">
        <v>543.76727594239298</v>
      </c>
      <c r="DL41" s="109">
        <v>21299.422233612699</v>
      </c>
      <c r="DM41" s="109">
        <v>1288.2888279690801</v>
      </c>
      <c r="DN41" s="109">
        <v>2968.26312899605</v>
      </c>
      <c r="DP41" s="30">
        <f t="shared" si="32"/>
        <v>7.9999995535491447E-3</v>
      </c>
      <c r="DQ41" s="45">
        <f t="shared" si="33"/>
        <v>3.2206277171381373E-3</v>
      </c>
      <c r="DR41" s="45">
        <f t="shared" si="34"/>
        <v>8.7888263849424737E-4</v>
      </c>
      <c r="DS41" s="45">
        <f t="shared" si="35"/>
        <v>1.4502394767834034E-3</v>
      </c>
      <c r="DT41" s="45">
        <f t="shared" si="36"/>
        <v>-8.9562961199002936E-3</v>
      </c>
      <c r="DU41" s="45">
        <f t="shared" si="37"/>
        <v>-9.1477483200986393E-3</v>
      </c>
      <c r="DV41" s="45">
        <f t="shared" si="38"/>
        <v>6.3535125412663776E-3</v>
      </c>
      <c r="DW41" s="45">
        <f t="shared" si="39"/>
        <v>1.7801779306101845E-2</v>
      </c>
      <c r="DX41" s="45">
        <f t="shared" si="40"/>
        <v>9.8014771311169839E-4</v>
      </c>
      <c r="DY41" s="45">
        <f t="shared" si="41"/>
        <v>1.5906739204955639E-2</v>
      </c>
      <c r="DZ41" s="45">
        <f t="shared" si="42"/>
        <v>-3.0942007759954065E-3</v>
      </c>
      <c r="EA41" s="45">
        <f t="shared" si="43"/>
        <v>-6.1274060345078186E-3</v>
      </c>
      <c r="EB41" s="45">
        <f t="shared" si="44"/>
        <v>1.4106521995724871E-2</v>
      </c>
      <c r="EC41" s="45">
        <f t="shared" si="45"/>
        <v>1.4257217564907098E-2</v>
      </c>
      <c r="ED41" s="45">
        <f t="shared" si="46"/>
        <v>1.8743521235064335E-2</v>
      </c>
      <c r="EE41" s="45">
        <f t="shared" si="47"/>
        <v>1.670823612085736E-2</v>
      </c>
      <c r="EF41" s="45">
        <f t="shared" si="48"/>
        <v>4.5350506470266507E-3</v>
      </c>
      <c r="EG41" s="45">
        <f t="shared" si="49"/>
        <v>-1.6736368380787662E-3</v>
      </c>
      <c r="EH41" s="45">
        <f t="shared" si="50"/>
        <v>-2.4513806454600539E-3</v>
      </c>
      <c r="EI41" s="45">
        <f t="shared" si="51"/>
        <v>-5.9318683498732865E-3</v>
      </c>
      <c r="EJ41" s="45">
        <f t="shared" si="52"/>
        <v>2.8016505642888719E-3</v>
      </c>
      <c r="EK41" s="45">
        <f t="shared" si="53"/>
        <v>8.9956483183956416E-3</v>
      </c>
      <c r="EL41" s="45">
        <f t="shared" si="54"/>
        <v>-3.3997206296032972E-3</v>
      </c>
      <c r="EM41" s="45">
        <f t="shared" si="55"/>
        <v>8.3567038059185876E-4</v>
      </c>
      <c r="EN41" s="45">
        <f t="shared" si="56"/>
        <v>3.7336615616583553E-3</v>
      </c>
      <c r="EO41" s="45">
        <f t="shared" si="57"/>
        <v>7.0617128721486124E-3</v>
      </c>
      <c r="EP41" s="45">
        <f t="shared" si="58"/>
        <v>1.6641010962802166E-2</v>
      </c>
      <c r="EQ41" s="45">
        <f t="shared" si="59"/>
        <v>2.6147223536237829E-2</v>
      </c>
      <c r="ER41" s="45">
        <f t="shared" si="60"/>
        <v>1.479260160518023E-2</v>
      </c>
      <c r="ES41" s="45">
        <f t="shared" si="61"/>
        <v>-1.6430885135386385E-2</v>
      </c>
      <c r="ET41" s="45">
        <f t="shared" si="62"/>
        <v>-1.6431805846521642E-2</v>
      </c>
      <c r="EU41" s="45">
        <f t="shared" si="63"/>
        <v>-2.0475098603994803E-3</v>
      </c>
    </row>
    <row r="42" spans="1:151" x14ac:dyDescent="0.25">
      <c r="A42" s="11" t="s">
        <v>41</v>
      </c>
      <c r="B42" s="20">
        <v>43242.949888000003</v>
      </c>
      <c r="C42" s="20">
        <v>20.194937009</v>
      </c>
      <c r="D42" s="20">
        <v>13682.129451000001</v>
      </c>
      <c r="E42" s="20">
        <v>1140.7957739000001</v>
      </c>
      <c r="F42" s="20">
        <v>1100.4408613000001</v>
      </c>
      <c r="G42" s="20">
        <v>9.7989193063000002</v>
      </c>
      <c r="H42" s="20">
        <v>4889.4837710000002</v>
      </c>
      <c r="I42" s="20">
        <v>112.97713569</v>
      </c>
      <c r="J42" s="20">
        <v>130.98846893000001</v>
      </c>
      <c r="K42" s="20">
        <v>305.96139094</v>
      </c>
      <c r="L42" s="109">
        <v>24.784075245</v>
      </c>
      <c r="M42" s="109">
        <v>18.344704046</v>
      </c>
      <c r="N42" s="109">
        <v>10.400179359999999</v>
      </c>
      <c r="O42" s="109">
        <v>368.36640734000002</v>
      </c>
      <c r="P42" s="109">
        <v>273.21651527</v>
      </c>
      <c r="Q42" s="109">
        <v>1.080272E-4</v>
      </c>
      <c r="R42" s="109">
        <v>2.4243099999999998E-5</v>
      </c>
      <c r="S42" s="109">
        <v>6.9405468E-3</v>
      </c>
      <c r="T42" s="109">
        <v>1.1908917200000001E-2</v>
      </c>
      <c r="U42" s="109">
        <v>5.3658450000000002E-3</v>
      </c>
      <c r="V42" s="109">
        <v>3.0418025009999998</v>
      </c>
      <c r="W42" s="109">
        <v>2.6159512000000001E-3</v>
      </c>
      <c r="X42" s="109">
        <v>0.16265732620000001</v>
      </c>
      <c r="Y42" s="109">
        <v>9.9443473199999993E-2</v>
      </c>
      <c r="Z42" s="109">
        <v>4.1061470402999998</v>
      </c>
      <c r="AA42" s="109">
        <v>78.981011667000004</v>
      </c>
      <c r="AB42" s="109">
        <v>48.353380436000002</v>
      </c>
      <c r="AC42" s="109">
        <v>9.8520262594000005</v>
      </c>
      <c r="AD42" s="109">
        <v>1008.7795499</v>
      </c>
      <c r="AE42" s="109">
        <v>978.51612018000003</v>
      </c>
      <c r="AF42" s="109">
        <v>6.4221513100000002E-2</v>
      </c>
      <c r="AH42" s="109" t="s">
        <v>41</v>
      </c>
      <c r="AI42" s="109">
        <v>10.9065913728744</v>
      </c>
      <c r="AJ42" s="109">
        <v>24.552432250836201</v>
      </c>
      <c r="AK42" s="109">
        <v>112.091265049447</v>
      </c>
      <c r="AL42" s="109">
        <v>112.091265049447</v>
      </c>
      <c r="AM42" s="109">
        <v>68.427991875874199</v>
      </c>
      <c r="AN42" s="109">
        <v>9.0680946333989202E-4</v>
      </c>
      <c r="AO42" s="109">
        <v>4.4273758053759698E-3</v>
      </c>
      <c r="AP42" s="109">
        <v>131.47103262357101</v>
      </c>
      <c r="AQ42" s="109">
        <v>6.45418723944505E-2</v>
      </c>
      <c r="AR42" s="109">
        <v>18.477346429610002</v>
      </c>
      <c r="AS42" s="109">
        <v>298.58890218957902</v>
      </c>
      <c r="AT42" s="109">
        <v>4.81321751351708E-6</v>
      </c>
      <c r="AU42" s="109">
        <v>1.9252989941412099E-5</v>
      </c>
      <c r="AV42" s="109">
        <v>43197.191279397201</v>
      </c>
      <c r="AW42" s="109">
        <v>29.9347827058427</v>
      </c>
      <c r="AX42" s="109">
        <v>746.21177433489299</v>
      </c>
      <c r="AY42" s="109">
        <v>47.516513886362702</v>
      </c>
      <c r="AZ42" s="109">
        <v>1.10398067692918</v>
      </c>
      <c r="BA42" s="109">
        <v>169.97728241758799</v>
      </c>
      <c r="BB42" s="109">
        <v>3.0543666952165198</v>
      </c>
      <c r="BC42" s="109">
        <v>334.04656237474802</v>
      </c>
      <c r="BD42" s="109">
        <v>20.657796667788801</v>
      </c>
      <c r="BE42" s="109">
        <v>201.83588373923101</v>
      </c>
      <c r="BF42" s="109">
        <v>80.010908863974706</v>
      </c>
      <c r="BG42" s="109">
        <v>307.75268413705101</v>
      </c>
      <c r="BH42" s="109">
        <v>303.195934492042</v>
      </c>
      <c r="BI42" s="109">
        <v>303.195934492042</v>
      </c>
      <c r="BJ42" s="109">
        <v>49.108952356140101</v>
      </c>
      <c r="BK42" s="109">
        <v>1.8152550350011201E-5</v>
      </c>
      <c r="BL42" s="109">
        <v>8.2797890633950095E-5</v>
      </c>
      <c r="BM42" s="109">
        <v>108.429867919994</v>
      </c>
      <c r="BN42" s="109">
        <v>142.79467254210701</v>
      </c>
      <c r="BO42" s="109">
        <v>6.8242605484904404</v>
      </c>
      <c r="BP42" s="109">
        <v>37.244213139213599</v>
      </c>
      <c r="BQ42" s="109">
        <v>3.4513874970838301</v>
      </c>
      <c r="BR42" s="109">
        <v>2.2692197368783598E-3</v>
      </c>
      <c r="BS42" s="109">
        <v>4.6071820080799304E-3</v>
      </c>
      <c r="BT42" s="109">
        <v>5.1141999854554401</v>
      </c>
      <c r="BU42" s="109">
        <v>10.451711215261</v>
      </c>
      <c r="BV42" s="109">
        <v>20.023428518218399</v>
      </c>
      <c r="BW42" s="109">
        <v>0</v>
      </c>
      <c r="BX42" s="109">
        <v>6.0133769297331802E-3</v>
      </c>
      <c r="BY42" s="109">
        <v>5.77757908254655E-3</v>
      </c>
      <c r="BZ42" s="109">
        <v>4957.1600960112801</v>
      </c>
      <c r="CA42" s="109">
        <v>12198.360856782199</v>
      </c>
      <c r="CB42" s="109">
        <v>1246.9435343088701</v>
      </c>
      <c r="CC42" s="109">
        <v>13553.7342590111</v>
      </c>
      <c r="CD42" s="109">
        <v>136.08641789508101</v>
      </c>
      <c r="CE42" s="109">
        <v>3.03404257305841</v>
      </c>
      <c r="CF42" s="109">
        <v>2.6109090540959098E-3</v>
      </c>
      <c r="CG42" s="109">
        <v>0.16352758218003999</v>
      </c>
      <c r="CH42" s="109">
        <v>9.9980287200515799E-2</v>
      </c>
      <c r="CI42" s="109">
        <v>4.0931380756956903</v>
      </c>
      <c r="CJ42" s="109">
        <v>5.1919581970601203E-2</v>
      </c>
      <c r="CK42" s="109">
        <v>1932.18140112733</v>
      </c>
      <c r="CL42" s="109">
        <v>0.61284003130563203</v>
      </c>
      <c r="CM42" s="109">
        <v>0.19848069103876201</v>
      </c>
      <c r="CN42" s="109">
        <v>762.569422774847</v>
      </c>
      <c r="CO42" s="109">
        <v>0.28179791398667298</v>
      </c>
      <c r="CP42" s="109">
        <v>6.7496141470593104E-6</v>
      </c>
      <c r="CQ42" s="109">
        <v>3.6924682550968098E-2</v>
      </c>
      <c r="CR42" s="109">
        <v>1130.48251675644</v>
      </c>
      <c r="CS42" s="109">
        <v>1090.39606835837</v>
      </c>
      <c r="CT42" s="109">
        <v>40.086448398066501</v>
      </c>
      <c r="CU42" s="109">
        <v>4.5826857179075901E-4</v>
      </c>
      <c r="CV42" s="109">
        <v>39.356889945270197</v>
      </c>
      <c r="CW42" s="109">
        <v>3.29437669824787E-3</v>
      </c>
      <c r="CX42" s="109">
        <v>56.788354833909203</v>
      </c>
      <c r="CY42" s="109">
        <v>1.18569995987587</v>
      </c>
      <c r="CZ42" s="109">
        <v>225.98922039054801</v>
      </c>
      <c r="DA42" s="109">
        <v>17.865462404109401</v>
      </c>
      <c r="DB42" s="109">
        <v>0.167039126308305</v>
      </c>
      <c r="DC42" s="109">
        <v>3.1498008033642502</v>
      </c>
      <c r="DD42" s="109">
        <v>3.9249781312521697E-3</v>
      </c>
      <c r="DE42" s="109">
        <v>9.7326786311502005</v>
      </c>
      <c r="DF42" s="109">
        <v>1043.1144817842201</v>
      </c>
      <c r="DG42" s="109">
        <v>9.94991986465274</v>
      </c>
      <c r="DH42" s="109">
        <v>0</v>
      </c>
      <c r="DI42" s="109">
        <v>481.850069374795</v>
      </c>
      <c r="DJ42" s="109">
        <v>372.76203453460198</v>
      </c>
      <c r="DK42" s="109">
        <v>119.71779569173999</v>
      </c>
      <c r="DL42" s="109">
        <v>4933.3502970176896</v>
      </c>
      <c r="DM42" s="109">
        <v>276.71579309177997</v>
      </c>
      <c r="DN42" s="109">
        <v>649.44376087460603</v>
      </c>
      <c r="DP42" s="30">
        <f t="shared" si="32"/>
        <v>7.9999995460959764E-3</v>
      </c>
      <c r="DQ42" s="45">
        <f t="shared" si="33"/>
        <v>-1.0581750024297109E-3</v>
      </c>
      <c r="DR42" s="45">
        <f t="shared" si="34"/>
        <v>-8.4926479693978509E-3</v>
      </c>
      <c r="DS42" s="45">
        <f t="shared" si="35"/>
        <v>-9.3841526970435372E-3</v>
      </c>
      <c r="DT42" s="45">
        <f t="shared" si="36"/>
        <v>-9.0404061616590117E-3</v>
      </c>
      <c r="DU42" s="45">
        <f t="shared" si="37"/>
        <v>-9.1279716110901753E-3</v>
      </c>
      <c r="DV42" s="45">
        <f t="shared" si="38"/>
        <v>-6.7599980241914749E-3</v>
      </c>
      <c r="DW42" s="45">
        <f t="shared" si="39"/>
        <v>8.9716068346245587E-3</v>
      </c>
      <c r="DX42" s="45">
        <f t="shared" si="40"/>
        <v>-7.8411497613441964E-3</v>
      </c>
      <c r="DY42" s="45">
        <f t="shared" si="41"/>
        <v>3.684016597131739E-3</v>
      </c>
      <c r="DZ42" s="45">
        <f t="shared" si="42"/>
        <v>-9.0385798007445867E-3</v>
      </c>
      <c r="EA42" s="45">
        <f t="shared" si="43"/>
        <v>-9.3464449197285023E-3</v>
      </c>
      <c r="EB42" s="45">
        <f t="shared" si="44"/>
        <v>7.2305545664512073E-3</v>
      </c>
      <c r="EC42" s="45">
        <f t="shared" si="45"/>
        <v>4.9549006298099515E-3</v>
      </c>
      <c r="ED42" s="45">
        <f t="shared" si="46"/>
        <v>1.1932758001314759E-2</v>
      </c>
      <c r="EE42" s="45">
        <f t="shared" si="47"/>
        <v>1.2807709732780568E-2</v>
      </c>
      <c r="EF42" s="45">
        <f t="shared" si="48"/>
        <v>-3.0283564600340216E-3</v>
      </c>
      <c r="EG42" s="45">
        <f t="shared" si="49"/>
        <v>-7.2966140910534286E-3</v>
      </c>
      <c r="EH42" s="45">
        <f t="shared" si="50"/>
        <v>-9.2420751404932149E-3</v>
      </c>
      <c r="EI42" s="45">
        <f t="shared" si="51"/>
        <v>-9.9052823811949624E-3</v>
      </c>
      <c r="EJ42" s="45">
        <f t="shared" si="52"/>
        <v>-5.9002321692367436E-3</v>
      </c>
      <c r="EK42" s="45">
        <f t="shared" si="53"/>
        <v>-2.5510952598134713E-3</v>
      </c>
      <c r="EL42" s="45">
        <f t="shared" si="54"/>
        <v>-1.9274617600245241E-3</v>
      </c>
      <c r="EM42" s="45">
        <f t="shared" si="55"/>
        <v>5.3502415192164888E-3</v>
      </c>
      <c r="EN42" s="45">
        <f t="shared" si="56"/>
        <v>5.3981823365739628E-3</v>
      </c>
      <c r="EO42" s="45">
        <f t="shared" si="57"/>
        <v>-3.16816823085785E-3</v>
      </c>
      <c r="EP42" s="45">
        <f t="shared" si="58"/>
        <v>1.303980760992221E-2</v>
      </c>
      <c r="EQ42" s="45">
        <f t="shared" si="59"/>
        <v>1.562604130935924E-2</v>
      </c>
      <c r="ER42" s="45">
        <f t="shared" si="60"/>
        <v>9.9363930500426141E-3</v>
      </c>
      <c r="ES42" s="45">
        <f t="shared" si="61"/>
        <v>-1.0885281312707383E-2</v>
      </c>
      <c r="ET42" s="45">
        <f t="shared" si="62"/>
        <v>-1.0886077346432575E-2</v>
      </c>
      <c r="EU42" s="45">
        <f t="shared" si="63"/>
        <v>4.988348592031195E-3</v>
      </c>
    </row>
    <row r="43" spans="1:151" x14ac:dyDescent="0.25">
      <c r="A43" s="11" t="s">
        <v>42</v>
      </c>
      <c r="B43" s="20">
        <v>216004.94088000001</v>
      </c>
      <c r="C43" s="20">
        <v>36.378666420999998</v>
      </c>
      <c r="D43" s="20">
        <v>17657.370255999998</v>
      </c>
      <c r="E43" s="20">
        <v>1706.7302663999999</v>
      </c>
      <c r="F43" s="20">
        <v>1619.9987559000001</v>
      </c>
      <c r="G43" s="20">
        <v>27.387860165999999</v>
      </c>
      <c r="H43" s="20">
        <v>20679.346831999999</v>
      </c>
      <c r="I43" s="20">
        <v>178.65450365999999</v>
      </c>
      <c r="J43" s="20">
        <v>549.38350701000002</v>
      </c>
      <c r="K43" s="20">
        <v>450.51865457999997</v>
      </c>
      <c r="L43" s="109">
        <v>31.767619347</v>
      </c>
      <c r="M43" s="109">
        <v>84.867808552</v>
      </c>
      <c r="N43" s="109">
        <v>31.965196228</v>
      </c>
      <c r="O43" s="109">
        <v>1862.3277208</v>
      </c>
      <c r="P43" s="109">
        <v>1270.8845126000001</v>
      </c>
      <c r="Q43" s="109">
        <v>4.1640109999999998E-4</v>
      </c>
      <c r="R43" s="109">
        <v>7.8934800000000002E-5</v>
      </c>
      <c r="S43" s="109">
        <v>1.17412603E-2</v>
      </c>
      <c r="T43" s="109">
        <v>2.04370322E-2</v>
      </c>
      <c r="U43" s="109">
        <v>1.5642685399999998E-2</v>
      </c>
      <c r="V43" s="109">
        <v>6.4115383875000003</v>
      </c>
      <c r="W43" s="109">
        <v>9.1930093000000008E-3</v>
      </c>
      <c r="X43" s="109">
        <v>0.8029847188</v>
      </c>
      <c r="Y43" s="109">
        <v>0.43835086220000002</v>
      </c>
      <c r="Z43" s="109">
        <v>8.7462941272000005</v>
      </c>
      <c r="AA43" s="109">
        <v>353.54640698999998</v>
      </c>
      <c r="AB43" s="109">
        <v>305.54860905999999</v>
      </c>
      <c r="AC43" s="109">
        <v>49.354743669000001</v>
      </c>
      <c r="AD43" s="109">
        <v>921.98234059000004</v>
      </c>
      <c r="AE43" s="109">
        <v>894.32288653000001</v>
      </c>
      <c r="AF43" s="109">
        <v>0.35341537309999999</v>
      </c>
      <c r="AH43" s="109" t="s">
        <v>42</v>
      </c>
      <c r="AI43" s="109">
        <v>24.1987970963573</v>
      </c>
      <c r="AJ43" s="109">
        <v>31.453440435937399</v>
      </c>
      <c r="AK43" s="109">
        <v>177.817959689258</v>
      </c>
      <c r="AL43" s="109">
        <v>177.817959689258</v>
      </c>
      <c r="AM43" s="109">
        <v>87.672230928173406</v>
      </c>
      <c r="AN43" s="109">
        <v>2.6502226006823301E-3</v>
      </c>
      <c r="AO43" s="109">
        <v>1.29393132106461E-2</v>
      </c>
      <c r="AP43" s="109">
        <v>555.014126736913</v>
      </c>
      <c r="AQ43" s="109">
        <v>0.35263455912040198</v>
      </c>
      <c r="AR43" s="109">
        <v>85.7007374077007</v>
      </c>
      <c r="AS43" s="109">
        <v>1305.96788284697</v>
      </c>
      <c r="AT43" s="109">
        <v>1.5680105557300801E-5</v>
      </c>
      <c r="AU43" s="109">
        <v>6.27200098105678E-5</v>
      </c>
      <c r="AV43" s="109">
        <v>216097.28196299501</v>
      </c>
      <c r="AW43" s="109">
        <v>27.207082085792798</v>
      </c>
      <c r="AX43" s="109">
        <v>677.90946359342297</v>
      </c>
      <c r="AY43" s="109">
        <v>43.199860045084399</v>
      </c>
      <c r="AZ43" s="109">
        <v>1.0028650739375</v>
      </c>
      <c r="BA43" s="109">
        <v>154.510541332804</v>
      </c>
      <c r="BB43" s="109">
        <v>3.0484574961005699</v>
      </c>
      <c r="BC43" s="109">
        <v>928.549982388849</v>
      </c>
      <c r="BD43" s="109">
        <v>99.505179076041898</v>
      </c>
      <c r="BE43" s="109">
        <v>952.70038878052799</v>
      </c>
      <c r="BF43" s="109">
        <v>358.02288880636303</v>
      </c>
      <c r="BG43" s="109">
        <v>1692.2696919249199</v>
      </c>
      <c r="BH43" s="109">
        <v>446.917416254741</v>
      </c>
      <c r="BI43" s="109">
        <v>446.917416254741</v>
      </c>
      <c r="BJ43" s="109">
        <v>311.65729143248001</v>
      </c>
      <c r="BK43" s="109">
        <v>4.6490250080255898E-5</v>
      </c>
      <c r="BL43" s="109">
        <v>3.6025531437493898E-4</v>
      </c>
      <c r="BM43" s="109">
        <v>140.357091999316</v>
      </c>
      <c r="BN43" s="109">
        <v>729.75313846631298</v>
      </c>
      <c r="BO43" s="109">
        <v>31.449811030358799</v>
      </c>
      <c r="BP43" s="109">
        <v>100.6670727657</v>
      </c>
      <c r="BQ43" s="109">
        <v>4.2855628786130699</v>
      </c>
      <c r="BR43" s="109">
        <v>3.84186515539829E-3</v>
      </c>
      <c r="BS43" s="109">
        <v>7.8001824798690396E-3</v>
      </c>
      <c r="BT43" s="109">
        <v>27.332640460215501</v>
      </c>
      <c r="BU43" s="109">
        <v>32.267573965482498</v>
      </c>
      <c r="BV43" s="109">
        <v>36.1501377733317</v>
      </c>
      <c r="BW43" s="109">
        <v>0</v>
      </c>
      <c r="BX43" s="109">
        <v>1.03109532223306E-2</v>
      </c>
      <c r="BY43" s="109">
        <v>9.9065821789381392E-3</v>
      </c>
      <c r="BZ43" s="109">
        <v>21055.6510167165</v>
      </c>
      <c r="CA43" s="109">
        <v>15790.1677254804</v>
      </c>
      <c r="CB43" s="109">
        <v>1614.1065276520201</v>
      </c>
      <c r="CC43" s="109">
        <v>17544.631345131798</v>
      </c>
      <c r="CD43" s="109">
        <v>571.12630254399596</v>
      </c>
      <c r="CE43" s="109">
        <v>6.4340093171183304</v>
      </c>
      <c r="CF43" s="109">
        <v>9.1573903690206401E-3</v>
      </c>
      <c r="CG43" s="109">
        <v>0.80287021121380897</v>
      </c>
      <c r="CH43" s="109">
        <v>0.43920298411150899</v>
      </c>
      <c r="CI43" s="109">
        <v>8.7625635318044193</v>
      </c>
      <c r="CJ43" s="109">
        <v>0.40736263860182798</v>
      </c>
      <c r="CK43" s="109">
        <v>8941.33392142925</v>
      </c>
      <c r="CL43" s="109">
        <v>0.81525918726610302</v>
      </c>
      <c r="CM43" s="109">
        <v>0.180481487249017</v>
      </c>
      <c r="CN43" s="109">
        <v>777.35855013034802</v>
      </c>
      <c r="CO43" s="109">
        <v>0.41713588804929502</v>
      </c>
      <c r="CP43" s="109">
        <v>9.1410556490682607E-6</v>
      </c>
      <c r="CQ43" s="109">
        <v>3.3758324233756E-2</v>
      </c>
      <c r="CR43" s="109">
        <v>1689.2996575899599</v>
      </c>
      <c r="CS43" s="109">
        <v>1603.15260432739</v>
      </c>
      <c r="CT43" s="109">
        <v>86.147053262564896</v>
      </c>
      <c r="CU43" s="109">
        <v>1.0435281588650599E-3</v>
      </c>
      <c r="CV43" s="109">
        <v>214.394870836709</v>
      </c>
      <c r="CW43" s="109">
        <v>7.5016290822709801E-3</v>
      </c>
      <c r="CX43" s="109">
        <v>122.522775706167</v>
      </c>
      <c r="CY43" s="109">
        <v>1.4773287301928499</v>
      </c>
      <c r="CZ43" s="109">
        <v>480.82902576651901</v>
      </c>
      <c r="DA43" s="109">
        <v>130.134769574117</v>
      </c>
      <c r="DB43" s="109">
        <v>1.0241682160750001</v>
      </c>
      <c r="DC43" s="109">
        <v>3.67970184604021</v>
      </c>
      <c r="DD43" s="109">
        <v>3.6404126997249698E-3</v>
      </c>
      <c r="DE43" s="109">
        <v>27.365085727828301</v>
      </c>
      <c r="DF43" s="109">
        <v>5077.8493074441203</v>
      </c>
      <c r="DG43" s="109">
        <v>49.883346241659602</v>
      </c>
      <c r="DH43" s="109">
        <v>0</v>
      </c>
      <c r="DI43" s="109">
        <v>2354.5127644560598</v>
      </c>
      <c r="DJ43" s="109">
        <v>1887.90561717081</v>
      </c>
      <c r="DK43" s="109">
        <v>532.31216979742999</v>
      </c>
      <c r="DL43" s="109">
        <v>20939.893972783899</v>
      </c>
      <c r="DM43" s="109">
        <v>1286.90056698172</v>
      </c>
      <c r="DN43" s="109">
        <v>2968.00478813583</v>
      </c>
      <c r="DP43" s="30">
        <f t="shared" si="32"/>
        <v>8.0000023504775506E-3</v>
      </c>
      <c r="DQ43" s="45">
        <f t="shared" si="33"/>
        <v>4.2749523514973753E-4</v>
      </c>
      <c r="DR43" s="45">
        <f t="shared" si="34"/>
        <v>-6.2819413175733575E-3</v>
      </c>
      <c r="DS43" s="45">
        <f t="shared" si="35"/>
        <v>-6.3848075468594312E-3</v>
      </c>
      <c r="DT43" s="45">
        <f t="shared" si="36"/>
        <v>-1.0212866762365623E-2</v>
      </c>
      <c r="DU43" s="45">
        <f t="shared" si="37"/>
        <v>-1.039886698138303E-2</v>
      </c>
      <c r="DV43" s="45">
        <f t="shared" si="38"/>
        <v>-8.3155230213899248E-4</v>
      </c>
      <c r="DW43" s="45">
        <f t="shared" si="39"/>
        <v>1.259938927958397E-2</v>
      </c>
      <c r="DX43" s="45">
        <f t="shared" si="40"/>
        <v>-4.6824678561365818E-3</v>
      </c>
      <c r="DY43" s="45">
        <f t="shared" si="41"/>
        <v>1.0248978455063982E-2</v>
      </c>
      <c r="DZ43" s="45">
        <f t="shared" si="42"/>
        <v>-7.993538755051691E-3</v>
      </c>
      <c r="EA43" s="45">
        <f t="shared" si="43"/>
        <v>-9.8899104660882045E-3</v>
      </c>
      <c r="EB43" s="45">
        <f t="shared" si="44"/>
        <v>9.8144263403520098E-3</v>
      </c>
      <c r="EC43" s="45">
        <f t="shared" si="45"/>
        <v>9.4595927184588802E-3</v>
      </c>
      <c r="ED43" s="45">
        <f t="shared" si="46"/>
        <v>1.3734369136610714E-2</v>
      </c>
      <c r="EE43" s="45">
        <f t="shared" si="47"/>
        <v>1.2602289368491804E-2</v>
      </c>
      <c r="EF43" s="45">
        <f t="shared" si="48"/>
        <v>-1.2355392330540916E-3</v>
      </c>
      <c r="EG43" s="45">
        <f t="shared" si="49"/>
        <v>-6.7737503880595301E-3</v>
      </c>
      <c r="EH43" s="45">
        <f t="shared" si="50"/>
        <v>-8.4499161246490082E-3</v>
      </c>
      <c r="EI43" s="45">
        <f t="shared" si="51"/>
        <v>-1.07401503595645E-2</v>
      </c>
      <c r="EJ43" s="45">
        <f t="shared" si="52"/>
        <v>-3.397727903648097E-3</v>
      </c>
      <c r="EK43" s="45">
        <f t="shared" si="53"/>
        <v>3.5047641081178945E-3</v>
      </c>
      <c r="EL43" s="45">
        <f t="shared" si="54"/>
        <v>-3.8745670560086046E-3</v>
      </c>
      <c r="EM43" s="45">
        <f t="shared" si="55"/>
        <v>-1.4260244748137799E-4</v>
      </c>
      <c r="EN43" s="45">
        <f t="shared" si="56"/>
        <v>1.9439266236008395E-3</v>
      </c>
      <c r="EO43" s="45">
        <f t="shared" si="57"/>
        <v>1.8601483517256398E-3</v>
      </c>
      <c r="EP43" s="45">
        <f t="shared" si="58"/>
        <v>1.2661652693559023E-2</v>
      </c>
      <c r="EQ43" s="45">
        <f t="shared" si="59"/>
        <v>1.999250591018226E-2</v>
      </c>
      <c r="ER43" s="45">
        <f t="shared" si="60"/>
        <v>1.0710268828558807E-2</v>
      </c>
      <c r="ES43" s="45">
        <f t="shared" si="61"/>
        <v>-1.6382169481893031E-2</v>
      </c>
      <c r="ET43" s="45">
        <f t="shared" si="62"/>
        <v>-1.6383007982161316E-2</v>
      </c>
      <c r="EU43" s="45">
        <f t="shared" si="63"/>
        <v>-2.2093379038638237E-3</v>
      </c>
    </row>
    <row r="44" spans="1:151" x14ac:dyDescent="0.25">
      <c r="A44" s="11" t="s">
        <v>43</v>
      </c>
      <c r="B44" s="20">
        <v>623287.99771999998</v>
      </c>
      <c r="C44" s="20">
        <v>208.42213683</v>
      </c>
      <c r="D44" s="20">
        <v>85281.135886999997</v>
      </c>
      <c r="E44" s="20">
        <v>7450.1073299999998</v>
      </c>
      <c r="F44" s="20">
        <v>7124.0870831000002</v>
      </c>
      <c r="G44" s="20">
        <v>116.10875346</v>
      </c>
      <c r="H44" s="20">
        <v>56387.392941999999</v>
      </c>
      <c r="I44" s="20">
        <v>669.76211820000003</v>
      </c>
      <c r="J44" s="20">
        <v>1548.7778618</v>
      </c>
      <c r="K44" s="20">
        <v>1766.4504747999999</v>
      </c>
      <c r="L44" s="109">
        <v>120.52918782</v>
      </c>
      <c r="M44" s="109">
        <v>216.409077</v>
      </c>
      <c r="N44" s="109">
        <v>90.460488921000007</v>
      </c>
      <c r="O44" s="109">
        <v>5031.6360714000002</v>
      </c>
      <c r="P44" s="109">
        <v>3345.1038075000001</v>
      </c>
      <c r="Q44" s="109">
        <v>1.5497065E-3</v>
      </c>
      <c r="R44" s="109">
        <v>3.357503E-4</v>
      </c>
      <c r="S44" s="109">
        <v>6.52169955E-2</v>
      </c>
      <c r="T44" s="109">
        <v>0.1154967247</v>
      </c>
      <c r="U44" s="109">
        <v>6.8502142099999996E-2</v>
      </c>
      <c r="V44" s="109">
        <v>20.157195955999999</v>
      </c>
      <c r="W44" s="109">
        <v>2.78969827E-2</v>
      </c>
      <c r="X44" s="109">
        <v>2.2814308028000001</v>
      </c>
      <c r="Y44" s="109">
        <v>1.2520886018999999</v>
      </c>
      <c r="Z44" s="109">
        <v>28.357207361</v>
      </c>
      <c r="AA44" s="109">
        <v>931.4954563</v>
      </c>
      <c r="AB44" s="109">
        <v>816.82502946</v>
      </c>
      <c r="AC44" s="109">
        <v>123.53559511</v>
      </c>
      <c r="AD44" s="109">
        <v>5108.9355296000003</v>
      </c>
      <c r="AE44" s="109">
        <v>4955.6674970000004</v>
      </c>
      <c r="AF44" s="109">
        <v>1.0012633619</v>
      </c>
      <c r="AH44" s="109" t="s">
        <v>43</v>
      </c>
      <c r="AI44" s="109">
        <v>62.131527348883999</v>
      </c>
      <c r="AJ44" s="109">
        <v>119.14236825878901</v>
      </c>
      <c r="AK44" s="109">
        <v>664.27569442996605</v>
      </c>
      <c r="AL44" s="109">
        <v>664.27569442996605</v>
      </c>
      <c r="AM44" s="109">
        <v>344.13632145719998</v>
      </c>
      <c r="AN44" s="109">
        <v>1.15512950511748E-2</v>
      </c>
      <c r="AO44" s="109">
        <v>5.6397570002810801E-2</v>
      </c>
      <c r="AP44" s="109">
        <v>1559.90270379241</v>
      </c>
      <c r="AQ44" s="109">
        <v>0.99969029651227004</v>
      </c>
      <c r="AR44" s="109">
        <v>218.134335236428</v>
      </c>
      <c r="AS44" s="109">
        <v>3678.5852463229498</v>
      </c>
      <c r="AT44" s="109">
        <v>6.6490750690322196E-5</v>
      </c>
      <c r="AU44" s="109">
        <v>2.6596572122554902E-4</v>
      </c>
      <c r="AV44" s="109">
        <v>623549.81317724497</v>
      </c>
      <c r="AW44" s="109">
        <v>150.982285398237</v>
      </c>
      <c r="AX44" s="109">
        <v>3758.7999419963899</v>
      </c>
      <c r="AY44" s="109">
        <v>239.867714246818</v>
      </c>
      <c r="AZ44" s="109">
        <v>5.5598847946119001</v>
      </c>
      <c r="BA44" s="109">
        <v>857.66171398336598</v>
      </c>
      <c r="BB44" s="109">
        <v>19.7337915948786</v>
      </c>
      <c r="BC44" s="109">
        <v>2742.9147812198798</v>
      </c>
      <c r="BD44" s="109">
        <v>287.55209537439498</v>
      </c>
      <c r="BE44" s="109">
        <v>2406.9259466178801</v>
      </c>
      <c r="BF44" s="109">
        <v>941.04187545042998</v>
      </c>
      <c r="BG44" s="109">
        <v>4475.3180570798404</v>
      </c>
      <c r="BH44" s="109">
        <v>1748.08849970898</v>
      </c>
      <c r="BI44" s="109">
        <v>1748.08849970898</v>
      </c>
      <c r="BJ44" s="109">
        <v>830.39460621575199</v>
      </c>
      <c r="BK44" s="109">
        <v>2.2026688383869E-4</v>
      </c>
      <c r="BL44" s="109">
        <v>1.25261606350145E-3</v>
      </c>
      <c r="BM44" s="109">
        <v>674.05746172412398</v>
      </c>
      <c r="BN44" s="109">
        <v>1912.9463345822701</v>
      </c>
      <c r="BO44" s="109">
        <v>79.196434150587805</v>
      </c>
      <c r="BP44" s="109">
        <v>281.11888248469103</v>
      </c>
      <c r="BQ44" s="109">
        <v>18.052008498784598</v>
      </c>
      <c r="BR44" s="109">
        <v>2.12674543869221E-2</v>
      </c>
      <c r="BS44" s="109">
        <v>4.3179293556440998E-2</v>
      </c>
      <c r="BT44" s="109">
        <v>68.465928640621001</v>
      </c>
      <c r="BU44" s="109">
        <v>90.910836529827193</v>
      </c>
      <c r="BV44" s="109">
        <v>206.082092418635</v>
      </c>
      <c r="BW44" s="109">
        <v>0</v>
      </c>
      <c r="BX44" s="109">
        <v>5.8147481816828897E-2</v>
      </c>
      <c r="BY44" s="109">
        <v>5.58671819220996E-2</v>
      </c>
      <c r="BZ44" s="109">
        <v>57231.501144529502</v>
      </c>
      <c r="CA44" s="109">
        <v>75831.446590210398</v>
      </c>
      <c r="CB44" s="109">
        <v>7751.6572718177604</v>
      </c>
      <c r="CC44" s="109">
        <v>84257.161323752298</v>
      </c>
      <c r="CD44" s="109">
        <v>1503.54661929859</v>
      </c>
      <c r="CE44" s="109">
        <v>20.133294040872499</v>
      </c>
      <c r="CF44" s="109">
        <v>2.7788333900026899E-2</v>
      </c>
      <c r="CG44" s="109">
        <v>2.28048993610608</v>
      </c>
      <c r="CH44" s="109">
        <v>1.2529464934261401</v>
      </c>
      <c r="CI44" s="109">
        <v>28.285516675782699</v>
      </c>
      <c r="CJ44" s="109">
        <v>1.60466330022101</v>
      </c>
      <c r="CK44" s="109">
        <v>23801.845973638301</v>
      </c>
      <c r="CL44" s="109">
        <v>3.8543927197870298</v>
      </c>
      <c r="CM44" s="109">
        <v>1.00245342912415</v>
      </c>
      <c r="CN44" s="109">
        <v>4066.7012663017999</v>
      </c>
      <c r="CO44" s="109">
        <v>1.9804778146684501</v>
      </c>
      <c r="CP44" s="109">
        <v>6.8274370354448095E-5</v>
      </c>
      <c r="CQ44" s="109">
        <v>0.18938756327540701</v>
      </c>
      <c r="CR44" s="109">
        <v>7368.1611340193704</v>
      </c>
      <c r="CS44" s="109">
        <v>7044.6699166866201</v>
      </c>
      <c r="CT44" s="109">
        <v>323.49121733273699</v>
      </c>
      <c r="CU44" s="109">
        <v>1.2274505322508599E-2</v>
      </c>
      <c r="CV44" s="109">
        <v>656.96120667449202</v>
      </c>
      <c r="CW44" s="109">
        <v>8.8238048766238295E-2</v>
      </c>
      <c r="CX44" s="109">
        <v>463.25945641296897</v>
      </c>
      <c r="CY44" s="109">
        <v>6.9485631017929004</v>
      </c>
      <c r="CZ44" s="109">
        <v>1816.96095794132</v>
      </c>
      <c r="DA44" s="109">
        <v>617.34879980647304</v>
      </c>
      <c r="DB44" s="109">
        <v>3.2129563648098198</v>
      </c>
      <c r="DC44" s="109">
        <v>21.8726646649801</v>
      </c>
      <c r="DD44" s="109">
        <v>2.0957843294366601E-2</v>
      </c>
      <c r="DE44" s="109">
        <v>115.12206535689999</v>
      </c>
      <c r="DF44" s="109">
        <v>13521.0613438158</v>
      </c>
      <c r="DG44" s="109">
        <v>124.669341065202</v>
      </c>
      <c r="DH44" s="109">
        <v>0</v>
      </c>
      <c r="DI44" s="109">
        <v>6313.4310758279098</v>
      </c>
      <c r="DJ44" s="109">
        <v>5087.9423621477399</v>
      </c>
      <c r="DK44" s="109">
        <v>1376.89779672945</v>
      </c>
      <c r="DL44" s="109">
        <v>56915.3408534091</v>
      </c>
      <c r="DM44" s="109">
        <v>3379.6453648083698</v>
      </c>
      <c r="DN44" s="109">
        <v>7738.50216739396</v>
      </c>
      <c r="DP44" s="30">
        <f t="shared" si="32"/>
        <v>8.0000020310927056E-3</v>
      </c>
      <c r="DQ44" s="45">
        <f t="shared" si="33"/>
        <v>4.2005534873559565E-4</v>
      </c>
      <c r="DR44" s="45">
        <f t="shared" si="34"/>
        <v>-1.1227427407452703E-2</v>
      </c>
      <c r="DS44" s="45">
        <f t="shared" si="35"/>
        <v>-1.2007046489208294E-2</v>
      </c>
      <c r="DT44" s="45">
        <f t="shared" si="36"/>
        <v>-1.0999330929186688E-2</v>
      </c>
      <c r="DU44" s="45">
        <f t="shared" si="37"/>
        <v>-1.1147697310126397E-2</v>
      </c>
      <c r="DV44" s="45">
        <f t="shared" si="38"/>
        <v>-8.49796482777611E-3</v>
      </c>
      <c r="DW44" s="45">
        <f t="shared" si="39"/>
        <v>9.3628714480938589E-3</v>
      </c>
      <c r="DX44" s="45">
        <f t="shared" si="40"/>
        <v>-8.1916006010893244E-3</v>
      </c>
      <c r="DY44" s="45">
        <f t="shared" si="41"/>
        <v>7.1829810244579666E-3</v>
      </c>
      <c r="DZ44" s="45">
        <f t="shared" si="42"/>
        <v>-1.0394842851792352E-2</v>
      </c>
      <c r="EA44" s="45">
        <f t="shared" si="43"/>
        <v>-1.150608899217088E-2</v>
      </c>
      <c r="EB44" s="45">
        <f t="shared" si="44"/>
        <v>7.9722082841654773E-3</v>
      </c>
      <c r="EC44" s="45">
        <f t="shared" si="45"/>
        <v>4.9783901701048678E-3</v>
      </c>
      <c r="ED44" s="45">
        <f t="shared" si="46"/>
        <v>1.1190453750776347E-2</v>
      </c>
      <c r="EE44" s="45">
        <f t="shared" si="47"/>
        <v>1.0326004601389233E-2</v>
      </c>
      <c r="EF44" s="45">
        <f t="shared" si="48"/>
        <v>-5.516646090993311E-3</v>
      </c>
      <c r="EG44" s="45">
        <f t="shared" si="49"/>
        <v>-9.8103503827957819E-3</v>
      </c>
      <c r="EH44" s="45">
        <f t="shared" si="50"/>
        <v>-1.1810534213231349E-2</v>
      </c>
      <c r="EI44" s="45">
        <f t="shared" si="51"/>
        <v>-1.2832060518782031E-2</v>
      </c>
      <c r="EJ44" s="45">
        <f t="shared" si="52"/>
        <v>-8.0767845946585603E-3</v>
      </c>
      <c r="EK44" s="45">
        <f t="shared" si="53"/>
        <v>-1.1857757983637031E-3</v>
      </c>
      <c r="EL44" s="45">
        <f t="shared" si="54"/>
        <v>-3.8946434150780411E-3</v>
      </c>
      <c r="EM44" s="45">
        <f t="shared" si="55"/>
        <v>-4.1240202979875718E-4</v>
      </c>
      <c r="EN44" s="45">
        <f t="shared" si="56"/>
        <v>6.851683857183198E-4</v>
      </c>
      <c r="EO44" s="45">
        <f t="shared" si="57"/>
        <v>-2.528129244345085E-3</v>
      </c>
      <c r="EP44" s="45">
        <f t="shared" si="58"/>
        <v>1.0248487081568154E-2</v>
      </c>
      <c r="EQ44" s="45">
        <f t="shared" si="59"/>
        <v>1.6612586865418159E-2</v>
      </c>
      <c r="ER44" s="45">
        <f t="shared" si="60"/>
        <v>9.1774840619214156E-3</v>
      </c>
      <c r="ES44" s="45">
        <f t="shared" si="61"/>
        <v>-1.4940528637219964E-2</v>
      </c>
      <c r="ET44" s="45">
        <f t="shared" si="62"/>
        <v>-1.4941367722665078E-2</v>
      </c>
      <c r="EU44" s="45">
        <f t="shared" si="63"/>
        <v>-1.5710805444282818E-3</v>
      </c>
    </row>
    <row r="45" spans="1:151" x14ac:dyDescent="0.25">
      <c r="A45" s="11" t="s">
        <v>44</v>
      </c>
      <c r="B45" s="20">
        <v>90017.463189000002</v>
      </c>
      <c r="C45" s="20">
        <v>15.204356077</v>
      </c>
      <c r="D45" s="20">
        <v>6519.5015366999996</v>
      </c>
      <c r="E45" s="20">
        <v>678.05008411999995</v>
      </c>
      <c r="F45" s="20">
        <v>641.70263222999995</v>
      </c>
      <c r="G45" s="20">
        <v>9.5943821363000001</v>
      </c>
      <c r="H45" s="20">
        <v>8027.0001512999997</v>
      </c>
      <c r="I45" s="20">
        <v>68.081847475000004</v>
      </c>
      <c r="J45" s="20">
        <v>205.36519247000001</v>
      </c>
      <c r="K45" s="20">
        <v>168.84307611</v>
      </c>
      <c r="L45" s="109">
        <v>12.015096617999999</v>
      </c>
      <c r="M45" s="109">
        <v>34.286140176000004</v>
      </c>
      <c r="N45" s="109">
        <v>13.452099545999999</v>
      </c>
      <c r="O45" s="109">
        <v>703.50366584999995</v>
      </c>
      <c r="P45" s="109">
        <v>513.94323449000001</v>
      </c>
      <c r="Q45" s="109">
        <v>1.661139E-4</v>
      </c>
      <c r="R45" s="109">
        <v>3.08265E-5</v>
      </c>
      <c r="S45" s="109">
        <v>4.6827982000000002E-3</v>
      </c>
      <c r="T45" s="109">
        <v>8.0400951000000002E-3</v>
      </c>
      <c r="U45" s="109">
        <v>6.3068482000000004E-3</v>
      </c>
      <c r="V45" s="109">
        <v>2.6197071823</v>
      </c>
      <c r="W45" s="109">
        <v>4.0194499999999999E-3</v>
      </c>
      <c r="X45" s="109">
        <v>0.3556286354</v>
      </c>
      <c r="Y45" s="109">
        <v>0.19231362769999999</v>
      </c>
      <c r="Z45" s="109">
        <v>3.6023145330999999</v>
      </c>
      <c r="AA45" s="109">
        <v>144.92384747</v>
      </c>
      <c r="AB45" s="109">
        <v>99.344037651999997</v>
      </c>
      <c r="AC45" s="109">
        <v>20.087516786999998</v>
      </c>
      <c r="AD45" s="109">
        <v>330.94978632999999</v>
      </c>
      <c r="AE45" s="109">
        <v>321.02129518999999</v>
      </c>
      <c r="AF45" s="109">
        <v>0.15778428110000001</v>
      </c>
      <c r="AH45" s="109" t="s">
        <v>44</v>
      </c>
      <c r="AI45" s="109">
        <v>9.2041705327219798</v>
      </c>
      <c r="AJ45" s="109">
        <v>11.891123696321699</v>
      </c>
      <c r="AK45" s="109">
        <v>67.674633138156196</v>
      </c>
      <c r="AL45" s="109">
        <v>67.674633138156196</v>
      </c>
      <c r="AM45" s="109">
        <v>31.252803204368401</v>
      </c>
      <c r="AN45" s="109">
        <v>1.0654888826424601E-3</v>
      </c>
      <c r="AO45" s="109">
        <v>5.2020907675942602E-3</v>
      </c>
      <c r="AP45" s="109">
        <v>206.27014250571699</v>
      </c>
      <c r="AQ45" s="109">
        <v>0.15715901470983801</v>
      </c>
      <c r="AR45" s="109">
        <v>34.436441001326898</v>
      </c>
      <c r="AS45" s="109">
        <v>514.50845339311695</v>
      </c>
      <c r="AT45" s="109">
        <v>6.1124089110820901E-6</v>
      </c>
      <c r="AU45" s="109">
        <v>2.4449231909698601E-5</v>
      </c>
      <c r="AV45" s="109">
        <v>89660.443925329397</v>
      </c>
      <c r="AW45" s="109">
        <v>9.7621742557471691</v>
      </c>
      <c r="AX45" s="109">
        <v>243.141553564047</v>
      </c>
      <c r="AY45" s="109">
        <v>15.504778998660599</v>
      </c>
      <c r="AZ45" s="109">
        <v>0.35967059023242198</v>
      </c>
      <c r="BA45" s="109">
        <v>55.446944870120099</v>
      </c>
      <c r="BB45" s="109">
        <v>1.1818832843356</v>
      </c>
      <c r="BC45" s="109">
        <v>359.75293567372103</v>
      </c>
      <c r="BD45" s="109">
        <v>39.400954151512998</v>
      </c>
      <c r="BE45" s="109">
        <v>379.12396571697599</v>
      </c>
      <c r="BF45" s="109">
        <v>146.19960783238301</v>
      </c>
      <c r="BG45" s="109">
        <v>614.39980462401695</v>
      </c>
      <c r="BH45" s="109">
        <v>167.321158494809</v>
      </c>
      <c r="BI45" s="109">
        <v>167.321158494809</v>
      </c>
      <c r="BJ45" s="109">
        <v>100.623681573422</v>
      </c>
      <c r="BK45" s="109">
        <v>1.8805995218203499E-5</v>
      </c>
      <c r="BL45" s="109">
        <v>1.4274268312952499E-4</v>
      </c>
      <c r="BM45" s="109">
        <v>51.690005597094299</v>
      </c>
      <c r="BN45" s="109">
        <v>260.25885272669899</v>
      </c>
      <c r="BO45" s="109">
        <v>12.0368439538082</v>
      </c>
      <c r="BP45" s="109">
        <v>40.7956159731011</v>
      </c>
      <c r="BQ45" s="109">
        <v>1.56456575897463</v>
      </c>
      <c r="BR45" s="109">
        <v>1.5291823200339501E-3</v>
      </c>
      <c r="BS45" s="109">
        <v>3.1046985873884499E-3</v>
      </c>
      <c r="BT45" s="109">
        <v>10.021633135816799</v>
      </c>
      <c r="BU45" s="109">
        <v>13.541370241798401</v>
      </c>
      <c r="BV45" s="109">
        <v>15.065379190021799</v>
      </c>
      <c r="BW45" s="109">
        <v>0</v>
      </c>
      <c r="BX45" s="109">
        <v>4.05031196283007E-3</v>
      </c>
      <c r="BY45" s="109">
        <v>3.89148179368044E-3</v>
      </c>
      <c r="BZ45" s="109">
        <v>8135.8422681150996</v>
      </c>
      <c r="CA45" s="109">
        <v>5815.1269332054599</v>
      </c>
      <c r="CB45" s="109">
        <v>594.43586761024505</v>
      </c>
      <c r="CC45" s="109">
        <v>6461.2528064128001</v>
      </c>
      <c r="CD45" s="109">
        <v>220.35251705945299</v>
      </c>
      <c r="CE45" s="109">
        <v>2.6243198956111402</v>
      </c>
      <c r="CF45" s="109">
        <v>3.9982781534968004E-3</v>
      </c>
      <c r="CG45" s="109">
        <v>0.35484197798949402</v>
      </c>
      <c r="CH45" s="109">
        <v>0.19223901328130399</v>
      </c>
      <c r="CI45" s="109">
        <v>3.6029767251883502</v>
      </c>
      <c r="CJ45" s="109">
        <v>0.148345357019461</v>
      </c>
      <c r="CK45" s="109">
        <v>3468.92938323616</v>
      </c>
      <c r="CL45" s="109">
        <v>0.31142609170125102</v>
      </c>
      <c r="CM45" s="109">
        <v>6.4786497395790302E-2</v>
      </c>
      <c r="CN45" s="109">
        <v>286.14266643518101</v>
      </c>
      <c r="CO45" s="109">
        <v>0.157088229633426</v>
      </c>
      <c r="CP45" s="109">
        <v>3.8623806897159904E-6</v>
      </c>
      <c r="CQ45" s="109">
        <v>1.21769544117241E-2</v>
      </c>
      <c r="CR45" s="109">
        <v>670.92637165976896</v>
      </c>
      <c r="CS45" s="109">
        <v>634.850961299147</v>
      </c>
      <c r="CT45" s="109">
        <v>36.075410360620999</v>
      </c>
      <c r="CU45" s="109">
        <v>5.7713511435925405E-4</v>
      </c>
      <c r="CV45" s="109">
        <v>93.741770323583395</v>
      </c>
      <c r="CW45" s="109">
        <v>4.1489045974084596E-3</v>
      </c>
      <c r="CX45" s="109">
        <v>51.035749784222602</v>
      </c>
      <c r="CY45" s="109">
        <v>0.571489755011381</v>
      </c>
      <c r="CZ45" s="109">
        <v>200.77994555685899</v>
      </c>
      <c r="DA45" s="109">
        <v>45.812778971320697</v>
      </c>
      <c r="DB45" s="109">
        <v>0.43993346594134602</v>
      </c>
      <c r="DC45" s="109">
        <v>1.43952697366027</v>
      </c>
      <c r="DD45" s="109">
        <v>1.32983481395746E-3</v>
      </c>
      <c r="DE45" s="109">
        <v>9.5395681365983709</v>
      </c>
      <c r="DF45" s="109">
        <v>1938.50719076104</v>
      </c>
      <c r="DG45" s="109">
        <v>20.192347315056999</v>
      </c>
      <c r="DH45" s="109">
        <v>0</v>
      </c>
      <c r="DI45" s="109">
        <v>897.61565217028999</v>
      </c>
      <c r="DJ45" s="109">
        <v>709.46532278513598</v>
      </c>
      <c r="DK45" s="109">
        <v>218.93753950456099</v>
      </c>
      <c r="DL45" s="109">
        <v>8091.3326961975699</v>
      </c>
      <c r="DM45" s="109">
        <v>518.25943764434396</v>
      </c>
      <c r="DN45" s="109">
        <v>1208.9644098229201</v>
      </c>
      <c r="DP45" s="30">
        <f t="shared" si="32"/>
        <v>7.9999973914953344E-3</v>
      </c>
      <c r="DQ45" s="45">
        <f t="shared" si="33"/>
        <v>-3.9661111413572068E-3</v>
      </c>
      <c r="DR45" s="45">
        <f t="shared" si="34"/>
        <v>-9.1405966996809807E-3</v>
      </c>
      <c r="DS45" s="45">
        <f t="shared" si="35"/>
        <v>-8.9345373966555654E-3</v>
      </c>
      <c r="DT45" s="45">
        <f t="shared" si="36"/>
        <v>-1.0506174436179629E-2</v>
      </c>
      <c r="DU45" s="45">
        <f t="shared" si="37"/>
        <v>-1.0677330256605775E-2</v>
      </c>
      <c r="DV45" s="45">
        <f t="shared" si="38"/>
        <v>-5.7131349286414657E-3</v>
      </c>
      <c r="DW45" s="45">
        <f t="shared" si="39"/>
        <v>8.0145189591346051E-3</v>
      </c>
      <c r="DX45" s="45">
        <f t="shared" si="40"/>
        <v>-5.9812468660363372E-3</v>
      </c>
      <c r="DY45" s="45">
        <f t="shared" si="41"/>
        <v>4.4065404893245249E-3</v>
      </c>
      <c r="DZ45" s="45">
        <f t="shared" si="42"/>
        <v>-9.0137993825668197E-3</v>
      </c>
      <c r="EA45" s="45">
        <f t="shared" si="43"/>
        <v>-1.0318096110236381E-2</v>
      </c>
      <c r="EB45" s="45">
        <f t="shared" si="44"/>
        <v>4.3837196183460665E-3</v>
      </c>
      <c r="EC45" s="45">
        <f t="shared" si="45"/>
        <v>6.6361905435754704E-3</v>
      </c>
      <c r="ED45" s="45">
        <f t="shared" si="46"/>
        <v>8.4742371995076005E-3</v>
      </c>
      <c r="EE45" s="45">
        <f t="shared" si="47"/>
        <v>8.3982098891272287E-3</v>
      </c>
      <c r="EF45" s="45">
        <f t="shared" si="48"/>
        <v>-4.2310785705201547E-3</v>
      </c>
      <c r="EG45" s="45">
        <f t="shared" si="49"/>
        <v>-8.59193159195204E-3</v>
      </c>
      <c r="EH45" s="45">
        <f t="shared" si="50"/>
        <v>-1.0446167118113279E-2</v>
      </c>
      <c r="EI45" s="45">
        <f t="shared" si="51"/>
        <v>-1.2226390641758778E-2</v>
      </c>
      <c r="EJ45" s="45">
        <f t="shared" si="52"/>
        <v>-6.2263350120398209E-3</v>
      </c>
      <c r="EK45" s="45">
        <f t="shared" si="53"/>
        <v>1.760774388185795E-3</v>
      </c>
      <c r="EL45" s="45">
        <f t="shared" si="54"/>
        <v>-5.2673491406036938E-3</v>
      </c>
      <c r="EM45" s="45">
        <f t="shared" si="55"/>
        <v>-2.2120193150958691E-3</v>
      </c>
      <c r="EN45" s="45">
        <f t="shared" si="56"/>
        <v>-3.8798300249626654E-4</v>
      </c>
      <c r="EO45" s="45">
        <f t="shared" si="57"/>
        <v>1.8382406152091967E-4</v>
      </c>
      <c r="EP45" s="45">
        <f t="shared" si="58"/>
        <v>8.8029705576723651E-3</v>
      </c>
      <c r="EQ45" s="45">
        <f t="shared" si="59"/>
        <v>1.2880933286651505E-2</v>
      </c>
      <c r="ER45" s="45">
        <f t="shared" si="60"/>
        <v>5.2186902526868591E-3</v>
      </c>
      <c r="ES45" s="45">
        <f t="shared" si="61"/>
        <v>-1.6778318029552229E-2</v>
      </c>
      <c r="ET45" s="45">
        <f t="shared" si="62"/>
        <v>-1.6779148185220083E-2</v>
      </c>
      <c r="EU45" s="45">
        <f t="shared" si="63"/>
        <v>-3.9627926546480256E-3</v>
      </c>
    </row>
    <row r="46" spans="1:151" x14ac:dyDescent="0.25">
      <c r="A46" s="11" t="s">
        <v>45</v>
      </c>
      <c r="B46" s="20">
        <v>32911.499656</v>
      </c>
      <c r="C46" s="20">
        <v>11.050412034000001</v>
      </c>
      <c r="D46" s="20">
        <v>4625.2162828</v>
      </c>
      <c r="E46" s="20">
        <v>470.00165722999998</v>
      </c>
      <c r="F46" s="20">
        <v>447.58907292999999</v>
      </c>
      <c r="G46" s="20">
        <v>7.2056105689000001</v>
      </c>
      <c r="H46" s="20">
        <v>4366.6768928000001</v>
      </c>
      <c r="I46" s="20">
        <v>44.330191022000001</v>
      </c>
      <c r="J46" s="20">
        <v>94.283617901</v>
      </c>
      <c r="K46" s="20">
        <v>109.70067125999999</v>
      </c>
      <c r="L46" s="109">
        <v>7.3391037264000003</v>
      </c>
      <c r="M46" s="109">
        <v>16.112849082</v>
      </c>
      <c r="N46" s="109">
        <v>8.5511029555999993</v>
      </c>
      <c r="O46" s="109">
        <v>354.26948744999999</v>
      </c>
      <c r="P46" s="109">
        <v>285.85645555000002</v>
      </c>
      <c r="Q46" s="109">
        <v>7.9742100000000003E-5</v>
      </c>
      <c r="R46" s="109">
        <v>1.5587499999999999E-5</v>
      </c>
      <c r="S46" s="109">
        <v>3.4411620000000002E-3</v>
      </c>
      <c r="T46" s="109">
        <v>5.8481360999999999E-3</v>
      </c>
      <c r="U46" s="109">
        <v>3.4773553999999998E-3</v>
      </c>
      <c r="V46" s="109">
        <v>1.6576150376000001</v>
      </c>
      <c r="W46" s="109">
        <v>2.149176E-3</v>
      </c>
      <c r="X46" s="109">
        <v>0.1922487699</v>
      </c>
      <c r="Y46" s="109">
        <v>0.1082147745</v>
      </c>
      <c r="Z46" s="109">
        <v>2.2804801541000002</v>
      </c>
      <c r="AA46" s="109">
        <v>83.775935406000002</v>
      </c>
      <c r="AB46" s="109">
        <v>41.840338027000001</v>
      </c>
      <c r="AC46" s="109">
        <v>9.5551456785000006</v>
      </c>
      <c r="AD46" s="109">
        <v>294.77008828999999</v>
      </c>
      <c r="AE46" s="109">
        <v>285.92698216000002</v>
      </c>
      <c r="AF46" s="109">
        <v>8.2084327100000007E-2</v>
      </c>
      <c r="AH46" s="109" t="s">
        <v>45</v>
      </c>
      <c r="AI46" s="109">
        <v>3.8177338979841999</v>
      </c>
      <c r="AJ46" s="109">
        <v>7.2626128208589096</v>
      </c>
      <c r="AK46" s="109">
        <v>44.007024714573902</v>
      </c>
      <c r="AL46" s="109">
        <v>44.007024714573902</v>
      </c>
      <c r="AM46" s="109">
        <v>21.834361660394499</v>
      </c>
      <c r="AN46" s="109">
        <v>5.8731621003433698E-4</v>
      </c>
      <c r="AO46" s="109">
        <v>2.8674631084067699E-3</v>
      </c>
      <c r="AP46" s="109">
        <v>94.931173125898894</v>
      </c>
      <c r="AQ46" s="109">
        <v>8.2407109826934902E-2</v>
      </c>
      <c r="AR46" s="109">
        <v>16.2756846988155</v>
      </c>
      <c r="AS46" s="109">
        <v>215.630570961953</v>
      </c>
      <c r="AT46" s="109">
        <v>3.0915794022167399E-6</v>
      </c>
      <c r="AU46" s="109">
        <v>1.23660495929716E-5</v>
      </c>
      <c r="AV46" s="109">
        <v>32893.558733003701</v>
      </c>
      <c r="AW46" s="109">
        <v>8.67780207014005</v>
      </c>
      <c r="AX46" s="109">
        <v>216.17924761763001</v>
      </c>
      <c r="AY46" s="109">
        <v>13.780514673412799</v>
      </c>
      <c r="AZ46" s="109">
        <v>0.319795647194343</v>
      </c>
      <c r="BA46" s="109">
        <v>49.284538688360101</v>
      </c>
      <c r="BB46" s="109">
        <v>1.0096014295871201</v>
      </c>
      <c r="BC46" s="109">
        <v>180.52392203802901</v>
      </c>
      <c r="BD46" s="109">
        <v>17.784695555736601</v>
      </c>
      <c r="BE46" s="109">
        <v>170.220489244101</v>
      </c>
      <c r="BF46" s="109">
        <v>85.082241406438598</v>
      </c>
      <c r="BG46" s="109">
        <v>322.38720554859702</v>
      </c>
      <c r="BH46" s="109">
        <v>108.487855974558</v>
      </c>
      <c r="BI46" s="109">
        <v>108.487855974558</v>
      </c>
      <c r="BJ46" s="109">
        <v>42.485116816002197</v>
      </c>
      <c r="BK46" s="109">
        <v>1.1118567748940899E-5</v>
      </c>
      <c r="BL46" s="109">
        <v>6.51235354477973E-5</v>
      </c>
      <c r="BM46" s="109">
        <v>36.481142153143999</v>
      </c>
      <c r="BN46" s="109">
        <v>130.23737186045801</v>
      </c>
      <c r="BO46" s="109">
        <v>6.2687654354937399</v>
      </c>
      <c r="BP46" s="109">
        <v>25.786523614846601</v>
      </c>
      <c r="BQ46" s="109">
        <v>1.1319262901679299</v>
      </c>
      <c r="BR46" s="109">
        <v>1.12031194298847E-3</v>
      </c>
      <c r="BS46" s="109">
        <v>2.2745629281789199E-3</v>
      </c>
      <c r="BT46" s="109">
        <v>5.2668841869971299</v>
      </c>
      <c r="BU46" s="109">
        <v>8.6501962663347598</v>
      </c>
      <c r="BV46" s="109">
        <v>10.9164279407177</v>
      </c>
      <c r="BW46" s="109">
        <v>0</v>
      </c>
      <c r="BX46" s="109">
        <v>2.9380218698501302E-3</v>
      </c>
      <c r="BY46" s="109">
        <v>2.82277763631453E-3</v>
      </c>
      <c r="BZ46" s="109">
        <v>4443.7028925742798</v>
      </c>
      <c r="CA46" s="109">
        <v>4104.1303897220496</v>
      </c>
      <c r="CB46" s="109">
        <v>419.53293923510603</v>
      </c>
      <c r="CC46" s="109">
        <v>4560.1444711103004</v>
      </c>
      <c r="CD46" s="109">
        <v>108.644988810881</v>
      </c>
      <c r="CE46" s="109">
        <v>1.6665155541151999</v>
      </c>
      <c r="CF46" s="109">
        <v>2.1516977216333999E-3</v>
      </c>
      <c r="CG46" s="109">
        <v>0.193286995794683</v>
      </c>
      <c r="CH46" s="109">
        <v>0.108948180889234</v>
      </c>
      <c r="CI46" s="109">
        <v>2.28823873278328</v>
      </c>
      <c r="CJ46" s="109">
        <v>4.9592629342416303E-2</v>
      </c>
      <c r="CK46" s="109">
        <v>1967.0784551199499</v>
      </c>
      <c r="CL46" s="109">
        <v>0.223471177323258</v>
      </c>
      <c r="CM46" s="109">
        <v>5.7576829092191799E-2</v>
      </c>
      <c r="CN46" s="109">
        <v>237.31189415609799</v>
      </c>
      <c r="CO46" s="109">
        <v>0.104898283591549</v>
      </c>
      <c r="CP46" s="109">
        <v>3.3421808892342698E-6</v>
      </c>
      <c r="CQ46" s="109">
        <v>1.0794410831307799E-2</v>
      </c>
      <c r="CR46" s="109">
        <v>465.11955871278701</v>
      </c>
      <c r="CS46" s="109">
        <v>442.81498547799998</v>
      </c>
      <c r="CT46" s="109">
        <v>22.304573234786702</v>
      </c>
      <c r="CU46" s="109">
        <v>4.1865418299464799E-4</v>
      </c>
      <c r="CV46" s="109">
        <v>47.677445835193502</v>
      </c>
      <c r="CW46" s="109">
        <v>3.0096270992134998E-3</v>
      </c>
      <c r="CX46" s="109">
        <v>31.344199617498099</v>
      </c>
      <c r="CY46" s="109">
        <v>0.42949087540027697</v>
      </c>
      <c r="CZ46" s="109">
        <v>124.263867678588</v>
      </c>
      <c r="DA46" s="109">
        <v>16.767187125240302</v>
      </c>
      <c r="DB46" s="109">
        <v>0.213783150845748</v>
      </c>
      <c r="DC46" s="109">
        <v>1.1233714298627</v>
      </c>
      <c r="DD46" s="109">
        <v>1.1711230509763701E-3</v>
      </c>
      <c r="DE46" s="109">
        <v>7.1753377297904901</v>
      </c>
      <c r="DF46" s="109">
        <v>1079.0163542498001</v>
      </c>
      <c r="DG46" s="109">
        <v>9.6665010550494106</v>
      </c>
      <c r="DH46" s="109">
        <v>0</v>
      </c>
      <c r="DI46" s="109">
        <v>466.480035670277</v>
      </c>
      <c r="DJ46" s="109">
        <v>359.15572563606298</v>
      </c>
      <c r="DK46" s="109">
        <v>138.12863401663299</v>
      </c>
      <c r="DL46" s="109">
        <v>4424.1972617492502</v>
      </c>
      <c r="DM46" s="109">
        <v>290.16506263949998</v>
      </c>
      <c r="DN46" s="109">
        <v>691.630024347073</v>
      </c>
      <c r="DP46" s="30">
        <f t="shared" si="32"/>
        <v>7.9999970141870543E-3</v>
      </c>
      <c r="DQ46" s="45">
        <f t="shared" si="33"/>
        <v>-5.4512626844178795E-4</v>
      </c>
      <c r="DR46" s="45">
        <f t="shared" si="34"/>
        <v>-1.2124805199123571E-2</v>
      </c>
      <c r="DS46" s="45">
        <f t="shared" si="35"/>
        <v>-1.4068922988895703E-2</v>
      </c>
      <c r="DT46" s="45">
        <f t="shared" si="36"/>
        <v>-1.0387407027426424E-2</v>
      </c>
      <c r="DU46" s="45">
        <f t="shared" si="37"/>
        <v>-1.0666228781565094E-2</v>
      </c>
      <c r="DV46" s="45">
        <f t="shared" si="38"/>
        <v>-4.2012871525655276E-3</v>
      </c>
      <c r="DW46" s="45">
        <f t="shared" si="39"/>
        <v>1.3172572727808774E-2</v>
      </c>
      <c r="DX46" s="45">
        <f t="shared" si="40"/>
        <v>-7.2899822891744296E-3</v>
      </c>
      <c r="DY46" s="45">
        <f t="shared" si="41"/>
        <v>6.8681626704104933E-3</v>
      </c>
      <c r="DZ46" s="45">
        <f t="shared" si="42"/>
        <v>-1.1055677887034208E-2</v>
      </c>
      <c r="EA46" s="45">
        <f t="shared" si="43"/>
        <v>-1.0422376954005974E-2</v>
      </c>
      <c r="EB46" s="45">
        <f t="shared" si="44"/>
        <v>1.0105948115495382E-2</v>
      </c>
      <c r="EC46" s="45">
        <f t="shared" si="45"/>
        <v>1.1588365997846585E-2</v>
      </c>
      <c r="ED46" s="45">
        <f t="shared" si="46"/>
        <v>1.3792433046474595E-2</v>
      </c>
      <c r="EE46" s="45">
        <f t="shared" si="47"/>
        <v>1.5072624759199557E-2</v>
      </c>
      <c r="EF46" s="45">
        <f t="shared" si="48"/>
        <v>-1.9790789812098712E-3</v>
      </c>
      <c r="EG46" s="45">
        <f t="shared" si="49"/>
        <v>-8.3317404851104837E-3</v>
      </c>
      <c r="EH46" s="45">
        <f t="shared" si="50"/>
        <v>-1.3451017078710699E-2</v>
      </c>
      <c r="EI46" s="45">
        <f t="shared" si="51"/>
        <v>-1.4934090510537155E-2</v>
      </c>
      <c r="EJ46" s="45">
        <f t="shared" si="52"/>
        <v>-6.4923135434742062E-3</v>
      </c>
      <c r="EK46" s="45">
        <f t="shared" si="53"/>
        <v>5.369471387087911E-3</v>
      </c>
      <c r="EL46" s="45">
        <f t="shared" si="54"/>
        <v>1.1733434736847321E-3</v>
      </c>
      <c r="EM46" s="45">
        <f t="shared" si="55"/>
        <v>5.4004293251033071E-3</v>
      </c>
      <c r="EN46" s="45">
        <f t="shared" si="56"/>
        <v>6.7773221597758641E-3</v>
      </c>
      <c r="EO46" s="45">
        <f t="shared" si="57"/>
        <v>3.4021689113720196E-3</v>
      </c>
      <c r="EP46" s="45">
        <f t="shared" si="58"/>
        <v>1.5592854846775472E-2</v>
      </c>
      <c r="EQ46" s="45">
        <f t="shared" si="59"/>
        <v>1.541045840944481E-2</v>
      </c>
      <c r="ER46" s="45">
        <f t="shared" si="60"/>
        <v>1.1653969525547926E-2</v>
      </c>
      <c r="ES46" s="45">
        <f t="shared" si="61"/>
        <v>-1.8721669473621434E-2</v>
      </c>
      <c r="ET46" s="45">
        <f t="shared" si="62"/>
        <v>-1.8722556589010751E-2</v>
      </c>
      <c r="EU46" s="45">
        <f t="shared" si="63"/>
        <v>3.9323307912564323E-3</v>
      </c>
    </row>
    <row r="47" spans="1:151" x14ac:dyDescent="0.25">
      <c r="A47" s="11" t="s">
        <v>46</v>
      </c>
      <c r="B47" s="20">
        <v>296080.46899000002</v>
      </c>
      <c r="C47" s="20">
        <v>40.890471583999997</v>
      </c>
      <c r="D47" s="20">
        <v>19169.429692999998</v>
      </c>
      <c r="E47" s="20">
        <v>2222.19841</v>
      </c>
      <c r="F47" s="20">
        <v>2100.7996492000002</v>
      </c>
      <c r="G47" s="20">
        <v>37.753448429000002</v>
      </c>
      <c r="H47" s="20">
        <v>24310.957683000001</v>
      </c>
      <c r="I47" s="20">
        <v>213.51044304999999</v>
      </c>
      <c r="J47" s="20">
        <v>653.64132594</v>
      </c>
      <c r="K47" s="20">
        <v>528.11693575000004</v>
      </c>
      <c r="L47" s="109">
        <v>36.556230806000002</v>
      </c>
      <c r="M47" s="109">
        <v>107.50845776</v>
      </c>
      <c r="N47" s="109">
        <v>39.057670434000002</v>
      </c>
      <c r="O47" s="109">
        <v>2161.1421008000002</v>
      </c>
      <c r="P47" s="109">
        <v>1521.4104537000001</v>
      </c>
      <c r="Q47" s="109">
        <v>4.7768069999999999E-4</v>
      </c>
      <c r="R47" s="109">
        <v>8.3071400000000006E-5</v>
      </c>
      <c r="S47" s="109">
        <v>1.28839132E-2</v>
      </c>
      <c r="T47" s="109">
        <v>2.1488241599999999E-2</v>
      </c>
      <c r="U47" s="109">
        <v>1.7618646000000002E-2</v>
      </c>
      <c r="V47" s="109">
        <v>7.7297011443999999</v>
      </c>
      <c r="W47" s="109">
        <v>1.3481336599999999E-2</v>
      </c>
      <c r="X47" s="109">
        <v>1.1731089139999999</v>
      </c>
      <c r="Y47" s="109">
        <v>0.61888198480000001</v>
      </c>
      <c r="Z47" s="109">
        <v>10.752792101000001</v>
      </c>
      <c r="AA47" s="109">
        <v>422.78597715000001</v>
      </c>
      <c r="AB47" s="109">
        <v>331.51038758999999</v>
      </c>
      <c r="AC47" s="109">
        <v>62.541290285999999</v>
      </c>
      <c r="AD47" s="109">
        <v>1064.0288857</v>
      </c>
      <c r="AE47" s="109">
        <v>1032.1079990000001</v>
      </c>
      <c r="AF47" s="109">
        <v>0.53274539340000004</v>
      </c>
      <c r="AH47" s="109" t="s">
        <v>46</v>
      </c>
      <c r="AI47" s="109">
        <v>29.780741332170301</v>
      </c>
      <c r="AJ47" s="109">
        <v>36.0957670646061</v>
      </c>
      <c r="AK47" s="109">
        <v>211.62591092730699</v>
      </c>
      <c r="AL47" s="109">
        <v>211.62591092730699</v>
      </c>
      <c r="AM47" s="109">
        <v>104.891303030985</v>
      </c>
      <c r="AN47" s="109">
        <v>2.9766084104124201E-3</v>
      </c>
      <c r="AO47" s="109">
        <v>1.45330162425525E-2</v>
      </c>
      <c r="AP47" s="109">
        <v>654.96110344067995</v>
      </c>
      <c r="AQ47" s="109">
        <v>0.52776541127870802</v>
      </c>
      <c r="AR47" s="109">
        <v>107.619339626731</v>
      </c>
      <c r="AS47" s="109">
        <v>1551.94464852956</v>
      </c>
      <c r="AT47" s="109">
        <v>1.64755029944278E-5</v>
      </c>
      <c r="AU47" s="109">
        <v>6.5901777818195802E-5</v>
      </c>
      <c r="AV47" s="109">
        <v>294555.139160369</v>
      </c>
      <c r="AW47" s="109">
        <v>31.358429614136</v>
      </c>
      <c r="AX47" s="109">
        <v>781.53146922623296</v>
      </c>
      <c r="AY47" s="109">
        <v>49.783472658829197</v>
      </c>
      <c r="AZ47" s="109">
        <v>1.1561996964235499</v>
      </c>
      <c r="BA47" s="109">
        <v>178.072967206247</v>
      </c>
      <c r="BB47" s="109">
        <v>3.3488965464596498</v>
      </c>
      <c r="BC47" s="109">
        <v>1152.1260133181299</v>
      </c>
      <c r="BD47" s="109">
        <v>115.07363637906499</v>
      </c>
      <c r="BE47" s="109">
        <v>1202.01727881802</v>
      </c>
      <c r="BF47" s="109">
        <v>423.98399095555601</v>
      </c>
      <c r="BG47" s="109">
        <v>1889.1825845517501</v>
      </c>
      <c r="BH47" s="109">
        <v>522.28114359274105</v>
      </c>
      <c r="BI47" s="109">
        <v>522.28114359274105</v>
      </c>
      <c r="BJ47" s="109">
        <v>335.589532359099</v>
      </c>
      <c r="BK47" s="109">
        <v>5.1670174852591402E-5</v>
      </c>
      <c r="BL47" s="109">
        <v>4.1440583852788999E-4</v>
      </c>
      <c r="BM47" s="109">
        <v>152.00126001069199</v>
      </c>
      <c r="BN47" s="109">
        <v>806.45296041044901</v>
      </c>
      <c r="BO47" s="109">
        <v>37.896489373378401</v>
      </c>
      <c r="BP47" s="109">
        <v>121.610784947125</v>
      </c>
      <c r="BQ47" s="109">
        <v>5.0559095520441799</v>
      </c>
      <c r="BR47" s="109">
        <v>4.2079976719191798E-3</v>
      </c>
      <c r="BS47" s="109">
        <v>8.5435550235067794E-3</v>
      </c>
      <c r="BT47" s="109">
        <v>31.635338686005301</v>
      </c>
      <c r="BU47" s="109">
        <v>39.082974807367499</v>
      </c>
      <c r="BV47" s="109">
        <v>40.540135131202597</v>
      </c>
      <c r="BW47" s="109">
        <v>0</v>
      </c>
      <c r="BX47" s="109">
        <v>1.0827814744511799E-2</v>
      </c>
      <c r="BY47" s="109">
        <v>1.0403134106053299E-2</v>
      </c>
      <c r="BZ47" s="109">
        <v>24540.070136300699</v>
      </c>
      <c r="CA47" s="109">
        <v>17100.133566317701</v>
      </c>
      <c r="CB47" s="109">
        <v>1748.01412550912</v>
      </c>
      <c r="CC47" s="109">
        <v>19000.148951837498</v>
      </c>
      <c r="CD47" s="109">
        <v>691.19806279788497</v>
      </c>
      <c r="CE47" s="109">
        <v>7.7038882186047903</v>
      </c>
      <c r="CF47" s="109">
        <v>1.33448406707341E-2</v>
      </c>
      <c r="CG47" s="109">
        <v>1.1638518040867001</v>
      </c>
      <c r="CH47" s="109">
        <v>0.61498101666231197</v>
      </c>
      <c r="CI47" s="109">
        <v>10.702003807293901</v>
      </c>
      <c r="CJ47" s="109">
        <v>0.34884306380727198</v>
      </c>
      <c r="CK47" s="109">
        <v>10302.792265003</v>
      </c>
      <c r="CL47" s="109">
        <v>0.98154019951828997</v>
      </c>
      <c r="CM47" s="109">
        <v>0.20796698282048301</v>
      </c>
      <c r="CN47" s="109">
        <v>920.15208894547402</v>
      </c>
      <c r="CO47" s="109">
        <v>0.46907921923312201</v>
      </c>
      <c r="CP47" s="109">
        <v>9.3899687571994593E-6</v>
      </c>
      <c r="CQ47" s="109">
        <v>3.8789382428060397E-2</v>
      </c>
      <c r="CR47" s="109">
        <v>2192.32662706782</v>
      </c>
      <c r="CS47" s="109">
        <v>2072.33145503786</v>
      </c>
      <c r="CT47" s="109">
        <v>119.99517202996</v>
      </c>
      <c r="CU47" s="109">
        <v>8.2365416910552998E-4</v>
      </c>
      <c r="CV47" s="109">
        <v>308.16620355715702</v>
      </c>
      <c r="CW47" s="109">
        <v>5.9209917635322396E-3</v>
      </c>
      <c r="CX47" s="109">
        <v>168.50177049995301</v>
      </c>
      <c r="CY47" s="109">
        <v>1.86972223228999</v>
      </c>
      <c r="CZ47" s="109">
        <v>666.07193340939205</v>
      </c>
      <c r="DA47" s="109">
        <v>122.427107994189</v>
      </c>
      <c r="DB47" s="109">
        <v>1.40368463907582</v>
      </c>
      <c r="DC47" s="109">
        <v>4.10893657302534</v>
      </c>
      <c r="DD47" s="109">
        <v>4.1516877560806202E-3</v>
      </c>
      <c r="DE47" s="109">
        <v>37.593966581017099</v>
      </c>
      <c r="DF47" s="109">
        <v>5764.8327002372098</v>
      </c>
      <c r="DG47" s="109">
        <v>62.641077101373902</v>
      </c>
      <c r="DH47" s="109">
        <v>0</v>
      </c>
      <c r="DI47" s="109">
        <v>2723.9061974941001</v>
      </c>
      <c r="DJ47" s="109">
        <v>2170.9826710051302</v>
      </c>
      <c r="DK47" s="109">
        <v>620.67867421801202</v>
      </c>
      <c r="DL47" s="109">
        <v>24399.316130226998</v>
      </c>
      <c r="DM47" s="109">
        <v>1525.8245954576701</v>
      </c>
      <c r="DN47" s="109">
        <v>3544.5249785554001</v>
      </c>
      <c r="DP47" s="30">
        <f t="shared" si="32"/>
        <v>8.0000035997608264E-3</v>
      </c>
      <c r="DQ47" s="45">
        <f t="shared" si="33"/>
        <v>-5.1517407913945898E-3</v>
      </c>
      <c r="DR47" s="45">
        <f t="shared" si="34"/>
        <v>-8.5676794428187243E-3</v>
      </c>
      <c r="DS47" s="45">
        <f t="shared" si="35"/>
        <v>-8.8307656447554773E-3</v>
      </c>
      <c r="DT47" s="45">
        <f t="shared" si="36"/>
        <v>-1.3442446362014965E-2</v>
      </c>
      <c r="DU47" s="45">
        <f t="shared" si="37"/>
        <v>-1.3551122865515092E-2</v>
      </c>
      <c r="DV47" s="45">
        <f t="shared" si="38"/>
        <v>-4.2242988288295888E-3</v>
      </c>
      <c r="DW47" s="45">
        <f t="shared" si="39"/>
        <v>3.6345111689608327E-3</v>
      </c>
      <c r="DX47" s="45">
        <f t="shared" si="40"/>
        <v>-8.8264166181870642E-3</v>
      </c>
      <c r="DY47" s="45">
        <f t="shared" si="41"/>
        <v>2.0191157570736192E-3</v>
      </c>
      <c r="DZ47" s="45">
        <f t="shared" si="42"/>
        <v>-1.1050189384612994E-2</v>
      </c>
      <c r="EA47" s="45">
        <f t="shared" si="43"/>
        <v>-1.2596039888180305E-2</v>
      </c>
      <c r="EB47" s="45">
        <f t="shared" si="44"/>
        <v>1.031378079839419E-3</v>
      </c>
      <c r="EC47" s="45">
        <f t="shared" si="45"/>
        <v>6.478720590941718E-4</v>
      </c>
      <c r="ED47" s="45">
        <f t="shared" si="46"/>
        <v>4.5534119211722707E-3</v>
      </c>
      <c r="EE47" s="45">
        <f t="shared" si="47"/>
        <v>2.9013483816513852E-3</v>
      </c>
      <c r="EF47" s="45">
        <f t="shared" si="48"/>
        <v>-4.6363980422887609E-3</v>
      </c>
      <c r="EG47" s="45">
        <f t="shared" si="49"/>
        <v>-8.3556938654747951E-3</v>
      </c>
      <c r="EH47" s="45">
        <f t="shared" si="50"/>
        <v>-1.0273315453106306E-2</v>
      </c>
      <c r="EI47" s="45">
        <f t="shared" si="51"/>
        <v>-1.197365304357441E-2</v>
      </c>
      <c r="EJ47" s="45">
        <f t="shared" si="52"/>
        <v>-6.1878391242483691E-3</v>
      </c>
      <c r="EK47" s="45">
        <f t="shared" si="53"/>
        <v>-3.339446805638851E-3</v>
      </c>
      <c r="EL47" s="45">
        <f t="shared" si="54"/>
        <v>-1.0124806858238298E-2</v>
      </c>
      <c r="EM47" s="45">
        <f t="shared" si="55"/>
        <v>-7.8910916137662785E-3</v>
      </c>
      <c r="EN47" s="45">
        <f t="shared" si="56"/>
        <v>-6.3032504314189759E-3</v>
      </c>
      <c r="EO47" s="45">
        <f t="shared" si="57"/>
        <v>-4.7232656624484441E-3</v>
      </c>
      <c r="EP47" s="45">
        <f t="shared" si="58"/>
        <v>2.8336176465260559E-3</v>
      </c>
      <c r="EQ47" s="45">
        <f t="shared" si="59"/>
        <v>1.2304726855630058E-2</v>
      </c>
      <c r="ER47" s="45">
        <f t="shared" si="60"/>
        <v>1.5955349644623646E-3</v>
      </c>
      <c r="ES47" s="45">
        <f t="shared" si="61"/>
        <v>-1.7647500931629756E-2</v>
      </c>
      <c r="ET47" s="45">
        <f t="shared" si="62"/>
        <v>-1.7648340758385894E-2</v>
      </c>
      <c r="EU47" s="45">
        <f t="shared" si="63"/>
        <v>-9.3477713425349444E-3</v>
      </c>
    </row>
    <row r="48" spans="1:151" x14ac:dyDescent="0.25">
      <c r="A48" s="11" t="s">
        <v>47</v>
      </c>
      <c r="B48" s="20">
        <v>252440.07889</v>
      </c>
      <c r="C48" s="20">
        <v>40.956230929999997</v>
      </c>
      <c r="D48" s="20">
        <v>21863.023146</v>
      </c>
      <c r="E48" s="20">
        <v>2199.6058348000001</v>
      </c>
      <c r="F48" s="20">
        <v>2089.7233483999998</v>
      </c>
      <c r="G48" s="20">
        <v>27.125957958000001</v>
      </c>
      <c r="H48" s="20">
        <v>23157.204516999998</v>
      </c>
      <c r="I48" s="20">
        <v>230.4893793</v>
      </c>
      <c r="J48" s="20">
        <v>598.00304018999998</v>
      </c>
      <c r="K48" s="20">
        <v>580.18994783000005</v>
      </c>
      <c r="L48" s="109">
        <v>39.861604950999997</v>
      </c>
      <c r="M48" s="109">
        <v>100.18982702</v>
      </c>
      <c r="N48" s="109">
        <v>40.354252090000003</v>
      </c>
      <c r="O48" s="109">
        <v>1992.3091065000001</v>
      </c>
      <c r="P48" s="109">
        <v>1470.9706202</v>
      </c>
      <c r="Q48" s="109">
        <v>4.525388E-4</v>
      </c>
      <c r="R48" s="109">
        <v>8.3109599999999995E-5</v>
      </c>
      <c r="S48" s="109">
        <v>1.3663540300000001E-2</v>
      </c>
      <c r="T48" s="109">
        <v>2.3246710600000001E-2</v>
      </c>
      <c r="U48" s="109">
        <v>1.7043988600000001E-2</v>
      </c>
      <c r="V48" s="109">
        <v>8.0975789798999998</v>
      </c>
      <c r="W48" s="109">
        <v>1.1306518099999999E-2</v>
      </c>
      <c r="X48" s="109">
        <v>0.98939769990000004</v>
      </c>
      <c r="Y48" s="109">
        <v>0.54315642490000005</v>
      </c>
      <c r="Z48" s="109">
        <v>11.137687717</v>
      </c>
      <c r="AA48" s="109">
        <v>415.22775091</v>
      </c>
      <c r="AB48" s="109">
        <v>273.57724337000002</v>
      </c>
      <c r="AC48" s="109">
        <v>58.327910095</v>
      </c>
      <c r="AD48" s="109">
        <v>1255.7216132000001</v>
      </c>
      <c r="AE48" s="109">
        <v>1218.0499706000001</v>
      </c>
      <c r="AF48" s="109">
        <v>0.4330897078</v>
      </c>
      <c r="AH48" s="109" t="s">
        <v>47</v>
      </c>
      <c r="AI48" s="109">
        <v>27.272495684450401</v>
      </c>
      <c r="AJ48" s="109">
        <v>39.485041021380603</v>
      </c>
      <c r="AK48" s="109">
        <v>229.15323244365601</v>
      </c>
      <c r="AL48" s="109">
        <v>229.15323244365601</v>
      </c>
      <c r="AM48" s="109">
        <v>114.268320083334</v>
      </c>
      <c r="AN48" s="109">
        <v>2.8869507035499901E-3</v>
      </c>
      <c r="AO48" s="109">
        <v>1.40950890005897E-2</v>
      </c>
      <c r="AP48" s="109">
        <v>600.94116185738403</v>
      </c>
      <c r="AQ48" s="109">
        <v>0.43199108260667002</v>
      </c>
      <c r="AR48" s="109">
        <v>100.764640876814</v>
      </c>
      <c r="AS48" s="109">
        <v>1482.45835899952</v>
      </c>
      <c r="AT48" s="109">
        <v>1.6514746305329101E-5</v>
      </c>
      <c r="AU48" s="109">
        <v>6.6057205729812493E-5</v>
      </c>
      <c r="AV48" s="109">
        <v>251885.557817644</v>
      </c>
      <c r="AW48" s="109">
        <v>37.128999815032202</v>
      </c>
      <c r="AX48" s="109">
        <v>925.50126041546105</v>
      </c>
      <c r="AY48" s="109">
        <v>58.937807667675202</v>
      </c>
      <c r="AZ48" s="109">
        <v>1.3692263602242101</v>
      </c>
      <c r="BA48" s="109">
        <v>210.830265787022</v>
      </c>
      <c r="BB48" s="109">
        <v>3.8286455338216498</v>
      </c>
      <c r="BC48" s="109">
        <v>1113.4148194034899</v>
      </c>
      <c r="BD48" s="109">
        <v>111.274961659323</v>
      </c>
      <c r="BE48" s="109">
        <v>1109.47112412708</v>
      </c>
      <c r="BF48" s="109">
        <v>419.174273953642</v>
      </c>
      <c r="BG48" s="109">
        <v>1721.75343948717</v>
      </c>
      <c r="BH48" s="109">
        <v>575.276812570983</v>
      </c>
      <c r="BI48" s="109">
        <v>575.276812570983</v>
      </c>
      <c r="BJ48" s="109">
        <v>277.24613649884998</v>
      </c>
      <c r="BK48" s="109">
        <v>5.0727978341686599E-5</v>
      </c>
      <c r="BL48" s="109">
        <v>3.9084160959756297E-4</v>
      </c>
      <c r="BM48" s="109">
        <v>173.665006308084</v>
      </c>
      <c r="BN48" s="109">
        <v>730.38951691049795</v>
      </c>
      <c r="BO48" s="109">
        <v>35.2242158796411</v>
      </c>
      <c r="BP48" s="109">
        <v>124.247824987364</v>
      </c>
      <c r="BQ48" s="109">
        <v>5.7234754158093404</v>
      </c>
      <c r="BR48" s="109">
        <v>4.47268136929071E-3</v>
      </c>
      <c r="BS48" s="109">
        <v>9.0809027607378807E-3</v>
      </c>
      <c r="BT48" s="109">
        <v>28.7142977589635</v>
      </c>
      <c r="BU48" s="109">
        <v>40.636798868100598</v>
      </c>
      <c r="BV48" s="109">
        <v>40.713687487226899</v>
      </c>
      <c r="BW48" s="109">
        <v>0</v>
      </c>
      <c r="BX48" s="109">
        <v>1.17389139293529E-2</v>
      </c>
      <c r="BY48" s="109">
        <v>1.1278577166729999E-2</v>
      </c>
      <c r="BZ48" s="109">
        <v>23477.239504180499</v>
      </c>
      <c r="CA48" s="109">
        <v>19537.2856285983</v>
      </c>
      <c r="CB48" s="109">
        <v>1997.1444879313401</v>
      </c>
      <c r="CC48" s="109">
        <v>21708.095122837702</v>
      </c>
      <c r="CD48" s="109">
        <v>646.81352707358405</v>
      </c>
      <c r="CE48" s="109">
        <v>8.11329565700491</v>
      </c>
      <c r="CF48" s="109">
        <v>1.12612551502945E-2</v>
      </c>
      <c r="CG48" s="109">
        <v>0.98859869210359497</v>
      </c>
      <c r="CH48" s="109">
        <v>0.54365973705914405</v>
      </c>
      <c r="CI48" s="109">
        <v>11.142876595314</v>
      </c>
      <c r="CJ48" s="109">
        <v>0.36258592763328201</v>
      </c>
      <c r="CK48" s="109">
        <v>9890.69475571355</v>
      </c>
      <c r="CL48" s="109">
        <v>1.0357840171519499</v>
      </c>
      <c r="CM48" s="109">
        <v>0.246193003521883</v>
      </c>
      <c r="CN48" s="109">
        <v>1041.4191610200701</v>
      </c>
      <c r="CO48" s="109">
        <v>0.50202247887696505</v>
      </c>
      <c r="CP48" s="109">
        <v>1.00985190121088E-5</v>
      </c>
      <c r="CQ48" s="109">
        <v>4.5827918947072499E-2</v>
      </c>
      <c r="CR48" s="109">
        <v>2178.5942530899802</v>
      </c>
      <c r="CS48" s="109">
        <v>2069.4376344488001</v>
      </c>
      <c r="CT48" s="109">
        <v>109.156618641181</v>
      </c>
      <c r="CU48" s="109">
        <v>6.6100756218411797E-4</v>
      </c>
      <c r="CV48" s="109">
        <v>255.863221581044</v>
      </c>
      <c r="CW48" s="109">
        <v>4.7518952954469004E-3</v>
      </c>
      <c r="CX48" s="109">
        <v>154.11524921598101</v>
      </c>
      <c r="CY48" s="109">
        <v>1.94903845411906</v>
      </c>
      <c r="CZ48" s="109">
        <v>608.20363528938299</v>
      </c>
      <c r="DA48" s="109">
        <v>117.17635586744299</v>
      </c>
      <c r="DB48" s="109">
        <v>1.1815392470113499</v>
      </c>
      <c r="DC48" s="109">
        <v>4.5030843498294102</v>
      </c>
      <c r="DD48" s="109">
        <v>4.87904237151187E-3</v>
      </c>
      <c r="DE48" s="109">
        <v>27.038796523311099</v>
      </c>
      <c r="DF48" s="109">
        <v>5479.52207302025</v>
      </c>
      <c r="DG48" s="109">
        <v>58.716595071600601</v>
      </c>
      <c r="DH48" s="109">
        <v>0</v>
      </c>
      <c r="DI48" s="109">
        <v>2551.91240028928</v>
      </c>
      <c r="DJ48" s="109">
        <v>2010.2359838217701</v>
      </c>
      <c r="DK48" s="109">
        <v>627.72645422721905</v>
      </c>
      <c r="DL48" s="109">
        <v>23353.661226982302</v>
      </c>
      <c r="DM48" s="109">
        <v>1484.40473676737</v>
      </c>
      <c r="DN48" s="109">
        <v>3473.4246153379599</v>
      </c>
      <c r="DP48" s="30">
        <f t="shared" si="32"/>
        <v>8.0000113011013101E-3</v>
      </c>
      <c r="DQ48" s="45">
        <f t="shared" si="33"/>
        <v>-2.1966443474200946E-3</v>
      </c>
      <c r="DR48" s="45">
        <f t="shared" si="34"/>
        <v>-5.9220157047077601E-3</v>
      </c>
      <c r="DS48" s="45">
        <f t="shared" si="35"/>
        <v>-7.0863037617303684E-3</v>
      </c>
      <c r="DT48" s="45">
        <f t="shared" si="36"/>
        <v>-9.5524304298503851E-3</v>
      </c>
      <c r="DU48" s="45">
        <f t="shared" si="37"/>
        <v>-9.7073681866700623E-3</v>
      </c>
      <c r="DV48" s="45">
        <f t="shared" si="38"/>
        <v>-3.2132113020250448E-3</v>
      </c>
      <c r="DW48" s="45">
        <f t="shared" si="39"/>
        <v>8.4836107846299868E-3</v>
      </c>
      <c r="DX48" s="45">
        <f t="shared" si="40"/>
        <v>-5.796999672617831E-3</v>
      </c>
      <c r="DY48" s="45">
        <f t="shared" si="41"/>
        <v>4.9132219569494838E-3</v>
      </c>
      <c r="DZ48" s="45">
        <f t="shared" si="42"/>
        <v>-8.4681495730716087E-3</v>
      </c>
      <c r="EA48" s="45">
        <f t="shared" si="43"/>
        <v>-9.4467829401823199E-3</v>
      </c>
      <c r="EB48" s="45">
        <f t="shared" si="44"/>
        <v>5.7372477217598012E-3</v>
      </c>
      <c r="EC48" s="45">
        <f t="shared" si="45"/>
        <v>7.001660629726107E-3</v>
      </c>
      <c r="ED48" s="45">
        <f t="shared" si="46"/>
        <v>8.9980401451174152E-3</v>
      </c>
      <c r="EE48" s="45">
        <f t="shared" si="47"/>
        <v>9.1328245329219543E-3</v>
      </c>
      <c r="EF48" s="45">
        <f t="shared" si="48"/>
        <v>-1.9240185562909194E-3</v>
      </c>
      <c r="EG48" s="45">
        <f t="shared" si="49"/>
        <v>-6.4691439359400504E-3</v>
      </c>
      <c r="EH48" s="45">
        <f t="shared" si="50"/>
        <v>-8.0474143272669819E-3</v>
      </c>
      <c r="EI48" s="45">
        <f t="shared" si="51"/>
        <v>-9.8602984250641349E-3</v>
      </c>
      <c r="EJ48" s="45">
        <f t="shared" si="52"/>
        <v>-3.6346478112706661E-3</v>
      </c>
      <c r="EK48" s="45">
        <f t="shared" si="53"/>
        <v>1.9409106282164716E-3</v>
      </c>
      <c r="EL48" s="45">
        <f t="shared" si="54"/>
        <v>-4.0032615969985532E-3</v>
      </c>
      <c r="EM48" s="45">
        <f t="shared" si="55"/>
        <v>-8.0756989478126759E-4</v>
      </c>
      <c r="EN48" s="45">
        <f t="shared" si="56"/>
        <v>9.2664311065946347E-4</v>
      </c>
      <c r="EO48" s="45">
        <f t="shared" si="57"/>
        <v>4.6588470119158419E-4</v>
      </c>
      <c r="EP48" s="45">
        <f t="shared" si="58"/>
        <v>9.5044780484756335E-3</v>
      </c>
      <c r="EQ48" s="45">
        <f t="shared" si="59"/>
        <v>1.3410812550252792E-2</v>
      </c>
      <c r="ER48" s="45">
        <f t="shared" si="60"/>
        <v>6.6637905587143571E-3</v>
      </c>
      <c r="ES48" s="45">
        <f t="shared" si="61"/>
        <v>-1.4434256311455975E-2</v>
      </c>
      <c r="ET48" s="45">
        <f t="shared" si="62"/>
        <v>-1.4435175288526926E-2</v>
      </c>
      <c r="EU48" s="45">
        <f t="shared" si="63"/>
        <v>-2.5367150812951804E-3</v>
      </c>
    </row>
    <row r="49" spans="1:151" x14ac:dyDescent="0.25">
      <c r="A49" s="11" t="s">
        <v>48</v>
      </c>
      <c r="B49" s="20">
        <v>52100.694637000001</v>
      </c>
      <c r="C49" s="20">
        <v>7.3199911471999997</v>
      </c>
      <c r="D49" s="20">
        <v>3265.2149763000002</v>
      </c>
      <c r="E49" s="20">
        <v>393.58234984000001</v>
      </c>
      <c r="F49" s="20">
        <v>371.99749448</v>
      </c>
      <c r="G49" s="20">
        <v>5.5176912047000002</v>
      </c>
      <c r="H49" s="20">
        <v>5120.6210886999997</v>
      </c>
      <c r="I49" s="20">
        <v>41.593753089000003</v>
      </c>
      <c r="J49" s="20">
        <v>134.61617189</v>
      </c>
      <c r="K49" s="20">
        <v>101.14313142</v>
      </c>
      <c r="L49" s="109">
        <v>6.9796775032999996</v>
      </c>
      <c r="M49" s="109">
        <v>21.826633456</v>
      </c>
      <c r="N49" s="109">
        <v>8.2740653585999997</v>
      </c>
      <c r="O49" s="109">
        <v>460.35243405</v>
      </c>
      <c r="P49" s="109">
        <v>328.88780188999999</v>
      </c>
      <c r="Q49" s="109">
        <v>8.7623100000000005E-5</v>
      </c>
      <c r="R49" s="109">
        <v>1.5395300000000001E-5</v>
      </c>
      <c r="S49" s="109">
        <v>2.3034982999999998E-3</v>
      </c>
      <c r="T49" s="109">
        <v>3.8654599000000002E-3</v>
      </c>
      <c r="U49" s="109">
        <v>3.2164404999999998E-3</v>
      </c>
      <c r="V49" s="109">
        <v>1.5845207112999999</v>
      </c>
      <c r="W49" s="109">
        <v>2.4127236000000001E-3</v>
      </c>
      <c r="X49" s="109">
        <v>0.2159276846</v>
      </c>
      <c r="Y49" s="109">
        <v>0.1169994563</v>
      </c>
      <c r="Z49" s="109">
        <v>2.1804552602</v>
      </c>
      <c r="AA49" s="109">
        <v>92.209344028999993</v>
      </c>
      <c r="AB49" s="109">
        <v>65.592491655000003</v>
      </c>
      <c r="AC49" s="109">
        <v>12.780354840999999</v>
      </c>
      <c r="AD49" s="109">
        <v>185.53953726</v>
      </c>
      <c r="AE49" s="109">
        <v>179.97334760000001</v>
      </c>
      <c r="AF49" s="109">
        <v>9.56025769E-2</v>
      </c>
      <c r="AH49" s="109" t="s">
        <v>48</v>
      </c>
      <c r="AI49" s="109">
        <v>5.6001097485337503</v>
      </c>
      <c r="AJ49" s="109">
        <v>6.9164779133421304</v>
      </c>
      <c r="AK49" s="109">
        <v>41.408257279474498</v>
      </c>
      <c r="AL49" s="109">
        <v>41.408257279474498</v>
      </c>
      <c r="AM49" s="109">
        <v>19.0404558214586</v>
      </c>
      <c r="AN49" s="109">
        <v>5.45182150057595E-4</v>
      </c>
      <c r="AO49" s="109">
        <v>2.6617662615673701E-3</v>
      </c>
      <c r="AP49" s="109">
        <v>135.495199579489</v>
      </c>
      <c r="AQ49" s="109">
        <v>9.5476845219650594E-2</v>
      </c>
      <c r="AR49" s="109">
        <v>21.967979920971299</v>
      </c>
      <c r="AS49" s="109">
        <v>309.28931393943799</v>
      </c>
      <c r="AT49" s="109">
        <v>3.0605550455530001E-6</v>
      </c>
      <c r="AU49" s="109">
        <v>1.22421739997905E-5</v>
      </c>
      <c r="AV49" s="109">
        <v>52110.903708504899</v>
      </c>
      <c r="AW49" s="109">
        <v>5.4817825121667596</v>
      </c>
      <c r="AX49" s="109">
        <v>136.60478387539399</v>
      </c>
      <c r="AY49" s="109">
        <v>8.7033479780860592</v>
      </c>
      <c r="AZ49" s="109">
        <v>0.202090143135082</v>
      </c>
      <c r="BA49" s="109">
        <v>31.1301606243489</v>
      </c>
      <c r="BB49" s="109">
        <v>0.59910328334352903</v>
      </c>
      <c r="BC49" s="109">
        <v>227.87297525548701</v>
      </c>
      <c r="BD49" s="109">
        <v>23.055743801482802</v>
      </c>
      <c r="BE49" s="109">
        <v>242.98389231823199</v>
      </c>
      <c r="BF49" s="109">
        <v>92.950003161592704</v>
      </c>
      <c r="BG49" s="109">
        <v>397.23817452792002</v>
      </c>
      <c r="BH49" s="109">
        <v>100.41340001117101</v>
      </c>
      <c r="BI49" s="109">
        <v>100.41340001117101</v>
      </c>
      <c r="BJ49" s="109">
        <v>66.433392779601107</v>
      </c>
      <c r="BK49" s="109">
        <v>9.4357327999412503E-6</v>
      </c>
      <c r="BL49" s="109">
        <v>7.6406645923236095E-5</v>
      </c>
      <c r="BM49" s="109">
        <v>25.932100502764001</v>
      </c>
      <c r="BN49" s="109">
        <v>164.82163238252201</v>
      </c>
      <c r="BO49" s="109">
        <v>7.5735312773286596</v>
      </c>
      <c r="BP49" s="109">
        <v>25.047207937269501</v>
      </c>
      <c r="BQ49" s="109">
        <v>0.95399142082706401</v>
      </c>
      <c r="BR49" s="109">
        <v>7.5449869321031504E-4</v>
      </c>
      <c r="BS49" s="109">
        <v>1.5318603360946199E-3</v>
      </c>
      <c r="BT49" s="109">
        <v>6.2262794050080199</v>
      </c>
      <c r="BU49" s="109">
        <v>8.3217435592632096</v>
      </c>
      <c r="BV49" s="109">
        <v>7.2810901412611599</v>
      </c>
      <c r="BW49" s="109">
        <v>0</v>
      </c>
      <c r="BX49" s="109">
        <v>1.9522423948808701E-3</v>
      </c>
      <c r="BY49" s="109">
        <v>1.8756685306745499E-3</v>
      </c>
      <c r="BZ49" s="109">
        <v>5188.8250314985298</v>
      </c>
      <c r="CA49" s="109">
        <v>2917.3617792071</v>
      </c>
      <c r="CB49" s="109">
        <v>298.21946137094397</v>
      </c>
      <c r="CC49" s="109">
        <v>3241.5133410808098</v>
      </c>
      <c r="CD49" s="109">
        <v>139.77130041538899</v>
      </c>
      <c r="CE49" s="109">
        <v>1.5872815012428501</v>
      </c>
      <c r="CF49" s="109">
        <v>2.40659427693359E-3</v>
      </c>
      <c r="CG49" s="109">
        <v>0.21590885358113199</v>
      </c>
      <c r="CH49" s="109">
        <v>0.11713565627738499</v>
      </c>
      <c r="CI49" s="109">
        <v>2.18169654771628</v>
      </c>
      <c r="CJ49" s="109">
        <v>6.8643927523052095E-2</v>
      </c>
      <c r="CK49" s="109">
        <v>2216.3498952148602</v>
      </c>
      <c r="CL49" s="109">
        <v>0.175215724907268</v>
      </c>
      <c r="CM49" s="109">
        <v>3.6359286595347103E-2</v>
      </c>
      <c r="CN49" s="109">
        <v>161.85912396038199</v>
      </c>
      <c r="CO49" s="109">
        <v>8.4865316225466697E-2</v>
      </c>
      <c r="CP49" s="109">
        <v>1.67448814740102E-6</v>
      </c>
      <c r="CQ49" s="109">
        <v>6.7907351389187402E-3</v>
      </c>
      <c r="CR49" s="109">
        <v>390.38870100175001</v>
      </c>
      <c r="CS49" s="109">
        <v>368.90914298105997</v>
      </c>
      <c r="CT49" s="109">
        <v>21.479558020690298</v>
      </c>
      <c r="CU49" s="109">
        <v>1.7546791393155701E-4</v>
      </c>
      <c r="CV49" s="109">
        <v>55.875589830078702</v>
      </c>
      <c r="CW49" s="109">
        <v>1.2613860237988899E-3</v>
      </c>
      <c r="CX49" s="109">
        <v>30.2067241720266</v>
      </c>
      <c r="CY49" s="109">
        <v>0.33087148497825603</v>
      </c>
      <c r="CZ49" s="109">
        <v>119.266152394494</v>
      </c>
      <c r="DA49" s="109">
        <v>23.6598786905233</v>
      </c>
      <c r="DB49" s="109">
        <v>0.25628907400364798</v>
      </c>
      <c r="DC49" s="109">
        <v>0.74035077905829505</v>
      </c>
      <c r="DD49" s="109">
        <v>7.2944170858204205E-4</v>
      </c>
      <c r="DE49" s="109">
        <v>5.51149529147858</v>
      </c>
      <c r="DF49" s="109">
        <v>1244.72090400504</v>
      </c>
      <c r="DG49" s="109">
        <v>12.870345701378399</v>
      </c>
      <c r="DH49" s="109">
        <v>0</v>
      </c>
      <c r="DI49" s="109">
        <v>583.22392547635604</v>
      </c>
      <c r="DJ49" s="109">
        <v>464.36551321268098</v>
      </c>
      <c r="DK49" s="109">
        <v>135.862405523728</v>
      </c>
      <c r="DL49" s="109">
        <v>5160.9088540926004</v>
      </c>
      <c r="DM49" s="109">
        <v>331.53080171448102</v>
      </c>
      <c r="DN49" s="109">
        <v>768.749063022624</v>
      </c>
      <c r="DP49" s="30">
        <f t="shared" si="32"/>
        <v>7.9999980793284478E-3</v>
      </c>
      <c r="DQ49" s="45">
        <f t="shared" si="33"/>
        <v>1.9594885588431122E-4</v>
      </c>
      <c r="DR49" s="45">
        <f t="shared" si="34"/>
        <v>-5.3143515007828806E-3</v>
      </c>
      <c r="DS49" s="45">
        <f t="shared" si="35"/>
        <v>-7.2588284052427249E-3</v>
      </c>
      <c r="DT49" s="45">
        <f t="shared" si="36"/>
        <v>-8.1143090881699558E-3</v>
      </c>
      <c r="DU49" s="45">
        <f t="shared" si="37"/>
        <v>-8.3020760751550439E-3</v>
      </c>
      <c r="DV49" s="45">
        <f t="shared" si="38"/>
        <v>-1.1229177189442025E-3</v>
      </c>
      <c r="DW49" s="45">
        <f t="shared" si="39"/>
        <v>7.8677497699461262E-3</v>
      </c>
      <c r="DX49" s="45">
        <f t="shared" si="40"/>
        <v>-4.4597035792512413E-3</v>
      </c>
      <c r="DY49" s="45">
        <f t="shared" si="41"/>
        <v>6.5298817901855042E-3</v>
      </c>
      <c r="DZ49" s="45">
        <f t="shared" si="42"/>
        <v>-7.2148389968149608E-3</v>
      </c>
      <c r="EA49" s="45">
        <f t="shared" si="43"/>
        <v>-9.0548008741074913E-3</v>
      </c>
      <c r="EB49" s="45">
        <f t="shared" si="44"/>
        <v>6.4758711074814875E-3</v>
      </c>
      <c r="EC49" s="45">
        <f t="shared" si="45"/>
        <v>5.7623669377537103E-3</v>
      </c>
      <c r="ED49" s="45">
        <f t="shared" si="46"/>
        <v>8.717406199801065E-3</v>
      </c>
      <c r="EE49" s="45">
        <f t="shared" si="47"/>
        <v>8.0361746750492215E-3</v>
      </c>
      <c r="EF49" s="45">
        <f t="shared" si="48"/>
        <v>-1.2123872520104812E-3</v>
      </c>
      <c r="EG49" s="45">
        <f t="shared" si="49"/>
        <v>-6.0129360685729129E-3</v>
      </c>
      <c r="EH49" s="45">
        <f t="shared" si="50"/>
        <v>-7.4405397629616968E-3</v>
      </c>
      <c r="EI49" s="45">
        <f t="shared" si="51"/>
        <v>-9.713973347538863E-3</v>
      </c>
      <c r="EJ49" s="45">
        <f t="shared" si="52"/>
        <v>-2.9511157986707838E-3</v>
      </c>
      <c r="EK49" s="45">
        <f t="shared" si="53"/>
        <v>1.7423501776666977E-3</v>
      </c>
      <c r="EL49" s="45">
        <f t="shared" si="54"/>
        <v>-2.5404165924393959E-3</v>
      </c>
      <c r="EM49" s="45">
        <f t="shared" si="55"/>
        <v>-8.7209840196726644E-5</v>
      </c>
      <c r="EN49" s="45">
        <f t="shared" si="56"/>
        <v>1.164107780430736E-3</v>
      </c>
      <c r="EO49" s="45">
        <f t="shared" si="57"/>
        <v>5.6927905788174129E-4</v>
      </c>
      <c r="EP49" s="45">
        <f t="shared" si="58"/>
        <v>8.0323652704846534E-3</v>
      </c>
      <c r="EQ49" s="45">
        <f t="shared" si="59"/>
        <v>1.2820082045732178E-2</v>
      </c>
      <c r="ER49" s="45">
        <f t="shared" si="60"/>
        <v>7.0413428655129997E-3</v>
      </c>
      <c r="ES49" s="45">
        <f t="shared" si="61"/>
        <v>-1.5189586463053238E-2</v>
      </c>
      <c r="ET49" s="45">
        <f t="shared" si="62"/>
        <v>-1.5190369752795772E-2</v>
      </c>
      <c r="EU49" s="45">
        <f t="shared" si="63"/>
        <v>-1.3151494910113217E-3</v>
      </c>
    </row>
    <row r="50" spans="1:151" x14ac:dyDescent="0.25">
      <c r="A50" s="11" t="s">
        <v>49</v>
      </c>
      <c r="B50" s="20">
        <v>251899.78077000001</v>
      </c>
      <c r="C50" s="20">
        <v>46.287025745000001</v>
      </c>
      <c r="D50" s="20">
        <v>21214.601245000002</v>
      </c>
      <c r="E50" s="20">
        <v>2212.8402551999998</v>
      </c>
      <c r="F50" s="20">
        <v>2089.7593360000001</v>
      </c>
      <c r="G50" s="20">
        <v>28.135248915999998</v>
      </c>
      <c r="H50" s="20">
        <v>35495.916443000002</v>
      </c>
      <c r="I50" s="20">
        <v>231.3804638</v>
      </c>
      <c r="J50" s="20">
        <v>739.38086314999998</v>
      </c>
      <c r="K50" s="20">
        <v>529.61461502999998</v>
      </c>
      <c r="L50" s="109">
        <v>38.827388532999997</v>
      </c>
      <c r="M50" s="109">
        <v>132.77355358</v>
      </c>
      <c r="N50" s="109">
        <v>63.885854279</v>
      </c>
      <c r="O50" s="109">
        <v>2972.5854884999999</v>
      </c>
      <c r="P50" s="109">
        <v>2361.6334691000002</v>
      </c>
      <c r="Q50" s="109">
        <v>5.5350340000000003E-4</v>
      </c>
      <c r="R50" s="109">
        <v>9.7293799999999993E-5</v>
      </c>
      <c r="S50" s="109">
        <v>1.42237557E-2</v>
      </c>
      <c r="T50" s="109">
        <v>2.3912821300000001E-2</v>
      </c>
      <c r="U50" s="109">
        <v>2.0344615600000001E-2</v>
      </c>
      <c r="V50" s="109">
        <v>11.32294523</v>
      </c>
      <c r="W50" s="109">
        <v>1.39501225E-2</v>
      </c>
      <c r="X50" s="109">
        <v>1.3267525979000001</v>
      </c>
      <c r="Y50" s="109">
        <v>0.75809477079999998</v>
      </c>
      <c r="Z50" s="109">
        <v>14.736321225999999</v>
      </c>
      <c r="AA50" s="109">
        <v>687.79781551999997</v>
      </c>
      <c r="AB50" s="109">
        <v>388.16787719000001</v>
      </c>
      <c r="AC50" s="109">
        <v>79.973317632999994</v>
      </c>
      <c r="AD50" s="109">
        <v>998.31960050999999</v>
      </c>
      <c r="AE50" s="109">
        <v>968.36997154999995</v>
      </c>
      <c r="AF50" s="109">
        <v>0.55716400560000001</v>
      </c>
      <c r="AH50" s="109" t="s">
        <v>49</v>
      </c>
      <c r="AI50" s="109">
        <v>34.351776457630002</v>
      </c>
      <c r="AJ50" s="109">
        <v>38.693069055803498</v>
      </c>
      <c r="AK50" s="109">
        <v>231.93066067230799</v>
      </c>
      <c r="AL50" s="109">
        <v>231.93066067230799</v>
      </c>
      <c r="AM50" s="109">
        <v>107.693504099687</v>
      </c>
      <c r="AN50" s="109">
        <v>3.46394727426048E-3</v>
      </c>
      <c r="AO50" s="109">
        <v>1.6912277606000899E-2</v>
      </c>
      <c r="AP50" s="109">
        <v>749.19051991773404</v>
      </c>
      <c r="AQ50" s="109">
        <v>0.56237333614377205</v>
      </c>
      <c r="AR50" s="109">
        <v>134.628646922635</v>
      </c>
      <c r="AS50" s="109">
        <v>1710.6809601662501</v>
      </c>
      <c r="AT50" s="109">
        <v>1.9408977297905001E-5</v>
      </c>
      <c r="AU50" s="109">
        <v>7.7636398860210404E-5</v>
      </c>
      <c r="AV50" s="109">
        <v>252802.17273874601</v>
      </c>
      <c r="AW50" s="109">
        <v>29.471077484746701</v>
      </c>
      <c r="AX50" s="109">
        <v>734.19412966484197</v>
      </c>
      <c r="AY50" s="109">
        <v>46.799890163527799</v>
      </c>
      <c r="AZ50" s="109">
        <v>1.0861027399042</v>
      </c>
      <c r="BA50" s="109">
        <v>167.37642077856199</v>
      </c>
      <c r="BB50" s="109">
        <v>3.4128828062633301</v>
      </c>
      <c r="BC50" s="109">
        <v>1274.20574977295</v>
      </c>
      <c r="BD50" s="109">
        <v>148.544746227291</v>
      </c>
      <c r="BE50" s="109">
        <v>1426.4787207603999</v>
      </c>
      <c r="BF50" s="109">
        <v>700.737590096811</v>
      </c>
      <c r="BG50" s="109">
        <v>2797.04219642725</v>
      </c>
      <c r="BH50" s="109">
        <v>528.17204891221695</v>
      </c>
      <c r="BI50" s="109">
        <v>528.17204891221695</v>
      </c>
      <c r="BJ50" s="109">
        <v>395.86453761700699</v>
      </c>
      <c r="BK50" s="109">
        <v>5.9969981727138203E-5</v>
      </c>
      <c r="BL50" s="109">
        <v>4.8514102297649302E-4</v>
      </c>
      <c r="BM50" s="109">
        <v>168.79986918081701</v>
      </c>
      <c r="BN50" s="109">
        <v>1143.3832284602199</v>
      </c>
      <c r="BO50" s="109">
        <v>53.419666748027403</v>
      </c>
      <c r="BP50" s="109">
        <v>198.80306020609601</v>
      </c>
      <c r="BQ50" s="109">
        <v>4.8457990760539396</v>
      </c>
      <c r="BR50" s="109">
        <v>4.6712155062087601E-3</v>
      </c>
      <c r="BS50" s="109">
        <v>9.4839758704123103E-3</v>
      </c>
      <c r="BT50" s="109">
        <v>45.813252410546802</v>
      </c>
      <c r="BU50" s="109">
        <v>64.9984605987121</v>
      </c>
      <c r="BV50" s="109">
        <v>46.189500640663098</v>
      </c>
      <c r="BW50" s="109">
        <v>0</v>
      </c>
      <c r="BX50" s="109">
        <v>1.2097824148326899E-2</v>
      </c>
      <c r="BY50" s="109">
        <v>1.1623409899855001E-2</v>
      </c>
      <c r="BZ50" s="109">
        <v>36284.6062695039</v>
      </c>
      <c r="CA50" s="109">
        <v>18989.981104515598</v>
      </c>
      <c r="CB50" s="109">
        <v>1941.1978441199899</v>
      </c>
      <c r="CC50" s="109">
        <v>21099.978817816402</v>
      </c>
      <c r="CD50" s="109">
        <v>895.26290355561298</v>
      </c>
      <c r="CE50" s="109">
        <v>11.469363298368</v>
      </c>
      <c r="CF50" s="109">
        <v>1.40505810921036E-2</v>
      </c>
      <c r="CG50" s="109">
        <v>1.3414961880101599</v>
      </c>
      <c r="CH50" s="109">
        <v>0.76771985604259296</v>
      </c>
      <c r="CI50" s="109">
        <v>14.9122816145769</v>
      </c>
      <c r="CJ50" s="109">
        <v>0.44334961733273698</v>
      </c>
      <c r="CK50" s="109">
        <v>16385.483556398001</v>
      </c>
      <c r="CL50" s="109">
        <v>0.98835480348550697</v>
      </c>
      <c r="CM50" s="109">
        <v>0.195534535877467</v>
      </c>
      <c r="CN50" s="109">
        <v>884.23979563154103</v>
      </c>
      <c r="CO50" s="109">
        <v>0.48820335080496202</v>
      </c>
      <c r="CP50" s="109">
        <v>1.0668709469402599E-5</v>
      </c>
      <c r="CQ50" s="109">
        <v>3.6648027094804199E-2</v>
      </c>
      <c r="CR50" s="109">
        <v>2207.0639612561099</v>
      </c>
      <c r="CS50" s="109">
        <v>2083.5895703545898</v>
      </c>
      <c r="CT50" s="109">
        <v>123.474390901525</v>
      </c>
      <c r="CU50" s="109">
        <v>1.3853034000782601E-3</v>
      </c>
      <c r="CV50" s="109">
        <v>329.925478728153</v>
      </c>
      <c r="CW50" s="109">
        <v>9.9585932152758197E-3</v>
      </c>
      <c r="CX50" s="109">
        <v>173.93674699206801</v>
      </c>
      <c r="CY50" s="109">
        <v>1.8428241532873599</v>
      </c>
      <c r="CZ50" s="109">
        <v>685.67917857989198</v>
      </c>
      <c r="DA50" s="109">
        <v>140.63018701590599</v>
      </c>
      <c r="DB50" s="109">
        <v>1.52672308658101</v>
      </c>
      <c r="DC50" s="109">
        <v>4.2714159065681203</v>
      </c>
      <c r="DD50" s="109">
        <v>3.9730452873449097E-3</v>
      </c>
      <c r="DE50" s="109">
        <v>28.182067490092901</v>
      </c>
      <c r="DF50" s="109">
        <v>9108.4522923795594</v>
      </c>
      <c r="DG50" s="109">
        <v>81.170182548757893</v>
      </c>
      <c r="DH50" s="109">
        <v>0</v>
      </c>
      <c r="DI50" s="109">
        <v>3909.13065893563</v>
      </c>
      <c r="DJ50" s="109">
        <v>3025.3231977062901</v>
      </c>
      <c r="DK50" s="109">
        <v>1141.7119685209</v>
      </c>
      <c r="DL50" s="109">
        <v>36119.681993419203</v>
      </c>
      <c r="DM50" s="109">
        <v>2404.8947213507399</v>
      </c>
      <c r="DN50" s="109">
        <v>5714.5952758920703</v>
      </c>
      <c r="DP50" s="30">
        <f t="shared" si="32"/>
        <v>8.0000018312002159E-3</v>
      </c>
      <c r="DQ50" s="45">
        <f t="shared" si="33"/>
        <v>3.5823451929477444E-3</v>
      </c>
      <c r="DR50" s="45">
        <f t="shared" si="34"/>
        <v>-2.1069641604145968E-3</v>
      </c>
      <c r="DS50" s="45">
        <f t="shared" si="35"/>
        <v>-5.4029970141727226E-3</v>
      </c>
      <c r="DT50" s="45">
        <f t="shared" si="36"/>
        <v>-2.6103528848573838E-3</v>
      </c>
      <c r="DU50" s="45">
        <f t="shared" si="37"/>
        <v>-2.9523809460374529E-3</v>
      </c>
      <c r="DV50" s="45">
        <f t="shared" si="38"/>
        <v>1.6640540210852075E-3</v>
      </c>
      <c r="DW50" s="45">
        <f t="shared" si="39"/>
        <v>1.7572881979842806E-2</v>
      </c>
      <c r="DX50" s="45">
        <f t="shared" si="40"/>
        <v>2.3778881901782784E-3</v>
      </c>
      <c r="DY50" s="45">
        <f t="shared" si="41"/>
        <v>1.3267393378213449E-2</v>
      </c>
      <c r="DZ50" s="45">
        <f t="shared" si="42"/>
        <v>-2.7238034541424362E-3</v>
      </c>
      <c r="EA50" s="45">
        <f t="shared" si="43"/>
        <v>-3.4594002396617181E-3</v>
      </c>
      <c r="EB50" s="45">
        <f t="shared" si="44"/>
        <v>1.39718587972962E-2</v>
      </c>
      <c r="EC50" s="45">
        <f t="shared" si="45"/>
        <v>1.7415534820167947E-2</v>
      </c>
      <c r="ED50" s="45">
        <f t="shared" si="46"/>
        <v>1.7741359974445096E-2</v>
      </c>
      <c r="EE50" s="45">
        <f t="shared" si="47"/>
        <v>1.8318360074404884E-2</v>
      </c>
      <c r="EF50" s="45">
        <f t="shared" si="48"/>
        <v>4.1125568027834758E-3</v>
      </c>
      <c r="EG50" s="45">
        <f t="shared" si="49"/>
        <v>-2.5533368198651062E-3</v>
      </c>
      <c r="EH50" s="45">
        <f t="shared" si="50"/>
        <v>-4.8204092382527113E-3</v>
      </c>
      <c r="EI50" s="45">
        <f t="shared" si="51"/>
        <v>-8.0119049699125672E-3</v>
      </c>
      <c r="EJ50" s="45">
        <f t="shared" si="52"/>
        <v>1.5536926763747008E-3</v>
      </c>
      <c r="EK50" s="45">
        <f t="shared" si="53"/>
        <v>1.2931093933057898E-2</v>
      </c>
      <c r="EL50" s="45">
        <f t="shared" si="54"/>
        <v>7.2012695303284953E-3</v>
      </c>
      <c r="EM50" s="45">
        <f t="shared" si="55"/>
        <v>1.1112539092439788E-2</v>
      </c>
      <c r="EN50" s="45">
        <f t="shared" si="56"/>
        <v>1.2696414239127185E-2</v>
      </c>
      <c r="EO50" s="45">
        <f t="shared" si="57"/>
        <v>1.1940591269579885E-2</v>
      </c>
      <c r="EP50" s="45">
        <f t="shared" si="58"/>
        <v>1.8813340613808283E-2</v>
      </c>
      <c r="EQ50" s="45">
        <f t="shared" si="59"/>
        <v>1.9828174558709354E-2</v>
      </c>
      <c r="ER50" s="45">
        <f t="shared" si="60"/>
        <v>1.4965802985069962E-2</v>
      </c>
      <c r="ES50" s="45">
        <f t="shared" si="61"/>
        <v>-1.6005993335191347E-2</v>
      </c>
      <c r="ET50" s="45">
        <f t="shared" si="62"/>
        <v>-1.6006842273403037E-2</v>
      </c>
      <c r="EU50" s="45">
        <f t="shared" si="63"/>
        <v>9.3497255591057146E-3</v>
      </c>
    </row>
    <row r="51" spans="1:151" x14ac:dyDescent="0.25">
      <c r="A51" s="11" t="s">
        <v>50</v>
      </c>
      <c r="B51" s="20">
        <v>25357.131248999998</v>
      </c>
      <c r="C51" s="20">
        <v>4.5862530230000003</v>
      </c>
      <c r="D51" s="20">
        <v>2037.3346461000001</v>
      </c>
      <c r="E51" s="20">
        <v>238.57489835999999</v>
      </c>
      <c r="F51" s="20">
        <v>225.44749444000001</v>
      </c>
      <c r="G51" s="20">
        <v>2.8785223677</v>
      </c>
      <c r="H51" s="20">
        <v>3705.4966367000002</v>
      </c>
      <c r="I51" s="20">
        <v>24.358467568999998</v>
      </c>
      <c r="J51" s="20">
        <v>77.509034615000004</v>
      </c>
      <c r="K51" s="20">
        <v>55.013053552000002</v>
      </c>
      <c r="L51" s="109">
        <v>4.2930328290000004</v>
      </c>
      <c r="M51" s="109">
        <v>13.724104843999999</v>
      </c>
      <c r="N51" s="109">
        <v>6.7012888040999998</v>
      </c>
      <c r="O51" s="109">
        <v>313.0759918</v>
      </c>
      <c r="P51" s="109">
        <v>249.46441494999999</v>
      </c>
      <c r="Q51" s="109">
        <v>4.82187E-5</v>
      </c>
      <c r="R51" s="109">
        <v>7.3611019000000002E-6</v>
      </c>
      <c r="S51" s="109">
        <v>1.3306688E-3</v>
      </c>
      <c r="T51" s="109">
        <v>2.0691173999999998E-3</v>
      </c>
      <c r="U51" s="109">
        <v>1.8021123999999999E-3</v>
      </c>
      <c r="V51" s="109">
        <v>1.2093522517999999</v>
      </c>
      <c r="W51" s="109">
        <v>1.4692570000000001E-3</v>
      </c>
      <c r="X51" s="109">
        <v>0.1379314683</v>
      </c>
      <c r="Y51" s="109">
        <v>7.9012962800000003E-2</v>
      </c>
      <c r="Z51" s="109">
        <v>1.5737643093</v>
      </c>
      <c r="AA51" s="109">
        <v>72.820952747000007</v>
      </c>
      <c r="AB51" s="109">
        <v>38.927210068999997</v>
      </c>
      <c r="AC51" s="109">
        <v>8.2716928479000007</v>
      </c>
      <c r="AD51" s="109">
        <v>116.37949028</v>
      </c>
      <c r="AE51" s="109">
        <v>112.88810632000001</v>
      </c>
      <c r="AF51" s="109">
        <v>5.7748488100000002E-2</v>
      </c>
      <c r="AH51" s="109" t="s">
        <v>50</v>
      </c>
      <c r="AI51" s="109">
        <v>3.6352650111218701</v>
      </c>
      <c r="AJ51" s="109">
        <v>4.2799837706628603</v>
      </c>
      <c r="AK51" s="109">
        <v>24.429327677947001</v>
      </c>
      <c r="AL51" s="109">
        <v>24.429327677947001</v>
      </c>
      <c r="AM51" s="109">
        <v>10.9629798848525</v>
      </c>
      <c r="AN51" s="109">
        <v>3.07625800691148E-4</v>
      </c>
      <c r="AO51" s="109">
        <v>1.50193239526667E-3</v>
      </c>
      <c r="AP51" s="109">
        <v>78.540792991669207</v>
      </c>
      <c r="AQ51" s="109">
        <v>5.8417064193957299E-2</v>
      </c>
      <c r="AR51" s="109">
        <v>13.919139725385</v>
      </c>
      <c r="AS51" s="109">
        <v>167.365160582366</v>
      </c>
      <c r="AT51" s="109">
        <v>1.47443564432833E-6</v>
      </c>
      <c r="AU51" s="109">
        <v>5.8977637857768799E-6</v>
      </c>
      <c r="AV51" s="109">
        <v>25463.012030842601</v>
      </c>
      <c r="AW51" s="109">
        <v>3.4413791255366801</v>
      </c>
      <c r="AX51" s="109">
        <v>85.761018248758504</v>
      </c>
      <c r="AY51" s="109">
        <v>5.4637016374829699</v>
      </c>
      <c r="AZ51" s="109">
        <v>0.12687376874617601</v>
      </c>
      <c r="BA51" s="109">
        <v>19.5427966732254</v>
      </c>
      <c r="BB51" s="109">
        <v>0.37373596697476202</v>
      </c>
      <c r="BC51" s="109">
        <v>131.283027762572</v>
      </c>
      <c r="BD51" s="109">
        <v>14.1530360874739</v>
      </c>
      <c r="BE51" s="109">
        <v>146.98010203625699</v>
      </c>
      <c r="BF51" s="109">
        <v>74.212391682724501</v>
      </c>
      <c r="BG51" s="109">
        <v>289.66899962648802</v>
      </c>
      <c r="BH51" s="109">
        <v>54.908537875855501</v>
      </c>
      <c r="BI51" s="109">
        <v>54.908537875855501</v>
      </c>
      <c r="BJ51" s="109">
        <v>39.662709494229397</v>
      </c>
      <c r="BK51" s="109">
        <v>5.3766045337577198E-6</v>
      </c>
      <c r="BL51" s="109">
        <v>4.2159762467622298E-5</v>
      </c>
      <c r="BM51" s="109">
        <v>16.218392429327999</v>
      </c>
      <c r="BN51" s="109">
        <v>117.109194579484</v>
      </c>
      <c r="BO51" s="109">
        <v>5.4026609472507801</v>
      </c>
      <c r="BP51" s="109">
        <v>20.675967614694901</v>
      </c>
      <c r="BQ51" s="109">
        <v>0.51111076215325402</v>
      </c>
      <c r="BR51" s="109">
        <v>4.37613809752145E-4</v>
      </c>
      <c r="BS51" s="109">
        <v>8.8852100508716504E-4</v>
      </c>
      <c r="BT51" s="109">
        <v>4.5702100258337603</v>
      </c>
      <c r="BU51" s="109">
        <v>6.81964831181633</v>
      </c>
      <c r="BV51" s="109">
        <v>4.5815259145598697</v>
      </c>
      <c r="BW51" s="109">
        <v>0</v>
      </c>
      <c r="BX51" s="109">
        <v>1.04856956629573E-3</v>
      </c>
      <c r="BY51" s="109">
        <v>1.00744338585845E-3</v>
      </c>
      <c r="BZ51" s="109">
        <v>3786.89912917431</v>
      </c>
      <c r="CA51" s="109">
        <v>1824.5693739424701</v>
      </c>
      <c r="CB51" s="109">
        <v>186.511300832796</v>
      </c>
      <c r="CC51" s="109">
        <v>2027.2990672045901</v>
      </c>
      <c r="CD51" s="109">
        <v>91.732159390918</v>
      </c>
      <c r="CE51" s="109">
        <v>1.22495193020166</v>
      </c>
      <c r="CF51" s="109">
        <v>1.4825708990779101E-3</v>
      </c>
      <c r="CG51" s="109">
        <v>0.13971590995882799</v>
      </c>
      <c r="CH51" s="109">
        <v>8.0127861227864194E-2</v>
      </c>
      <c r="CI51" s="109">
        <v>1.5927308298968701</v>
      </c>
      <c r="CJ51" s="109">
        <v>1.5397805927126199E-2</v>
      </c>
      <c r="CK51" s="109">
        <v>1719.09015336794</v>
      </c>
      <c r="CL51" s="109">
        <v>0.102429568831054</v>
      </c>
      <c r="CM51" s="109">
        <v>2.2824979006487101E-2</v>
      </c>
      <c r="CN51" s="109">
        <v>100.050381884621</v>
      </c>
      <c r="CO51" s="109">
        <v>4.5134647728963702E-2</v>
      </c>
      <c r="CP51" s="109">
        <v>1.0298340944790701E-6</v>
      </c>
      <c r="CQ51" s="109">
        <v>4.2614115422984203E-3</v>
      </c>
      <c r="CR51" s="109">
        <v>238.28301100256101</v>
      </c>
      <c r="CS51" s="109">
        <v>225.09319241649499</v>
      </c>
      <c r="CT51" s="109">
        <v>13.1898185860656</v>
      </c>
      <c r="CU51" s="109">
        <v>1.04699826937173E-4</v>
      </c>
      <c r="CV51" s="109">
        <v>32.757822263375097</v>
      </c>
      <c r="CW51" s="109">
        <v>7.5265718017824299E-4</v>
      </c>
      <c r="CX51" s="109">
        <v>18.330352078131799</v>
      </c>
      <c r="CY51" s="109">
        <v>0.20534734315492401</v>
      </c>
      <c r="CZ51" s="109">
        <v>72.974618440560604</v>
      </c>
      <c r="DA51" s="109">
        <v>7.5754767347766903</v>
      </c>
      <c r="DB51" s="109">
        <v>0.14251129130221499</v>
      </c>
      <c r="DC51" s="109">
        <v>0.44079605978934799</v>
      </c>
      <c r="DD51" s="109">
        <v>4.5728551728699198E-4</v>
      </c>
      <c r="DE51" s="109">
        <v>2.8872396540948002</v>
      </c>
      <c r="DF51" s="109">
        <v>957.21470969292898</v>
      </c>
      <c r="DG51" s="109">
        <v>8.3975111576580197</v>
      </c>
      <c r="DH51" s="109">
        <v>0</v>
      </c>
      <c r="DI51" s="109">
        <v>411.63028807895301</v>
      </c>
      <c r="DJ51" s="109">
        <v>318.662884181251</v>
      </c>
      <c r="DK51" s="109">
        <v>119.67005035239301</v>
      </c>
      <c r="DL51" s="109">
        <v>3771.3856500052302</v>
      </c>
      <c r="DM51" s="109">
        <v>254.11003981169301</v>
      </c>
      <c r="DN51" s="109">
        <v>602.453200931634</v>
      </c>
      <c r="DP51" s="30">
        <f t="shared" si="32"/>
        <v>7.9999999465748504E-3</v>
      </c>
      <c r="DQ51" s="45">
        <f t="shared" si="33"/>
        <v>4.1755820405267102E-3</v>
      </c>
      <c r="DR51" s="45">
        <f t="shared" si="34"/>
        <v>-1.0307125264184488E-3</v>
      </c>
      <c r="DS51" s="45">
        <f t="shared" si="35"/>
        <v>-4.9258372524223206E-3</v>
      </c>
      <c r="DT51" s="45">
        <f t="shared" si="36"/>
        <v>-1.223462147298222E-3</v>
      </c>
      <c r="DU51" s="45">
        <f t="shared" si="37"/>
        <v>-1.5715500604036245E-3</v>
      </c>
      <c r="DV51" s="45">
        <f t="shared" si="38"/>
        <v>3.0283893196791376E-3</v>
      </c>
      <c r="DW51" s="45">
        <f t="shared" si="39"/>
        <v>1.7781425748076982E-2</v>
      </c>
      <c r="DX51" s="45">
        <f t="shared" si="40"/>
        <v>2.9090544693042564E-3</v>
      </c>
      <c r="DY51" s="45">
        <f t="shared" si="41"/>
        <v>1.3311459519449755E-2</v>
      </c>
      <c r="DZ51" s="45">
        <f t="shared" si="42"/>
        <v>-1.8998341192915248E-3</v>
      </c>
      <c r="EA51" s="45">
        <f t="shared" si="43"/>
        <v>-3.0395896926275509E-3</v>
      </c>
      <c r="EB51" s="45">
        <f t="shared" si="44"/>
        <v>1.4211118583101394E-2</v>
      </c>
      <c r="EC51" s="45">
        <f t="shared" si="45"/>
        <v>1.7662200686517967E-2</v>
      </c>
      <c r="ED51" s="45">
        <f t="shared" si="46"/>
        <v>1.7845163882192656E-2</v>
      </c>
      <c r="EE51" s="45">
        <f t="shared" si="47"/>
        <v>1.8622394952098248E-2</v>
      </c>
      <c r="EF51" s="45">
        <f t="shared" si="48"/>
        <v>7.2067703164766031E-3</v>
      </c>
      <c r="EG51" s="45">
        <f t="shared" si="49"/>
        <v>1.5075908819044989E-3</v>
      </c>
      <c r="EH51" s="45">
        <f t="shared" si="50"/>
        <v>-3.4072980148703641E-3</v>
      </c>
      <c r="EI51" s="45">
        <f t="shared" si="51"/>
        <v>-6.3333515274772642E-3</v>
      </c>
      <c r="EJ51" s="45">
        <f t="shared" si="52"/>
        <v>4.1317045250994925E-3</v>
      </c>
      <c r="EK51" s="45">
        <f t="shared" si="53"/>
        <v>1.2899201517540929E-2</v>
      </c>
      <c r="EL51" s="45">
        <f t="shared" si="54"/>
        <v>9.0616543449580523E-3</v>
      </c>
      <c r="EM51" s="45">
        <f t="shared" si="55"/>
        <v>1.293716133686652E-2</v>
      </c>
      <c r="EN51" s="45">
        <f t="shared" si="56"/>
        <v>1.4110323019860123E-2</v>
      </c>
      <c r="EO51" s="45">
        <f t="shared" si="57"/>
        <v>1.2051690640580278E-2</v>
      </c>
      <c r="EP51" s="45">
        <f t="shared" si="58"/>
        <v>1.9107672767736717E-2</v>
      </c>
      <c r="EQ51" s="45">
        <f t="shared" si="59"/>
        <v>1.8894223961226548E-2</v>
      </c>
      <c r="ER51" s="45">
        <f t="shared" si="60"/>
        <v>1.5210708626585606E-2</v>
      </c>
      <c r="ES51" s="45">
        <f t="shared" si="61"/>
        <v>-1.4349477345687355E-2</v>
      </c>
      <c r="ET51" s="45">
        <f t="shared" si="62"/>
        <v>-1.4350316234556118E-2</v>
      </c>
      <c r="EU51" s="45">
        <f t="shared" si="63"/>
        <v>1.1577378316806485E-2</v>
      </c>
    </row>
    <row r="54" spans="1:151" s="22" customFormat="1" x14ac:dyDescent="0.25">
      <c r="A54" s="22" t="s">
        <v>233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  <c r="DL54" s="109"/>
      <c r="DM54" s="109"/>
      <c r="DN54" s="109"/>
      <c r="DO54" s="20"/>
      <c r="DP54" s="30"/>
    </row>
    <row r="55" spans="1:151" s="22" customFormat="1" x14ac:dyDescent="0.25">
      <c r="A55" s="11" t="s">
        <v>1</v>
      </c>
      <c r="B55" s="20">
        <v>41392.122325999997</v>
      </c>
      <c r="C55" s="20">
        <v>6.3003707961000002</v>
      </c>
      <c r="D55" s="20">
        <v>2055.2674910000001</v>
      </c>
      <c r="E55" s="20">
        <v>335.30360152999998</v>
      </c>
      <c r="F55" s="20">
        <v>314.03186101</v>
      </c>
      <c r="G55" s="20">
        <v>2.0805609882999998</v>
      </c>
      <c r="H55" s="20">
        <v>7190.8348250999998</v>
      </c>
      <c r="I55" s="20">
        <v>21.571211403</v>
      </c>
      <c r="J55" s="20">
        <v>156.78124464000001</v>
      </c>
      <c r="K55" s="20">
        <v>71.804201043999996</v>
      </c>
      <c r="L55" s="109">
        <v>4.7551553900999997</v>
      </c>
      <c r="M55" s="109">
        <v>21.898655829999999</v>
      </c>
      <c r="N55" s="109">
        <v>13.776291777000001</v>
      </c>
      <c r="O55" s="109">
        <v>620.68344309999998</v>
      </c>
      <c r="P55" s="109">
        <v>587.69582482999999</v>
      </c>
      <c r="Q55" s="109">
        <v>7.2932100000000006E-5</v>
      </c>
      <c r="R55" s="109">
        <v>9.8792355000000007E-6</v>
      </c>
      <c r="S55" s="109">
        <v>1.7505203999999999E-3</v>
      </c>
      <c r="T55" s="109">
        <v>2.5484156999999999E-3</v>
      </c>
      <c r="U55" s="109">
        <v>2.6160743E-3</v>
      </c>
      <c r="V55" s="109">
        <v>2.2651662746999999</v>
      </c>
      <c r="W55" s="109">
        <v>2.5782204000000001E-3</v>
      </c>
      <c r="X55" s="109">
        <v>0.26303616289999998</v>
      </c>
      <c r="Y55" s="109">
        <v>0.15364125040000001</v>
      </c>
      <c r="Z55" s="109">
        <v>2.9303162997999999</v>
      </c>
      <c r="AA55" s="109">
        <v>226.08383615</v>
      </c>
      <c r="AB55" s="109">
        <v>62.302325498999998</v>
      </c>
      <c r="AC55" s="109">
        <v>19.881950234000001</v>
      </c>
      <c r="AD55" s="109">
        <v>109.39591119000001</v>
      </c>
      <c r="AE55" s="109">
        <v>106.11403652</v>
      </c>
      <c r="AF55" s="109">
        <v>0.1076725119</v>
      </c>
      <c r="AG55" s="109"/>
      <c r="AH55" s="109" t="s">
        <v>1</v>
      </c>
      <c r="AI55" s="109">
        <v>0</v>
      </c>
      <c r="AJ55" s="109">
        <v>0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20"/>
      <c r="DP55" s="30">
        <f t="shared" ref="DP55" si="64">BM55/(BM55+CA55+CB55+1E-50)</f>
        <v>0</v>
      </c>
      <c r="DQ55" s="45">
        <f>(AV55-B55)/(B55+1E-50)</f>
        <v>-1</v>
      </c>
      <c r="DR55" s="45">
        <f>(BV55-C55)/(C55+1E-50)</f>
        <v>-1</v>
      </c>
      <c r="DS55" s="45">
        <f>(CC55-D55)/(D55+1E-50)</f>
        <v>-1</v>
      </c>
      <c r="DT55" s="45">
        <f>(CR55-E55)/(E55+1E-50)</f>
        <v>-1</v>
      </c>
      <c r="DU55" s="45">
        <f>(CS55-F55)/(F55+1E-50)</f>
        <v>-1</v>
      </c>
      <c r="DV55" s="45">
        <f>(DE55-G55)/(G55+1E-50)</f>
        <v>-1</v>
      </c>
      <c r="DW55" s="45">
        <f>(DL55-H55)/(H55+1E-50)</f>
        <v>-1</v>
      </c>
      <c r="DX55" s="45">
        <f>(AL55-I55)/(I55+1E-50)</f>
        <v>-1</v>
      </c>
      <c r="DY55" s="45">
        <f>(AP55-J55)/(J55+1E-50)</f>
        <v>-1</v>
      </c>
      <c r="DZ55" s="45">
        <f>(BI55-K55)/(K55+1E-50)</f>
        <v>-1</v>
      </c>
      <c r="EA55" s="45">
        <f>(AJ55-L55)/(L55+1E-50)</f>
        <v>-1</v>
      </c>
      <c r="EB55" s="45">
        <f>(AR55-M55)/(M55+1E-50)</f>
        <v>-1</v>
      </c>
      <c r="EC55" s="45">
        <f>(BU55-N55)/(N55+1E-50)</f>
        <v>-1</v>
      </c>
      <c r="ED55" s="45">
        <f>(DJ55-O55)/(O55+1E-50)</f>
        <v>-1</v>
      </c>
      <c r="EE55" s="45">
        <f>(DM55-P55)/(P55+1E-50)</f>
        <v>-1</v>
      </c>
      <c r="EF55" s="45">
        <f>(BK55+BL55+CP55-Q55)/(Q55+1E-50)</f>
        <v>-1</v>
      </c>
      <c r="EG55" s="45">
        <f>(AT55+AU55-R55)/(R55+1E-50)</f>
        <v>-1</v>
      </c>
      <c r="EH55" s="45">
        <f>(BR55+BS55-S55)/(S55+1E-50)</f>
        <v>-1</v>
      </c>
      <c r="EI55" s="45">
        <f>(BX55+BY55-T55)/(T55+1E-50)</f>
        <v>-1</v>
      </c>
      <c r="EJ55" s="45">
        <f>(AN55+AO55-U55)/(U55+1E-50)</f>
        <v>-1</v>
      </c>
      <c r="EK55" s="45">
        <f>(CE55-V55)/(V55+1E-50)</f>
        <v>-1</v>
      </c>
      <c r="EL55" s="45">
        <f>(CF55-W55)/(W55+1E-50)</f>
        <v>-1</v>
      </c>
      <c r="EM55" s="45">
        <f>(CG55-X55)/(X55+1E-50)</f>
        <v>-1</v>
      </c>
      <c r="EN55" s="45">
        <f>(CH55-Y55)/(Y55+1E-50)</f>
        <v>-1</v>
      </c>
      <c r="EO55" s="45">
        <f>(CI55-Z55)/(Z55+1E-50)</f>
        <v>-1</v>
      </c>
      <c r="EP55" s="45">
        <f>(BF55-AA55)/(AA55+1E-50)</f>
        <v>-1</v>
      </c>
      <c r="EQ55" s="45">
        <f>(BJ55-AB55)/(AB55+1E-50)</f>
        <v>-1</v>
      </c>
      <c r="ER55" s="45">
        <f>(DG55-AC55)/(AC55+1E-50)</f>
        <v>-1</v>
      </c>
      <c r="ES55" s="45">
        <f>(SUM(AW55:BB55)-AD55)/(AD55+1E-50)</f>
        <v>-1</v>
      </c>
      <c r="ET55" s="45">
        <f>(SUM(AX55:BB55)-AE55)/(AE55+1E-50)</f>
        <v>-1</v>
      </c>
      <c r="EU55" s="45">
        <f>(AQ55-AF55)/(AF55+1E-50)</f>
        <v>-1</v>
      </c>
    </row>
    <row r="56" spans="1:151" s="22" customFormat="1" x14ac:dyDescent="0.25">
      <c r="A56" s="11" t="s">
        <v>11</v>
      </c>
      <c r="B56" s="20">
        <v>47531.693465999997</v>
      </c>
      <c r="C56" s="20">
        <v>7.3828308388000004</v>
      </c>
      <c r="D56" s="20">
        <v>3127.4671447000001</v>
      </c>
      <c r="E56" s="20">
        <v>308.61334498000002</v>
      </c>
      <c r="F56" s="20">
        <v>291.48575321999999</v>
      </c>
      <c r="G56" s="20">
        <v>3.7434006855000002</v>
      </c>
      <c r="H56" s="20">
        <v>3931.1485670000002</v>
      </c>
      <c r="I56" s="20">
        <v>31.704011805</v>
      </c>
      <c r="J56" s="20">
        <v>106.15506764</v>
      </c>
      <c r="K56" s="20">
        <v>77.351774101999993</v>
      </c>
      <c r="L56" s="109">
        <v>5.0176862174999997</v>
      </c>
      <c r="M56" s="109">
        <v>16.829355961000001</v>
      </c>
      <c r="N56" s="109">
        <v>5.9884491297000002</v>
      </c>
      <c r="O56" s="109">
        <v>353.66013105000002</v>
      </c>
      <c r="P56" s="109">
        <v>235.98229380999999</v>
      </c>
      <c r="Q56" s="109">
        <v>7.1156900000000003E-5</v>
      </c>
      <c r="R56" s="109">
        <v>1.0778000000000001E-5</v>
      </c>
      <c r="S56" s="109">
        <v>2.1083705000000002E-3</v>
      </c>
      <c r="T56" s="109">
        <v>3.2729311999999998E-3</v>
      </c>
      <c r="U56" s="109">
        <v>2.7292318000000002E-3</v>
      </c>
      <c r="V56" s="109">
        <v>1.1475091825999999</v>
      </c>
      <c r="W56" s="109">
        <v>1.8971811E-3</v>
      </c>
      <c r="X56" s="109">
        <v>0.1684741538</v>
      </c>
      <c r="Y56" s="109">
        <v>8.9977295299999996E-2</v>
      </c>
      <c r="Z56" s="109">
        <v>1.5936172711000001</v>
      </c>
      <c r="AA56" s="109">
        <v>64.955066650999996</v>
      </c>
      <c r="AB56" s="109">
        <v>65.064583530999997</v>
      </c>
      <c r="AC56" s="109">
        <v>9.8081474220999993</v>
      </c>
      <c r="AD56" s="109">
        <v>148.14428472</v>
      </c>
      <c r="AE56" s="109">
        <v>143.69995455</v>
      </c>
      <c r="AF56" s="109">
        <v>7.5623274300000001E-2</v>
      </c>
      <c r="AG56" s="109"/>
      <c r="AH56" s="109" t="s">
        <v>11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0</v>
      </c>
      <c r="DK56" s="109">
        <v>0</v>
      </c>
      <c r="DL56" s="109">
        <v>0</v>
      </c>
      <c r="DM56" s="109">
        <v>0</v>
      </c>
      <c r="DN56" s="109">
        <v>0</v>
      </c>
      <c r="DO56" s="20"/>
      <c r="DP56" s="30"/>
    </row>
    <row r="57" spans="1:151" s="22" customFormat="1" x14ac:dyDescent="0.25">
      <c r="A57" s="11" t="s">
        <v>58</v>
      </c>
      <c r="B57" s="20">
        <v>124595.41531</v>
      </c>
      <c r="C57" s="20">
        <v>15.346502142</v>
      </c>
      <c r="D57" s="20">
        <v>5825.5010009999996</v>
      </c>
      <c r="E57" s="20">
        <v>756.05099716999996</v>
      </c>
      <c r="F57" s="20">
        <v>710.25995144000001</v>
      </c>
      <c r="G57" s="20">
        <v>14.561713436</v>
      </c>
      <c r="H57" s="20">
        <v>10191.414722</v>
      </c>
      <c r="I57" s="20">
        <v>65.393867639000007</v>
      </c>
      <c r="J57" s="20">
        <v>277.93316605000001</v>
      </c>
      <c r="K57" s="20">
        <v>155.61713896000001</v>
      </c>
      <c r="L57" s="109">
        <v>10.174701778999999</v>
      </c>
      <c r="M57" s="109">
        <v>40.869739219000003</v>
      </c>
      <c r="N57" s="109">
        <v>14.041394294</v>
      </c>
      <c r="O57" s="109">
        <v>967.15827187000002</v>
      </c>
      <c r="P57" s="109">
        <v>625.65147163999995</v>
      </c>
      <c r="Q57" s="109">
        <v>1.8161260000000001E-4</v>
      </c>
      <c r="R57" s="109">
        <v>2.9189100000000001E-5</v>
      </c>
      <c r="S57" s="109">
        <v>4.4866801000000003E-3</v>
      </c>
      <c r="T57" s="109">
        <v>7.1783662999999999E-3</v>
      </c>
      <c r="U57" s="109">
        <v>6.6148016999999998E-3</v>
      </c>
      <c r="V57" s="109">
        <v>2.6116329572999999</v>
      </c>
      <c r="W57" s="109">
        <v>5.4532872999999999E-3</v>
      </c>
      <c r="X57" s="109">
        <v>0.48160192330000001</v>
      </c>
      <c r="Y57" s="109">
        <v>0.24881890979999999</v>
      </c>
      <c r="Z57" s="109">
        <v>3.6870754516000002</v>
      </c>
      <c r="AA57" s="109">
        <v>171.86714613000001</v>
      </c>
      <c r="AB57" s="109">
        <v>172.36420494999999</v>
      </c>
      <c r="AC57" s="109">
        <v>23.939418719999999</v>
      </c>
      <c r="AD57" s="109">
        <v>275.48496223000001</v>
      </c>
      <c r="AE57" s="109">
        <v>267.22042305999997</v>
      </c>
      <c r="AF57" s="109">
        <v>0.22258312890000001</v>
      </c>
      <c r="AG57" s="109"/>
      <c r="AH57" s="109" t="s">
        <v>58</v>
      </c>
      <c r="AI57" s="109">
        <v>0</v>
      </c>
      <c r="AJ57" s="109">
        <v>0</v>
      </c>
      <c r="AK57" s="109">
        <v>0</v>
      </c>
      <c r="AL57" s="109">
        <v>0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0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0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0</v>
      </c>
      <c r="BE57" s="109">
        <v>0</v>
      </c>
      <c r="BF57" s="109">
        <v>0</v>
      </c>
      <c r="BG57" s="109">
        <v>0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  <c r="DJ57" s="109">
        <v>0</v>
      </c>
      <c r="DK57" s="109">
        <v>0</v>
      </c>
      <c r="DL57" s="109">
        <v>0</v>
      </c>
      <c r="DM57" s="109">
        <v>0</v>
      </c>
      <c r="DN57" s="109">
        <v>0</v>
      </c>
      <c r="DO57" s="20"/>
      <c r="DP57" s="30"/>
    </row>
    <row r="58" spans="1:151" s="22" customFormat="1" x14ac:dyDescent="0.25">
      <c r="A58" s="11" t="s">
        <v>73</v>
      </c>
      <c r="B58" s="20">
        <v>4352.0033026000001</v>
      </c>
      <c r="C58" s="20">
        <v>0.71901437980000005</v>
      </c>
      <c r="D58" s="20">
        <v>297.42239690000002</v>
      </c>
      <c r="E58" s="20">
        <v>31.507850729000001</v>
      </c>
      <c r="F58" s="20">
        <v>29.772128943999999</v>
      </c>
      <c r="G58" s="20">
        <v>0.5876757561</v>
      </c>
      <c r="H58" s="20">
        <v>415.68892907999998</v>
      </c>
      <c r="I58" s="20">
        <v>3.0915323115</v>
      </c>
      <c r="J58" s="20">
        <v>10.817483534000001</v>
      </c>
      <c r="K58" s="20">
        <v>7.3322878965999996</v>
      </c>
      <c r="L58" s="109">
        <v>0.51971486980000003</v>
      </c>
      <c r="M58" s="109">
        <v>1.6412861434999999</v>
      </c>
      <c r="N58" s="109">
        <v>0.60900944359999998</v>
      </c>
      <c r="O58" s="109">
        <v>37.525207006999999</v>
      </c>
      <c r="P58" s="109">
        <v>24.286030069999999</v>
      </c>
      <c r="Q58" s="109">
        <v>6.5077830999999999E-6</v>
      </c>
      <c r="R58" s="109">
        <v>9.6740942999999995E-7</v>
      </c>
      <c r="S58" s="109">
        <v>2.02389E-4</v>
      </c>
      <c r="T58" s="109">
        <v>3.1173239999999998E-4</v>
      </c>
      <c r="U58" s="109">
        <v>2.5417629999999999E-4</v>
      </c>
      <c r="V58" s="109">
        <v>0.117671542</v>
      </c>
      <c r="W58" s="109">
        <v>1.915586E-4</v>
      </c>
      <c r="X58" s="109">
        <v>1.6905822099999999E-2</v>
      </c>
      <c r="Y58" s="109">
        <v>9.0543393999999999E-3</v>
      </c>
      <c r="Z58" s="109">
        <v>0.16106911409999999</v>
      </c>
      <c r="AA58" s="109">
        <v>6.6975769587</v>
      </c>
      <c r="AB58" s="109">
        <v>7.6601254867000002</v>
      </c>
      <c r="AC58" s="109">
        <v>0.95936176179999999</v>
      </c>
      <c r="AD58" s="109">
        <v>15.530023977999999</v>
      </c>
      <c r="AE58" s="109">
        <v>15.064122632</v>
      </c>
      <c r="AF58" s="109">
        <v>7.5708944E-3</v>
      </c>
      <c r="AG58" s="109"/>
      <c r="AH58" s="109" t="s">
        <v>175</v>
      </c>
      <c r="AI58" s="109">
        <v>0</v>
      </c>
      <c r="AJ58" s="109">
        <v>0</v>
      </c>
      <c r="AK58" s="109">
        <v>0</v>
      </c>
      <c r="AL58" s="109">
        <v>0</v>
      </c>
      <c r="AM58" s="109">
        <v>0</v>
      </c>
      <c r="AN58" s="109">
        <v>0</v>
      </c>
      <c r="AO58" s="109">
        <v>0</v>
      </c>
      <c r="AP58" s="109">
        <v>0</v>
      </c>
      <c r="AQ58" s="109">
        <v>0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0</v>
      </c>
      <c r="BD58" s="109">
        <v>0</v>
      </c>
      <c r="BE58" s="109">
        <v>0</v>
      </c>
      <c r="BF58" s="109">
        <v>0</v>
      </c>
      <c r="BG58" s="109">
        <v>0</v>
      </c>
      <c r="BH58" s="109">
        <v>0</v>
      </c>
      <c r="BI58" s="109">
        <v>0</v>
      </c>
      <c r="BJ58" s="109">
        <v>0</v>
      </c>
      <c r="BK58" s="109">
        <v>0</v>
      </c>
      <c r="BL58" s="109">
        <v>0</v>
      </c>
      <c r="BM58" s="109">
        <v>0</v>
      </c>
      <c r="BN58" s="109">
        <v>0</v>
      </c>
      <c r="BO58" s="109">
        <v>0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109">
        <v>0</v>
      </c>
      <c r="DB58" s="109">
        <v>0</v>
      </c>
      <c r="DC58" s="109">
        <v>0</v>
      </c>
      <c r="DD58" s="109">
        <v>0</v>
      </c>
      <c r="DE58" s="109">
        <v>0</v>
      </c>
      <c r="DF58" s="109">
        <v>0</v>
      </c>
      <c r="DG58" s="109">
        <v>0</v>
      </c>
      <c r="DH58" s="109">
        <v>0</v>
      </c>
      <c r="DI58" s="109">
        <v>0</v>
      </c>
      <c r="DJ58" s="109">
        <v>0</v>
      </c>
      <c r="DK58" s="109">
        <v>0</v>
      </c>
      <c r="DL58" s="109">
        <v>0</v>
      </c>
      <c r="DM58" s="109">
        <v>0</v>
      </c>
      <c r="DN58" s="109">
        <v>0</v>
      </c>
      <c r="DO58" s="20"/>
      <c r="DP58" s="30"/>
    </row>
    <row r="59" spans="1:151" s="22" customFormat="1" x14ac:dyDescent="0.25">
      <c r="A59" s="22" t="s">
        <v>239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20"/>
      <c r="DP59" s="30"/>
    </row>
    <row r="61" spans="1:151" x14ac:dyDescent="0.25">
      <c r="A61" s="2" t="s">
        <v>55</v>
      </c>
      <c r="B61" s="1">
        <f t="shared" ref="B61:K61" si="65">SUM(B3:B58)</f>
        <v>10690917.765862398</v>
      </c>
      <c r="C61" s="1">
        <f t="shared" si="65"/>
        <v>1954.3063602926989</v>
      </c>
      <c r="D61" s="1">
        <f t="shared" si="65"/>
        <v>999383.33106883988</v>
      </c>
      <c r="E61" s="1">
        <f t="shared" si="65"/>
        <v>97613.225576411962</v>
      </c>
      <c r="F61" s="1">
        <f t="shared" si="65"/>
        <v>92059.107268697</v>
      </c>
      <c r="G61" s="1">
        <f t="shared" si="65"/>
        <v>1392.5274748966999</v>
      </c>
      <c r="H61" s="1">
        <f t="shared" si="65"/>
        <v>1037785.5887743604</v>
      </c>
      <c r="I61" s="1">
        <f t="shared" si="65"/>
        <v>9934.7736005688002</v>
      </c>
      <c r="J61" s="1">
        <f t="shared" si="65"/>
        <v>26988.861450492994</v>
      </c>
      <c r="K61" s="1">
        <f t="shared" si="65"/>
        <v>25052.396875407601</v>
      </c>
      <c r="L61" s="110">
        <f t="shared" ref="L61:AE61" si="66">SUM(L3:L58)</f>
        <v>1781.7449097486005</v>
      </c>
      <c r="M61" s="110">
        <f t="shared" si="66"/>
        <v>4296.7229487536997</v>
      </c>
      <c r="N61" s="110">
        <f t="shared" si="66"/>
        <v>1712.9776236310001</v>
      </c>
      <c r="O61" s="110">
        <f t="shared" si="66"/>
        <v>91014.865378338989</v>
      </c>
      <c r="P61" s="110">
        <f t="shared" si="66"/>
        <v>64493.718346280992</v>
      </c>
      <c r="Q61" s="110">
        <f t="shared" si="66"/>
        <v>2.3716127283100002E-2</v>
      </c>
      <c r="R61" s="110">
        <f t="shared" si="66"/>
        <v>4.1101675853299994E-3</v>
      </c>
      <c r="S61" s="110">
        <f t="shared" si="66"/>
        <v>0.68879981730000006</v>
      </c>
      <c r="T61" s="110">
        <f t="shared" si="66"/>
        <v>1.1407081359999998</v>
      </c>
      <c r="U61" s="110">
        <f t="shared" si="66"/>
        <v>0.89680017180000005</v>
      </c>
      <c r="V61" s="110">
        <f t="shared" si="66"/>
        <v>350.88177882380006</v>
      </c>
      <c r="W61" s="110">
        <f t="shared" si="66"/>
        <v>0.5025018134</v>
      </c>
      <c r="X61" s="110">
        <f t="shared" si="66"/>
        <v>43.155606385599981</v>
      </c>
      <c r="Y61" s="110">
        <f t="shared" si="66"/>
        <v>23.577166805300003</v>
      </c>
      <c r="Z61" s="110">
        <f t="shared" si="66"/>
        <v>478.80424379219988</v>
      </c>
      <c r="AA61" s="110">
        <f t="shared" si="66"/>
        <v>18151.171573576798</v>
      </c>
      <c r="AB61" s="110">
        <f t="shared" si="66"/>
        <v>14016.026671977899</v>
      </c>
      <c r="AC61" s="110">
        <f t="shared" si="66"/>
        <v>2502.6650724830006</v>
      </c>
      <c r="AD61" s="110">
        <f t="shared" si="66"/>
        <v>56153.824437166004</v>
      </c>
      <c r="AE61" s="110">
        <f t="shared" si="66"/>
        <v>54289.343470023006</v>
      </c>
      <c r="AF61" s="110"/>
      <c r="AI61" s="110">
        <f t="shared" ref="AI61:CU61" si="67">SUM(AI3:AI58)</f>
        <v>1242.8491548355839</v>
      </c>
      <c r="AJ61" s="110">
        <f t="shared" si="67"/>
        <v>1744.1601387458372</v>
      </c>
      <c r="AK61" s="110">
        <f t="shared" si="67"/>
        <v>9755.902987999214</v>
      </c>
      <c r="AL61" s="110">
        <f t="shared" si="67"/>
        <v>9755.902987999214</v>
      </c>
      <c r="AM61" s="110">
        <f t="shared" si="67"/>
        <v>5009.0407424083933</v>
      </c>
      <c r="AN61" s="110">
        <f t="shared" si="67"/>
        <v>0.15011651906766518</v>
      </c>
      <c r="AO61" s="110">
        <f t="shared" si="67"/>
        <v>0.73292139732579142</v>
      </c>
      <c r="AP61" s="110">
        <f t="shared" si="67"/>
        <v>26619.178540196292</v>
      </c>
      <c r="AQ61" s="110">
        <f t="shared" si="67"/>
        <v>18.525809575275911</v>
      </c>
      <c r="AR61" s="110">
        <f t="shared" si="67"/>
        <v>4243.2096427444767</v>
      </c>
      <c r="AS61" s="110">
        <f t="shared" si="67"/>
        <v>62229.164124573719</v>
      </c>
      <c r="AT61" s="110">
        <f t="shared" si="67"/>
        <v>8.0808464801005169E-4</v>
      </c>
      <c r="AU61" s="110">
        <f t="shared" si="67"/>
        <v>3.2323435601492477E-3</v>
      </c>
      <c r="AV61" s="110">
        <f t="shared" si="67"/>
        <v>10452634.696952771</v>
      </c>
      <c r="AW61" s="110">
        <f t="shared" si="67"/>
        <v>1820.7267378180832</v>
      </c>
      <c r="AX61" s="110">
        <f t="shared" si="67"/>
        <v>40823.335300877916</v>
      </c>
      <c r="AY61" s="110">
        <f t="shared" si="67"/>
        <v>2601.164062552396</v>
      </c>
      <c r="AZ61" s="110">
        <f t="shared" si="67"/>
        <v>60.392677645066769</v>
      </c>
      <c r="BA61" s="110">
        <f t="shared" si="67"/>
        <v>9303.6762399444287</v>
      </c>
      <c r="BB61" s="110">
        <f t="shared" si="67"/>
        <v>181.00059727453572</v>
      </c>
      <c r="BC61" s="110">
        <f t="shared" si="67"/>
        <v>47417.237023240719</v>
      </c>
      <c r="BD61" s="110">
        <f t="shared" si="67"/>
        <v>4698.4212646825727</v>
      </c>
      <c r="BE61" s="110">
        <f t="shared" si="67"/>
        <v>46917.758638660445</v>
      </c>
      <c r="BF61" s="110">
        <f t="shared" si="67"/>
        <v>17862.246007732992</v>
      </c>
      <c r="BG61" s="110">
        <f t="shared" si="67"/>
        <v>79723.441092882102</v>
      </c>
      <c r="BH61" s="110">
        <f t="shared" si="67"/>
        <v>24530.057367802208</v>
      </c>
      <c r="BI61" s="110">
        <f t="shared" si="67"/>
        <v>24530.057367802208</v>
      </c>
      <c r="BJ61" s="110">
        <f t="shared" si="67"/>
        <v>13939.892989955286</v>
      </c>
      <c r="BK61" s="110">
        <f t="shared" si="67"/>
        <v>2.643480635335298E-3</v>
      </c>
      <c r="BL61" s="110">
        <f t="shared" si="67"/>
        <v>2.0219894832801427E-2</v>
      </c>
      <c r="BM61" s="110">
        <f t="shared" si="67"/>
        <v>7839.183475852652</v>
      </c>
      <c r="BN61" s="110">
        <f t="shared" si="67"/>
        <v>34200.490995159533</v>
      </c>
      <c r="BO61" s="110">
        <f t="shared" si="67"/>
        <v>1549.8538975040196</v>
      </c>
      <c r="BP61" s="110">
        <f t="shared" si="67"/>
        <v>5313.75009283297</v>
      </c>
      <c r="BQ61" s="110">
        <f t="shared" si="67"/>
        <v>245.32884458464682</v>
      </c>
      <c r="BR61" s="110">
        <f t="shared" si="67"/>
        <v>0.22286642030181239</v>
      </c>
      <c r="BS61" s="110">
        <f t="shared" si="67"/>
        <v>0.45248664834306013</v>
      </c>
      <c r="BT61" s="110">
        <f t="shared" si="67"/>
        <v>1312.7985517117068</v>
      </c>
      <c r="BU61" s="110">
        <f t="shared" si="67"/>
        <v>1690.5278552957277</v>
      </c>
      <c r="BV61" s="110">
        <f t="shared" si="67"/>
        <v>1910.0956932578222</v>
      </c>
      <c r="BW61" s="110">
        <f t="shared" si="67"/>
        <v>0</v>
      </c>
      <c r="BX61" s="110">
        <f t="shared" si="67"/>
        <v>0.56955064579550929</v>
      </c>
      <c r="BY61" s="110">
        <f t="shared" si="67"/>
        <v>0.54721519663905238</v>
      </c>
      <c r="BZ61" s="110"/>
      <c r="CA61" s="110">
        <f t="shared" si="67"/>
        <v>881907.82453519676</v>
      </c>
      <c r="CB61" s="110">
        <f t="shared" si="67"/>
        <v>90150.580961024738</v>
      </c>
      <c r="CC61" s="110">
        <f t="shared" si="67"/>
        <v>979897.5889720741</v>
      </c>
      <c r="CD61" s="110">
        <f t="shared" si="67"/>
        <v>28105.019745038608</v>
      </c>
      <c r="CE61" s="110">
        <f t="shared" si="67"/>
        <v>345.31038735898363</v>
      </c>
      <c r="CF61" s="110">
        <f t="shared" si="67"/>
        <v>0.49021245505676891</v>
      </c>
      <c r="CG61" s="110">
        <f t="shared" si="67"/>
        <v>42.181458182141824</v>
      </c>
      <c r="CH61" s="110">
        <f t="shared" si="67"/>
        <v>23.09194068570574</v>
      </c>
      <c r="CI61" s="110">
        <f t="shared" si="67"/>
        <v>470.57445223054077</v>
      </c>
      <c r="CJ61" s="110">
        <f t="shared" si="67"/>
        <v>15.326957334898941</v>
      </c>
      <c r="CK61" s="110">
        <f t="shared" si="67"/>
        <v>436817.72527375811</v>
      </c>
      <c r="CL61" s="110">
        <f t="shared" si="67"/>
        <v>45.206924176986959</v>
      </c>
      <c r="CM61" s="110">
        <f t="shared" si="67"/>
        <v>10.866904154510905</v>
      </c>
      <c r="CN61" s="110">
        <f t="shared" si="67"/>
        <v>45740.692885001314</v>
      </c>
      <c r="CO61" s="110">
        <f t="shared" si="67"/>
        <v>21.94244724776091</v>
      </c>
      <c r="CP61" s="110">
        <f t="shared" si="67"/>
        <v>5.343157483247618E-4</v>
      </c>
      <c r="CQ61" s="110">
        <f t="shared" si="67"/>
        <v>2.030898880872146</v>
      </c>
      <c r="CR61" s="110">
        <f t="shared" si="67"/>
        <v>95290.802665325507</v>
      </c>
      <c r="CS61" s="110">
        <f t="shared" si="67"/>
        <v>89847.279194051225</v>
      </c>
      <c r="CT61" s="110">
        <f t="shared" si="67"/>
        <v>5443.5234712743131</v>
      </c>
      <c r="CU61" s="110">
        <f t="shared" si="67"/>
        <v>5.6937143007258592E-2</v>
      </c>
      <c r="CV61" s="110">
        <f t="shared" ref="CV61:DN61" si="68">SUM(CV3:CV58)</f>
        <v>10865.196422681138</v>
      </c>
      <c r="CW61" s="110">
        <f t="shared" si="68"/>
        <v>0.40930616188649421</v>
      </c>
      <c r="CX61" s="110">
        <f t="shared" si="68"/>
        <v>6629.6457865738357</v>
      </c>
      <c r="CY61" s="110">
        <f t="shared" si="68"/>
        <v>85.005260372140015</v>
      </c>
      <c r="CZ61" s="110">
        <f t="shared" si="68"/>
        <v>26170.98185074373</v>
      </c>
      <c r="DA61" s="110">
        <f t="shared" si="68"/>
        <v>5130.9094693275883</v>
      </c>
      <c r="DB61" s="110">
        <f t="shared" si="68"/>
        <v>50.128870743177977</v>
      </c>
      <c r="DC61" s="110">
        <f t="shared" si="68"/>
        <v>209.56922201094551</v>
      </c>
      <c r="DD61" s="110">
        <f t="shared" si="68"/>
        <v>0.21852082501220785</v>
      </c>
      <c r="DE61" s="110">
        <f t="shared" si="68"/>
        <v>1366.9364999803981</v>
      </c>
      <c r="DF61" s="110">
        <f t="shared" si="68"/>
        <v>245085.62076920219</v>
      </c>
      <c r="DG61" s="110">
        <f t="shared" si="68"/>
        <v>2466.4614083138285</v>
      </c>
      <c r="DH61" s="110">
        <f t="shared" si="68"/>
        <v>0</v>
      </c>
      <c r="DI61" s="110">
        <f t="shared" si="68"/>
        <v>113255.29573483806</v>
      </c>
      <c r="DJ61" s="110">
        <f t="shared" si="68"/>
        <v>90001.214919071936</v>
      </c>
      <c r="DK61" s="110">
        <f t="shared" si="68"/>
        <v>26822.224778801374</v>
      </c>
      <c r="DL61" s="110">
        <f t="shared" si="68"/>
        <v>1026045.3703384628</v>
      </c>
      <c r="DM61" s="110">
        <f t="shared" si="68"/>
        <v>63651.666567369975</v>
      </c>
      <c r="DN61" s="110">
        <f t="shared" si="68"/>
        <v>147991.95601112751</v>
      </c>
      <c r="DO61" s="1"/>
    </row>
    <row r="62" spans="1:151" x14ac:dyDescent="0.25">
      <c r="A62" s="22" t="s">
        <v>56</v>
      </c>
      <c r="B62" s="20">
        <f>SUM(B2:B51)</f>
        <v>10473046.531457799</v>
      </c>
      <c r="C62" s="20">
        <f t="shared" ref="C62:K62" si="69">SUM(C2:C51)</f>
        <v>1924.557642135999</v>
      </c>
      <c r="D62" s="20">
        <f t="shared" si="69"/>
        <v>988077.6730352398</v>
      </c>
      <c r="E62" s="20">
        <f t="shared" si="69"/>
        <v>96181.749782002968</v>
      </c>
      <c r="F62" s="20">
        <f t="shared" si="69"/>
        <v>90713.55757408301</v>
      </c>
      <c r="G62" s="20">
        <f t="shared" si="69"/>
        <v>1371.5541240307998</v>
      </c>
      <c r="H62" s="20">
        <f t="shared" si="69"/>
        <v>1016056.5017311802</v>
      </c>
      <c r="I62" s="20">
        <f t="shared" si="69"/>
        <v>9813.0129774102988</v>
      </c>
      <c r="J62" s="20">
        <f t="shared" si="69"/>
        <v>26437.174488628996</v>
      </c>
      <c r="K62" s="20">
        <f t="shared" si="69"/>
        <v>24740.291473405003</v>
      </c>
      <c r="L62" s="109">
        <f t="shared" ref="L62:AE62" si="70">SUM(L2:L51)</f>
        <v>1761.2776514922002</v>
      </c>
      <c r="M62" s="109">
        <f t="shared" si="70"/>
        <v>4215.4839116001995</v>
      </c>
      <c r="N62" s="109">
        <f t="shared" si="70"/>
        <v>1678.5624789867002</v>
      </c>
      <c r="O62" s="109">
        <f t="shared" si="70"/>
        <v>89035.838325311997</v>
      </c>
      <c r="P62" s="109">
        <f t="shared" si="70"/>
        <v>63020.102725930999</v>
      </c>
      <c r="Q62" s="109">
        <f t="shared" si="70"/>
        <v>2.3383917900000002E-2</v>
      </c>
      <c r="R62" s="109">
        <f t="shared" si="70"/>
        <v>4.0593538403999995E-3</v>
      </c>
      <c r="S62" s="109">
        <f t="shared" si="70"/>
        <v>0.68025185730000004</v>
      </c>
      <c r="T62" s="109">
        <f t="shared" si="70"/>
        <v>1.1273966903999999</v>
      </c>
      <c r="U62" s="109">
        <f t="shared" si="70"/>
        <v>0.88458588770000013</v>
      </c>
      <c r="V62" s="109">
        <f t="shared" si="70"/>
        <v>344.73979886720008</v>
      </c>
      <c r="W62" s="109">
        <f t="shared" si="70"/>
        <v>0.49238156599999999</v>
      </c>
      <c r="X62" s="109">
        <f t="shared" si="70"/>
        <v>42.225588323499984</v>
      </c>
      <c r="Y62" s="109">
        <f t="shared" si="70"/>
        <v>23.075675010400005</v>
      </c>
      <c r="Z62" s="109">
        <f t="shared" si="70"/>
        <v>470.43216565559993</v>
      </c>
      <c r="AA62" s="109">
        <f t="shared" si="70"/>
        <v>17681.567947687097</v>
      </c>
      <c r="AB62" s="109">
        <f t="shared" si="70"/>
        <v>13708.635432511199</v>
      </c>
      <c r="AC62" s="109">
        <f t="shared" si="70"/>
        <v>2448.0761943451002</v>
      </c>
      <c r="AD62" s="109">
        <f t="shared" si="70"/>
        <v>55605.269255048006</v>
      </c>
      <c r="AE62" s="109">
        <f t="shared" si="70"/>
        <v>53757.244933261012</v>
      </c>
    </row>
    <row r="63" spans="1:151" x14ac:dyDescent="0.25">
      <c r="A63" s="22" t="s">
        <v>240</v>
      </c>
      <c r="B63" s="20">
        <f>+B3+B5+B8+B9+B11+B12+B14+B15+B16+B17+B18+B19+B20+B21+B22+B23+B24+B25+B26+B28+B30+B31+B33+B34+B35+B36+B37+B39+B40+B41+B42+B43+B44+B46+B47+B49+B50</f>
        <v>8573028.9988439996</v>
      </c>
      <c r="C63" s="20">
        <f t="shared" ref="C63:K63" si="71">+C3+C5+C8+C9+C11+C12+C14+C15+C16+C17+C18+C19+C20+C21+C22+C23+C24+C25+C26+C28+C30+C31+C33+C34+C35+C36+C37+C39+C40+C41+C42+C43+C44+C46+C47+C49+C50</f>
        <v>1624.9790509457996</v>
      </c>
      <c r="D63" s="20">
        <f t="shared" si="71"/>
        <v>796293.15302659979</v>
      </c>
      <c r="E63" s="20">
        <f t="shared" si="71"/>
        <v>77590.887082279995</v>
      </c>
      <c r="F63" s="20">
        <f t="shared" si="71"/>
        <v>73768.929023000004</v>
      </c>
      <c r="G63" s="20">
        <f t="shared" si="71"/>
        <v>1178.2009261605999</v>
      </c>
      <c r="H63" s="20">
        <f t="shared" si="71"/>
        <v>823646.28777390008</v>
      </c>
      <c r="I63" s="20">
        <f t="shared" si="71"/>
        <v>7687.9107627399999</v>
      </c>
      <c r="J63" s="20">
        <f t="shared" si="71"/>
        <v>21096.958201096004</v>
      </c>
      <c r="K63" s="20">
        <f t="shared" si="71"/>
        <v>19357.054574307011</v>
      </c>
      <c r="L63" s="109">
        <f t="shared" ref="L63:AE63" si="72">+L3+L5+L8+L9+L11+L12+L14+L15+L16+L17+L18+L19+L20+L21+L22+L23+L24+L25+L26+L28+L30+L31+L33+L34+L35+L36+L37+L39+L40+L41+L42+L43+L44+L46+L47+L49+L50</f>
        <v>1371.9350265829003</v>
      </c>
      <c r="M63" s="109">
        <f t="shared" si="72"/>
        <v>3380.3348976629995</v>
      </c>
      <c r="N63" s="109">
        <f t="shared" si="72"/>
        <v>1363.3436604694002</v>
      </c>
      <c r="O63" s="109">
        <f t="shared" si="72"/>
        <v>71984.805431429995</v>
      </c>
      <c r="P63" s="109">
        <f t="shared" si="72"/>
        <v>51237.23967381</v>
      </c>
      <c r="Q63" s="109">
        <f t="shared" si="72"/>
        <v>1.6337091200000001E-2</v>
      </c>
      <c r="R63" s="109">
        <f t="shared" si="72"/>
        <v>3.0503292999999993E-3</v>
      </c>
      <c r="S63" s="109">
        <f t="shared" si="72"/>
        <v>0.5195849602</v>
      </c>
      <c r="T63" s="109">
        <f t="shared" si="72"/>
        <v>0.88700027439999984</v>
      </c>
      <c r="U63" s="109">
        <f t="shared" si="72"/>
        <v>0.63516100160000022</v>
      </c>
      <c r="V63" s="109">
        <f t="shared" si="72"/>
        <v>275.9806731673001</v>
      </c>
      <c r="W63" s="109">
        <f t="shared" si="72"/>
        <v>0.3883940494</v>
      </c>
      <c r="X63" s="109">
        <f t="shared" si="72"/>
        <v>33.622567684799996</v>
      </c>
      <c r="Y63" s="109">
        <f t="shared" si="72"/>
        <v>18.454539124</v>
      </c>
      <c r="Z63" s="109">
        <f t="shared" si="72"/>
        <v>375.47672331889999</v>
      </c>
      <c r="AA63" s="109">
        <f t="shared" si="72"/>
        <v>14413.721976113997</v>
      </c>
      <c r="AB63" s="109">
        <f t="shared" si="72"/>
        <v>11077.006008164</v>
      </c>
      <c r="AC63" s="109">
        <f t="shared" si="72"/>
        <v>1968.6982247633</v>
      </c>
      <c r="AD63" s="109">
        <f t="shared" si="72"/>
        <v>45295.87776545102</v>
      </c>
      <c r="AE63" s="109">
        <f t="shared" si="72"/>
        <v>43937.001518775993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5703125" style="22" bestFit="1" customWidth="1"/>
    <col min="2" max="2" width="11.7109375" style="20" bestFit="1" customWidth="1"/>
    <col min="3" max="3" width="11.5703125" style="20" bestFit="1" customWidth="1"/>
    <col min="4" max="4" width="5.7109375" style="20" bestFit="1" customWidth="1"/>
    <col min="5" max="5" width="8.85546875" style="20" bestFit="1" customWidth="1"/>
    <col min="6" max="6" width="8.42578125" style="20" bestFit="1" customWidth="1"/>
    <col min="7" max="7" width="9.85546875" style="20" bestFit="1" customWidth="1"/>
    <col min="8" max="8" width="6.7109375" style="20" bestFit="1" customWidth="1"/>
    <col min="9" max="9" width="14.5703125" style="20" bestFit="1" customWidth="1"/>
    <col min="10" max="10" width="5.7109375" style="20" bestFit="1" customWidth="1"/>
    <col min="11" max="11" width="12" style="20" bestFit="1" customWidth="1"/>
    <col min="12" max="12" width="5.42578125" style="20" bestFit="1" customWidth="1"/>
    <col min="13" max="13" width="8.5703125" style="20" bestFit="1" customWidth="1"/>
    <col min="14" max="14" width="10.7109375" style="20" bestFit="1" customWidth="1"/>
    <col min="15" max="15" width="10.5703125" style="20" bestFit="1" customWidth="1"/>
    <col min="16" max="16" width="6.7109375" style="20" bestFit="1" customWidth="1"/>
    <col min="17" max="17" width="11.85546875" style="20" bestFit="1" customWidth="1"/>
    <col min="18" max="18" width="13.42578125" style="20" bestFit="1" customWidth="1"/>
    <col min="19" max="19" width="11.5703125" style="20" bestFit="1" customWidth="1"/>
    <col min="20" max="20" width="11.5703125" style="20" customWidth="1"/>
    <col min="21" max="22" width="11.42578125" style="20" bestFit="1" customWidth="1"/>
    <col min="23" max="23" width="11.28515625" style="20" bestFit="1" customWidth="1"/>
    <col min="24" max="24" width="11.5703125" style="20" bestFit="1" customWidth="1"/>
    <col min="25" max="25" width="8.85546875" style="20" bestFit="1" customWidth="1"/>
    <col min="26" max="26" width="13.42578125" style="20" bestFit="1" customWidth="1"/>
    <col min="27" max="27" width="7.7109375" style="20" bestFit="1" customWidth="1"/>
    <col min="28" max="28" width="8.7109375" style="20" bestFit="1" customWidth="1"/>
    <col min="29" max="29" width="11.140625" style="20" bestFit="1" customWidth="1"/>
    <col min="30" max="30" width="13.42578125" style="20" bestFit="1" customWidth="1"/>
    <col min="31" max="31" width="13.28515625" style="20" bestFit="1" customWidth="1"/>
    <col min="32" max="32" width="10" style="20" bestFit="1" customWidth="1"/>
    <col min="33" max="33" width="10.28515625" style="20" bestFit="1" customWidth="1"/>
    <col min="34" max="34" width="12.7109375" style="20" bestFit="1" customWidth="1"/>
    <col min="35" max="35" width="10.28515625" style="20" bestFit="1" customWidth="1"/>
    <col min="36" max="36" width="11.42578125" style="20" bestFit="1" customWidth="1"/>
    <col min="37" max="37" width="11.7109375" style="20" bestFit="1" customWidth="1"/>
    <col min="38" max="38" width="12.7109375" style="20" bestFit="1" customWidth="1"/>
    <col min="39" max="39" width="15" style="20" bestFit="1" customWidth="1"/>
    <col min="40" max="40" width="14.5703125" style="20" bestFit="1" customWidth="1"/>
    <col min="41" max="41" width="13.28515625" style="20" bestFit="1" customWidth="1"/>
    <col min="42" max="42" width="14.28515625" style="20" bestFit="1" customWidth="1"/>
    <col min="43" max="43" width="12.28515625" style="20" bestFit="1" customWidth="1"/>
    <col min="44" max="44" width="7.7109375" style="20" bestFit="1" customWidth="1"/>
    <col min="45" max="45" width="6.7109375" style="20" bestFit="1" customWidth="1"/>
    <col min="46" max="46" width="9.28515625" style="20" bestFit="1" customWidth="1"/>
    <col min="47" max="47" width="6.7109375" style="20" bestFit="1" customWidth="1"/>
    <col min="48" max="48" width="10.85546875" style="20" bestFit="1" customWidth="1"/>
    <col min="49" max="49" width="11.7109375" style="20" bestFit="1" customWidth="1"/>
    <col min="50" max="50" width="7.7109375" style="20" bestFit="1" customWidth="1"/>
    <col min="51" max="52" width="11.85546875" style="20" bestFit="1" customWidth="1"/>
    <col min="53" max="53" width="11.7109375" style="20" bestFit="1" customWidth="1"/>
    <col min="54" max="54" width="10.28515625" style="20" bestFit="1" customWidth="1"/>
    <col min="55" max="55" width="6.7109375" style="20" bestFit="1" customWidth="1"/>
    <col min="56" max="56" width="9.7109375" style="20" bestFit="1" customWidth="1"/>
    <col min="57" max="57" width="15.42578125" style="20" bestFit="1" customWidth="1"/>
    <col min="58" max="58" width="8.140625" style="20" bestFit="1" customWidth="1"/>
    <col min="59" max="59" width="12.42578125" style="20" bestFit="1" customWidth="1"/>
    <col min="60" max="60" width="3.85546875" style="20" bestFit="1" customWidth="1"/>
    <col min="61" max="61" width="8.7109375" style="20" bestFit="1" customWidth="1"/>
    <col min="62" max="62" width="12.85546875" style="20" bestFit="1" customWidth="1"/>
    <col min="63" max="63" width="8.7109375" style="20" bestFit="1" customWidth="1"/>
    <col min="64" max="64" width="6.7109375" style="20" bestFit="1" customWidth="1"/>
    <col min="65" max="65" width="10.85546875" style="20" bestFit="1" customWidth="1"/>
    <col min="66" max="66" width="11.28515625" style="20" bestFit="1" customWidth="1"/>
    <col min="67" max="67" width="6.7109375" style="20" bestFit="1" customWidth="1"/>
    <col min="68" max="68" width="5.7109375" style="20" bestFit="1" customWidth="1"/>
    <col min="69" max="69" width="5.7109375" style="20" customWidth="1"/>
    <col min="70" max="70" width="5.7109375" style="20" bestFit="1" customWidth="1"/>
    <col min="71" max="71" width="14.7109375" style="20" bestFit="1" customWidth="1"/>
    <col min="72" max="72" width="14.5703125" style="20" bestFit="1" customWidth="1"/>
    <col min="73" max="73" width="6.5703125" style="20" bestFit="1" customWidth="1"/>
    <col min="74" max="74" width="6" style="20" bestFit="1" customWidth="1"/>
    <col min="75" max="75" width="9.140625" style="20" customWidth="1"/>
    <col min="76" max="76" width="8.42578125" style="20" bestFit="1" customWidth="1"/>
    <col min="77" max="77" width="14.140625" style="20" bestFit="1" customWidth="1"/>
    <col min="78" max="78" width="7.7109375" style="20" bestFit="1" customWidth="1"/>
    <col min="79" max="79" width="9" style="20" bestFit="1" customWidth="1"/>
    <col min="80" max="80" width="7.140625" style="20" bestFit="1" customWidth="1"/>
    <col min="81" max="81" width="9.28515625" style="20" bestFit="1" customWidth="1"/>
    <col min="82" max="82" width="9.140625" style="20" customWidth="1"/>
    <col min="83" max="83" width="9.28515625" style="20" bestFit="1" customWidth="1"/>
    <col min="84" max="84" width="7.7109375" style="20" bestFit="1" customWidth="1"/>
    <col min="85" max="85" width="9.140625" style="20" customWidth="1"/>
    <col min="86" max="86" width="12.7109375" style="20" bestFit="1" customWidth="1"/>
    <col min="87" max="88" width="9.28515625" style="20" bestFit="1" customWidth="1"/>
    <col min="89" max="89" width="6.7109375" style="20" bestFit="1" customWidth="1"/>
    <col min="90" max="91" width="10.7109375" style="20" bestFit="1" customWidth="1"/>
    <col min="92" max="92" width="12.28515625" style="20" bestFit="1" customWidth="1"/>
    <col min="93" max="94" width="10.7109375" style="20" bestFit="1" customWidth="1"/>
    <col min="95" max="95" width="4.28515625" style="20" bestFit="1" customWidth="1"/>
    <col min="96" max="96" width="7.7109375" style="20" bestFit="1" customWidth="1"/>
    <col min="97" max="97" width="4.5703125" style="20" bestFit="1" customWidth="1"/>
    <col min="98" max="98" width="4.140625" style="20" bestFit="1" customWidth="1"/>
    <col min="99" max="99" width="6.7109375" style="20" bestFit="1" customWidth="1"/>
    <col min="100" max="100" width="5.7109375" style="20" bestFit="1" customWidth="1"/>
    <col min="101" max="101" width="5.85546875" style="20" bestFit="1" customWidth="1"/>
    <col min="102" max="102" width="12" style="20" bestFit="1" customWidth="1"/>
    <col min="103" max="103" width="5.5703125" style="20" bestFit="1" customWidth="1"/>
    <col min="104" max="104" width="3.28515625" style="20" bestFit="1" customWidth="1"/>
    <col min="105" max="105" width="7.7109375" style="20" bestFit="1" customWidth="1"/>
    <col min="106" max="106" width="11.5703125" style="20" bestFit="1" customWidth="1"/>
    <col min="107" max="107" width="9.7109375" style="20" bestFit="1" customWidth="1"/>
    <col min="108" max="109" width="7.7109375" style="20" bestFit="1" customWidth="1"/>
    <col min="110" max="110" width="5.140625" style="20" bestFit="1" customWidth="1"/>
    <col min="111" max="111" width="5.28515625" style="20" bestFit="1" customWidth="1"/>
    <col min="112" max="112" width="8.7109375" style="20" bestFit="1" customWidth="1"/>
    <col min="113" max="113" width="4.85546875" style="20" bestFit="1" customWidth="1"/>
    <col min="114" max="114" width="7.85546875" style="20" bestFit="1" customWidth="1"/>
    <col min="115" max="115" width="5.85546875" style="20" bestFit="1" customWidth="1"/>
    <col min="116" max="116" width="6" style="20" bestFit="1" customWidth="1"/>
    <col min="117" max="117" width="6.7109375" style="20" bestFit="1" customWidth="1"/>
    <col min="118" max="118" width="11.42578125" style="20" bestFit="1" customWidth="1"/>
    <col min="119" max="119" width="5.7109375" style="20" bestFit="1" customWidth="1"/>
    <col min="120" max="120" width="4.140625" style="20" bestFit="1" customWidth="1"/>
    <col min="121" max="121" width="5.7109375" style="20" bestFit="1" customWidth="1"/>
    <col min="122" max="122" width="3.85546875" style="20" bestFit="1" customWidth="1"/>
    <col min="123" max="123" width="7.7109375" style="20" bestFit="1" customWidth="1"/>
    <col min="124" max="124" width="11.5703125" style="20" bestFit="1" customWidth="1"/>
    <col min="125" max="125" width="6.7109375" style="20" bestFit="1" customWidth="1"/>
    <col min="126" max="126" width="8.7109375" style="20" bestFit="1" customWidth="1"/>
    <col min="127" max="127" width="8" style="20" bestFit="1" customWidth="1"/>
    <col min="128" max="128" width="8.7109375" style="20" bestFit="1" customWidth="1"/>
    <col min="129" max="129" width="12.85546875" style="20" bestFit="1" customWidth="1"/>
    <col min="130" max="130" width="5.28515625" style="20" bestFit="1" customWidth="1"/>
    <col min="131" max="131" width="9.7109375" style="20" bestFit="1" customWidth="1"/>
    <col min="132" max="132" width="9.28515625" style="20" bestFit="1" customWidth="1"/>
    <col min="133" max="134" width="7.7109375" style="20" bestFit="1" customWidth="1"/>
    <col min="135" max="135" width="9" style="20" bestFit="1" customWidth="1"/>
    <col min="136" max="136" width="11.42578125" style="20" bestFit="1" customWidth="1"/>
    <col min="137" max="137" width="4.85546875" style="20" bestFit="1" customWidth="1"/>
    <col min="138" max="138" width="6.7109375" style="20" bestFit="1" customWidth="1"/>
    <col min="139" max="139" width="9.28515625" style="20" bestFit="1" customWidth="1"/>
    <col min="140" max="140" width="7.7109375" style="20" bestFit="1" customWidth="1"/>
    <col min="141" max="141" width="8.42578125" style="20" bestFit="1" customWidth="1"/>
    <col min="142" max="142" width="7.7109375" style="20" bestFit="1" customWidth="1"/>
    <col min="143" max="152" width="9.140625" customWidth="1"/>
  </cols>
  <sheetData>
    <row r="1" spans="1:152" s="22" customFormat="1" x14ac:dyDescent="0.25">
      <c r="A1" s="22" t="s">
        <v>644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</row>
    <row r="2" spans="1:152" x14ac:dyDescent="0.25">
      <c r="A2" s="22" t="s">
        <v>176</v>
      </c>
      <c r="B2" s="20" t="s">
        <v>421</v>
      </c>
      <c r="C2" s="20" t="s">
        <v>422</v>
      </c>
      <c r="D2" s="20" t="s">
        <v>463</v>
      </c>
      <c r="E2" s="20" t="s">
        <v>63</v>
      </c>
      <c r="F2" s="20" t="s">
        <v>315</v>
      </c>
      <c r="G2" s="20" t="s">
        <v>177</v>
      </c>
      <c r="H2" s="20" t="s">
        <v>129</v>
      </c>
      <c r="I2" s="20" t="s">
        <v>130</v>
      </c>
      <c r="J2" s="20" t="s">
        <v>131</v>
      </c>
      <c r="K2" s="20" t="s">
        <v>423</v>
      </c>
      <c r="L2" s="20" t="s">
        <v>559</v>
      </c>
      <c r="M2" s="20" t="s">
        <v>413</v>
      </c>
      <c r="N2" s="20" t="s">
        <v>414</v>
      </c>
      <c r="O2" s="20" t="s">
        <v>415</v>
      </c>
      <c r="P2" s="20" t="s">
        <v>464</v>
      </c>
      <c r="Q2" s="20" t="s">
        <v>424</v>
      </c>
      <c r="R2" s="20" t="s">
        <v>425</v>
      </c>
      <c r="S2" s="20" t="s">
        <v>426</v>
      </c>
      <c r="T2" s="20" t="s">
        <v>600</v>
      </c>
      <c r="U2" s="20" t="s">
        <v>427</v>
      </c>
      <c r="V2" s="20" t="s">
        <v>428</v>
      </c>
      <c r="W2" s="20" t="s">
        <v>429</v>
      </c>
      <c r="X2" s="20" t="s">
        <v>430</v>
      </c>
      <c r="Y2" s="20" t="s">
        <v>316</v>
      </c>
      <c r="Z2" s="20" t="s">
        <v>178</v>
      </c>
      <c r="AA2" s="20" t="s">
        <v>132</v>
      </c>
      <c r="AB2" s="20" t="s">
        <v>431</v>
      </c>
      <c r="AC2" s="20" t="s">
        <v>373</v>
      </c>
      <c r="AD2" s="20" t="s">
        <v>329</v>
      </c>
      <c r="AE2" s="20" t="s">
        <v>330</v>
      </c>
      <c r="AF2" s="20" t="s">
        <v>432</v>
      </c>
      <c r="AG2" s="20" t="s">
        <v>59</v>
      </c>
      <c r="AH2" s="20" t="s">
        <v>433</v>
      </c>
      <c r="AI2" s="20" t="s">
        <v>434</v>
      </c>
      <c r="AJ2" s="20" t="s">
        <v>435</v>
      </c>
      <c r="AK2" s="20" t="s">
        <v>331</v>
      </c>
      <c r="AL2" s="20" t="s">
        <v>416</v>
      </c>
      <c r="AM2" s="20" t="s">
        <v>332</v>
      </c>
      <c r="AN2" s="20" t="s">
        <v>417</v>
      </c>
      <c r="AO2" s="20" t="s">
        <v>418</v>
      </c>
      <c r="AP2" s="20" t="s">
        <v>419</v>
      </c>
      <c r="AQ2" s="20" t="s">
        <v>576</v>
      </c>
      <c r="AR2" s="20" t="s">
        <v>134</v>
      </c>
      <c r="AS2" s="20" t="s">
        <v>135</v>
      </c>
      <c r="AT2" s="20" t="s">
        <v>436</v>
      </c>
      <c r="AU2" s="20" t="s">
        <v>465</v>
      </c>
      <c r="AV2" s="20" t="s">
        <v>466</v>
      </c>
      <c r="AW2" s="20" t="s">
        <v>467</v>
      </c>
      <c r="AX2" s="20" t="s">
        <v>136</v>
      </c>
      <c r="AY2" s="20" t="s">
        <v>577</v>
      </c>
      <c r="AZ2" s="20" t="s">
        <v>578</v>
      </c>
      <c r="BA2" s="20" t="s">
        <v>437</v>
      </c>
      <c r="BB2" s="20" t="s">
        <v>438</v>
      </c>
      <c r="BC2" s="20" t="s">
        <v>137</v>
      </c>
      <c r="BD2" s="20" t="s">
        <v>65</v>
      </c>
      <c r="BE2" s="20" t="s">
        <v>138</v>
      </c>
      <c r="BF2" s="20" t="s">
        <v>468</v>
      </c>
      <c r="BG2" s="20" t="s">
        <v>469</v>
      </c>
      <c r="BH2" s="20" t="s">
        <v>439</v>
      </c>
      <c r="BI2" s="20" t="s">
        <v>333</v>
      </c>
      <c r="BJ2" s="20" t="s">
        <v>440</v>
      </c>
      <c r="BK2" s="20" t="s">
        <v>334</v>
      </c>
      <c r="BL2" s="20" t="s">
        <v>139</v>
      </c>
      <c r="BM2" s="20" t="s">
        <v>441</v>
      </c>
      <c r="BN2" s="20" t="s">
        <v>442</v>
      </c>
      <c r="BO2" s="20" t="s">
        <v>140</v>
      </c>
      <c r="BP2" s="20" t="s">
        <v>141</v>
      </c>
      <c r="BQ2" s="20" t="s">
        <v>601</v>
      </c>
      <c r="BR2" s="20" t="s">
        <v>470</v>
      </c>
      <c r="BS2" s="20" t="s">
        <v>335</v>
      </c>
      <c r="BT2" s="20" t="s">
        <v>336</v>
      </c>
      <c r="BU2" s="20" t="s">
        <v>142</v>
      </c>
      <c r="BV2" s="20" t="s">
        <v>471</v>
      </c>
      <c r="BW2" s="20" t="s">
        <v>443</v>
      </c>
      <c r="BX2" s="20" t="s">
        <v>482</v>
      </c>
      <c r="BY2" s="20" t="s">
        <v>317</v>
      </c>
      <c r="BZ2" s="20" t="s">
        <v>57</v>
      </c>
      <c r="CA2" s="20" t="s">
        <v>444</v>
      </c>
      <c r="CB2" s="20" t="s">
        <v>322</v>
      </c>
      <c r="CC2" s="20" t="s">
        <v>337</v>
      </c>
      <c r="CD2" s="20" t="s">
        <v>338</v>
      </c>
      <c r="CE2" s="20" t="s">
        <v>143</v>
      </c>
      <c r="CF2" s="20" t="s">
        <v>144</v>
      </c>
      <c r="CG2" s="20" t="s">
        <v>445</v>
      </c>
      <c r="CH2" s="20" t="s">
        <v>446</v>
      </c>
      <c r="CI2" s="20" t="s">
        <v>60</v>
      </c>
      <c r="CJ2" s="20" t="s">
        <v>447</v>
      </c>
      <c r="CK2" s="20" t="s">
        <v>146</v>
      </c>
      <c r="CL2" s="20" t="s">
        <v>323</v>
      </c>
      <c r="CM2" s="20" t="s">
        <v>324</v>
      </c>
      <c r="CN2" s="20" t="s">
        <v>325</v>
      </c>
      <c r="CO2" s="20" t="s">
        <v>326</v>
      </c>
      <c r="CP2" s="20" t="s">
        <v>328</v>
      </c>
      <c r="CQ2" s="20" t="s">
        <v>147</v>
      </c>
      <c r="CR2" s="20" t="s">
        <v>148</v>
      </c>
      <c r="CS2" s="20" t="s">
        <v>149</v>
      </c>
      <c r="CT2" s="20" t="s">
        <v>150</v>
      </c>
      <c r="CU2" s="20" t="s">
        <v>151</v>
      </c>
      <c r="CV2" s="20" t="s">
        <v>152</v>
      </c>
      <c r="CW2" s="20" t="s">
        <v>153</v>
      </c>
      <c r="CX2" s="20" t="s">
        <v>448</v>
      </c>
      <c r="CY2" s="20" t="s">
        <v>339</v>
      </c>
      <c r="CZ2" s="20" t="s">
        <v>154</v>
      </c>
      <c r="DA2" s="20" t="s">
        <v>54</v>
      </c>
      <c r="DB2" s="20" t="s">
        <v>449</v>
      </c>
      <c r="DC2" s="20" t="s">
        <v>450</v>
      </c>
      <c r="DD2" s="20" t="s">
        <v>53</v>
      </c>
      <c r="DE2" s="20" t="s">
        <v>155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472</v>
      </c>
      <c r="DO2" s="20" t="s">
        <v>473</v>
      </c>
      <c r="DP2" s="20" t="s">
        <v>165</v>
      </c>
      <c r="DQ2" s="20" t="s">
        <v>166</v>
      </c>
      <c r="DR2" s="20" t="s">
        <v>167</v>
      </c>
      <c r="DS2" s="20" t="s">
        <v>451</v>
      </c>
      <c r="DT2" s="20" t="s">
        <v>579</v>
      </c>
      <c r="DU2" s="20" t="s">
        <v>61</v>
      </c>
      <c r="DV2" s="20" t="s">
        <v>452</v>
      </c>
      <c r="DW2" s="20" t="s">
        <v>483</v>
      </c>
      <c r="DX2" s="20" t="s">
        <v>474</v>
      </c>
      <c r="DY2" s="20" t="s">
        <v>475</v>
      </c>
      <c r="DZ2" s="20" t="s">
        <v>169</v>
      </c>
      <c r="EA2" s="20" t="s">
        <v>453</v>
      </c>
      <c r="EB2" s="20" t="s">
        <v>476</v>
      </c>
      <c r="EC2" s="20" t="s">
        <v>170</v>
      </c>
      <c r="ED2" s="20" t="s">
        <v>340</v>
      </c>
      <c r="EE2" s="20" t="s">
        <v>319</v>
      </c>
      <c r="EF2" s="20" t="s">
        <v>477</v>
      </c>
      <c r="EG2" s="20" t="s">
        <v>171</v>
      </c>
      <c r="EH2" s="20" t="s">
        <v>172</v>
      </c>
      <c r="EI2" s="20" t="s">
        <v>173</v>
      </c>
      <c r="EJ2" s="20" t="s">
        <v>478</v>
      </c>
      <c r="EK2" s="20" t="s">
        <v>484</v>
      </c>
      <c r="EL2" s="20" t="s">
        <v>320</v>
      </c>
    </row>
    <row r="3" spans="1:152" x14ac:dyDescent="0.25">
      <c r="A3" s="22" t="s">
        <v>0</v>
      </c>
      <c r="B3" s="20">
        <v>1.1888975385</v>
      </c>
      <c r="C3" s="20">
        <v>3.6372430379999998</v>
      </c>
      <c r="D3" s="20">
        <v>33.770959320000003</v>
      </c>
      <c r="E3" s="20">
        <v>287.92683419999997</v>
      </c>
      <c r="F3" s="20">
        <v>27.451839799999998</v>
      </c>
      <c r="G3" s="20">
        <v>27.451880119999998</v>
      </c>
      <c r="H3" s="20">
        <v>287.92710039999997</v>
      </c>
      <c r="I3" s="20">
        <v>287.92541510000001</v>
      </c>
      <c r="J3" s="20">
        <v>103.231205199999</v>
      </c>
      <c r="K3" s="20">
        <v>1.1073894230000001</v>
      </c>
      <c r="L3" s="20">
        <v>2.0678434750000001</v>
      </c>
      <c r="M3" s="20">
        <v>0.17953852000000001</v>
      </c>
      <c r="N3" s="20">
        <v>8.9768850000000004E-3</v>
      </c>
      <c r="O3" s="20">
        <v>0.17056085000000001</v>
      </c>
      <c r="P3" s="20">
        <v>682.12254619999999</v>
      </c>
      <c r="Q3" s="20">
        <v>0.51990517359999999</v>
      </c>
      <c r="R3" s="20">
        <v>682.12093995999999</v>
      </c>
      <c r="S3" s="20">
        <v>0.32071054187999998</v>
      </c>
      <c r="T3" s="20">
        <v>0.33161079671999999</v>
      </c>
      <c r="U3" s="20">
        <v>0.19259256266999999</v>
      </c>
      <c r="V3" s="20">
        <v>0.59045733524999999</v>
      </c>
      <c r="W3" s="20">
        <v>0.16668121003799999</v>
      </c>
      <c r="X3" s="20">
        <v>2200.7190000000001</v>
      </c>
      <c r="Y3" s="20">
        <v>82.531233974000003</v>
      </c>
      <c r="Z3" s="20">
        <v>82.533064919999902</v>
      </c>
      <c r="AA3" s="20">
        <v>3293.8359610000002</v>
      </c>
      <c r="AB3" s="20">
        <v>3293.9387750000001</v>
      </c>
      <c r="AC3" s="20">
        <v>8.8948939999999995E-4</v>
      </c>
      <c r="AD3" s="20">
        <v>1.2452850000000001E-4</v>
      </c>
      <c r="AE3" s="20">
        <v>7.6496150000000005E-4</v>
      </c>
      <c r="AF3" s="20">
        <v>0.36323468649999902</v>
      </c>
      <c r="AG3" s="20">
        <v>531927.43889999995</v>
      </c>
      <c r="AH3" s="20">
        <v>42693478.972999997</v>
      </c>
      <c r="AI3" s="20">
        <v>532140.44686999999</v>
      </c>
      <c r="AJ3" s="20">
        <v>9.1487252960000005E-3</v>
      </c>
      <c r="AK3" s="20">
        <v>106.48728767</v>
      </c>
      <c r="AL3" s="20">
        <v>766.29591270000003</v>
      </c>
      <c r="AM3" s="20">
        <v>106.55004092999999</v>
      </c>
      <c r="AN3" s="20">
        <v>3.5380695530000001</v>
      </c>
      <c r="AO3" s="20">
        <v>292.54167617000002</v>
      </c>
      <c r="AP3" s="20">
        <v>55.631607439999897</v>
      </c>
      <c r="AQ3" s="20">
        <v>1625.1461999999999</v>
      </c>
      <c r="AR3" s="20">
        <v>1789.38062042</v>
      </c>
      <c r="AS3" s="20">
        <v>511.21683081999998</v>
      </c>
      <c r="AT3" s="20">
        <v>514.89880000000005</v>
      </c>
      <c r="AU3" s="20">
        <v>638.26666520000003</v>
      </c>
      <c r="AV3" s="20">
        <v>528.98244474000001</v>
      </c>
      <c r="AW3" s="20">
        <v>528.99888429999999</v>
      </c>
      <c r="AX3" s="20">
        <v>2785.3185619999999</v>
      </c>
      <c r="AY3" s="20">
        <v>6226.4708000000001</v>
      </c>
      <c r="AZ3" s="20">
        <v>12566.726119999999</v>
      </c>
      <c r="BA3" s="20">
        <v>2.0825185319999999</v>
      </c>
      <c r="BB3" s="20">
        <v>2.4159951880000001</v>
      </c>
      <c r="BC3" s="20">
        <v>382.297686</v>
      </c>
      <c r="BD3" s="20">
        <v>382.29754469999898</v>
      </c>
      <c r="BE3" s="20">
        <v>382.29237499999999</v>
      </c>
      <c r="BF3" s="20">
        <v>846.86140383600002</v>
      </c>
      <c r="BG3" s="20">
        <v>846.88180669999997</v>
      </c>
      <c r="BH3" s="20">
        <v>7.6960880000000002E-3</v>
      </c>
      <c r="BI3" s="20">
        <v>7.1527215000000003E-4</v>
      </c>
      <c r="BJ3" s="20">
        <v>7.1531739999999996E-4</v>
      </c>
      <c r="BK3" s="20">
        <v>7.6956450000000001E-3</v>
      </c>
      <c r="BL3" s="20">
        <v>614.61468869999999</v>
      </c>
      <c r="BM3" s="20">
        <v>625.53891220000003</v>
      </c>
      <c r="BN3" s="20">
        <v>0.22700173560600001</v>
      </c>
      <c r="BO3" s="20">
        <v>1084.7135983999999</v>
      </c>
      <c r="BP3" s="20">
        <v>16.946744432999999</v>
      </c>
      <c r="BQ3" s="20">
        <v>154.55294072000001</v>
      </c>
      <c r="BR3" s="20">
        <v>30.989846499999999</v>
      </c>
      <c r="BS3" s="20">
        <v>0.27392172999999997</v>
      </c>
      <c r="BT3" s="20">
        <v>0.48697217999999998</v>
      </c>
      <c r="BU3" s="20">
        <v>43.02838242</v>
      </c>
      <c r="BV3" s="20">
        <v>0</v>
      </c>
      <c r="BW3" s="20">
        <v>702.88709599999902</v>
      </c>
      <c r="BX3" s="20">
        <v>50.836487899999902</v>
      </c>
      <c r="BY3" s="20">
        <v>50.867018330000001</v>
      </c>
      <c r="BZ3" s="20">
        <v>2457.3320239999998</v>
      </c>
      <c r="CA3" s="20">
        <v>2457.3108837999998</v>
      </c>
      <c r="CB3" s="20">
        <v>0.13234499999999999</v>
      </c>
      <c r="CC3" s="20">
        <v>2.2498665000000001E-2</v>
      </c>
      <c r="CD3" s="20">
        <v>0.10984643500000001</v>
      </c>
      <c r="CE3" s="20">
        <v>64787.676959999997</v>
      </c>
      <c r="CF3" s="20">
        <v>11424.548419999999</v>
      </c>
      <c r="CG3" s="20">
        <v>11613.971239999901</v>
      </c>
      <c r="CH3" s="20">
        <v>23119.696619999999</v>
      </c>
      <c r="CI3" s="20">
        <v>76823.76122</v>
      </c>
      <c r="CJ3" s="20">
        <v>65953.005480000007</v>
      </c>
      <c r="CK3" s="20">
        <v>1089.6037858</v>
      </c>
      <c r="CL3" s="20">
        <v>8.9354832230000003</v>
      </c>
      <c r="CM3" s="20">
        <v>9.1478968269999902E-3</v>
      </c>
      <c r="CN3" s="20">
        <v>0.93943920650000001</v>
      </c>
      <c r="CO3" s="20">
        <v>0.52992040789999995</v>
      </c>
      <c r="CP3" s="20">
        <v>9.91502515</v>
      </c>
      <c r="CQ3" s="20">
        <v>2.4760818262000002</v>
      </c>
      <c r="CR3" s="20">
        <v>16134.4640059999</v>
      </c>
      <c r="CS3" s="20">
        <v>12.512732120000001</v>
      </c>
      <c r="CT3" s="20">
        <v>2.83581915399999</v>
      </c>
      <c r="CU3" s="20">
        <v>882.4193894</v>
      </c>
      <c r="CV3" s="20">
        <v>68.105450989999994</v>
      </c>
      <c r="CW3" s="20">
        <v>0</v>
      </c>
      <c r="CX3" s="20">
        <v>5.2523769099999997</v>
      </c>
      <c r="CY3" s="20">
        <v>4.1518689999999999E-5</v>
      </c>
      <c r="CZ3" s="20">
        <v>0.91012260300000003</v>
      </c>
      <c r="DA3" s="20">
        <v>4813.6313550000004</v>
      </c>
      <c r="DB3" s="20">
        <v>275.08949999999999</v>
      </c>
      <c r="DC3" s="20">
        <v>118.008835</v>
      </c>
      <c r="DD3" s="20">
        <v>2055.6699800000001</v>
      </c>
      <c r="DE3" s="20">
        <v>2757.9682720000001</v>
      </c>
      <c r="DF3" s="20">
        <v>1.6454854999999999</v>
      </c>
      <c r="DG3" s="20">
        <v>0.48697217999999998</v>
      </c>
      <c r="DH3" s="20">
        <v>240.47047613000001</v>
      </c>
      <c r="DI3" s="20">
        <v>2.3163761360000001</v>
      </c>
      <c r="DJ3" s="20">
        <v>139.05624180000001</v>
      </c>
      <c r="DK3" s="20">
        <v>16.511157449999999</v>
      </c>
      <c r="DL3" s="20">
        <v>4.7383308599999996</v>
      </c>
      <c r="DM3" s="20">
        <v>605.97437000000002</v>
      </c>
      <c r="DN3" s="20">
        <v>22.151401880000002</v>
      </c>
      <c r="DO3" s="20">
        <v>144.03386850000001</v>
      </c>
      <c r="DP3" s="20">
        <v>5.2653680355999999</v>
      </c>
      <c r="DQ3" s="20">
        <v>69.509667899999997</v>
      </c>
      <c r="DR3" s="20">
        <v>0.54530159476999995</v>
      </c>
      <c r="DS3" s="20">
        <v>2.5741007059999998</v>
      </c>
      <c r="DT3" s="20">
        <v>2701.357</v>
      </c>
      <c r="DU3" s="20">
        <v>668.57416158999899</v>
      </c>
      <c r="DV3" s="20">
        <v>668.57474002999902</v>
      </c>
      <c r="DW3" s="20">
        <v>10425.2999869999</v>
      </c>
      <c r="DX3" s="20">
        <v>15.956577635</v>
      </c>
      <c r="DY3" s="20">
        <v>15.955796784</v>
      </c>
      <c r="DZ3" s="20">
        <v>0.73890363999999997</v>
      </c>
      <c r="EA3" s="20">
        <v>786.73059999999998</v>
      </c>
      <c r="EB3" s="20">
        <v>38473.807825000004</v>
      </c>
      <c r="EC3" s="20">
        <v>4310.8781160999997</v>
      </c>
      <c r="ED3" s="20">
        <v>3582.2089526999898</v>
      </c>
      <c r="EE3" s="20">
        <v>3582.2886133500001</v>
      </c>
      <c r="EF3" s="20">
        <v>801.03100133999999</v>
      </c>
      <c r="EG3" s="20">
        <v>0</v>
      </c>
      <c r="EH3" s="20">
        <v>466.14832289999998</v>
      </c>
      <c r="EI3" s="20">
        <v>34674.404933999998</v>
      </c>
      <c r="EJ3" s="20">
        <v>1979.5055408000001</v>
      </c>
      <c r="EK3" s="20">
        <v>4698.3839762999996</v>
      </c>
      <c r="EL3" s="20">
        <v>1979.5658131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</row>
    <row r="4" spans="1:152" x14ac:dyDescent="0.25">
      <c r="A4" s="22" t="s">
        <v>2</v>
      </c>
      <c r="B4" s="20">
        <v>0.97782981899999999</v>
      </c>
      <c r="C4" s="20">
        <v>2.9184194139999899</v>
      </c>
      <c r="D4" s="20">
        <v>26.992711870000001</v>
      </c>
      <c r="E4" s="20">
        <v>230.247905</v>
      </c>
      <c r="F4" s="20">
        <v>22.53258125</v>
      </c>
      <c r="G4" s="20">
        <v>22.532605879999998</v>
      </c>
      <c r="H4" s="20">
        <v>230.2472301</v>
      </c>
      <c r="I4" s="20">
        <v>230.2458637</v>
      </c>
      <c r="J4" s="20">
        <v>83.952347000000003</v>
      </c>
      <c r="K4" s="20">
        <v>0.90455954299999997</v>
      </c>
      <c r="L4" s="20">
        <v>1.7757219390000001</v>
      </c>
      <c r="M4" s="20">
        <v>0.15910119</v>
      </c>
      <c r="N4" s="20">
        <v>7.9550585000000007E-3</v>
      </c>
      <c r="O4" s="20">
        <v>0.15114620000000001</v>
      </c>
      <c r="P4" s="20">
        <v>516.51656749999995</v>
      </c>
      <c r="Q4" s="20">
        <v>0.42224353060000003</v>
      </c>
      <c r="R4" s="20">
        <v>516.51654689999998</v>
      </c>
      <c r="S4" s="20">
        <v>0.27425929160000001</v>
      </c>
      <c r="T4" s="20">
        <v>0.28358104374999998</v>
      </c>
      <c r="U4" s="20">
        <v>0.16184115547</v>
      </c>
      <c r="V4" s="20">
        <v>0.52655374076999995</v>
      </c>
      <c r="W4" s="20">
        <v>0.14168611158300001</v>
      </c>
      <c r="X4" s="20">
        <v>1632.9781</v>
      </c>
      <c r="Y4" s="20">
        <v>62.457228890000003</v>
      </c>
      <c r="Z4" s="20">
        <v>62.458554100000001</v>
      </c>
      <c r="AA4" s="20">
        <v>2450.830989</v>
      </c>
      <c r="AB4" s="20">
        <v>2450.9071949999998</v>
      </c>
      <c r="AC4" s="20">
        <v>7.9669454000000004E-4</v>
      </c>
      <c r="AD4" s="20">
        <v>1.1153626E-4</v>
      </c>
      <c r="AE4" s="20">
        <v>6.8515799999999995E-4</v>
      </c>
      <c r="AF4" s="20">
        <v>0.2939512038</v>
      </c>
      <c r="AG4" s="20">
        <v>433511.90735999902</v>
      </c>
      <c r="AH4" s="20">
        <v>36276701.729999997</v>
      </c>
      <c r="AI4" s="20">
        <v>433685.34106000001</v>
      </c>
      <c r="AJ4" s="20">
        <v>7.6917038920000002E-3</v>
      </c>
      <c r="AK4" s="20">
        <v>84.506827650000005</v>
      </c>
      <c r="AL4" s="20">
        <v>619.63440270000001</v>
      </c>
      <c r="AM4" s="20">
        <v>82.924517199999997</v>
      </c>
      <c r="AN4" s="20">
        <v>2.82859430999999</v>
      </c>
      <c r="AO4" s="20">
        <v>227.66822680000001</v>
      </c>
      <c r="AP4" s="20">
        <v>38.7328981</v>
      </c>
      <c r="AQ4" s="20">
        <v>2263.8892940000001</v>
      </c>
      <c r="AR4" s="20">
        <v>1446.6492582400001</v>
      </c>
      <c r="AS4" s="20">
        <v>405.16896908000001</v>
      </c>
      <c r="AT4" s="20">
        <v>734.40355999999997</v>
      </c>
      <c r="AU4" s="20">
        <v>502.52912250000003</v>
      </c>
      <c r="AV4" s="20">
        <v>463.46478316999998</v>
      </c>
      <c r="AW4" s="20">
        <v>463.48001682</v>
      </c>
      <c r="AX4" s="20">
        <v>2995.8543079999999</v>
      </c>
      <c r="AY4" s="20">
        <v>6891.3305</v>
      </c>
      <c r="AZ4" s="20">
        <v>9890.3938760000001</v>
      </c>
      <c r="BA4" s="20">
        <v>1.6873596689999999</v>
      </c>
      <c r="BB4" s="20">
        <v>1.962931432</v>
      </c>
      <c r="BC4" s="20">
        <v>307.17926899999998</v>
      </c>
      <c r="BD4" s="20">
        <v>307.1794605</v>
      </c>
      <c r="BE4" s="20">
        <v>307.17477250000002</v>
      </c>
      <c r="BF4" s="20">
        <v>858.42242636999902</v>
      </c>
      <c r="BG4" s="20">
        <v>858.44658101999903</v>
      </c>
      <c r="BH4" s="20">
        <v>6.9162119999999997E-3</v>
      </c>
      <c r="BI4" s="20">
        <v>6.4006494000000001E-4</v>
      </c>
      <c r="BJ4" s="20">
        <v>6.4009699999999995E-4</v>
      </c>
      <c r="BK4" s="20">
        <v>6.9158813000000001E-3</v>
      </c>
      <c r="BL4" s="20">
        <v>509.25627229999998</v>
      </c>
      <c r="BM4" s="20">
        <v>469.14432099999999</v>
      </c>
      <c r="BN4" s="20">
        <v>0.20178827861999901</v>
      </c>
      <c r="BO4" s="20">
        <v>1041.5169561</v>
      </c>
      <c r="BP4" s="20">
        <v>17.978053129999999</v>
      </c>
      <c r="BQ4" s="20">
        <v>117.28304883</v>
      </c>
      <c r="BR4" s="20">
        <v>26.315762629999998</v>
      </c>
      <c r="BS4" s="20">
        <v>0.21269007000000001</v>
      </c>
      <c r="BT4" s="20">
        <v>0.37811545000000002</v>
      </c>
      <c r="BU4" s="20">
        <v>43.533582809999999</v>
      </c>
      <c r="BV4" s="20">
        <v>0</v>
      </c>
      <c r="BW4" s="20">
        <v>699.251577</v>
      </c>
      <c r="BX4" s="20">
        <v>40.819312199999999</v>
      </c>
      <c r="BY4" s="20">
        <v>40.8465615</v>
      </c>
      <c r="BZ4" s="20">
        <v>2156.7494683</v>
      </c>
      <c r="CA4" s="20">
        <v>2156.7363932999901</v>
      </c>
      <c r="CB4" s="20">
        <v>0.11847089</v>
      </c>
      <c r="CC4" s="20">
        <v>2.0140188E-2</v>
      </c>
      <c r="CD4" s="20">
        <v>9.8331585999999999E-2</v>
      </c>
      <c r="CE4" s="20">
        <v>54192.178630000002</v>
      </c>
      <c r="CF4" s="20">
        <v>8955.6036000000004</v>
      </c>
      <c r="CG4" s="20">
        <v>8247.7787100000005</v>
      </c>
      <c r="CH4" s="20">
        <v>20829.555176000002</v>
      </c>
      <c r="CI4" s="20">
        <v>63654.508600000001</v>
      </c>
      <c r="CJ4" s="20">
        <v>49926.241959999999</v>
      </c>
      <c r="CK4" s="20">
        <v>893.27657369999997</v>
      </c>
      <c r="CL4" s="20">
        <v>7.1864165800000004</v>
      </c>
      <c r="CM4" s="20">
        <v>7.6910785189999997E-3</v>
      </c>
      <c r="CN4" s="20">
        <v>0.78582457039999998</v>
      </c>
      <c r="CO4" s="20">
        <v>0.4356412838</v>
      </c>
      <c r="CP4" s="20">
        <v>8.0730244899999999</v>
      </c>
      <c r="CQ4" s="20">
        <v>2.0102090021999999</v>
      </c>
      <c r="CR4" s="20">
        <v>15132.92957</v>
      </c>
      <c r="CS4" s="20">
        <v>10.20227422</v>
      </c>
      <c r="CT4" s="20">
        <v>2.25697233</v>
      </c>
      <c r="CU4" s="20">
        <v>729.90697769999997</v>
      </c>
      <c r="CV4" s="20">
        <v>51.4326861199999</v>
      </c>
      <c r="CW4" s="20">
        <v>0</v>
      </c>
      <c r="CX4" s="20">
        <v>4.1971240600000002</v>
      </c>
      <c r="CY4" s="20">
        <v>3.5679829999999999E-5</v>
      </c>
      <c r="CZ4" s="20">
        <v>0.73970982870000002</v>
      </c>
      <c r="DA4" s="20">
        <v>3783.036998</v>
      </c>
      <c r="DB4" s="20">
        <v>204.12244999999999</v>
      </c>
      <c r="DC4" s="20">
        <v>97.335160000000002</v>
      </c>
      <c r="DD4" s="20">
        <v>1666.7694240000001</v>
      </c>
      <c r="DE4" s="20">
        <v>2116.2671297000002</v>
      </c>
      <c r="DF4" s="20">
        <v>1.2954703270000001</v>
      </c>
      <c r="DG4" s="20">
        <v>0.37811545000000002</v>
      </c>
      <c r="DH4" s="20">
        <v>182.71110519999999</v>
      </c>
      <c r="DI4" s="20">
        <v>1.738476028</v>
      </c>
      <c r="DJ4" s="20">
        <v>114.3562089</v>
      </c>
      <c r="DK4" s="20">
        <v>13.83383955</v>
      </c>
      <c r="DL4" s="20">
        <v>3.8978529100000001</v>
      </c>
      <c r="DM4" s="20">
        <v>499.264378999999</v>
      </c>
      <c r="DN4" s="20">
        <v>17.913627139999999</v>
      </c>
      <c r="DO4" s="20">
        <v>131.794209</v>
      </c>
      <c r="DP4" s="20">
        <v>4.1951401270000002</v>
      </c>
      <c r="DQ4" s="20">
        <v>48.228021399999903</v>
      </c>
      <c r="DR4" s="20">
        <v>0.42392369689999998</v>
      </c>
      <c r="DS4" s="20">
        <v>2.0834316020000001</v>
      </c>
      <c r="DT4" s="20">
        <v>1783.9405999999999</v>
      </c>
      <c r="DU4" s="20">
        <v>170.00870094999999</v>
      </c>
      <c r="DV4" s="20">
        <v>170.00862617999999</v>
      </c>
      <c r="DW4" s="20">
        <v>9674.2615700000006</v>
      </c>
      <c r="DX4" s="20">
        <v>12.584723278</v>
      </c>
      <c r="DY4" s="20">
        <v>12.584125045</v>
      </c>
      <c r="DZ4" s="20">
        <v>0.63452160999999996</v>
      </c>
      <c r="EA4" s="20">
        <v>648.9162</v>
      </c>
      <c r="EB4" s="20">
        <v>34699.6882799999</v>
      </c>
      <c r="EC4" s="20">
        <v>4019.8673931999901</v>
      </c>
      <c r="ED4" s="20">
        <v>3392.6119938000002</v>
      </c>
      <c r="EE4" s="20">
        <v>3392.6873667</v>
      </c>
      <c r="EF4" s="20">
        <v>764.37186735</v>
      </c>
      <c r="EG4" s="20">
        <v>0</v>
      </c>
      <c r="EH4" s="20">
        <v>404.34419380000003</v>
      </c>
      <c r="EI4" s="20">
        <v>31868.431869999898</v>
      </c>
      <c r="EJ4" s="20">
        <v>1744.7744353999999</v>
      </c>
      <c r="EK4" s="20">
        <v>4103.4710809999997</v>
      </c>
      <c r="EL4" s="20">
        <v>1744.8293814000001</v>
      </c>
      <c r="EM4" s="33"/>
      <c r="EN4" s="33"/>
      <c r="EO4" s="33"/>
      <c r="EP4" s="33"/>
      <c r="EQ4" s="33"/>
      <c r="ER4" s="33"/>
      <c r="ES4" s="33"/>
      <c r="ET4" s="33"/>
      <c r="EU4" s="33"/>
      <c r="EV4" s="33"/>
    </row>
    <row r="5" spans="1:152" x14ac:dyDescent="0.25">
      <c r="A5" s="22" t="s">
        <v>3</v>
      </c>
      <c r="B5" s="20">
        <v>0.63680725400000004</v>
      </c>
      <c r="C5" s="20">
        <v>1.7173842719999901</v>
      </c>
      <c r="D5" s="20">
        <v>17.851024129999999</v>
      </c>
      <c r="E5" s="20">
        <v>145.60716579999999</v>
      </c>
      <c r="F5" s="20">
        <v>15.99462362</v>
      </c>
      <c r="G5" s="20">
        <v>15.9946453</v>
      </c>
      <c r="H5" s="20">
        <v>145.60708249999999</v>
      </c>
      <c r="I5" s="20">
        <v>145.60625429999999</v>
      </c>
      <c r="J5" s="20">
        <v>56.3728798</v>
      </c>
      <c r="K5" s="20">
        <v>0.60875457300000002</v>
      </c>
      <c r="L5" s="20">
        <v>1.4061187340000001</v>
      </c>
      <c r="M5" s="20">
        <v>9.2628810000000006E-2</v>
      </c>
      <c r="N5" s="20">
        <v>4.6314449999999997E-3</v>
      </c>
      <c r="O5" s="20">
        <v>8.7997450000000005E-2</v>
      </c>
      <c r="P5" s="20">
        <v>265.96727532</v>
      </c>
      <c r="Q5" s="20">
        <v>0.31261566120000001</v>
      </c>
      <c r="R5" s="20">
        <v>265.96777850000001</v>
      </c>
      <c r="S5" s="20">
        <v>0.16509512826</v>
      </c>
      <c r="T5" s="20">
        <v>0.17070706237</v>
      </c>
      <c r="U5" s="20">
        <v>8.9145342939999997E-2</v>
      </c>
      <c r="V5" s="20">
        <v>0.25770838905999999</v>
      </c>
      <c r="W5" s="20">
        <v>7.1173261220000006E-2</v>
      </c>
      <c r="X5" s="20">
        <v>983.47640000000001</v>
      </c>
      <c r="Y5" s="20">
        <v>37.782652740000003</v>
      </c>
      <c r="Z5" s="20">
        <v>37.783496149999998</v>
      </c>
      <c r="AA5" s="20">
        <v>1459.197692</v>
      </c>
      <c r="AB5" s="20">
        <v>1459.2429749999999</v>
      </c>
      <c r="AC5" s="20">
        <v>4.4450757999999998E-4</v>
      </c>
      <c r="AD5" s="20">
        <v>6.2231370000000007E-5</v>
      </c>
      <c r="AE5" s="20">
        <v>3.8227726999999999E-4</v>
      </c>
      <c r="AF5" s="20">
        <v>0.20620914630000001</v>
      </c>
      <c r="AG5" s="20">
        <v>228122.36204999901</v>
      </c>
      <c r="AH5" s="20">
        <v>24444077.809999999</v>
      </c>
      <c r="AI5" s="20">
        <v>228213.67645999999</v>
      </c>
      <c r="AJ5" s="20">
        <v>5.0345323699999998E-3</v>
      </c>
      <c r="AK5" s="20">
        <v>76.085460449999999</v>
      </c>
      <c r="AL5" s="20">
        <v>551.73648930000002</v>
      </c>
      <c r="AM5" s="20">
        <v>74.755364069999999</v>
      </c>
      <c r="AN5" s="20">
        <v>2.536612785</v>
      </c>
      <c r="AO5" s="20">
        <v>205.33860297000001</v>
      </c>
      <c r="AP5" s="20">
        <v>40.582782299999998</v>
      </c>
      <c r="AQ5" s="20">
        <v>570.50914</v>
      </c>
      <c r="AR5" s="20">
        <v>906.59813370999996</v>
      </c>
      <c r="AS5" s="20">
        <v>234.77389872999899</v>
      </c>
      <c r="AT5" s="20">
        <v>194.42644999999999</v>
      </c>
      <c r="AU5" s="20">
        <v>285.15996749999999</v>
      </c>
      <c r="AV5" s="20">
        <v>205.87474854999999</v>
      </c>
      <c r="AW5" s="20">
        <v>205.88149497999899</v>
      </c>
      <c r="AX5" s="20">
        <v>1067.5511925999999</v>
      </c>
      <c r="AY5" s="20">
        <v>2305.9024199999999</v>
      </c>
      <c r="AZ5" s="20">
        <v>5610.7166450000004</v>
      </c>
      <c r="BA5" s="20">
        <v>1.1755479449999999</v>
      </c>
      <c r="BB5" s="20">
        <v>1.301429715</v>
      </c>
      <c r="BC5" s="20">
        <v>202.45645829999901</v>
      </c>
      <c r="BD5" s="20">
        <v>202.4562225</v>
      </c>
      <c r="BE5" s="20">
        <v>202.4535003</v>
      </c>
      <c r="BF5" s="20">
        <v>330.90679731</v>
      </c>
      <c r="BG5" s="20">
        <v>330.91533206999998</v>
      </c>
      <c r="BH5" s="20">
        <v>3.7495366000000001E-3</v>
      </c>
      <c r="BI5" s="20">
        <v>3.5475779999999998E-4</v>
      </c>
      <c r="BJ5" s="20">
        <v>3.5478030000000001E-4</v>
      </c>
      <c r="BK5" s="20">
        <v>3.7493384000000002E-3</v>
      </c>
      <c r="BL5" s="20">
        <v>361.02637549999997</v>
      </c>
      <c r="BM5" s="20">
        <v>360.57239900000002</v>
      </c>
      <c r="BN5" s="20">
        <v>0.10042133504799999</v>
      </c>
      <c r="BO5" s="20">
        <v>427.40326670000002</v>
      </c>
      <c r="BP5" s="20">
        <v>8.4765690659999997</v>
      </c>
      <c r="BQ5" s="20">
        <v>69.178697619999994</v>
      </c>
      <c r="BR5" s="20">
        <v>20.27311246</v>
      </c>
      <c r="BS5" s="20">
        <v>0.12684105000000001</v>
      </c>
      <c r="BT5" s="20">
        <v>0.22549512999999999</v>
      </c>
      <c r="BU5" s="20">
        <v>22.026289309999999</v>
      </c>
      <c r="BV5" s="20">
        <v>0</v>
      </c>
      <c r="BW5" s="20">
        <v>314.66640699999999</v>
      </c>
      <c r="BX5" s="20">
        <v>25.766265000000001</v>
      </c>
      <c r="BY5" s="20">
        <v>25.779568940000001</v>
      </c>
      <c r="BZ5" s="20">
        <v>1234.4815880000001</v>
      </c>
      <c r="CA5" s="20">
        <v>1234.4713119999999</v>
      </c>
      <c r="CB5" s="20">
        <v>7.0374530000000005E-2</v>
      </c>
      <c r="CC5" s="20">
        <v>1.1963659E-2</v>
      </c>
      <c r="CD5" s="20">
        <v>5.8410829999999997E-2</v>
      </c>
      <c r="CE5" s="20">
        <v>37146.259879999998</v>
      </c>
      <c r="CF5" s="20">
        <v>7621.0093799999904</v>
      </c>
      <c r="CG5" s="20">
        <v>7607.2286800000002</v>
      </c>
      <c r="CH5" s="20">
        <v>9676.3935449999899</v>
      </c>
      <c r="CI5" s="20">
        <v>45126.495329999998</v>
      </c>
      <c r="CJ5" s="20">
        <v>37103.702949999999</v>
      </c>
      <c r="CK5" s="20">
        <v>501.77114999999998</v>
      </c>
      <c r="CL5" s="20">
        <v>4.7591460199999904</v>
      </c>
      <c r="CM5" s="20">
        <v>5.0340917209999898E-3</v>
      </c>
      <c r="CN5" s="20">
        <v>0.50214987570000003</v>
      </c>
      <c r="CO5" s="20">
        <v>0.27738406770000001</v>
      </c>
      <c r="CP5" s="20">
        <v>5.0888350199999897</v>
      </c>
      <c r="CQ5" s="20">
        <v>1.3491486597</v>
      </c>
      <c r="CR5" s="20">
        <v>6453.1972169999899</v>
      </c>
      <c r="CS5" s="20">
        <v>7.14106211</v>
      </c>
      <c r="CT5" s="20">
        <v>1.88415501899999</v>
      </c>
      <c r="CU5" s="20">
        <v>611.00278370000001</v>
      </c>
      <c r="CV5" s="20">
        <v>30.925218919999999</v>
      </c>
      <c r="CW5" s="20">
        <v>0</v>
      </c>
      <c r="CX5" s="20">
        <v>2.6722594970000002</v>
      </c>
      <c r="CY5" s="20">
        <v>2.3976929999999999E-5</v>
      </c>
      <c r="CZ5" s="20">
        <v>0.52004954599999997</v>
      </c>
      <c r="DA5" s="20">
        <v>2579.2625869999902</v>
      </c>
      <c r="DB5" s="20">
        <v>122.93468</v>
      </c>
      <c r="DC5" s="20">
        <v>63.591396000000003</v>
      </c>
      <c r="DD5" s="20">
        <v>1256.7990159999999</v>
      </c>
      <c r="DE5" s="20">
        <v>1322.4581694999999</v>
      </c>
      <c r="DF5" s="20">
        <v>0.80912605999999998</v>
      </c>
      <c r="DG5" s="20">
        <v>0.22549512999999999</v>
      </c>
      <c r="DH5" s="20">
        <v>113.27698770999901</v>
      </c>
      <c r="DI5" s="20">
        <v>1.4283911629999999</v>
      </c>
      <c r="DJ5" s="20">
        <v>78.929725399999995</v>
      </c>
      <c r="DK5" s="20">
        <v>8.7869344300000005</v>
      </c>
      <c r="DL5" s="20">
        <v>3.05396227</v>
      </c>
      <c r="DM5" s="20">
        <v>347.796851</v>
      </c>
      <c r="DN5" s="20">
        <v>11.67820423</v>
      </c>
      <c r="DO5" s="20">
        <v>74.3330796999999</v>
      </c>
      <c r="DP5" s="20">
        <v>3.347344519</v>
      </c>
      <c r="DQ5" s="20">
        <v>46.098596000000001</v>
      </c>
      <c r="DR5" s="20">
        <v>0.28213877007999999</v>
      </c>
      <c r="DS5" s="20">
        <v>1.477273584</v>
      </c>
      <c r="DT5" s="20">
        <v>1189.2716</v>
      </c>
      <c r="DU5" s="20">
        <v>262.25852004999899</v>
      </c>
      <c r="DV5" s="20">
        <v>262.25846174999998</v>
      </c>
      <c r="DW5" s="20">
        <v>4030.4725999999901</v>
      </c>
      <c r="DX5" s="20">
        <v>6.9317200539999897</v>
      </c>
      <c r="DY5" s="20">
        <v>6.9313735799999998</v>
      </c>
      <c r="DZ5" s="20">
        <v>0.50245044699999997</v>
      </c>
      <c r="EA5" s="20">
        <v>423.9434</v>
      </c>
      <c r="EB5" s="20">
        <v>15877.467919999999</v>
      </c>
      <c r="EC5" s="20">
        <v>1668.9555737999999</v>
      </c>
      <c r="ED5" s="20">
        <v>1361.81516173</v>
      </c>
      <c r="EE5" s="20">
        <v>1361.8455726</v>
      </c>
      <c r="EF5" s="20">
        <v>302.03321441999998</v>
      </c>
      <c r="EG5" s="20">
        <v>0</v>
      </c>
      <c r="EH5" s="20">
        <v>219.46089574999999</v>
      </c>
      <c r="EI5" s="20">
        <v>14205.9591</v>
      </c>
      <c r="EJ5" s="20">
        <v>774.87632350000001</v>
      </c>
      <c r="EK5" s="20">
        <v>1852.359647</v>
      </c>
      <c r="EL5" s="20">
        <v>774.90096249999999</v>
      </c>
      <c r="EM5" s="33"/>
      <c r="EN5" s="33"/>
      <c r="EO5" s="33"/>
      <c r="EP5" s="33"/>
      <c r="EQ5" s="33"/>
      <c r="ER5" s="33"/>
      <c r="ES5" s="33"/>
      <c r="ET5" s="33"/>
      <c r="EU5" s="33"/>
      <c r="EV5" s="33"/>
    </row>
    <row r="6" spans="1:152" x14ac:dyDescent="0.25">
      <c r="A6" s="22" t="s">
        <v>4</v>
      </c>
      <c r="B6" s="20">
        <v>3.4183610579999999</v>
      </c>
      <c r="C6" s="20">
        <v>9.6944400299999902</v>
      </c>
      <c r="D6" s="20">
        <v>78.710640299999994</v>
      </c>
      <c r="E6" s="20">
        <v>669.25965499999995</v>
      </c>
      <c r="F6" s="20">
        <v>61.067380200000002</v>
      </c>
      <c r="G6" s="20">
        <v>61.067457500000003</v>
      </c>
      <c r="H6" s="20">
        <v>669.25986999999998</v>
      </c>
      <c r="I6" s="20">
        <v>669.25591199999997</v>
      </c>
      <c r="J6" s="20">
        <v>234.6274635</v>
      </c>
      <c r="K6" s="20">
        <v>3.1774962320000002</v>
      </c>
      <c r="L6" s="20">
        <v>4.5269194580000001</v>
      </c>
      <c r="M6" s="20">
        <v>0.87589850000000002</v>
      </c>
      <c r="N6" s="20">
        <v>4.3794840000000002E-2</v>
      </c>
      <c r="O6" s="20">
        <v>0.83210189999999995</v>
      </c>
      <c r="P6" s="20">
        <v>1529.8766462999999</v>
      </c>
      <c r="Q6" s="20">
        <v>1.570800497</v>
      </c>
      <c r="R6" s="20">
        <v>1529.8756516999999</v>
      </c>
      <c r="S6" s="20">
        <v>1.098885122</v>
      </c>
      <c r="T6" s="20">
        <v>1.1362356187</v>
      </c>
      <c r="U6" s="20">
        <v>0.61369299637999997</v>
      </c>
      <c r="V6" s="20">
        <v>2.1798483740300001</v>
      </c>
      <c r="W6" s="20">
        <v>0.53896896262000005</v>
      </c>
      <c r="X6" s="20">
        <v>13614.813</v>
      </c>
      <c r="Y6" s="20">
        <v>133.1670273</v>
      </c>
      <c r="Z6" s="20">
        <v>133.16937196999999</v>
      </c>
      <c r="AA6" s="20">
        <v>9070.8986499999992</v>
      </c>
      <c r="AB6" s="20">
        <v>9071.1797819999992</v>
      </c>
      <c r="AC6" s="20">
        <v>4.3818605999999998E-3</v>
      </c>
      <c r="AD6" s="20">
        <v>6.1345849999999995E-4</v>
      </c>
      <c r="AE6" s="20">
        <v>3.768427E-3</v>
      </c>
      <c r="AF6" s="20">
        <v>1.0803666299999899</v>
      </c>
      <c r="AG6" s="20">
        <v>677428.69689999905</v>
      </c>
      <c r="AH6" s="20">
        <v>188721935.59999999</v>
      </c>
      <c r="AI6" s="20">
        <v>677699.63910000003</v>
      </c>
      <c r="AJ6" s="20">
        <v>3.048483162E-2</v>
      </c>
      <c r="AK6" s="20">
        <v>107.324840524</v>
      </c>
      <c r="AL6" s="20">
        <v>1467.7739855105001</v>
      </c>
      <c r="AM6" s="20">
        <v>178.33747905780001</v>
      </c>
      <c r="AN6" s="20">
        <v>5.6851950096000001</v>
      </c>
      <c r="AO6" s="20">
        <v>490.211917551</v>
      </c>
      <c r="AP6" s="20">
        <v>134.57288028399901</v>
      </c>
      <c r="AQ6" s="20">
        <v>2231538.54711999</v>
      </c>
      <c r="AR6" s="20">
        <v>4131.8571493999998</v>
      </c>
      <c r="AS6" s="20">
        <v>1259.60298474</v>
      </c>
      <c r="AT6" s="20">
        <v>1363.4392</v>
      </c>
      <c r="AU6" s="20">
        <v>1500.5121219999901</v>
      </c>
      <c r="AV6" s="20">
        <v>1290.8367949999999</v>
      </c>
      <c r="AW6" s="20">
        <v>1290.8778118</v>
      </c>
      <c r="AX6" s="20">
        <v>7077.3768709999904</v>
      </c>
      <c r="AY6" s="20">
        <v>21044.468099999998</v>
      </c>
      <c r="AZ6" s="20">
        <v>29689.41303</v>
      </c>
      <c r="BA6" s="20">
        <v>5.9590218000000004</v>
      </c>
      <c r="BB6" s="20">
        <v>6.8422405299999998</v>
      </c>
      <c r="BC6" s="20">
        <v>921.58695399999999</v>
      </c>
      <c r="BD6" s="20">
        <v>921.58619599999997</v>
      </c>
      <c r="BE6" s="20">
        <v>921.57378900000003</v>
      </c>
      <c r="BF6" s="20">
        <v>2110.2004347299999</v>
      </c>
      <c r="BG6" s="20">
        <v>2110.2501751499999</v>
      </c>
      <c r="BH6" s="20">
        <v>3.8705509999999999E-2</v>
      </c>
      <c r="BI6" s="20">
        <v>3.5643314000000001E-3</v>
      </c>
      <c r="BJ6" s="20">
        <v>3.5645644999999998E-3</v>
      </c>
      <c r="BK6" s="20">
        <v>3.8703374999999998E-2</v>
      </c>
      <c r="BL6" s="20">
        <v>1485.8405359999999</v>
      </c>
      <c r="BM6" s="20">
        <v>1397.430607</v>
      </c>
      <c r="BN6" s="20">
        <v>0.83360082952400005</v>
      </c>
      <c r="BO6" s="20">
        <v>2257.537061</v>
      </c>
      <c r="BP6" s="20">
        <v>36.584819490000001</v>
      </c>
      <c r="BQ6" s="20">
        <v>350.30786649999902</v>
      </c>
      <c r="BR6" s="20">
        <v>68.439705099999998</v>
      </c>
      <c r="BS6" s="20">
        <v>1.3068993</v>
      </c>
      <c r="BT6" s="20">
        <v>2.3233779999999999</v>
      </c>
      <c r="BU6" s="20">
        <v>96.224924860000002</v>
      </c>
      <c r="BV6" s="20">
        <v>0</v>
      </c>
      <c r="BW6" s="20">
        <v>3241.323308</v>
      </c>
      <c r="BX6" s="20">
        <v>114.163680599999</v>
      </c>
      <c r="BY6" s="20">
        <v>114.2991562</v>
      </c>
      <c r="BZ6" s="20">
        <v>11322.625610999999</v>
      </c>
      <c r="CA6" s="20">
        <v>11322.52743</v>
      </c>
      <c r="CB6" s="20">
        <v>0.61487853999999997</v>
      </c>
      <c r="CC6" s="20">
        <v>0.10452942</v>
      </c>
      <c r="CD6" s="20">
        <v>0.51035005</v>
      </c>
      <c r="CE6" s="20">
        <v>152970.34019999899</v>
      </c>
      <c r="CF6" s="20">
        <v>31273.856759999999</v>
      </c>
      <c r="CG6" s="20">
        <v>29362.9535599999</v>
      </c>
      <c r="CH6" s="20">
        <v>55710.127029999901</v>
      </c>
      <c r="CI6" s="20">
        <v>185722.67009999999</v>
      </c>
      <c r="CJ6" s="20">
        <v>143918.1263</v>
      </c>
      <c r="CK6" s="20">
        <v>2469.2049859999902</v>
      </c>
      <c r="CL6" s="20">
        <v>24.901488480000001</v>
      </c>
      <c r="CM6" s="20">
        <v>3.0482312633000001E-2</v>
      </c>
      <c r="CN6" s="20">
        <v>3.0178982919999999</v>
      </c>
      <c r="CO6" s="20">
        <v>1.6193486314999901</v>
      </c>
      <c r="CP6" s="20">
        <v>28.093715</v>
      </c>
      <c r="CQ6" s="20">
        <v>8.0058195607429994</v>
      </c>
      <c r="CR6" s="20">
        <v>39613.155124999997</v>
      </c>
      <c r="CS6" s="20">
        <v>28.436622255</v>
      </c>
      <c r="CT6" s="20">
        <v>4.6225361629999897</v>
      </c>
      <c r="CU6" s="20">
        <v>1703.6058691999999</v>
      </c>
      <c r="CV6" s="20">
        <v>1111.61136966</v>
      </c>
      <c r="CW6" s="20">
        <v>0</v>
      </c>
      <c r="CX6" s="20">
        <v>14.33318472</v>
      </c>
      <c r="CY6" s="20">
        <v>1.8915418000000001E-4</v>
      </c>
      <c r="CZ6" s="20">
        <v>4.8089837618759903</v>
      </c>
      <c r="DA6" s="20">
        <v>21962.80213</v>
      </c>
      <c r="DB6" s="20">
        <v>5122.2114000000001</v>
      </c>
      <c r="DC6" s="20">
        <v>2346.3879999999999</v>
      </c>
      <c r="DD6" s="20">
        <v>10405.0547265</v>
      </c>
      <c r="DE6" s="20">
        <v>11557.722551000001</v>
      </c>
      <c r="DF6" s="20">
        <v>16.637731475500001</v>
      </c>
      <c r="DG6" s="20">
        <v>7.3631640000000003</v>
      </c>
      <c r="DH6" s="20">
        <v>3845.34122259999</v>
      </c>
      <c r="DI6" s="20">
        <v>17.412737815</v>
      </c>
      <c r="DJ6" s="20">
        <v>869.010357</v>
      </c>
      <c r="DK6" s="20">
        <v>26.695357259999899</v>
      </c>
      <c r="DL6" s="20">
        <v>7.4479025700000001</v>
      </c>
      <c r="DM6" s="20">
        <v>2586.8388206999998</v>
      </c>
      <c r="DN6" s="20">
        <v>49.996541800000003</v>
      </c>
      <c r="DO6" s="20">
        <v>387.05575599999997</v>
      </c>
      <c r="DP6" s="20">
        <v>8.7207037297600003</v>
      </c>
      <c r="DQ6" s="20">
        <v>153.57428517</v>
      </c>
      <c r="DR6" s="20">
        <v>5.2756609310962999</v>
      </c>
      <c r="DS6" s="20">
        <v>7.3862668999999999</v>
      </c>
      <c r="DT6" s="20">
        <v>1249.6815999999999</v>
      </c>
      <c r="DU6" s="20">
        <v>1547.1158375</v>
      </c>
      <c r="DV6" s="20">
        <v>1547.1162193999901</v>
      </c>
      <c r="DW6" s="20">
        <v>25261.920910000001</v>
      </c>
      <c r="DX6" s="20">
        <v>36.582801279999998</v>
      </c>
      <c r="DY6" s="20">
        <v>36.581079939999903</v>
      </c>
      <c r="DZ6" s="20">
        <v>1.6176101983</v>
      </c>
      <c r="EA6" s="20">
        <v>5232.2690000000002</v>
      </c>
      <c r="EB6" s="20">
        <v>94348.799899999998</v>
      </c>
      <c r="EC6" s="20">
        <v>10524.16669</v>
      </c>
      <c r="ED6" s="20">
        <v>8816.474956</v>
      </c>
      <c r="EE6" s="20">
        <v>8816.6609506999994</v>
      </c>
      <c r="EF6" s="20">
        <v>1964.18129519999</v>
      </c>
      <c r="EG6" s="20">
        <v>0</v>
      </c>
      <c r="EH6" s="20">
        <v>944.26722919999997</v>
      </c>
      <c r="EI6" s="20">
        <v>84085.470809999999</v>
      </c>
      <c r="EJ6" s="20">
        <v>4849.9974319999901</v>
      </c>
      <c r="EK6" s="20">
        <v>11636.441537000001</v>
      </c>
      <c r="EL6" s="20">
        <v>4850.153335</v>
      </c>
      <c r="EM6" s="33"/>
      <c r="EN6" s="33"/>
      <c r="EO6" s="33"/>
      <c r="EP6" s="33"/>
      <c r="EQ6" s="33"/>
      <c r="ER6" s="33"/>
      <c r="ES6" s="33"/>
      <c r="ET6" s="33"/>
      <c r="EU6" s="33"/>
      <c r="EV6" s="33"/>
    </row>
    <row r="7" spans="1:152" x14ac:dyDescent="0.25">
      <c r="A7" s="22" t="s">
        <v>5</v>
      </c>
      <c r="B7" s="20">
        <v>0.956657376</v>
      </c>
      <c r="C7" s="20">
        <v>2.8751569199999998</v>
      </c>
      <c r="D7" s="20">
        <v>32.549155560000003</v>
      </c>
      <c r="E7" s="20">
        <v>233.0448418</v>
      </c>
      <c r="F7" s="20">
        <v>22.420775020000001</v>
      </c>
      <c r="G7" s="20">
        <v>22.420790100000001</v>
      </c>
      <c r="H7" s="20">
        <v>233.04457909999999</v>
      </c>
      <c r="I7" s="20">
        <v>233.04312440000001</v>
      </c>
      <c r="J7" s="20">
        <v>78.405341399999998</v>
      </c>
      <c r="K7" s="20">
        <v>0.86678887999999998</v>
      </c>
      <c r="L7" s="20">
        <v>1.692062025</v>
      </c>
      <c r="M7" s="20">
        <v>0.1357399</v>
      </c>
      <c r="N7" s="20">
        <v>6.7869853000000003E-3</v>
      </c>
      <c r="O7" s="20">
        <v>0.12895288999999999</v>
      </c>
      <c r="P7" s="20">
        <v>553.53991945999996</v>
      </c>
      <c r="Q7" s="20">
        <v>0.37376286939999998</v>
      </c>
      <c r="R7" s="20">
        <v>553.53978659999996</v>
      </c>
      <c r="S7" s="20">
        <v>0.2468064633</v>
      </c>
      <c r="T7" s="20">
        <v>0.25519592730000001</v>
      </c>
      <c r="U7" s="20">
        <v>0.15111198869</v>
      </c>
      <c r="V7" s="20">
        <v>0.49288872309600001</v>
      </c>
      <c r="W7" s="20">
        <v>0.134889164842</v>
      </c>
      <c r="X7" s="20">
        <v>1641.7754</v>
      </c>
      <c r="Y7" s="20">
        <v>73.317837190000006</v>
      </c>
      <c r="Z7" s="20">
        <v>73.319582353999905</v>
      </c>
      <c r="AA7" s="20">
        <v>2209.0097390000001</v>
      </c>
      <c r="AB7" s="20">
        <v>2209.0783985999901</v>
      </c>
      <c r="AC7" s="20">
        <v>6.8277469999999995E-4</v>
      </c>
      <c r="AD7" s="20">
        <v>9.5587720000000001E-5</v>
      </c>
      <c r="AE7" s="20">
        <v>5.8718650000000002E-4</v>
      </c>
      <c r="AF7" s="20">
        <v>0.26274625229999998</v>
      </c>
      <c r="AG7" s="20">
        <v>324690.49132999999</v>
      </c>
      <c r="AH7" s="20">
        <v>30473529.579999998</v>
      </c>
      <c r="AI7" s="20">
        <v>324820.36040000001</v>
      </c>
      <c r="AJ7" s="20">
        <v>6.7861620049999996E-3</v>
      </c>
      <c r="AK7" s="20">
        <v>69.969060740000003</v>
      </c>
      <c r="AL7" s="20">
        <v>522.85120949999998</v>
      </c>
      <c r="AM7" s="20">
        <v>66.621103259999998</v>
      </c>
      <c r="AN7" s="20">
        <v>2.2792351169999998</v>
      </c>
      <c r="AO7" s="20">
        <v>182.89185029999999</v>
      </c>
      <c r="AP7" s="20">
        <v>29.969769360000001</v>
      </c>
      <c r="AQ7" s="20">
        <v>840.51679200000001</v>
      </c>
      <c r="AR7" s="20">
        <v>1510.1582313599999</v>
      </c>
      <c r="AS7" s="20">
        <v>406.40034707000001</v>
      </c>
      <c r="AT7" s="20">
        <v>371.71730000000002</v>
      </c>
      <c r="AU7" s="20">
        <v>462.9015642</v>
      </c>
      <c r="AV7" s="20">
        <v>375.60294783000001</v>
      </c>
      <c r="AW7" s="20">
        <v>375.61508555</v>
      </c>
      <c r="AX7" s="20">
        <v>1877.5373520000001</v>
      </c>
      <c r="AY7" s="20">
        <v>4509.3543</v>
      </c>
      <c r="AZ7" s="20">
        <v>9710.3797730000006</v>
      </c>
      <c r="BA7" s="20">
        <v>1.5812435974999901</v>
      </c>
      <c r="BB7" s="20">
        <v>1.8908617999999999</v>
      </c>
      <c r="BC7" s="20">
        <v>284.75344819999998</v>
      </c>
      <c r="BD7" s="20">
        <v>284.75345729999998</v>
      </c>
      <c r="BE7" s="20">
        <v>284.7495614</v>
      </c>
      <c r="BF7" s="20">
        <v>589.28582812399998</v>
      </c>
      <c r="BG7" s="20">
        <v>589.302432555</v>
      </c>
      <c r="BH7" s="20">
        <v>5.9115145999999999E-3</v>
      </c>
      <c r="BI7" s="20">
        <v>5.4677686000000004E-4</v>
      </c>
      <c r="BJ7" s="20">
        <v>5.4680889999999995E-4</v>
      </c>
      <c r="BK7" s="20">
        <v>5.9111739999999999E-3</v>
      </c>
      <c r="BL7" s="20">
        <v>407.065744</v>
      </c>
      <c r="BM7" s="20">
        <v>368.98674979999998</v>
      </c>
      <c r="BN7" s="20">
        <v>0.18827973907000001</v>
      </c>
      <c r="BO7" s="20">
        <v>704.49375280000004</v>
      </c>
      <c r="BP7" s="20">
        <v>13.825626213</v>
      </c>
      <c r="BQ7" s="20">
        <v>106.17061226</v>
      </c>
      <c r="BR7" s="20">
        <v>24.913348800000001</v>
      </c>
      <c r="BS7" s="20">
        <v>0.20602698999999999</v>
      </c>
      <c r="BT7" s="20">
        <v>0.36627011999999998</v>
      </c>
      <c r="BU7" s="20">
        <v>43.216642540000002</v>
      </c>
      <c r="BV7" s="20">
        <v>0</v>
      </c>
      <c r="BW7" s="20">
        <v>586.31821000000002</v>
      </c>
      <c r="BX7" s="20">
        <v>39.951209169999998</v>
      </c>
      <c r="BY7" s="20">
        <v>39.97659694</v>
      </c>
      <c r="BZ7" s="20">
        <v>1821.5450209999999</v>
      </c>
      <c r="CA7" s="20">
        <v>1821.5300182999999</v>
      </c>
      <c r="CB7" s="20">
        <v>0.10281955</v>
      </c>
      <c r="CC7" s="20">
        <v>1.7479275999999998E-2</v>
      </c>
      <c r="CD7" s="20">
        <v>8.5340050000000001E-2</v>
      </c>
      <c r="CE7" s="20">
        <v>43232.878339999901</v>
      </c>
      <c r="CF7" s="20">
        <v>7243.2625900000003</v>
      </c>
      <c r="CG7" s="20">
        <v>6549.3202000000001</v>
      </c>
      <c r="CH7" s="20">
        <v>16411.5820729999</v>
      </c>
      <c r="CI7" s="20">
        <v>50881.165699999998</v>
      </c>
      <c r="CJ7" s="20">
        <v>39205.078300000001</v>
      </c>
      <c r="CK7" s="20">
        <v>829.46683199999995</v>
      </c>
      <c r="CL7" s="20">
        <v>6.8520222080000002</v>
      </c>
      <c r="CM7" s="20">
        <v>6.7855395269999898E-3</v>
      </c>
      <c r="CN7" s="20">
        <v>0.71310886799999995</v>
      </c>
      <c r="CO7" s="20">
        <v>0.39763805929999901</v>
      </c>
      <c r="CP7" s="20">
        <v>7.7967432149999896</v>
      </c>
      <c r="CQ7" s="20">
        <v>1.5814540375999999</v>
      </c>
      <c r="CR7" s="20">
        <v>11100.139838999999</v>
      </c>
      <c r="CS7" s="20">
        <v>8.2602624299999992</v>
      </c>
      <c r="CT7" s="20">
        <v>1.81107404499999</v>
      </c>
      <c r="CU7" s="20">
        <v>650.20395299999996</v>
      </c>
      <c r="CV7" s="20">
        <v>49.998687830000001</v>
      </c>
      <c r="CW7" s="20">
        <v>0</v>
      </c>
      <c r="CX7" s="20">
        <v>4.0465474820000003</v>
      </c>
      <c r="CY7" s="20">
        <v>3.0316727000000001E-5</v>
      </c>
      <c r="CZ7" s="20">
        <v>0.60698987999999998</v>
      </c>
      <c r="DA7" s="20">
        <v>3516.8808389999999</v>
      </c>
      <c r="DB7" s="20">
        <v>205.22118</v>
      </c>
      <c r="DC7" s="20">
        <v>85.894400000000005</v>
      </c>
      <c r="DD7" s="20">
        <v>1474.2487229999899</v>
      </c>
      <c r="DE7" s="20">
        <v>2042.6289847999999</v>
      </c>
      <c r="DF7" s="20">
        <v>1.1469883540000001</v>
      </c>
      <c r="DG7" s="20">
        <v>0.36627011999999998</v>
      </c>
      <c r="DH7" s="20">
        <v>176.46576464999899</v>
      </c>
      <c r="DI7" s="20">
        <v>1.4912071819999899</v>
      </c>
      <c r="DJ7" s="20">
        <v>98.448100999999994</v>
      </c>
      <c r="DK7" s="20">
        <v>10.896116040000001</v>
      </c>
      <c r="DL7" s="20">
        <v>3.2662171499999899</v>
      </c>
      <c r="DM7" s="20">
        <v>426.98618370000003</v>
      </c>
      <c r="DN7" s="20">
        <v>17.027985599999901</v>
      </c>
      <c r="DO7" s="20">
        <v>109.379713199999</v>
      </c>
      <c r="DP7" s="20">
        <v>3.3098453989999999</v>
      </c>
      <c r="DQ7" s="20">
        <v>39.125811900000002</v>
      </c>
      <c r="DR7" s="20">
        <v>0.37252028855999902</v>
      </c>
      <c r="DS7" s="20">
        <v>1.9374339249999999</v>
      </c>
      <c r="DT7" s="20">
        <v>1351.3333</v>
      </c>
      <c r="DU7" s="20">
        <v>312.86140265</v>
      </c>
      <c r="DV7" s="20">
        <v>312.86218379000002</v>
      </c>
      <c r="DW7" s="20">
        <v>6981.7019780000001</v>
      </c>
      <c r="DX7" s="20">
        <v>12.272779135</v>
      </c>
      <c r="DY7" s="20">
        <v>12.272169845000001</v>
      </c>
      <c r="DZ7" s="20">
        <v>0.604627213</v>
      </c>
      <c r="EA7" s="20">
        <v>572.63040000000001</v>
      </c>
      <c r="EB7" s="20">
        <v>27071.962520000001</v>
      </c>
      <c r="EC7" s="20">
        <v>2984.4155795000001</v>
      </c>
      <c r="ED7" s="20">
        <v>2443.9997220999999</v>
      </c>
      <c r="EE7" s="20">
        <v>2444.0518729400001</v>
      </c>
      <c r="EF7" s="20">
        <v>537.43109378999998</v>
      </c>
      <c r="EG7" s="20">
        <v>0</v>
      </c>
      <c r="EH7" s="20">
        <v>301.39312732000002</v>
      </c>
      <c r="EI7" s="20">
        <v>24474.996171999999</v>
      </c>
      <c r="EJ7" s="20">
        <v>1398.8171912999901</v>
      </c>
      <c r="EK7" s="20">
        <v>3340.2349905000001</v>
      </c>
      <c r="EL7" s="20">
        <v>1398.8579651</v>
      </c>
      <c r="EM7" s="33"/>
      <c r="EN7" s="33"/>
      <c r="EO7" s="33"/>
      <c r="EP7" s="33"/>
      <c r="EQ7" s="33"/>
      <c r="ER7" s="33"/>
      <c r="ES7" s="33"/>
      <c r="ET7" s="33"/>
      <c r="EU7" s="33"/>
      <c r="EV7" s="33"/>
    </row>
    <row r="8" spans="1:152" x14ac:dyDescent="0.25">
      <c r="A8" s="22" t="s">
        <v>6</v>
      </c>
      <c r="B8" s="20">
        <v>0.27974907829999901</v>
      </c>
      <c r="C8" s="20">
        <v>1.0097000243000001</v>
      </c>
      <c r="D8" s="20">
        <v>15.827079810000001</v>
      </c>
      <c r="E8" s="20">
        <v>91.843385519999998</v>
      </c>
      <c r="F8" s="20">
        <v>6.6319708649999898</v>
      </c>
      <c r="G8" s="20">
        <v>6.6319676399999903</v>
      </c>
      <c r="H8" s="20">
        <v>91.843011599999997</v>
      </c>
      <c r="I8" s="20">
        <v>91.842467769999999</v>
      </c>
      <c r="J8" s="20">
        <v>20.726648900000001</v>
      </c>
      <c r="K8" s="20">
        <v>0.24633994170000001</v>
      </c>
      <c r="L8" s="20">
        <v>0.305653592999999</v>
      </c>
      <c r="M8" s="20">
        <v>7.5279369999999998E-2</v>
      </c>
      <c r="N8" s="20">
        <v>3.7639536999999998E-3</v>
      </c>
      <c r="O8" s="20">
        <v>7.1515045999999999E-2</v>
      </c>
      <c r="P8" s="20">
        <v>211.51073149999999</v>
      </c>
      <c r="Q8" s="20">
        <v>9.7315270300000006E-2</v>
      </c>
      <c r="R8" s="20">
        <v>211.50973397999999</v>
      </c>
      <c r="S8" s="20">
        <v>9.095463912E-2</v>
      </c>
      <c r="T8" s="20">
        <v>9.4047078640000004E-2</v>
      </c>
      <c r="U8" s="20">
        <v>6.0599068696E-2</v>
      </c>
      <c r="V8" s="20">
        <v>0.21554370373599999</v>
      </c>
      <c r="W8" s="20">
        <v>5.7978590492199999E-2</v>
      </c>
      <c r="X8" s="20">
        <v>793.43615999999997</v>
      </c>
      <c r="Y8" s="20">
        <v>36.692336894999997</v>
      </c>
      <c r="Z8" s="20">
        <v>36.693296062999998</v>
      </c>
      <c r="AA8" s="20">
        <v>932.74008379999998</v>
      </c>
      <c r="AB8" s="20">
        <v>932.76903119999997</v>
      </c>
      <c r="AC8" s="20">
        <v>3.8527394999999999E-4</v>
      </c>
      <c r="AD8" s="20">
        <v>5.3937780000000002E-5</v>
      </c>
      <c r="AE8" s="20">
        <v>3.3133038000000001E-4</v>
      </c>
      <c r="AF8" s="20">
        <v>7.7494998319999994E-2</v>
      </c>
      <c r="AG8" s="20">
        <v>133320.83622</v>
      </c>
      <c r="AH8" s="20">
        <v>14705603.168</v>
      </c>
      <c r="AI8" s="20">
        <v>133374.27916000001</v>
      </c>
      <c r="AJ8" s="20">
        <v>2.2691324672000001E-3</v>
      </c>
      <c r="AK8" s="20">
        <v>12.104822410000001</v>
      </c>
      <c r="AL8" s="20">
        <v>90.378225119999897</v>
      </c>
      <c r="AM8" s="20">
        <v>11.09735008</v>
      </c>
      <c r="AN8" s="20">
        <v>0.382179988999999</v>
      </c>
      <c r="AO8" s="20">
        <v>30.505006829999999</v>
      </c>
      <c r="AP8" s="20">
        <v>6.8372093999999999</v>
      </c>
      <c r="AQ8" s="20">
        <v>399.47303399999998</v>
      </c>
      <c r="AR8" s="20">
        <v>580.03363550999995</v>
      </c>
      <c r="AS8" s="20">
        <v>167.023269365</v>
      </c>
      <c r="AT8" s="20">
        <v>139.47466</v>
      </c>
      <c r="AU8" s="20">
        <v>153.49984974</v>
      </c>
      <c r="AV8" s="20">
        <v>145.10171409999899</v>
      </c>
      <c r="AW8" s="20">
        <v>145.10652576000001</v>
      </c>
      <c r="AX8" s="20">
        <v>780.33986859999902</v>
      </c>
      <c r="AY8" s="20">
        <v>1888.2412300000001</v>
      </c>
      <c r="AZ8" s="20">
        <v>3742.49499099999</v>
      </c>
      <c r="BA8" s="20">
        <v>0.43605644430000001</v>
      </c>
      <c r="BB8" s="20">
        <v>0.55725340300000004</v>
      </c>
      <c r="BC8" s="20">
        <v>82.3118458</v>
      </c>
      <c r="BD8" s="20">
        <v>82.311842999999996</v>
      </c>
      <c r="BE8" s="20">
        <v>82.310657399999997</v>
      </c>
      <c r="BF8" s="20">
        <v>247.134112886</v>
      </c>
      <c r="BG8" s="20">
        <v>247.14115430699999</v>
      </c>
      <c r="BH8" s="20">
        <v>3.4682992999999999E-3</v>
      </c>
      <c r="BI8" s="20">
        <v>3.1548258000000003E-4</v>
      </c>
      <c r="BJ8" s="20">
        <v>3.1549992999999998E-4</v>
      </c>
      <c r="BK8" s="20">
        <v>3.4680819999999999E-3</v>
      </c>
      <c r="BL8" s="20">
        <v>109.78561379999999</v>
      </c>
      <c r="BM8" s="20">
        <v>104.34591930000001</v>
      </c>
      <c r="BN8" s="20">
        <v>8.1474966082E-2</v>
      </c>
      <c r="BO8" s="20">
        <v>266.89557954999998</v>
      </c>
      <c r="BP8" s="20">
        <v>6.0331109034999999</v>
      </c>
      <c r="BQ8" s="20">
        <v>37.927475579999999</v>
      </c>
      <c r="BR8" s="20">
        <v>4.82058988</v>
      </c>
      <c r="BS8" s="20">
        <v>0.10148056599999999</v>
      </c>
      <c r="BT8" s="20">
        <v>0.18041003</v>
      </c>
      <c r="BU8" s="20">
        <v>23.02954845</v>
      </c>
      <c r="BV8" s="20">
        <v>0</v>
      </c>
      <c r="BW8" s="20">
        <v>278.03235799999999</v>
      </c>
      <c r="BX8" s="20">
        <v>12.904758579999999</v>
      </c>
      <c r="BY8" s="20">
        <v>12.916011959999899</v>
      </c>
      <c r="BZ8" s="20">
        <v>902.59612179999999</v>
      </c>
      <c r="CA8" s="20">
        <v>902.59385740000005</v>
      </c>
      <c r="CB8" s="20">
        <v>5.1134883999999999E-2</v>
      </c>
      <c r="CC8" s="20">
        <v>8.6929260000000001E-3</v>
      </c>
      <c r="CD8" s="20">
        <v>4.2441952999999998E-2</v>
      </c>
      <c r="CE8" s="20">
        <v>11570.77032</v>
      </c>
      <c r="CF8" s="20">
        <v>2042.639803</v>
      </c>
      <c r="CG8" s="20">
        <v>1935.0062800000001</v>
      </c>
      <c r="CH8" s="20">
        <v>6185.3967510000002</v>
      </c>
      <c r="CI8" s="20">
        <v>13722.646365999901</v>
      </c>
      <c r="CJ8" s="20">
        <v>11003.8878799999</v>
      </c>
      <c r="CK8" s="20">
        <v>309.6517624</v>
      </c>
      <c r="CL8" s="20">
        <v>2.0853608559999999</v>
      </c>
      <c r="CM8" s="20">
        <v>2.2689409177999902E-3</v>
      </c>
      <c r="CN8" s="20">
        <v>0.2393743445</v>
      </c>
      <c r="CO8" s="20">
        <v>0.13547377723999901</v>
      </c>
      <c r="CP8" s="20">
        <v>2.4982868309999899</v>
      </c>
      <c r="CQ8" s="20">
        <v>0.47704615989999999</v>
      </c>
      <c r="CR8" s="20">
        <v>4198.4410556999901</v>
      </c>
      <c r="CS8" s="20">
        <v>2.3839362019999899</v>
      </c>
      <c r="CT8" s="20">
        <v>0.36065670999999999</v>
      </c>
      <c r="CU8" s="20">
        <v>155.61662154999999</v>
      </c>
      <c r="CV8" s="20">
        <v>23.306902469000001</v>
      </c>
      <c r="CW8" s="20">
        <v>0</v>
      </c>
      <c r="CX8" s="20">
        <v>1.3194421274000001</v>
      </c>
      <c r="CY8" s="20">
        <v>1.4618071000000001E-5</v>
      </c>
      <c r="CZ8" s="20">
        <v>0.1925796692</v>
      </c>
      <c r="DA8" s="20">
        <v>1437.4765827000001</v>
      </c>
      <c r="DB8" s="20">
        <v>99.177030000000002</v>
      </c>
      <c r="DC8" s="20">
        <v>44.320087000000001</v>
      </c>
      <c r="DD8" s="20">
        <v>457.200489</v>
      </c>
      <c r="DE8" s="20">
        <v>980.2721252</v>
      </c>
      <c r="DF8" s="20">
        <v>0.46967418599999999</v>
      </c>
      <c r="DG8" s="20">
        <v>0.18041003</v>
      </c>
      <c r="DH8" s="20">
        <v>80.602127199999998</v>
      </c>
      <c r="DI8" s="20">
        <v>0.47975314149999998</v>
      </c>
      <c r="DJ8" s="20">
        <v>34.961256120000002</v>
      </c>
      <c r="DK8" s="20">
        <v>3.3988579159999999</v>
      </c>
      <c r="DL8" s="20">
        <v>0.81425444300000005</v>
      </c>
      <c r="DM8" s="20">
        <v>141.47379669999901</v>
      </c>
      <c r="DN8" s="20">
        <v>4.9726464029999997</v>
      </c>
      <c r="DO8" s="20">
        <v>34.912288939999897</v>
      </c>
      <c r="DP8" s="20">
        <v>0.70383512619999999</v>
      </c>
      <c r="DQ8" s="20">
        <v>11.686733609999999</v>
      </c>
      <c r="DR8" s="20">
        <v>0.139805683914</v>
      </c>
      <c r="DS8" s="20">
        <v>0.51920229499999904</v>
      </c>
      <c r="DT8" s="20">
        <v>155.18281999999999</v>
      </c>
      <c r="DU8" s="20">
        <v>265.96293562599999</v>
      </c>
      <c r="DV8" s="20">
        <v>265.96444313000001</v>
      </c>
      <c r="DW8" s="20">
        <v>2579.7642454000002</v>
      </c>
      <c r="DX8" s="20">
        <v>4.5766638950000003</v>
      </c>
      <c r="DY8" s="20">
        <v>4.5764597829999998</v>
      </c>
      <c r="DZ8" s="20">
        <v>0.10921905429999899</v>
      </c>
      <c r="EA8" s="20">
        <v>295.4708</v>
      </c>
      <c r="EB8" s="20">
        <v>10427.732663999999</v>
      </c>
      <c r="EC8" s="20">
        <v>1156.9722082000001</v>
      </c>
      <c r="ED8" s="20">
        <v>941.68223731999899</v>
      </c>
      <c r="EE8" s="20">
        <v>941.70447018000004</v>
      </c>
      <c r="EF8" s="20">
        <v>203.239626214</v>
      </c>
      <c r="EG8" s="20">
        <v>0</v>
      </c>
      <c r="EH8" s="20">
        <v>100.7573646</v>
      </c>
      <c r="EI8" s="20">
        <v>9323.5734889999894</v>
      </c>
      <c r="EJ8" s="20">
        <v>542.87567044000002</v>
      </c>
      <c r="EK8" s="20">
        <v>1306.76670099999</v>
      </c>
      <c r="EL8" s="20">
        <v>542.89188177000005</v>
      </c>
      <c r="EM8" s="33"/>
      <c r="EN8" s="33"/>
      <c r="EO8" s="33"/>
      <c r="EP8" s="33"/>
      <c r="EQ8" s="33"/>
      <c r="ER8" s="33"/>
      <c r="ES8" s="33"/>
      <c r="ET8" s="33"/>
      <c r="EU8" s="33"/>
      <c r="EV8" s="33"/>
    </row>
    <row r="9" spans="1:152" x14ac:dyDescent="0.25">
      <c r="A9" s="22" t="s">
        <v>7</v>
      </c>
      <c r="B9" s="20">
        <v>0.10936040183</v>
      </c>
      <c r="C9" s="20">
        <v>0.32463496599999903</v>
      </c>
      <c r="D9" s="20">
        <v>4.3289786479999997</v>
      </c>
      <c r="E9" s="20">
        <v>28.952403933999999</v>
      </c>
      <c r="F9" s="20">
        <v>2.7075766950000002</v>
      </c>
      <c r="G9" s="20">
        <v>2.7075749280000001</v>
      </c>
      <c r="H9" s="20">
        <v>28.952413409999998</v>
      </c>
      <c r="I9" s="20">
        <v>28.952238919999999</v>
      </c>
      <c r="J9" s="20">
        <v>8.9765532700000001</v>
      </c>
      <c r="K9" s="20">
        <v>0.1032536433</v>
      </c>
      <c r="L9" s="20">
        <v>0.20217854029999999</v>
      </c>
      <c r="M9" s="20">
        <v>2.5745368000000001E-2</v>
      </c>
      <c r="N9" s="20">
        <v>1.2872700999999999E-3</v>
      </c>
      <c r="O9" s="20">
        <v>2.4458166E-2</v>
      </c>
      <c r="P9" s="20">
        <v>56.345352921999996</v>
      </c>
      <c r="Q9" s="20">
        <v>5.1306877979999999E-2</v>
      </c>
      <c r="R9" s="20">
        <v>56.345028048000003</v>
      </c>
      <c r="S9" s="20">
        <v>3.1353725246999899E-2</v>
      </c>
      <c r="T9" s="20">
        <v>3.2419656300000002E-2</v>
      </c>
      <c r="U9" s="20">
        <v>1.8056018903000001E-2</v>
      </c>
      <c r="V9" s="20">
        <v>5.6179355904999999E-2</v>
      </c>
      <c r="W9" s="20">
        <v>1.53604084378E-2</v>
      </c>
      <c r="X9" s="20">
        <v>228.80257</v>
      </c>
      <c r="Y9" s="20">
        <v>9.2803460070000003</v>
      </c>
      <c r="Z9" s="20">
        <v>9.2805580360000004</v>
      </c>
      <c r="AA9" s="20">
        <v>274.55367686</v>
      </c>
      <c r="AB9" s="20">
        <v>274.562256329999</v>
      </c>
      <c r="AC9" s="20">
        <v>1.2812580000000001E-4</v>
      </c>
      <c r="AD9" s="20">
        <v>1.7937466999999999E-5</v>
      </c>
      <c r="AE9" s="20">
        <v>1.1018549E-4</v>
      </c>
      <c r="AF9" s="20">
        <v>3.5333708319999997E-2</v>
      </c>
      <c r="AG9" s="20">
        <v>42967.504474000001</v>
      </c>
      <c r="AH9" s="20">
        <v>5508824.6875999998</v>
      </c>
      <c r="AI9" s="20">
        <v>42984.702157</v>
      </c>
      <c r="AJ9" s="20">
        <v>9.0719278346999995E-4</v>
      </c>
      <c r="AK9" s="20">
        <v>11.029318752</v>
      </c>
      <c r="AL9" s="20">
        <v>78.989420089999996</v>
      </c>
      <c r="AM9" s="20">
        <v>11.055179211999899</v>
      </c>
      <c r="AN9" s="20">
        <v>0.35965753239999998</v>
      </c>
      <c r="AO9" s="20">
        <v>30.350786933999998</v>
      </c>
      <c r="AP9" s="20">
        <v>6.0767247629999996</v>
      </c>
      <c r="AQ9" s="20">
        <v>120.72979479999999</v>
      </c>
      <c r="AR9" s="20">
        <v>180.979239073</v>
      </c>
      <c r="AS9" s="20">
        <v>47.774540920999897</v>
      </c>
      <c r="AT9" s="20">
        <v>41.105015000000002</v>
      </c>
      <c r="AU9" s="20">
        <v>50.455975619999997</v>
      </c>
      <c r="AV9" s="20">
        <v>39.725563172999998</v>
      </c>
      <c r="AW9" s="20">
        <v>39.726682756000002</v>
      </c>
      <c r="AX9" s="20">
        <v>219.02974867999899</v>
      </c>
      <c r="AY9" s="20">
        <v>505.75936000000002</v>
      </c>
      <c r="AZ9" s="20">
        <v>1107.4945791999901</v>
      </c>
      <c r="BA9" s="20">
        <v>0.19700072709999999</v>
      </c>
      <c r="BB9" s="20">
        <v>0.22419273314999999</v>
      </c>
      <c r="BC9" s="20">
        <v>34.738963659999897</v>
      </c>
      <c r="BD9" s="20">
        <v>34.738807850000001</v>
      </c>
      <c r="BE9" s="20">
        <v>34.738465399999903</v>
      </c>
      <c r="BF9" s="20">
        <v>69.093898459999906</v>
      </c>
      <c r="BG9" s="20">
        <v>69.095571392699995</v>
      </c>
      <c r="BH9" s="20">
        <v>1.1227939000000001E-3</v>
      </c>
      <c r="BI9" s="20">
        <v>1.0380694E-4</v>
      </c>
      <c r="BJ9" s="20">
        <v>1.0381242E-4</v>
      </c>
      <c r="BK9" s="20">
        <v>1.1227253999999999E-3</v>
      </c>
      <c r="BL9" s="20">
        <v>56.895508469999903</v>
      </c>
      <c r="BM9" s="20">
        <v>55.327474419999902</v>
      </c>
      <c r="BN9" s="20">
        <v>2.16486878163E-2</v>
      </c>
      <c r="BO9" s="20">
        <v>77.844254823</v>
      </c>
      <c r="BP9" s="20">
        <v>1.8332813640000001</v>
      </c>
      <c r="BQ9" s="20">
        <v>11.849205414</v>
      </c>
      <c r="BR9" s="20">
        <v>2.9566671659999999</v>
      </c>
      <c r="BS9" s="20">
        <v>3.0723987000000001E-2</v>
      </c>
      <c r="BT9" s="20">
        <v>5.462053E-2</v>
      </c>
      <c r="BU9" s="20">
        <v>5.9677614349999999</v>
      </c>
      <c r="BV9" s="20">
        <v>0</v>
      </c>
      <c r="BW9" s="20">
        <v>75.034158000000005</v>
      </c>
      <c r="BX9" s="20">
        <v>4.6535518829999996</v>
      </c>
      <c r="BY9" s="20">
        <v>4.6564871710000002</v>
      </c>
      <c r="BZ9" s="20">
        <v>305.23626951</v>
      </c>
      <c r="CA9" s="20">
        <v>305.23299942</v>
      </c>
      <c r="CB9" s="20">
        <v>1.8296127999999998E-2</v>
      </c>
      <c r="CC9" s="20">
        <v>3.1103342999999999E-3</v>
      </c>
      <c r="CD9" s="20">
        <v>1.5185735000000001E-2</v>
      </c>
      <c r="CE9" s="20">
        <v>5864.4699249999903</v>
      </c>
      <c r="CF9" s="20">
        <v>1190.5725226</v>
      </c>
      <c r="CG9" s="20">
        <v>1156.7273279999999</v>
      </c>
      <c r="CH9" s="20">
        <v>1817.6673492</v>
      </c>
      <c r="CI9" s="20">
        <v>7111.6544749999903</v>
      </c>
      <c r="CJ9" s="20">
        <v>5703.8556439999902</v>
      </c>
      <c r="CK9" s="20">
        <v>95.094899069999997</v>
      </c>
      <c r="CL9" s="20">
        <v>0.83139249500000001</v>
      </c>
      <c r="CM9" s="20">
        <v>9.0711404600000002E-4</v>
      </c>
      <c r="CN9" s="20">
        <v>9.1005778295999998E-2</v>
      </c>
      <c r="CO9" s="20">
        <v>5.0694263900000001E-2</v>
      </c>
      <c r="CP9" s="20">
        <v>0.91136108829999996</v>
      </c>
      <c r="CQ9" s="20">
        <v>0.23038270524999999</v>
      </c>
      <c r="CR9" s="20">
        <v>1211.7820806</v>
      </c>
      <c r="CS9" s="20">
        <v>1.1962582787</v>
      </c>
      <c r="CT9" s="20">
        <v>0.28514781919999999</v>
      </c>
      <c r="CU9" s="20">
        <v>95.183057809999994</v>
      </c>
      <c r="CV9" s="20">
        <v>6.9413737582000001</v>
      </c>
      <c r="CW9" s="20">
        <v>0</v>
      </c>
      <c r="CX9" s="20">
        <v>0.4829900271</v>
      </c>
      <c r="CY9" s="20">
        <v>5.7318930000000001E-6</v>
      </c>
      <c r="CZ9" s="20">
        <v>8.5871837600000001E-2</v>
      </c>
      <c r="DA9" s="20">
        <v>520.76520224000001</v>
      </c>
      <c r="DB9" s="20">
        <v>28.600843000000001</v>
      </c>
      <c r="DC9" s="20">
        <v>15.399020999999999</v>
      </c>
      <c r="DD9" s="20">
        <v>216.33868104999999</v>
      </c>
      <c r="DE9" s="20">
        <v>304.42971745800003</v>
      </c>
      <c r="DF9" s="20">
        <v>0.1594127038</v>
      </c>
      <c r="DG9" s="20">
        <v>5.462053E-2</v>
      </c>
      <c r="DH9" s="20">
        <v>25.029785692000001</v>
      </c>
      <c r="DI9" s="20">
        <v>0.24035024469999999</v>
      </c>
      <c r="DJ9" s="20">
        <v>14.700845891999901</v>
      </c>
      <c r="DK9" s="20">
        <v>1.4893286509999999</v>
      </c>
      <c r="DL9" s="20">
        <v>0.4723081683</v>
      </c>
      <c r="DM9" s="20">
        <v>62.217644879999902</v>
      </c>
      <c r="DN9" s="20">
        <v>1.9448979499999901</v>
      </c>
      <c r="DO9" s="20">
        <v>12.833627205999999</v>
      </c>
      <c r="DP9" s="20">
        <v>0.51942158969999996</v>
      </c>
      <c r="DQ9" s="20">
        <v>7.4923799999999998</v>
      </c>
      <c r="DR9" s="20">
        <v>5.38651065149999E-2</v>
      </c>
      <c r="DS9" s="20">
        <v>0.24499926729999999</v>
      </c>
      <c r="DT9" s="20">
        <v>83.683539999999994</v>
      </c>
      <c r="DU9" s="20">
        <v>86.178945017999993</v>
      </c>
      <c r="DV9" s="20">
        <v>86.178766197999906</v>
      </c>
      <c r="DW9" s="20">
        <v>742.23999894999997</v>
      </c>
      <c r="DX9" s="20">
        <v>1.34888330489999</v>
      </c>
      <c r="DY9" s="20">
        <v>1.3488197386</v>
      </c>
      <c r="DZ9" s="20">
        <v>7.2244255100000002E-2</v>
      </c>
      <c r="EA9" s="20">
        <v>102.65855000000001</v>
      </c>
      <c r="EB9" s="20">
        <v>3024.5262794</v>
      </c>
      <c r="EC9" s="20">
        <v>320.58057328299998</v>
      </c>
      <c r="ED9" s="20">
        <v>260.454215277</v>
      </c>
      <c r="EE9" s="20">
        <v>260.459201834</v>
      </c>
      <c r="EF9" s="20">
        <v>56.509401814999997</v>
      </c>
      <c r="EG9" s="20">
        <v>0</v>
      </c>
      <c r="EH9" s="20">
        <v>32.277269916000002</v>
      </c>
      <c r="EI9" s="20">
        <v>2703.3644949999998</v>
      </c>
      <c r="EJ9" s="20">
        <v>149.14595084000001</v>
      </c>
      <c r="EK9" s="20">
        <v>360.40132104999998</v>
      </c>
      <c r="EL9" s="20">
        <v>149.15122873999999</v>
      </c>
      <c r="EM9" s="33"/>
      <c r="EN9" s="33"/>
      <c r="EO9" s="33"/>
      <c r="EP9" s="33"/>
      <c r="EQ9" s="33"/>
      <c r="ER9" s="33"/>
      <c r="ES9" s="33"/>
      <c r="ET9" s="33"/>
      <c r="EU9" s="33"/>
      <c r="EV9" s="33"/>
    </row>
    <row r="10" spans="1:152" x14ac:dyDescent="0.25">
      <c r="A10" s="22" t="s">
        <v>8</v>
      </c>
      <c r="B10" s="20">
        <v>4.1555305427999997E-2</v>
      </c>
      <c r="C10" s="20">
        <v>0.135593101297</v>
      </c>
      <c r="D10" s="20">
        <v>1.7907756320499999</v>
      </c>
      <c r="E10" s="20">
        <v>11.5574423959999</v>
      </c>
      <c r="F10" s="20">
        <v>0.96462818099999903</v>
      </c>
      <c r="G10" s="20">
        <v>0.96462719669999997</v>
      </c>
      <c r="H10" s="20">
        <v>11.5574624986</v>
      </c>
      <c r="I10" s="20">
        <v>11.557365764</v>
      </c>
      <c r="J10" s="20">
        <v>3.28359668749999</v>
      </c>
      <c r="K10" s="20">
        <v>3.8293371111999999E-2</v>
      </c>
      <c r="L10" s="20">
        <v>5.9481135230000003E-2</v>
      </c>
      <c r="M10" s="20">
        <v>9.2151339999999998E-3</v>
      </c>
      <c r="N10" s="20">
        <v>4.6075502E-4</v>
      </c>
      <c r="O10" s="20">
        <v>8.7543250000000003E-3</v>
      </c>
      <c r="P10" s="20">
        <v>25.85463833555</v>
      </c>
      <c r="Q10" s="20">
        <v>1.7390681997300001E-2</v>
      </c>
      <c r="R10" s="20">
        <v>25.854389811200001</v>
      </c>
      <c r="S10" s="20">
        <v>1.208219882725E-2</v>
      </c>
      <c r="T10" s="20">
        <v>1.2492994687000001E-2</v>
      </c>
      <c r="U10" s="20">
        <v>7.5314198915599996E-3</v>
      </c>
      <c r="V10" s="20">
        <v>2.4236723507785999E-2</v>
      </c>
      <c r="W10" s="20">
        <v>6.7516537354579999E-3</v>
      </c>
      <c r="X10" s="20">
        <v>310.70056</v>
      </c>
      <c r="Y10" s="20">
        <v>3.6537160909799899</v>
      </c>
      <c r="Z10" s="20">
        <v>3.65376203802</v>
      </c>
      <c r="AA10" s="20">
        <v>255.76949307800001</v>
      </c>
      <c r="AB10" s="20">
        <v>255.77747939699901</v>
      </c>
      <c r="AC10" s="20">
        <v>4.7372632000000002E-5</v>
      </c>
      <c r="AD10" s="20">
        <v>6.6322169999999996E-6</v>
      </c>
      <c r="AE10" s="20">
        <v>4.0741159999999999E-5</v>
      </c>
      <c r="AF10" s="20">
        <v>1.26101786683E-2</v>
      </c>
      <c r="AG10" s="20">
        <v>20159.470359700001</v>
      </c>
      <c r="AH10" s="20">
        <v>2403472.83573499</v>
      </c>
      <c r="AI10" s="20">
        <v>20167.5538973</v>
      </c>
      <c r="AJ10" s="20">
        <v>3.3095983926999999E-4</v>
      </c>
      <c r="AK10" s="20">
        <v>2.6429092447999998</v>
      </c>
      <c r="AL10" s="20">
        <v>17.676543831499998</v>
      </c>
      <c r="AM10" s="20">
        <v>3.1004120652</v>
      </c>
      <c r="AN10" s="20">
        <v>0.10255766015999999</v>
      </c>
      <c r="AO10" s="20">
        <v>8.4998050840000001</v>
      </c>
      <c r="AP10" s="20">
        <v>1.0129234740999999</v>
      </c>
      <c r="AQ10" s="20">
        <v>44.6791488</v>
      </c>
      <c r="AR10" s="20">
        <v>74.303957382999997</v>
      </c>
      <c r="AS10" s="20">
        <v>25.1080963894</v>
      </c>
      <c r="AT10" s="20">
        <v>12.871366500000001</v>
      </c>
      <c r="AU10" s="20">
        <v>21.434682504999898</v>
      </c>
      <c r="AV10" s="20">
        <v>18.408913730799998</v>
      </c>
      <c r="AW10" s="20">
        <v>18.409520200700001</v>
      </c>
      <c r="AX10" s="20">
        <v>95.916076609999905</v>
      </c>
      <c r="AY10" s="20">
        <v>253.95287299999899</v>
      </c>
      <c r="AZ10" s="20">
        <v>486.84551504000001</v>
      </c>
      <c r="BA10" s="20">
        <v>7.1168599239999894E-2</v>
      </c>
      <c r="BB10" s="20">
        <v>8.4253881929999996E-2</v>
      </c>
      <c r="BC10" s="20">
        <v>16.742883190000001</v>
      </c>
      <c r="BD10" s="20">
        <v>16.743099357599998</v>
      </c>
      <c r="BE10" s="20">
        <v>16.742662469300001</v>
      </c>
      <c r="BF10" s="20">
        <v>30.932494438699901</v>
      </c>
      <c r="BG10" s="20">
        <v>30.9331365389999</v>
      </c>
      <c r="BH10" s="20">
        <v>4.2809715E-4</v>
      </c>
      <c r="BI10" s="20">
        <v>3.8847746000000003E-5</v>
      </c>
      <c r="BJ10" s="20">
        <v>3.8849822999999998E-5</v>
      </c>
      <c r="BK10" s="20">
        <v>4.2807845999999998E-4</v>
      </c>
      <c r="BL10" s="20">
        <v>14.849444875</v>
      </c>
      <c r="BM10" s="20">
        <v>14.420408052799999</v>
      </c>
      <c r="BN10" s="20">
        <v>9.26070554409999E-3</v>
      </c>
      <c r="BO10" s="20">
        <v>32.5071642025</v>
      </c>
      <c r="BP10" s="20">
        <v>0.71029232778999996</v>
      </c>
      <c r="BQ10" s="20">
        <v>4.8888944054000003</v>
      </c>
      <c r="BR10" s="20">
        <v>0.8986858338</v>
      </c>
      <c r="BS10" s="20">
        <v>3.3046260000000001E-2</v>
      </c>
      <c r="BT10" s="20">
        <v>5.8748870000000002E-2</v>
      </c>
      <c r="BU10" s="20">
        <v>2.5273833639999999</v>
      </c>
      <c r="BV10" s="20">
        <v>0</v>
      </c>
      <c r="BW10" s="20">
        <v>38.970903899999897</v>
      </c>
      <c r="BX10" s="20">
        <v>1.8110474238500001</v>
      </c>
      <c r="BY10" s="20">
        <v>1.8122923657999901</v>
      </c>
      <c r="BZ10" s="20">
        <v>130.414977185</v>
      </c>
      <c r="CA10" s="20">
        <v>130.41441162000001</v>
      </c>
      <c r="CB10" s="20">
        <v>6.2389877000000003E-3</v>
      </c>
      <c r="CC10" s="20">
        <v>1.0606108000000001E-3</v>
      </c>
      <c r="CD10" s="20">
        <v>5.1782894999999997E-3</v>
      </c>
      <c r="CE10" s="20">
        <v>1570.4750406999999</v>
      </c>
      <c r="CF10" s="20">
        <v>270.85507407</v>
      </c>
      <c r="CG10" s="20">
        <v>262.62239855000001</v>
      </c>
      <c r="CH10" s="20">
        <v>805.74169503999997</v>
      </c>
      <c r="CI10" s="20">
        <v>1856.1053970999999</v>
      </c>
      <c r="CJ10" s="20">
        <v>1525.4965554999901</v>
      </c>
      <c r="CK10" s="20">
        <v>40.001936881500001</v>
      </c>
      <c r="CL10" s="20">
        <v>0.31394200815000001</v>
      </c>
      <c r="CM10" s="20">
        <v>3.3092918050000003E-4</v>
      </c>
      <c r="CN10" s="20">
        <v>3.4180522471999999E-2</v>
      </c>
      <c r="CO10" s="20">
        <v>1.93619830125999E-2</v>
      </c>
      <c r="CP10" s="20">
        <v>0.35680510416599998</v>
      </c>
      <c r="CQ10" s="20">
        <v>0.108050345193</v>
      </c>
      <c r="CR10" s="20">
        <v>544.69775623600003</v>
      </c>
      <c r="CS10" s="20">
        <v>0.46851885947999999</v>
      </c>
      <c r="CT10" s="20">
        <v>8.71114682E-2</v>
      </c>
      <c r="CU10" s="20">
        <v>24.5000119965</v>
      </c>
      <c r="CV10" s="20">
        <v>8.63420329707</v>
      </c>
      <c r="CW10" s="20">
        <v>0</v>
      </c>
      <c r="CX10" s="20">
        <v>0.18838332659999901</v>
      </c>
      <c r="CY10" s="20">
        <v>1.7484705E-6</v>
      </c>
      <c r="CZ10" s="20">
        <v>4.9442155304999999E-2</v>
      </c>
      <c r="DA10" s="20">
        <v>416.881125134</v>
      </c>
      <c r="DB10" s="20">
        <v>38.837257000000001</v>
      </c>
      <c r="DC10" s="20">
        <v>7.6267322999999996</v>
      </c>
      <c r="DD10" s="20">
        <v>96.585755861999999</v>
      </c>
      <c r="DE10" s="20">
        <v>320.296789485999</v>
      </c>
      <c r="DF10" s="20">
        <v>0.142439356588</v>
      </c>
      <c r="DG10" s="20">
        <v>5.8748870000000002E-2</v>
      </c>
      <c r="DH10" s="20">
        <v>29.0292653399</v>
      </c>
      <c r="DI10" s="20">
        <v>0.14451566976999899</v>
      </c>
      <c r="DJ10" s="20">
        <v>6.2651087089999997</v>
      </c>
      <c r="DK10" s="20">
        <v>0.57259671980000004</v>
      </c>
      <c r="DL10" s="20">
        <v>0.15169231831999999</v>
      </c>
      <c r="DM10" s="20">
        <v>24.494340997999998</v>
      </c>
      <c r="DN10" s="20">
        <v>0.80583083625999996</v>
      </c>
      <c r="DO10" s="20">
        <v>5.9212900878000001</v>
      </c>
      <c r="DP10" s="20">
        <v>0.16651358984</v>
      </c>
      <c r="DQ10" s="20">
        <v>1.6725751580999999</v>
      </c>
      <c r="DR10" s="20">
        <v>4.5659497516099899E-2</v>
      </c>
      <c r="DS10" s="20">
        <v>8.7210126579999894E-2</v>
      </c>
      <c r="DT10" s="20">
        <v>20.263339999999999</v>
      </c>
      <c r="DU10" s="20">
        <v>44.498631568619999</v>
      </c>
      <c r="DV10" s="20">
        <v>44.498456056350001</v>
      </c>
      <c r="DW10" s="20">
        <v>337.61319110800002</v>
      </c>
      <c r="DX10" s="20">
        <v>0.58933774166999997</v>
      </c>
      <c r="DY10" s="20">
        <v>0.589314214896</v>
      </c>
      <c r="DZ10" s="20">
        <v>2.1254492266999998E-2</v>
      </c>
      <c r="EA10" s="20">
        <v>50.845097000000003</v>
      </c>
      <c r="EB10" s="20">
        <v>1483.3788501700001</v>
      </c>
      <c r="EC10" s="20">
        <v>146.9028935067</v>
      </c>
      <c r="ED10" s="20">
        <v>120.20676256100001</v>
      </c>
      <c r="EE10" s="20">
        <v>120.208883762</v>
      </c>
      <c r="EF10" s="20">
        <v>26.02782124686</v>
      </c>
      <c r="EG10" s="20">
        <v>0</v>
      </c>
      <c r="EH10" s="20">
        <v>12.575814159699901</v>
      </c>
      <c r="EI10" s="20">
        <v>1203.38626383</v>
      </c>
      <c r="EJ10" s="20">
        <v>68.488581026199995</v>
      </c>
      <c r="EK10" s="20">
        <v>166.37401745069999</v>
      </c>
      <c r="EL10" s="20">
        <v>68.490503857700006</v>
      </c>
      <c r="EM10" s="33"/>
      <c r="EN10" s="33"/>
      <c r="EO10" s="33"/>
      <c r="EP10" s="33"/>
      <c r="EQ10" s="33"/>
      <c r="ER10" s="33"/>
      <c r="ES10" s="33"/>
      <c r="ET10" s="33"/>
      <c r="EU10" s="33"/>
      <c r="EV10" s="33"/>
    </row>
    <row r="11" spans="1:152" x14ac:dyDescent="0.25">
      <c r="A11" s="22" t="s">
        <v>9</v>
      </c>
      <c r="B11" s="20">
        <v>2.5933902070000001</v>
      </c>
      <c r="C11" s="20">
        <v>7.0861340259999999</v>
      </c>
      <c r="D11" s="20">
        <v>80.301899759999998</v>
      </c>
      <c r="E11" s="20">
        <v>597.41549099999997</v>
      </c>
      <c r="F11" s="20">
        <v>64.715509080000004</v>
      </c>
      <c r="G11" s="20">
        <v>64.715656899999999</v>
      </c>
      <c r="H11" s="20">
        <v>597.41594999999995</v>
      </c>
      <c r="I11" s="20">
        <v>597.412437799999</v>
      </c>
      <c r="J11" s="20">
        <v>224.00516970000001</v>
      </c>
      <c r="K11" s="20">
        <v>2.48457171</v>
      </c>
      <c r="L11" s="20">
        <v>5.5486738349999998</v>
      </c>
      <c r="M11" s="20">
        <v>0.50547016</v>
      </c>
      <c r="N11" s="20">
        <v>2.5273487000000001E-2</v>
      </c>
      <c r="O11" s="20">
        <v>0.48019640000000002</v>
      </c>
      <c r="P11" s="20">
        <v>1272.4889761300001</v>
      </c>
      <c r="Q11" s="20">
        <v>1.2758083309999999</v>
      </c>
      <c r="R11" s="20">
        <v>1272.4890861199999</v>
      </c>
      <c r="S11" s="20">
        <v>0.66318074603999899</v>
      </c>
      <c r="T11" s="20">
        <v>0.68572350629999901</v>
      </c>
      <c r="U11" s="20">
        <v>0.36112861375999999</v>
      </c>
      <c r="V11" s="20">
        <v>1.0161795730100001</v>
      </c>
      <c r="W11" s="20">
        <v>0.28717292683000001</v>
      </c>
      <c r="X11" s="20">
        <v>7063.0712999999996</v>
      </c>
      <c r="Y11" s="20">
        <v>144.17278608999999</v>
      </c>
      <c r="Z11" s="20">
        <v>144.17641151500001</v>
      </c>
      <c r="AA11" s="20">
        <v>6940.50130299999</v>
      </c>
      <c r="AB11" s="20">
        <v>6940.7171799999996</v>
      </c>
      <c r="AC11" s="20">
        <v>2.4949861999999999E-3</v>
      </c>
      <c r="AD11" s="20">
        <v>3.4929873000000001E-4</v>
      </c>
      <c r="AE11" s="20">
        <v>2.1456901E-3</v>
      </c>
      <c r="AF11" s="20">
        <v>0.84364900050000002</v>
      </c>
      <c r="AG11" s="20">
        <v>1183747.78201999</v>
      </c>
      <c r="AH11" s="20">
        <v>121081851.964</v>
      </c>
      <c r="AI11" s="20">
        <v>1184221.61989999</v>
      </c>
      <c r="AJ11" s="20">
        <v>2.0338295448000001E-2</v>
      </c>
      <c r="AK11" s="20">
        <v>298.43700405999999</v>
      </c>
      <c r="AL11" s="20">
        <v>2131.8348747</v>
      </c>
      <c r="AM11" s="20">
        <v>302.44100109999999</v>
      </c>
      <c r="AN11" s="20">
        <v>9.8958307399999992</v>
      </c>
      <c r="AO11" s="20">
        <v>830.20536419999996</v>
      </c>
      <c r="AP11" s="20">
        <v>157.50671500000001</v>
      </c>
      <c r="AQ11" s="20">
        <v>3994.3117499999998</v>
      </c>
      <c r="AR11" s="20">
        <v>3821.7795692499999</v>
      </c>
      <c r="AS11" s="20">
        <v>998.49582190000001</v>
      </c>
      <c r="AT11" s="20">
        <v>1452.8064999999999</v>
      </c>
      <c r="AU11" s="20">
        <v>1146.6904158</v>
      </c>
      <c r="AV11" s="20">
        <v>1012.9292355699999</v>
      </c>
      <c r="AW11" s="20">
        <v>1012.96101979999</v>
      </c>
      <c r="AX11" s="20">
        <v>6431.5017669999997</v>
      </c>
      <c r="AY11" s="20">
        <v>13991.610199999999</v>
      </c>
      <c r="AZ11" s="20">
        <v>23316.18734</v>
      </c>
      <c r="BA11" s="20">
        <v>4.808184518</v>
      </c>
      <c r="BB11" s="20">
        <v>5.3177221939999999</v>
      </c>
      <c r="BC11" s="20">
        <v>830.84730139999897</v>
      </c>
      <c r="BD11" s="20">
        <v>830.846225</v>
      </c>
      <c r="BE11" s="20">
        <v>830.835781</v>
      </c>
      <c r="BF11" s="20">
        <v>1846.3751270939999</v>
      </c>
      <c r="BG11" s="20">
        <v>1846.4223137899901</v>
      </c>
      <c r="BH11" s="20">
        <v>2.1723358000000002E-2</v>
      </c>
      <c r="BI11" s="20">
        <v>2.0173613000000002E-3</v>
      </c>
      <c r="BJ11" s="20">
        <v>2.0174851999999999E-3</v>
      </c>
      <c r="BK11" s="20">
        <v>2.1721987000000002E-2</v>
      </c>
      <c r="BL11" s="20">
        <v>1359.9169964999901</v>
      </c>
      <c r="BM11" s="20">
        <v>1447.1722875999999</v>
      </c>
      <c r="BN11" s="20">
        <v>0.39664711513399997</v>
      </c>
      <c r="BO11" s="20">
        <v>2237.7646577999999</v>
      </c>
      <c r="BP11" s="20">
        <v>43.962560859999897</v>
      </c>
      <c r="BQ11" s="20">
        <v>281.464071899999</v>
      </c>
      <c r="BR11" s="20">
        <v>80.03778174</v>
      </c>
      <c r="BS11" s="20">
        <v>0.85215149999999995</v>
      </c>
      <c r="BT11" s="20">
        <v>1.5149360000000001</v>
      </c>
      <c r="BU11" s="20">
        <v>115.9140191</v>
      </c>
      <c r="BV11" s="20">
        <v>0</v>
      </c>
      <c r="BW11" s="20">
        <v>1699.7804599999999</v>
      </c>
      <c r="BX11" s="20">
        <v>105.39084915999899</v>
      </c>
      <c r="BY11" s="20">
        <v>105.44333186</v>
      </c>
      <c r="BZ11" s="20">
        <v>6158.4673430000003</v>
      </c>
      <c r="CA11" s="20">
        <v>6158.4285520000003</v>
      </c>
      <c r="CB11" s="20">
        <v>0.36377852999999999</v>
      </c>
      <c r="CC11" s="20">
        <v>6.1842469999999997E-2</v>
      </c>
      <c r="CD11" s="20">
        <v>0.30193671999999999</v>
      </c>
      <c r="CE11" s="20">
        <v>138522.08109999899</v>
      </c>
      <c r="CF11" s="20">
        <v>30107.608830000001</v>
      </c>
      <c r="CG11" s="20">
        <v>32030.649089999999</v>
      </c>
      <c r="CH11" s="20">
        <v>47029.719939999901</v>
      </c>
      <c r="CI11" s="20">
        <v>169982.85203000001</v>
      </c>
      <c r="CJ11" s="20">
        <v>147419.28565999999</v>
      </c>
      <c r="CK11" s="20">
        <v>2169.0039652999999</v>
      </c>
      <c r="CL11" s="20">
        <v>19.510699154999902</v>
      </c>
      <c r="CM11" s="20">
        <v>2.0336540130999999E-2</v>
      </c>
      <c r="CN11" s="20">
        <v>2.0334540505000001</v>
      </c>
      <c r="CO11" s="20">
        <v>1.1308308596000001</v>
      </c>
      <c r="CP11" s="20">
        <v>20.821442919999999</v>
      </c>
      <c r="CQ11" s="20">
        <v>5.9204338331999997</v>
      </c>
      <c r="CR11" s="20">
        <v>33138.387465</v>
      </c>
      <c r="CS11" s="20">
        <v>29.962332885999999</v>
      </c>
      <c r="CT11" s="20">
        <v>7.6259691749999998</v>
      </c>
      <c r="CU11" s="20">
        <v>2379.5750441</v>
      </c>
      <c r="CV11" s="20">
        <v>208.028308729999</v>
      </c>
      <c r="CW11" s="20">
        <v>0</v>
      </c>
      <c r="CX11" s="20">
        <v>10.979753483</v>
      </c>
      <c r="CY11" s="20">
        <v>1.1624704E-4</v>
      </c>
      <c r="CZ11" s="20">
        <v>2.29958742299999</v>
      </c>
      <c r="DA11" s="20">
        <v>13947.139346</v>
      </c>
      <c r="DB11" s="20">
        <v>882.88030000000003</v>
      </c>
      <c r="DC11" s="20">
        <v>337.98608000000002</v>
      </c>
      <c r="DD11" s="20">
        <v>5449.3461459999999</v>
      </c>
      <c r="DE11" s="20">
        <v>8497.7820582999993</v>
      </c>
      <c r="DF11" s="20">
        <v>4.39725331</v>
      </c>
      <c r="DG11" s="20">
        <v>1.5149360000000001</v>
      </c>
      <c r="DH11" s="20">
        <v>734.32928891999995</v>
      </c>
      <c r="DI11" s="20">
        <v>6.6614432359999904</v>
      </c>
      <c r="DJ11" s="20">
        <v>346.93916530000001</v>
      </c>
      <c r="DK11" s="20">
        <v>35.944398759999999</v>
      </c>
      <c r="DL11" s="20">
        <v>11.947521969999899</v>
      </c>
      <c r="DM11" s="20">
        <v>1474.1355394</v>
      </c>
      <c r="DN11" s="20">
        <v>46.777479999999997</v>
      </c>
      <c r="DO11" s="20">
        <v>337.88319660000002</v>
      </c>
      <c r="DP11" s="20">
        <v>13.783225025999901</v>
      </c>
      <c r="DQ11" s="20">
        <v>185.0736895</v>
      </c>
      <c r="DR11" s="20">
        <v>1.5188445778999999</v>
      </c>
      <c r="DS11" s="20">
        <v>6.0428429279999998</v>
      </c>
      <c r="DT11" s="20">
        <v>5727.6103999999996</v>
      </c>
      <c r="DU11" s="20">
        <v>1881.5762325000001</v>
      </c>
      <c r="DV11" s="20">
        <v>1881.5766600499901</v>
      </c>
      <c r="DW11" s="20">
        <v>20680.076735999999</v>
      </c>
      <c r="DX11" s="20">
        <v>28.5367247299999</v>
      </c>
      <c r="DY11" s="20">
        <v>28.53532817</v>
      </c>
      <c r="DZ11" s="20">
        <v>1.98271563899999</v>
      </c>
      <c r="EA11" s="20">
        <v>2253.2449999999999</v>
      </c>
      <c r="EB11" s="20">
        <v>79036.745263999997</v>
      </c>
      <c r="EC11" s="20">
        <v>8732.3323906999995</v>
      </c>
      <c r="ED11" s="20">
        <v>7277.3448778000002</v>
      </c>
      <c r="EE11" s="20">
        <v>7277.5001895999903</v>
      </c>
      <c r="EF11" s="20">
        <v>1626.6634812299999</v>
      </c>
      <c r="EG11" s="20">
        <v>0</v>
      </c>
      <c r="EH11" s="20">
        <v>1034.2568137399901</v>
      </c>
      <c r="EI11" s="20">
        <v>71134.221986999997</v>
      </c>
      <c r="EJ11" s="20">
        <v>3827.3217070000001</v>
      </c>
      <c r="EK11" s="20">
        <v>8955.4453570000005</v>
      </c>
      <c r="EL11" s="20">
        <v>3827.4463522000001</v>
      </c>
      <c r="EM11" s="33"/>
      <c r="EN11" s="33"/>
      <c r="EO11" s="33"/>
      <c r="EP11" s="33"/>
      <c r="EQ11" s="33"/>
      <c r="ER11" s="33"/>
      <c r="ES11" s="33"/>
      <c r="ET11" s="33"/>
      <c r="EU11" s="33"/>
      <c r="EV11" s="33"/>
    </row>
    <row r="12" spans="1:152" x14ac:dyDescent="0.25">
      <c r="A12" s="22" t="s">
        <v>10</v>
      </c>
      <c r="B12" s="20">
        <v>1.996370728</v>
      </c>
      <c r="C12" s="20">
        <v>5.9480658530000001</v>
      </c>
      <c r="D12" s="20">
        <v>58.584786200000003</v>
      </c>
      <c r="E12" s="20">
        <v>484.36742559999999</v>
      </c>
      <c r="F12" s="20">
        <v>47.2917484399999</v>
      </c>
      <c r="G12" s="20">
        <v>47.291777999999901</v>
      </c>
      <c r="H12" s="20">
        <v>484.367496299999</v>
      </c>
      <c r="I12" s="20">
        <v>484.36470669999898</v>
      </c>
      <c r="J12" s="20">
        <v>173.61792349999999</v>
      </c>
      <c r="K12" s="20">
        <v>1.86456161</v>
      </c>
      <c r="L12" s="20">
        <v>3.67489203099999</v>
      </c>
      <c r="M12" s="20">
        <v>0.30917349999999999</v>
      </c>
      <c r="N12" s="20">
        <v>1.5458655999999999E-2</v>
      </c>
      <c r="O12" s="20">
        <v>0.29371446000000001</v>
      </c>
      <c r="P12" s="20">
        <v>1097.9219390999999</v>
      </c>
      <c r="Q12" s="20">
        <v>0.8867529743</v>
      </c>
      <c r="R12" s="20">
        <v>1097.9231282999999</v>
      </c>
      <c r="S12" s="20">
        <v>0.53272863280000005</v>
      </c>
      <c r="T12" s="20">
        <v>0.55083539739999998</v>
      </c>
      <c r="U12" s="20">
        <v>0.31395122079999999</v>
      </c>
      <c r="V12" s="20">
        <v>0.95902758437000002</v>
      </c>
      <c r="W12" s="20">
        <v>0.26869439071000001</v>
      </c>
      <c r="X12" s="20">
        <v>4391.4224000000004</v>
      </c>
      <c r="Y12" s="20">
        <v>136.04178163</v>
      </c>
      <c r="Z12" s="20">
        <v>136.04513811999999</v>
      </c>
      <c r="AA12" s="20">
        <v>5527.0093619999998</v>
      </c>
      <c r="AB12" s="20">
        <v>5527.1806969999998</v>
      </c>
      <c r="AC12" s="20">
        <v>1.5236821E-3</v>
      </c>
      <c r="AD12" s="20">
        <v>2.1331567999999999E-4</v>
      </c>
      <c r="AE12" s="20">
        <v>1.3103656E-3</v>
      </c>
      <c r="AF12" s="20">
        <v>0.61200014599999997</v>
      </c>
      <c r="AG12" s="20">
        <v>825366.89913999895</v>
      </c>
      <c r="AH12" s="20">
        <v>74660867.260000005</v>
      </c>
      <c r="AI12" s="20">
        <v>825697.19045999995</v>
      </c>
      <c r="AJ12" s="20">
        <v>1.5348620443E-2</v>
      </c>
      <c r="AK12" s="20">
        <v>187.08212019999999</v>
      </c>
      <c r="AL12" s="20">
        <v>1347.8574948999999</v>
      </c>
      <c r="AM12" s="20">
        <v>187.0064577</v>
      </c>
      <c r="AN12" s="20">
        <v>6.3083230070000003</v>
      </c>
      <c r="AO12" s="20">
        <v>513.53270599999996</v>
      </c>
      <c r="AP12" s="20">
        <v>96.649279699999994</v>
      </c>
      <c r="AQ12" s="20">
        <v>2554.3986299999901</v>
      </c>
      <c r="AR12" s="20">
        <v>2999.5358495599999</v>
      </c>
      <c r="AS12" s="20">
        <v>852.34844139999996</v>
      </c>
      <c r="AT12" s="20">
        <v>773.78545999999994</v>
      </c>
      <c r="AU12" s="20">
        <v>1023.64241199999</v>
      </c>
      <c r="AV12" s="20">
        <v>831.98397290000003</v>
      </c>
      <c r="AW12" s="20">
        <v>832.01007919999995</v>
      </c>
      <c r="AX12" s="20">
        <v>4423.6200870000002</v>
      </c>
      <c r="AY12" s="20">
        <v>9738.3541999999998</v>
      </c>
      <c r="AZ12" s="20">
        <v>20370.1531699999</v>
      </c>
      <c r="BA12" s="20">
        <v>3.5167451199999999</v>
      </c>
      <c r="BB12" s="20">
        <v>4.0495525780000001</v>
      </c>
      <c r="BC12" s="20">
        <v>647.12393099999997</v>
      </c>
      <c r="BD12" s="20">
        <v>647.12331199999903</v>
      </c>
      <c r="BE12" s="20">
        <v>647.11475499999995</v>
      </c>
      <c r="BF12" s="20">
        <v>1346.2186711300001</v>
      </c>
      <c r="BG12" s="20">
        <v>1346.25062702999</v>
      </c>
      <c r="BH12" s="20">
        <v>1.3197489999999999E-2</v>
      </c>
      <c r="BI12" s="20">
        <v>1.2281430999999999E-3</v>
      </c>
      <c r="BJ12" s="20">
        <v>1.2282173000000001E-3</v>
      </c>
      <c r="BK12" s="20">
        <v>1.3196652E-2</v>
      </c>
      <c r="BL12" s="20">
        <v>1028.425066</v>
      </c>
      <c r="BM12" s="20">
        <v>1033.928934</v>
      </c>
      <c r="BN12" s="20">
        <v>0.36931547245500002</v>
      </c>
      <c r="BO12" s="20">
        <v>1713.9975476</v>
      </c>
      <c r="BP12" s="20">
        <v>28.751161186000001</v>
      </c>
      <c r="BQ12" s="20">
        <v>247.74833559999999</v>
      </c>
      <c r="BR12" s="20">
        <v>54.448696299999902</v>
      </c>
      <c r="BS12" s="20">
        <v>0.52902769999999999</v>
      </c>
      <c r="BT12" s="20">
        <v>0.94049406000000002</v>
      </c>
      <c r="BU12" s="20">
        <v>75.040008669999906</v>
      </c>
      <c r="BV12" s="20">
        <v>0</v>
      </c>
      <c r="BW12" s="20">
        <v>1246.39966</v>
      </c>
      <c r="BX12" s="20">
        <v>83.948992269999906</v>
      </c>
      <c r="BY12" s="20">
        <v>83.998533899999899</v>
      </c>
      <c r="BZ12" s="20">
        <v>4204.5403690000003</v>
      </c>
      <c r="CA12" s="20">
        <v>4204.5088519999999</v>
      </c>
      <c r="CB12" s="20">
        <v>0.22601546</v>
      </c>
      <c r="CC12" s="20">
        <v>3.8422632999999998E-2</v>
      </c>
      <c r="CD12" s="20">
        <v>0.18759286</v>
      </c>
      <c r="CE12" s="20">
        <v>106931.4182</v>
      </c>
      <c r="CF12" s="20">
        <v>20593.29234</v>
      </c>
      <c r="CG12" s="20">
        <v>20675.542819999999</v>
      </c>
      <c r="CH12" s="20">
        <v>36928.428370000001</v>
      </c>
      <c r="CI12" s="20">
        <v>128548.0048</v>
      </c>
      <c r="CJ12" s="20">
        <v>107531.64629999999</v>
      </c>
      <c r="CK12" s="20">
        <v>1780.5532840000001</v>
      </c>
      <c r="CL12" s="20">
        <v>14.909056609999899</v>
      </c>
      <c r="CM12" s="20">
        <v>1.534729498E-2</v>
      </c>
      <c r="CN12" s="20">
        <v>1.5699149932999901</v>
      </c>
      <c r="CO12" s="20">
        <v>0.8807027462</v>
      </c>
      <c r="CP12" s="20">
        <v>16.469629900000001</v>
      </c>
      <c r="CQ12" s="20">
        <v>4.1733140554999997</v>
      </c>
      <c r="CR12" s="20">
        <v>25521.114299999899</v>
      </c>
      <c r="CS12" s="20">
        <v>21.092996200000002</v>
      </c>
      <c r="CT12" s="20">
        <v>4.9182192139999996</v>
      </c>
      <c r="CU12" s="20">
        <v>1556.583572</v>
      </c>
      <c r="CV12" s="20">
        <v>132.43676597999999</v>
      </c>
      <c r="CW12" s="20">
        <v>0</v>
      </c>
      <c r="CX12" s="20">
        <v>8.6823638899999995</v>
      </c>
      <c r="CY12" s="20">
        <v>7.2140480000000004E-5</v>
      </c>
      <c r="CZ12" s="20">
        <v>1.6075173699999901</v>
      </c>
      <c r="DA12" s="20">
        <v>8954.1320959999994</v>
      </c>
      <c r="DB12" s="20">
        <v>548.92975000000001</v>
      </c>
      <c r="DC12" s="20">
        <v>210.85274999999999</v>
      </c>
      <c r="DD12" s="20">
        <v>3635.2685759999999</v>
      </c>
      <c r="DE12" s="20">
        <v>5318.8684835000004</v>
      </c>
      <c r="DF12" s="20">
        <v>2.99511158099999</v>
      </c>
      <c r="DG12" s="20">
        <v>0.94049406000000002</v>
      </c>
      <c r="DH12" s="20">
        <v>465.66055024000002</v>
      </c>
      <c r="DI12" s="20">
        <v>4.2312453640000003</v>
      </c>
      <c r="DJ12" s="20">
        <v>239.83548829999901</v>
      </c>
      <c r="DK12" s="20">
        <v>27.200364369999999</v>
      </c>
      <c r="DL12" s="20">
        <v>8.2492026500000009</v>
      </c>
      <c r="DM12" s="20">
        <v>1036.719664</v>
      </c>
      <c r="DN12" s="20">
        <v>37.401446999999997</v>
      </c>
      <c r="DO12" s="20">
        <v>243.9287832</v>
      </c>
      <c r="DP12" s="20">
        <v>8.9997386509999995</v>
      </c>
      <c r="DQ12" s="20">
        <v>118.818556</v>
      </c>
      <c r="DR12" s="20">
        <v>0.99359471180000003</v>
      </c>
      <c r="DS12" s="20">
        <v>4.3594456700000004</v>
      </c>
      <c r="DT12" s="20">
        <v>4265.5176000000001</v>
      </c>
      <c r="DU12" s="20">
        <v>1156.6215781599999</v>
      </c>
      <c r="DV12" s="20">
        <v>1156.62180066</v>
      </c>
      <c r="DW12" s="20">
        <v>16338.7119</v>
      </c>
      <c r="DX12" s="20">
        <v>25.619516990000001</v>
      </c>
      <c r="DY12" s="20">
        <v>25.618301299999999</v>
      </c>
      <c r="DZ12" s="20">
        <v>1.3131554649999999</v>
      </c>
      <c r="EA12" s="20">
        <v>1405.6918000000001</v>
      </c>
      <c r="EB12" s="20">
        <v>61578.196799999998</v>
      </c>
      <c r="EC12" s="20">
        <v>6784.3647942999896</v>
      </c>
      <c r="ED12" s="20">
        <v>5616.6460121</v>
      </c>
      <c r="EE12" s="20">
        <v>5616.7659854999902</v>
      </c>
      <c r="EF12" s="20">
        <v>1252.57239506</v>
      </c>
      <c r="EG12" s="20">
        <v>0</v>
      </c>
      <c r="EH12" s="20">
        <v>755.82379179999998</v>
      </c>
      <c r="EI12" s="20">
        <v>55229.113499999999</v>
      </c>
      <c r="EJ12" s="20">
        <v>3119.7804317</v>
      </c>
      <c r="EK12" s="20">
        <v>7411.6898510000001</v>
      </c>
      <c r="EL12" s="20">
        <v>3119.878944</v>
      </c>
      <c r="EM12" s="33"/>
      <c r="EN12" s="33"/>
      <c r="EO12" s="33"/>
      <c r="EP12" s="33"/>
      <c r="EQ12" s="33"/>
      <c r="ER12" s="33"/>
      <c r="ES12" s="33"/>
      <c r="ET12" s="33"/>
      <c r="EU12" s="33"/>
      <c r="EV12" s="33"/>
    </row>
    <row r="13" spans="1:152" x14ac:dyDescent="0.25">
      <c r="A13" s="22" t="s">
        <v>12</v>
      </c>
      <c r="B13" s="20">
        <v>0.56329794899999996</v>
      </c>
      <c r="C13" s="20">
        <v>1.5063551115</v>
      </c>
      <c r="D13" s="20">
        <v>12.752153160000001</v>
      </c>
      <c r="E13" s="20">
        <v>122.51780309999999</v>
      </c>
      <c r="F13" s="20">
        <v>13.18857985</v>
      </c>
      <c r="G13" s="20">
        <v>13.1885805099999</v>
      </c>
      <c r="H13" s="20">
        <v>122.517981699999</v>
      </c>
      <c r="I13" s="20">
        <v>122.51727459999999</v>
      </c>
      <c r="J13" s="20">
        <v>49.139341899999998</v>
      </c>
      <c r="K13" s="20">
        <v>0.51746252739999998</v>
      </c>
      <c r="L13" s="20">
        <v>1.214210453</v>
      </c>
      <c r="M13" s="20">
        <v>4.478381E-2</v>
      </c>
      <c r="N13" s="20">
        <v>2.2391998000000001E-3</v>
      </c>
      <c r="O13" s="20">
        <v>4.2544823000000002E-2</v>
      </c>
      <c r="P13" s="20">
        <v>238.57935745999899</v>
      </c>
      <c r="Q13" s="20">
        <v>0.23222539789999999</v>
      </c>
      <c r="R13" s="20">
        <v>238.57979376999899</v>
      </c>
      <c r="S13" s="20">
        <v>0.12349900976</v>
      </c>
      <c r="T13" s="20">
        <v>0.12769640834000001</v>
      </c>
      <c r="U13" s="20">
        <v>7.0397387049999996E-2</v>
      </c>
      <c r="V13" s="20">
        <v>0.20904068780000001</v>
      </c>
      <c r="W13" s="20">
        <v>5.8559637733999997E-2</v>
      </c>
      <c r="X13" s="20">
        <v>604.23846000000003</v>
      </c>
      <c r="Y13" s="20">
        <v>33.100530679999999</v>
      </c>
      <c r="Z13" s="20">
        <v>33.10138061</v>
      </c>
      <c r="AA13" s="20">
        <v>1079.138874</v>
      </c>
      <c r="AB13" s="20">
        <v>1079.1723995</v>
      </c>
      <c r="AC13" s="20">
        <v>2.1709969000000001E-4</v>
      </c>
      <c r="AD13" s="20">
        <v>3.0393829999999999E-5</v>
      </c>
      <c r="AE13" s="20">
        <v>1.8670429E-4</v>
      </c>
      <c r="AF13" s="20">
        <v>0.15327920522999999</v>
      </c>
      <c r="AG13" s="20">
        <v>129984.14747</v>
      </c>
      <c r="AH13" s="20">
        <v>12040676.993000001</v>
      </c>
      <c r="AI13" s="20">
        <v>130036.20819999999</v>
      </c>
      <c r="AJ13" s="20">
        <v>3.651536844E-3</v>
      </c>
      <c r="AK13" s="20">
        <v>49.809195500000001</v>
      </c>
      <c r="AL13" s="20">
        <v>368.2880821</v>
      </c>
      <c r="AM13" s="20">
        <v>48.501493879999998</v>
      </c>
      <c r="AN13" s="20">
        <v>1.6586158799999999</v>
      </c>
      <c r="AO13" s="20">
        <v>133.13558549999999</v>
      </c>
      <c r="AP13" s="20">
        <v>21.1991764099999</v>
      </c>
      <c r="AQ13" s="20">
        <v>393.488743</v>
      </c>
      <c r="AR13" s="20">
        <v>741.74879424000005</v>
      </c>
      <c r="AS13" s="20">
        <v>194.03373295</v>
      </c>
      <c r="AT13" s="20">
        <v>146.80806000000001</v>
      </c>
      <c r="AU13" s="20">
        <v>253.54412099999999</v>
      </c>
      <c r="AV13" s="20">
        <v>168.56362304000001</v>
      </c>
      <c r="AW13" s="20">
        <v>168.56905118999899</v>
      </c>
      <c r="AX13" s="20">
        <v>800.2220284</v>
      </c>
      <c r="AY13" s="20">
        <v>1958.8141900000001</v>
      </c>
      <c r="AZ13" s="20">
        <v>4771.21569</v>
      </c>
      <c r="BA13" s="20">
        <v>0.95796783699999999</v>
      </c>
      <c r="BB13" s="20">
        <v>1.109247621</v>
      </c>
      <c r="BC13" s="20">
        <v>173.81314599999999</v>
      </c>
      <c r="BD13" s="20">
        <v>173.81319349999899</v>
      </c>
      <c r="BE13" s="20">
        <v>173.81062299999999</v>
      </c>
      <c r="BF13" s="20">
        <v>250.87758998000001</v>
      </c>
      <c r="BG13" s="20">
        <v>250.88415273000001</v>
      </c>
      <c r="BH13" s="20">
        <v>1.7629054000000001E-3</v>
      </c>
      <c r="BI13" s="20">
        <v>1.6829839999999999E-4</v>
      </c>
      <c r="BJ13" s="20">
        <v>1.6830640000000001E-4</v>
      </c>
      <c r="BK13" s="20">
        <v>1.7627982E-3</v>
      </c>
      <c r="BL13" s="20">
        <v>241.20898729999999</v>
      </c>
      <c r="BM13" s="20">
        <v>217.7526052</v>
      </c>
      <c r="BN13" s="20">
        <v>8.0805488657999996E-2</v>
      </c>
      <c r="BO13" s="20">
        <v>326.46974342999999</v>
      </c>
      <c r="BP13" s="20">
        <v>6.0867631800000002</v>
      </c>
      <c r="BQ13" s="20">
        <v>55.192982460000003</v>
      </c>
      <c r="BR13" s="20">
        <v>17.538669599999999</v>
      </c>
      <c r="BS13" s="20">
        <v>7.5119400000000003E-2</v>
      </c>
      <c r="BT13" s="20">
        <v>0.13354568</v>
      </c>
      <c r="BU13" s="20">
        <v>14.38200582</v>
      </c>
      <c r="BV13" s="20">
        <v>0</v>
      </c>
      <c r="BW13" s="20">
        <v>258.40789799999999</v>
      </c>
      <c r="BX13" s="20">
        <v>22.258093800000001</v>
      </c>
      <c r="BY13" s="20">
        <v>22.268867950000001</v>
      </c>
      <c r="BZ13" s="20">
        <v>687.82493339999996</v>
      </c>
      <c r="CA13" s="20">
        <v>687.82169199999998</v>
      </c>
      <c r="CB13" s="20">
        <v>3.8647149999999998E-2</v>
      </c>
      <c r="CC13" s="20">
        <v>6.5700333E-3</v>
      </c>
      <c r="CD13" s="20">
        <v>3.2077186000000001E-2</v>
      </c>
      <c r="CE13" s="20">
        <v>25435.55501</v>
      </c>
      <c r="CF13" s="20">
        <v>4474.3547500000004</v>
      </c>
      <c r="CG13" s="20">
        <v>4039.0564800000002</v>
      </c>
      <c r="CH13" s="20">
        <v>7742.5650399999904</v>
      </c>
      <c r="CI13" s="20">
        <v>30149.912799999998</v>
      </c>
      <c r="CJ13" s="20">
        <v>22962.3181999999</v>
      </c>
      <c r="CK13" s="20">
        <v>412.10890849999998</v>
      </c>
      <c r="CL13" s="20">
        <v>3.9472046299999999</v>
      </c>
      <c r="CM13" s="20">
        <v>3.6512229389999902E-3</v>
      </c>
      <c r="CN13" s="20">
        <v>0.38340204579999998</v>
      </c>
      <c r="CO13" s="20">
        <v>0.2118402617</v>
      </c>
      <c r="CP13" s="20">
        <v>4.3458670000000001</v>
      </c>
      <c r="CQ13" s="20">
        <v>0.87793621489999996</v>
      </c>
      <c r="CR13" s="20">
        <v>5116.9180189999997</v>
      </c>
      <c r="CS13" s="20">
        <v>4.7616547880000004</v>
      </c>
      <c r="CT13" s="20">
        <v>1.2406418370000001</v>
      </c>
      <c r="CU13" s="20">
        <v>417.4748955</v>
      </c>
      <c r="CV13" s="20">
        <v>19.233818427999999</v>
      </c>
      <c r="CW13" s="20">
        <v>0</v>
      </c>
      <c r="CX13" s="20">
        <v>2.2391226199999998</v>
      </c>
      <c r="CY13" s="20">
        <v>1.2169374E-5</v>
      </c>
      <c r="CZ13" s="20">
        <v>0.33174669099999998</v>
      </c>
      <c r="DA13" s="20">
        <v>1613.2541827</v>
      </c>
      <c r="DB13" s="20">
        <v>75.53049</v>
      </c>
      <c r="DC13" s="20">
        <v>31.769895999999999</v>
      </c>
      <c r="DD13" s="20">
        <v>834.56256339999902</v>
      </c>
      <c r="DE13" s="20">
        <v>778.69602250000003</v>
      </c>
      <c r="DF13" s="20">
        <v>0.50934828099999996</v>
      </c>
      <c r="DG13" s="20">
        <v>0.13354568</v>
      </c>
      <c r="DH13" s="20">
        <v>70.499756314999999</v>
      </c>
      <c r="DI13" s="20">
        <v>0.84230012499999996</v>
      </c>
      <c r="DJ13" s="20">
        <v>51.310285999999998</v>
      </c>
      <c r="DK13" s="20">
        <v>5.8919949999999996</v>
      </c>
      <c r="DL13" s="20">
        <v>2.0738542999999998</v>
      </c>
      <c r="DM13" s="20">
        <v>232.4344844</v>
      </c>
      <c r="DN13" s="20">
        <v>10.30309119</v>
      </c>
      <c r="DO13" s="20">
        <v>62.551936150000003</v>
      </c>
      <c r="DP13" s="20">
        <v>2.1972026264000002</v>
      </c>
      <c r="DQ13" s="20">
        <v>24.6002887</v>
      </c>
      <c r="DR13" s="20">
        <v>0.17928885343999901</v>
      </c>
      <c r="DS13" s="20">
        <v>1.1899067430000001</v>
      </c>
      <c r="DT13" s="20">
        <v>619.04780000000005</v>
      </c>
      <c r="DU13" s="20">
        <v>105.02701021</v>
      </c>
      <c r="DV13" s="20">
        <v>105.02772693999999</v>
      </c>
      <c r="DW13" s="20">
        <v>3246.9761994999999</v>
      </c>
      <c r="DX13" s="20">
        <v>6.1362746540000002</v>
      </c>
      <c r="DY13" s="20">
        <v>6.1359742959999997</v>
      </c>
      <c r="DZ13" s="20">
        <v>0.433874763</v>
      </c>
      <c r="EA13" s="20">
        <v>211.80029999999999</v>
      </c>
      <c r="EB13" s="20">
        <v>12605.15675</v>
      </c>
      <c r="EC13" s="20">
        <v>1322.0565257999999</v>
      </c>
      <c r="ED13" s="20">
        <v>1080.73441437</v>
      </c>
      <c r="EE13" s="20">
        <v>1080.75857907</v>
      </c>
      <c r="EF13" s="20">
        <v>240.44001728500001</v>
      </c>
      <c r="EG13" s="20">
        <v>0</v>
      </c>
      <c r="EH13" s="20">
        <v>146.67146317999999</v>
      </c>
      <c r="EI13" s="20">
        <v>11355.00332</v>
      </c>
      <c r="EJ13" s="20">
        <v>628.67956049999998</v>
      </c>
      <c r="EK13" s="20">
        <v>1517.0122375000001</v>
      </c>
      <c r="EL13" s="20">
        <v>628.69796810000003</v>
      </c>
      <c r="EM13" s="33"/>
      <c r="EN13" s="33"/>
      <c r="EO13" s="33"/>
      <c r="EP13" s="33"/>
      <c r="EQ13" s="33"/>
      <c r="ER13" s="33"/>
      <c r="ES13" s="33"/>
      <c r="ET13" s="33"/>
      <c r="EU13" s="33"/>
      <c r="EV13" s="33"/>
    </row>
    <row r="14" spans="1:152" x14ac:dyDescent="0.25">
      <c r="A14" s="22" t="s">
        <v>13</v>
      </c>
      <c r="B14" s="20">
        <v>1.557825816</v>
      </c>
      <c r="C14" s="20">
        <v>4.7539712979999997</v>
      </c>
      <c r="D14" s="20">
        <v>62.846283640000003</v>
      </c>
      <c r="E14" s="20">
        <v>431.57358979999998</v>
      </c>
      <c r="F14" s="20">
        <v>38.532891399999997</v>
      </c>
      <c r="G14" s="20">
        <v>38.532908749999997</v>
      </c>
      <c r="H14" s="20">
        <v>431.57387039999998</v>
      </c>
      <c r="I14" s="20">
        <v>431.57135549999998</v>
      </c>
      <c r="J14" s="20">
        <v>128.70323550000001</v>
      </c>
      <c r="K14" s="20">
        <v>1.444124577</v>
      </c>
      <c r="L14" s="20">
        <v>2.7163072499999998</v>
      </c>
      <c r="M14" s="20">
        <v>0.26395220000000003</v>
      </c>
      <c r="N14" s="20">
        <v>1.3197611999999999E-2</v>
      </c>
      <c r="O14" s="20">
        <v>0.25075461999999998</v>
      </c>
      <c r="P14" s="20">
        <v>827.67250664000005</v>
      </c>
      <c r="Q14" s="20">
        <v>0.67823410559999997</v>
      </c>
      <c r="R14" s="20">
        <v>827.67199679999999</v>
      </c>
      <c r="S14" s="20">
        <v>0.43901979255000001</v>
      </c>
      <c r="T14" s="20">
        <v>0.45394195993999997</v>
      </c>
      <c r="U14" s="20">
        <v>0.26200698964000002</v>
      </c>
      <c r="V14" s="20">
        <v>0.83635317732000003</v>
      </c>
      <c r="W14" s="20">
        <v>0.22919352296000001</v>
      </c>
      <c r="X14" s="20">
        <v>3917.9429</v>
      </c>
      <c r="Y14" s="20">
        <v>116.68057776000001</v>
      </c>
      <c r="Z14" s="20">
        <v>116.683262079999</v>
      </c>
      <c r="AA14" s="20">
        <v>4163.3681500000002</v>
      </c>
      <c r="AB14" s="20">
        <v>4163.497926</v>
      </c>
      <c r="AC14" s="20">
        <v>1.3085659999999999E-3</v>
      </c>
      <c r="AD14" s="20">
        <v>1.8319793000000001E-4</v>
      </c>
      <c r="AE14" s="20">
        <v>1.1253617000000001E-3</v>
      </c>
      <c r="AF14" s="20">
        <v>0.47581064479999902</v>
      </c>
      <c r="AG14" s="20">
        <v>592201.09479999996</v>
      </c>
      <c r="AH14" s="20">
        <v>61977366.935999997</v>
      </c>
      <c r="AI14" s="20">
        <v>592438.19654000003</v>
      </c>
      <c r="AJ14" s="20">
        <v>1.23515080879999E-2</v>
      </c>
      <c r="AK14" s="20">
        <v>134.45840502999999</v>
      </c>
      <c r="AL14" s="20">
        <v>953.97262379999995</v>
      </c>
      <c r="AM14" s="20">
        <v>136.31366492000001</v>
      </c>
      <c r="AN14" s="20">
        <v>4.5644270939999902</v>
      </c>
      <c r="AO14" s="20">
        <v>374.41966189999999</v>
      </c>
      <c r="AP14" s="20">
        <v>76.938423740000005</v>
      </c>
      <c r="AQ14" s="20">
        <v>1463.085552</v>
      </c>
      <c r="AR14" s="20">
        <v>2617.2031951499998</v>
      </c>
      <c r="AS14" s="20">
        <v>725.67054516999997</v>
      </c>
      <c r="AT14" s="20">
        <v>533.63964999999996</v>
      </c>
      <c r="AU14" s="20">
        <v>753.93800499999998</v>
      </c>
      <c r="AV14" s="20">
        <v>593.93939173000001</v>
      </c>
      <c r="AW14" s="20">
        <v>593.95785269999999</v>
      </c>
      <c r="AX14" s="20">
        <v>3020.864482</v>
      </c>
      <c r="AY14" s="20">
        <v>6980.3094999999903</v>
      </c>
      <c r="AZ14" s="20">
        <v>16544.804244999999</v>
      </c>
      <c r="BA14" s="20">
        <v>2.7052626769999999</v>
      </c>
      <c r="BB14" s="20">
        <v>3.1591916699999998</v>
      </c>
      <c r="BC14" s="20">
        <v>488.68669629999999</v>
      </c>
      <c r="BD14" s="20">
        <v>488.68668500000001</v>
      </c>
      <c r="BE14" s="20">
        <v>488.679721999999</v>
      </c>
      <c r="BF14" s="20">
        <v>964.34092265000004</v>
      </c>
      <c r="BG14" s="20">
        <v>964.36567844000001</v>
      </c>
      <c r="BH14" s="20">
        <v>1.1445589000000001E-2</v>
      </c>
      <c r="BI14" s="20">
        <v>1.0600258000000001E-3</v>
      </c>
      <c r="BJ14" s="20">
        <v>1.0600922E-3</v>
      </c>
      <c r="BK14" s="20">
        <v>1.14448555E-2</v>
      </c>
      <c r="BL14" s="20">
        <v>689.589689999999</v>
      </c>
      <c r="BM14" s="20">
        <v>659.398191</v>
      </c>
      <c r="BN14" s="20">
        <v>0.32073372246600002</v>
      </c>
      <c r="BO14" s="20">
        <v>1105.6361644999999</v>
      </c>
      <c r="BP14" s="20">
        <v>24.60957526</v>
      </c>
      <c r="BQ14" s="20">
        <v>182.62865876999999</v>
      </c>
      <c r="BR14" s="20">
        <v>40.154427800000001</v>
      </c>
      <c r="BS14" s="20">
        <v>0.46682469999999998</v>
      </c>
      <c r="BT14" s="20">
        <v>0.82991060000000005</v>
      </c>
      <c r="BU14" s="20">
        <v>81.541331549999995</v>
      </c>
      <c r="BV14" s="20">
        <v>0</v>
      </c>
      <c r="BW14" s="20">
        <v>1031.1506730000001</v>
      </c>
      <c r="BX14" s="20">
        <v>66.930073849999999</v>
      </c>
      <c r="BY14" s="20">
        <v>66.973558499999996</v>
      </c>
      <c r="BZ14" s="20">
        <v>3327.0740860000001</v>
      </c>
      <c r="CA14" s="20">
        <v>3327.0439339999998</v>
      </c>
      <c r="CB14" s="20">
        <v>0.18819827</v>
      </c>
      <c r="CC14" s="20">
        <v>3.1993553000000001E-2</v>
      </c>
      <c r="CD14" s="20">
        <v>0.15620375</v>
      </c>
      <c r="CE14" s="20">
        <v>70501.949739999996</v>
      </c>
      <c r="CF14" s="20">
        <v>15007.153120000001</v>
      </c>
      <c r="CG14" s="20">
        <v>14316.682119999999</v>
      </c>
      <c r="CH14" s="20">
        <v>26589.006144999901</v>
      </c>
      <c r="CI14" s="20">
        <v>86195.268599999996</v>
      </c>
      <c r="CJ14" s="20">
        <v>67448.752540000001</v>
      </c>
      <c r="CK14" s="20">
        <v>1405.5800299999901</v>
      </c>
      <c r="CL14" s="20">
        <v>11.67035561</v>
      </c>
      <c r="CM14" s="20">
        <v>1.2350443094E-2</v>
      </c>
      <c r="CN14" s="20">
        <v>1.2608934140000001</v>
      </c>
      <c r="CO14" s="20">
        <v>0.70500999919999996</v>
      </c>
      <c r="CP14" s="20">
        <v>13.01249704</v>
      </c>
      <c r="CQ14" s="20">
        <v>2.9782430039999999</v>
      </c>
      <c r="CR14" s="20">
        <v>17601.400302999999</v>
      </c>
      <c r="CS14" s="20">
        <v>15.48641261</v>
      </c>
      <c r="CT14" s="20">
        <v>3.5579378799999999</v>
      </c>
      <c r="CU14" s="20">
        <v>1201.0416637999999</v>
      </c>
      <c r="CV14" s="20">
        <v>115.448885094</v>
      </c>
      <c r="CW14" s="20">
        <v>0</v>
      </c>
      <c r="CX14" s="20">
        <v>6.8863288169999999</v>
      </c>
      <c r="CY14" s="20">
        <v>5.9525969999999997E-5</v>
      </c>
      <c r="CZ14" s="20">
        <v>1.200018407</v>
      </c>
      <c r="DA14" s="20">
        <v>7544.2855300000001</v>
      </c>
      <c r="DB14" s="20">
        <v>489.74187999999998</v>
      </c>
      <c r="DC14" s="20">
        <v>179.14929000000001</v>
      </c>
      <c r="DD14" s="20">
        <v>2879.7380669999998</v>
      </c>
      <c r="DE14" s="20">
        <v>4664.5317101000001</v>
      </c>
      <c r="DF14" s="20">
        <v>2.42852215799999</v>
      </c>
      <c r="DG14" s="20">
        <v>0.82991060000000005</v>
      </c>
      <c r="DH14" s="20">
        <v>404.58096964999999</v>
      </c>
      <c r="DI14" s="20">
        <v>3.4132837859999898</v>
      </c>
      <c r="DJ14" s="20">
        <v>190.5434142</v>
      </c>
      <c r="DK14" s="20">
        <v>19.25441992</v>
      </c>
      <c r="DL14" s="20">
        <v>6.2308447899999901</v>
      </c>
      <c r="DM14" s="20">
        <v>813.511348</v>
      </c>
      <c r="DN14" s="20">
        <v>28.35651884</v>
      </c>
      <c r="DO14" s="20">
        <v>184.4131558</v>
      </c>
      <c r="DP14" s="20">
        <v>6.4050827330000004</v>
      </c>
      <c r="DQ14" s="20">
        <v>92.191953699999999</v>
      </c>
      <c r="DR14" s="20">
        <v>0.79482306283999904</v>
      </c>
      <c r="DS14" s="20">
        <v>3.3377711659999898</v>
      </c>
      <c r="DT14" s="20">
        <v>1600.8025</v>
      </c>
      <c r="DU14" s="20">
        <v>497.41747898</v>
      </c>
      <c r="DV14" s="20">
        <v>497.4171604</v>
      </c>
      <c r="DW14" s="20">
        <v>10884.982162</v>
      </c>
      <c r="DX14" s="20">
        <v>20.223850249999899</v>
      </c>
      <c r="DY14" s="20">
        <v>20.222874394000002</v>
      </c>
      <c r="DZ14" s="20">
        <v>0.97062208299999997</v>
      </c>
      <c r="EA14" s="20">
        <v>1194.3385000000001</v>
      </c>
      <c r="EB14" s="20">
        <v>44182.677620000002</v>
      </c>
      <c r="EC14" s="20">
        <v>4688.9287965000003</v>
      </c>
      <c r="ED14" s="20">
        <v>3799.03677809999</v>
      </c>
      <c r="EE14" s="20">
        <v>3799.1222773</v>
      </c>
      <c r="EF14" s="20">
        <v>825.91693699999996</v>
      </c>
      <c r="EG14" s="20">
        <v>0</v>
      </c>
      <c r="EH14" s="20">
        <v>482.85422829999999</v>
      </c>
      <c r="EI14" s="20">
        <v>39331.800949999997</v>
      </c>
      <c r="EJ14" s="20">
        <v>2227.9575260000001</v>
      </c>
      <c r="EK14" s="20">
        <v>5380.758589</v>
      </c>
      <c r="EL14" s="20">
        <v>2228.0308209999998</v>
      </c>
      <c r="EM14" s="33"/>
      <c r="EN14" s="33"/>
      <c r="EO14" s="33"/>
      <c r="EP14" s="33"/>
      <c r="EQ14" s="33"/>
      <c r="ER14" s="33"/>
      <c r="ES14" s="33"/>
      <c r="ET14" s="33"/>
      <c r="EU14" s="33"/>
      <c r="EV14" s="33"/>
    </row>
    <row r="15" spans="1:152" x14ac:dyDescent="0.25">
      <c r="A15" s="22" t="s">
        <v>14</v>
      </c>
      <c r="B15" s="20">
        <v>1.3283141249999999</v>
      </c>
      <c r="C15" s="20">
        <v>3.9368572529999901</v>
      </c>
      <c r="D15" s="20">
        <v>43.970067110000002</v>
      </c>
      <c r="E15" s="20">
        <v>334.5421235</v>
      </c>
      <c r="F15" s="20">
        <v>32.537286299999998</v>
      </c>
      <c r="G15" s="20">
        <v>32.53730564</v>
      </c>
      <c r="H15" s="20">
        <v>334.54202529999998</v>
      </c>
      <c r="I15" s="20">
        <v>334.54010469999997</v>
      </c>
      <c r="J15" s="20">
        <v>113.8850147</v>
      </c>
      <c r="K15" s="20">
        <v>1.233208047</v>
      </c>
      <c r="L15" s="20">
        <v>2.4742464549999998</v>
      </c>
      <c r="M15" s="20">
        <v>0.20527728000000001</v>
      </c>
      <c r="N15" s="20">
        <v>1.0263909999999999E-2</v>
      </c>
      <c r="O15" s="20">
        <v>0.19501413000000001</v>
      </c>
      <c r="P15" s="20">
        <v>665.91422599999999</v>
      </c>
      <c r="Q15" s="20">
        <v>0.58249859800000003</v>
      </c>
      <c r="R15" s="20">
        <v>665.91408776999901</v>
      </c>
      <c r="S15" s="20">
        <v>0.36710601679999999</v>
      </c>
      <c r="T15" s="20">
        <v>0.37958426963999897</v>
      </c>
      <c r="U15" s="20">
        <v>0.21539706121999999</v>
      </c>
      <c r="V15" s="20">
        <v>0.687259491424</v>
      </c>
      <c r="W15" s="20">
        <v>0.18671604941600001</v>
      </c>
      <c r="X15" s="20">
        <v>2743.944</v>
      </c>
      <c r="Y15" s="20">
        <v>89.278023660000002</v>
      </c>
      <c r="Z15" s="20">
        <v>89.279971950000004</v>
      </c>
      <c r="AA15" s="20">
        <v>3561.115843</v>
      </c>
      <c r="AB15" s="20">
        <v>3561.2271190000001</v>
      </c>
      <c r="AC15" s="20">
        <v>1.0043393E-3</v>
      </c>
      <c r="AD15" s="20">
        <v>1.4060736E-4</v>
      </c>
      <c r="AE15" s="20">
        <v>8.6373253999999999E-4</v>
      </c>
      <c r="AF15" s="20">
        <v>0.40328277140000002</v>
      </c>
      <c r="AG15" s="20">
        <v>515853.73733999999</v>
      </c>
      <c r="AH15" s="20">
        <v>49713134.68</v>
      </c>
      <c r="AI15" s="20">
        <v>516060.24429999897</v>
      </c>
      <c r="AJ15" s="20">
        <v>1.04145289639999E-2</v>
      </c>
      <c r="AK15" s="20">
        <v>120.57025609999999</v>
      </c>
      <c r="AL15" s="20">
        <v>865.44676079999999</v>
      </c>
      <c r="AM15" s="20">
        <v>119.44219444999899</v>
      </c>
      <c r="AN15" s="20">
        <v>3.9939599100000001</v>
      </c>
      <c r="AO15" s="20">
        <v>328.11350829999998</v>
      </c>
      <c r="AP15" s="20">
        <v>69.507634170000003</v>
      </c>
      <c r="AQ15" s="20">
        <v>1101.1087379999999</v>
      </c>
      <c r="AR15" s="20">
        <v>2070.3884200100001</v>
      </c>
      <c r="AS15" s="20">
        <v>576.01341023999998</v>
      </c>
      <c r="AT15" s="20">
        <v>393.96893</v>
      </c>
      <c r="AU15" s="20">
        <v>654.66621569999995</v>
      </c>
      <c r="AV15" s="20">
        <v>498.48002336000002</v>
      </c>
      <c r="AW15" s="20">
        <v>498.49513719999999</v>
      </c>
      <c r="AX15" s="20">
        <v>2394.2631928000001</v>
      </c>
      <c r="AY15" s="20">
        <v>5449.2343999999903</v>
      </c>
      <c r="AZ15" s="20">
        <v>13491.29701</v>
      </c>
      <c r="BA15" s="20">
        <v>2.3118365469999902</v>
      </c>
      <c r="BB15" s="20">
        <v>2.6798509020000001</v>
      </c>
      <c r="BC15" s="20">
        <v>420.02702060000001</v>
      </c>
      <c r="BD15" s="20">
        <v>420.026858</v>
      </c>
      <c r="BE15" s="20">
        <v>420.02099359999897</v>
      </c>
      <c r="BF15" s="20">
        <v>766.06587300000001</v>
      </c>
      <c r="BG15" s="20">
        <v>766.08534487999998</v>
      </c>
      <c r="BH15" s="20">
        <v>8.6782439999999999E-3</v>
      </c>
      <c r="BI15" s="20">
        <v>8.0999364999999996E-4</v>
      </c>
      <c r="BJ15" s="20">
        <v>8.1004139999999998E-4</v>
      </c>
      <c r="BK15" s="20">
        <v>8.6777169999999997E-3</v>
      </c>
      <c r="BL15" s="20">
        <v>646.86151559999996</v>
      </c>
      <c r="BM15" s="20">
        <v>623.6082705</v>
      </c>
      <c r="BN15" s="20">
        <v>0.26387179862799998</v>
      </c>
      <c r="BO15" s="20">
        <v>948.69403499999999</v>
      </c>
      <c r="BP15" s="20">
        <v>18.152947415</v>
      </c>
      <c r="BQ15" s="20">
        <v>157.54349854</v>
      </c>
      <c r="BR15" s="20">
        <v>36.433582199999996</v>
      </c>
      <c r="BS15" s="20">
        <v>0.33429505999999998</v>
      </c>
      <c r="BT15" s="20">
        <v>0.59430223999999998</v>
      </c>
      <c r="BU15" s="20">
        <v>54.007803780000003</v>
      </c>
      <c r="BV15" s="20">
        <v>0</v>
      </c>
      <c r="BW15" s="20">
        <v>750.65789800000005</v>
      </c>
      <c r="BX15" s="20">
        <v>55.789645630000003</v>
      </c>
      <c r="BY15" s="20">
        <v>55.825259500000001</v>
      </c>
      <c r="BZ15" s="20">
        <v>2753.9460294999999</v>
      </c>
      <c r="CA15" s="20">
        <v>2753.9195186000002</v>
      </c>
      <c r="CB15" s="20">
        <v>0.14946889999999999</v>
      </c>
      <c r="CC15" s="20">
        <v>2.5409660000000001E-2</v>
      </c>
      <c r="CD15" s="20">
        <v>0.12405894000000001</v>
      </c>
      <c r="CE15" s="20">
        <v>66598.260500000004</v>
      </c>
      <c r="CF15" s="20">
        <v>13612.579089999999</v>
      </c>
      <c r="CG15" s="20">
        <v>13109.62219</v>
      </c>
      <c r="CH15" s="20">
        <v>22248.135709999999</v>
      </c>
      <c r="CI15" s="20">
        <v>80854.486560000005</v>
      </c>
      <c r="CJ15" s="20">
        <v>64217.758199999997</v>
      </c>
      <c r="CK15" s="20">
        <v>1156.3907099999999</v>
      </c>
      <c r="CL15" s="20">
        <v>9.8309524150000005</v>
      </c>
      <c r="CM15" s="20">
        <v>1.04135674809999E-2</v>
      </c>
      <c r="CN15" s="20">
        <v>1.06170013</v>
      </c>
      <c r="CO15" s="20">
        <v>0.59000412930000001</v>
      </c>
      <c r="CP15" s="20">
        <v>10.94403003</v>
      </c>
      <c r="CQ15" s="20">
        <v>2.6285857145999998</v>
      </c>
      <c r="CR15" s="20">
        <v>14824.285346000001</v>
      </c>
      <c r="CS15" s="20">
        <v>13.57148011</v>
      </c>
      <c r="CT15" s="20">
        <v>3.1278616399999999</v>
      </c>
      <c r="CU15" s="20">
        <v>1033.0300033999999</v>
      </c>
      <c r="CV15" s="20">
        <v>83.044726179999998</v>
      </c>
      <c r="CW15" s="20">
        <v>0</v>
      </c>
      <c r="CX15" s="20">
        <v>5.7360671349999999</v>
      </c>
      <c r="CY15" s="20">
        <v>4.8873192999999999E-5</v>
      </c>
      <c r="CZ15" s="20">
        <v>1.0152471430000001</v>
      </c>
      <c r="DA15" s="20">
        <v>5776.8775699999997</v>
      </c>
      <c r="DB15" s="20">
        <v>342.99349999999998</v>
      </c>
      <c r="DC15" s="20">
        <v>140.25522000000001</v>
      </c>
      <c r="DD15" s="20">
        <v>2392.3917200000001</v>
      </c>
      <c r="DE15" s="20">
        <v>3384.4794013000001</v>
      </c>
      <c r="DF15" s="20">
        <v>1.9033591399999901</v>
      </c>
      <c r="DG15" s="20">
        <v>0.59430223999999998</v>
      </c>
      <c r="DH15" s="20">
        <v>293.29148831999998</v>
      </c>
      <c r="DI15" s="20">
        <v>2.7900638149999999</v>
      </c>
      <c r="DJ15" s="20">
        <v>158.83588420000001</v>
      </c>
      <c r="DK15" s="20">
        <v>17.332342300000001</v>
      </c>
      <c r="DL15" s="20">
        <v>5.3738485199999904</v>
      </c>
      <c r="DM15" s="20">
        <v>687.22938260000001</v>
      </c>
      <c r="DN15" s="20">
        <v>24.506735679999998</v>
      </c>
      <c r="DO15" s="20">
        <v>154.8773822</v>
      </c>
      <c r="DP15" s="20">
        <v>5.6907116970000002</v>
      </c>
      <c r="DQ15" s="20">
        <v>82.432527699999994</v>
      </c>
      <c r="DR15" s="20">
        <v>0.62500609890000003</v>
      </c>
      <c r="DS15" s="20">
        <v>2.85988966399999</v>
      </c>
      <c r="DT15" s="20">
        <v>2206.4958000000001</v>
      </c>
      <c r="DU15" s="20">
        <v>457.60773952</v>
      </c>
      <c r="DV15" s="20">
        <v>457.60707243000002</v>
      </c>
      <c r="DW15" s="20">
        <v>9348.2880860000005</v>
      </c>
      <c r="DX15" s="20">
        <v>16.747143170000001</v>
      </c>
      <c r="DY15" s="20">
        <v>16.746310559999898</v>
      </c>
      <c r="DZ15" s="20">
        <v>0.88412705700000005</v>
      </c>
      <c r="EA15" s="20">
        <v>935.04369999999994</v>
      </c>
      <c r="EB15" s="20">
        <v>36856.209510000001</v>
      </c>
      <c r="EC15" s="20">
        <v>3927.3712158999901</v>
      </c>
      <c r="ED15" s="20">
        <v>3198.8921881000001</v>
      </c>
      <c r="EE15" s="20">
        <v>3198.9589474999998</v>
      </c>
      <c r="EF15" s="20">
        <v>703.88615542000002</v>
      </c>
      <c r="EG15" s="20">
        <v>0</v>
      </c>
      <c r="EH15" s="20">
        <v>442.68083410000003</v>
      </c>
      <c r="EI15" s="20">
        <v>32753.355390000001</v>
      </c>
      <c r="EJ15" s="20">
        <v>1865.3961027</v>
      </c>
      <c r="EK15" s="20">
        <v>4484.5422419999904</v>
      </c>
      <c r="EL15" s="20">
        <v>1865.45756019999</v>
      </c>
      <c r="EM15" s="33"/>
      <c r="EN15" s="33"/>
      <c r="EO15" s="33"/>
      <c r="EP15" s="33"/>
      <c r="EQ15" s="33"/>
      <c r="ER15" s="33"/>
      <c r="ES15" s="33"/>
      <c r="ET15" s="33"/>
      <c r="EU15" s="33"/>
      <c r="EV15" s="33"/>
    </row>
    <row r="16" spans="1:152" x14ac:dyDescent="0.25">
      <c r="A16" s="22" t="s">
        <v>15</v>
      </c>
      <c r="B16" s="20">
        <v>0.662864169</v>
      </c>
      <c r="C16" s="20">
        <v>2.0602932639999998</v>
      </c>
      <c r="D16" s="20">
        <v>25.14187694</v>
      </c>
      <c r="E16" s="20">
        <v>176.27097599999999</v>
      </c>
      <c r="F16" s="20">
        <v>16.609894189999999</v>
      </c>
      <c r="G16" s="20">
        <v>16.609909630000001</v>
      </c>
      <c r="H16" s="20">
        <v>176.27108269999999</v>
      </c>
      <c r="I16" s="20">
        <v>176.27004650000001</v>
      </c>
      <c r="J16" s="20">
        <v>55.841168600000003</v>
      </c>
      <c r="K16" s="20">
        <v>0.61041053099999998</v>
      </c>
      <c r="L16" s="20">
        <v>1.1366640910000001</v>
      </c>
      <c r="M16" s="20">
        <v>8.3908919999999998E-2</v>
      </c>
      <c r="N16" s="20">
        <v>4.1954582999999997E-3</v>
      </c>
      <c r="O16" s="20">
        <v>7.9713690000000004E-2</v>
      </c>
      <c r="P16" s="20">
        <v>371.61431965999998</v>
      </c>
      <c r="Q16" s="20">
        <v>0.28026966199999997</v>
      </c>
      <c r="R16" s="20">
        <v>371.61494889999898</v>
      </c>
      <c r="S16" s="20">
        <v>0.18849591806999999</v>
      </c>
      <c r="T16" s="20">
        <v>0.19490384899999999</v>
      </c>
      <c r="U16" s="20">
        <v>0.11431244421</v>
      </c>
      <c r="V16" s="20">
        <v>0.37078757061000001</v>
      </c>
      <c r="W16" s="20">
        <v>0.10137936694499999</v>
      </c>
      <c r="X16" s="20">
        <v>866.01220000000001</v>
      </c>
      <c r="Y16" s="20">
        <v>59.16948575</v>
      </c>
      <c r="Z16" s="20">
        <v>59.170863243999896</v>
      </c>
      <c r="AA16" s="20">
        <v>1653.9242643</v>
      </c>
      <c r="AB16" s="20">
        <v>1653.9756354000001</v>
      </c>
      <c r="AC16" s="20">
        <v>4.068597E-4</v>
      </c>
      <c r="AD16" s="20">
        <v>5.6960499999999998E-5</v>
      </c>
      <c r="AE16" s="20">
        <v>3.4989930000000003E-4</v>
      </c>
      <c r="AF16" s="20">
        <v>0.19892140829999999</v>
      </c>
      <c r="AG16" s="20">
        <v>226108.35923999999</v>
      </c>
      <c r="AH16" s="20">
        <v>21050591.989999998</v>
      </c>
      <c r="AI16" s="20">
        <v>226198.86589999899</v>
      </c>
      <c r="AJ16" s="20">
        <v>5.222251612E-3</v>
      </c>
      <c r="AK16" s="20">
        <v>56.630482379999997</v>
      </c>
      <c r="AL16" s="20">
        <v>415.45821106</v>
      </c>
      <c r="AM16" s="20">
        <v>54.203561719999897</v>
      </c>
      <c r="AN16" s="20">
        <v>1.8557579049999999</v>
      </c>
      <c r="AO16" s="20">
        <v>148.93293539999999</v>
      </c>
      <c r="AP16" s="20">
        <v>30.775020229999999</v>
      </c>
      <c r="AQ16" s="20">
        <v>620.74964499999999</v>
      </c>
      <c r="AR16" s="20">
        <v>1109.86761398</v>
      </c>
      <c r="AS16" s="20">
        <v>306.13591291</v>
      </c>
      <c r="AT16" s="20">
        <v>209.22687999999999</v>
      </c>
      <c r="AU16" s="20">
        <v>336.53566489999997</v>
      </c>
      <c r="AV16" s="20">
        <v>256.92697238</v>
      </c>
      <c r="AW16" s="20">
        <v>256.93483787999998</v>
      </c>
      <c r="AX16" s="20">
        <v>1206.37901679999</v>
      </c>
      <c r="AY16" s="20">
        <v>2701.3670000000002</v>
      </c>
      <c r="AZ16" s="20">
        <v>7203.6186200000002</v>
      </c>
      <c r="BA16" s="20">
        <v>1.13482701</v>
      </c>
      <c r="BB16" s="20">
        <v>1.337462516</v>
      </c>
      <c r="BC16" s="20">
        <v>201.63280349999999</v>
      </c>
      <c r="BD16" s="20">
        <v>201.632755</v>
      </c>
      <c r="BE16" s="20">
        <v>201.6299525</v>
      </c>
      <c r="BF16" s="20">
        <v>400.02308207999999</v>
      </c>
      <c r="BG16" s="20">
        <v>400.03318587000001</v>
      </c>
      <c r="BH16" s="20">
        <v>3.4677316000000001E-3</v>
      </c>
      <c r="BI16" s="20">
        <v>3.2595390000000001E-4</v>
      </c>
      <c r="BJ16" s="20">
        <v>3.2597319999999998E-4</v>
      </c>
      <c r="BK16" s="20">
        <v>3.4674969999999999E-3</v>
      </c>
      <c r="BL16" s="20">
        <v>318.400216</v>
      </c>
      <c r="BM16" s="20">
        <v>303.65782849999999</v>
      </c>
      <c r="BN16" s="20">
        <v>0.14185994585200001</v>
      </c>
      <c r="BO16" s="20">
        <v>491.18413980000003</v>
      </c>
      <c r="BP16" s="20">
        <v>10.112681942</v>
      </c>
      <c r="BQ16" s="20">
        <v>82.294987669999998</v>
      </c>
      <c r="BR16" s="20">
        <v>16.888473099999999</v>
      </c>
      <c r="BS16" s="20">
        <v>0.11234999399999999</v>
      </c>
      <c r="BT16" s="20">
        <v>0.19973329000000001</v>
      </c>
      <c r="BU16" s="20">
        <v>32.738995750000001</v>
      </c>
      <c r="BV16" s="20">
        <v>0</v>
      </c>
      <c r="BW16" s="20">
        <v>358.82284800000002</v>
      </c>
      <c r="BX16" s="20">
        <v>28.471934600000001</v>
      </c>
      <c r="BY16" s="20">
        <v>28.491204079999999</v>
      </c>
      <c r="BZ16" s="20">
        <v>1126.8762154000001</v>
      </c>
      <c r="CA16" s="20">
        <v>1126.8646779999999</v>
      </c>
      <c r="CB16" s="20">
        <v>6.2836550000000005E-2</v>
      </c>
      <c r="CC16" s="20">
        <v>1.0682229999999999E-2</v>
      </c>
      <c r="CD16" s="20">
        <v>5.2154395999999999E-2</v>
      </c>
      <c r="CE16" s="20">
        <v>33040.992250000003</v>
      </c>
      <c r="CF16" s="20">
        <v>6440.6273700000002</v>
      </c>
      <c r="CG16" s="20">
        <v>6136.2153399999997</v>
      </c>
      <c r="CH16" s="20">
        <v>11436.458419999901</v>
      </c>
      <c r="CI16" s="20">
        <v>39798.422200000001</v>
      </c>
      <c r="CJ16" s="20">
        <v>31517.367099999999</v>
      </c>
      <c r="CK16" s="20">
        <v>608.71763929999997</v>
      </c>
      <c r="CL16" s="20">
        <v>4.9365984200000002</v>
      </c>
      <c r="CM16" s="20">
        <v>5.2217888470000003E-3</v>
      </c>
      <c r="CN16" s="20">
        <v>0.53640774930000001</v>
      </c>
      <c r="CO16" s="20">
        <v>0.30030383979999897</v>
      </c>
      <c r="CP16" s="20">
        <v>5.566188285</v>
      </c>
      <c r="CQ16" s="20">
        <v>1.1151472528999899</v>
      </c>
      <c r="CR16" s="20">
        <v>7528.4395080000004</v>
      </c>
      <c r="CS16" s="20">
        <v>6.1228499000000003</v>
      </c>
      <c r="CT16" s="20">
        <v>1.4255027629999999</v>
      </c>
      <c r="CU16" s="20">
        <v>520.20469400000002</v>
      </c>
      <c r="CV16" s="20">
        <v>27.51322446</v>
      </c>
      <c r="CW16" s="20">
        <v>0</v>
      </c>
      <c r="CX16" s="20">
        <v>2.93030904</v>
      </c>
      <c r="CY16" s="20">
        <v>2.0897294000000001E-5</v>
      </c>
      <c r="CZ16" s="20">
        <v>0.429104560999999</v>
      </c>
      <c r="DA16" s="20">
        <v>2273.7126029999999</v>
      </c>
      <c r="DB16" s="20">
        <v>108.25159499999999</v>
      </c>
      <c r="DC16" s="20">
        <v>56.243810000000003</v>
      </c>
      <c r="DD16" s="20">
        <v>1103.1213769999999</v>
      </c>
      <c r="DE16" s="20">
        <v>1170.5943741999999</v>
      </c>
      <c r="DF16" s="20">
        <v>0.72192592300000002</v>
      </c>
      <c r="DG16" s="20">
        <v>0.19973329000000001</v>
      </c>
      <c r="DH16" s="20">
        <v>100.05084852</v>
      </c>
      <c r="DI16" s="20">
        <v>1.133433288</v>
      </c>
      <c r="DJ16" s="20">
        <v>72.599447100000006</v>
      </c>
      <c r="DK16" s="20">
        <v>7.8533624599999996</v>
      </c>
      <c r="DL16" s="20">
        <v>2.5917122199999998</v>
      </c>
      <c r="DM16" s="20">
        <v>321.58290349999999</v>
      </c>
      <c r="DN16" s="20">
        <v>12.185936399999999</v>
      </c>
      <c r="DO16" s="20">
        <v>74.571906999999996</v>
      </c>
      <c r="DP16" s="20">
        <v>2.5399972289999999</v>
      </c>
      <c r="DQ16" s="20">
        <v>36.852374099999999</v>
      </c>
      <c r="DR16" s="20">
        <v>0.23521143817000001</v>
      </c>
      <c r="DS16" s="20">
        <v>1.3949922209999901</v>
      </c>
      <c r="DT16" s="20">
        <v>910.72644000000003</v>
      </c>
      <c r="DU16" s="20">
        <v>236.55347552000001</v>
      </c>
      <c r="DV16" s="20">
        <v>236.55414746</v>
      </c>
      <c r="DW16" s="20">
        <v>4700.4819909999997</v>
      </c>
      <c r="DX16" s="20">
        <v>8.9535937049999994</v>
      </c>
      <c r="DY16" s="20">
        <v>8.9531604399999996</v>
      </c>
      <c r="DZ16" s="20">
        <v>0.40616533699999902</v>
      </c>
      <c r="EA16" s="20">
        <v>374.96089999999998</v>
      </c>
      <c r="EB16" s="20">
        <v>18753.755840000002</v>
      </c>
      <c r="EC16" s="20">
        <v>2006.3181603999999</v>
      </c>
      <c r="ED16" s="20">
        <v>1620.5174661999999</v>
      </c>
      <c r="EE16" s="20">
        <v>1620.55143486</v>
      </c>
      <c r="EF16" s="20">
        <v>353.73998723</v>
      </c>
      <c r="EG16" s="20">
        <v>0</v>
      </c>
      <c r="EH16" s="20">
        <v>225.88932749999901</v>
      </c>
      <c r="EI16" s="20">
        <v>16811.073899999999</v>
      </c>
      <c r="EJ16" s="20">
        <v>961.34304699999996</v>
      </c>
      <c r="EK16" s="20">
        <v>2328.56772</v>
      </c>
      <c r="EL16" s="20">
        <v>961.37430740000002</v>
      </c>
      <c r="EM16" s="33"/>
      <c r="EN16" s="33"/>
      <c r="EO16" s="33"/>
      <c r="EP16" s="33"/>
      <c r="EQ16" s="33"/>
      <c r="ER16" s="33"/>
      <c r="ES16" s="33"/>
      <c r="ET16" s="33"/>
      <c r="EU16" s="33"/>
      <c r="EV16" s="33"/>
    </row>
    <row r="17" spans="1:152" x14ac:dyDescent="0.25">
      <c r="A17" s="22" t="s">
        <v>16</v>
      </c>
      <c r="B17" s="20">
        <v>0.62559549299999995</v>
      </c>
      <c r="C17" s="20">
        <v>1.8256241179999999</v>
      </c>
      <c r="D17" s="20">
        <v>19.914047450000002</v>
      </c>
      <c r="E17" s="20">
        <v>152.98064009999999</v>
      </c>
      <c r="F17" s="20">
        <v>15.522789919999999</v>
      </c>
      <c r="G17" s="20">
        <v>15.522777549999899</v>
      </c>
      <c r="H17" s="20">
        <v>152.98039619999901</v>
      </c>
      <c r="I17" s="20">
        <v>152.97947209999899</v>
      </c>
      <c r="J17" s="20">
        <v>54.146181599999998</v>
      </c>
      <c r="K17" s="20">
        <v>0.58641454999999998</v>
      </c>
      <c r="L17" s="20">
        <v>1.21325628</v>
      </c>
      <c r="M17" s="20">
        <v>8.0928354999999993E-2</v>
      </c>
      <c r="N17" s="20">
        <v>4.0464139999999999E-3</v>
      </c>
      <c r="O17" s="20">
        <v>7.6881809999999995E-2</v>
      </c>
      <c r="P17" s="20">
        <v>308.87632053999999</v>
      </c>
      <c r="Q17" s="20">
        <v>0.28275804659999998</v>
      </c>
      <c r="R17" s="20">
        <v>308.87581739000001</v>
      </c>
      <c r="S17" s="20">
        <v>0.16583146796000001</v>
      </c>
      <c r="T17" s="20">
        <v>0.17146871564999999</v>
      </c>
      <c r="U17" s="20">
        <v>9.6120637859999997E-2</v>
      </c>
      <c r="V17" s="20">
        <v>0.29166522781499998</v>
      </c>
      <c r="W17" s="20">
        <v>8.1342931650000005E-2</v>
      </c>
      <c r="X17" s="20">
        <v>793.25189999999998</v>
      </c>
      <c r="Y17" s="20">
        <v>46.413040589999902</v>
      </c>
      <c r="Z17" s="20">
        <v>46.41408792</v>
      </c>
      <c r="AA17" s="20">
        <v>1445.7154585999999</v>
      </c>
      <c r="AB17" s="20">
        <v>1445.7604833</v>
      </c>
      <c r="AC17" s="20">
        <v>3.9164130000000002E-4</v>
      </c>
      <c r="AD17" s="20">
        <v>5.4829710000000002E-5</v>
      </c>
      <c r="AE17" s="20">
        <v>3.3681245999999998E-4</v>
      </c>
      <c r="AF17" s="20">
        <v>0.19325835890000001</v>
      </c>
      <c r="AG17" s="20">
        <v>218768.82889</v>
      </c>
      <c r="AH17" s="20">
        <v>20744765.640000001</v>
      </c>
      <c r="AI17" s="20">
        <v>218856.38679999899</v>
      </c>
      <c r="AJ17" s="20">
        <v>4.8290799350000002E-3</v>
      </c>
      <c r="AK17" s="20">
        <v>63.782684410000002</v>
      </c>
      <c r="AL17" s="20">
        <v>469.2982609</v>
      </c>
      <c r="AM17" s="20">
        <v>61.128179150000001</v>
      </c>
      <c r="AN17" s="20">
        <v>2.04437413199999</v>
      </c>
      <c r="AO17" s="20">
        <v>167.87346479999999</v>
      </c>
      <c r="AP17" s="20">
        <v>33.127687639999998</v>
      </c>
      <c r="AQ17" s="20">
        <v>616.48976700000003</v>
      </c>
      <c r="AR17" s="20">
        <v>960.06262472000003</v>
      </c>
      <c r="AS17" s="20">
        <v>257.35310597</v>
      </c>
      <c r="AT17" s="20">
        <v>205.76776000000001</v>
      </c>
      <c r="AU17" s="20">
        <v>303.88333949999998</v>
      </c>
      <c r="AV17" s="20">
        <v>226.28148467</v>
      </c>
      <c r="AW17" s="20">
        <v>226.28798379</v>
      </c>
      <c r="AX17" s="20">
        <v>1123.1531556</v>
      </c>
      <c r="AY17" s="20">
        <v>2496.6198299999901</v>
      </c>
      <c r="AZ17" s="20">
        <v>6187.953716</v>
      </c>
      <c r="BA17" s="20">
        <v>1.1103022979999999</v>
      </c>
      <c r="BB17" s="20">
        <v>1.27021716499999</v>
      </c>
      <c r="BC17" s="20">
        <v>194.72850339999999</v>
      </c>
      <c r="BD17" s="20">
        <v>194.72857529999999</v>
      </c>
      <c r="BE17" s="20">
        <v>194.72578540000001</v>
      </c>
      <c r="BF17" s="20">
        <v>359.21161758</v>
      </c>
      <c r="BG17" s="20">
        <v>359.22055595999899</v>
      </c>
      <c r="BH17" s="20">
        <v>3.3032703000000002E-3</v>
      </c>
      <c r="BI17" s="20">
        <v>3.1170994E-4</v>
      </c>
      <c r="BJ17" s="20">
        <v>3.1173144999999998E-4</v>
      </c>
      <c r="BK17" s="20">
        <v>3.3030660999999999E-3</v>
      </c>
      <c r="BL17" s="20">
        <v>333.77363339999903</v>
      </c>
      <c r="BM17" s="20">
        <v>323.1186735</v>
      </c>
      <c r="BN17" s="20">
        <v>0.112521689604</v>
      </c>
      <c r="BO17" s="20">
        <v>451.42128939999998</v>
      </c>
      <c r="BP17" s="20">
        <v>8.8711693389999997</v>
      </c>
      <c r="BQ17" s="20">
        <v>73.546916479999993</v>
      </c>
      <c r="BR17" s="20">
        <v>17.774050639999999</v>
      </c>
      <c r="BS17" s="20">
        <v>0.104753256</v>
      </c>
      <c r="BT17" s="20">
        <v>0.18622799000000001</v>
      </c>
      <c r="BU17" s="20">
        <v>25.463140930000002</v>
      </c>
      <c r="BV17" s="20">
        <v>0</v>
      </c>
      <c r="BW17" s="20">
        <v>321.510065</v>
      </c>
      <c r="BX17" s="20">
        <v>26.159734820000001</v>
      </c>
      <c r="BY17" s="20">
        <v>26.174831599999901</v>
      </c>
      <c r="BZ17" s="20">
        <v>1110.1521963999901</v>
      </c>
      <c r="CA17" s="20">
        <v>1110.1419155999999</v>
      </c>
      <c r="CB17" s="20">
        <v>6.2264960000000001E-2</v>
      </c>
      <c r="CC17" s="20">
        <v>1.0585015999999999E-2</v>
      </c>
      <c r="CD17" s="20">
        <v>5.1679707999999998E-2</v>
      </c>
      <c r="CE17" s="20">
        <v>34631.606220000001</v>
      </c>
      <c r="CF17" s="20">
        <v>6756.3272900000002</v>
      </c>
      <c r="CG17" s="20">
        <v>6535.5226499999999</v>
      </c>
      <c r="CH17" s="20">
        <v>10292.356816</v>
      </c>
      <c r="CI17" s="20">
        <v>41720.054539999997</v>
      </c>
      <c r="CJ17" s="20">
        <v>33531.191500000001</v>
      </c>
      <c r="CK17" s="20">
        <v>534.79864859999998</v>
      </c>
      <c r="CL17" s="20">
        <v>4.6678484579999999</v>
      </c>
      <c r="CM17" s="20">
        <v>4.8286569489999999E-3</v>
      </c>
      <c r="CN17" s="20">
        <v>0.49136812120000001</v>
      </c>
      <c r="CO17" s="20">
        <v>0.27460358839999999</v>
      </c>
      <c r="CP17" s="20">
        <v>5.1233582200000001</v>
      </c>
      <c r="CQ17" s="20">
        <v>1.1723051386999901</v>
      </c>
      <c r="CR17" s="20">
        <v>6859.307229</v>
      </c>
      <c r="CS17" s="20">
        <v>6.2933566239999896</v>
      </c>
      <c r="CT17" s="20">
        <v>1.567891986</v>
      </c>
      <c r="CU17" s="20">
        <v>541.54599340000004</v>
      </c>
      <c r="CV17" s="20">
        <v>25.491975999999902</v>
      </c>
      <c r="CW17" s="20">
        <v>0</v>
      </c>
      <c r="CX17" s="20">
        <v>2.7007386790000001</v>
      </c>
      <c r="CY17" s="20">
        <v>2.0631891E-5</v>
      </c>
      <c r="CZ17" s="20">
        <v>0.4343803504</v>
      </c>
      <c r="DA17" s="20">
        <v>2201.1386539999999</v>
      </c>
      <c r="DB17" s="20">
        <v>99.156300000000002</v>
      </c>
      <c r="DC17" s="20">
        <v>54.022790000000001</v>
      </c>
      <c r="DD17" s="20">
        <v>1108.2259256</v>
      </c>
      <c r="DE17" s="20">
        <v>1092.9088211999999</v>
      </c>
      <c r="DF17" s="20">
        <v>0.69122381999999905</v>
      </c>
      <c r="DG17" s="20">
        <v>0.18622799000000001</v>
      </c>
      <c r="DH17" s="20">
        <v>93.660160845999997</v>
      </c>
      <c r="DI17" s="20">
        <v>1.1660079999999999</v>
      </c>
      <c r="DJ17" s="20">
        <v>70.578272899999902</v>
      </c>
      <c r="DK17" s="20">
        <v>7.8968275599999904</v>
      </c>
      <c r="DL17" s="20">
        <v>2.62720739599999</v>
      </c>
      <c r="DM17" s="20">
        <v>313.35482719999999</v>
      </c>
      <c r="DN17" s="20">
        <v>11.4821271999999</v>
      </c>
      <c r="DO17" s="20">
        <v>71.445699300000001</v>
      </c>
      <c r="DP17" s="20">
        <v>2.8123791399999898</v>
      </c>
      <c r="DQ17" s="20">
        <v>38.561935259999998</v>
      </c>
      <c r="DR17" s="20">
        <v>0.23695153812</v>
      </c>
      <c r="DS17" s="20">
        <v>1.3798435529999999</v>
      </c>
      <c r="DT17" s="20">
        <v>991.29016000000001</v>
      </c>
      <c r="DU17" s="20">
        <v>225.79540202999999</v>
      </c>
      <c r="DV17" s="20">
        <v>225.79463096999999</v>
      </c>
      <c r="DW17" s="20">
        <v>4304.3422819999996</v>
      </c>
      <c r="DX17" s="20">
        <v>7.715270683</v>
      </c>
      <c r="DY17" s="20">
        <v>7.7149147029999998</v>
      </c>
      <c r="DZ17" s="20">
        <v>0.43353414899999998</v>
      </c>
      <c r="EA17" s="20">
        <v>360.15370000000001</v>
      </c>
      <c r="EB17" s="20">
        <v>16838.797490000001</v>
      </c>
      <c r="EC17" s="20">
        <v>1802.8564853600001</v>
      </c>
      <c r="ED17" s="20">
        <v>1467.5950517799999</v>
      </c>
      <c r="EE17" s="20">
        <v>1467.62723486</v>
      </c>
      <c r="EF17" s="20">
        <v>323.48304958</v>
      </c>
      <c r="EG17" s="20">
        <v>0</v>
      </c>
      <c r="EH17" s="20">
        <v>215.08050692999899</v>
      </c>
      <c r="EI17" s="20">
        <v>15154.2619499999</v>
      </c>
      <c r="EJ17" s="20">
        <v>848.32615490000001</v>
      </c>
      <c r="EK17" s="20">
        <v>2044.0727351999999</v>
      </c>
      <c r="EL17" s="20">
        <v>848.35269489999996</v>
      </c>
      <c r="EM17" s="33"/>
      <c r="EN17" s="33"/>
      <c r="EO17" s="33"/>
      <c r="EP17" s="33"/>
      <c r="EQ17" s="33"/>
      <c r="ER17" s="33"/>
      <c r="ES17" s="33"/>
      <c r="ET17" s="33"/>
      <c r="EU17" s="33"/>
      <c r="EV17" s="33"/>
    </row>
    <row r="18" spans="1:152" x14ac:dyDescent="0.25">
      <c r="A18" s="22" t="s">
        <v>17</v>
      </c>
      <c r="B18" s="20">
        <v>0.92957205399999998</v>
      </c>
      <c r="C18" s="20">
        <v>2.59275407999999</v>
      </c>
      <c r="D18" s="20">
        <v>26.078100489999901</v>
      </c>
      <c r="E18" s="20">
        <v>219.23286909999999</v>
      </c>
      <c r="F18" s="20">
        <v>22.575554159999999</v>
      </c>
      <c r="G18" s="20">
        <v>22.575573760000001</v>
      </c>
      <c r="H18" s="20">
        <v>219.2328134</v>
      </c>
      <c r="I18" s="20">
        <v>219.2315002</v>
      </c>
      <c r="J18" s="20">
        <v>80.434097699999995</v>
      </c>
      <c r="K18" s="20">
        <v>0.88174890299999997</v>
      </c>
      <c r="L18" s="20">
        <v>1.8970202299999901</v>
      </c>
      <c r="M18" s="20">
        <v>0.12514251000000001</v>
      </c>
      <c r="N18" s="20">
        <v>6.2571099999999998E-3</v>
      </c>
      <c r="O18" s="20">
        <v>0.11888523400000001</v>
      </c>
      <c r="P18" s="20">
        <v>401.36741322</v>
      </c>
      <c r="Q18" s="20">
        <v>0.44249530399999998</v>
      </c>
      <c r="R18" s="20">
        <v>401.36697761999898</v>
      </c>
      <c r="S18" s="20">
        <v>0.24771190507999999</v>
      </c>
      <c r="T18" s="20">
        <v>0.25613257885000001</v>
      </c>
      <c r="U18" s="20">
        <v>0.13760373720999999</v>
      </c>
      <c r="V18" s="20">
        <v>0.41286031893800001</v>
      </c>
      <c r="W18" s="20">
        <v>0.113222740032</v>
      </c>
      <c r="X18" s="20">
        <v>1337.0271</v>
      </c>
      <c r="Y18" s="20">
        <v>55.064011635999996</v>
      </c>
      <c r="Z18" s="20">
        <v>55.06531133</v>
      </c>
      <c r="AA18" s="20">
        <v>2157.0287726000001</v>
      </c>
      <c r="AB18" s="20">
        <v>2157.0962196</v>
      </c>
      <c r="AC18" s="20">
        <v>6.1455899999999998E-4</v>
      </c>
      <c r="AD18" s="20">
        <v>8.6038600000000007E-5</v>
      </c>
      <c r="AE18" s="20">
        <v>5.2852179999999995E-4</v>
      </c>
      <c r="AF18" s="20">
        <v>0.29636854639999999</v>
      </c>
      <c r="AG18" s="20">
        <v>337289.81889999902</v>
      </c>
      <c r="AH18" s="20">
        <v>30971925.739999998</v>
      </c>
      <c r="AI18" s="20">
        <v>337424.7353</v>
      </c>
      <c r="AJ18" s="20">
        <v>7.3764982829999997E-3</v>
      </c>
      <c r="AK18" s="20">
        <v>98.252101120000006</v>
      </c>
      <c r="AL18" s="20">
        <v>705.25996329999998</v>
      </c>
      <c r="AM18" s="20">
        <v>99.805294959999998</v>
      </c>
      <c r="AN18" s="20">
        <v>3.3441851379999998</v>
      </c>
      <c r="AO18" s="20">
        <v>273.96374144999999</v>
      </c>
      <c r="AP18" s="20">
        <v>47.482858369999903</v>
      </c>
      <c r="AQ18" s="20">
        <v>846.98995100000002</v>
      </c>
      <c r="AR18" s="20">
        <v>1331.1697191400001</v>
      </c>
      <c r="AS18" s="20">
        <v>353.53613704999998</v>
      </c>
      <c r="AT18" s="20">
        <v>295.42509999999999</v>
      </c>
      <c r="AU18" s="20">
        <v>431.12544860000003</v>
      </c>
      <c r="AV18" s="20">
        <v>312.83090449999997</v>
      </c>
      <c r="AW18" s="20">
        <v>312.84103757999998</v>
      </c>
      <c r="AX18" s="20">
        <v>1581.8059244999999</v>
      </c>
      <c r="AY18" s="20">
        <v>3625.4654399999999</v>
      </c>
      <c r="AZ18" s="20">
        <v>8518.6939849999999</v>
      </c>
      <c r="BA18" s="20">
        <v>1.6886996620000001</v>
      </c>
      <c r="BB18" s="20">
        <v>1.8932815949999999</v>
      </c>
      <c r="BC18" s="20">
        <v>293.31509940000001</v>
      </c>
      <c r="BD18" s="20">
        <v>293.315001</v>
      </c>
      <c r="BE18" s="20">
        <v>293.31101080000002</v>
      </c>
      <c r="BF18" s="20">
        <v>493.996066909999</v>
      </c>
      <c r="BG18" s="20">
        <v>494.00979332999901</v>
      </c>
      <c r="BH18" s="20">
        <v>5.2176532000000001E-3</v>
      </c>
      <c r="BI18" s="20">
        <v>4.8909180000000004E-4</v>
      </c>
      <c r="BJ18" s="20">
        <v>4.8912043000000002E-4</v>
      </c>
      <c r="BK18" s="20">
        <v>5.2173654999999996E-3</v>
      </c>
      <c r="BL18" s="20">
        <v>467.92753499999998</v>
      </c>
      <c r="BM18" s="20">
        <v>460.00673799999902</v>
      </c>
      <c r="BN18" s="20">
        <v>0.15998190080399999</v>
      </c>
      <c r="BO18" s="20">
        <v>620.38485790000004</v>
      </c>
      <c r="BP18" s="20">
        <v>12.09156187</v>
      </c>
      <c r="BQ18" s="20">
        <v>100.027192</v>
      </c>
      <c r="BR18" s="20">
        <v>27.5924237699999</v>
      </c>
      <c r="BS18" s="20">
        <v>0.17300612000000001</v>
      </c>
      <c r="BT18" s="20">
        <v>0.30756645999999999</v>
      </c>
      <c r="BU18" s="20">
        <v>32.295945160000002</v>
      </c>
      <c r="BV18" s="20">
        <v>0</v>
      </c>
      <c r="BW18" s="20">
        <v>485.30614000000003</v>
      </c>
      <c r="BX18" s="20">
        <v>38.106567329999997</v>
      </c>
      <c r="BY18" s="20">
        <v>38.127872029999999</v>
      </c>
      <c r="BZ18" s="20">
        <v>1738.096677</v>
      </c>
      <c r="CA18" s="20">
        <v>1738.0835155999901</v>
      </c>
      <c r="CB18" s="20">
        <v>9.6619759999999999E-2</v>
      </c>
      <c r="CC18" s="20">
        <v>1.642534E-2</v>
      </c>
      <c r="CD18" s="20">
        <v>8.0194323999999997E-2</v>
      </c>
      <c r="CE18" s="20">
        <v>48992.996200000001</v>
      </c>
      <c r="CF18" s="20">
        <v>9030.0086699999993</v>
      </c>
      <c r="CG18" s="20">
        <v>8867.9056500000006</v>
      </c>
      <c r="CH18" s="20">
        <v>14325.280284999901</v>
      </c>
      <c r="CI18" s="20">
        <v>58488.611369999999</v>
      </c>
      <c r="CJ18" s="20">
        <v>48172.907200000001</v>
      </c>
      <c r="CK18" s="20">
        <v>740.79042400000003</v>
      </c>
      <c r="CL18" s="20">
        <v>6.9369104699999999</v>
      </c>
      <c r="CM18" s="20">
        <v>7.37585733299999E-3</v>
      </c>
      <c r="CN18" s="20">
        <v>0.74003324280000005</v>
      </c>
      <c r="CO18" s="20">
        <v>0.40959497700000003</v>
      </c>
      <c r="CP18" s="20">
        <v>7.5171097900000001</v>
      </c>
      <c r="CQ18" s="20">
        <v>1.8771125438</v>
      </c>
      <c r="CR18" s="20">
        <v>9586.1591709999993</v>
      </c>
      <c r="CS18" s="20">
        <v>9.9784451999999906</v>
      </c>
      <c r="CT18" s="20">
        <v>2.5520639140000001</v>
      </c>
      <c r="CU18" s="20">
        <v>800.60076759999902</v>
      </c>
      <c r="CV18" s="20">
        <v>42.354658143999998</v>
      </c>
      <c r="CW18" s="20">
        <v>0</v>
      </c>
      <c r="CX18" s="20">
        <v>3.941481134</v>
      </c>
      <c r="CY18" s="20">
        <v>3.0635758000000001E-5</v>
      </c>
      <c r="CZ18" s="20">
        <v>0.69442284059999904</v>
      </c>
      <c r="DA18" s="20">
        <v>3452.9703960000002</v>
      </c>
      <c r="DB18" s="20">
        <v>167.12818999999999</v>
      </c>
      <c r="DC18" s="20">
        <v>80.634829999999994</v>
      </c>
      <c r="DD18" s="20">
        <v>1687.46306</v>
      </c>
      <c r="DE18" s="20">
        <v>1765.4992600999999</v>
      </c>
      <c r="DF18" s="20">
        <v>1.104402892</v>
      </c>
      <c r="DG18" s="20">
        <v>0.30756645999999999</v>
      </c>
      <c r="DH18" s="20">
        <v>154.66772391000001</v>
      </c>
      <c r="DI18" s="20">
        <v>1.8128013359999999</v>
      </c>
      <c r="DJ18" s="20">
        <v>109.12392323</v>
      </c>
      <c r="DK18" s="20">
        <v>12.4206064</v>
      </c>
      <c r="DL18" s="20">
        <v>4.1714488999999997</v>
      </c>
      <c r="DM18" s="20">
        <v>485.64506799999998</v>
      </c>
      <c r="DN18" s="20">
        <v>16.903483609999999</v>
      </c>
      <c r="DO18" s="20">
        <v>106.215344399999</v>
      </c>
      <c r="DP18" s="20">
        <v>4.5787051743999996</v>
      </c>
      <c r="DQ18" s="20">
        <v>55.267805799999898</v>
      </c>
      <c r="DR18" s="20">
        <v>0.38719867004000003</v>
      </c>
      <c r="DS18" s="20">
        <v>2.112426106</v>
      </c>
      <c r="DT18" s="20">
        <v>1334.1228000000001</v>
      </c>
      <c r="DU18" s="20">
        <v>268.45322271999999</v>
      </c>
      <c r="DV18" s="20">
        <v>268.45471812</v>
      </c>
      <c r="DW18" s="20">
        <v>6044.716383</v>
      </c>
      <c r="DX18" s="20">
        <v>10.718825320000001</v>
      </c>
      <c r="DY18" s="20">
        <v>10.718314244</v>
      </c>
      <c r="DZ18" s="20">
        <v>0.67786598199999903</v>
      </c>
      <c r="EA18" s="20">
        <v>537.56635000000006</v>
      </c>
      <c r="EB18" s="20">
        <v>23588.194922999999</v>
      </c>
      <c r="EC18" s="20">
        <v>2503.4113299999999</v>
      </c>
      <c r="ED18" s="20">
        <v>2047.99882837</v>
      </c>
      <c r="EE18" s="20">
        <v>2048.0430411399998</v>
      </c>
      <c r="EF18" s="20">
        <v>453.76855351999899</v>
      </c>
      <c r="EG18" s="20">
        <v>0</v>
      </c>
      <c r="EH18" s="20">
        <v>285.16583778</v>
      </c>
      <c r="EI18" s="20">
        <v>21106.195830000001</v>
      </c>
      <c r="EJ18" s="20">
        <v>1170.4255415</v>
      </c>
      <c r="EK18" s="20">
        <v>2813.5357421999902</v>
      </c>
      <c r="EL18" s="20">
        <v>1170.4626825999901</v>
      </c>
      <c r="EM18" s="33"/>
      <c r="EN18" s="33"/>
      <c r="EO18" s="33"/>
      <c r="EP18" s="33"/>
      <c r="EQ18" s="33"/>
      <c r="ER18" s="33"/>
      <c r="ES18" s="33"/>
      <c r="ET18" s="33"/>
      <c r="EU18" s="33"/>
      <c r="EV18" s="33"/>
    </row>
    <row r="19" spans="1:152" x14ac:dyDescent="0.25">
      <c r="A19" s="22" t="s">
        <v>18</v>
      </c>
      <c r="B19" s="20">
        <v>0.89261473799999902</v>
      </c>
      <c r="C19" s="20">
        <v>2.299647523</v>
      </c>
      <c r="D19" s="20">
        <v>22.633354669999999</v>
      </c>
      <c r="E19" s="20">
        <v>196.86132219999999</v>
      </c>
      <c r="F19" s="20">
        <v>22.342357499999999</v>
      </c>
      <c r="G19" s="20">
        <v>22.342338000000002</v>
      </c>
      <c r="H19" s="20">
        <v>196.86142319999999</v>
      </c>
      <c r="I19" s="20">
        <v>196.8602722</v>
      </c>
      <c r="J19" s="20">
        <v>79.336978899999906</v>
      </c>
      <c r="K19" s="20">
        <v>0.85758994199999905</v>
      </c>
      <c r="L19" s="20">
        <v>2.0588225929999999</v>
      </c>
      <c r="M19" s="20">
        <v>0.12608006999999999</v>
      </c>
      <c r="N19" s="20">
        <v>6.3040070000000004E-3</v>
      </c>
      <c r="O19" s="20">
        <v>0.11977615</v>
      </c>
      <c r="P19" s="20">
        <v>364.05581401999899</v>
      </c>
      <c r="Q19" s="20">
        <v>0.44441818399999999</v>
      </c>
      <c r="R19" s="20">
        <v>364.05536266000001</v>
      </c>
      <c r="S19" s="20">
        <v>0.2159732895</v>
      </c>
      <c r="T19" s="20">
        <v>0.22331360753999999</v>
      </c>
      <c r="U19" s="20">
        <v>0.11280128583</v>
      </c>
      <c r="V19" s="20">
        <v>0.30613065931</v>
      </c>
      <c r="W19" s="20">
        <v>8.6239348595000001E-2</v>
      </c>
      <c r="X19" s="20">
        <v>1664.3522</v>
      </c>
      <c r="Y19" s="20">
        <v>44.281962609999901</v>
      </c>
      <c r="Z19" s="20">
        <v>44.282958469999997</v>
      </c>
      <c r="AA19" s="20">
        <v>2022.6871509999901</v>
      </c>
      <c r="AB19" s="20">
        <v>2022.750342</v>
      </c>
      <c r="AC19" s="20">
        <v>5.9953230000000005E-4</v>
      </c>
      <c r="AD19" s="20">
        <v>8.3934385000000006E-5</v>
      </c>
      <c r="AE19" s="20">
        <v>5.1559990000000003E-4</v>
      </c>
      <c r="AF19" s="20">
        <v>0.28749105429999999</v>
      </c>
      <c r="AG19" s="20">
        <v>305709.58426999999</v>
      </c>
      <c r="AH19" s="20">
        <v>33650866.685999997</v>
      </c>
      <c r="AI19" s="20">
        <v>305831.88030000002</v>
      </c>
      <c r="AJ19" s="20">
        <v>6.7990825300000002E-3</v>
      </c>
      <c r="AK19" s="20">
        <v>108.14893724999899</v>
      </c>
      <c r="AL19" s="20">
        <v>765.58568890000004</v>
      </c>
      <c r="AM19" s="20">
        <v>110.11582319999999</v>
      </c>
      <c r="AN19" s="20">
        <v>3.6707048169999998</v>
      </c>
      <c r="AO19" s="20">
        <v>302.43585839999997</v>
      </c>
      <c r="AP19" s="20">
        <v>61.859245279999897</v>
      </c>
      <c r="AQ19" s="20">
        <v>1026.496243</v>
      </c>
      <c r="AR19" s="20">
        <v>1193.1770724</v>
      </c>
      <c r="AS19" s="20">
        <v>304.79756400000002</v>
      </c>
      <c r="AT19" s="20">
        <v>365.06889999999999</v>
      </c>
      <c r="AU19" s="20">
        <v>380.4364655</v>
      </c>
      <c r="AV19" s="20">
        <v>281.129967429999</v>
      </c>
      <c r="AW19" s="20">
        <v>281.13888104</v>
      </c>
      <c r="AX19" s="20">
        <v>1644.4389724</v>
      </c>
      <c r="AY19" s="20">
        <v>3663.8881699999902</v>
      </c>
      <c r="AZ19" s="20">
        <v>7284.3111669999998</v>
      </c>
      <c r="BA19" s="20">
        <v>1.66409772</v>
      </c>
      <c r="BB19" s="20">
        <v>1.8244860589999901</v>
      </c>
      <c r="BC19" s="20">
        <v>290.698544999999</v>
      </c>
      <c r="BD19" s="20">
        <v>290.69813859999999</v>
      </c>
      <c r="BE19" s="20">
        <v>290.69446199999999</v>
      </c>
      <c r="BF19" s="20">
        <v>486.48642219999903</v>
      </c>
      <c r="BG19" s="20">
        <v>486.49871271000001</v>
      </c>
      <c r="BH19" s="20">
        <v>5.0350734999999999E-3</v>
      </c>
      <c r="BI19" s="20">
        <v>4.7844959999999997E-4</v>
      </c>
      <c r="BJ19" s="20">
        <v>4.7847999999999999E-4</v>
      </c>
      <c r="BK19" s="20">
        <v>5.0347893999999997E-3</v>
      </c>
      <c r="BL19" s="20">
        <v>467.723379499999</v>
      </c>
      <c r="BM19" s="20">
        <v>484.67399939999899</v>
      </c>
      <c r="BN19" s="20">
        <v>0.12032825896</v>
      </c>
      <c r="BO19" s="20">
        <v>613.56285579999997</v>
      </c>
      <c r="BP19" s="20">
        <v>12.178858045</v>
      </c>
      <c r="BQ19" s="20">
        <v>90.757507599999997</v>
      </c>
      <c r="BR19" s="20">
        <v>29.539126199999998</v>
      </c>
      <c r="BS19" s="20">
        <v>0.20376630000000001</v>
      </c>
      <c r="BT19" s="20">
        <v>0.36225116000000002</v>
      </c>
      <c r="BU19" s="20">
        <v>28.647245470000001</v>
      </c>
      <c r="BV19" s="20">
        <v>0</v>
      </c>
      <c r="BW19" s="20">
        <v>443.55624799999998</v>
      </c>
      <c r="BX19" s="20">
        <v>35.664940439999903</v>
      </c>
      <c r="BY19" s="20">
        <v>35.680751899999997</v>
      </c>
      <c r="BZ19" s="20">
        <v>1631.5688729999999</v>
      </c>
      <c r="CA19" s="20">
        <v>1631.5561345000001</v>
      </c>
      <c r="CB19" s="20">
        <v>9.5182254999999993E-2</v>
      </c>
      <c r="CC19" s="20">
        <v>1.6180942E-2</v>
      </c>
      <c r="CD19" s="20">
        <v>7.9001165999999998E-2</v>
      </c>
      <c r="CE19" s="20">
        <v>47832.486599999997</v>
      </c>
      <c r="CF19" s="20">
        <v>10165.20846</v>
      </c>
      <c r="CG19" s="20">
        <v>10524.396269999999</v>
      </c>
      <c r="CH19" s="20">
        <v>13469.588367</v>
      </c>
      <c r="CI19" s="20">
        <v>58463.088699999898</v>
      </c>
      <c r="CJ19" s="20">
        <v>49575.223399999901</v>
      </c>
      <c r="CK19" s="20">
        <v>667.5822604</v>
      </c>
      <c r="CL19" s="20">
        <v>6.6366592459999998</v>
      </c>
      <c r="CM19" s="20">
        <v>6.7984765459999999E-3</v>
      </c>
      <c r="CN19" s="20">
        <v>0.67750445179999996</v>
      </c>
      <c r="CO19" s="20">
        <v>0.37373369209999902</v>
      </c>
      <c r="CP19" s="20">
        <v>6.9869188439999999</v>
      </c>
      <c r="CQ19" s="20">
        <v>1.9281101934</v>
      </c>
      <c r="CR19" s="20">
        <v>9200.6576239999995</v>
      </c>
      <c r="CS19" s="20">
        <v>10.088449094</v>
      </c>
      <c r="CT19" s="20">
        <v>2.7315044669999899</v>
      </c>
      <c r="CU19" s="20">
        <v>833.89911640000003</v>
      </c>
      <c r="CV19" s="20">
        <v>50.757837840000001</v>
      </c>
      <c r="CW19" s="20">
        <v>0</v>
      </c>
      <c r="CX19" s="20">
        <v>3.6778393500000002</v>
      </c>
      <c r="CY19" s="20">
        <v>3.3428186999999997E-5</v>
      </c>
      <c r="CZ19" s="20">
        <v>0.74712788070000002</v>
      </c>
      <c r="DA19" s="20">
        <v>3865.0381000000002</v>
      </c>
      <c r="DB19" s="20">
        <v>208.04405</v>
      </c>
      <c r="DC19" s="20">
        <v>87.934950000000001</v>
      </c>
      <c r="DD19" s="20">
        <v>1771.976594</v>
      </c>
      <c r="DE19" s="20">
        <v>2093.0634851</v>
      </c>
      <c r="DF19" s="20">
        <v>1.2242643979999901</v>
      </c>
      <c r="DG19" s="20">
        <v>0.36225116000000002</v>
      </c>
      <c r="DH19" s="20">
        <v>183.23914321999999</v>
      </c>
      <c r="DI19" s="20">
        <v>2.1803645149999999</v>
      </c>
      <c r="DJ19" s="20">
        <v>110.0830644</v>
      </c>
      <c r="DK19" s="20">
        <v>12.00356085</v>
      </c>
      <c r="DL19" s="20">
        <v>4.2854575099999996</v>
      </c>
      <c r="DM19" s="20">
        <v>483.71399259999998</v>
      </c>
      <c r="DN19" s="20">
        <v>16.278481450000001</v>
      </c>
      <c r="DO19" s="20">
        <v>108.6842195</v>
      </c>
      <c r="DP19" s="20">
        <v>4.851190613</v>
      </c>
      <c r="DQ19" s="20">
        <v>69.524361940000006</v>
      </c>
      <c r="DR19" s="20">
        <v>0.43245132134999997</v>
      </c>
      <c r="DS19" s="20">
        <v>2.1000209380000001</v>
      </c>
      <c r="DT19" s="20">
        <v>1494.9025999999999</v>
      </c>
      <c r="DU19" s="20">
        <v>462.93146853000002</v>
      </c>
      <c r="DV19" s="20">
        <v>462.93098749999899</v>
      </c>
      <c r="DW19" s="20">
        <v>5745.8179149999996</v>
      </c>
      <c r="DX19" s="20">
        <v>9.0124123330000003</v>
      </c>
      <c r="DY19" s="20">
        <v>9.0119921699999992</v>
      </c>
      <c r="DZ19" s="20">
        <v>0.73568122800000002</v>
      </c>
      <c r="EA19" s="20">
        <v>586.23509999999999</v>
      </c>
      <c r="EB19" s="20">
        <v>22318.312189999899</v>
      </c>
      <c r="EC19" s="20">
        <v>2362.5953795</v>
      </c>
      <c r="ED19" s="20">
        <v>1952.2477114999999</v>
      </c>
      <c r="EE19" s="20">
        <v>1952.2915114999901</v>
      </c>
      <c r="EF19" s="20">
        <v>436.56344723999899</v>
      </c>
      <c r="EG19" s="20">
        <v>0</v>
      </c>
      <c r="EH19" s="20">
        <v>297.751252139999</v>
      </c>
      <c r="EI19" s="20">
        <v>20019.68878</v>
      </c>
      <c r="EJ19" s="20">
        <v>1061.7136605000001</v>
      </c>
      <c r="EK19" s="20">
        <v>2520.2577780000001</v>
      </c>
      <c r="EL19" s="20">
        <v>1061.747574</v>
      </c>
      <c r="EM19" s="33"/>
      <c r="EN19" s="33"/>
      <c r="EO19" s="33"/>
      <c r="EP19" s="33"/>
      <c r="EQ19" s="33"/>
      <c r="ER19" s="33"/>
      <c r="ES19" s="33"/>
      <c r="ET19" s="33"/>
      <c r="EU19" s="33"/>
      <c r="EV19" s="33"/>
    </row>
    <row r="20" spans="1:152" x14ac:dyDescent="0.25">
      <c r="A20" s="22" t="s">
        <v>19</v>
      </c>
      <c r="B20" s="20">
        <v>0.23004228030000001</v>
      </c>
      <c r="C20" s="20">
        <v>0.669729609</v>
      </c>
      <c r="D20" s="20">
        <v>8.5697131459999998</v>
      </c>
      <c r="E20" s="20">
        <v>59.787202860000001</v>
      </c>
      <c r="F20" s="20">
        <v>5.7108200199999999</v>
      </c>
      <c r="G20" s="20">
        <v>5.7108369359999998</v>
      </c>
      <c r="H20" s="20">
        <v>59.787181570000001</v>
      </c>
      <c r="I20" s="20">
        <v>59.786824500000002</v>
      </c>
      <c r="J20" s="20">
        <v>18.863990300000001</v>
      </c>
      <c r="K20" s="20">
        <v>0.21571702230000001</v>
      </c>
      <c r="L20" s="20">
        <v>0.43007066799999999</v>
      </c>
      <c r="M20" s="20">
        <v>3.776057E-2</v>
      </c>
      <c r="N20" s="20">
        <v>1.8880374999999999E-3</v>
      </c>
      <c r="O20" s="20">
        <v>3.5872689999999999E-2</v>
      </c>
      <c r="P20" s="20">
        <v>117.049763416</v>
      </c>
      <c r="Q20" s="20">
        <v>0.10500557587000001</v>
      </c>
      <c r="R20" s="20">
        <v>117.04951049</v>
      </c>
      <c r="S20" s="20">
        <v>6.3577921479999994E-2</v>
      </c>
      <c r="T20" s="20">
        <v>6.5738634470000001E-2</v>
      </c>
      <c r="U20" s="20">
        <v>3.6552358189999898E-2</v>
      </c>
      <c r="V20" s="20">
        <v>0.11431989979099901</v>
      </c>
      <c r="W20" s="20">
        <v>3.11196488795E-2</v>
      </c>
      <c r="X20" s="20">
        <v>432.01508000000001</v>
      </c>
      <c r="Y20" s="20">
        <v>18.819207765999899</v>
      </c>
      <c r="Z20" s="20">
        <v>18.819733507999999</v>
      </c>
      <c r="AA20" s="20">
        <v>539.30770269999903</v>
      </c>
      <c r="AB20" s="20">
        <v>539.32444719999899</v>
      </c>
      <c r="AC20" s="20">
        <v>1.8883018000000001E-4</v>
      </c>
      <c r="AD20" s="20">
        <v>2.6436132E-5</v>
      </c>
      <c r="AE20" s="20">
        <v>1.62394E-4</v>
      </c>
      <c r="AF20" s="20">
        <v>7.1877570680000002E-2</v>
      </c>
      <c r="AG20" s="20">
        <v>66885.722974999997</v>
      </c>
      <c r="AH20" s="20">
        <v>8447245.1339999996</v>
      </c>
      <c r="AI20" s="20">
        <v>66912.488089999999</v>
      </c>
      <c r="AJ20" s="20">
        <v>1.83568155849999E-3</v>
      </c>
      <c r="AK20" s="20">
        <v>21.2645526599999</v>
      </c>
      <c r="AL20" s="20">
        <v>151.82077928000001</v>
      </c>
      <c r="AM20" s="20">
        <v>22.092968500000001</v>
      </c>
      <c r="AN20" s="20">
        <v>0.74631729899999999</v>
      </c>
      <c r="AO20" s="20">
        <v>60.626220060000001</v>
      </c>
      <c r="AP20" s="20">
        <v>9.2460058699999994</v>
      </c>
      <c r="AQ20" s="20">
        <v>118.781961</v>
      </c>
      <c r="AR20" s="20">
        <v>366.57240079500002</v>
      </c>
      <c r="AS20" s="20">
        <v>98.055516627999907</v>
      </c>
      <c r="AT20" s="20">
        <v>50.710819999999998</v>
      </c>
      <c r="AU20" s="20">
        <v>103.65754579999999</v>
      </c>
      <c r="AV20" s="20">
        <v>72.370980750000001</v>
      </c>
      <c r="AW20" s="20">
        <v>72.373206859999996</v>
      </c>
      <c r="AX20" s="20">
        <v>329.15270199999998</v>
      </c>
      <c r="AY20" s="20">
        <v>729.00020999999902</v>
      </c>
      <c r="AZ20" s="20">
        <v>2247.1697454999999</v>
      </c>
      <c r="BA20" s="20">
        <v>0.40854662600000002</v>
      </c>
      <c r="BB20" s="20">
        <v>0.46671630929999902</v>
      </c>
      <c r="BC20" s="20">
        <v>71.326899499999996</v>
      </c>
      <c r="BD20" s="20">
        <v>71.326949850000005</v>
      </c>
      <c r="BE20" s="20">
        <v>71.325863999999996</v>
      </c>
      <c r="BF20" s="20">
        <v>113.222137307</v>
      </c>
      <c r="BG20" s="20">
        <v>113.224779</v>
      </c>
      <c r="BH20" s="20">
        <v>1.6426847E-3</v>
      </c>
      <c r="BI20" s="20">
        <v>1.5198834999999999E-4</v>
      </c>
      <c r="BJ20" s="20">
        <v>1.5199678E-4</v>
      </c>
      <c r="BK20" s="20">
        <v>1.6425925E-3</v>
      </c>
      <c r="BL20" s="20">
        <v>97.113245659999905</v>
      </c>
      <c r="BM20" s="20">
        <v>90.449759569999998</v>
      </c>
      <c r="BN20" s="20">
        <v>4.4030833781999998E-2</v>
      </c>
      <c r="BO20" s="20">
        <v>131.48890585000001</v>
      </c>
      <c r="BP20" s="20">
        <v>3.1587580119999998</v>
      </c>
      <c r="BQ20" s="20">
        <v>24.098137860000001</v>
      </c>
      <c r="BR20" s="20">
        <v>6.2688497399999896</v>
      </c>
      <c r="BS20" s="20">
        <v>5.4687949999999999E-2</v>
      </c>
      <c r="BT20" s="20">
        <v>9.7223009999999999E-2</v>
      </c>
      <c r="BU20" s="20">
        <v>10.70752182</v>
      </c>
      <c r="BV20" s="20">
        <v>0</v>
      </c>
      <c r="BW20" s="20">
        <v>124.442442</v>
      </c>
      <c r="BX20" s="20">
        <v>9.5890787599999996</v>
      </c>
      <c r="BY20" s="20">
        <v>9.5949832549999901</v>
      </c>
      <c r="BZ20" s="20">
        <v>449.94753470000001</v>
      </c>
      <c r="CA20" s="20">
        <v>449.94519680000002</v>
      </c>
      <c r="CB20" s="20">
        <v>2.7855952999999999E-2</v>
      </c>
      <c r="CC20" s="20">
        <v>4.7354815000000003E-3</v>
      </c>
      <c r="CD20" s="20">
        <v>2.3120313999999999E-2</v>
      </c>
      <c r="CE20" s="20">
        <v>10160.46768</v>
      </c>
      <c r="CF20" s="20">
        <v>1881.57313</v>
      </c>
      <c r="CG20" s="20">
        <v>1749.4048250000001</v>
      </c>
      <c r="CH20" s="20">
        <v>3306.0995855000001</v>
      </c>
      <c r="CI20" s="20">
        <v>12138.663140000001</v>
      </c>
      <c r="CJ20" s="20">
        <v>9466.3791359999996</v>
      </c>
      <c r="CK20" s="20">
        <v>189.5466275</v>
      </c>
      <c r="CL20" s="20">
        <v>1.7145618929999999</v>
      </c>
      <c r="CM20" s="20">
        <v>1.835520441E-3</v>
      </c>
      <c r="CN20" s="20">
        <v>0.18557700066999999</v>
      </c>
      <c r="CO20" s="20">
        <v>0.10299787955</v>
      </c>
      <c r="CP20" s="20">
        <v>1.8893379969999999</v>
      </c>
      <c r="CQ20" s="20">
        <v>0.43314928920000001</v>
      </c>
      <c r="CR20" s="20">
        <v>2099.1403019999998</v>
      </c>
      <c r="CS20" s="20">
        <v>2.3126002699999999</v>
      </c>
      <c r="CT20" s="20">
        <v>0.57217528699999998</v>
      </c>
      <c r="CU20" s="20">
        <v>185.76540643999999</v>
      </c>
      <c r="CV20" s="20">
        <v>13.0716833</v>
      </c>
      <c r="CW20" s="20">
        <v>0</v>
      </c>
      <c r="CX20" s="20">
        <v>0.99078351229999995</v>
      </c>
      <c r="CY20" s="20">
        <v>8.4544330000000002E-6</v>
      </c>
      <c r="CZ20" s="20">
        <v>0.16637721489999999</v>
      </c>
      <c r="DA20" s="20">
        <v>963.00555569999995</v>
      </c>
      <c r="DB20" s="20">
        <v>54.001773999999997</v>
      </c>
      <c r="DC20" s="20">
        <v>24.268991</v>
      </c>
      <c r="DD20" s="20">
        <v>414.2740316</v>
      </c>
      <c r="DE20" s="20">
        <v>548.73271541999998</v>
      </c>
      <c r="DF20" s="20">
        <v>0.29711518399999998</v>
      </c>
      <c r="DG20" s="20">
        <v>9.7223009999999999E-2</v>
      </c>
      <c r="DH20" s="20">
        <v>47.101072488</v>
      </c>
      <c r="DI20" s="20">
        <v>0.43216957839999998</v>
      </c>
      <c r="DJ20" s="20">
        <v>27.5914039</v>
      </c>
      <c r="DK20" s="20">
        <v>2.85373085999999</v>
      </c>
      <c r="DL20" s="20">
        <v>0.97340899000000003</v>
      </c>
      <c r="DM20" s="20">
        <v>119.7200218</v>
      </c>
      <c r="DN20" s="20">
        <v>4.0808578300000002</v>
      </c>
      <c r="DO20" s="20">
        <v>24.796614479999999</v>
      </c>
      <c r="DP20" s="20">
        <v>1.0214167329999999</v>
      </c>
      <c r="DQ20" s="20">
        <v>11.78477294</v>
      </c>
      <c r="DR20" s="20">
        <v>0.10184345607</v>
      </c>
      <c r="DS20" s="20">
        <v>0.50775066159999904</v>
      </c>
      <c r="DT20" s="20">
        <v>211.14345</v>
      </c>
      <c r="DU20" s="20">
        <v>134.98941260999999</v>
      </c>
      <c r="DV20" s="20">
        <v>134.989261422</v>
      </c>
      <c r="DW20" s="20">
        <v>1284.1991238000001</v>
      </c>
      <c r="DX20" s="20">
        <v>2.756377976</v>
      </c>
      <c r="DY20" s="20">
        <v>2.756245351</v>
      </c>
      <c r="DZ20" s="20">
        <v>0.15367834480000001</v>
      </c>
      <c r="EA20" s="20">
        <v>161.79523</v>
      </c>
      <c r="EB20" s="20">
        <v>5450.2293289999998</v>
      </c>
      <c r="EC20" s="20">
        <v>551.93574325999998</v>
      </c>
      <c r="ED20" s="20">
        <v>439.32224134999899</v>
      </c>
      <c r="EE20" s="20">
        <v>439.33133445999999</v>
      </c>
      <c r="EF20" s="20">
        <v>93.792069220000002</v>
      </c>
      <c r="EG20" s="20">
        <v>0</v>
      </c>
      <c r="EH20" s="20">
        <v>59.087087149999903</v>
      </c>
      <c r="EI20" s="20">
        <v>4818.7701569999999</v>
      </c>
      <c r="EJ20" s="20">
        <v>269.93642703</v>
      </c>
      <c r="EK20" s="20">
        <v>661.11187319999999</v>
      </c>
      <c r="EL20" s="20">
        <v>269.94479876000003</v>
      </c>
      <c r="EM20" s="33"/>
      <c r="EN20" s="33"/>
      <c r="EO20" s="33"/>
      <c r="EP20" s="33"/>
      <c r="EQ20" s="33"/>
      <c r="ER20" s="33"/>
      <c r="ES20" s="33"/>
      <c r="ET20" s="33"/>
      <c r="EU20" s="33"/>
      <c r="EV20" s="33"/>
    </row>
    <row r="21" spans="1:152" x14ac:dyDescent="0.25">
      <c r="A21" s="22" t="s">
        <v>20</v>
      </c>
      <c r="B21" s="20">
        <v>0.59564104099999904</v>
      </c>
      <c r="C21" s="20">
        <v>1.8141683500000001</v>
      </c>
      <c r="D21" s="20">
        <v>24.86800955</v>
      </c>
      <c r="E21" s="20">
        <v>161.70127779999899</v>
      </c>
      <c r="F21" s="20">
        <v>14.667389139999999</v>
      </c>
      <c r="G21" s="20">
        <v>14.66740253</v>
      </c>
      <c r="H21" s="20">
        <v>161.70199359999901</v>
      </c>
      <c r="I21" s="20">
        <v>161.701077</v>
      </c>
      <c r="J21" s="20">
        <v>48.605921500000001</v>
      </c>
      <c r="K21" s="20">
        <v>0.552109458</v>
      </c>
      <c r="L21" s="20">
        <v>1.0475302399999999</v>
      </c>
      <c r="M21" s="20">
        <v>0.15077125</v>
      </c>
      <c r="N21" s="20">
        <v>7.5386389999999998E-3</v>
      </c>
      <c r="O21" s="20">
        <v>0.14323436000000001</v>
      </c>
      <c r="P21" s="20">
        <v>329.76878336999999</v>
      </c>
      <c r="Q21" s="20">
        <v>0.25972711859999997</v>
      </c>
      <c r="R21" s="20">
        <v>329.76921831999999</v>
      </c>
      <c r="S21" s="20">
        <v>0.16912481581</v>
      </c>
      <c r="T21" s="20">
        <v>0.17487293718999999</v>
      </c>
      <c r="U21" s="20">
        <v>0.10069163006</v>
      </c>
      <c r="V21" s="20">
        <v>0.32347049989499999</v>
      </c>
      <c r="W21" s="20">
        <v>8.8167931916999995E-2</v>
      </c>
      <c r="X21" s="20">
        <v>1883.8258000000001</v>
      </c>
      <c r="Y21" s="20">
        <v>51.638088319999902</v>
      </c>
      <c r="Z21" s="20">
        <v>51.639156116999999</v>
      </c>
      <c r="AA21" s="20">
        <v>1714.452573</v>
      </c>
      <c r="AB21" s="20">
        <v>1714.505913</v>
      </c>
      <c r="AC21" s="20">
        <v>7.5453333999999999E-4</v>
      </c>
      <c r="AD21" s="20">
        <v>1.0563448000000001E-4</v>
      </c>
      <c r="AE21" s="20">
        <v>6.4889644000000002E-4</v>
      </c>
      <c r="AF21" s="20">
        <v>0.18214686422999901</v>
      </c>
      <c r="AG21" s="20">
        <v>242967.22414999999</v>
      </c>
      <c r="AH21" s="20">
        <v>32136530.441999901</v>
      </c>
      <c r="AI21" s="20">
        <v>243064.38423</v>
      </c>
      <c r="AJ21" s="20">
        <v>4.7500563120000004E-3</v>
      </c>
      <c r="AK21" s="20">
        <v>52.983252989999997</v>
      </c>
      <c r="AL21" s="20">
        <v>382.44945285</v>
      </c>
      <c r="AM21" s="20">
        <v>51.955882789999897</v>
      </c>
      <c r="AN21" s="20">
        <v>1.7159056049999999</v>
      </c>
      <c r="AO21" s="20">
        <v>142.706004199999</v>
      </c>
      <c r="AP21" s="20">
        <v>30.454772599999998</v>
      </c>
      <c r="AQ21" s="20">
        <v>641.72664799999995</v>
      </c>
      <c r="AR21" s="20">
        <v>1017.19271925999</v>
      </c>
      <c r="AS21" s="20">
        <v>279.44405090999999</v>
      </c>
      <c r="AT21" s="20">
        <v>217.07622000000001</v>
      </c>
      <c r="AU21" s="20">
        <v>283.10406310000002</v>
      </c>
      <c r="AV21" s="20">
        <v>229.51323170000001</v>
      </c>
      <c r="AW21" s="20">
        <v>229.52067943</v>
      </c>
      <c r="AX21" s="20">
        <v>1241.546607</v>
      </c>
      <c r="AY21" s="20">
        <v>2852.5605999999998</v>
      </c>
      <c r="AZ21" s="20">
        <v>6314.4214099999999</v>
      </c>
      <c r="BA21" s="20">
        <v>1.0339329770000001</v>
      </c>
      <c r="BB21" s="20">
        <v>1.205992934</v>
      </c>
      <c r="BC21" s="20">
        <v>187.70136879999899</v>
      </c>
      <c r="BD21" s="20">
        <v>187.70174649999899</v>
      </c>
      <c r="BE21" s="20">
        <v>187.6986886</v>
      </c>
      <c r="BF21" s="20">
        <v>391.85505021999899</v>
      </c>
      <c r="BG21" s="20">
        <v>391.86627326399997</v>
      </c>
      <c r="BH21" s="20">
        <v>6.6763710000000004E-3</v>
      </c>
      <c r="BI21" s="20">
        <v>6.1444530000000002E-4</v>
      </c>
      <c r="BJ21" s="20">
        <v>6.1447819999999997E-4</v>
      </c>
      <c r="BK21" s="20">
        <v>6.6759604999999996E-3</v>
      </c>
      <c r="BL21" s="20">
        <v>292.04884579999998</v>
      </c>
      <c r="BM21" s="20">
        <v>282.65136480000001</v>
      </c>
      <c r="BN21" s="20">
        <v>0.124013377427</v>
      </c>
      <c r="BO21" s="20">
        <v>442.07302349999998</v>
      </c>
      <c r="BP21" s="20">
        <v>10.114926323000001</v>
      </c>
      <c r="BQ21" s="20">
        <v>67.725327379999996</v>
      </c>
      <c r="BR21" s="20">
        <v>15.41786106</v>
      </c>
      <c r="BS21" s="20">
        <v>0.23195826</v>
      </c>
      <c r="BT21" s="20">
        <v>0.41237014999999999</v>
      </c>
      <c r="BU21" s="20">
        <v>33.766407809999997</v>
      </c>
      <c r="BV21" s="20">
        <v>0</v>
      </c>
      <c r="BW21" s="20">
        <v>449.81725699999998</v>
      </c>
      <c r="BX21" s="20">
        <v>25.390009890000002</v>
      </c>
      <c r="BY21" s="20">
        <v>25.40676757</v>
      </c>
      <c r="BZ21" s="20">
        <v>1761.1422104000001</v>
      </c>
      <c r="CA21" s="20">
        <v>1761.1235629999901</v>
      </c>
      <c r="CB21" s="20">
        <v>0.105035186</v>
      </c>
      <c r="CC21" s="20">
        <v>1.7855966000000001E-2</v>
      </c>
      <c r="CD21" s="20">
        <v>8.7179080000000006E-2</v>
      </c>
      <c r="CE21" s="20">
        <v>29836.2876</v>
      </c>
      <c r="CF21" s="20">
        <v>6377.7673859999904</v>
      </c>
      <c r="CG21" s="20">
        <v>6164.94308</v>
      </c>
      <c r="CH21" s="20">
        <v>10363.657310000001</v>
      </c>
      <c r="CI21" s="20">
        <v>36504.626680000001</v>
      </c>
      <c r="CJ21" s="20">
        <v>28883.803220000002</v>
      </c>
      <c r="CK21" s="20">
        <v>540.70469430000003</v>
      </c>
      <c r="CL21" s="20">
        <v>4.4496921150000004</v>
      </c>
      <c r="CM21" s="20">
        <v>4.7496296839999999E-3</v>
      </c>
      <c r="CN21" s="20">
        <v>0.48440162399999998</v>
      </c>
      <c r="CO21" s="20">
        <v>0.27031750199999999</v>
      </c>
      <c r="CP21" s="20">
        <v>4.9731665950000004</v>
      </c>
      <c r="CQ21" s="20">
        <v>1.2519601667</v>
      </c>
      <c r="CR21" s="20">
        <v>6914.3153860000002</v>
      </c>
      <c r="CS21" s="20">
        <v>6.2434256599999998</v>
      </c>
      <c r="CT21" s="20">
        <v>1.37133824499999</v>
      </c>
      <c r="CU21" s="20">
        <v>477.543235699999</v>
      </c>
      <c r="CV21" s="20">
        <v>54.814822295999903</v>
      </c>
      <c r="CW21" s="20">
        <v>0</v>
      </c>
      <c r="CX21" s="20">
        <v>2.6209478000000002</v>
      </c>
      <c r="CY21" s="20">
        <v>3.2400453999999997E-5</v>
      </c>
      <c r="CZ21" s="20">
        <v>0.50680586900000002</v>
      </c>
      <c r="DA21" s="20">
        <v>3482.5794983999999</v>
      </c>
      <c r="DB21" s="20">
        <v>235.47467</v>
      </c>
      <c r="DC21" s="20">
        <v>95.786150000000006</v>
      </c>
      <c r="DD21" s="20">
        <v>1204.0872276</v>
      </c>
      <c r="DE21" s="20">
        <v>2278.4930220400001</v>
      </c>
      <c r="DF21" s="20">
        <v>1.0994883479999999</v>
      </c>
      <c r="DG21" s="20">
        <v>0.41237014999999999</v>
      </c>
      <c r="DH21" s="20">
        <v>191.45897972399999</v>
      </c>
      <c r="DI21" s="20">
        <v>1.456051883</v>
      </c>
      <c r="DJ21" s="20">
        <v>81.5382771499999</v>
      </c>
      <c r="DK21" s="20">
        <v>7.85786242</v>
      </c>
      <c r="DL21" s="20">
        <v>2.3659135600000001</v>
      </c>
      <c r="DM21" s="20">
        <v>334.58892630000003</v>
      </c>
      <c r="DN21" s="20">
        <v>10.718366495</v>
      </c>
      <c r="DO21" s="20">
        <v>72.163202200000001</v>
      </c>
      <c r="DP21" s="20">
        <v>2.5165898360000001</v>
      </c>
      <c r="DQ21" s="20">
        <v>38.792801499999896</v>
      </c>
      <c r="DR21" s="20">
        <v>0.35670746250000002</v>
      </c>
      <c r="DS21" s="20">
        <v>1.27582977199999</v>
      </c>
      <c r="DT21" s="20">
        <v>554.94809999999995</v>
      </c>
      <c r="DU21" s="20">
        <v>526.48441362999995</v>
      </c>
      <c r="DV21" s="20">
        <v>526.48496054999998</v>
      </c>
      <c r="DW21" s="20">
        <v>4244.9119899999996</v>
      </c>
      <c r="DX21" s="20">
        <v>7.6464684900000002</v>
      </c>
      <c r="DY21" s="20">
        <v>7.6460778830000002</v>
      </c>
      <c r="DZ21" s="20">
        <v>0.37431668699999998</v>
      </c>
      <c r="EA21" s="20">
        <v>638.57989999999995</v>
      </c>
      <c r="EB21" s="20">
        <v>17405.245891999999</v>
      </c>
      <c r="EC21" s="20">
        <v>1841.4390421000001</v>
      </c>
      <c r="ED21" s="20">
        <v>1496.1348820600001</v>
      </c>
      <c r="EE21" s="20">
        <v>1496.16646425</v>
      </c>
      <c r="EF21" s="20">
        <v>324.56644281000001</v>
      </c>
      <c r="EG21" s="20">
        <v>0</v>
      </c>
      <c r="EH21" s="20">
        <v>184.97523638999999</v>
      </c>
      <c r="EI21" s="20">
        <v>15414.411494</v>
      </c>
      <c r="EJ21" s="20">
        <v>862.50653126999998</v>
      </c>
      <c r="EK21" s="20">
        <v>2080.6714824000001</v>
      </c>
      <c r="EL21" s="20">
        <v>862.53382739999995</v>
      </c>
      <c r="EM21" s="33"/>
      <c r="EN21" s="33"/>
      <c r="EO21" s="33"/>
      <c r="EP21" s="33"/>
      <c r="EQ21" s="33"/>
      <c r="ER21" s="33"/>
      <c r="ES21" s="33"/>
      <c r="ET21" s="33"/>
      <c r="EU21" s="33"/>
      <c r="EV21" s="33"/>
    </row>
    <row r="22" spans="1:152" x14ac:dyDescent="0.25">
      <c r="A22" s="22" t="s">
        <v>127</v>
      </c>
      <c r="B22" s="20">
        <v>0.70632061639999999</v>
      </c>
      <c r="C22" s="20">
        <v>2.1992972499999999</v>
      </c>
      <c r="D22" s="20">
        <v>29.720340879999998</v>
      </c>
      <c r="E22" s="20">
        <v>193.12860613999999</v>
      </c>
      <c r="F22" s="20">
        <v>16.847612059999999</v>
      </c>
      <c r="G22" s="20">
        <v>16.84766625</v>
      </c>
      <c r="H22" s="20">
        <v>193.12891826000001</v>
      </c>
      <c r="I22" s="20">
        <v>193.1276781</v>
      </c>
      <c r="J22" s="20">
        <v>55.595195420000003</v>
      </c>
      <c r="K22" s="20">
        <v>0.65556567690000001</v>
      </c>
      <c r="L22" s="20">
        <v>1.160246482</v>
      </c>
      <c r="M22" s="20">
        <v>0.1686629</v>
      </c>
      <c r="N22" s="20">
        <v>8.4331760000000006E-3</v>
      </c>
      <c r="O22" s="20">
        <v>0.16023030999999999</v>
      </c>
      <c r="P22" s="20">
        <v>404.46188361999998</v>
      </c>
      <c r="Q22" s="20">
        <v>0.31061994316000002</v>
      </c>
      <c r="R22" s="20">
        <v>404.46113395999998</v>
      </c>
      <c r="S22" s="20">
        <v>0.21243751833999999</v>
      </c>
      <c r="T22" s="20">
        <v>0.21965914680999901</v>
      </c>
      <c r="U22" s="20">
        <v>0.126934096325</v>
      </c>
      <c r="V22" s="20">
        <v>0.41786931546349998</v>
      </c>
      <c r="W22" s="20">
        <v>0.11232284249829901</v>
      </c>
      <c r="X22" s="20">
        <v>2634.9965999999999</v>
      </c>
      <c r="Y22" s="20">
        <v>66.458610469000007</v>
      </c>
      <c r="Z22" s="20">
        <v>66.459661725000004</v>
      </c>
      <c r="AA22" s="20">
        <v>1835.967363</v>
      </c>
      <c r="AB22" s="20">
        <v>1836.0246447</v>
      </c>
      <c r="AC22" s="20">
        <v>8.5588660000000003E-4</v>
      </c>
      <c r="AD22" s="20">
        <v>1.1982408600000001E-4</v>
      </c>
      <c r="AE22" s="20">
        <v>7.3606720000000004E-4</v>
      </c>
      <c r="AF22" s="20">
        <v>0.22032007143999999</v>
      </c>
      <c r="AG22" s="20">
        <v>251231.06239400001</v>
      </c>
      <c r="AH22" s="20">
        <v>36446913.015999898</v>
      </c>
      <c r="AI22" s="20">
        <v>251331.56578999999</v>
      </c>
      <c r="AJ22" s="20">
        <v>5.8910481039999999E-3</v>
      </c>
      <c r="AK22" s="20">
        <v>55.666545549999903</v>
      </c>
      <c r="AL22" s="20">
        <v>387.15149059999999</v>
      </c>
      <c r="AM22" s="20">
        <v>59.445281090000002</v>
      </c>
      <c r="AN22" s="20">
        <v>1.9552194709999999</v>
      </c>
      <c r="AO22" s="20">
        <v>163.13899369999999</v>
      </c>
      <c r="AP22" s="20">
        <v>28.448501889999999</v>
      </c>
      <c r="AQ22" s="20">
        <v>602.84736999999996</v>
      </c>
      <c r="AR22" s="20">
        <v>1218.9633711639999</v>
      </c>
      <c r="AS22" s="20">
        <v>329.75190228000002</v>
      </c>
      <c r="AT22" s="20">
        <v>214.57572999999999</v>
      </c>
      <c r="AU22" s="20">
        <v>338.2533497</v>
      </c>
      <c r="AV22" s="20">
        <v>264.97178122000003</v>
      </c>
      <c r="AW22" s="20">
        <v>264.98003720000003</v>
      </c>
      <c r="AX22" s="20">
        <v>1354.7606685999999</v>
      </c>
      <c r="AY22" s="20">
        <v>3244.3789000000002</v>
      </c>
      <c r="AZ22" s="20">
        <v>7600.5251740000003</v>
      </c>
      <c r="BA22" s="20">
        <v>1.2281149353</v>
      </c>
      <c r="BB22" s="20">
        <v>1.432165194</v>
      </c>
      <c r="BC22" s="20">
        <v>213.50528069999999</v>
      </c>
      <c r="BD22" s="20">
        <v>213.5046864</v>
      </c>
      <c r="BE22" s="20">
        <v>213.50208549999999</v>
      </c>
      <c r="BF22" s="20">
        <v>444.46081286999998</v>
      </c>
      <c r="BG22" s="20">
        <v>444.47265929599899</v>
      </c>
      <c r="BH22" s="20">
        <v>7.6320674000000003E-3</v>
      </c>
      <c r="BI22" s="20">
        <v>6.9790583999999997E-4</v>
      </c>
      <c r="BJ22" s="20">
        <v>6.9795234999999996E-4</v>
      </c>
      <c r="BK22" s="20">
        <v>7.6317032999999998E-3</v>
      </c>
      <c r="BL22" s="20">
        <v>273.63012570000001</v>
      </c>
      <c r="BM22" s="20">
        <v>259.14701009999999</v>
      </c>
      <c r="BN22" s="20">
        <v>0.159901891431</v>
      </c>
      <c r="BO22" s="20">
        <v>478.67494302</v>
      </c>
      <c r="BP22" s="20">
        <v>11.4495412299999</v>
      </c>
      <c r="BQ22" s="20">
        <v>77.452338089999998</v>
      </c>
      <c r="BR22" s="20">
        <v>17.163114159999999</v>
      </c>
      <c r="BS22" s="20">
        <v>0.31056794999999998</v>
      </c>
      <c r="BT22" s="20">
        <v>0.55212110000000003</v>
      </c>
      <c r="BU22" s="20">
        <v>40.572170790000001</v>
      </c>
      <c r="BV22" s="20">
        <v>0</v>
      </c>
      <c r="BW22" s="20">
        <v>532.95728999999994</v>
      </c>
      <c r="BX22" s="20">
        <v>30.258856286</v>
      </c>
      <c r="BY22" s="20">
        <v>30.280422336000001</v>
      </c>
      <c r="BZ22" s="20">
        <v>1980.6924097000001</v>
      </c>
      <c r="CA22" s="20">
        <v>1980.6773111</v>
      </c>
      <c r="CB22" s="20">
        <v>0.11681553</v>
      </c>
      <c r="CC22" s="20">
        <v>1.9858677000000002E-2</v>
      </c>
      <c r="CD22" s="20">
        <v>9.6957184000000002E-2</v>
      </c>
      <c r="CE22" s="20">
        <v>28310.098983999898</v>
      </c>
      <c r="CF22" s="20">
        <v>5620.0306099999998</v>
      </c>
      <c r="CG22" s="20">
        <v>5312.7481459999999</v>
      </c>
      <c r="CH22" s="20">
        <v>11798.308473999999</v>
      </c>
      <c r="CI22" s="20">
        <v>34202.402759999997</v>
      </c>
      <c r="CJ22" s="20">
        <v>26821.339324</v>
      </c>
      <c r="CK22" s="20">
        <v>633.00542419999999</v>
      </c>
      <c r="CL22" s="20">
        <v>5.3078143239999998</v>
      </c>
      <c r="CM22" s="20">
        <v>5.8904759463000002E-3</v>
      </c>
      <c r="CN22" s="20">
        <v>0.59741826379999996</v>
      </c>
      <c r="CO22" s="20">
        <v>0.33264559914000003</v>
      </c>
      <c r="CP22" s="20">
        <v>5.9837184299999997</v>
      </c>
      <c r="CQ22" s="20">
        <v>1.5153024366000001</v>
      </c>
      <c r="CR22" s="20">
        <v>7761.778018</v>
      </c>
      <c r="CS22" s="20">
        <v>7.5101677209999904</v>
      </c>
      <c r="CT22" s="20">
        <v>1.5968219480000001</v>
      </c>
      <c r="CU22" s="20">
        <v>515.03393610000001</v>
      </c>
      <c r="CV22" s="20">
        <v>75.772002845999907</v>
      </c>
      <c r="CW22" s="20">
        <v>0</v>
      </c>
      <c r="CX22" s="20">
        <v>3.1380996520000002</v>
      </c>
      <c r="CY22" s="20">
        <v>3.4353812000000003E-5</v>
      </c>
      <c r="CZ22" s="20">
        <v>0.62020806750000002</v>
      </c>
      <c r="DA22" s="20">
        <v>4450.8337011999902</v>
      </c>
      <c r="DB22" s="20">
        <v>329.37459999999999</v>
      </c>
      <c r="DC22" s="20">
        <v>109.970215</v>
      </c>
      <c r="DD22" s="20">
        <v>1421.7356150000001</v>
      </c>
      <c r="DE22" s="20">
        <v>3029.0995330400001</v>
      </c>
      <c r="DF22" s="20">
        <v>1.440504228</v>
      </c>
      <c r="DG22" s="20">
        <v>0.55212110000000003</v>
      </c>
      <c r="DH22" s="20">
        <v>261.581903732</v>
      </c>
      <c r="DI22" s="20">
        <v>1.7379176809999901</v>
      </c>
      <c r="DJ22" s="20">
        <v>97.798404129999994</v>
      </c>
      <c r="DK22" s="20">
        <v>9.4181685470000005</v>
      </c>
      <c r="DL22" s="20">
        <v>2.7929421250000002</v>
      </c>
      <c r="DM22" s="20">
        <v>402.09412909999998</v>
      </c>
      <c r="DN22" s="20">
        <v>12.195318047000001</v>
      </c>
      <c r="DO22" s="20">
        <v>79.852185559999995</v>
      </c>
      <c r="DP22" s="20">
        <v>2.9453309935999998</v>
      </c>
      <c r="DQ22" s="20">
        <v>38.955493699999998</v>
      </c>
      <c r="DR22" s="20">
        <v>0.46799932351000001</v>
      </c>
      <c r="DS22" s="20">
        <v>1.5131913416</v>
      </c>
      <c r="DT22" s="20">
        <v>350.55200000000002</v>
      </c>
      <c r="DU22" s="20">
        <v>629.94948692000003</v>
      </c>
      <c r="DV22" s="20">
        <v>629.95116036000002</v>
      </c>
      <c r="DW22" s="20">
        <v>4753.4344402999996</v>
      </c>
      <c r="DX22" s="20">
        <v>9.3044208509999997</v>
      </c>
      <c r="DY22" s="20">
        <v>9.3040166509999995</v>
      </c>
      <c r="DZ22" s="20">
        <v>0.41459342199999999</v>
      </c>
      <c r="EA22" s="20">
        <v>733.14197000000001</v>
      </c>
      <c r="EB22" s="20">
        <v>19660.546233999899</v>
      </c>
      <c r="EC22" s="20">
        <v>2075.7178937200001</v>
      </c>
      <c r="ED22" s="20">
        <v>1674.80426167</v>
      </c>
      <c r="EE22" s="20">
        <v>1674.84533317</v>
      </c>
      <c r="EF22" s="20">
        <v>358.47713201200003</v>
      </c>
      <c r="EG22" s="20">
        <v>0</v>
      </c>
      <c r="EH22" s="20">
        <v>190.20230316999999</v>
      </c>
      <c r="EI22" s="20">
        <v>17501.298253000001</v>
      </c>
      <c r="EJ22" s="20">
        <v>988.28287092000005</v>
      </c>
      <c r="EK22" s="20">
        <v>2411.8292477999998</v>
      </c>
      <c r="EL22" s="20">
        <v>988.31562893</v>
      </c>
      <c r="EM22" s="33"/>
      <c r="EN22" s="33"/>
      <c r="EO22" s="33"/>
      <c r="EP22" s="33"/>
      <c r="EQ22" s="33"/>
      <c r="ER22" s="33"/>
      <c r="ES22" s="33"/>
      <c r="ET22" s="33"/>
      <c r="EU22" s="33"/>
      <c r="EV22" s="33"/>
    </row>
    <row r="23" spans="1:152" x14ac:dyDescent="0.25">
      <c r="A23" s="22" t="s">
        <v>22</v>
      </c>
      <c r="B23" s="20">
        <v>1.502436581</v>
      </c>
      <c r="C23" s="20">
        <v>4.7214363319999997</v>
      </c>
      <c r="D23" s="20">
        <v>63.318934569999897</v>
      </c>
      <c r="E23" s="20">
        <v>408.3435776</v>
      </c>
      <c r="F23" s="20">
        <v>37.930397630000002</v>
      </c>
      <c r="G23" s="20">
        <v>37.930389149999897</v>
      </c>
      <c r="H23" s="20">
        <v>408.34382299999999</v>
      </c>
      <c r="I23" s="20">
        <v>408.34139919999899</v>
      </c>
      <c r="J23" s="20">
        <v>122.392276</v>
      </c>
      <c r="K23" s="20">
        <v>1.377923212</v>
      </c>
      <c r="L23" s="20">
        <v>2.44661565</v>
      </c>
      <c r="M23" s="20">
        <v>0.25343710000000003</v>
      </c>
      <c r="N23" s="20">
        <v>1.2671869000000001E-2</v>
      </c>
      <c r="O23" s="20">
        <v>0.24076576999999999</v>
      </c>
      <c r="P23" s="20">
        <v>874.59158213000001</v>
      </c>
      <c r="Q23" s="20">
        <v>0.62684244899999997</v>
      </c>
      <c r="R23" s="20">
        <v>874.59115027999997</v>
      </c>
      <c r="S23" s="20">
        <v>0.4382778497</v>
      </c>
      <c r="T23" s="20">
        <v>0.45317476649999999</v>
      </c>
      <c r="U23" s="20">
        <v>0.26722794333</v>
      </c>
      <c r="V23" s="20">
        <v>0.88462390464999996</v>
      </c>
      <c r="W23" s="20">
        <v>0.23934029086</v>
      </c>
      <c r="X23" s="20">
        <v>2852.7262999999998</v>
      </c>
      <c r="Y23" s="20">
        <v>122.15270726999999</v>
      </c>
      <c r="Z23" s="20">
        <v>122.15549015000001</v>
      </c>
      <c r="AA23" s="20">
        <v>3903.9551019999999</v>
      </c>
      <c r="AB23" s="20">
        <v>3904.0762559999998</v>
      </c>
      <c r="AC23" s="20">
        <v>1.26549E-3</v>
      </c>
      <c r="AD23" s="20">
        <v>1.7716826999999999E-4</v>
      </c>
      <c r="AE23" s="20">
        <v>1.0883271000000001E-3</v>
      </c>
      <c r="AF23" s="20">
        <v>0.44876139029999901</v>
      </c>
      <c r="AG23" s="20">
        <v>594626.25023999996</v>
      </c>
      <c r="AH23" s="20">
        <v>55627640.905000001</v>
      </c>
      <c r="AI23" s="20">
        <v>594864.10693999997</v>
      </c>
      <c r="AJ23" s="20">
        <v>1.19950999409999E-2</v>
      </c>
      <c r="AK23" s="20">
        <v>115.76205379999899</v>
      </c>
      <c r="AL23" s="20">
        <v>840.89964899999904</v>
      </c>
      <c r="AM23" s="20">
        <v>114.79423953</v>
      </c>
      <c r="AN23" s="20">
        <v>3.8766768199999899</v>
      </c>
      <c r="AO23" s="20">
        <v>315.17963090000001</v>
      </c>
      <c r="AP23" s="20">
        <v>56.460958699999999</v>
      </c>
      <c r="AQ23" s="20">
        <v>1175.8668970000001</v>
      </c>
      <c r="AR23" s="20">
        <v>2613.0120512399999</v>
      </c>
      <c r="AS23" s="20">
        <v>719.76623700999903</v>
      </c>
      <c r="AT23" s="20">
        <v>434.06207000000001</v>
      </c>
      <c r="AU23" s="20">
        <v>744.51970099999903</v>
      </c>
      <c r="AV23" s="20">
        <v>589.11592737999899</v>
      </c>
      <c r="AW23" s="20">
        <v>589.13532456999997</v>
      </c>
      <c r="AX23" s="20">
        <v>2749.9702287</v>
      </c>
      <c r="AY23" s="20">
        <v>6010.2002000000002</v>
      </c>
      <c r="AZ23" s="20">
        <v>16585.463250000001</v>
      </c>
      <c r="BA23" s="20">
        <v>2.5503685580000002</v>
      </c>
      <c r="BB23" s="20">
        <v>3.02583827299999</v>
      </c>
      <c r="BC23" s="20">
        <v>456.87069750000001</v>
      </c>
      <c r="BD23" s="20">
        <v>456.8714253</v>
      </c>
      <c r="BE23" s="20">
        <v>456.86442149999999</v>
      </c>
      <c r="BF23" s="20">
        <v>920.844901249999</v>
      </c>
      <c r="BG23" s="20">
        <v>920.86817840999902</v>
      </c>
      <c r="BH23" s="20">
        <v>1.1073876999999999E-2</v>
      </c>
      <c r="BI23" s="20">
        <v>1.0232406999999999E-3</v>
      </c>
      <c r="BJ23" s="20">
        <v>1.0233019E-3</v>
      </c>
      <c r="BK23" s="20">
        <v>1.1073207999999999E-2</v>
      </c>
      <c r="BL23" s="20">
        <v>645.50390100000004</v>
      </c>
      <c r="BM23" s="20">
        <v>607.45410829999901</v>
      </c>
      <c r="BN23" s="20">
        <v>0.33784510626999997</v>
      </c>
      <c r="BO23" s="20">
        <v>1084.5275463999999</v>
      </c>
      <c r="BP23" s="20">
        <v>23.815203871000001</v>
      </c>
      <c r="BQ23" s="20">
        <v>181.14356620000001</v>
      </c>
      <c r="BR23" s="20">
        <v>36.404229399999998</v>
      </c>
      <c r="BS23" s="20">
        <v>0.36120224000000001</v>
      </c>
      <c r="BT23" s="20">
        <v>0.64213710000000002</v>
      </c>
      <c r="BU23" s="20">
        <v>83.019902119999998</v>
      </c>
      <c r="BV23" s="20">
        <v>0</v>
      </c>
      <c r="BW23" s="20">
        <v>880.43567800000005</v>
      </c>
      <c r="BX23" s="20">
        <v>64.934064299999903</v>
      </c>
      <c r="BY23" s="20">
        <v>64.979882099999998</v>
      </c>
      <c r="BZ23" s="20">
        <v>3113.8187947000001</v>
      </c>
      <c r="CA23" s="20">
        <v>3113.7995545999902</v>
      </c>
      <c r="CB23" s="20">
        <v>0.18248421000000001</v>
      </c>
      <c r="CC23" s="20">
        <v>3.1022104000000002E-2</v>
      </c>
      <c r="CD23" s="20">
        <v>0.1514606</v>
      </c>
      <c r="CE23" s="20">
        <v>67477.119900000005</v>
      </c>
      <c r="CF23" s="20">
        <v>12565.36486</v>
      </c>
      <c r="CG23" s="20">
        <v>11800.751249999999</v>
      </c>
      <c r="CH23" s="20">
        <v>25982.7473499999</v>
      </c>
      <c r="CI23" s="20">
        <v>80684.777799999996</v>
      </c>
      <c r="CJ23" s="20">
        <v>63523.468349999901</v>
      </c>
      <c r="CK23" s="20">
        <v>1400.277118</v>
      </c>
      <c r="CL23" s="20">
        <v>11.17505862</v>
      </c>
      <c r="CM23" s="20">
        <v>1.1994080741E-2</v>
      </c>
      <c r="CN23" s="20">
        <v>1.2318391256000001</v>
      </c>
      <c r="CO23" s="20">
        <v>0.68810734600000001</v>
      </c>
      <c r="CP23" s="20">
        <v>12.684612099999899</v>
      </c>
      <c r="CQ23" s="20">
        <v>2.7152216334000001</v>
      </c>
      <c r="CR23" s="20">
        <v>17022.716480999999</v>
      </c>
      <c r="CS23" s="20">
        <v>14.29102432</v>
      </c>
      <c r="CT23" s="20">
        <v>3.1082667389999998</v>
      </c>
      <c r="CU23" s="20">
        <v>1097.6586067999999</v>
      </c>
      <c r="CV23" s="20">
        <v>86.825125459999995</v>
      </c>
      <c r="CW23" s="20">
        <v>0</v>
      </c>
      <c r="CX23" s="20">
        <v>6.6680633359999897</v>
      </c>
      <c r="CY23" s="20">
        <v>5.6180254999999998E-5</v>
      </c>
      <c r="CZ23" s="20">
        <v>1.0372675089999901</v>
      </c>
      <c r="DA23" s="20">
        <v>6151.9405550000001</v>
      </c>
      <c r="DB23" s="20">
        <v>356.59102999999999</v>
      </c>
      <c r="DC23" s="20">
        <v>158.71912</v>
      </c>
      <c r="DD23" s="20">
        <v>2549.0135850000001</v>
      </c>
      <c r="DE23" s="20">
        <v>3602.9297663999901</v>
      </c>
      <c r="DF23" s="20">
        <v>1.988776195</v>
      </c>
      <c r="DG23" s="20">
        <v>0.64213710000000002</v>
      </c>
      <c r="DH23" s="20">
        <v>307.58763995999999</v>
      </c>
      <c r="DI23" s="20">
        <v>2.6377741000000001</v>
      </c>
      <c r="DJ23" s="20">
        <v>174.524613399999</v>
      </c>
      <c r="DK23" s="20">
        <v>18.695521599999999</v>
      </c>
      <c r="DL23" s="20">
        <v>5.6443026299999897</v>
      </c>
      <c r="DM23" s="20">
        <v>753.18210599999998</v>
      </c>
      <c r="DN23" s="20">
        <v>27.020746630000001</v>
      </c>
      <c r="DO23" s="20">
        <v>167.08343869999999</v>
      </c>
      <c r="DP23" s="20">
        <v>5.6775642905000003</v>
      </c>
      <c r="DQ23" s="20">
        <v>72.308085899999995</v>
      </c>
      <c r="DR23" s="20">
        <v>0.64366981670000001</v>
      </c>
      <c r="DS23" s="20">
        <v>3.1270553329999999</v>
      </c>
      <c r="DT23" s="20">
        <v>2211.2224000000001</v>
      </c>
      <c r="DU23" s="20">
        <v>561.79025000000001</v>
      </c>
      <c r="DV23" s="20">
        <v>561.78976590000002</v>
      </c>
      <c r="DW23" s="20">
        <v>10568.547837</v>
      </c>
      <c r="DX23" s="20">
        <v>20.394557729999999</v>
      </c>
      <c r="DY23" s="20">
        <v>20.393570963999998</v>
      </c>
      <c r="DZ23" s="20">
        <v>0.87425169699999905</v>
      </c>
      <c r="EA23" s="20">
        <v>1058.1238000000001</v>
      </c>
      <c r="EB23" s="20">
        <v>42828.979309999901</v>
      </c>
      <c r="EC23" s="20">
        <v>4580.5025145</v>
      </c>
      <c r="ED23" s="20">
        <v>3688.4229622600001</v>
      </c>
      <c r="EE23" s="20">
        <v>3688.4966445</v>
      </c>
      <c r="EF23" s="20">
        <v>798.42794813</v>
      </c>
      <c r="EG23" s="20">
        <v>0</v>
      </c>
      <c r="EH23" s="20">
        <v>485.92059286</v>
      </c>
      <c r="EI23" s="20">
        <v>38228.508329999997</v>
      </c>
      <c r="EJ23" s="20">
        <v>2199.1637566999998</v>
      </c>
      <c r="EK23" s="20">
        <v>5316.1295133999902</v>
      </c>
      <c r="EL23" s="20">
        <v>2199.2343997999901</v>
      </c>
      <c r="EM23" s="33"/>
      <c r="EN23" s="33"/>
      <c r="EO23" s="33"/>
      <c r="EP23" s="33"/>
      <c r="EQ23" s="33"/>
      <c r="ER23" s="33"/>
      <c r="ES23" s="33"/>
      <c r="ET23" s="33"/>
      <c r="EU23" s="33"/>
      <c r="EV23" s="33"/>
    </row>
    <row r="24" spans="1:152" x14ac:dyDescent="0.25">
      <c r="A24" s="22" t="s">
        <v>23</v>
      </c>
      <c r="B24" s="20">
        <v>0.956631169</v>
      </c>
      <c r="C24" s="20">
        <v>3.0599080889999999</v>
      </c>
      <c r="D24" s="20">
        <v>41.170159030000001</v>
      </c>
      <c r="E24" s="20">
        <v>263.07269869999999</v>
      </c>
      <c r="F24" s="20">
        <v>22.45457498</v>
      </c>
      <c r="G24" s="20">
        <v>22.454641939999998</v>
      </c>
      <c r="H24" s="20">
        <v>263.07266279999999</v>
      </c>
      <c r="I24" s="20">
        <v>263.07112510000002</v>
      </c>
      <c r="J24" s="20">
        <v>75.279468299999905</v>
      </c>
      <c r="K24" s="20">
        <v>0.86837417500000003</v>
      </c>
      <c r="L24" s="20">
        <v>1.496112914</v>
      </c>
      <c r="M24" s="20">
        <v>0.15213995999999999</v>
      </c>
      <c r="N24" s="20">
        <v>7.6070299999999999E-3</v>
      </c>
      <c r="O24" s="20">
        <v>0.14453346</v>
      </c>
      <c r="P24" s="20">
        <v>642.02963580000005</v>
      </c>
      <c r="Q24" s="20">
        <v>0.3814863946</v>
      </c>
      <c r="R24" s="20">
        <v>642.02962098</v>
      </c>
      <c r="S24" s="20">
        <v>0.28023575286000002</v>
      </c>
      <c r="T24" s="20">
        <v>0.28976073243</v>
      </c>
      <c r="U24" s="20">
        <v>0.17402185240499901</v>
      </c>
      <c r="V24" s="20">
        <v>0.58731823948999995</v>
      </c>
      <c r="W24" s="20">
        <v>0.158325623163</v>
      </c>
      <c r="X24" s="20">
        <v>1272.5835999999999</v>
      </c>
      <c r="Y24" s="20">
        <v>75.747678836000006</v>
      </c>
      <c r="Z24" s="20">
        <v>75.749222824</v>
      </c>
      <c r="AA24" s="20">
        <v>2401.0865012999998</v>
      </c>
      <c r="AB24" s="20">
        <v>2401.161153</v>
      </c>
      <c r="AC24" s="20">
        <v>7.6473619999999998E-4</v>
      </c>
      <c r="AD24" s="20">
        <v>1.0706338E-4</v>
      </c>
      <c r="AE24" s="20">
        <v>6.5767349999999996E-4</v>
      </c>
      <c r="AF24" s="20">
        <v>0.27715766139999998</v>
      </c>
      <c r="AG24" s="20">
        <v>385773.88463999901</v>
      </c>
      <c r="AH24" s="20">
        <v>32639309.373</v>
      </c>
      <c r="AI24" s="20">
        <v>385928.40310999902</v>
      </c>
      <c r="AJ24" s="20">
        <v>7.5215441765000002E-3</v>
      </c>
      <c r="AK24" s="20">
        <v>66.777425279999903</v>
      </c>
      <c r="AL24" s="20">
        <v>491.96918779999999</v>
      </c>
      <c r="AM24" s="20">
        <v>64.595542859999995</v>
      </c>
      <c r="AN24" s="20">
        <v>2.1796502800000002</v>
      </c>
      <c r="AO24" s="20">
        <v>177.35271789999999</v>
      </c>
      <c r="AP24" s="20">
        <v>31.81304536</v>
      </c>
      <c r="AQ24" s="20">
        <v>664.14022599999998</v>
      </c>
      <c r="AR24" s="20">
        <v>1687.6028186599999</v>
      </c>
      <c r="AS24" s="20">
        <v>461.77166194999899</v>
      </c>
      <c r="AT24" s="20">
        <v>250.93959000000001</v>
      </c>
      <c r="AU24" s="20">
        <v>474.05616529999998</v>
      </c>
      <c r="AV24" s="20">
        <v>373.39316846999998</v>
      </c>
      <c r="AW24" s="20">
        <v>373.4052461</v>
      </c>
      <c r="AX24" s="20">
        <v>1709.88407849999</v>
      </c>
      <c r="AY24" s="20">
        <v>3569.3593999999998</v>
      </c>
      <c r="AZ24" s="20">
        <v>10678.539086999999</v>
      </c>
      <c r="BA24" s="20">
        <v>1.588786818</v>
      </c>
      <c r="BB24" s="20">
        <v>1.912533737</v>
      </c>
      <c r="BC24" s="20">
        <v>275.12319989999997</v>
      </c>
      <c r="BD24" s="20">
        <v>275.12372260000001</v>
      </c>
      <c r="BE24" s="20">
        <v>275.119393599999</v>
      </c>
      <c r="BF24" s="20">
        <v>573.79406963999998</v>
      </c>
      <c r="BG24" s="20">
        <v>573.80812063999997</v>
      </c>
      <c r="BH24" s="20">
        <v>6.6799032999999997E-3</v>
      </c>
      <c r="BI24" s="20">
        <v>6.1633333000000003E-4</v>
      </c>
      <c r="BJ24" s="20">
        <v>6.1637330000000002E-4</v>
      </c>
      <c r="BK24" s="20">
        <v>6.6795064999999997E-3</v>
      </c>
      <c r="BL24" s="20">
        <v>401.87591179999998</v>
      </c>
      <c r="BM24" s="20">
        <v>375.43155979999898</v>
      </c>
      <c r="BN24" s="20">
        <v>0.22370845188999999</v>
      </c>
      <c r="BO24" s="20">
        <v>665.26336446000005</v>
      </c>
      <c r="BP24" s="20">
        <v>15.1881177029999</v>
      </c>
      <c r="BQ24" s="20">
        <v>113.51081252</v>
      </c>
      <c r="BR24" s="20">
        <v>22.306464769999899</v>
      </c>
      <c r="BS24" s="20">
        <v>0.17512744999999999</v>
      </c>
      <c r="BT24" s="20">
        <v>0.31133768000000001</v>
      </c>
      <c r="BU24" s="20">
        <v>54.801615839999997</v>
      </c>
      <c r="BV24" s="20">
        <v>0</v>
      </c>
      <c r="BW24" s="20">
        <v>525.35273299999994</v>
      </c>
      <c r="BX24" s="20">
        <v>41.404538349999903</v>
      </c>
      <c r="BY24" s="20">
        <v>41.434991699999998</v>
      </c>
      <c r="BZ24" s="20">
        <v>1954.59466119999</v>
      </c>
      <c r="CA24" s="20">
        <v>1954.5775317</v>
      </c>
      <c r="CB24" s="20">
        <v>0.11178199</v>
      </c>
      <c r="CC24" s="20">
        <v>1.9002900999999999E-2</v>
      </c>
      <c r="CD24" s="20">
        <v>9.2778793999999998E-2</v>
      </c>
      <c r="CE24" s="20">
        <v>42185.371500000001</v>
      </c>
      <c r="CF24" s="20">
        <v>7647.2396550000003</v>
      </c>
      <c r="CG24" s="20">
        <v>7124.9290799999999</v>
      </c>
      <c r="CH24" s="20">
        <v>16251.307187</v>
      </c>
      <c r="CI24" s="20">
        <v>50232.485679999903</v>
      </c>
      <c r="CJ24" s="20">
        <v>39428.509299999998</v>
      </c>
      <c r="CK24" s="20">
        <v>893.99338020000005</v>
      </c>
      <c r="CL24" s="20">
        <v>7.0471029549999997</v>
      </c>
      <c r="CM24" s="20">
        <v>7.5208713039999998E-3</v>
      </c>
      <c r="CN24" s="20">
        <v>0.77916616989999998</v>
      </c>
      <c r="CO24" s="20">
        <v>0.43548715840000002</v>
      </c>
      <c r="CP24" s="20">
        <v>8.1051099799999999</v>
      </c>
      <c r="CQ24" s="20">
        <v>1.511018481</v>
      </c>
      <c r="CR24" s="20">
        <v>10541.581114999901</v>
      </c>
      <c r="CS24" s="20">
        <v>8.2761520399999995</v>
      </c>
      <c r="CT24" s="20">
        <v>1.7668827979999999</v>
      </c>
      <c r="CU24" s="20">
        <v>663.51303299999995</v>
      </c>
      <c r="CV24" s="20">
        <v>40.237731364999902</v>
      </c>
      <c r="CW24" s="20">
        <v>0</v>
      </c>
      <c r="CX24" s="20">
        <v>4.239708094</v>
      </c>
      <c r="CY24" s="20">
        <v>3.3353626000000003E-5</v>
      </c>
      <c r="CZ24" s="20">
        <v>0.55890007799999997</v>
      </c>
      <c r="DA24" s="20">
        <v>3218.3471800000002</v>
      </c>
      <c r="DB24" s="20">
        <v>159.07337999999999</v>
      </c>
      <c r="DC24" s="20">
        <v>88.584959999999995</v>
      </c>
      <c r="DD24" s="20">
        <v>1476.020751</v>
      </c>
      <c r="DE24" s="20">
        <v>1742.32772963</v>
      </c>
      <c r="DF24" s="20">
        <v>1.0145208640000001</v>
      </c>
      <c r="DG24" s="20">
        <v>0.31133768000000001</v>
      </c>
      <c r="DH24" s="20">
        <v>145.71929150999901</v>
      </c>
      <c r="DI24" s="20">
        <v>1.3751210549999999</v>
      </c>
      <c r="DJ24" s="20">
        <v>102.8533188</v>
      </c>
      <c r="DK24" s="20">
        <v>10.914942780000001</v>
      </c>
      <c r="DL24" s="20">
        <v>3.3463192300000002</v>
      </c>
      <c r="DM24" s="20">
        <v>449.61314199999998</v>
      </c>
      <c r="DN24" s="20">
        <v>17.044398390000001</v>
      </c>
      <c r="DO24" s="20">
        <v>101.6016369</v>
      </c>
      <c r="DP24" s="20">
        <v>3.21110773599999</v>
      </c>
      <c r="DQ24" s="20">
        <v>41.5644273999999</v>
      </c>
      <c r="DR24" s="20">
        <v>0.32510592241999903</v>
      </c>
      <c r="DS24" s="20">
        <v>1.93774618</v>
      </c>
      <c r="DT24" s="20">
        <v>1339.2739999999999</v>
      </c>
      <c r="DU24" s="20">
        <v>311.97856954999997</v>
      </c>
      <c r="DV24" s="20">
        <v>311.97828295999898</v>
      </c>
      <c r="DW24" s="20">
        <v>6530.9987086000001</v>
      </c>
      <c r="DX24" s="20">
        <v>13.320458670000001</v>
      </c>
      <c r="DY24" s="20">
        <v>13.31982017</v>
      </c>
      <c r="DZ24" s="20">
        <v>0.53460803699999904</v>
      </c>
      <c r="EA24" s="20">
        <v>590.56979999999999</v>
      </c>
      <c r="EB24" s="20">
        <v>26827.236339999999</v>
      </c>
      <c r="EC24" s="20">
        <v>2862.6601013</v>
      </c>
      <c r="ED24" s="20">
        <v>2293.2689985500001</v>
      </c>
      <c r="EE24" s="20">
        <v>2293.3198662699901</v>
      </c>
      <c r="EF24" s="20">
        <v>493.53519556999998</v>
      </c>
      <c r="EG24" s="20">
        <v>0</v>
      </c>
      <c r="EH24" s="20">
        <v>297.57267744000001</v>
      </c>
      <c r="EI24" s="20">
        <v>23980.718107000001</v>
      </c>
      <c r="EJ24" s="20">
        <v>1389.8734561000001</v>
      </c>
      <c r="EK24" s="20">
        <v>3356.5700941999999</v>
      </c>
      <c r="EL24" s="20">
        <v>1389.9159500999999</v>
      </c>
      <c r="EM24" s="33"/>
      <c r="EN24" s="33"/>
      <c r="EO24" s="33"/>
      <c r="EP24" s="33"/>
      <c r="EQ24" s="33"/>
      <c r="ER24" s="33"/>
      <c r="ES24" s="33"/>
      <c r="ET24" s="33"/>
      <c r="EU24" s="33"/>
      <c r="EV24" s="33"/>
    </row>
    <row r="25" spans="1:152" x14ac:dyDescent="0.25">
      <c r="A25" s="22" t="s">
        <v>24</v>
      </c>
      <c r="B25" s="20">
        <v>0.58639105499999999</v>
      </c>
      <c r="C25" s="20">
        <v>1.6234413589999901</v>
      </c>
      <c r="D25" s="20">
        <v>17.043299465</v>
      </c>
      <c r="E25" s="20">
        <v>135.04434499999999</v>
      </c>
      <c r="F25" s="20">
        <v>14.378897</v>
      </c>
      <c r="G25" s="20">
        <v>14.378928999999999</v>
      </c>
      <c r="H25" s="20">
        <v>135.04438110000001</v>
      </c>
      <c r="I25" s="20">
        <v>135.04358859999999</v>
      </c>
      <c r="J25" s="20">
        <v>51.005876100000002</v>
      </c>
      <c r="K25" s="20">
        <v>0.555142154</v>
      </c>
      <c r="L25" s="20">
        <v>1.2255773559999901</v>
      </c>
      <c r="M25" s="20">
        <v>0.10298705</v>
      </c>
      <c r="N25" s="20">
        <v>5.1493509999999999E-3</v>
      </c>
      <c r="O25" s="20">
        <v>9.7837709999999994E-2</v>
      </c>
      <c r="P25" s="20">
        <v>281.89532775999999</v>
      </c>
      <c r="Q25" s="20">
        <v>0.27779619129999999</v>
      </c>
      <c r="R25" s="20">
        <v>281.89510754999998</v>
      </c>
      <c r="S25" s="20">
        <v>0.15584278648</v>
      </c>
      <c r="T25" s="20">
        <v>0.16114025186</v>
      </c>
      <c r="U25" s="20">
        <v>8.6295493850000002E-2</v>
      </c>
      <c r="V25" s="20">
        <v>0.26071697115699999</v>
      </c>
      <c r="W25" s="20">
        <v>7.1045288134000004E-2</v>
      </c>
      <c r="X25" s="20">
        <v>973.3768</v>
      </c>
      <c r="Y25" s="20">
        <v>33.815239085000002</v>
      </c>
      <c r="Z25" s="20">
        <v>33.816018255000003</v>
      </c>
      <c r="AA25" s="20">
        <v>1445.3382256</v>
      </c>
      <c r="AB25" s="20">
        <v>1445.3833536</v>
      </c>
      <c r="AC25" s="20">
        <v>5.0450243999999997E-4</v>
      </c>
      <c r="AD25" s="20">
        <v>7.0630245000000003E-5</v>
      </c>
      <c r="AE25" s="20">
        <v>4.3387100000000001E-4</v>
      </c>
      <c r="AF25" s="20">
        <v>0.1857272848</v>
      </c>
      <c r="AG25" s="20">
        <v>261114.14025999999</v>
      </c>
      <c r="AH25" s="20">
        <v>24844785.872000001</v>
      </c>
      <c r="AI25" s="20">
        <v>261218.59085000001</v>
      </c>
      <c r="AJ25" s="20">
        <v>4.6368637889999996E-3</v>
      </c>
      <c r="AK25" s="20">
        <v>64.003105489999996</v>
      </c>
      <c r="AL25" s="20">
        <v>461.31201820000001</v>
      </c>
      <c r="AM25" s="20">
        <v>63.219681099999903</v>
      </c>
      <c r="AN25" s="20">
        <v>2.1038653939999898</v>
      </c>
      <c r="AO25" s="20">
        <v>173.6350238</v>
      </c>
      <c r="AP25" s="20">
        <v>35.736988439999998</v>
      </c>
      <c r="AQ25" s="20">
        <v>617.33163000000002</v>
      </c>
      <c r="AR25" s="20">
        <v>848.90666381000005</v>
      </c>
      <c r="AS25" s="20">
        <v>221.88473984999999</v>
      </c>
      <c r="AT25" s="20">
        <v>215.15779000000001</v>
      </c>
      <c r="AU25" s="20">
        <v>268.73925379999997</v>
      </c>
      <c r="AV25" s="20">
        <v>215.22011423000001</v>
      </c>
      <c r="AW25" s="20">
        <v>215.22708542999999</v>
      </c>
      <c r="AX25" s="20">
        <v>1168.3633846999901</v>
      </c>
      <c r="AY25" s="20">
        <v>2474.7046</v>
      </c>
      <c r="AZ25" s="20">
        <v>5345.3963320000003</v>
      </c>
      <c r="BA25" s="20">
        <v>1.0614435419999999</v>
      </c>
      <c r="BB25" s="20">
        <v>1.192937608</v>
      </c>
      <c r="BC25" s="20">
        <v>189.22853850000001</v>
      </c>
      <c r="BD25" s="20">
        <v>189.22811369999999</v>
      </c>
      <c r="BE25" s="20">
        <v>189.22588820000001</v>
      </c>
      <c r="BF25" s="20">
        <v>350.67383082999902</v>
      </c>
      <c r="BG25" s="20">
        <v>350.68269021999998</v>
      </c>
      <c r="BH25" s="20">
        <v>4.3277806E-3</v>
      </c>
      <c r="BI25" s="20">
        <v>4.0468815E-4</v>
      </c>
      <c r="BJ25" s="20">
        <v>4.047117E-4</v>
      </c>
      <c r="BK25" s="20">
        <v>4.3275225999999997E-3</v>
      </c>
      <c r="BL25" s="20">
        <v>335.74579299999903</v>
      </c>
      <c r="BM25" s="20">
        <v>343.46110279999903</v>
      </c>
      <c r="BN25" s="20">
        <v>0.100991468982</v>
      </c>
      <c r="BO25" s="20">
        <v>452.04827160000002</v>
      </c>
      <c r="BP25" s="20">
        <v>8.3324373400000002</v>
      </c>
      <c r="BQ25" s="20">
        <v>65.659475240000006</v>
      </c>
      <c r="BR25" s="20">
        <v>17.77971436</v>
      </c>
      <c r="BS25" s="20">
        <v>0.12922727000000001</v>
      </c>
      <c r="BT25" s="20">
        <v>0.22973727999999999</v>
      </c>
      <c r="BU25" s="20">
        <v>21.854092299999898</v>
      </c>
      <c r="BV25" s="20">
        <v>0</v>
      </c>
      <c r="BW25" s="20">
        <v>321.66421300000002</v>
      </c>
      <c r="BX25" s="20">
        <v>24.119436570000001</v>
      </c>
      <c r="BY25" s="20">
        <v>24.132931249999999</v>
      </c>
      <c r="BZ25" s="20">
        <v>1394.9131672000001</v>
      </c>
      <c r="CA25" s="20">
        <v>1394.896653</v>
      </c>
      <c r="CB25" s="20">
        <v>7.6496795000000006E-2</v>
      </c>
      <c r="CC25" s="20">
        <v>1.3004460000000001E-2</v>
      </c>
      <c r="CD25" s="20">
        <v>6.3492290000000007E-2</v>
      </c>
      <c r="CE25" s="20">
        <v>34756.399219999999</v>
      </c>
      <c r="CF25" s="20">
        <v>6876.0816699999996</v>
      </c>
      <c r="CG25" s="20">
        <v>7029.0089699999999</v>
      </c>
      <c r="CH25" s="20">
        <v>9813.2248319999999</v>
      </c>
      <c r="CI25" s="20">
        <v>41966.557999999997</v>
      </c>
      <c r="CJ25" s="20">
        <v>35560.19225</v>
      </c>
      <c r="CK25" s="20">
        <v>482.36869389999998</v>
      </c>
      <c r="CL25" s="20">
        <v>4.3643663850000003</v>
      </c>
      <c r="CM25" s="20">
        <v>4.6364544979999997E-3</v>
      </c>
      <c r="CN25" s="20">
        <v>0.46505382349999902</v>
      </c>
      <c r="CO25" s="20">
        <v>0.25677474220000002</v>
      </c>
      <c r="CP25" s="20">
        <v>4.7248932449999996</v>
      </c>
      <c r="CQ25" s="20">
        <v>1.2730127264</v>
      </c>
      <c r="CR25" s="20">
        <v>6721.1859669999903</v>
      </c>
      <c r="CS25" s="20">
        <v>6.5685350299999996</v>
      </c>
      <c r="CT25" s="20">
        <v>1.622598223</v>
      </c>
      <c r="CU25" s="20">
        <v>514.27836530000002</v>
      </c>
      <c r="CV25" s="20">
        <v>30.580706639999999</v>
      </c>
      <c r="CW25" s="20">
        <v>0</v>
      </c>
      <c r="CX25" s="20">
        <v>2.4810438989999999</v>
      </c>
      <c r="CY25" s="20">
        <v>2.4820450000000001E-5</v>
      </c>
      <c r="CZ25" s="20">
        <v>0.47347548119999999</v>
      </c>
      <c r="DA25" s="20">
        <v>2427.4052889999998</v>
      </c>
      <c r="DB25" s="20">
        <v>121.67271</v>
      </c>
      <c r="DC25" s="20">
        <v>65.008369999999999</v>
      </c>
      <c r="DD25" s="20">
        <v>1117.8538080000001</v>
      </c>
      <c r="DE25" s="20">
        <v>1309.5492115</v>
      </c>
      <c r="DF25" s="20">
        <v>0.78497250499999904</v>
      </c>
      <c r="DG25" s="20">
        <v>0.22973727999999999</v>
      </c>
      <c r="DH25" s="20">
        <v>110.74793948</v>
      </c>
      <c r="DI25" s="20">
        <v>1.2817750959999901</v>
      </c>
      <c r="DJ25" s="20">
        <v>73.540870299999995</v>
      </c>
      <c r="DK25" s="20">
        <v>8.33870355</v>
      </c>
      <c r="DL25" s="20">
        <v>2.6320359899999999</v>
      </c>
      <c r="DM25" s="20">
        <v>320.00996179999902</v>
      </c>
      <c r="DN25" s="20">
        <v>10.71429936</v>
      </c>
      <c r="DO25" s="20">
        <v>69.46082706</v>
      </c>
      <c r="DP25" s="20">
        <v>2.94857738059999</v>
      </c>
      <c r="DQ25" s="20">
        <v>42.338816199999997</v>
      </c>
      <c r="DR25" s="20">
        <v>0.26768277577999999</v>
      </c>
      <c r="DS25" s="20">
        <v>1.3273880259999999</v>
      </c>
      <c r="DT25" s="20">
        <v>1375.8001999999999</v>
      </c>
      <c r="DU25" s="20">
        <v>372.73016497999998</v>
      </c>
      <c r="DV25" s="20">
        <v>372.73043414999898</v>
      </c>
      <c r="DW25" s="20">
        <v>4246.498818</v>
      </c>
      <c r="DX25" s="20">
        <v>6.6640959419999897</v>
      </c>
      <c r="DY25" s="20">
        <v>6.6637921259999997</v>
      </c>
      <c r="DZ25" s="20">
        <v>0.43793715100000002</v>
      </c>
      <c r="EA25" s="20">
        <v>433.39019999999999</v>
      </c>
      <c r="EB25" s="20">
        <v>16274.7914379999</v>
      </c>
      <c r="EC25" s="20">
        <v>1772.84267587</v>
      </c>
      <c r="ED25" s="20">
        <v>1461.8924005599999</v>
      </c>
      <c r="EE25" s="20">
        <v>1461.9253097999999</v>
      </c>
      <c r="EF25" s="20">
        <v>326.00062586000001</v>
      </c>
      <c r="EG25" s="20">
        <v>0</v>
      </c>
      <c r="EH25" s="20">
        <v>217.49040796999901</v>
      </c>
      <c r="EI25" s="20">
        <v>14615.388010000001</v>
      </c>
      <c r="EJ25" s="20">
        <v>807.98657009999999</v>
      </c>
      <c r="EK25" s="20">
        <v>1903.9584566999899</v>
      </c>
      <c r="EL25" s="20">
        <v>808.01188030000003</v>
      </c>
      <c r="EM25" s="33"/>
      <c r="EN25" s="33"/>
      <c r="EO25" s="33"/>
      <c r="EP25" s="33"/>
      <c r="EQ25" s="33"/>
      <c r="ER25" s="33"/>
      <c r="ES25" s="33"/>
      <c r="ET25" s="33"/>
      <c r="EU25" s="33"/>
      <c r="EV25" s="33"/>
    </row>
    <row r="26" spans="1:152" x14ac:dyDescent="0.25">
      <c r="A26" s="22" t="s">
        <v>25</v>
      </c>
      <c r="B26" s="20">
        <v>1.3680452279999999</v>
      </c>
      <c r="C26" s="20">
        <v>3.90643822699999</v>
      </c>
      <c r="D26" s="20">
        <v>41.070576009999897</v>
      </c>
      <c r="E26" s="20">
        <v>338.08401900000001</v>
      </c>
      <c r="F26" s="20">
        <v>33.84834</v>
      </c>
      <c r="G26" s="20">
        <v>33.8483868</v>
      </c>
      <c r="H26" s="20">
        <v>338.083844</v>
      </c>
      <c r="I26" s="20">
        <v>338.08185800000001</v>
      </c>
      <c r="J26" s="20">
        <v>121.28372880000001</v>
      </c>
      <c r="K26" s="20">
        <v>1.2864220280000001</v>
      </c>
      <c r="L26" s="20">
        <v>2.7994001000000002</v>
      </c>
      <c r="M26" s="20">
        <v>0.19486481</v>
      </c>
      <c r="N26" s="20">
        <v>9.7432590000000006E-3</v>
      </c>
      <c r="O26" s="20">
        <v>0.18512210000000001</v>
      </c>
      <c r="P26" s="20">
        <v>628.1581453</v>
      </c>
      <c r="Q26" s="20">
        <v>0.63145435299999997</v>
      </c>
      <c r="R26" s="20">
        <v>628.15910179999901</v>
      </c>
      <c r="S26" s="20">
        <v>0.3673689778</v>
      </c>
      <c r="T26" s="20">
        <v>0.37985677079999902</v>
      </c>
      <c r="U26" s="20">
        <v>0.2087358628</v>
      </c>
      <c r="V26" s="20">
        <v>0.63833025192000004</v>
      </c>
      <c r="W26" s="20">
        <v>0.17516578816600001</v>
      </c>
      <c r="X26" s="20">
        <v>2110.3114999999998</v>
      </c>
      <c r="Y26" s="20">
        <v>92.179102470000004</v>
      </c>
      <c r="Z26" s="20">
        <v>92.181207689999994</v>
      </c>
      <c r="AA26" s="20">
        <v>3530.2396090000002</v>
      </c>
      <c r="AB26" s="20">
        <v>3530.3490240000001</v>
      </c>
      <c r="AC26" s="20">
        <v>9.2809122999999998E-4</v>
      </c>
      <c r="AD26" s="20">
        <v>1.2993263999999999E-4</v>
      </c>
      <c r="AE26" s="20">
        <v>7.981555E-4</v>
      </c>
      <c r="AF26" s="20">
        <v>0.4279707962</v>
      </c>
      <c r="AG26" s="20">
        <v>481873.35159999999</v>
      </c>
      <c r="AH26" s="20">
        <v>50598450.825000003</v>
      </c>
      <c r="AI26" s="20">
        <v>482066.27840000001</v>
      </c>
      <c r="AJ26" s="20">
        <v>1.07589358229999E-2</v>
      </c>
      <c r="AK26" s="20">
        <v>148.97790146</v>
      </c>
      <c r="AL26" s="20">
        <v>1098.1942171000001</v>
      </c>
      <c r="AM26" s="20">
        <v>140.01714851999901</v>
      </c>
      <c r="AN26" s="20">
        <v>4.6367306699999897</v>
      </c>
      <c r="AO26" s="20">
        <v>384.66729600000002</v>
      </c>
      <c r="AP26" s="20">
        <v>85.665077319999995</v>
      </c>
      <c r="AQ26" s="20">
        <v>1332.7606969999999</v>
      </c>
      <c r="AR26" s="20">
        <v>2043.5550155199901</v>
      </c>
      <c r="AS26" s="20">
        <v>563.182378779999</v>
      </c>
      <c r="AT26" s="20">
        <v>430.81400000000002</v>
      </c>
      <c r="AU26" s="20">
        <v>663.29002100000002</v>
      </c>
      <c r="AV26" s="20">
        <v>472.077818699999</v>
      </c>
      <c r="AW26" s="20">
        <v>472.09260440000003</v>
      </c>
      <c r="AX26" s="20">
        <v>2352.9357129999999</v>
      </c>
      <c r="AY26" s="20">
        <v>5303.3881000000001</v>
      </c>
      <c r="AZ26" s="20">
        <v>13244.1692799999</v>
      </c>
      <c r="BA26" s="20">
        <v>2.4447983899999999</v>
      </c>
      <c r="BB26" s="20">
        <v>2.7784233440000001</v>
      </c>
      <c r="BC26" s="20">
        <v>435.711512499999</v>
      </c>
      <c r="BD26" s="20">
        <v>435.71201300000001</v>
      </c>
      <c r="BE26" s="20">
        <v>435.70539050000002</v>
      </c>
      <c r="BF26" s="20">
        <v>747.76615528999901</v>
      </c>
      <c r="BG26" s="20">
        <v>747.78526172999898</v>
      </c>
      <c r="BH26" s="20">
        <v>7.8549654999999999E-3</v>
      </c>
      <c r="BI26" s="20">
        <v>7.441867E-4</v>
      </c>
      <c r="BJ26" s="20">
        <v>7.4423000000000002E-4</v>
      </c>
      <c r="BK26" s="20">
        <v>7.8544830000000006E-3</v>
      </c>
      <c r="BL26" s="20">
        <v>772.37775199999999</v>
      </c>
      <c r="BM26" s="20">
        <v>751.77173500000004</v>
      </c>
      <c r="BN26" s="20">
        <v>0.24650973897299999</v>
      </c>
      <c r="BO26" s="20">
        <v>940.83971159999896</v>
      </c>
      <c r="BP26" s="20">
        <v>18.392164331</v>
      </c>
      <c r="BQ26" s="20">
        <v>160.25056509999999</v>
      </c>
      <c r="BR26" s="20">
        <v>40.871505499999998</v>
      </c>
      <c r="BS26" s="20">
        <v>0.26983193</v>
      </c>
      <c r="BT26" s="20">
        <v>0.47970146000000002</v>
      </c>
      <c r="BU26" s="20">
        <v>49.722137289999999</v>
      </c>
      <c r="BV26" s="20">
        <v>0</v>
      </c>
      <c r="BW26" s="20">
        <v>700.03345000000002</v>
      </c>
      <c r="BX26" s="20">
        <v>56.570736599999996</v>
      </c>
      <c r="BY26" s="20">
        <v>56.603720159999902</v>
      </c>
      <c r="BZ26" s="20">
        <v>2598.841394</v>
      </c>
      <c r="CA26" s="20">
        <v>2598.8187555</v>
      </c>
      <c r="CB26" s="20">
        <v>0.14524672999999999</v>
      </c>
      <c r="CC26" s="20">
        <v>2.4691995000000001E-2</v>
      </c>
      <c r="CD26" s="20">
        <v>0.12055502</v>
      </c>
      <c r="CE26" s="20">
        <v>78467.104059999998</v>
      </c>
      <c r="CF26" s="20">
        <v>17307.718649999999</v>
      </c>
      <c r="CG26" s="20">
        <v>16831.70217</v>
      </c>
      <c r="CH26" s="20">
        <v>21800.105179999999</v>
      </c>
      <c r="CI26" s="20">
        <v>96543.359599999996</v>
      </c>
      <c r="CJ26" s="20">
        <v>76387.8553599999</v>
      </c>
      <c r="CK26" s="20">
        <v>1145.9158494999999</v>
      </c>
      <c r="CL26" s="20">
        <v>10.186672349999901</v>
      </c>
      <c r="CM26" s="20">
        <v>1.0757976677E-2</v>
      </c>
      <c r="CN26" s="20">
        <v>1.08663014</v>
      </c>
      <c r="CO26" s="20">
        <v>0.60314279879999999</v>
      </c>
      <c r="CP26" s="20">
        <v>11.135939670000001</v>
      </c>
      <c r="CQ26" s="20">
        <v>2.72573161249999</v>
      </c>
      <c r="CR26" s="20">
        <v>14446.034793999999</v>
      </c>
      <c r="CS26" s="20">
        <v>14.40614557</v>
      </c>
      <c r="CT26" s="20">
        <v>3.5654169329999998</v>
      </c>
      <c r="CU26" s="20">
        <v>1252.9675915</v>
      </c>
      <c r="CV26" s="20">
        <v>66.258764599999907</v>
      </c>
      <c r="CW26" s="20">
        <v>0</v>
      </c>
      <c r="CX26" s="20">
        <v>5.8527365099999997</v>
      </c>
      <c r="CY26" s="20">
        <v>5.0822270000000001E-5</v>
      </c>
      <c r="CZ26" s="20">
        <v>1.022675832</v>
      </c>
      <c r="DA26" s="20">
        <v>5407.2721419999898</v>
      </c>
      <c r="DB26" s="20">
        <v>263.78964000000002</v>
      </c>
      <c r="DC26" s="20">
        <v>132.99996999999999</v>
      </c>
      <c r="DD26" s="20">
        <v>2594.8511950000002</v>
      </c>
      <c r="DE26" s="20">
        <v>2812.4168743999999</v>
      </c>
      <c r="DF26" s="20">
        <v>1.706507322</v>
      </c>
      <c r="DG26" s="20">
        <v>0.47970146000000002</v>
      </c>
      <c r="DH26" s="20">
        <v>240.44443677999999</v>
      </c>
      <c r="DI26" s="20">
        <v>2.9074476890000001</v>
      </c>
      <c r="DJ26" s="20">
        <v>163.02224709999999</v>
      </c>
      <c r="DK26" s="20">
        <v>17.94379249</v>
      </c>
      <c r="DL26" s="20">
        <v>5.9154868399999998</v>
      </c>
      <c r="DM26" s="20">
        <v>716.78607799999997</v>
      </c>
      <c r="DN26" s="20">
        <v>25.58042743</v>
      </c>
      <c r="DO26" s="20">
        <v>162.97899759999899</v>
      </c>
      <c r="DP26" s="20">
        <v>6.4158511049999998</v>
      </c>
      <c r="DQ26" s="20">
        <v>97.826644199999905</v>
      </c>
      <c r="DR26" s="20">
        <v>0.57813761239999995</v>
      </c>
      <c r="DS26" s="20">
        <v>3.045662723</v>
      </c>
      <c r="DT26" s="20">
        <v>1919.7864999999999</v>
      </c>
      <c r="DU26" s="20">
        <v>465.87235793000002</v>
      </c>
      <c r="DV26" s="20">
        <v>465.87140755000001</v>
      </c>
      <c r="DW26" s="20">
        <v>9060.2784269999993</v>
      </c>
      <c r="DX26" s="20">
        <v>16.346940709999998</v>
      </c>
      <c r="DY26" s="20">
        <v>16.346143595000001</v>
      </c>
      <c r="DZ26" s="20">
        <v>1.0003132589999999</v>
      </c>
      <c r="EA26" s="20">
        <v>886.67049999999995</v>
      </c>
      <c r="EB26" s="20">
        <v>36002.431989999997</v>
      </c>
      <c r="EC26" s="20">
        <v>3750.3055234999902</v>
      </c>
      <c r="ED26" s="20">
        <v>3051.86145136</v>
      </c>
      <c r="EE26" s="20">
        <v>3051.92553549999</v>
      </c>
      <c r="EF26" s="20">
        <v>673.62079505999998</v>
      </c>
      <c r="EG26" s="20">
        <v>0</v>
      </c>
      <c r="EH26" s="20">
        <v>455.13364739999997</v>
      </c>
      <c r="EI26" s="20">
        <v>31964.8446</v>
      </c>
      <c r="EJ26" s="20">
        <v>1778.1922764999999</v>
      </c>
      <c r="EK26" s="20">
        <v>4299.6425885999997</v>
      </c>
      <c r="EL26" s="20">
        <v>1778.24928859999</v>
      </c>
      <c r="EM26" s="33"/>
      <c r="EN26" s="33"/>
      <c r="EO26" s="33"/>
      <c r="EP26" s="33"/>
      <c r="EQ26" s="33"/>
      <c r="ER26" s="33"/>
      <c r="ES26" s="33"/>
      <c r="ET26" s="33"/>
      <c r="EU26" s="33"/>
      <c r="EV26" s="33"/>
    </row>
    <row r="27" spans="1:152" x14ac:dyDescent="0.25">
      <c r="A27" s="22" t="s">
        <v>26</v>
      </c>
      <c r="B27" s="20">
        <v>0.4375365443</v>
      </c>
      <c r="C27" s="20">
        <v>1.289096499</v>
      </c>
      <c r="D27" s="20">
        <v>10.984695930000001</v>
      </c>
      <c r="E27" s="20">
        <v>101.265559459999</v>
      </c>
      <c r="F27" s="20">
        <v>9.8165977059999996</v>
      </c>
      <c r="G27" s="20">
        <v>9.8166156099999995</v>
      </c>
      <c r="H27" s="20">
        <v>101.265556699999</v>
      </c>
      <c r="I27" s="20">
        <v>101.26495989999999</v>
      </c>
      <c r="J27" s="20">
        <v>37.385564899999999</v>
      </c>
      <c r="K27" s="20">
        <v>0.39577263480000002</v>
      </c>
      <c r="L27" s="20">
        <v>0.80204525499999901</v>
      </c>
      <c r="M27" s="20">
        <v>3.2152455000000003E-2</v>
      </c>
      <c r="N27" s="20">
        <v>1.6076205000000001E-3</v>
      </c>
      <c r="O27" s="20">
        <v>3.0544775E-2</v>
      </c>
      <c r="P27" s="20">
        <v>225.96089422999901</v>
      </c>
      <c r="Q27" s="20">
        <v>0.17043150949999999</v>
      </c>
      <c r="R27" s="20">
        <v>225.96108515</v>
      </c>
      <c r="S27" s="20">
        <v>0.11255834487999999</v>
      </c>
      <c r="T27" s="20">
        <v>0.11638431539999999</v>
      </c>
      <c r="U27" s="20">
        <v>6.8119792286999895E-2</v>
      </c>
      <c r="V27" s="20">
        <v>0.22544167991899999</v>
      </c>
      <c r="W27" s="20">
        <v>6.0764804530000001E-2</v>
      </c>
      <c r="X27" s="20">
        <v>311.06115999999997</v>
      </c>
      <c r="Y27" s="20">
        <v>31.904637296000001</v>
      </c>
      <c r="Z27" s="20">
        <v>31.905337939999999</v>
      </c>
      <c r="AA27" s="20">
        <v>901.60756199999901</v>
      </c>
      <c r="AB27" s="20">
        <v>901.63571460000003</v>
      </c>
      <c r="AC27" s="20">
        <v>1.5945484000000001E-4</v>
      </c>
      <c r="AD27" s="20">
        <v>2.2323592999999998E-5</v>
      </c>
      <c r="AE27" s="20">
        <v>1.3713165E-4</v>
      </c>
      <c r="AF27" s="20">
        <v>0.11890359759999999</v>
      </c>
      <c r="AG27" s="20">
        <v>118958.96004999999</v>
      </c>
      <c r="AH27" s="20">
        <v>8096132.6430000002</v>
      </c>
      <c r="AI27" s="20">
        <v>119006.56741</v>
      </c>
      <c r="AJ27" s="20">
        <v>3.0932637834E-3</v>
      </c>
      <c r="AK27" s="20">
        <v>32.153477430000002</v>
      </c>
      <c r="AL27" s="20">
        <v>244.58683314999999</v>
      </c>
      <c r="AM27" s="20">
        <v>29.999278959999899</v>
      </c>
      <c r="AN27" s="20">
        <v>1.033812897</v>
      </c>
      <c r="AO27" s="20">
        <v>82.329797099999993</v>
      </c>
      <c r="AP27" s="20">
        <v>11.800722879999901</v>
      </c>
      <c r="AQ27" s="20">
        <v>319.80260870000001</v>
      </c>
      <c r="AR27" s="20">
        <v>621.97767274299997</v>
      </c>
      <c r="AS27" s="20">
        <v>171.01933229999901</v>
      </c>
      <c r="AT27" s="20">
        <v>137.99161000000001</v>
      </c>
      <c r="AU27" s="20">
        <v>221.8329018</v>
      </c>
      <c r="AV27" s="20">
        <v>155.20662787999899</v>
      </c>
      <c r="AW27" s="20">
        <v>155.21129465999999</v>
      </c>
      <c r="AX27" s="20">
        <v>692.007955699999</v>
      </c>
      <c r="AY27" s="20">
        <v>1736.2668699999999</v>
      </c>
      <c r="AZ27" s="20">
        <v>4284.6719730000004</v>
      </c>
      <c r="BA27" s="20">
        <v>0.72023430499999996</v>
      </c>
      <c r="BB27" s="20">
        <v>0.85982465999999902</v>
      </c>
      <c r="BC27" s="20">
        <v>130.46767539999999</v>
      </c>
      <c r="BD27" s="20">
        <v>130.4679007</v>
      </c>
      <c r="BE27" s="20">
        <v>130.465858</v>
      </c>
      <c r="BF27" s="20">
        <v>222.57496896000001</v>
      </c>
      <c r="BG27" s="20">
        <v>222.580433059999</v>
      </c>
      <c r="BH27" s="20">
        <v>1.2991966000000001E-3</v>
      </c>
      <c r="BI27" s="20">
        <v>1.2299155E-4</v>
      </c>
      <c r="BJ27" s="20">
        <v>1.2299882999999999E-4</v>
      </c>
      <c r="BK27" s="20">
        <v>1.2991175E-3</v>
      </c>
      <c r="BL27" s="20">
        <v>180.92530149999999</v>
      </c>
      <c r="BM27" s="20">
        <v>162.94516759999999</v>
      </c>
      <c r="BN27" s="20">
        <v>8.6092546813999998E-2</v>
      </c>
      <c r="BO27" s="20">
        <v>283.77245601999999</v>
      </c>
      <c r="BP27" s="20">
        <v>4.7777491759999897</v>
      </c>
      <c r="BQ27" s="20">
        <v>48.972283969999999</v>
      </c>
      <c r="BR27" s="20">
        <v>11.857164859999999</v>
      </c>
      <c r="BS27" s="20">
        <v>4.2395003000000001E-2</v>
      </c>
      <c r="BT27" s="20">
        <v>7.5368920000000006E-2</v>
      </c>
      <c r="BU27" s="20">
        <v>12.541007049999999</v>
      </c>
      <c r="BV27" s="20">
        <v>0</v>
      </c>
      <c r="BW27" s="20">
        <v>201.39645899999999</v>
      </c>
      <c r="BX27" s="20">
        <v>17.99159023</v>
      </c>
      <c r="BY27" s="20">
        <v>18.003269</v>
      </c>
      <c r="BZ27" s="20">
        <v>497.88755479999998</v>
      </c>
      <c r="CA27" s="20">
        <v>497.884354199999</v>
      </c>
      <c r="CB27" s="20">
        <v>2.8505490000000001E-2</v>
      </c>
      <c r="CC27" s="20">
        <v>4.8459222999999996E-3</v>
      </c>
      <c r="CD27" s="20">
        <v>2.3659492000000001E-2</v>
      </c>
      <c r="CE27" s="20">
        <v>19629.259819999999</v>
      </c>
      <c r="CF27" s="20">
        <v>2805.4766930000001</v>
      </c>
      <c r="CG27" s="20">
        <v>2526.6186499999999</v>
      </c>
      <c r="CH27" s="20">
        <v>6779.234023</v>
      </c>
      <c r="CI27" s="20">
        <v>22614.75591</v>
      </c>
      <c r="CJ27" s="20">
        <v>17678.597150000001</v>
      </c>
      <c r="CK27" s="20">
        <v>355.49599890000002</v>
      </c>
      <c r="CL27" s="20">
        <v>3.0962733469999999</v>
      </c>
      <c r="CM27" s="20">
        <v>3.0930020926999901E-3</v>
      </c>
      <c r="CN27" s="20">
        <v>0.3246227626</v>
      </c>
      <c r="CO27" s="20">
        <v>0.17966948869999999</v>
      </c>
      <c r="CP27" s="20">
        <v>3.532105643</v>
      </c>
      <c r="CQ27" s="20">
        <v>0.61919637800000005</v>
      </c>
      <c r="CR27" s="20">
        <v>4507.2167149999996</v>
      </c>
      <c r="CS27" s="20">
        <v>3.4775872670000001</v>
      </c>
      <c r="CT27" s="20">
        <v>0.80717311899999999</v>
      </c>
      <c r="CU27" s="20">
        <v>300.82875150000001</v>
      </c>
      <c r="CV27" s="20">
        <v>10.822997343999999</v>
      </c>
      <c r="CW27" s="20">
        <v>0</v>
      </c>
      <c r="CX27" s="20">
        <v>1.816806508</v>
      </c>
      <c r="CY27" s="20">
        <v>8.3492609999999998E-6</v>
      </c>
      <c r="CZ27" s="20">
        <v>0.22240742599999999</v>
      </c>
      <c r="DA27" s="20">
        <v>1040.2291720000001</v>
      </c>
      <c r="DB27" s="20">
        <v>38.882862000000003</v>
      </c>
      <c r="DC27" s="20">
        <v>20.80274</v>
      </c>
      <c r="DD27" s="20">
        <v>596.25450469999998</v>
      </c>
      <c r="DE27" s="20">
        <v>443.97383069999898</v>
      </c>
      <c r="DF27" s="20">
        <v>0.33591703149999902</v>
      </c>
      <c r="DG27" s="20">
        <v>7.5368920000000006E-2</v>
      </c>
      <c r="DH27" s="20">
        <v>40.346547049999998</v>
      </c>
      <c r="DI27" s="20">
        <v>0.494249507999999</v>
      </c>
      <c r="DJ27" s="20">
        <v>38.492540300000002</v>
      </c>
      <c r="DK27" s="20">
        <v>4.5709945599999999</v>
      </c>
      <c r="DL27" s="20">
        <v>1.48085025</v>
      </c>
      <c r="DM27" s="20">
        <v>177.20294909999899</v>
      </c>
      <c r="DN27" s="20">
        <v>7.9999905059999996</v>
      </c>
      <c r="DO27" s="20">
        <v>47.286292039999999</v>
      </c>
      <c r="DP27" s="20">
        <v>1.4466340096999999</v>
      </c>
      <c r="DQ27" s="20">
        <v>14.939505029999999</v>
      </c>
      <c r="DR27" s="20">
        <v>0.11236571674</v>
      </c>
      <c r="DS27" s="20">
        <v>0.88313839449999998</v>
      </c>
      <c r="DT27" s="20">
        <v>438.49392999999998</v>
      </c>
      <c r="DU27" s="20">
        <v>73.835345050000001</v>
      </c>
      <c r="DV27" s="20">
        <v>73.835386424999996</v>
      </c>
      <c r="DW27" s="20">
        <v>2899.40770319999</v>
      </c>
      <c r="DX27" s="20">
        <v>5.5701631259999997</v>
      </c>
      <c r="DY27" s="20">
        <v>5.5698993829999903</v>
      </c>
      <c r="DZ27" s="20">
        <v>0.28659620199999902</v>
      </c>
      <c r="EA27" s="20">
        <v>138.6858</v>
      </c>
      <c r="EB27" s="20">
        <v>11044.673929999901</v>
      </c>
      <c r="EC27" s="20">
        <v>1192.0327723299999</v>
      </c>
      <c r="ED27" s="20">
        <v>974.38039131000005</v>
      </c>
      <c r="EE27" s="20">
        <v>974.40274168999997</v>
      </c>
      <c r="EF27" s="20">
        <v>215.90185549</v>
      </c>
      <c r="EG27" s="20">
        <v>0</v>
      </c>
      <c r="EH27" s="20">
        <v>119.3691032</v>
      </c>
      <c r="EI27" s="20">
        <v>9984.1886830000003</v>
      </c>
      <c r="EJ27" s="20">
        <v>576.00893110000004</v>
      </c>
      <c r="EK27" s="20">
        <v>1398.2643968</v>
      </c>
      <c r="EL27" s="20">
        <v>576.027585399999</v>
      </c>
      <c r="EM27" s="33"/>
      <c r="EN27" s="33"/>
      <c r="EO27" s="33"/>
      <c r="EP27" s="33"/>
      <c r="EQ27" s="33"/>
      <c r="ER27" s="33"/>
      <c r="ES27" s="33"/>
      <c r="ET27" s="33"/>
      <c r="EU27" s="33"/>
      <c r="EV27" s="33"/>
    </row>
    <row r="28" spans="1:152" x14ac:dyDescent="0.25">
      <c r="A28" s="22" t="s">
        <v>27</v>
      </c>
      <c r="B28" s="20">
        <v>0.44557311560000001</v>
      </c>
      <c r="C28" s="20">
        <v>1.38148350999999</v>
      </c>
      <c r="D28" s="20">
        <v>15.074585965000001</v>
      </c>
      <c r="E28" s="20">
        <v>113.9076456</v>
      </c>
      <c r="F28" s="20">
        <v>10.735191969999899</v>
      </c>
      <c r="G28" s="20">
        <v>10.7352063</v>
      </c>
      <c r="H28" s="20">
        <v>113.907316299999</v>
      </c>
      <c r="I28" s="20">
        <v>113.9066943</v>
      </c>
      <c r="J28" s="20">
        <v>37.605236399999903</v>
      </c>
      <c r="K28" s="20">
        <v>0.40664080159999999</v>
      </c>
      <c r="L28" s="20">
        <v>0.75509161300000005</v>
      </c>
      <c r="M28" s="20">
        <v>5.2823897000000002E-2</v>
      </c>
      <c r="N28" s="20">
        <v>2.641188E-3</v>
      </c>
      <c r="O28" s="20">
        <v>5.0182659999999997E-2</v>
      </c>
      <c r="P28" s="20">
        <v>244.51765</v>
      </c>
      <c r="Q28" s="20">
        <v>0.18064304710000001</v>
      </c>
      <c r="R28" s="20">
        <v>244.51767362999999</v>
      </c>
      <c r="S28" s="20">
        <v>0.12345776036</v>
      </c>
      <c r="T28" s="20">
        <v>0.12765408779999901</v>
      </c>
      <c r="U28" s="20">
        <v>7.5674105450000001E-2</v>
      </c>
      <c r="V28" s="20">
        <v>0.248223745918</v>
      </c>
      <c r="W28" s="20">
        <v>6.7729440424999995E-2</v>
      </c>
      <c r="X28" s="20">
        <v>503.73433999999997</v>
      </c>
      <c r="Y28" s="20">
        <v>38.478429089999999</v>
      </c>
      <c r="Z28" s="20">
        <v>38.47935545</v>
      </c>
      <c r="AA28" s="20">
        <v>1076.4435579999999</v>
      </c>
      <c r="AB28" s="20">
        <v>1076.4769403</v>
      </c>
      <c r="AC28" s="20">
        <v>2.6056558E-4</v>
      </c>
      <c r="AD28" s="20">
        <v>3.6479207E-5</v>
      </c>
      <c r="AE28" s="20">
        <v>2.2408660000000001E-4</v>
      </c>
      <c r="AF28" s="20">
        <v>0.12862146315</v>
      </c>
      <c r="AG28" s="20">
        <v>153154.04605</v>
      </c>
      <c r="AH28" s="20">
        <v>12598338.194</v>
      </c>
      <c r="AI28" s="20">
        <v>153215.35879999999</v>
      </c>
      <c r="AJ28" s="20">
        <v>3.3836599459999999E-3</v>
      </c>
      <c r="AK28" s="20">
        <v>34.940282699999997</v>
      </c>
      <c r="AL28" s="20">
        <v>260.67882773000002</v>
      </c>
      <c r="AM28" s="20">
        <v>32.952648399999902</v>
      </c>
      <c r="AN28" s="20">
        <v>1.1309177859999999</v>
      </c>
      <c r="AO28" s="20">
        <v>90.501776530000001</v>
      </c>
      <c r="AP28" s="20">
        <v>16.533135179999999</v>
      </c>
      <c r="AQ28" s="20">
        <v>435.88961899999998</v>
      </c>
      <c r="AR28" s="20">
        <v>715.35304732500003</v>
      </c>
      <c r="AS28" s="20">
        <v>198.458785489999</v>
      </c>
      <c r="AT28" s="20">
        <v>147.1996</v>
      </c>
      <c r="AU28" s="20">
        <v>230.94586639999901</v>
      </c>
      <c r="AV28" s="20">
        <v>174.90132982</v>
      </c>
      <c r="AW28" s="20">
        <v>174.90672831000001</v>
      </c>
      <c r="AX28" s="20">
        <v>823.67610579999996</v>
      </c>
      <c r="AY28" s="20">
        <v>1868.6917800000001</v>
      </c>
      <c r="AZ28" s="20">
        <v>4784.7138949999999</v>
      </c>
      <c r="BA28" s="20">
        <v>0.74813231099999999</v>
      </c>
      <c r="BB28" s="20">
        <v>0.89060670799999997</v>
      </c>
      <c r="BC28" s="20">
        <v>134.46037419999999</v>
      </c>
      <c r="BD28" s="20">
        <v>134.4606642</v>
      </c>
      <c r="BE28" s="20">
        <v>134.45853009999999</v>
      </c>
      <c r="BF28" s="20">
        <v>268.994967725999</v>
      </c>
      <c r="BG28" s="20">
        <v>269.00215683499999</v>
      </c>
      <c r="BH28" s="20">
        <v>2.2171957000000002E-3</v>
      </c>
      <c r="BI28" s="20">
        <v>2.0740619000000001E-4</v>
      </c>
      <c r="BJ28" s="20">
        <v>2.0741693E-4</v>
      </c>
      <c r="BK28" s="20">
        <v>2.2170723000000002E-3</v>
      </c>
      <c r="BL28" s="20">
        <v>206.0744273</v>
      </c>
      <c r="BM28" s="20">
        <v>195.68541350000001</v>
      </c>
      <c r="BN28" s="20">
        <v>9.4805242063000006E-2</v>
      </c>
      <c r="BO28" s="20">
        <v>336.05077574999899</v>
      </c>
      <c r="BP28" s="20">
        <v>6.3539218739999903</v>
      </c>
      <c r="BQ28" s="20">
        <v>54.563802729999999</v>
      </c>
      <c r="BR28" s="20">
        <v>11.2610566</v>
      </c>
      <c r="BS28" s="20">
        <v>6.7233495000000004E-2</v>
      </c>
      <c r="BT28" s="20">
        <v>0.11952612999999999</v>
      </c>
      <c r="BU28" s="20">
        <v>19.431069803</v>
      </c>
      <c r="BV28" s="20">
        <v>0</v>
      </c>
      <c r="BW28" s="20">
        <v>236.09751599999899</v>
      </c>
      <c r="BX28" s="20">
        <v>18.986134579999899</v>
      </c>
      <c r="BY28" s="20">
        <v>18.999051699999999</v>
      </c>
      <c r="BZ28" s="20">
        <v>728.20292899999902</v>
      </c>
      <c r="CA28" s="20">
        <v>728.19700239999997</v>
      </c>
      <c r="CB28" s="20">
        <v>4.0910414999999999E-2</v>
      </c>
      <c r="CC28" s="20">
        <v>6.9547207E-3</v>
      </c>
      <c r="CD28" s="20">
        <v>3.3955432000000001E-2</v>
      </c>
      <c r="CE28" s="20">
        <v>21775.975020000002</v>
      </c>
      <c r="CF28" s="20">
        <v>3777.2542149999999</v>
      </c>
      <c r="CG28" s="20">
        <v>3584.75947</v>
      </c>
      <c r="CH28" s="20">
        <v>7703.3596949999901</v>
      </c>
      <c r="CI28" s="20">
        <v>25758.281129999999</v>
      </c>
      <c r="CJ28" s="20">
        <v>20680.269059999999</v>
      </c>
      <c r="CK28" s="20">
        <v>402.18656950000002</v>
      </c>
      <c r="CL28" s="20">
        <v>3.2660312949999999</v>
      </c>
      <c r="CM28" s="20">
        <v>3.3833721259999999E-3</v>
      </c>
      <c r="CN28" s="20">
        <v>0.35109988289999999</v>
      </c>
      <c r="CO28" s="20">
        <v>0.19635263959999999</v>
      </c>
      <c r="CP28" s="20">
        <v>3.7139911339999898</v>
      </c>
      <c r="CQ28" s="20">
        <v>0.72267464029999995</v>
      </c>
      <c r="CR28" s="20">
        <v>5128.2413930000002</v>
      </c>
      <c r="CS28" s="20">
        <v>3.9378602069999999</v>
      </c>
      <c r="CT28" s="20">
        <v>0.88650374399999998</v>
      </c>
      <c r="CU28" s="20">
        <v>326.46875180000001</v>
      </c>
      <c r="CV28" s="20">
        <v>16.374755967999999</v>
      </c>
      <c r="CW28" s="20">
        <v>0</v>
      </c>
      <c r="CX28" s="20">
        <v>1.9420089219999901</v>
      </c>
      <c r="CY28" s="20">
        <v>1.2760797999999999E-5</v>
      </c>
      <c r="CZ28" s="20">
        <v>0.26913255650000001</v>
      </c>
      <c r="DA28" s="20">
        <v>1380.0345276</v>
      </c>
      <c r="DB28" s="20">
        <v>62.966926999999998</v>
      </c>
      <c r="DC28" s="20">
        <v>33.747570000000003</v>
      </c>
      <c r="DD28" s="20">
        <v>688.33130899999901</v>
      </c>
      <c r="DE28" s="20">
        <v>691.70412620000002</v>
      </c>
      <c r="DF28" s="20">
        <v>0.44718098899999997</v>
      </c>
      <c r="DG28" s="20">
        <v>0.11952612999999999</v>
      </c>
      <c r="DH28" s="20">
        <v>59.55528846</v>
      </c>
      <c r="DI28" s="20">
        <v>0.65487570699999997</v>
      </c>
      <c r="DJ28" s="20">
        <v>45.744702459999999</v>
      </c>
      <c r="DK28" s="20">
        <v>5.1976811799999902</v>
      </c>
      <c r="DL28" s="20">
        <v>1.62549118</v>
      </c>
      <c r="DM28" s="20">
        <v>203.97387979999999</v>
      </c>
      <c r="DN28" s="20">
        <v>8.1652598199999993</v>
      </c>
      <c r="DO28" s="20">
        <v>49.438327100000002</v>
      </c>
      <c r="DP28" s="20">
        <v>1.6003689080000001</v>
      </c>
      <c r="DQ28" s="20">
        <v>20.640316839999901</v>
      </c>
      <c r="DR28" s="20">
        <v>0.14524773409</v>
      </c>
      <c r="DS28" s="20">
        <v>0.91679484499999997</v>
      </c>
      <c r="DT28" s="20">
        <v>614.06389999999999</v>
      </c>
      <c r="DU28" s="20">
        <v>146.71555748500001</v>
      </c>
      <c r="DV28" s="20">
        <v>146.71584727999999</v>
      </c>
      <c r="DW28" s="20">
        <v>3248.3837629999998</v>
      </c>
      <c r="DX28" s="20">
        <v>6.0455244300000004</v>
      </c>
      <c r="DY28" s="20">
        <v>6.04523704</v>
      </c>
      <c r="DZ28" s="20">
        <v>0.26981746400000001</v>
      </c>
      <c r="EA28" s="20">
        <v>224.98418000000001</v>
      </c>
      <c r="EB28" s="20">
        <v>12626.884747</v>
      </c>
      <c r="EC28" s="20">
        <v>1367.6821763999999</v>
      </c>
      <c r="ED28" s="20">
        <v>1112.54204392</v>
      </c>
      <c r="EE28" s="20">
        <v>1112.56634446</v>
      </c>
      <c r="EF28" s="20">
        <v>244.493870063999</v>
      </c>
      <c r="EG28" s="20">
        <v>0</v>
      </c>
      <c r="EH28" s="20">
        <v>145.68971493999999</v>
      </c>
      <c r="EI28" s="20">
        <v>11361.630493999901</v>
      </c>
      <c r="EJ28" s="20">
        <v>652.45606750000002</v>
      </c>
      <c r="EK28" s="20">
        <v>1579.0789526999999</v>
      </c>
      <c r="EL28" s="20">
        <v>652.47613430000001</v>
      </c>
      <c r="EM28" s="33"/>
      <c r="EN28" s="33"/>
      <c r="EO28" s="33"/>
      <c r="EP28" s="33"/>
      <c r="EQ28" s="33"/>
      <c r="ER28" s="33"/>
      <c r="ES28" s="33"/>
      <c r="ET28" s="33"/>
      <c r="EU28" s="33"/>
      <c r="EV28" s="33"/>
    </row>
    <row r="29" spans="1:152" x14ac:dyDescent="0.25">
      <c r="A29" s="22" t="s">
        <v>28</v>
      </c>
      <c r="B29" s="20">
        <v>0.40577323180000002</v>
      </c>
      <c r="C29" s="20">
        <v>1.2266615124</v>
      </c>
      <c r="D29" s="20">
        <v>13.346419859999999</v>
      </c>
      <c r="E29" s="20">
        <v>97.835875799999997</v>
      </c>
      <c r="F29" s="20">
        <v>9.66086168</v>
      </c>
      <c r="G29" s="20">
        <v>9.6608473900000007</v>
      </c>
      <c r="H29" s="20">
        <v>97.835583439999994</v>
      </c>
      <c r="I29" s="20">
        <v>97.835044999999994</v>
      </c>
      <c r="J29" s="20">
        <v>33.933307319999997</v>
      </c>
      <c r="K29" s="20">
        <v>0.37005980529999999</v>
      </c>
      <c r="L29" s="20">
        <v>0.71475314400000001</v>
      </c>
      <c r="M29" s="20">
        <v>6.7259659999999999E-2</v>
      </c>
      <c r="N29" s="20">
        <v>3.3629949000000001E-3</v>
      </c>
      <c r="O29" s="20">
        <v>6.3897090000000004E-2</v>
      </c>
      <c r="P29" s="20">
        <v>217.30151653999999</v>
      </c>
      <c r="Q29" s="20">
        <v>0.1641567501</v>
      </c>
      <c r="R29" s="20">
        <v>217.30129585999899</v>
      </c>
      <c r="S29" s="20">
        <v>0.10987228383</v>
      </c>
      <c r="T29" s="20">
        <v>0.11360611222</v>
      </c>
      <c r="U29" s="20">
        <v>6.6556928969999998E-2</v>
      </c>
      <c r="V29" s="20">
        <v>0.218800796076</v>
      </c>
      <c r="W29" s="20">
        <v>5.9265637486999902E-2</v>
      </c>
      <c r="X29" s="20">
        <v>797.03765999999996</v>
      </c>
      <c r="Y29" s="20">
        <v>29.43234039</v>
      </c>
      <c r="Z29" s="20">
        <v>29.433225354000001</v>
      </c>
      <c r="AA29" s="20">
        <v>1259.3659818000001</v>
      </c>
      <c r="AB29" s="20">
        <v>1259.4050488</v>
      </c>
      <c r="AC29" s="20">
        <v>3.3890169999999998E-4</v>
      </c>
      <c r="AD29" s="20">
        <v>4.7445450000000002E-5</v>
      </c>
      <c r="AE29" s="20">
        <v>2.9145404999999998E-4</v>
      </c>
      <c r="AF29" s="20">
        <v>0.11555952813999899</v>
      </c>
      <c r="AG29" s="20">
        <v>158117.49442999999</v>
      </c>
      <c r="AH29" s="20">
        <v>14898487.788000001</v>
      </c>
      <c r="AI29" s="20">
        <v>158180.78779999999</v>
      </c>
      <c r="AJ29" s="20">
        <v>3.027083192E-3</v>
      </c>
      <c r="AK29" s="20">
        <v>31.348368269999899</v>
      </c>
      <c r="AL29" s="20">
        <v>233.02191187</v>
      </c>
      <c r="AM29" s="20">
        <v>29.981638099999898</v>
      </c>
      <c r="AN29" s="20">
        <v>1.01891401999999</v>
      </c>
      <c r="AO29" s="20">
        <v>82.313087460000006</v>
      </c>
      <c r="AP29" s="20">
        <v>14.15599817</v>
      </c>
      <c r="AQ29" s="20">
        <v>597.06452199999899</v>
      </c>
      <c r="AR29" s="20">
        <v>638.649475886</v>
      </c>
      <c r="AS29" s="20">
        <v>181.22039224999901</v>
      </c>
      <c r="AT29" s="20">
        <v>233.80132</v>
      </c>
      <c r="AU29" s="20">
        <v>203.07924650000001</v>
      </c>
      <c r="AV29" s="20">
        <v>166.72547908999999</v>
      </c>
      <c r="AW29" s="20">
        <v>166.73150515999899</v>
      </c>
      <c r="AX29" s="20">
        <v>933.4903448</v>
      </c>
      <c r="AY29" s="20">
        <v>2381.2050199999999</v>
      </c>
      <c r="AZ29" s="20">
        <v>4203.8348500000002</v>
      </c>
      <c r="BA29" s="20">
        <v>0.67994650199999995</v>
      </c>
      <c r="BB29" s="20">
        <v>0.80700951369999996</v>
      </c>
      <c r="BC29" s="20">
        <v>125.41585240000001</v>
      </c>
      <c r="BD29" s="20">
        <v>125.4158961</v>
      </c>
      <c r="BE29" s="20">
        <v>125.41408699999999</v>
      </c>
      <c r="BF29" s="20">
        <v>286.62526448</v>
      </c>
      <c r="BG29" s="20">
        <v>286.63301654000003</v>
      </c>
      <c r="BH29" s="20">
        <v>2.9537596E-3</v>
      </c>
      <c r="BI29" s="20">
        <v>2.7251644999999998E-4</v>
      </c>
      <c r="BJ29" s="20">
        <v>2.7253796000000001E-4</v>
      </c>
      <c r="BK29" s="20">
        <v>2.9536188000000001E-3</v>
      </c>
      <c r="BL29" s="20">
        <v>188.7729866</v>
      </c>
      <c r="BM29" s="20">
        <v>168.53451749999999</v>
      </c>
      <c r="BN29" s="20">
        <v>8.3613315255999895E-2</v>
      </c>
      <c r="BO29" s="20">
        <v>326.96224532999997</v>
      </c>
      <c r="BP29" s="20">
        <v>6.5765079210000001</v>
      </c>
      <c r="BQ29" s="20">
        <v>45.886293070000001</v>
      </c>
      <c r="BR29" s="20">
        <v>10.57219166</v>
      </c>
      <c r="BS29" s="20">
        <v>0.10026843000000001</v>
      </c>
      <c r="BT29" s="20">
        <v>0.178255</v>
      </c>
      <c r="BU29" s="20">
        <v>19.18490633</v>
      </c>
      <c r="BV29" s="20">
        <v>0</v>
      </c>
      <c r="BW29" s="20">
        <v>257.657667</v>
      </c>
      <c r="BX29" s="20">
        <v>17.02919172</v>
      </c>
      <c r="BY29" s="20">
        <v>17.040519799999998</v>
      </c>
      <c r="BZ29" s="20">
        <v>878.49078029999998</v>
      </c>
      <c r="CA29" s="20">
        <v>878.48564710000005</v>
      </c>
      <c r="CB29" s="20">
        <v>5.0032559999999997E-2</v>
      </c>
      <c r="CC29" s="20">
        <v>8.5054640000000008E-3</v>
      </c>
      <c r="CD29" s="20">
        <v>4.1526670000000002E-2</v>
      </c>
      <c r="CE29" s="20">
        <v>20028.590539999899</v>
      </c>
      <c r="CF29" s="20">
        <v>3379.2570849999902</v>
      </c>
      <c r="CG29" s="20">
        <v>3015.0433029999999</v>
      </c>
      <c r="CH29" s="20">
        <v>7465.0468499999997</v>
      </c>
      <c r="CI29" s="20">
        <v>23595.67426</v>
      </c>
      <c r="CJ29" s="20">
        <v>17883.26223</v>
      </c>
      <c r="CK29" s="20">
        <v>358.37082809999902</v>
      </c>
      <c r="CL29" s="20">
        <v>2.9402086760000001</v>
      </c>
      <c r="CM29" s="20">
        <v>3.026799687E-3</v>
      </c>
      <c r="CN29" s="20">
        <v>0.31430702329999999</v>
      </c>
      <c r="CO29" s="20">
        <v>0.1748263699</v>
      </c>
      <c r="CP29" s="20">
        <v>3.3381637479999999</v>
      </c>
      <c r="CQ29" s="20">
        <v>0.74401072979999905</v>
      </c>
      <c r="CR29" s="20">
        <v>5164.0733826999904</v>
      </c>
      <c r="CS29" s="20">
        <v>3.801141635</v>
      </c>
      <c r="CT29" s="20">
        <v>0.81885050799999903</v>
      </c>
      <c r="CU29" s="20">
        <v>290.03002320000002</v>
      </c>
      <c r="CV29" s="20">
        <v>24.168789676999999</v>
      </c>
      <c r="CW29" s="20">
        <v>0</v>
      </c>
      <c r="CX29" s="20">
        <v>1.735028923</v>
      </c>
      <c r="CY29" s="20">
        <v>1.4737665E-5</v>
      </c>
      <c r="CZ29" s="20">
        <v>0.28373896980000002</v>
      </c>
      <c r="DA29" s="20">
        <v>1661.1317349999999</v>
      </c>
      <c r="DB29" s="20">
        <v>99.630189999999999</v>
      </c>
      <c r="DC29" s="20">
        <v>41.949294999999999</v>
      </c>
      <c r="DD29" s="20">
        <v>672.43508799999995</v>
      </c>
      <c r="DE29" s="20">
        <v>988.69384975000003</v>
      </c>
      <c r="DF29" s="20">
        <v>0.54737216700000002</v>
      </c>
      <c r="DG29" s="20">
        <v>0.178255</v>
      </c>
      <c r="DH29" s="20">
        <v>85.000542449999998</v>
      </c>
      <c r="DI29" s="20">
        <v>0.70208075700000006</v>
      </c>
      <c r="DJ29" s="20">
        <v>45.320077980000001</v>
      </c>
      <c r="DK29" s="20">
        <v>5.0589167099999903</v>
      </c>
      <c r="DL29" s="20">
        <v>1.4593457999999999</v>
      </c>
      <c r="DM29" s="20">
        <v>194.76093879999999</v>
      </c>
      <c r="DN29" s="20">
        <v>7.3002998699999999</v>
      </c>
      <c r="DO29" s="20">
        <v>51.405260629999901</v>
      </c>
      <c r="DP29" s="20">
        <v>1.5133841785</v>
      </c>
      <c r="DQ29" s="20">
        <v>17.913859309999999</v>
      </c>
      <c r="DR29" s="20">
        <v>0.17707184870000001</v>
      </c>
      <c r="DS29" s="20">
        <v>0.83458326549999995</v>
      </c>
      <c r="DT29" s="20">
        <v>282.94232</v>
      </c>
      <c r="DU29" s="20">
        <v>112.41417989999999</v>
      </c>
      <c r="DV29" s="20">
        <v>112.41323434</v>
      </c>
      <c r="DW29" s="20">
        <v>3241.62209999999</v>
      </c>
      <c r="DX29" s="20">
        <v>5.2679736630000003</v>
      </c>
      <c r="DY29" s="20">
        <v>5.2676958169999999</v>
      </c>
      <c r="DZ29" s="20">
        <v>0.255403881</v>
      </c>
      <c r="EA29" s="20">
        <v>279.66559999999998</v>
      </c>
      <c r="EB29" s="20">
        <v>12626.1798229999</v>
      </c>
      <c r="EC29" s="20">
        <v>1370.4763547</v>
      </c>
      <c r="ED29" s="20">
        <v>1134.18945007</v>
      </c>
      <c r="EE29" s="20">
        <v>1134.21426634</v>
      </c>
      <c r="EF29" s="20">
        <v>251.16383744999999</v>
      </c>
      <c r="EG29" s="20">
        <v>0</v>
      </c>
      <c r="EH29" s="20">
        <v>129.64302006</v>
      </c>
      <c r="EI29" s="20">
        <v>11196.48229</v>
      </c>
      <c r="EJ29" s="20">
        <v>624.12012646000005</v>
      </c>
      <c r="EK29" s="20">
        <v>1502.7705464999999</v>
      </c>
      <c r="EL29" s="20">
        <v>624.13953809999998</v>
      </c>
      <c r="EM29" s="33"/>
      <c r="EN29" s="33"/>
      <c r="EO29" s="33"/>
      <c r="EP29" s="33"/>
      <c r="EQ29" s="33"/>
      <c r="ER29" s="33"/>
      <c r="ES29" s="33"/>
      <c r="ET29" s="33"/>
      <c r="EU29" s="33"/>
      <c r="EV29" s="33"/>
    </row>
    <row r="30" spans="1:152" x14ac:dyDescent="0.25">
      <c r="A30" s="22" t="s">
        <v>29</v>
      </c>
      <c r="B30" s="20">
        <v>0.18818388819999901</v>
      </c>
      <c r="C30" s="20">
        <v>0.59350200304</v>
      </c>
      <c r="D30" s="20">
        <v>8.3630104843000002</v>
      </c>
      <c r="E30" s="20">
        <v>52.135651803999998</v>
      </c>
      <c r="F30" s="20">
        <v>4.5870863799999997</v>
      </c>
      <c r="G30" s="20">
        <v>4.5870827749999998</v>
      </c>
      <c r="H30" s="20">
        <v>52.135972690000003</v>
      </c>
      <c r="I30" s="20">
        <v>52.135686300000003</v>
      </c>
      <c r="J30" s="20">
        <v>14.611088408000001</v>
      </c>
      <c r="K30" s="20">
        <v>0.17170532265999999</v>
      </c>
      <c r="L30" s="20">
        <v>0.29141567149999997</v>
      </c>
      <c r="M30" s="20">
        <v>3.5777636000000002E-2</v>
      </c>
      <c r="N30" s="20">
        <v>1.7888921000000001E-3</v>
      </c>
      <c r="O30" s="20">
        <v>3.3988896999999997E-2</v>
      </c>
      <c r="P30" s="20">
        <v>114.0202400405</v>
      </c>
      <c r="Q30" s="20">
        <v>7.5758758329999995E-2</v>
      </c>
      <c r="R30" s="20">
        <v>114.02019068600001</v>
      </c>
      <c r="S30" s="20">
        <v>5.1713536435999997E-2</v>
      </c>
      <c r="T30" s="20">
        <v>5.3471242167999998E-2</v>
      </c>
      <c r="U30" s="20">
        <v>3.2116617493000002E-2</v>
      </c>
      <c r="V30" s="20">
        <v>0.1039455928744</v>
      </c>
      <c r="W30" s="20">
        <v>2.8794432010299999E-2</v>
      </c>
      <c r="X30" s="20">
        <v>343.79372999999998</v>
      </c>
      <c r="Y30" s="20">
        <v>17.852866112999902</v>
      </c>
      <c r="Z30" s="20">
        <v>17.853484809000001</v>
      </c>
      <c r="AA30" s="20">
        <v>508.40136455999999</v>
      </c>
      <c r="AB30" s="20">
        <v>508.41725689999998</v>
      </c>
      <c r="AC30" s="20">
        <v>1.8072792999999999E-4</v>
      </c>
      <c r="AD30" s="20">
        <v>2.5301919000000001E-5</v>
      </c>
      <c r="AE30" s="20">
        <v>1.5542630000000001E-4</v>
      </c>
      <c r="AF30" s="20">
        <v>5.43204291749999E-2</v>
      </c>
      <c r="AG30" s="20">
        <v>66657.512541000004</v>
      </c>
      <c r="AH30" s="20">
        <v>7231099.6119999997</v>
      </c>
      <c r="AI30" s="20">
        <v>66684.189234999998</v>
      </c>
      <c r="AJ30" s="20">
        <v>1.4163514314000001E-3</v>
      </c>
      <c r="AK30" s="20">
        <v>12.3560435189999</v>
      </c>
      <c r="AL30" s="20">
        <v>85.737093899999905</v>
      </c>
      <c r="AM30" s="20">
        <v>13.425397889999999</v>
      </c>
      <c r="AN30" s="20">
        <v>0.4452239663</v>
      </c>
      <c r="AO30" s="20">
        <v>36.83255106</v>
      </c>
      <c r="AP30" s="20">
        <v>5.6483366200000003</v>
      </c>
      <c r="AQ30" s="20">
        <v>148.133546</v>
      </c>
      <c r="AR30" s="20">
        <v>331.034461794999</v>
      </c>
      <c r="AS30" s="20">
        <v>91.545237537999895</v>
      </c>
      <c r="AT30" s="20">
        <v>57.756058000000003</v>
      </c>
      <c r="AU30" s="20">
        <v>89.980870379999999</v>
      </c>
      <c r="AV30" s="20">
        <v>69.899998522000004</v>
      </c>
      <c r="AW30" s="20">
        <v>69.902364312000003</v>
      </c>
      <c r="AX30" s="20">
        <v>340.65229540000001</v>
      </c>
      <c r="AY30" s="20">
        <v>770.16697999999997</v>
      </c>
      <c r="AZ30" s="20">
        <v>2066.1308288</v>
      </c>
      <c r="BA30" s="20">
        <v>0.31595932669999999</v>
      </c>
      <c r="BB30" s="20">
        <v>0.37746856772999998</v>
      </c>
      <c r="BC30" s="20">
        <v>57.53743163</v>
      </c>
      <c r="BD30" s="20">
        <v>57.537440949999997</v>
      </c>
      <c r="BE30" s="20">
        <v>57.536604840000003</v>
      </c>
      <c r="BF30" s="20">
        <v>116.44299211539899</v>
      </c>
      <c r="BG30" s="20">
        <v>116.44571976</v>
      </c>
      <c r="BH30" s="20">
        <v>1.5951868E-3</v>
      </c>
      <c r="BI30" s="20">
        <v>1.4650775E-4</v>
      </c>
      <c r="BJ30" s="20">
        <v>1.4652008000000001E-4</v>
      </c>
      <c r="BK30" s="20">
        <v>1.5950955999999999E-3</v>
      </c>
      <c r="BL30" s="20">
        <v>65.486269960000001</v>
      </c>
      <c r="BM30" s="20">
        <v>61.395201539999903</v>
      </c>
      <c r="BN30" s="20">
        <v>3.9701783827899899E-2</v>
      </c>
      <c r="BO30" s="20">
        <v>127.32228969000001</v>
      </c>
      <c r="BP30" s="20">
        <v>3.0871786849</v>
      </c>
      <c r="BQ30" s="20">
        <v>21.011949196</v>
      </c>
      <c r="BR30" s="20">
        <v>4.3358084940000001</v>
      </c>
      <c r="BS30" s="20">
        <v>4.5293963999999999E-2</v>
      </c>
      <c r="BT30" s="20">
        <v>8.0522620000000003E-2</v>
      </c>
      <c r="BU30" s="20">
        <v>11.275066579999899</v>
      </c>
      <c r="BV30" s="20">
        <v>0</v>
      </c>
      <c r="BW30" s="20">
        <v>116.647966</v>
      </c>
      <c r="BX30" s="20">
        <v>8.1155805030000003</v>
      </c>
      <c r="BY30" s="20">
        <v>8.1209458649999995</v>
      </c>
      <c r="BZ30" s="20">
        <v>407.91636894999999</v>
      </c>
      <c r="CA30" s="20">
        <v>407.91148548000001</v>
      </c>
      <c r="CB30" s="20">
        <v>2.5523230000000001E-2</v>
      </c>
      <c r="CC30" s="20">
        <v>4.3389479999999996E-3</v>
      </c>
      <c r="CD30" s="20">
        <v>2.118428E-2</v>
      </c>
      <c r="CE30" s="20">
        <v>6962.5575680000002</v>
      </c>
      <c r="CF30" s="20">
        <v>1157.7394523999999</v>
      </c>
      <c r="CG30" s="20">
        <v>1082.3036774</v>
      </c>
      <c r="CH30" s="20">
        <v>3112.8467188</v>
      </c>
      <c r="CI30" s="20">
        <v>8185.4512649999997</v>
      </c>
      <c r="CJ30" s="20">
        <v>6530.678645</v>
      </c>
      <c r="CK30" s="20">
        <v>171.964708849999</v>
      </c>
      <c r="CL30" s="20">
        <v>1.3901343642999999</v>
      </c>
      <c r="CM30" s="20">
        <v>1.4162177946399901E-3</v>
      </c>
      <c r="CN30" s="20">
        <v>0.14756744753000001</v>
      </c>
      <c r="CO30" s="20">
        <v>8.3116209023999896E-2</v>
      </c>
      <c r="CP30" s="20">
        <v>1.5790440590000001</v>
      </c>
      <c r="CQ30" s="20">
        <v>0.31683689617999999</v>
      </c>
      <c r="CR30" s="20">
        <v>2020.16024329999</v>
      </c>
      <c r="CS30" s="20">
        <v>1.6655473832999901</v>
      </c>
      <c r="CT30" s="20">
        <v>0.36351453149999902</v>
      </c>
      <c r="CU30" s="20">
        <v>118.62511105999999</v>
      </c>
      <c r="CV30" s="20">
        <v>10.401673174800001</v>
      </c>
      <c r="CW30" s="20">
        <v>0</v>
      </c>
      <c r="CX30" s="20">
        <v>0.83145961270000002</v>
      </c>
      <c r="CY30" s="20">
        <v>7.5624120000000001E-6</v>
      </c>
      <c r="CZ30" s="20">
        <v>0.11782798629999899</v>
      </c>
      <c r="DA30" s="20">
        <v>733.08089670000004</v>
      </c>
      <c r="DB30" s="20">
        <v>42.974119999999999</v>
      </c>
      <c r="DC30" s="20">
        <v>20.730502999999999</v>
      </c>
      <c r="DD30" s="20">
        <v>291.28222603</v>
      </c>
      <c r="DE30" s="20">
        <v>441.79946894199998</v>
      </c>
      <c r="DF30" s="20">
        <v>0.23164206570000001</v>
      </c>
      <c r="DG30" s="20">
        <v>8.0522620000000003E-2</v>
      </c>
      <c r="DH30" s="20">
        <v>37.148487250999999</v>
      </c>
      <c r="DI30" s="20">
        <v>0.29523362119999902</v>
      </c>
      <c r="DJ30" s="20">
        <v>20.993243039999999</v>
      </c>
      <c r="DK30" s="20">
        <v>2.152577247</v>
      </c>
      <c r="DL30" s="20">
        <v>0.65249893299999995</v>
      </c>
      <c r="DM30" s="20">
        <v>89.547028979999993</v>
      </c>
      <c r="DN30" s="20">
        <v>3.2629326490000001</v>
      </c>
      <c r="DO30" s="20">
        <v>20.664492330000002</v>
      </c>
      <c r="DP30" s="20">
        <v>0.66701422569999902</v>
      </c>
      <c r="DQ30" s="20">
        <v>7.9703722799999897</v>
      </c>
      <c r="DR30" s="20">
        <v>7.6146151057999906E-2</v>
      </c>
      <c r="DS30" s="20">
        <v>0.38671769172999998</v>
      </c>
      <c r="DT30" s="20">
        <v>128.41432</v>
      </c>
      <c r="DU30" s="20">
        <v>124.38947935100001</v>
      </c>
      <c r="DV30" s="20">
        <v>124.39033655599999</v>
      </c>
      <c r="DW30" s="20">
        <v>1236.8678247</v>
      </c>
      <c r="DX30" s="20">
        <v>2.5192871054000001</v>
      </c>
      <c r="DY30" s="20">
        <v>2.5191772407999999</v>
      </c>
      <c r="DZ30" s="20">
        <v>0.104131732939999</v>
      </c>
      <c r="EA30" s="20">
        <v>138.20401000000001</v>
      </c>
      <c r="EB30" s="20">
        <v>5194.5323675999998</v>
      </c>
      <c r="EC30" s="20">
        <v>541.66884669399997</v>
      </c>
      <c r="ED30" s="20">
        <v>434.143083811</v>
      </c>
      <c r="EE30" s="20">
        <v>434.15155103500001</v>
      </c>
      <c r="EF30" s="20">
        <v>92.234293246999897</v>
      </c>
      <c r="EG30" s="20">
        <v>0</v>
      </c>
      <c r="EH30" s="20">
        <v>50.143111163</v>
      </c>
      <c r="EI30" s="20">
        <v>4595.7219386999996</v>
      </c>
      <c r="EJ30" s="20">
        <v>260.39229563999999</v>
      </c>
      <c r="EK30" s="20">
        <v>637.59020450000003</v>
      </c>
      <c r="EL30" s="20">
        <v>260.400294075999</v>
      </c>
      <c r="EM30" s="33"/>
      <c r="EN30" s="33"/>
      <c r="EO30" s="33"/>
      <c r="EP30" s="33"/>
      <c r="EQ30" s="33"/>
      <c r="ER30" s="33"/>
      <c r="ES30" s="33"/>
      <c r="ET30" s="33"/>
      <c r="EU30" s="33"/>
      <c r="EV30" s="33"/>
    </row>
    <row r="31" spans="1:152" x14ac:dyDescent="0.25">
      <c r="A31" s="22" t="s">
        <v>30</v>
      </c>
      <c r="B31" s="20">
        <v>0.80878447099999995</v>
      </c>
      <c r="C31" s="20">
        <v>2.41014238899999</v>
      </c>
      <c r="D31" s="20">
        <v>34.027205850000001</v>
      </c>
      <c r="E31" s="20">
        <v>218.72687500000001</v>
      </c>
      <c r="F31" s="20">
        <v>19.99749645</v>
      </c>
      <c r="G31" s="20">
        <v>19.997519870000001</v>
      </c>
      <c r="H31" s="20">
        <v>218.72676150000001</v>
      </c>
      <c r="I31" s="20">
        <v>218.72546449999999</v>
      </c>
      <c r="J31" s="20">
        <v>64.639877499999997</v>
      </c>
      <c r="K31" s="20">
        <v>0.75594866000000005</v>
      </c>
      <c r="L31" s="20">
        <v>1.4600740829999901</v>
      </c>
      <c r="M31" s="20">
        <v>0.19615819000000001</v>
      </c>
      <c r="N31" s="20">
        <v>9.8078899999999997E-3</v>
      </c>
      <c r="O31" s="20">
        <v>0.18634988</v>
      </c>
      <c r="P31" s="20">
        <v>426.34090192999997</v>
      </c>
      <c r="Q31" s="20">
        <v>0.36499429899999902</v>
      </c>
      <c r="R31" s="20">
        <v>426.34132524</v>
      </c>
      <c r="S31" s="20">
        <v>0.22967496870000001</v>
      </c>
      <c r="T31" s="20">
        <v>0.23748101989999901</v>
      </c>
      <c r="U31" s="20">
        <v>0.13390697858</v>
      </c>
      <c r="V31" s="20">
        <v>0.42554179690299998</v>
      </c>
      <c r="W31" s="20">
        <v>0.115527656789</v>
      </c>
      <c r="X31" s="20">
        <v>1902.8359</v>
      </c>
      <c r="Y31" s="20">
        <v>71.974686865999999</v>
      </c>
      <c r="Z31" s="20">
        <v>71.976213864000002</v>
      </c>
      <c r="AA31" s="20">
        <v>2153.6145040000001</v>
      </c>
      <c r="AB31" s="20">
        <v>2153.6815619999902</v>
      </c>
      <c r="AC31" s="20">
        <v>9.9014679999999996E-4</v>
      </c>
      <c r="AD31" s="20">
        <v>1.3862096000000001E-4</v>
      </c>
      <c r="AE31" s="20">
        <v>8.5152953000000001E-4</v>
      </c>
      <c r="AF31" s="20">
        <v>0.252784016</v>
      </c>
      <c r="AG31" s="20">
        <v>300641.8027</v>
      </c>
      <c r="AH31" s="20">
        <v>40065801.32</v>
      </c>
      <c r="AI31" s="20">
        <v>300762.09636999998</v>
      </c>
      <c r="AJ31" s="20">
        <v>6.5461802869999997E-3</v>
      </c>
      <c r="AK31" s="20">
        <v>72.506855729999998</v>
      </c>
      <c r="AL31" s="20">
        <v>509.66740872999998</v>
      </c>
      <c r="AM31" s="20">
        <v>75.85865226</v>
      </c>
      <c r="AN31" s="20">
        <v>2.579167253</v>
      </c>
      <c r="AO31" s="20">
        <v>208.29921895999999</v>
      </c>
      <c r="AP31" s="20">
        <v>37.389769960000002</v>
      </c>
      <c r="AQ31" s="20">
        <v>774.462264</v>
      </c>
      <c r="AR31" s="20">
        <v>1367.27975952</v>
      </c>
      <c r="AS31" s="20">
        <v>363.73742184999998</v>
      </c>
      <c r="AT31" s="20">
        <v>270.4153</v>
      </c>
      <c r="AU31" s="20">
        <v>362.505559599999</v>
      </c>
      <c r="AV31" s="20">
        <v>282.15772145</v>
      </c>
      <c r="AW31" s="20">
        <v>282.16697663999997</v>
      </c>
      <c r="AX31" s="20">
        <v>1532.829782</v>
      </c>
      <c r="AY31" s="20">
        <v>3477.8283999999999</v>
      </c>
      <c r="AZ31" s="20">
        <v>8206.3135700000003</v>
      </c>
      <c r="BA31" s="20">
        <v>1.4272825229999999</v>
      </c>
      <c r="BB31" s="20">
        <v>1.6432094959999901</v>
      </c>
      <c r="BC31" s="20">
        <v>251.36004199999999</v>
      </c>
      <c r="BD31" s="20">
        <v>251.35997639999999</v>
      </c>
      <c r="BE31" s="20">
        <v>251.3565356</v>
      </c>
      <c r="BF31" s="20">
        <v>490.51437995999999</v>
      </c>
      <c r="BG31" s="20">
        <v>490.52635838999998</v>
      </c>
      <c r="BH31" s="20">
        <v>8.7666229999999994E-3</v>
      </c>
      <c r="BI31" s="20">
        <v>8.0460584000000002E-4</v>
      </c>
      <c r="BJ31" s="20">
        <v>8.0464576999999995E-4</v>
      </c>
      <c r="BK31" s="20">
        <v>8.766121E-3</v>
      </c>
      <c r="BL31" s="20">
        <v>362.97869320000001</v>
      </c>
      <c r="BM31" s="20">
        <v>348.24327099999999</v>
      </c>
      <c r="BN31" s="20">
        <v>0.16353681882999899</v>
      </c>
      <c r="BO31" s="20">
        <v>538.69006850000005</v>
      </c>
      <c r="BP31" s="20">
        <v>13.692292732</v>
      </c>
      <c r="BQ31" s="20">
        <v>83.723781839999901</v>
      </c>
      <c r="BR31" s="20">
        <v>21.303629900000001</v>
      </c>
      <c r="BS31" s="20">
        <v>0.24953992999999999</v>
      </c>
      <c r="BT31" s="20">
        <v>0.44362652000000002</v>
      </c>
      <c r="BU31" s="20">
        <v>47.072857499999998</v>
      </c>
      <c r="BV31" s="20">
        <v>0</v>
      </c>
      <c r="BW31" s="20">
        <v>575.78103699999997</v>
      </c>
      <c r="BX31" s="20">
        <v>34.226847379999903</v>
      </c>
      <c r="BY31" s="20">
        <v>34.248973370000002</v>
      </c>
      <c r="BZ31" s="20">
        <v>2238.2924669999902</v>
      </c>
      <c r="CA31" s="20">
        <v>2238.2738664999902</v>
      </c>
      <c r="CB31" s="20">
        <v>0.13815255000000001</v>
      </c>
      <c r="CC31" s="20">
        <v>2.3485867000000001E-2</v>
      </c>
      <c r="CD31" s="20">
        <v>0.11466622</v>
      </c>
      <c r="CE31" s="20">
        <v>37669.09186</v>
      </c>
      <c r="CF31" s="20">
        <v>7340.2644799999998</v>
      </c>
      <c r="CG31" s="20">
        <v>7027.87086</v>
      </c>
      <c r="CH31" s="20">
        <v>12918.466570000001</v>
      </c>
      <c r="CI31" s="20">
        <v>45370.527199999997</v>
      </c>
      <c r="CJ31" s="20">
        <v>36154.4041</v>
      </c>
      <c r="CK31" s="20">
        <v>699.8707058</v>
      </c>
      <c r="CL31" s="20">
        <v>6.0609942749999997</v>
      </c>
      <c r="CM31" s="20">
        <v>6.5456100870000004E-3</v>
      </c>
      <c r="CN31" s="20">
        <v>0.66239411979999996</v>
      </c>
      <c r="CO31" s="20">
        <v>0.36831454720000001</v>
      </c>
      <c r="CP31" s="20">
        <v>6.7149106600000001</v>
      </c>
      <c r="CQ31" s="20">
        <v>1.6255932581999999</v>
      </c>
      <c r="CR31" s="20">
        <v>8471.3898379999991</v>
      </c>
      <c r="CS31" s="20">
        <v>8.43616572</v>
      </c>
      <c r="CT31" s="20">
        <v>1.9867637929999999</v>
      </c>
      <c r="CU31" s="20">
        <v>643.22049939999999</v>
      </c>
      <c r="CV31" s="20">
        <v>56.692831179999999</v>
      </c>
      <c r="CW31" s="20">
        <v>0</v>
      </c>
      <c r="CX31" s="20">
        <v>3.5351633680000001</v>
      </c>
      <c r="CY31" s="20">
        <v>4.1221989999999999E-5</v>
      </c>
      <c r="CZ31" s="20">
        <v>0.64688711759999995</v>
      </c>
      <c r="DA31" s="20">
        <v>3978.091461</v>
      </c>
      <c r="DB31" s="20">
        <v>237.85384999999999</v>
      </c>
      <c r="DC31" s="20">
        <v>115.53793</v>
      </c>
      <c r="DD31" s="20">
        <v>1539.879173</v>
      </c>
      <c r="DE31" s="20">
        <v>2438.2100292999999</v>
      </c>
      <c r="DF31" s="20">
        <v>1.23470545699999</v>
      </c>
      <c r="DG31" s="20">
        <v>0.44362652000000002</v>
      </c>
      <c r="DH31" s="20">
        <v>202.23331259</v>
      </c>
      <c r="DI31" s="20">
        <v>1.7316359960000001</v>
      </c>
      <c r="DJ31" s="20">
        <v>106.8945229</v>
      </c>
      <c r="DK31" s="20">
        <v>10.63042169</v>
      </c>
      <c r="DL31" s="20">
        <v>3.4301465599999998</v>
      </c>
      <c r="DM31" s="20">
        <v>448.619257</v>
      </c>
      <c r="DN31" s="20">
        <v>14.1912938999999</v>
      </c>
      <c r="DO31" s="20">
        <v>93.238298200000003</v>
      </c>
      <c r="DP31" s="20">
        <v>3.576752881</v>
      </c>
      <c r="DQ31" s="20">
        <v>48.184849200000002</v>
      </c>
      <c r="DR31" s="20">
        <v>0.40918043678999999</v>
      </c>
      <c r="DS31" s="20">
        <v>1.768785321</v>
      </c>
      <c r="DT31" s="20">
        <v>459.85645</v>
      </c>
      <c r="DU31" s="20">
        <v>663.83493959999998</v>
      </c>
      <c r="DV31" s="20">
        <v>663.83487801000001</v>
      </c>
      <c r="DW31" s="20">
        <v>5130.6328519999997</v>
      </c>
      <c r="DX31" s="20">
        <v>9.9657362250000006</v>
      </c>
      <c r="DY31" s="20">
        <v>9.9652509840000008</v>
      </c>
      <c r="DZ31" s="20">
        <v>0.52173062599999998</v>
      </c>
      <c r="EA31" s="20">
        <v>770.25800000000004</v>
      </c>
      <c r="EB31" s="20">
        <v>21675.854254999998</v>
      </c>
      <c r="EC31" s="20">
        <v>2249.0993326999901</v>
      </c>
      <c r="ED31" s="20">
        <v>1813.1337131</v>
      </c>
      <c r="EE31" s="20">
        <v>1813.1775431599999</v>
      </c>
      <c r="EF31" s="20">
        <v>389.38310315000001</v>
      </c>
      <c r="EG31" s="20">
        <v>0</v>
      </c>
      <c r="EH31" s="20">
        <v>217.26071478</v>
      </c>
      <c r="EI31" s="20">
        <v>19167.6551699999</v>
      </c>
      <c r="EJ31" s="20">
        <v>1057.5007126</v>
      </c>
      <c r="EK31" s="20">
        <v>2566.592099</v>
      </c>
      <c r="EL31" s="20">
        <v>1057.5360705999999</v>
      </c>
      <c r="EM31" s="33"/>
      <c r="EN31" s="33"/>
      <c r="EO31" s="33"/>
      <c r="EP31" s="33"/>
      <c r="EQ31" s="33"/>
      <c r="ER31" s="33"/>
      <c r="ES31" s="33"/>
      <c r="ET31" s="33"/>
      <c r="EU31" s="33"/>
      <c r="EV31" s="33"/>
    </row>
    <row r="32" spans="1:152" x14ac:dyDescent="0.25">
      <c r="A32" s="22" t="s">
        <v>31</v>
      </c>
      <c r="B32" s="20">
        <v>0.61402459850000002</v>
      </c>
      <c r="C32" s="20">
        <v>1.6579255479999999</v>
      </c>
      <c r="D32" s="20">
        <v>14.25215231</v>
      </c>
      <c r="E32" s="20">
        <v>133.1690681</v>
      </c>
      <c r="F32" s="20">
        <v>14.742541449999999</v>
      </c>
      <c r="G32" s="20">
        <v>14.74257768</v>
      </c>
      <c r="H32" s="20">
        <v>133.1692812</v>
      </c>
      <c r="I32" s="20">
        <v>133.16851170000001</v>
      </c>
      <c r="J32" s="20">
        <v>54.260930599999902</v>
      </c>
      <c r="K32" s="20">
        <v>0.58031823900000001</v>
      </c>
      <c r="L32" s="20">
        <v>1.3156629259999999</v>
      </c>
      <c r="M32" s="20">
        <v>7.3602009999999995E-2</v>
      </c>
      <c r="N32" s="20">
        <v>3.6800996999999998E-3</v>
      </c>
      <c r="O32" s="20">
        <v>6.9921830000000004E-2</v>
      </c>
      <c r="P32" s="20">
        <v>249.77261412999999</v>
      </c>
      <c r="Q32" s="20">
        <v>0.28693685920000001</v>
      </c>
      <c r="R32" s="20">
        <v>249.77295912</v>
      </c>
      <c r="S32" s="20">
        <v>0.15296585309999999</v>
      </c>
      <c r="T32" s="20">
        <v>0.15816570519999901</v>
      </c>
      <c r="U32" s="20">
        <v>8.3973445610000003E-2</v>
      </c>
      <c r="V32" s="20">
        <v>0.245948703766</v>
      </c>
      <c r="W32" s="20">
        <v>6.8028331941999906E-2</v>
      </c>
      <c r="X32" s="20">
        <v>817.30133000000001</v>
      </c>
      <c r="Y32" s="20">
        <v>34.909957480000003</v>
      </c>
      <c r="Z32" s="20">
        <v>34.910694820000003</v>
      </c>
      <c r="AA32" s="20">
        <v>1303.466887</v>
      </c>
      <c r="AB32" s="20">
        <v>1303.5076386999999</v>
      </c>
      <c r="AC32" s="20">
        <v>3.5959782E-4</v>
      </c>
      <c r="AD32" s="20">
        <v>5.0343463999999998E-5</v>
      </c>
      <c r="AE32" s="20">
        <v>3.0925363999999999E-4</v>
      </c>
      <c r="AF32" s="20">
        <v>0.18960317130000001</v>
      </c>
      <c r="AG32" s="20">
        <v>189958.47214</v>
      </c>
      <c r="AH32" s="20">
        <v>18587797.529999901</v>
      </c>
      <c r="AI32" s="20">
        <v>190034.42504</v>
      </c>
      <c r="AJ32" s="20">
        <v>4.6148599559999899E-3</v>
      </c>
      <c r="AK32" s="20">
        <v>66.223352090000006</v>
      </c>
      <c r="AL32" s="20">
        <v>484.00636812999898</v>
      </c>
      <c r="AM32" s="20">
        <v>65.563942519999898</v>
      </c>
      <c r="AN32" s="20">
        <v>2.2465149449999999</v>
      </c>
      <c r="AO32" s="20">
        <v>179.99803989999899</v>
      </c>
      <c r="AP32" s="20">
        <v>29.723553059999901</v>
      </c>
      <c r="AQ32" s="20">
        <v>463.25421599999999</v>
      </c>
      <c r="AR32" s="20">
        <v>820.66295590999903</v>
      </c>
      <c r="AS32" s="20">
        <v>216.08894806999899</v>
      </c>
      <c r="AT32" s="20">
        <v>206.6395</v>
      </c>
      <c r="AU32" s="20">
        <v>283.48221760000001</v>
      </c>
      <c r="AV32" s="20">
        <v>200.83382664999999</v>
      </c>
      <c r="AW32" s="20">
        <v>200.84026327999999</v>
      </c>
      <c r="AX32" s="20">
        <v>983.49984799999902</v>
      </c>
      <c r="AY32" s="20">
        <v>2360.4253799999901</v>
      </c>
      <c r="AZ32" s="20">
        <v>5338.6630649999997</v>
      </c>
      <c r="BA32" s="20">
        <v>1.106952605</v>
      </c>
      <c r="BB32" s="20">
        <v>1.24111058</v>
      </c>
      <c r="BC32" s="20">
        <v>196.8012784</v>
      </c>
      <c r="BD32" s="20">
        <v>196.80122899999901</v>
      </c>
      <c r="BE32" s="20">
        <v>196.79842970000001</v>
      </c>
      <c r="BF32" s="20">
        <v>305.33423727500002</v>
      </c>
      <c r="BG32" s="20">
        <v>305.34094083000002</v>
      </c>
      <c r="BH32" s="20">
        <v>2.9977341000000002E-3</v>
      </c>
      <c r="BI32" s="20">
        <v>2.8307718E-4</v>
      </c>
      <c r="BJ32" s="20">
        <v>2.8309234999999999E-4</v>
      </c>
      <c r="BK32" s="20">
        <v>2.9975613999999999E-3</v>
      </c>
      <c r="BL32" s="20">
        <v>332.24646799999903</v>
      </c>
      <c r="BM32" s="20">
        <v>304.01242200000002</v>
      </c>
      <c r="BN32" s="20">
        <v>9.5562893989999995E-2</v>
      </c>
      <c r="BO32" s="20">
        <v>397.69770899999997</v>
      </c>
      <c r="BP32" s="20">
        <v>6.8578202299999997</v>
      </c>
      <c r="BQ32" s="20">
        <v>65.044959649999996</v>
      </c>
      <c r="BR32" s="20">
        <v>19.072515039999999</v>
      </c>
      <c r="BS32" s="20">
        <v>0.10542962</v>
      </c>
      <c r="BT32" s="20">
        <v>0.18743056</v>
      </c>
      <c r="BU32" s="20">
        <v>15.946612395000001</v>
      </c>
      <c r="BV32" s="20">
        <v>0</v>
      </c>
      <c r="BW32" s="20">
        <v>268.77677999999997</v>
      </c>
      <c r="BX32" s="20">
        <v>24.712397169999999</v>
      </c>
      <c r="BY32" s="20">
        <v>24.72512335</v>
      </c>
      <c r="BZ32" s="20">
        <v>1018.5457467</v>
      </c>
      <c r="CA32" s="20">
        <v>1018.5350685</v>
      </c>
      <c r="CB32" s="20">
        <v>5.9460329999999999E-2</v>
      </c>
      <c r="CC32" s="20">
        <v>1.0108264E-2</v>
      </c>
      <c r="CD32" s="20">
        <v>4.9352146999999999E-2</v>
      </c>
      <c r="CE32" s="20">
        <v>35057.713940000001</v>
      </c>
      <c r="CF32" s="20">
        <v>6140.8499999999904</v>
      </c>
      <c r="CG32" s="20">
        <v>5624.4297299999998</v>
      </c>
      <c r="CH32" s="20">
        <v>9176.4023649999999</v>
      </c>
      <c r="CI32" s="20">
        <v>41529.152759999903</v>
      </c>
      <c r="CJ32" s="20">
        <v>32072.968730000001</v>
      </c>
      <c r="CK32" s="20">
        <v>466.86137509999998</v>
      </c>
      <c r="CL32" s="20">
        <v>4.5056361540000003</v>
      </c>
      <c r="CM32" s="20">
        <v>4.614463452E-3</v>
      </c>
      <c r="CN32" s="20">
        <v>0.46644509699999998</v>
      </c>
      <c r="CO32" s="20">
        <v>0.25763377799999998</v>
      </c>
      <c r="CP32" s="20">
        <v>4.8659199549999999</v>
      </c>
      <c r="CQ32" s="20">
        <v>1.2267120724</v>
      </c>
      <c r="CR32" s="20">
        <v>6180.821594</v>
      </c>
      <c r="CS32" s="20">
        <v>6.4656572450000001</v>
      </c>
      <c r="CT32" s="20">
        <v>1.6804353839999999</v>
      </c>
      <c r="CU32" s="20">
        <v>535.61596399999996</v>
      </c>
      <c r="CV32" s="20">
        <v>26.135086489999999</v>
      </c>
      <c r="CW32" s="20">
        <v>0</v>
      </c>
      <c r="CX32" s="20">
        <v>2.53829338999999</v>
      </c>
      <c r="CY32" s="20">
        <v>1.8839029999999999E-5</v>
      </c>
      <c r="CZ32" s="20">
        <v>0.46216247799999999</v>
      </c>
      <c r="DA32" s="20">
        <v>2182.010675</v>
      </c>
      <c r="DB32" s="20">
        <v>102.162476</v>
      </c>
      <c r="DC32" s="20">
        <v>49.528652000000001</v>
      </c>
      <c r="DD32" s="20">
        <v>1096.121365</v>
      </c>
      <c r="DE32" s="20">
        <v>1085.8816377999999</v>
      </c>
      <c r="DF32" s="20">
        <v>0.70276414949999999</v>
      </c>
      <c r="DG32" s="20">
        <v>0.18743056</v>
      </c>
      <c r="DH32" s="20">
        <v>95.693792599999995</v>
      </c>
      <c r="DI32" s="20">
        <v>1.15944746</v>
      </c>
      <c r="DJ32" s="20">
        <v>69.122972899999994</v>
      </c>
      <c r="DK32" s="20">
        <v>8.1510518100000002</v>
      </c>
      <c r="DL32" s="20">
        <v>2.7417653</v>
      </c>
      <c r="DM32" s="20">
        <v>308.8012167</v>
      </c>
      <c r="DN32" s="20">
        <v>11.24089272</v>
      </c>
      <c r="DO32" s="20">
        <v>70.273322800000003</v>
      </c>
      <c r="DP32" s="20">
        <v>3.0049232753999999</v>
      </c>
      <c r="DQ32" s="20">
        <v>34.771987459999998</v>
      </c>
      <c r="DR32" s="20">
        <v>0.24673438549000001</v>
      </c>
      <c r="DS32" s="20">
        <v>1.3862062709999901</v>
      </c>
      <c r="DT32" s="20">
        <v>1014.0567</v>
      </c>
      <c r="DU32" s="20">
        <v>205.52503682</v>
      </c>
      <c r="DV32" s="20">
        <v>205.52504105999901</v>
      </c>
      <c r="DW32" s="20">
        <v>3941.2996819999998</v>
      </c>
      <c r="DX32" s="20">
        <v>6.7603225450000002</v>
      </c>
      <c r="DY32" s="20">
        <v>6.7599861669999903</v>
      </c>
      <c r="DZ32" s="20">
        <v>0.47012762599999902</v>
      </c>
      <c r="EA32" s="20">
        <v>330.19529999999997</v>
      </c>
      <c r="EB32" s="20">
        <v>14996.2892999999</v>
      </c>
      <c r="EC32" s="20">
        <v>1603.5810824</v>
      </c>
      <c r="ED32" s="20">
        <v>1318.6417936</v>
      </c>
      <c r="EE32" s="20">
        <v>1318.66893456</v>
      </c>
      <c r="EF32" s="20">
        <v>293.94782858999997</v>
      </c>
      <c r="EG32" s="20">
        <v>0</v>
      </c>
      <c r="EH32" s="20">
        <v>189.16762175</v>
      </c>
      <c r="EI32" s="20">
        <v>13496.634888000001</v>
      </c>
      <c r="EJ32" s="20">
        <v>750.09836729999995</v>
      </c>
      <c r="EK32" s="20">
        <v>1797.9781682999901</v>
      </c>
      <c r="EL32" s="20">
        <v>750.1232728</v>
      </c>
      <c r="EM32" s="33"/>
      <c r="EN32" s="33"/>
      <c r="EO32" s="33"/>
      <c r="EP32" s="33"/>
      <c r="EQ32" s="33"/>
      <c r="ER32" s="33"/>
      <c r="ES32" s="33"/>
      <c r="ET32" s="33"/>
      <c r="EU32" s="33"/>
      <c r="EV32" s="33"/>
    </row>
    <row r="33" spans="1:152" x14ac:dyDescent="0.25">
      <c r="A33" s="22" t="s">
        <v>32</v>
      </c>
      <c r="B33" s="20">
        <v>1.347351535</v>
      </c>
      <c r="C33" s="20">
        <v>4.0217199839999997</v>
      </c>
      <c r="D33" s="20">
        <v>55.741114159999903</v>
      </c>
      <c r="E33" s="20">
        <v>369.80139999999898</v>
      </c>
      <c r="F33" s="20">
        <v>34.347054630000002</v>
      </c>
      <c r="G33" s="20">
        <v>34.347078699999997</v>
      </c>
      <c r="H33" s="20">
        <v>369.80036849999999</v>
      </c>
      <c r="I33" s="20">
        <v>369.79816899999997</v>
      </c>
      <c r="J33" s="20">
        <v>110.10183149999899</v>
      </c>
      <c r="K33" s="20">
        <v>1.2565154829999901</v>
      </c>
      <c r="L33" s="20">
        <v>2.4129103000000001</v>
      </c>
      <c r="M33" s="20">
        <v>0.31331199999999998</v>
      </c>
      <c r="N33" s="20">
        <v>1.5665583E-2</v>
      </c>
      <c r="O33" s="20">
        <v>0.29764627999999999</v>
      </c>
      <c r="P33" s="20">
        <v>753.96184126000003</v>
      </c>
      <c r="Q33" s="20">
        <v>0.61387099499999997</v>
      </c>
      <c r="R33" s="20">
        <v>753.96286394999902</v>
      </c>
      <c r="S33" s="20">
        <v>0.4142890756</v>
      </c>
      <c r="T33" s="20">
        <v>0.4283718608</v>
      </c>
      <c r="U33" s="20">
        <v>0.23925145498</v>
      </c>
      <c r="V33" s="20">
        <v>0.80223523360000004</v>
      </c>
      <c r="W33" s="20">
        <v>0.20937735426500001</v>
      </c>
      <c r="X33" s="20">
        <v>4880.8086000000003</v>
      </c>
      <c r="Y33" s="20">
        <v>113.52255002</v>
      </c>
      <c r="Z33" s="20">
        <v>113.52521194000001</v>
      </c>
      <c r="AA33" s="20">
        <v>4665.7563250000003</v>
      </c>
      <c r="AB33" s="20">
        <v>4665.9012769999999</v>
      </c>
      <c r="AC33" s="20">
        <v>1.5753027E-3</v>
      </c>
      <c r="AD33" s="20">
        <v>2.2054468E-4</v>
      </c>
      <c r="AE33" s="20">
        <v>1.3547688E-3</v>
      </c>
      <c r="AF33" s="20">
        <v>0.42803045919999999</v>
      </c>
      <c r="AG33" s="20">
        <v>438164.22779999999</v>
      </c>
      <c r="AH33" s="20">
        <v>68951403.879999995</v>
      </c>
      <c r="AI33" s="20">
        <v>438339.50955999998</v>
      </c>
      <c r="AJ33" s="20">
        <v>1.1597837102E-2</v>
      </c>
      <c r="AK33" s="20">
        <v>115.57797075000001</v>
      </c>
      <c r="AL33" s="20">
        <v>793.58910879999996</v>
      </c>
      <c r="AM33" s="20">
        <v>123.73732966999999</v>
      </c>
      <c r="AN33" s="20">
        <v>4.1414438110000003</v>
      </c>
      <c r="AO33" s="20">
        <v>339.83221980000002</v>
      </c>
      <c r="AP33" s="20">
        <v>67.793194799999995</v>
      </c>
      <c r="AQ33" s="20">
        <v>1307.980863</v>
      </c>
      <c r="AR33" s="20">
        <v>2252.8025878999902</v>
      </c>
      <c r="AS33" s="20">
        <v>645.30936733999999</v>
      </c>
      <c r="AT33" s="20">
        <v>423.93365</v>
      </c>
      <c r="AU33" s="20">
        <v>617.09331899999995</v>
      </c>
      <c r="AV33" s="20">
        <v>502.367121</v>
      </c>
      <c r="AW33" s="20">
        <v>502.38413879999899</v>
      </c>
      <c r="AX33" s="20">
        <v>2699.9952444999999</v>
      </c>
      <c r="AY33" s="20">
        <v>6222.3032000000003</v>
      </c>
      <c r="AZ33" s="20">
        <v>13832.82476</v>
      </c>
      <c r="BA33" s="20">
        <v>2.3675892359999899</v>
      </c>
      <c r="BB33" s="20">
        <v>2.7349691009999999</v>
      </c>
      <c r="BC33" s="20">
        <v>442.68164429999899</v>
      </c>
      <c r="BD33" s="20">
        <v>442.68051159999999</v>
      </c>
      <c r="BE33" s="20">
        <v>442.67531459999998</v>
      </c>
      <c r="BF33" s="20">
        <v>861.96181657999898</v>
      </c>
      <c r="BG33" s="20">
        <v>861.98304839999901</v>
      </c>
      <c r="BH33" s="20">
        <v>1.3987805000000001E-2</v>
      </c>
      <c r="BI33" s="20">
        <v>1.2841993999999999E-3</v>
      </c>
      <c r="BJ33" s="20">
        <v>1.2842747E-3</v>
      </c>
      <c r="BK33" s="20">
        <v>1.3987058E-2</v>
      </c>
      <c r="BL33" s="20">
        <v>562.46486470000002</v>
      </c>
      <c r="BM33" s="20">
        <v>534.81361330000004</v>
      </c>
      <c r="BN33" s="20">
        <v>0.30733486719000003</v>
      </c>
      <c r="BO33" s="20">
        <v>966.53240800000003</v>
      </c>
      <c r="BP33" s="20">
        <v>22.235975019999898</v>
      </c>
      <c r="BQ33" s="20">
        <v>150.11465569999999</v>
      </c>
      <c r="BR33" s="20">
        <v>35.37838464</v>
      </c>
      <c r="BS33" s="20">
        <v>0.57520473000000005</v>
      </c>
      <c r="BT33" s="20">
        <v>1.0225862999999999</v>
      </c>
      <c r="BU33" s="20">
        <v>74.405810599999995</v>
      </c>
      <c r="BV33" s="20">
        <v>0</v>
      </c>
      <c r="BW33" s="20">
        <v>1039.01099</v>
      </c>
      <c r="BX33" s="20">
        <v>57.477319399999999</v>
      </c>
      <c r="BY33" s="20">
        <v>57.519009029999999</v>
      </c>
      <c r="BZ33" s="20">
        <v>3643.7677869999902</v>
      </c>
      <c r="CA33" s="20">
        <v>3643.7407749999902</v>
      </c>
      <c r="CB33" s="20">
        <v>0.21706518999999999</v>
      </c>
      <c r="CC33" s="20">
        <v>3.6901086999999999E-2</v>
      </c>
      <c r="CD33" s="20">
        <v>0.18016409999999999</v>
      </c>
      <c r="CE33" s="20">
        <v>57415.518199999999</v>
      </c>
      <c r="CF33" s="20">
        <v>12330.099700000001</v>
      </c>
      <c r="CG33" s="20">
        <v>11708.47934</v>
      </c>
      <c r="CH33" s="20">
        <v>22836.734560000001</v>
      </c>
      <c r="CI33" s="20">
        <v>70305.288</v>
      </c>
      <c r="CJ33" s="20">
        <v>54608.414140000001</v>
      </c>
      <c r="CK33" s="20">
        <v>1190.2019564</v>
      </c>
      <c r="CL33" s="20">
        <v>10.095837550000001</v>
      </c>
      <c r="CM33" s="20">
        <v>1.159680565E-2</v>
      </c>
      <c r="CN33" s="20">
        <v>1.160383443</v>
      </c>
      <c r="CO33" s="20">
        <v>0.63741279080000002</v>
      </c>
      <c r="CP33" s="20">
        <v>11.273767284</v>
      </c>
      <c r="CQ33" s="20">
        <v>2.9470425664</v>
      </c>
      <c r="CR33" s="20">
        <v>15202.305462</v>
      </c>
      <c r="CS33" s="20">
        <v>14.7866499899999</v>
      </c>
      <c r="CT33" s="20">
        <v>3.2651396239999899</v>
      </c>
      <c r="CU33" s="20">
        <v>1053.7680356999999</v>
      </c>
      <c r="CV33" s="20">
        <v>140.76401530000001</v>
      </c>
      <c r="CW33" s="20">
        <v>0</v>
      </c>
      <c r="CX33" s="20">
        <v>5.9079974760000002</v>
      </c>
      <c r="CY33" s="20">
        <v>6.6010936E-5</v>
      </c>
      <c r="CZ33" s="20">
        <v>1.2276522246999999</v>
      </c>
      <c r="DA33" s="20">
        <v>8456.8869139999897</v>
      </c>
      <c r="DB33" s="20">
        <v>610.09990000000005</v>
      </c>
      <c r="DC33" s="20">
        <v>206.51618999999999</v>
      </c>
      <c r="DD33" s="20">
        <v>2813.2637879999902</v>
      </c>
      <c r="DE33" s="20">
        <v>5643.6163603000005</v>
      </c>
      <c r="DF33" s="20">
        <v>2.7344974130000002</v>
      </c>
      <c r="DG33" s="20">
        <v>1.0225862999999999</v>
      </c>
      <c r="DH33" s="20">
        <v>488.21946635</v>
      </c>
      <c r="DI33" s="20">
        <v>3.537401816</v>
      </c>
      <c r="DJ33" s="20">
        <v>191.07408390000001</v>
      </c>
      <c r="DK33" s="20">
        <v>18.330016449999999</v>
      </c>
      <c r="DL33" s="20">
        <v>5.7441239099999999</v>
      </c>
      <c r="DM33" s="20">
        <v>792.60876169999995</v>
      </c>
      <c r="DN33" s="20">
        <v>24.183231450000001</v>
      </c>
      <c r="DO33" s="20">
        <v>168.717769</v>
      </c>
      <c r="DP33" s="20">
        <v>5.9289073160000001</v>
      </c>
      <c r="DQ33" s="20">
        <v>86.602925400000004</v>
      </c>
      <c r="DR33" s="20">
        <v>0.88655937506999904</v>
      </c>
      <c r="DS33" s="20">
        <v>2.9294993199999899</v>
      </c>
      <c r="DT33" s="20">
        <v>1473.6355000000001</v>
      </c>
      <c r="DU33" s="20">
        <v>1162.7864373299999</v>
      </c>
      <c r="DV33" s="20">
        <v>1162.78753818</v>
      </c>
      <c r="DW33" s="20">
        <v>9299.1693329999907</v>
      </c>
      <c r="DX33" s="20">
        <v>16.637912270000001</v>
      </c>
      <c r="DY33" s="20">
        <v>16.637120374999999</v>
      </c>
      <c r="DZ33" s="20">
        <v>0.86220939699999999</v>
      </c>
      <c r="EA33" s="20">
        <v>1376.7760000000001</v>
      </c>
      <c r="EB33" s="20">
        <v>39240.13321</v>
      </c>
      <c r="EC33" s="20">
        <v>4038.969744</v>
      </c>
      <c r="ED33" s="20">
        <v>3279.5844033999902</v>
      </c>
      <c r="EE33" s="20">
        <v>3279.65339146</v>
      </c>
      <c r="EF33" s="20">
        <v>709.225419039999</v>
      </c>
      <c r="EG33" s="20">
        <v>0</v>
      </c>
      <c r="EH33" s="20">
        <v>418.38437193999999</v>
      </c>
      <c r="EI33" s="20">
        <v>33972.127</v>
      </c>
      <c r="EJ33" s="20">
        <v>1885.5737406000001</v>
      </c>
      <c r="EK33" s="20">
        <v>4542.1003473000001</v>
      </c>
      <c r="EL33" s="20">
        <v>1885.6346903000001</v>
      </c>
      <c r="EM33" s="33"/>
      <c r="EN33" s="33"/>
      <c r="EO33" s="33"/>
      <c r="EP33" s="33"/>
      <c r="EQ33" s="33"/>
      <c r="ER33" s="33"/>
      <c r="ES33" s="33"/>
      <c r="ET33" s="33"/>
      <c r="EU33" s="33"/>
      <c r="EV33" s="33"/>
    </row>
    <row r="34" spans="1:152" x14ac:dyDescent="0.25">
      <c r="A34" s="22" t="s">
        <v>33</v>
      </c>
      <c r="B34" s="20">
        <v>1.3671885269999999</v>
      </c>
      <c r="C34" s="20">
        <v>4.3746546080000002</v>
      </c>
      <c r="D34" s="20">
        <v>46.029470156000002</v>
      </c>
      <c r="E34" s="20">
        <v>347.00661500000001</v>
      </c>
      <c r="F34" s="20">
        <v>31.45159365</v>
      </c>
      <c r="G34" s="20">
        <v>31.451616699999999</v>
      </c>
      <c r="H34" s="20">
        <v>347.00726980000002</v>
      </c>
      <c r="I34" s="20">
        <v>347.0052326</v>
      </c>
      <c r="J34" s="20">
        <v>114.45561410000001</v>
      </c>
      <c r="K34" s="20">
        <v>1.247357716</v>
      </c>
      <c r="L34" s="20">
        <v>2.1444022829999998</v>
      </c>
      <c r="M34" s="20">
        <v>0.29916418</v>
      </c>
      <c r="N34" s="20">
        <v>1.4958134E-2</v>
      </c>
      <c r="O34" s="20">
        <v>0.28420447999999998</v>
      </c>
      <c r="P34" s="20">
        <v>874.03545938000002</v>
      </c>
      <c r="Q34" s="20">
        <v>0.55803915039999996</v>
      </c>
      <c r="R34" s="20">
        <v>874.03521836000004</v>
      </c>
      <c r="S34" s="20">
        <v>0.40876618666999998</v>
      </c>
      <c r="T34" s="20">
        <v>0.42266163915999999</v>
      </c>
      <c r="U34" s="20">
        <v>0.25196776296000001</v>
      </c>
      <c r="V34" s="20">
        <v>0.85073052795000004</v>
      </c>
      <c r="W34" s="20">
        <v>0.22847024515299999</v>
      </c>
      <c r="X34" s="20">
        <v>3041.3796000000002</v>
      </c>
      <c r="Y34" s="20">
        <v>106.93526339</v>
      </c>
      <c r="Z34" s="20">
        <v>106.93776985</v>
      </c>
      <c r="AA34" s="20">
        <v>4068.7573119999902</v>
      </c>
      <c r="AB34" s="20">
        <v>4068.88396899999</v>
      </c>
      <c r="AC34" s="20">
        <v>1.5159971999999999E-3</v>
      </c>
      <c r="AD34" s="20">
        <v>2.1223971000000001E-4</v>
      </c>
      <c r="AE34" s="20">
        <v>1.3037573999999999E-3</v>
      </c>
      <c r="AF34" s="20">
        <v>0.4045395853</v>
      </c>
      <c r="AG34" s="20">
        <v>689467.89037999895</v>
      </c>
      <c r="AH34" s="20">
        <v>62356742.452</v>
      </c>
      <c r="AI34" s="20">
        <v>689743.86534999998</v>
      </c>
      <c r="AJ34" s="20">
        <v>1.101090565E-2</v>
      </c>
      <c r="AK34" s="20">
        <v>100.40914608999999</v>
      </c>
      <c r="AL34" s="20">
        <v>744.85934669999995</v>
      </c>
      <c r="AM34" s="20">
        <v>96.222272570000001</v>
      </c>
      <c r="AN34" s="20">
        <v>3.2208944740000001</v>
      </c>
      <c r="AO34" s="20">
        <v>264.13425549999999</v>
      </c>
      <c r="AP34" s="20">
        <v>46.22123723</v>
      </c>
      <c r="AQ34" s="20">
        <v>1812.3005350000001</v>
      </c>
      <c r="AR34" s="20">
        <v>2223.4002724500001</v>
      </c>
      <c r="AS34" s="20">
        <v>638.93581642000004</v>
      </c>
      <c r="AT34" s="20">
        <v>579.32763999999997</v>
      </c>
      <c r="AU34" s="20">
        <v>746.20535080000002</v>
      </c>
      <c r="AV34" s="20">
        <v>657.03822434999995</v>
      </c>
      <c r="AW34" s="20">
        <v>657.05886750000002</v>
      </c>
      <c r="AX34" s="20">
        <v>3463.2181169999999</v>
      </c>
      <c r="AY34" s="20">
        <v>7555.4827999999998</v>
      </c>
      <c r="AZ34" s="20">
        <v>15393.015715</v>
      </c>
      <c r="BA34" s="20">
        <v>2.2936954420000002</v>
      </c>
      <c r="BB34" s="20">
        <v>2.741160152</v>
      </c>
      <c r="BC34" s="20">
        <v>423.68999739999998</v>
      </c>
      <c r="BD34" s="20">
        <v>423.69004239999998</v>
      </c>
      <c r="BE34" s="20">
        <v>423.68404299999997</v>
      </c>
      <c r="BF34" s="20">
        <v>1054.9495623600001</v>
      </c>
      <c r="BG34" s="20">
        <v>1054.9761976560001</v>
      </c>
      <c r="BH34" s="20">
        <v>1.3418378999999999E-2</v>
      </c>
      <c r="BI34" s="20">
        <v>1.2302070000000001E-3</v>
      </c>
      <c r="BJ34" s="20">
        <v>1.2302859000000001E-3</v>
      </c>
      <c r="BK34" s="20">
        <v>1.3417525E-2</v>
      </c>
      <c r="BL34" s="20">
        <v>708.8566677</v>
      </c>
      <c r="BM34" s="20">
        <v>705.72204669999996</v>
      </c>
      <c r="BN34" s="20">
        <v>0.32422244206299999</v>
      </c>
      <c r="BO34" s="20">
        <v>1317.2766022999999</v>
      </c>
      <c r="BP34" s="20">
        <v>21.371646004999999</v>
      </c>
      <c r="BQ34" s="20">
        <v>180.11027469999999</v>
      </c>
      <c r="BR34" s="20">
        <v>32.45513622</v>
      </c>
      <c r="BS34" s="20">
        <v>0.39478143999999998</v>
      </c>
      <c r="BT34" s="20">
        <v>0.70183384000000004</v>
      </c>
      <c r="BU34" s="20">
        <v>61.79880086</v>
      </c>
      <c r="BV34" s="20">
        <v>0</v>
      </c>
      <c r="BW34" s="20">
        <v>1006.04259499999</v>
      </c>
      <c r="BX34" s="20">
        <v>59.008323669999903</v>
      </c>
      <c r="BY34" s="20">
        <v>59.052378099999999</v>
      </c>
      <c r="BZ34" s="20">
        <v>3890.8068684999998</v>
      </c>
      <c r="CA34" s="20">
        <v>3890.7787619999999</v>
      </c>
      <c r="CB34" s="20">
        <v>0.21277541</v>
      </c>
      <c r="CC34" s="20">
        <v>3.6171983999999997E-2</v>
      </c>
      <c r="CD34" s="20">
        <v>0.17660433</v>
      </c>
      <c r="CE34" s="20">
        <v>75281.544899999994</v>
      </c>
      <c r="CF34" s="20">
        <v>12616.6652299999</v>
      </c>
      <c r="CG34" s="20">
        <v>12552.46225</v>
      </c>
      <c r="CH34" s="20">
        <v>28200.386715000001</v>
      </c>
      <c r="CI34" s="20">
        <v>88603.533929999903</v>
      </c>
      <c r="CJ34" s="20">
        <v>74956.953080000007</v>
      </c>
      <c r="CK34" s="20">
        <v>1328.8794023999999</v>
      </c>
      <c r="CL34" s="20">
        <v>10.122242904</v>
      </c>
      <c r="CM34" s="20">
        <v>1.1009938103999899E-2</v>
      </c>
      <c r="CN34" s="20">
        <v>1.134157238</v>
      </c>
      <c r="CO34" s="20">
        <v>0.63301580059999996</v>
      </c>
      <c r="CP34" s="20">
        <v>11.62734871</v>
      </c>
      <c r="CQ34" s="20">
        <v>2.8426746412999999</v>
      </c>
      <c r="CR34" s="20">
        <v>19692.335202999999</v>
      </c>
      <c r="CS34" s="20">
        <v>14.051732699999899</v>
      </c>
      <c r="CT34" s="20">
        <v>2.7488520240000001</v>
      </c>
      <c r="CU34" s="20">
        <v>933.50396179999996</v>
      </c>
      <c r="CV34" s="20">
        <v>92.740493837000002</v>
      </c>
      <c r="CW34" s="20">
        <v>0</v>
      </c>
      <c r="CX34" s="20">
        <v>6.0704989969999996</v>
      </c>
      <c r="CY34" s="20">
        <v>6.2311316000000005E-5</v>
      </c>
      <c r="CZ34" s="20">
        <v>1.049002027</v>
      </c>
      <c r="DA34" s="20">
        <v>6228.4370999999901</v>
      </c>
      <c r="DB34" s="20">
        <v>380.17230000000001</v>
      </c>
      <c r="DC34" s="20">
        <v>179.78218000000001</v>
      </c>
      <c r="DD34" s="20">
        <v>2363.4301719999999</v>
      </c>
      <c r="DE34" s="20">
        <v>3865.01519805</v>
      </c>
      <c r="DF34" s="20">
        <v>2.1098609979999998</v>
      </c>
      <c r="DG34" s="20">
        <v>0.70183384000000004</v>
      </c>
      <c r="DH34" s="20">
        <v>324.35529646999902</v>
      </c>
      <c r="DI34" s="20">
        <v>2.4701042329999998</v>
      </c>
      <c r="DJ34" s="20">
        <v>170.64738269999901</v>
      </c>
      <c r="DK34" s="20">
        <v>19.585101160000001</v>
      </c>
      <c r="DL34" s="20">
        <v>4.9506504839999996</v>
      </c>
      <c r="DM34" s="20">
        <v>719.13928979999901</v>
      </c>
      <c r="DN34" s="20">
        <v>25.01525972</v>
      </c>
      <c r="DO34" s="20">
        <v>165.85775179999999</v>
      </c>
      <c r="DP34" s="20">
        <v>5.2685693329999896</v>
      </c>
      <c r="DQ34" s="20">
        <v>66.776410799999994</v>
      </c>
      <c r="DR34" s="20">
        <v>0.66820162665000005</v>
      </c>
      <c r="DS34" s="20">
        <v>2.8025553080000001</v>
      </c>
      <c r="DT34" s="20">
        <v>3439.5853999999999</v>
      </c>
      <c r="DU34" s="20">
        <v>1084.37648941</v>
      </c>
      <c r="DV34" s="20">
        <v>1084.3779946299901</v>
      </c>
      <c r="DW34" s="20">
        <v>12670.896230999901</v>
      </c>
      <c r="DX34" s="20">
        <v>19.428956379999999</v>
      </c>
      <c r="DY34" s="20">
        <v>19.428034794999999</v>
      </c>
      <c r="DZ34" s="20">
        <v>0.76626309299999995</v>
      </c>
      <c r="EA34" s="20">
        <v>1198.5508</v>
      </c>
      <c r="EB34" s="20">
        <v>47181.717013000001</v>
      </c>
      <c r="EC34" s="20">
        <v>5336.4845877999996</v>
      </c>
      <c r="ED34" s="20">
        <v>4426.0813091199998</v>
      </c>
      <c r="EE34" s="20">
        <v>4426.1800095999997</v>
      </c>
      <c r="EF34" s="20">
        <v>983.748211209999</v>
      </c>
      <c r="EG34" s="20">
        <v>0</v>
      </c>
      <c r="EH34" s="20">
        <v>549.74542723000002</v>
      </c>
      <c r="EI34" s="20">
        <v>42465.53845</v>
      </c>
      <c r="EJ34" s="20">
        <v>2454.2197716000001</v>
      </c>
      <c r="EK34" s="20">
        <v>5805.1432190999903</v>
      </c>
      <c r="EL34" s="20">
        <v>2454.2989115</v>
      </c>
      <c r="EM34" s="33"/>
      <c r="EN34" s="33"/>
      <c r="EO34" s="33"/>
      <c r="EP34" s="33"/>
      <c r="EQ34" s="33"/>
      <c r="ER34" s="33"/>
      <c r="ES34" s="33"/>
      <c r="ET34" s="33"/>
      <c r="EU34" s="33"/>
      <c r="EV34" s="33"/>
    </row>
    <row r="35" spans="1:152" x14ac:dyDescent="0.25">
      <c r="A35" s="22" t="s">
        <v>34</v>
      </c>
      <c r="B35" s="20">
        <v>0.26424292859999998</v>
      </c>
      <c r="C35" s="20">
        <v>0.70894396169999996</v>
      </c>
      <c r="D35" s="20">
        <v>7.4386795599999997</v>
      </c>
      <c r="E35" s="20">
        <v>61.1051973</v>
      </c>
      <c r="F35" s="20">
        <v>6.3494152399999999</v>
      </c>
      <c r="G35" s="20">
        <v>6.3494411299999998</v>
      </c>
      <c r="H35" s="20">
        <v>61.105182560000003</v>
      </c>
      <c r="I35" s="20">
        <v>61.104819499999998</v>
      </c>
      <c r="J35" s="20">
        <v>22.510420939999999</v>
      </c>
      <c r="K35" s="20">
        <v>0.24780270600000001</v>
      </c>
      <c r="L35" s="20">
        <v>0.56542031999999998</v>
      </c>
      <c r="M35" s="20">
        <v>2.4859954E-2</v>
      </c>
      <c r="N35" s="20">
        <v>1.2430038E-3</v>
      </c>
      <c r="O35" s="20">
        <v>2.3617081000000002E-2</v>
      </c>
      <c r="P35" s="20">
        <v>115.959487334</v>
      </c>
      <c r="Q35" s="20">
        <v>0.1210354162</v>
      </c>
      <c r="R35" s="20">
        <v>115.95983033</v>
      </c>
      <c r="S35" s="20">
        <v>6.7831595629999894E-2</v>
      </c>
      <c r="T35" s="20">
        <v>7.0137355129999995E-2</v>
      </c>
      <c r="U35" s="20">
        <v>3.7230314204999997E-2</v>
      </c>
      <c r="V35" s="20">
        <v>0.115116056481999</v>
      </c>
      <c r="W35" s="20">
        <v>3.0737625533399999E-2</v>
      </c>
      <c r="X35" s="20">
        <v>270.47397000000001</v>
      </c>
      <c r="Y35" s="20">
        <v>14.479229272</v>
      </c>
      <c r="Z35" s="20">
        <v>14.479536945</v>
      </c>
      <c r="AA35" s="20">
        <v>492.47378429999998</v>
      </c>
      <c r="AB35" s="20">
        <v>492.48917779999999</v>
      </c>
      <c r="AC35" s="20">
        <v>1.19263954E-4</v>
      </c>
      <c r="AD35" s="20">
        <v>1.6697034999999999E-5</v>
      </c>
      <c r="AE35" s="20">
        <v>1.0256707E-4</v>
      </c>
      <c r="AF35" s="20">
        <v>8.0184808529999999E-2</v>
      </c>
      <c r="AG35" s="20">
        <v>66332.382539999904</v>
      </c>
      <c r="AH35" s="20">
        <v>6504163.2919999901</v>
      </c>
      <c r="AI35" s="20">
        <v>66358.932189999905</v>
      </c>
      <c r="AJ35" s="20">
        <v>2.0088499450000002E-3</v>
      </c>
      <c r="AK35" s="20">
        <v>26.369861819999901</v>
      </c>
      <c r="AL35" s="20">
        <v>191.09470515000001</v>
      </c>
      <c r="AM35" s="20">
        <v>26.515678244</v>
      </c>
      <c r="AN35" s="20">
        <v>0.89285064699999905</v>
      </c>
      <c r="AO35" s="20">
        <v>72.776913159999907</v>
      </c>
      <c r="AP35" s="20">
        <v>11.961532480000001</v>
      </c>
      <c r="AQ35" s="20">
        <v>122.9489366</v>
      </c>
      <c r="AR35" s="20">
        <v>368.93111649000002</v>
      </c>
      <c r="AS35" s="20">
        <v>94.132887850000003</v>
      </c>
      <c r="AT35" s="20">
        <v>49.573630000000001</v>
      </c>
      <c r="AU35" s="20">
        <v>113.4062107</v>
      </c>
      <c r="AV35" s="20">
        <v>70.508212740000005</v>
      </c>
      <c r="AW35" s="20">
        <v>70.510458040000003</v>
      </c>
      <c r="AX35" s="20">
        <v>307.99647049999999</v>
      </c>
      <c r="AY35" s="20">
        <v>674.32042000000001</v>
      </c>
      <c r="AZ35" s="20">
        <v>2255.29082099999</v>
      </c>
      <c r="BA35" s="20">
        <v>0.46902053700000002</v>
      </c>
      <c r="BB35" s="20">
        <v>0.5302994325</v>
      </c>
      <c r="BC35" s="20">
        <v>79.948393799999906</v>
      </c>
      <c r="BD35" s="20">
        <v>79.948342100000005</v>
      </c>
      <c r="BE35" s="20">
        <v>79.947276599999995</v>
      </c>
      <c r="BF35" s="20">
        <v>103.566912156</v>
      </c>
      <c r="BG35" s="20">
        <v>103.56923490499901</v>
      </c>
      <c r="BH35" s="20">
        <v>9.7081269999999996E-4</v>
      </c>
      <c r="BI35" s="20">
        <v>9.2919819999999999E-5</v>
      </c>
      <c r="BJ35" s="20">
        <v>9.2925870000000002E-5</v>
      </c>
      <c r="BK35" s="20">
        <v>9.7075579999999996E-4</v>
      </c>
      <c r="BL35" s="20">
        <v>114.87855500000001</v>
      </c>
      <c r="BM35" s="20">
        <v>105.9059012</v>
      </c>
      <c r="BN35" s="20">
        <v>4.4525272246999897E-2</v>
      </c>
      <c r="BO35" s="20">
        <v>130.16293629999899</v>
      </c>
      <c r="BP35" s="20">
        <v>3.0069149789999998</v>
      </c>
      <c r="BQ35" s="20">
        <v>25.65477989</v>
      </c>
      <c r="BR35" s="20">
        <v>8.1417594599999994</v>
      </c>
      <c r="BS35" s="20">
        <v>3.5220273000000003E-2</v>
      </c>
      <c r="BT35" s="20">
        <v>6.2613849999999999E-2</v>
      </c>
      <c r="BU35" s="20">
        <v>8.5285378249999901</v>
      </c>
      <c r="BV35" s="20">
        <v>0</v>
      </c>
      <c r="BW35" s="20">
        <v>95.601609999999994</v>
      </c>
      <c r="BX35" s="20">
        <v>10.60773601</v>
      </c>
      <c r="BY35" s="20">
        <v>10.61370097</v>
      </c>
      <c r="BZ35" s="20">
        <v>334.33382419999998</v>
      </c>
      <c r="CA35" s="20">
        <v>334.33163839999997</v>
      </c>
      <c r="CB35" s="20">
        <v>2.0834762999999999E-2</v>
      </c>
      <c r="CC35" s="20">
        <v>3.5418950000000002E-3</v>
      </c>
      <c r="CD35" s="20">
        <v>1.7292795999999999E-2</v>
      </c>
      <c r="CE35" s="20">
        <v>12033.65785</v>
      </c>
      <c r="CF35" s="20">
        <v>2211.2832330000001</v>
      </c>
      <c r="CG35" s="20">
        <v>2038.3685639999901</v>
      </c>
      <c r="CH35" s="20">
        <v>3321.1561609999999</v>
      </c>
      <c r="CI35" s="20">
        <v>14359.252500000001</v>
      </c>
      <c r="CJ35" s="20">
        <v>11093.92569</v>
      </c>
      <c r="CK35" s="20">
        <v>193.58633639999999</v>
      </c>
      <c r="CL35" s="20">
        <v>1.915459792</v>
      </c>
      <c r="CM35" s="20">
        <v>2.008675355E-3</v>
      </c>
      <c r="CN35" s="20">
        <v>0.20277788275</v>
      </c>
      <c r="CO35" s="20">
        <v>0.11092325168</v>
      </c>
      <c r="CP35" s="20">
        <v>2.087607862</v>
      </c>
      <c r="CQ35" s="20">
        <v>0.44115513639999998</v>
      </c>
      <c r="CR35" s="20">
        <v>2089.2461684</v>
      </c>
      <c r="CS35" s="20">
        <v>2.4897811600000002</v>
      </c>
      <c r="CT35" s="20">
        <v>0.66804428399999904</v>
      </c>
      <c r="CU35" s="20">
        <v>224.50616369999901</v>
      </c>
      <c r="CV35" s="20">
        <v>8.7651413969999901</v>
      </c>
      <c r="CW35" s="20">
        <v>0</v>
      </c>
      <c r="CX35" s="20">
        <v>1.0813629579999999</v>
      </c>
      <c r="CY35" s="20">
        <v>6.8454215000000002E-6</v>
      </c>
      <c r="CZ35" s="20">
        <v>0.16452396520000001</v>
      </c>
      <c r="DA35" s="20">
        <v>812.84423789999903</v>
      </c>
      <c r="DB35" s="20">
        <v>33.809179999999998</v>
      </c>
      <c r="DC35" s="20">
        <v>16.874006000000001</v>
      </c>
      <c r="DD35" s="20">
        <v>442.62173949999999</v>
      </c>
      <c r="DE35" s="20">
        <v>370.22319149999998</v>
      </c>
      <c r="DF35" s="20">
        <v>0.242939409</v>
      </c>
      <c r="DG35" s="20">
        <v>6.2613849999999999E-2</v>
      </c>
      <c r="DH35" s="20">
        <v>33.01706695</v>
      </c>
      <c r="DI35" s="20">
        <v>0.43853120169999998</v>
      </c>
      <c r="DJ35" s="20">
        <v>27.553648580000001</v>
      </c>
      <c r="DK35" s="20">
        <v>2.9715373559999998</v>
      </c>
      <c r="DL35" s="20">
        <v>1.1189928199999899</v>
      </c>
      <c r="DM35" s="20">
        <v>125.2763784</v>
      </c>
      <c r="DN35" s="20">
        <v>4.7520186000000004</v>
      </c>
      <c r="DO35" s="20">
        <v>27.5849476</v>
      </c>
      <c r="DP35" s="20">
        <v>1.169647066</v>
      </c>
      <c r="DQ35" s="20">
        <v>13.664485259999999</v>
      </c>
      <c r="DR35" s="20">
        <v>8.7792339509999998E-2</v>
      </c>
      <c r="DS35" s="20">
        <v>0.58594581099999998</v>
      </c>
      <c r="DT35" s="20">
        <v>268.59793000000002</v>
      </c>
      <c r="DU35" s="20">
        <v>52.493824318000001</v>
      </c>
      <c r="DV35" s="20">
        <v>52.493733974999998</v>
      </c>
      <c r="DW35" s="20">
        <v>1292.3378072</v>
      </c>
      <c r="DX35" s="20">
        <v>2.84464120899999</v>
      </c>
      <c r="DY35" s="20">
        <v>2.844511765</v>
      </c>
      <c r="DZ35" s="20">
        <v>0.20204306080000001</v>
      </c>
      <c r="EA35" s="20">
        <v>112.493675</v>
      </c>
      <c r="EB35" s="20">
        <v>5371.3811349999996</v>
      </c>
      <c r="EC35" s="20">
        <v>535.65858027000002</v>
      </c>
      <c r="ED35" s="20">
        <v>426.74025164</v>
      </c>
      <c r="EE35" s="20">
        <v>426.749661029999</v>
      </c>
      <c r="EF35" s="20">
        <v>92.838503732999996</v>
      </c>
      <c r="EG35" s="20">
        <v>0</v>
      </c>
      <c r="EH35" s="20">
        <v>64.987313979999996</v>
      </c>
      <c r="EI35" s="20">
        <v>4795.3354499999996</v>
      </c>
      <c r="EJ35" s="20">
        <v>262.95546196999999</v>
      </c>
      <c r="EK35" s="20">
        <v>643.13254480000001</v>
      </c>
      <c r="EL35" s="20">
        <v>262.96402719999998</v>
      </c>
      <c r="EM35" s="33"/>
      <c r="EN35" s="33"/>
      <c r="EO35" s="33"/>
      <c r="EP35" s="33"/>
      <c r="EQ35" s="33"/>
      <c r="ER35" s="33"/>
      <c r="ES35" s="33"/>
      <c r="ET35" s="33"/>
      <c r="EU35" s="33"/>
      <c r="EV35" s="33"/>
    </row>
    <row r="36" spans="1:152" x14ac:dyDescent="0.25">
      <c r="A36" s="22" t="s">
        <v>35</v>
      </c>
      <c r="B36" s="20">
        <v>1.5591652890000001</v>
      </c>
      <c r="C36" s="20">
        <v>4.7794597660000004</v>
      </c>
      <c r="D36" s="20">
        <v>64.080839519999998</v>
      </c>
      <c r="E36" s="20">
        <v>426.1443567</v>
      </c>
      <c r="F36" s="20">
        <v>40.279680370000001</v>
      </c>
      <c r="G36" s="20">
        <v>40.279746000000003</v>
      </c>
      <c r="H36" s="20">
        <v>426.14421979999997</v>
      </c>
      <c r="I36" s="20">
        <v>426.14168719999998</v>
      </c>
      <c r="J36" s="20">
        <v>131.49116530000001</v>
      </c>
      <c r="K36" s="20">
        <v>1.46511300699999</v>
      </c>
      <c r="L36" s="20">
        <v>2.7714284999999999</v>
      </c>
      <c r="M36" s="20">
        <v>0.28836646999999999</v>
      </c>
      <c r="N36" s="20">
        <v>1.4418284E-2</v>
      </c>
      <c r="O36" s="20">
        <v>0.27394732999999999</v>
      </c>
      <c r="P36" s="20">
        <v>866.80744557000003</v>
      </c>
      <c r="Q36" s="20">
        <v>0.72033696129999902</v>
      </c>
      <c r="R36" s="20">
        <v>866.80710095999996</v>
      </c>
      <c r="S36" s="20">
        <v>0.46189493944999999</v>
      </c>
      <c r="T36" s="20">
        <v>0.47759418929999897</v>
      </c>
      <c r="U36" s="20">
        <v>0.27120955517000001</v>
      </c>
      <c r="V36" s="20">
        <v>0.85932635905999999</v>
      </c>
      <c r="W36" s="20">
        <v>0.23464766131699999</v>
      </c>
      <c r="X36" s="20">
        <v>3680.2305000000001</v>
      </c>
      <c r="Y36" s="20">
        <v>120.40590176000001</v>
      </c>
      <c r="Z36" s="20">
        <v>120.40865737999999</v>
      </c>
      <c r="AA36" s="20">
        <v>4227.4866149999998</v>
      </c>
      <c r="AB36" s="20">
        <v>4227.6182659999904</v>
      </c>
      <c r="AC36" s="20">
        <v>1.4123391999999999E-3</v>
      </c>
      <c r="AD36" s="20">
        <v>1.9772790000000001E-4</v>
      </c>
      <c r="AE36" s="20">
        <v>1.2146198E-3</v>
      </c>
      <c r="AF36" s="20">
        <v>0.50392015629999998</v>
      </c>
      <c r="AG36" s="20">
        <v>626206.84444999998</v>
      </c>
      <c r="AH36" s="20">
        <v>67839223.714000002</v>
      </c>
      <c r="AI36" s="20">
        <v>626457.46144999994</v>
      </c>
      <c r="AJ36" s="20">
        <v>1.31409427099999E-2</v>
      </c>
      <c r="AK36" s="20">
        <v>158.15320072</v>
      </c>
      <c r="AL36" s="20">
        <v>1145.3694833</v>
      </c>
      <c r="AM36" s="20">
        <v>152.65822689999999</v>
      </c>
      <c r="AN36" s="20">
        <v>5.0262056399999997</v>
      </c>
      <c r="AO36" s="20">
        <v>419.42087189999899</v>
      </c>
      <c r="AP36" s="20">
        <v>96.213555200000002</v>
      </c>
      <c r="AQ36" s="20">
        <v>1488.367193</v>
      </c>
      <c r="AR36" s="20">
        <v>2667.68565618</v>
      </c>
      <c r="AS36" s="20">
        <v>738.46139502999995</v>
      </c>
      <c r="AT36" s="20">
        <v>557.35810000000004</v>
      </c>
      <c r="AU36" s="20">
        <v>764.15650200000005</v>
      </c>
      <c r="AV36" s="20">
        <v>608.79411334999998</v>
      </c>
      <c r="AW36" s="20">
        <v>608.8139291</v>
      </c>
      <c r="AX36" s="20">
        <v>3032.7103520000001</v>
      </c>
      <c r="AY36" s="20">
        <v>7006.9575999999997</v>
      </c>
      <c r="AZ36" s="20">
        <v>16805.80689</v>
      </c>
      <c r="BA36" s="20">
        <v>2.7839051339999998</v>
      </c>
      <c r="BB36" s="20">
        <v>3.1983835100000002</v>
      </c>
      <c r="BC36" s="20">
        <v>490.45725060000001</v>
      </c>
      <c r="BD36" s="20">
        <v>490.45684319999998</v>
      </c>
      <c r="BE36" s="20">
        <v>490.45019439999999</v>
      </c>
      <c r="BF36" s="20">
        <v>983.83797394999999</v>
      </c>
      <c r="BG36" s="20">
        <v>983.86362010000005</v>
      </c>
      <c r="BH36" s="20">
        <v>1.2308596E-2</v>
      </c>
      <c r="BI36" s="20">
        <v>1.1454429999999999E-3</v>
      </c>
      <c r="BJ36" s="20">
        <v>1.1455154000000001E-3</v>
      </c>
      <c r="BK36" s="20">
        <v>1.2307784E-2</v>
      </c>
      <c r="BL36" s="20">
        <v>840.88897129999998</v>
      </c>
      <c r="BM36" s="20">
        <v>808.69584629999997</v>
      </c>
      <c r="BN36" s="20">
        <v>0.33021486926999999</v>
      </c>
      <c r="BO36" s="20">
        <v>1147.64174</v>
      </c>
      <c r="BP36" s="20">
        <v>25.276816493999998</v>
      </c>
      <c r="BQ36" s="20">
        <v>190.63442144000001</v>
      </c>
      <c r="BR36" s="20">
        <v>40.917304899999998</v>
      </c>
      <c r="BS36" s="20">
        <v>0.45114823999999998</v>
      </c>
      <c r="BT36" s="20">
        <v>0.80204134999999999</v>
      </c>
      <c r="BU36" s="20">
        <v>83.702643249999994</v>
      </c>
      <c r="BV36" s="20">
        <v>0</v>
      </c>
      <c r="BW36" s="20">
        <v>1000.981032</v>
      </c>
      <c r="BX36" s="20">
        <v>67.115770999999995</v>
      </c>
      <c r="BY36" s="20">
        <v>67.160475000000005</v>
      </c>
      <c r="BZ36" s="20">
        <v>3553.0332149999999</v>
      </c>
      <c r="CA36" s="20">
        <v>3553.0072329999998</v>
      </c>
      <c r="CB36" s="20">
        <v>0.20412280999999999</v>
      </c>
      <c r="CC36" s="20">
        <v>3.4700849999999998E-2</v>
      </c>
      <c r="CD36" s="20">
        <v>0.16942188</v>
      </c>
      <c r="CE36" s="20">
        <v>85042.547199999899</v>
      </c>
      <c r="CF36" s="20">
        <v>19227.6769199999</v>
      </c>
      <c r="CG36" s="20">
        <v>18464.890810000001</v>
      </c>
      <c r="CH36" s="20">
        <v>27358.137989999999</v>
      </c>
      <c r="CI36" s="20">
        <v>105106.905699999</v>
      </c>
      <c r="CJ36" s="20">
        <v>81813.179000000004</v>
      </c>
      <c r="CK36" s="20">
        <v>1438.4188452999999</v>
      </c>
      <c r="CL36" s="20">
        <v>11.91208868</v>
      </c>
      <c r="CM36" s="20">
        <v>1.3139820824E-2</v>
      </c>
      <c r="CN36" s="20">
        <v>1.32168016459999</v>
      </c>
      <c r="CO36" s="20">
        <v>0.73857353699999995</v>
      </c>
      <c r="CP36" s="20">
        <v>13.18015093</v>
      </c>
      <c r="CQ36" s="20">
        <v>3.2129491273999902</v>
      </c>
      <c r="CR36" s="20">
        <v>18115.431596999999</v>
      </c>
      <c r="CS36" s="20">
        <v>16.786474070000001</v>
      </c>
      <c r="CT36" s="20">
        <v>3.9303205399999999</v>
      </c>
      <c r="CU36" s="20">
        <v>1399.9433953999901</v>
      </c>
      <c r="CV36" s="20">
        <v>109.984813629999</v>
      </c>
      <c r="CW36" s="20">
        <v>0</v>
      </c>
      <c r="CX36" s="20">
        <v>6.9953964080000004</v>
      </c>
      <c r="CY36" s="20">
        <v>6.7293004000000005E-5</v>
      </c>
      <c r="CZ36" s="20">
        <v>1.2578922369999901</v>
      </c>
      <c r="DA36" s="20">
        <v>7721.2105849999998</v>
      </c>
      <c r="DB36" s="20">
        <v>460.03026999999997</v>
      </c>
      <c r="DC36" s="20">
        <v>193.09464</v>
      </c>
      <c r="DD36" s="20">
        <v>3159.0081449999898</v>
      </c>
      <c r="DE36" s="20">
        <v>4562.1970326999999</v>
      </c>
      <c r="DF36" s="20">
        <v>2.4361186749999999</v>
      </c>
      <c r="DG36" s="20">
        <v>0.80204134999999999</v>
      </c>
      <c r="DH36" s="20">
        <v>389.54017098000003</v>
      </c>
      <c r="DI36" s="20">
        <v>3.6991907519999998</v>
      </c>
      <c r="DJ36" s="20">
        <v>204.4587439</v>
      </c>
      <c r="DK36" s="20">
        <v>20.755207539999901</v>
      </c>
      <c r="DL36" s="20">
        <v>6.7406439599999999</v>
      </c>
      <c r="DM36" s="20">
        <v>875.66519819999996</v>
      </c>
      <c r="DN36" s="20">
        <v>28.754107300000001</v>
      </c>
      <c r="DO36" s="20">
        <v>187.3332015</v>
      </c>
      <c r="DP36" s="20">
        <v>7.0894659869999996</v>
      </c>
      <c r="DQ36" s="20">
        <v>112.08018029999999</v>
      </c>
      <c r="DR36" s="20">
        <v>0.80235202282999996</v>
      </c>
      <c r="DS36" s="20">
        <v>3.4494203630000002</v>
      </c>
      <c r="DT36" s="20">
        <v>2057.0100000000002</v>
      </c>
      <c r="DU36" s="20">
        <v>637.29889257999901</v>
      </c>
      <c r="DV36" s="20">
        <v>637.30137666999997</v>
      </c>
      <c r="DW36" s="20">
        <v>11178.518040000001</v>
      </c>
      <c r="DX36" s="20">
        <v>20.397533490000001</v>
      </c>
      <c r="DY36" s="20">
        <v>20.396544500000001</v>
      </c>
      <c r="DZ36" s="20">
        <v>0.99031930999999995</v>
      </c>
      <c r="EA36" s="20">
        <v>1287.298</v>
      </c>
      <c r="EB36" s="20">
        <v>45282.4387299999</v>
      </c>
      <c r="EC36" s="20">
        <v>4822.5385690000003</v>
      </c>
      <c r="ED36" s="20">
        <v>3902.7548754600002</v>
      </c>
      <c r="EE36" s="20">
        <v>3902.8427797999898</v>
      </c>
      <c r="EF36" s="20">
        <v>849.86369864999995</v>
      </c>
      <c r="EG36" s="20">
        <v>0</v>
      </c>
      <c r="EH36" s="20">
        <v>539.13363504999995</v>
      </c>
      <c r="EI36" s="20">
        <v>40361.00043</v>
      </c>
      <c r="EJ36" s="20">
        <v>2288.1838751999999</v>
      </c>
      <c r="EK36" s="20">
        <v>5514.9990594000001</v>
      </c>
      <c r="EL36" s="20">
        <v>2288.2551579999999</v>
      </c>
      <c r="EM36" s="33"/>
      <c r="EN36" s="33"/>
      <c r="EO36" s="33"/>
      <c r="EP36" s="33"/>
      <c r="EQ36" s="33"/>
      <c r="ER36" s="33"/>
      <c r="ES36" s="33"/>
      <c r="ET36" s="33"/>
      <c r="EU36" s="33"/>
      <c r="EV36" s="33"/>
    </row>
    <row r="37" spans="1:152" x14ac:dyDescent="0.25">
      <c r="A37" s="22" t="s">
        <v>36</v>
      </c>
      <c r="B37" s="20">
        <v>0.98555764199999996</v>
      </c>
      <c r="C37" s="20">
        <v>2.763842854</v>
      </c>
      <c r="D37" s="20">
        <v>27.582141610000001</v>
      </c>
      <c r="E37" s="20">
        <v>228.21073999999999</v>
      </c>
      <c r="F37" s="20">
        <v>24.0829144</v>
      </c>
      <c r="G37" s="20">
        <v>24.082888799999999</v>
      </c>
      <c r="H37" s="20">
        <v>228.21007469999901</v>
      </c>
      <c r="I37" s="20">
        <v>228.20868129999999</v>
      </c>
      <c r="J37" s="20">
        <v>85.238066349999997</v>
      </c>
      <c r="K37" s="20">
        <v>0.92378402039999996</v>
      </c>
      <c r="L37" s="20">
        <v>1.986046846</v>
      </c>
      <c r="M37" s="20">
        <v>0.12487245</v>
      </c>
      <c r="N37" s="20">
        <v>6.2436386999999999E-3</v>
      </c>
      <c r="O37" s="20">
        <v>0.11862919</v>
      </c>
      <c r="P37" s="20">
        <v>446.82726158999998</v>
      </c>
      <c r="Q37" s="20">
        <v>0.44349301759999998</v>
      </c>
      <c r="R37" s="20">
        <v>446.82714879000002</v>
      </c>
      <c r="S37" s="20">
        <v>0.24503146296</v>
      </c>
      <c r="T37" s="20">
        <v>0.25336036572999998</v>
      </c>
      <c r="U37" s="20">
        <v>0.13940031766399999</v>
      </c>
      <c r="V37" s="20">
        <v>0.41200679507600002</v>
      </c>
      <c r="W37" s="20">
        <v>0.11568268605</v>
      </c>
      <c r="X37" s="20">
        <v>1315.6635000000001</v>
      </c>
      <c r="Y37" s="20">
        <v>65.531630989999996</v>
      </c>
      <c r="Z37" s="20">
        <v>65.533487219999998</v>
      </c>
      <c r="AA37" s="20">
        <v>2288.3730064000001</v>
      </c>
      <c r="AB37" s="20">
        <v>2288.444184</v>
      </c>
      <c r="AC37" s="20">
        <v>6.0244919999999998E-4</v>
      </c>
      <c r="AD37" s="20">
        <v>8.4342440000000004E-5</v>
      </c>
      <c r="AE37" s="20">
        <v>5.181033E-4</v>
      </c>
      <c r="AF37" s="20">
        <v>0.29770248039999903</v>
      </c>
      <c r="AG37" s="20">
        <v>329987.92719999998</v>
      </c>
      <c r="AH37" s="20">
        <v>31272754.170000002</v>
      </c>
      <c r="AI37" s="20">
        <v>330120.04499999998</v>
      </c>
      <c r="AJ37" s="20">
        <v>7.2635675750000002E-3</v>
      </c>
      <c r="AK37" s="20">
        <v>97.525444619999902</v>
      </c>
      <c r="AL37" s="20">
        <v>706.04247109999994</v>
      </c>
      <c r="AM37" s="20">
        <v>97.204506429999995</v>
      </c>
      <c r="AN37" s="20">
        <v>3.2380053999999898</v>
      </c>
      <c r="AO37" s="20">
        <v>266.8428649</v>
      </c>
      <c r="AP37" s="20">
        <v>48.171733399999901</v>
      </c>
      <c r="AQ37" s="20">
        <v>1071.74873</v>
      </c>
      <c r="AR37" s="20">
        <v>1415.0838007699999</v>
      </c>
      <c r="AS37" s="20">
        <v>380.22351115999999</v>
      </c>
      <c r="AT37" s="20">
        <v>347.92610000000002</v>
      </c>
      <c r="AU37" s="20">
        <v>460.63014600000002</v>
      </c>
      <c r="AV37" s="20">
        <v>339.77126959999998</v>
      </c>
      <c r="AW37" s="20">
        <v>339.78205843000001</v>
      </c>
      <c r="AX37" s="20">
        <v>1800.09905999999</v>
      </c>
      <c r="AY37" s="20">
        <v>3902.5641000000001</v>
      </c>
      <c r="AZ37" s="20">
        <v>9111.7979099999993</v>
      </c>
      <c r="BA37" s="20">
        <v>1.7477533169999999</v>
      </c>
      <c r="BB37" s="20">
        <v>1.987934004</v>
      </c>
      <c r="BC37" s="20">
        <v>309.08067110000002</v>
      </c>
      <c r="BD37" s="20">
        <v>309.08075330000003</v>
      </c>
      <c r="BE37" s="20">
        <v>309.07632649999999</v>
      </c>
      <c r="BF37" s="20">
        <v>560.72390065000002</v>
      </c>
      <c r="BG37" s="20">
        <v>560.73754053499999</v>
      </c>
      <c r="BH37" s="20">
        <v>5.0675253999999999E-3</v>
      </c>
      <c r="BI37" s="20">
        <v>4.7907206999999997E-4</v>
      </c>
      <c r="BJ37" s="20">
        <v>4.7910545000000001E-4</v>
      </c>
      <c r="BK37" s="20">
        <v>5.0671869999999999E-3</v>
      </c>
      <c r="BL37" s="20">
        <v>471.50388900000002</v>
      </c>
      <c r="BM37" s="20">
        <v>465.88193549999897</v>
      </c>
      <c r="BN37" s="20">
        <v>0.15948263727199999</v>
      </c>
      <c r="BO37" s="20">
        <v>710.29491935999999</v>
      </c>
      <c r="BP37" s="20">
        <v>13.525813376999899</v>
      </c>
      <c r="BQ37" s="20">
        <v>107.972407899999</v>
      </c>
      <c r="BR37" s="20">
        <v>28.91902193</v>
      </c>
      <c r="BS37" s="20">
        <v>0.17056683</v>
      </c>
      <c r="BT37" s="20">
        <v>0.30322992999999998</v>
      </c>
      <c r="BU37" s="20">
        <v>35.518508310000001</v>
      </c>
      <c r="BV37" s="20">
        <v>0</v>
      </c>
      <c r="BW37" s="20">
        <v>515.92940399999998</v>
      </c>
      <c r="BX37" s="20">
        <v>40.222588399999999</v>
      </c>
      <c r="BY37" s="20">
        <v>40.243790400000002</v>
      </c>
      <c r="BZ37" s="20">
        <v>1645.511624</v>
      </c>
      <c r="CA37" s="20">
        <v>1645.4980052999999</v>
      </c>
      <c r="CB37" s="20">
        <v>9.6524335000000003E-2</v>
      </c>
      <c r="CC37" s="20">
        <v>1.6409206999999999E-2</v>
      </c>
      <c r="CD37" s="20">
        <v>8.0115459999999999E-2</v>
      </c>
      <c r="CE37" s="20">
        <v>49457.961600000002</v>
      </c>
      <c r="CF37" s="20">
        <v>9008.5216799999998</v>
      </c>
      <c r="CG37" s="20">
        <v>8893.3089599999894</v>
      </c>
      <c r="CH37" s="20">
        <v>15683.80581</v>
      </c>
      <c r="CI37" s="20">
        <v>58935.64372</v>
      </c>
      <c r="CJ37" s="20">
        <v>48875.9503999999</v>
      </c>
      <c r="CK37" s="20">
        <v>799.8299763</v>
      </c>
      <c r="CL37" s="20">
        <v>7.2365333850000004</v>
      </c>
      <c r="CM37" s="20">
        <v>7.2629365390000002E-3</v>
      </c>
      <c r="CN37" s="20">
        <v>0.74232915329999904</v>
      </c>
      <c r="CO37" s="20">
        <v>0.41338878950000002</v>
      </c>
      <c r="CP37" s="20">
        <v>7.8970267779999999</v>
      </c>
      <c r="CQ37" s="20">
        <v>1.8507648952</v>
      </c>
      <c r="CR37" s="20">
        <v>10578.977181</v>
      </c>
      <c r="CS37" s="20">
        <v>9.8049114399999908</v>
      </c>
      <c r="CT37" s="20">
        <v>2.4859117379999902</v>
      </c>
      <c r="CU37" s="20">
        <v>807.36432100000002</v>
      </c>
      <c r="CV37" s="20">
        <v>41.724362254999903</v>
      </c>
      <c r="CW37" s="20">
        <v>0</v>
      </c>
      <c r="CX37" s="20">
        <v>4.1332864499999999</v>
      </c>
      <c r="CY37" s="20">
        <v>3.2175833999999997E-5</v>
      </c>
      <c r="CZ37" s="20">
        <v>0.67952731999999905</v>
      </c>
      <c r="DA37" s="20">
        <v>3438.530996</v>
      </c>
      <c r="DB37" s="20">
        <v>164.45847000000001</v>
      </c>
      <c r="DC37" s="20">
        <v>81.947879999999998</v>
      </c>
      <c r="DD37" s="20">
        <v>1684.1798409999999</v>
      </c>
      <c r="DE37" s="20">
        <v>1754.35547463999</v>
      </c>
      <c r="DF37" s="20">
        <v>1.090448767</v>
      </c>
      <c r="DG37" s="20">
        <v>0.30322992999999998</v>
      </c>
      <c r="DH37" s="20">
        <v>152.56736555000001</v>
      </c>
      <c r="DI37" s="20">
        <v>1.796695699</v>
      </c>
      <c r="DJ37" s="20">
        <v>107.95582515</v>
      </c>
      <c r="DK37" s="20">
        <v>12.218864179999899</v>
      </c>
      <c r="DL37" s="20">
        <v>4.0637167700000001</v>
      </c>
      <c r="DM37" s="20">
        <v>479.09931169999999</v>
      </c>
      <c r="DN37" s="20">
        <v>17.90692421</v>
      </c>
      <c r="DO37" s="20">
        <v>113.5380564</v>
      </c>
      <c r="DP37" s="20">
        <v>4.4734902400000003</v>
      </c>
      <c r="DQ37" s="20">
        <v>56.397317899999997</v>
      </c>
      <c r="DR37" s="20">
        <v>0.38067845344000001</v>
      </c>
      <c r="DS37" s="20">
        <v>2.1781613795000001</v>
      </c>
      <c r="DT37" s="20">
        <v>1597.7001</v>
      </c>
      <c r="DU37" s="20">
        <v>349.04248354999999</v>
      </c>
      <c r="DV37" s="20">
        <v>349.04279461999897</v>
      </c>
      <c r="DW37" s="20">
        <v>6678.1946423999998</v>
      </c>
      <c r="DX37" s="20">
        <v>11.427283746000001</v>
      </c>
      <c r="DY37" s="20">
        <v>11.426734367</v>
      </c>
      <c r="DZ37" s="20">
        <v>0.70967791499999999</v>
      </c>
      <c r="EA37" s="20">
        <v>546.32209999999998</v>
      </c>
      <c r="EB37" s="20">
        <v>25842.225195999999</v>
      </c>
      <c r="EC37" s="20">
        <v>2758.4423185999999</v>
      </c>
      <c r="ED37" s="20">
        <v>2263.20481694</v>
      </c>
      <c r="EE37" s="20">
        <v>2263.2556153999999</v>
      </c>
      <c r="EF37" s="20">
        <v>501.28747198999997</v>
      </c>
      <c r="EG37" s="20">
        <v>0</v>
      </c>
      <c r="EH37" s="20">
        <v>320.62114539999999</v>
      </c>
      <c r="EI37" s="20">
        <v>23202.98086</v>
      </c>
      <c r="EJ37" s="20">
        <v>1273.2744347999901</v>
      </c>
      <c r="EK37" s="20">
        <v>3061.0639799</v>
      </c>
      <c r="EL37" s="20">
        <v>1273.3146093</v>
      </c>
      <c r="EM37" s="33"/>
      <c r="EN37" s="33"/>
      <c r="EO37" s="33"/>
      <c r="EP37" s="33"/>
      <c r="EQ37" s="33"/>
      <c r="ER37" s="33"/>
      <c r="ES37" s="33"/>
      <c r="ET37" s="33"/>
      <c r="EU37" s="33"/>
      <c r="EV37" s="33"/>
    </row>
    <row r="38" spans="1:152" x14ac:dyDescent="0.25">
      <c r="A38" s="22" t="s">
        <v>37</v>
      </c>
      <c r="B38" s="20">
        <v>1.055976053</v>
      </c>
      <c r="C38" s="20">
        <v>2.79363744299999</v>
      </c>
      <c r="D38" s="20">
        <v>23.259316259999999</v>
      </c>
      <c r="E38" s="20">
        <v>226.12803460000001</v>
      </c>
      <c r="F38" s="20">
        <v>24.854603340000001</v>
      </c>
      <c r="G38" s="20">
        <v>24.854541599999902</v>
      </c>
      <c r="H38" s="20">
        <v>226.1278786</v>
      </c>
      <c r="I38" s="20">
        <v>226.12649469999999</v>
      </c>
      <c r="J38" s="20">
        <v>92.415867699999893</v>
      </c>
      <c r="K38" s="20">
        <v>0.97698168099999905</v>
      </c>
      <c r="L38" s="20">
        <v>2.29366827</v>
      </c>
      <c r="M38" s="20">
        <v>9.2740020000000006E-2</v>
      </c>
      <c r="N38" s="20">
        <v>4.6369866000000003E-3</v>
      </c>
      <c r="O38" s="20">
        <v>8.8102710000000001E-2</v>
      </c>
      <c r="P38" s="20">
        <v>441.359990979999</v>
      </c>
      <c r="Q38" s="20">
        <v>0.45007004550000002</v>
      </c>
      <c r="R38" s="20">
        <v>441.36097039999999</v>
      </c>
      <c r="S38" s="20">
        <v>0.23593385094</v>
      </c>
      <c r="T38" s="20">
        <v>0.24395388530000001</v>
      </c>
      <c r="U38" s="20">
        <v>0.13201937276</v>
      </c>
      <c r="V38" s="20">
        <v>0.38883109651699999</v>
      </c>
      <c r="W38" s="20">
        <v>0.10835276884300001</v>
      </c>
      <c r="X38" s="20">
        <v>1487.3278</v>
      </c>
      <c r="Y38" s="20">
        <v>59.144370713999997</v>
      </c>
      <c r="Z38" s="20">
        <v>59.145731873999999</v>
      </c>
      <c r="AA38" s="20">
        <v>2014.88159899999</v>
      </c>
      <c r="AB38" s="20">
        <v>2014.944434</v>
      </c>
      <c r="AC38" s="20">
        <v>4.5014216000000001E-4</v>
      </c>
      <c r="AD38" s="20">
        <v>6.3019804999999996E-5</v>
      </c>
      <c r="AE38" s="20">
        <v>3.8712267999999999E-4</v>
      </c>
      <c r="AF38" s="20">
        <v>0.29551647660000002</v>
      </c>
      <c r="AG38" s="20">
        <v>247053.450879999</v>
      </c>
      <c r="AH38" s="20">
        <v>24390077.029999901</v>
      </c>
      <c r="AI38" s="20">
        <v>247152.30127</v>
      </c>
      <c r="AJ38" s="20">
        <v>7.0504510809999898E-3</v>
      </c>
      <c r="AK38" s="20">
        <v>96.957776749999994</v>
      </c>
      <c r="AL38" s="20">
        <v>707.49472219999996</v>
      </c>
      <c r="AM38" s="20">
        <v>96.702805399999903</v>
      </c>
      <c r="AN38" s="20">
        <v>3.2854980729999999</v>
      </c>
      <c r="AO38" s="20">
        <v>265.419435499999</v>
      </c>
      <c r="AP38" s="20">
        <v>42.06744277</v>
      </c>
      <c r="AQ38" s="20">
        <v>827.52809400000001</v>
      </c>
      <c r="AR38" s="20">
        <v>1365.1556106200001</v>
      </c>
      <c r="AS38" s="20">
        <v>356.38177968000002</v>
      </c>
      <c r="AT38" s="20">
        <v>325.31567000000001</v>
      </c>
      <c r="AU38" s="20">
        <v>471.6283206</v>
      </c>
      <c r="AV38" s="20">
        <v>318.52671509999999</v>
      </c>
      <c r="AW38" s="20">
        <v>318.53682839999999</v>
      </c>
      <c r="AX38" s="20">
        <v>1576.8439960000001</v>
      </c>
      <c r="AY38" s="20">
        <v>4106.2111000000004</v>
      </c>
      <c r="AZ38" s="20">
        <v>8803.4924250000004</v>
      </c>
      <c r="BA38" s="20">
        <v>1.8226261559999899</v>
      </c>
      <c r="BB38" s="20">
        <v>2.0902874100000002</v>
      </c>
      <c r="BC38" s="20">
        <v>327.97203999999999</v>
      </c>
      <c r="BD38" s="20">
        <v>327.97133100000002</v>
      </c>
      <c r="BE38" s="20">
        <v>327.96746899999903</v>
      </c>
      <c r="BF38" s="20">
        <v>486.99193417999902</v>
      </c>
      <c r="BG38" s="20">
        <v>487.00385218000002</v>
      </c>
      <c r="BH38" s="20">
        <v>3.6990661E-3</v>
      </c>
      <c r="BI38" s="20">
        <v>3.5163513000000001E-4</v>
      </c>
      <c r="BJ38" s="20">
        <v>3.5165511999999999E-4</v>
      </c>
      <c r="BK38" s="20">
        <v>3.6988304999999999E-3</v>
      </c>
      <c r="BL38" s="20">
        <v>442.65116749999999</v>
      </c>
      <c r="BM38" s="20">
        <v>408.188314399999</v>
      </c>
      <c r="BN38" s="20">
        <v>0.15065737457200001</v>
      </c>
      <c r="BO38" s="20">
        <v>616.87718010000003</v>
      </c>
      <c r="BP38" s="20">
        <v>11.431724779</v>
      </c>
      <c r="BQ38" s="20">
        <v>102.0608525</v>
      </c>
      <c r="BR38" s="20">
        <v>33.127549799999997</v>
      </c>
      <c r="BS38" s="20">
        <v>0.17766710999999999</v>
      </c>
      <c r="BT38" s="20">
        <v>0.31585281999999998</v>
      </c>
      <c r="BU38" s="20">
        <v>25.956239309999901</v>
      </c>
      <c r="BV38" s="20">
        <v>0</v>
      </c>
      <c r="BW38" s="20">
        <v>511.55338499999999</v>
      </c>
      <c r="BX38" s="20">
        <v>41.714462949999998</v>
      </c>
      <c r="BY38" s="20">
        <v>41.734490229999999</v>
      </c>
      <c r="BZ38" s="20">
        <v>1373.745381</v>
      </c>
      <c r="CA38" s="20">
        <v>1373.7308849999999</v>
      </c>
      <c r="CB38" s="20">
        <v>7.7554843999999998E-2</v>
      </c>
      <c r="CC38" s="20">
        <v>1.31843295E-2</v>
      </c>
      <c r="CD38" s="20">
        <v>6.4370595000000003E-2</v>
      </c>
      <c r="CE38" s="20">
        <v>46636.878269999899</v>
      </c>
      <c r="CF38" s="20">
        <v>8251.8687900000004</v>
      </c>
      <c r="CG38" s="20">
        <v>7612.7636899999998</v>
      </c>
      <c r="CH38" s="20">
        <v>14670.808625</v>
      </c>
      <c r="CI38" s="20">
        <v>55329.198349999999</v>
      </c>
      <c r="CJ38" s="20">
        <v>43002.54853</v>
      </c>
      <c r="CK38" s="20">
        <v>761.87348899999995</v>
      </c>
      <c r="CL38" s="20">
        <v>7.4574634099999999</v>
      </c>
      <c r="CM38" s="20">
        <v>7.0498186389999998E-3</v>
      </c>
      <c r="CN38" s="20">
        <v>0.73270034649999904</v>
      </c>
      <c r="CO38" s="20">
        <v>0.40387211169999898</v>
      </c>
      <c r="CP38" s="20">
        <v>8.1513001250000006</v>
      </c>
      <c r="CQ38" s="20">
        <v>1.7966141307999901</v>
      </c>
      <c r="CR38" s="20">
        <v>9818.0758750000005</v>
      </c>
      <c r="CS38" s="20">
        <v>9.5446868699999996</v>
      </c>
      <c r="CT38" s="20">
        <v>2.4726240640000001</v>
      </c>
      <c r="CU38" s="20">
        <v>795.70903799999996</v>
      </c>
      <c r="CV38" s="20">
        <v>45.9324760599999</v>
      </c>
      <c r="CW38" s="20">
        <v>0</v>
      </c>
      <c r="CX38" s="20">
        <v>4.2085614759999999</v>
      </c>
      <c r="CY38" s="20">
        <v>2.4641004000000001E-5</v>
      </c>
      <c r="CZ38" s="20">
        <v>0.68526516100000001</v>
      </c>
      <c r="DA38" s="20">
        <v>3474.9739549999999</v>
      </c>
      <c r="DB38" s="20">
        <v>185.91605999999999</v>
      </c>
      <c r="DC38" s="20">
        <v>67.568690000000004</v>
      </c>
      <c r="DD38" s="20">
        <v>1656.193299</v>
      </c>
      <c r="DE38" s="20">
        <v>1818.7859338000001</v>
      </c>
      <c r="DF38" s="20">
        <v>1.1208458749999901</v>
      </c>
      <c r="DG38" s="20">
        <v>0.31585281999999998</v>
      </c>
      <c r="DH38" s="20">
        <v>165.00371675</v>
      </c>
      <c r="DI38" s="20">
        <v>1.7693334080000001</v>
      </c>
      <c r="DJ38" s="20">
        <v>102.490426399999</v>
      </c>
      <c r="DK38" s="20">
        <v>11.780797969999901</v>
      </c>
      <c r="DL38" s="20">
        <v>4.0617767899999997</v>
      </c>
      <c r="DM38" s="20">
        <v>459.88833899999997</v>
      </c>
      <c r="DN38" s="20">
        <v>19.224271739999999</v>
      </c>
      <c r="DO38" s="20">
        <v>120.6709568</v>
      </c>
      <c r="DP38" s="20">
        <v>4.4049158579999999</v>
      </c>
      <c r="DQ38" s="20">
        <v>48.8792306</v>
      </c>
      <c r="DR38" s="20">
        <v>0.39281450849999999</v>
      </c>
      <c r="DS38" s="20">
        <v>2.270576288</v>
      </c>
      <c r="DT38" s="20">
        <v>933.57399999999996</v>
      </c>
      <c r="DU38" s="20">
        <v>217.26836319999899</v>
      </c>
      <c r="DV38" s="20">
        <v>217.26860857</v>
      </c>
      <c r="DW38" s="20">
        <v>6226.5364310000004</v>
      </c>
      <c r="DX38" s="20">
        <v>11.2964768239999</v>
      </c>
      <c r="DY38" s="20">
        <v>11.29592957</v>
      </c>
      <c r="DZ38" s="20">
        <v>0.81960016499999999</v>
      </c>
      <c r="EA38" s="20">
        <v>450.46210000000002</v>
      </c>
      <c r="EB38" s="20">
        <v>23944.654109999999</v>
      </c>
      <c r="EC38" s="20">
        <v>2529.5291391000001</v>
      </c>
      <c r="ED38" s="20">
        <v>2080.5987710999998</v>
      </c>
      <c r="EE38" s="20">
        <v>2080.6415952399998</v>
      </c>
      <c r="EF38" s="20">
        <v>464.25138712999899</v>
      </c>
      <c r="EG38" s="20">
        <v>0</v>
      </c>
      <c r="EH38" s="20">
        <v>267.72825632000001</v>
      </c>
      <c r="EI38" s="20">
        <v>21612.917939999999</v>
      </c>
      <c r="EJ38" s="20">
        <v>1189.7963284</v>
      </c>
      <c r="EK38" s="20">
        <v>2869.3783936</v>
      </c>
      <c r="EL38" s="20">
        <v>1189.8355388</v>
      </c>
      <c r="EM38" s="33"/>
      <c r="EN38" s="33"/>
      <c r="EO38" s="33"/>
      <c r="EP38" s="33"/>
      <c r="EQ38" s="33"/>
      <c r="ER38" s="33"/>
      <c r="ES38" s="33"/>
      <c r="ET38" s="33"/>
      <c r="EU38" s="33"/>
      <c r="EV38" s="33"/>
    </row>
    <row r="39" spans="1:152" x14ac:dyDescent="0.25">
      <c r="A39" s="22" t="s">
        <v>128</v>
      </c>
      <c r="B39" s="20">
        <v>1.5770952979999999</v>
      </c>
      <c r="C39" s="20">
        <v>4.6518717799999996</v>
      </c>
      <c r="D39" s="20">
        <v>56.001936619999903</v>
      </c>
      <c r="E39" s="20">
        <v>408.08860770000001</v>
      </c>
      <c r="F39" s="20">
        <v>39.318193199999897</v>
      </c>
      <c r="G39" s="20">
        <v>39.318210199999903</v>
      </c>
      <c r="H39" s="20">
        <v>408.088368</v>
      </c>
      <c r="I39" s="20">
        <v>408.085915</v>
      </c>
      <c r="J39" s="20">
        <v>133.61094700000001</v>
      </c>
      <c r="K39" s="20">
        <v>1.47379057499999</v>
      </c>
      <c r="L39" s="20">
        <v>2.95895065499999</v>
      </c>
      <c r="M39" s="20">
        <v>0.25838137</v>
      </c>
      <c r="N39" s="20">
        <v>1.2919053999999999E-2</v>
      </c>
      <c r="O39" s="20">
        <v>0.24546203</v>
      </c>
      <c r="P39" s="20">
        <v>829.54619073000003</v>
      </c>
      <c r="Q39" s="20">
        <v>0.71527686499999998</v>
      </c>
      <c r="R39" s="20">
        <v>829.54532140000003</v>
      </c>
      <c r="S39" s="20">
        <v>0.45284829299999901</v>
      </c>
      <c r="T39" s="20">
        <v>0.46824207940000001</v>
      </c>
      <c r="U39" s="20">
        <v>0.26184789531999902</v>
      </c>
      <c r="V39" s="20">
        <v>0.84210306480999997</v>
      </c>
      <c r="W39" s="20">
        <v>0.22585688082299901</v>
      </c>
      <c r="X39" s="20">
        <v>3392.0073000000002</v>
      </c>
      <c r="Y39" s="20">
        <v>120.40499858</v>
      </c>
      <c r="Z39" s="20">
        <v>120.407881199999</v>
      </c>
      <c r="AA39" s="20">
        <v>3829.5240719999902</v>
      </c>
      <c r="AB39" s="20">
        <v>3829.6430570000002</v>
      </c>
      <c r="AC39" s="20">
        <v>1.2735559000000001E-3</v>
      </c>
      <c r="AD39" s="20">
        <v>1.7829791999999999E-4</v>
      </c>
      <c r="AE39" s="20">
        <v>1.0952564999999999E-3</v>
      </c>
      <c r="AF39" s="20">
        <v>0.49386983719999999</v>
      </c>
      <c r="AG39" s="20">
        <v>516029.36369999999</v>
      </c>
      <c r="AH39" s="20">
        <v>61752333.079999998</v>
      </c>
      <c r="AI39" s="20">
        <v>516235.78090000001</v>
      </c>
      <c r="AJ39" s="20">
        <v>1.2894193991999999E-2</v>
      </c>
      <c r="AK39" s="20">
        <v>149.18785270000001</v>
      </c>
      <c r="AL39" s="20">
        <v>1073.5770967999999</v>
      </c>
      <c r="AM39" s="20">
        <v>149.09963059999899</v>
      </c>
      <c r="AN39" s="20">
        <v>5.0441498200000003</v>
      </c>
      <c r="AO39" s="20">
        <v>409.48085500000002</v>
      </c>
      <c r="AP39" s="20">
        <v>78.387278499999994</v>
      </c>
      <c r="AQ39" s="20">
        <v>1492.642026</v>
      </c>
      <c r="AR39" s="20">
        <v>2501.5820352199999</v>
      </c>
      <c r="AS39" s="20">
        <v>680.29697601999999</v>
      </c>
      <c r="AT39" s="20">
        <v>468.46105999999997</v>
      </c>
      <c r="AU39" s="20">
        <v>751.98309870000003</v>
      </c>
      <c r="AV39" s="20">
        <v>570.42969330000005</v>
      </c>
      <c r="AW39" s="20">
        <v>570.44725119999998</v>
      </c>
      <c r="AX39" s="20">
        <v>2881.5712779999999</v>
      </c>
      <c r="AY39" s="20">
        <v>6682.1944999999996</v>
      </c>
      <c r="AZ39" s="20">
        <v>15866.844856</v>
      </c>
      <c r="BA39" s="20">
        <v>2.7823909179999999</v>
      </c>
      <c r="BB39" s="20">
        <v>3.1978338700000002</v>
      </c>
      <c r="BC39" s="20">
        <v>490.04129949999998</v>
      </c>
      <c r="BD39" s="20">
        <v>490.04176999999999</v>
      </c>
      <c r="BE39" s="20">
        <v>490.034268</v>
      </c>
      <c r="BF39" s="20">
        <v>922.83578676000002</v>
      </c>
      <c r="BG39" s="20">
        <v>922.85863904999997</v>
      </c>
      <c r="BH39" s="20">
        <v>1.1031862E-2</v>
      </c>
      <c r="BI39" s="20">
        <v>1.0265459999999999E-3</v>
      </c>
      <c r="BJ39" s="20">
        <v>1.0266097E-3</v>
      </c>
      <c r="BK39" s="20">
        <v>1.1031267000000001E-2</v>
      </c>
      <c r="BL39" s="20">
        <v>756.79318899999998</v>
      </c>
      <c r="BM39" s="20">
        <v>724.68549900000005</v>
      </c>
      <c r="BN39" s="20">
        <v>0.32353398404</v>
      </c>
      <c r="BO39" s="20">
        <v>1097.6946115999999</v>
      </c>
      <c r="BP39" s="20">
        <v>23.291729060000002</v>
      </c>
      <c r="BQ39" s="20">
        <v>180.32664749999901</v>
      </c>
      <c r="BR39" s="20">
        <v>43.393181399999897</v>
      </c>
      <c r="BS39" s="20">
        <v>0.41525376000000003</v>
      </c>
      <c r="BT39" s="20">
        <v>0.73822989999999999</v>
      </c>
      <c r="BU39" s="20">
        <v>71.831390200000001</v>
      </c>
      <c r="BV39" s="20">
        <v>0</v>
      </c>
      <c r="BW39" s="20">
        <v>1021.399548</v>
      </c>
      <c r="BX39" s="20">
        <v>66.230603700000003</v>
      </c>
      <c r="BY39" s="20">
        <v>66.274219000000002</v>
      </c>
      <c r="BZ39" s="20">
        <v>3324.1686450000002</v>
      </c>
      <c r="CA39" s="20">
        <v>3324.134978</v>
      </c>
      <c r="CB39" s="20">
        <v>0.18880205</v>
      </c>
      <c r="CC39" s="20">
        <v>3.2096380000000001E-2</v>
      </c>
      <c r="CD39" s="20">
        <v>0.15670580000000001</v>
      </c>
      <c r="CE39" s="20">
        <v>78091.172499999899</v>
      </c>
      <c r="CF39" s="20">
        <v>15751.165510000001</v>
      </c>
      <c r="CG39" s="20">
        <v>15070.862859999999</v>
      </c>
      <c r="CH39" s="20">
        <v>25852.849456</v>
      </c>
      <c r="CI39" s="20">
        <v>94595.375699999902</v>
      </c>
      <c r="CJ39" s="20">
        <v>74790.126799999998</v>
      </c>
      <c r="CK39" s="20">
        <v>1360.316163</v>
      </c>
      <c r="CL39" s="20">
        <v>11.76695314</v>
      </c>
      <c r="CM39" s="20">
        <v>1.289303583E-2</v>
      </c>
      <c r="CN39" s="20">
        <v>1.3005739117999999</v>
      </c>
      <c r="CO39" s="20">
        <v>0.71973100540000001</v>
      </c>
      <c r="CP39" s="20">
        <v>13.05118736</v>
      </c>
      <c r="CQ39" s="20">
        <v>3.1225710037000001</v>
      </c>
      <c r="CR39" s="20">
        <v>17151.124356</v>
      </c>
      <c r="CS39" s="20">
        <v>16.406062599999998</v>
      </c>
      <c r="CT39" s="20">
        <v>3.8853300000000002</v>
      </c>
      <c r="CU39" s="20">
        <v>1309.497079</v>
      </c>
      <c r="CV39" s="20">
        <v>101.9905751</v>
      </c>
      <c r="CW39" s="20">
        <v>0</v>
      </c>
      <c r="CX39" s="20">
        <v>6.8408974200000001</v>
      </c>
      <c r="CY39" s="20">
        <v>6.0259047999999998E-5</v>
      </c>
      <c r="CZ39" s="20">
        <v>1.2298815409999999</v>
      </c>
      <c r="DA39" s="20">
        <v>7175.5123919999996</v>
      </c>
      <c r="DB39" s="20">
        <v>424.00168000000002</v>
      </c>
      <c r="DC39" s="20">
        <v>175.45525000000001</v>
      </c>
      <c r="DD39" s="20">
        <v>2977.641431</v>
      </c>
      <c r="DE39" s="20">
        <v>4197.8765029999904</v>
      </c>
      <c r="DF39" s="20">
        <v>2.2922851579999999</v>
      </c>
      <c r="DG39" s="20">
        <v>0.73822989999999999</v>
      </c>
      <c r="DH39" s="20">
        <v>361.82486717</v>
      </c>
      <c r="DI39" s="20">
        <v>3.3440044630000001</v>
      </c>
      <c r="DJ39" s="20">
        <v>196.0758113</v>
      </c>
      <c r="DK39" s="20">
        <v>20.610032259999901</v>
      </c>
      <c r="DL39" s="20">
        <v>6.7247973199999898</v>
      </c>
      <c r="DM39" s="20">
        <v>846.84292800000003</v>
      </c>
      <c r="DN39" s="20">
        <v>28.766191599999999</v>
      </c>
      <c r="DO39" s="20">
        <v>184.6635843</v>
      </c>
      <c r="DP39" s="20">
        <v>6.9773781639999903</v>
      </c>
      <c r="DQ39" s="20">
        <v>95.475333000000006</v>
      </c>
      <c r="DR39" s="20">
        <v>0.76000255979999998</v>
      </c>
      <c r="DS39" s="20">
        <v>3.4501400530000002</v>
      </c>
      <c r="DT39" s="20">
        <v>1811.1587</v>
      </c>
      <c r="DU39" s="20">
        <v>851.35936609999999</v>
      </c>
      <c r="DV39" s="20">
        <v>851.360230319999</v>
      </c>
      <c r="DW39" s="20">
        <v>10647.975242</v>
      </c>
      <c r="DX39" s="20">
        <v>19.56481183</v>
      </c>
      <c r="DY39" s="20">
        <v>19.563850684999998</v>
      </c>
      <c r="DZ39" s="20">
        <v>1.05732681</v>
      </c>
      <c r="EA39" s="20">
        <v>1169.7114999999999</v>
      </c>
      <c r="EB39" s="20">
        <v>42656.151059999997</v>
      </c>
      <c r="EC39" s="20">
        <v>4525.7784297999997</v>
      </c>
      <c r="ED39" s="20">
        <v>3675.6496874999998</v>
      </c>
      <c r="EE39" s="20">
        <v>3675.7344819</v>
      </c>
      <c r="EF39" s="20">
        <v>803.78741554999999</v>
      </c>
      <c r="EG39" s="20">
        <v>0</v>
      </c>
      <c r="EH39" s="20">
        <v>495.9601346</v>
      </c>
      <c r="EI39" s="20">
        <v>38187.322835999999</v>
      </c>
      <c r="EJ39" s="20">
        <v>2140.9344836</v>
      </c>
      <c r="EK39" s="20">
        <v>5170.5567089999904</v>
      </c>
      <c r="EL39" s="20">
        <v>2141.0027829999999</v>
      </c>
      <c r="EM39" s="33"/>
      <c r="EN39" s="33"/>
      <c r="EO39" s="33"/>
      <c r="EP39" s="33"/>
      <c r="EQ39" s="33"/>
      <c r="ER39" s="33"/>
      <c r="ES39" s="33"/>
      <c r="ET39" s="33"/>
      <c r="EU39" s="33"/>
      <c r="EV39" s="33"/>
    </row>
    <row r="40" spans="1:152" x14ac:dyDescent="0.25">
      <c r="A40" s="22" t="s">
        <v>39</v>
      </c>
      <c r="B40" s="20">
        <v>9.3531498099999999E-2</v>
      </c>
      <c r="C40" s="20">
        <v>0.30401565896999999</v>
      </c>
      <c r="D40" s="20">
        <v>4.5553233854000004</v>
      </c>
      <c r="E40" s="20">
        <v>27.91935569</v>
      </c>
      <c r="F40" s="20">
        <v>2.2848899810000001</v>
      </c>
      <c r="G40" s="20">
        <v>2.2849069200000001</v>
      </c>
      <c r="H40" s="20">
        <v>27.919131440000001</v>
      </c>
      <c r="I40" s="20">
        <v>27.91895456</v>
      </c>
      <c r="J40" s="20">
        <v>7.2364694800000002</v>
      </c>
      <c r="K40" s="20">
        <v>8.5855719569999905E-2</v>
      </c>
      <c r="L40" s="20">
        <v>0.14100833939999999</v>
      </c>
      <c r="M40" s="20">
        <v>1.8850927999999999E-2</v>
      </c>
      <c r="N40" s="20">
        <v>9.4254704999999998E-4</v>
      </c>
      <c r="O40" s="20">
        <v>1.7908418999999998E-2</v>
      </c>
      <c r="P40" s="20">
        <v>58.725233009</v>
      </c>
      <c r="Q40" s="20">
        <v>3.8849070059999997E-2</v>
      </c>
      <c r="R40" s="20">
        <v>58.725055447999999</v>
      </c>
      <c r="S40" s="20">
        <v>2.7414920405000001E-2</v>
      </c>
      <c r="T40" s="20">
        <v>2.8346829845999899E-2</v>
      </c>
      <c r="U40" s="20">
        <v>1.70564857678E-2</v>
      </c>
      <c r="V40" s="20">
        <v>5.5554862766600002E-2</v>
      </c>
      <c r="W40" s="20">
        <v>1.53407436968E-2</v>
      </c>
      <c r="X40" s="20">
        <v>274.13729999999998</v>
      </c>
      <c r="Y40" s="20">
        <v>10.195047305999999</v>
      </c>
      <c r="Z40" s="20">
        <v>10.1954458677</v>
      </c>
      <c r="AA40" s="20">
        <v>281.98732625000002</v>
      </c>
      <c r="AB40" s="20">
        <v>281.99607429999998</v>
      </c>
      <c r="AC40" s="20">
        <v>9.4941685999999994E-5</v>
      </c>
      <c r="AD40" s="20">
        <v>1.3291982999999999E-5</v>
      </c>
      <c r="AE40" s="20">
        <v>8.1651439999999998E-5</v>
      </c>
      <c r="AF40" s="20">
        <v>2.820014849E-2</v>
      </c>
      <c r="AG40" s="20">
        <v>35240.595685</v>
      </c>
      <c r="AH40" s="20">
        <v>4165288.2006999999</v>
      </c>
      <c r="AI40" s="20">
        <v>35254.689310000002</v>
      </c>
      <c r="AJ40" s="20">
        <v>7.4789624285999997E-4</v>
      </c>
      <c r="AK40" s="20">
        <v>6.9438345239999997</v>
      </c>
      <c r="AL40" s="20">
        <v>49.360492600000001</v>
      </c>
      <c r="AM40" s="20">
        <v>7.0601853299999897</v>
      </c>
      <c r="AN40" s="20">
        <v>0.23296717379999901</v>
      </c>
      <c r="AO40" s="20">
        <v>19.385240339999999</v>
      </c>
      <c r="AP40" s="20">
        <v>3.8118667149999999</v>
      </c>
      <c r="AQ40" s="20">
        <v>102.4047245</v>
      </c>
      <c r="AR40" s="20">
        <v>174.27211286799999</v>
      </c>
      <c r="AS40" s="20">
        <v>48.329671845</v>
      </c>
      <c r="AT40" s="20">
        <v>40.613529999999997</v>
      </c>
      <c r="AU40" s="20">
        <v>45.722017739999998</v>
      </c>
      <c r="AV40" s="20">
        <v>39.915700756999897</v>
      </c>
      <c r="AW40" s="20">
        <v>39.917069617000003</v>
      </c>
      <c r="AX40" s="20">
        <v>213.25679862999999</v>
      </c>
      <c r="AY40" s="20">
        <v>527.64093000000003</v>
      </c>
      <c r="AZ40" s="20">
        <v>1078.1794970000001</v>
      </c>
      <c r="BA40" s="20">
        <v>0.15912386682999999</v>
      </c>
      <c r="BB40" s="20">
        <v>0.18958442945999901</v>
      </c>
      <c r="BC40" s="20">
        <v>28.318279310000001</v>
      </c>
      <c r="BD40" s="20">
        <v>28.318184499999902</v>
      </c>
      <c r="BE40" s="20">
        <v>28.31787027</v>
      </c>
      <c r="BF40" s="20">
        <v>67.676537806499994</v>
      </c>
      <c r="BG40" s="20">
        <v>67.678421576700003</v>
      </c>
      <c r="BH40" s="20">
        <v>8.4321986999999997E-4</v>
      </c>
      <c r="BI40" s="20">
        <v>7.7370256000000007E-5</v>
      </c>
      <c r="BJ40" s="20">
        <v>7.7374629999999998E-5</v>
      </c>
      <c r="BK40" s="20">
        <v>8.4316390000000005E-4</v>
      </c>
      <c r="BL40" s="20">
        <v>38.637062149999899</v>
      </c>
      <c r="BM40" s="20">
        <v>36.814059970000002</v>
      </c>
      <c r="BN40" s="20">
        <v>2.1212855996E-2</v>
      </c>
      <c r="BO40" s="20">
        <v>73.142003204999995</v>
      </c>
      <c r="BP40" s="20">
        <v>1.7612761874</v>
      </c>
      <c r="BQ40" s="20">
        <v>10.926148884</v>
      </c>
      <c r="BR40" s="20">
        <v>2.1060313750000001</v>
      </c>
      <c r="BS40" s="20">
        <v>3.2736192999999997E-2</v>
      </c>
      <c r="BT40" s="20">
        <v>5.8197550000000001E-2</v>
      </c>
      <c r="BU40" s="20">
        <v>6.456567411</v>
      </c>
      <c r="BV40" s="20">
        <v>0</v>
      </c>
      <c r="BW40" s="20">
        <v>76.714100999999999</v>
      </c>
      <c r="BX40" s="20">
        <v>4.1119482989999998</v>
      </c>
      <c r="BY40" s="20">
        <v>4.1148249830000001</v>
      </c>
      <c r="BZ40" s="20">
        <v>233.90992524000001</v>
      </c>
      <c r="CA40" s="20">
        <v>233.90998185000001</v>
      </c>
      <c r="CB40" s="20">
        <v>1.3094388E-2</v>
      </c>
      <c r="CC40" s="20">
        <v>2.2260579999999999E-3</v>
      </c>
      <c r="CD40" s="20">
        <v>1.0868422000000001E-2</v>
      </c>
      <c r="CE40" s="20">
        <v>3970.674512</v>
      </c>
      <c r="CF40" s="20">
        <v>820.32152499999995</v>
      </c>
      <c r="CG40" s="20">
        <v>779.62066500000003</v>
      </c>
      <c r="CH40" s="20">
        <v>1750.2456970000001</v>
      </c>
      <c r="CI40" s="20">
        <v>4829.4401019999996</v>
      </c>
      <c r="CJ40" s="20">
        <v>3785.3146369999999</v>
      </c>
      <c r="CK40" s="20">
        <v>90.451135929999893</v>
      </c>
      <c r="CL40" s="20">
        <v>0.70595397650000002</v>
      </c>
      <c r="CM40" s="20">
        <v>7.4783678209999998E-4</v>
      </c>
      <c r="CN40" s="20">
        <v>7.7113703029999994E-2</v>
      </c>
      <c r="CO40" s="20">
        <v>4.3540901039999899E-2</v>
      </c>
      <c r="CP40" s="20">
        <v>0.80180436429999902</v>
      </c>
      <c r="CQ40" s="20">
        <v>0.17618345199999999</v>
      </c>
      <c r="CR40" s="20">
        <v>1170.2159830999999</v>
      </c>
      <c r="CS40" s="20">
        <v>0.89950809700000001</v>
      </c>
      <c r="CT40" s="20">
        <v>0.1898412823</v>
      </c>
      <c r="CU40" s="20">
        <v>66.326663550000006</v>
      </c>
      <c r="CV40" s="20">
        <v>7.9775039970000003</v>
      </c>
      <c r="CW40" s="20">
        <v>0</v>
      </c>
      <c r="CX40" s="20">
        <v>0.42527151759999998</v>
      </c>
      <c r="CY40" s="20">
        <v>3.9530360000000002E-6</v>
      </c>
      <c r="CZ40" s="20">
        <v>7.1051439629999893E-2</v>
      </c>
      <c r="DA40" s="20">
        <v>494.40572669999898</v>
      </c>
      <c r="DB40" s="20">
        <v>34.26549</v>
      </c>
      <c r="DC40" s="20">
        <v>12.415229</v>
      </c>
      <c r="DD40" s="20">
        <v>171.3850937</v>
      </c>
      <c r="DE40" s="20">
        <v>323.01775455199999</v>
      </c>
      <c r="DF40" s="20">
        <v>0.158612136849999</v>
      </c>
      <c r="DG40" s="20">
        <v>5.8197550000000001E-2</v>
      </c>
      <c r="DH40" s="20">
        <v>27.737383369</v>
      </c>
      <c r="DI40" s="20">
        <v>0.19996307869999999</v>
      </c>
      <c r="DJ40" s="20">
        <v>11.7232784</v>
      </c>
      <c r="DK40" s="20">
        <v>1.1361818779999999</v>
      </c>
      <c r="DL40" s="20">
        <v>0.34377675099999999</v>
      </c>
      <c r="DM40" s="20">
        <v>48.952804409999899</v>
      </c>
      <c r="DN40" s="20">
        <v>1.6520459949999999</v>
      </c>
      <c r="DO40" s="20">
        <v>11.381574659999901</v>
      </c>
      <c r="DP40" s="20">
        <v>0.3477666237</v>
      </c>
      <c r="DQ40" s="20">
        <v>5.0478741249999999</v>
      </c>
      <c r="DR40" s="20">
        <v>5.1040042755000001E-2</v>
      </c>
      <c r="DS40" s="20">
        <v>0.19470376384999999</v>
      </c>
      <c r="DT40" s="20">
        <v>42.016826999999999</v>
      </c>
      <c r="DU40" s="20">
        <v>69.438750601999999</v>
      </c>
      <c r="DV40" s="20">
        <v>69.438799642999996</v>
      </c>
      <c r="DW40" s="20">
        <v>712.24653890000002</v>
      </c>
      <c r="DX40" s="20">
        <v>1.3155932464</v>
      </c>
      <c r="DY40" s="20">
        <v>1.3155234731999901</v>
      </c>
      <c r="DZ40" s="20">
        <v>5.0386598339999998E-2</v>
      </c>
      <c r="EA40" s="20">
        <v>82.769394000000005</v>
      </c>
      <c r="EB40" s="20">
        <v>2948.9392542000001</v>
      </c>
      <c r="EC40" s="20">
        <v>317.631889285</v>
      </c>
      <c r="ED40" s="20">
        <v>257.454625733</v>
      </c>
      <c r="EE40" s="20">
        <v>257.461363463</v>
      </c>
      <c r="EF40" s="20">
        <v>55.487468280999998</v>
      </c>
      <c r="EG40" s="20">
        <v>0</v>
      </c>
      <c r="EH40" s="20">
        <v>29.105412637000001</v>
      </c>
      <c r="EI40" s="20">
        <v>2619.4424490000001</v>
      </c>
      <c r="EJ40" s="20">
        <v>149.38255717499999</v>
      </c>
      <c r="EK40" s="20">
        <v>360.06373690999999</v>
      </c>
      <c r="EL40" s="20">
        <v>149.38826033999999</v>
      </c>
      <c r="EM40" s="33"/>
      <c r="EN40" s="33"/>
      <c r="EO40" s="33"/>
      <c r="EP40" s="33"/>
      <c r="EQ40" s="33"/>
      <c r="ER40" s="33"/>
      <c r="ES40" s="33"/>
      <c r="ET40" s="33"/>
      <c r="EU40" s="33"/>
      <c r="EV40" s="33"/>
    </row>
    <row r="41" spans="1:152" x14ac:dyDescent="0.25">
      <c r="A41" s="22" t="s">
        <v>40</v>
      </c>
      <c r="B41" s="20">
        <v>1.0118920899999999</v>
      </c>
      <c r="C41" s="20">
        <v>2.9048588440000001</v>
      </c>
      <c r="D41" s="20">
        <v>27.599638079999998</v>
      </c>
      <c r="E41" s="20">
        <v>235.5438</v>
      </c>
      <c r="F41" s="20">
        <v>23.93469662</v>
      </c>
      <c r="G41" s="20">
        <v>23.93468112</v>
      </c>
      <c r="H41" s="20">
        <v>235.5438968</v>
      </c>
      <c r="I41" s="20">
        <v>235.54244599999899</v>
      </c>
      <c r="J41" s="20">
        <v>87.844564899999995</v>
      </c>
      <c r="K41" s="20">
        <v>0.95308756699999997</v>
      </c>
      <c r="L41" s="20">
        <v>1.9830526959999999</v>
      </c>
      <c r="M41" s="20">
        <v>0.14312099</v>
      </c>
      <c r="N41" s="20">
        <v>7.1560540000000002E-3</v>
      </c>
      <c r="O41" s="20">
        <v>0.13596510000000001</v>
      </c>
      <c r="P41" s="20">
        <v>514.97729951999997</v>
      </c>
      <c r="Q41" s="20">
        <v>0.46533477760000003</v>
      </c>
      <c r="R41" s="20">
        <v>514.97771087000001</v>
      </c>
      <c r="S41" s="20">
        <v>0.26488789709999999</v>
      </c>
      <c r="T41" s="20">
        <v>0.27389158864000002</v>
      </c>
      <c r="U41" s="20">
        <v>0.15145461171999999</v>
      </c>
      <c r="V41" s="20">
        <v>0.45266445818399997</v>
      </c>
      <c r="W41" s="20">
        <v>0.12653773933199999</v>
      </c>
      <c r="X41" s="20">
        <v>1598.019</v>
      </c>
      <c r="Y41" s="20">
        <v>64.057043199999995</v>
      </c>
      <c r="Z41" s="20">
        <v>64.058360319999906</v>
      </c>
      <c r="AA41" s="20">
        <v>2414.0306350000001</v>
      </c>
      <c r="AB41" s="20">
        <v>2414.1058029999999</v>
      </c>
      <c r="AC41" s="20">
        <v>7.0679770000000002E-4</v>
      </c>
      <c r="AD41" s="20">
        <v>9.8951524999999998E-5</v>
      </c>
      <c r="AE41" s="20">
        <v>6.0784450000000002E-4</v>
      </c>
      <c r="AF41" s="20">
        <v>0.31525529899999999</v>
      </c>
      <c r="AG41" s="20">
        <v>406427.86259999999</v>
      </c>
      <c r="AH41" s="20">
        <v>34212533.649999999</v>
      </c>
      <c r="AI41" s="20">
        <v>406590.63059999899</v>
      </c>
      <c r="AJ41" s="20">
        <v>7.7993106329999999E-3</v>
      </c>
      <c r="AK41" s="20">
        <v>99.354251919999996</v>
      </c>
      <c r="AL41" s="20">
        <v>708.58654779999995</v>
      </c>
      <c r="AM41" s="20">
        <v>102.24714467</v>
      </c>
      <c r="AN41" s="20">
        <v>3.4658911099999998</v>
      </c>
      <c r="AO41" s="20">
        <v>280.68952350000001</v>
      </c>
      <c r="AP41" s="20">
        <v>47.540799039999897</v>
      </c>
      <c r="AQ41" s="20">
        <v>1234.1903870000001</v>
      </c>
      <c r="AR41" s="20">
        <v>1462.02300608</v>
      </c>
      <c r="AS41" s="20">
        <v>394.67782438</v>
      </c>
      <c r="AT41" s="20">
        <v>424.58530000000002</v>
      </c>
      <c r="AU41" s="20">
        <v>494.9644614</v>
      </c>
      <c r="AV41" s="20">
        <v>395.81591559999998</v>
      </c>
      <c r="AW41" s="20">
        <v>395.82848776999998</v>
      </c>
      <c r="AX41" s="20">
        <v>2131.7387399999998</v>
      </c>
      <c r="AY41" s="20">
        <v>4783.3603000000003</v>
      </c>
      <c r="AZ41" s="20">
        <v>9692.3208849999992</v>
      </c>
      <c r="BA41" s="20">
        <v>1.8123839399999999</v>
      </c>
      <c r="BB41" s="20">
        <v>2.054766614</v>
      </c>
      <c r="BC41" s="20">
        <v>317.12778040000001</v>
      </c>
      <c r="BD41" s="20">
        <v>317.12764959999998</v>
      </c>
      <c r="BE41" s="20">
        <v>317.12330600000001</v>
      </c>
      <c r="BF41" s="20">
        <v>643.71266721999996</v>
      </c>
      <c r="BG41" s="20">
        <v>643.72881733999998</v>
      </c>
      <c r="BH41" s="20">
        <v>6.0883270000000001E-3</v>
      </c>
      <c r="BI41" s="20">
        <v>5.6717417000000001E-4</v>
      </c>
      <c r="BJ41" s="20">
        <v>5.6720869999999995E-4</v>
      </c>
      <c r="BK41" s="20">
        <v>6.0879914000000002E-3</v>
      </c>
      <c r="BL41" s="20">
        <v>519.46903039999995</v>
      </c>
      <c r="BM41" s="20">
        <v>524.68252439999901</v>
      </c>
      <c r="BN41" s="20">
        <v>0.175033675045</v>
      </c>
      <c r="BO41" s="20">
        <v>821.74605050000002</v>
      </c>
      <c r="BP41" s="20">
        <v>14.15557501</v>
      </c>
      <c r="BQ41" s="20">
        <v>116.71996256</v>
      </c>
      <c r="BR41" s="20">
        <v>29.06923875</v>
      </c>
      <c r="BS41" s="20">
        <v>0.20354564</v>
      </c>
      <c r="BT41" s="20">
        <v>0.36185879999999998</v>
      </c>
      <c r="BU41" s="20">
        <v>35.75953646</v>
      </c>
      <c r="BV41" s="20">
        <v>0</v>
      </c>
      <c r="BW41" s="20">
        <v>560.61286600000005</v>
      </c>
      <c r="BX41" s="20">
        <v>41.72243787</v>
      </c>
      <c r="BY41" s="20">
        <v>41.745775600000002</v>
      </c>
      <c r="BZ41" s="20">
        <v>1983.5109824000001</v>
      </c>
      <c r="CA41" s="20">
        <v>1983.49311699999</v>
      </c>
      <c r="CB41" s="20">
        <v>0.10674549999999999</v>
      </c>
      <c r="CC41" s="20">
        <v>1.8146709E-2</v>
      </c>
      <c r="CD41" s="20">
        <v>8.8598609999999994E-2</v>
      </c>
      <c r="CE41" s="20">
        <v>54378.917329999997</v>
      </c>
      <c r="CF41" s="20">
        <v>10035.2391299999</v>
      </c>
      <c r="CG41" s="20">
        <v>10131.583619999999</v>
      </c>
      <c r="CH41" s="20">
        <v>17735.667184999998</v>
      </c>
      <c r="CI41" s="20">
        <v>64931.034659999998</v>
      </c>
      <c r="CJ41" s="20">
        <v>54929.058040000004</v>
      </c>
      <c r="CK41" s="20">
        <v>855.743875</v>
      </c>
      <c r="CL41" s="20">
        <v>7.5359285759999999</v>
      </c>
      <c r="CM41" s="20">
        <v>7.7986085299999999E-3</v>
      </c>
      <c r="CN41" s="20">
        <v>0.7917724505</v>
      </c>
      <c r="CO41" s="20">
        <v>0.44179679999999999</v>
      </c>
      <c r="CP41" s="20">
        <v>8.2365051049999902</v>
      </c>
      <c r="CQ41" s="20">
        <v>2.0807327414999999</v>
      </c>
      <c r="CR41" s="20">
        <v>12265.630847</v>
      </c>
      <c r="CS41" s="20">
        <v>10.799547875999901</v>
      </c>
      <c r="CT41" s="20">
        <v>2.6607077769999998</v>
      </c>
      <c r="CU41" s="20">
        <v>801.91657399999997</v>
      </c>
      <c r="CV41" s="20">
        <v>50.211450319999997</v>
      </c>
      <c r="CW41" s="20">
        <v>0</v>
      </c>
      <c r="CX41" s="20">
        <v>4.3228637269999997</v>
      </c>
      <c r="CY41" s="20">
        <v>3.3637424999999999E-5</v>
      </c>
      <c r="CZ41" s="20">
        <v>0.77695998799999999</v>
      </c>
      <c r="DA41" s="20">
        <v>3830.3674000000001</v>
      </c>
      <c r="DB41" s="20">
        <v>199.75182000000001</v>
      </c>
      <c r="DC41" s="20">
        <v>91.385056000000006</v>
      </c>
      <c r="DD41" s="20">
        <v>1770.907524</v>
      </c>
      <c r="DE41" s="20">
        <v>2059.4567267000002</v>
      </c>
      <c r="DF41" s="20">
        <v>1.2766314139999999</v>
      </c>
      <c r="DG41" s="20">
        <v>0.36185879999999998</v>
      </c>
      <c r="DH41" s="20">
        <v>180.50523464</v>
      </c>
      <c r="DI41" s="20">
        <v>1.94559616799999</v>
      </c>
      <c r="DJ41" s="20">
        <v>117.57277759999999</v>
      </c>
      <c r="DK41" s="20">
        <v>13.87580095</v>
      </c>
      <c r="DL41" s="20">
        <v>4.3812560600000001</v>
      </c>
      <c r="DM41" s="20">
        <v>519.37312299999996</v>
      </c>
      <c r="DN41" s="20">
        <v>18.531893969999999</v>
      </c>
      <c r="DO41" s="20">
        <v>120.5610551</v>
      </c>
      <c r="DP41" s="20">
        <v>4.8245077567000001</v>
      </c>
      <c r="DQ41" s="20">
        <v>57.996767599999899</v>
      </c>
      <c r="DR41" s="20">
        <v>0.43748248280000002</v>
      </c>
      <c r="DS41" s="20">
        <v>2.2586114980000001</v>
      </c>
      <c r="DT41" s="20">
        <v>2025.7901999999999</v>
      </c>
      <c r="DU41" s="20">
        <v>520.03555746999996</v>
      </c>
      <c r="DV41" s="20">
        <v>520.03421431999902</v>
      </c>
      <c r="DW41" s="20">
        <v>7834.363832</v>
      </c>
      <c r="DX41" s="20">
        <v>12.267166917000001</v>
      </c>
      <c r="DY41" s="20">
        <v>12.266609355</v>
      </c>
      <c r="DZ41" s="20">
        <v>0.70860823500000003</v>
      </c>
      <c r="EA41" s="20">
        <v>609.23773000000006</v>
      </c>
      <c r="EB41" s="20">
        <v>29308.4560099999</v>
      </c>
      <c r="EC41" s="20">
        <v>3244.58525159999</v>
      </c>
      <c r="ED41" s="20">
        <v>2688.9589148</v>
      </c>
      <c r="EE41" s="20">
        <v>2689.0182215999998</v>
      </c>
      <c r="EF41" s="20">
        <v>600.78951192</v>
      </c>
      <c r="EG41" s="20">
        <v>0</v>
      </c>
      <c r="EH41" s="20">
        <v>362.57601383999997</v>
      </c>
      <c r="EI41" s="20">
        <v>26515.152399999999</v>
      </c>
      <c r="EJ41" s="20">
        <v>1483.2514857000001</v>
      </c>
      <c r="EK41" s="20">
        <v>3516.3375995000001</v>
      </c>
      <c r="EL41" s="20">
        <v>1483.2984515999999</v>
      </c>
      <c r="EM41" s="33"/>
      <c r="EN41" s="33"/>
      <c r="EO41" s="33"/>
      <c r="EP41" s="33"/>
      <c r="EQ41" s="33"/>
      <c r="ER41" s="33"/>
      <c r="ES41" s="33"/>
      <c r="ET41" s="33"/>
      <c r="EU41" s="33"/>
      <c r="EV41" s="33"/>
    </row>
    <row r="42" spans="1:152" x14ac:dyDescent="0.25">
      <c r="A42" s="22" t="s">
        <v>41</v>
      </c>
      <c r="B42" s="20">
        <v>0.25293999150000002</v>
      </c>
      <c r="C42" s="20">
        <v>0.73079444339999999</v>
      </c>
      <c r="D42" s="20">
        <v>7.4457780329999999</v>
      </c>
      <c r="E42" s="20">
        <v>60.629358699999997</v>
      </c>
      <c r="F42" s="20">
        <v>5.8873947799999904</v>
      </c>
      <c r="G42" s="20">
        <v>5.8874068099999999</v>
      </c>
      <c r="H42" s="20">
        <v>60.629415999999999</v>
      </c>
      <c r="I42" s="20">
        <v>60.629045699999999</v>
      </c>
      <c r="J42" s="20">
        <v>21.393293020000002</v>
      </c>
      <c r="K42" s="20">
        <v>0.23385238059999999</v>
      </c>
      <c r="L42" s="20">
        <v>0.48667904099999998</v>
      </c>
      <c r="M42" s="20">
        <v>2.4536634000000002E-2</v>
      </c>
      <c r="N42" s="20">
        <v>1.2268345E-3</v>
      </c>
      <c r="O42" s="20">
        <v>2.330979E-2</v>
      </c>
      <c r="P42" s="20">
        <v>131.327954444</v>
      </c>
      <c r="Q42" s="20">
        <v>0.10877688194</v>
      </c>
      <c r="R42" s="20">
        <v>131.327926375</v>
      </c>
      <c r="S42" s="20">
        <v>6.7216869040000002E-2</v>
      </c>
      <c r="T42" s="20">
        <v>6.9501587040000007E-2</v>
      </c>
      <c r="U42" s="20">
        <v>3.9161769813E-2</v>
      </c>
      <c r="V42" s="20">
        <v>0.12516958630899999</v>
      </c>
      <c r="W42" s="20">
        <v>3.3837680311999997E-2</v>
      </c>
      <c r="X42" s="20">
        <v>220.51874000000001</v>
      </c>
      <c r="Y42" s="20">
        <v>15.594132049999899</v>
      </c>
      <c r="Z42" s="20">
        <v>15.59444607</v>
      </c>
      <c r="AA42" s="20">
        <v>507.215147099999</v>
      </c>
      <c r="AB42" s="20">
        <v>507.23094250000003</v>
      </c>
      <c r="AC42" s="20">
        <v>1.2042731E-4</v>
      </c>
      <c r="AD42" s="20">
        <v>1.6859863999999999E-5</v>
      </c>
      <c r="AE42" s="20">
        <v>1.0356759999999999E-4</v>
      </c>
      <c r="AF42" s="20">
        <v>7.4572831320000005E-2</v>
      </c>
      <c r="AG42" s="20">
        <v>76842.174809999997</v>
      </c>
      <c r="AH42" s="20">
        <v>6179061.2429999998</v>
      </c>
      <c r="AI42" s="20">
        <v>76872.931599999996</v>
      </c>
      <c r="AJ42" s="20">
        <v>1.9122082644E-3</v>
      </c>
      <c r="AK42" s="20">
        <v>22.713712569999998</v>
      </c>
      <c r="AL42" s="20">
        <v>169.05235672999899</v>
      </c>
      <c r="AM42" s="20">
        <v>21.845207289999902</v>
      </c>
      <c r="AN42" s="20">
        <v>0.74932210499999996</v>
      </c>
      <c r="AO42" s="20">
        <v>59.967738249999996</v>
      </c>
      <c r="AP42" s="20">
        <v>9.5836365159999897</v>
      </c>
      <c r="AQ42" s="20">
        <v>184.55362149999999</v>
      </c>
      <c r="AR42" s="20">
        <v>373.52939710800001</v>
      </c>
      <c r="AS42" s="20">
        <v>99.267900900000001</v>
      </c>
      <c r="AT42" s="20">
        <v>74.409210000000002</v>
      </c>
      <c r="AU42" s="20">
        <v>120.597650999999</v>
      </c>
      <c r="AV42" s="20">
        <v>85.706104179999997</v>
      </c>
      <c r="AW42" s="20">
        <v>85.708866389999997</v>
      </c>
      <c r="AX42" s="20">
        <v>401.02876552999999</v>
      </c>
      <c r="AY42" s="20">
        <v>936.38395000000003</v>
      </c>
      <c r="AZ42" s="20">
        <v>2419.8943559999998</v>
      </c>
      <c r="BA42" s="20">
        <v>0.43607742799999999</v>
      </c>
      <c r="BB42" s="20">
        <v>0.50581434930000002</v>
      </c>
      <c r="BC42" s="20">
        <v>75.220885699999997</v>
      </c>
      <c r="BD42" s="20">
        <v>75.220888200000005</v>
      </c>
      <c r="BE42" s="20">
        <v>75.219832400000001</v>
      </c>
      <c r="BF42" s="20">
        <v>129.32747162999999</v>
      </c>
      <c r="BG42" s="20">
        <v>129.330918814</v>
      </c>
      <c r="BH42" s="20">
        <v>9.9609830000000005E-4</v>
      </c>
      <c r="BI42" s="20">
        <v>9.4158123999999995E-5</v>
      </c>
      <c r="BJ42" s="20">
        <v>9.4163939999999998E-5</v>
      </c>
      <c r="BK42" s="20">
        <v>9.9603730000000007E-4</v>
      </c>
      <c r="BL42" s="20">
        <v>112.7102344</v>
      </c>
      <c r="BM42" s="20">
        <v>105.59658899999999</v>
      </c>
      <c r="BN42" s="20">
        <v>4.8067371348999903E-2</v>
      </c>
      <c r="BO42" s="20">
        <v>158.69828827999899</v>
      </c>
      <c r="BP42" s="20">
        <v>3.1554598839999999</v>
      </c>
      <c r="BQ42" s="20">
        <v>27.607124509999998</v>
      </c>
      <c r="BR42" s="20">
        <v>7.1190069299999896</v>
      </c>
      <c r="BS42" s="20">
        <v>3.0328067E-2</v>
      </c>
      <c r="BT42" s="20">
        <v>5.3916574000000002E-2</v>
      </c>
      <c r="BU42" s="20">
        <v>9.0771760930000003</v>
      </c>
      <c r="BV42" s="20">
        <v>0</v>
      </c>
      <c r="BW42" s="20">
        <v>114.320313</v>
      </c>
      <c r="BX42" s="20">
        <v>10.42138254</v>
      </c>
      <c r="BY42" s="20">
        <v>10.42784711</v>
      </c>
      <c r="BZ42" s="20">
        <v>346.54775910000001</v>
      </c>
      <c r="CA42" s="20">
        <v>346.545483899999</v>
      </c>
      <c r="CB42" s="20">
        <v>2.0473411E-2</v>
      </c>
      <c r="CC42" s="20">
        <v>3.4804860000000001E-3</v>
      </c>
      <c r="CD42" s="20">
        <v>1.6992963999999999E-2</v>
      </c>
      <c r="CE42" s="20">
        <v>11939.84693</v>
      </c>
      <c r="CF42" s="20">
        <v>2036.2204079999999</v>
      </c>
      <c r="CG42" s="20">
        <v>1906.938825</v>
      </c>
      <c r="CH42" s="20">
        <v>3841.9677259999999</v>
      </c>
      <c r="CI42" s="20">
        <v>14088.21603</v>
      </c>
      <c r="CJ42" s="20">
        <v>11187.00548</v>
      </c>
      <c r="CK42" s="20">
        <v>205.38906919999999</v>
      </c>
      <c r="CL42" s="20">
        <v>1.838777157</v>
      </c>
      <c r="CM42" s="20">
        <v>1.912039141E-3</v>
      </c>
      <c r="CN42" s="20">
        <v>0.1959936628</v>
      </c>
      <c r="CO42" s="20">
        <v>0.10841120465</v>
      </c>
      <c r="CP42" s="20">
        <v>2.0507817499999899</v>
      </c>
      <c r="CQ42" s="20">
        <v>0.40702203714999902</v>
      </c>
      <c r="CR42" s="20">
        <v>2529.0126460000001</v>
      </c>
      <c r="CS42" s="20">
        <v>2.2803214189999998</v>
      </c>
      <c r="CT42" s="20">
        <v>0.56851380399999996</v>
      </c>
      <c r="CU42" s="20">
        <v>202.34115559999901</v>
      </c>
      <c r="CV42" s="20">
        <v>7.4386988839999999</v>
      </c>
      <c r="CW42" s="20">
        <v>0</v>
      </c>
      <c r="CX42" s="20">
        <v>1.0649295725000001</v>
      </c>
      <c r="CY42" s="20">
        <v>6.3180679999999997E-6</v>
      </c>
      <c r="CZ42" s="20">
        <v>0.15053367770000001</v>
      </c>
      <c r="DA42" s="20">
        <v>716.34344229999897</v>
      </c>
      <c r="DB42" s="20">
        <v>27.564943</v>
      </c>
      <c r="DC42" s="20">
        <v>15.728599000000001</v>
      </c>
      <c r="DD42" s="20">
        <v>399.19386839999999</v>
      </c>
      <c r="DE42" s="20">
        <v>317.14875039999998</v>
      </c>
      <c r="DF42" s="20">
        <v>0.22216123800000001</v>
      </c>
      <c r="DG42" s="20">
        <v>5.3916574000000002E-2</v>
      </c>
      <c r="DH42" s="20">
        <v>27.963707923999898</v>
      </c>
      <c r="DI42" s="20">
        <v>0.36595392649999903</v>
      </c>
      <c r="DJ42" s="20">
        <v>25.40508672</v>
      </c>
      <c r="DK42" s="20">
        <v>2.8871737099999999</v>
      </c>
      <c r="DL42" s="20">
        <v>0.99714177099999901</v>
      </c>
      <c r="DM42" s="20">
        <v>115.5801032</v>
      </c>
      <c r="DN42" s="20">
        <v>4.5747374299999999</v>
      </c>
      <c r="DO42" s="20">
        <v>27.53835248</v>
      </c>
      <c r="DP42" s="20">
        <v>1.0065156779</v>
      </c>
      <c r="DQ42" s="20">
        <v>11.46490116</v>
      </c>
      <c r="DR42" s="20">
        <v>7.6646760113999998E-2</v>
      </c>
      <c r="DS42" s="20">
        <v>0.53966055719999995</v>
      </c>
      <c r="DT42" s="20">
        <v>301.13529999999997</v>
      </c>
      <c r="DU42" s="20">
        <v>52.048577899999998</v>
      </c>
      <c r="DV42" s="20">
        <v>52.048524280000002</v>
      </c>
      <c r="DW42" s="20">
        <v>1594.0997179999999</v>
      </c>
      <c r="DX42" s="20">
        <v>3.07662868999999</v>
      </c>
      <c r="DY42" s="20">
        <v>3.076482935</v>
      </c>
      <c r="DZ42" s="20">
        <v>0.17390591950000001</v>
      </c>
      <c r="EA42" s="20">
        <v>104.85807</v>
      </c>
      <c r="EB42" s="20">
        <v>6247.4115240000001</v>
      </c>
      <c r="EC42" s="20">
        <v>665.77459197999997</v>
      </c>
      <c r="ED42" s="20">
        <v>540.27213074999997</v>
      </c>
      <c r="EE42" s="20">
        <v>540.28460298000005</v>
      </c>
      <c r="EF42" s="20">
        <v>118.65380983999999</v>
      </c>
      <c r="EG42" s="20">
        <v>0</v>
      </c>
      <c r="EH42" s="20">
        <v>73.155489639999999</v>
      </c>
      <c r="EI42" s="20">
        <v>5649.2507959999903</v>
      </c>
      <c r="EJ42" s="20">
        <v>319.43920159999902</v>
      </c>
      <c r="EK42" s="20">
        <v>772.83452349999902</v>
      </c>
      <c r="EL42" s="20">
        <v>319.44987845999998</v>
      </c>
      <c r="EM42" s="33"/>
      <c r="EN42" s="33"/>
      <c r="EO42" s="33"/>
      <c r="EP42" s="33"/>
      <c r="EQ42" s="33"/>
      <c r="ER42" s="33"/>
      <c r="ES42" s="33"/>
      <c r="ET42" s="33"/>
      <c r="EU42" s="33"/>
      <c r="EV42" s="33"/>
    </row>
    <row r="43" spans="1:152" x14ac:dyDescent="0.25">
      <c r="A43" s="22" t="s">
        <v>42</v>
      </c>
      <c r="B43" s="20">
        <v>1.1623474039999999</v>
      </c>
      <c r="C43" s="20">
        <v>3.5137133550000001</v>
      </c>
      <c r="D43" s="20">
        <v>37.83740229</v>
      </c>
      <c r="E43" s="20">
        <v>293.19231839999998</v>
      </c>
      <c r="F43" s="20">
        <v>28.13746896</v>
      </c>
      <c r="G43" s="20">
        <v>28.13749164</v>
      </c>
      <c r="H43" s="20">
        <v>293.19287650000001</v>
      </c>
      <c r="I43" s="20">
        <v>293.19113659999999</v>
      </c>
      <c r="J43" s="20">
        <v>101.1939407</v>
      </c>
      <c r="K43" s="20">
        <v>1.0816585240000001</v>
      </c>
      <c r="L43" s="20">
        <v>2.1304811400000001</v>
      </c>
      <c r="M43" s="20">
        <v>0.2033519</v>
      </c>
      <c r="N43" s="20">
        <v>1.01676015E-2</v>
      </c>
      <c r="O43" s="20">
        <v>0.19318444000000001</v>
      </c>
      <c r="P43" s="20">
        <v>634.13226510000004</v>
      </c>
      <c r="Q43" s="20">
        <v>0.51381212339999904</v>
      </c>
      <c r="R43" s="20">
        <v>634.13248844999998</v>
      </c>
      <c r="S43" s="20">
        <v>0.32600902189999997</v>
      </c>
      <c r="T43" s="20">
        <v>0.33709031740000001</v>
      </c>
      <c r="U43" s="20">
        <v>0.19295461923999899</v>
      </c>
      <c r="V43" s="20">
        <v>0.61079556121</v>
      </c>
      <c r="W43" s="20">
        <v>0.16757252419999999</v>
      </c>
      <c r="X43" s="20">
        <v>2525.7087000000001</v>
      </c>
      <c r="Y43" s="20">
        <v>81.097717899999907</v>
      </c>
      <c r="Z43" s="20">
        <v>81.099691530000001</v>
      </c>
      <c r="AA43" s="20">
        <v>3053.7219730000002</v>
      </c>
      <c r="AB43" s="20">
        <v>3053.8170890000001</v>
      </c>
      <c r="AC43" s="20">
        <v>9.9625509999999996E-4</v>
      </c>
      <c r="AD43" s="20">
        <v>1.3947478E-4</v>
      </c>
      <c r="AE43" s="20">
        <v>8.5677829999999998E-4</v>
      </c>
      <c r="AF43" s="20">
        <v>0.35822706199999998</v>
      </c>
      <c r="AG43" s="20">
        <v>513479.02240000002</v>
      </c>
      <c r="AH43" s="20">
        <v>49090220.32</v>
      </c>
      <c r="AI43" s="20">
        <v>513684.55459999898</v>
      </c>
      <c r="AJ43" s="20">
        <v>9.2352767729999997E-3</v>
      </c>
      <c r="AK43" s="20">
        <v>111.199410349999</v>
      </c>
      <c r="AL43" s="20">
        <v>810.26939900000002</v>
      </c>
      <c r="AM43" s="20">
        <v>107.1583364</v>
      </c>
      <c r="AN43" s="20">
        <v>3.704072687</v>
      </c>
      <c r="AO43" s="20">
        <v>294.519364099999</v>
      </c>
      <c r="AP43" s="20">
        <v>63.089547469999999</v>
      </c>
      <c r="AQ43" s="20">
        <v>1337.090987</v>
      </c>
      <c r="AR43" s="20">
        <v>1827.4435166999999</v>
      </c>
      <c r="AS43" s="20">
        <v>511.83763088000001</v>
      </c>
      <c r="AT43" s="20">
        <v>446.95089999999999</v>
      </c>
      <c r="AU43" s="20">
        <v>600.14951399999995</v>
      </c>
      <c r="AV43" s="20">
        <v>486.25346124999999</v>
      </c>
      <c r="AW43" s="20">
        <v>486.26885809999999</v>
      </c>
      <c r="AX43" s="20">
        <v>2502.7168149999902</v>
      </c>
      <c r="AY43" s="20">
        <v>5720.6743999999999</v>
      </c>
      <c r="AZ43" s="20">
        <v>12227.29147</v>
      </c>
      <c r="BA43" s="20">
        <v>2.0335759339999999</v>
      </c>
      <c r="BB43" s="20">
        <v>2.3561191849999998</v>
      </c>
      <c r="BC43" s="20">
        <v>365.35331300000001</v>
      </c>
      <c r="BD43" s="20">
        <v>365.35320400000001</v>
      </c>
      <c r="BE43" s="20">
        <v>365.34823499999999</v>
      </c>
      <c r="BF43" s="20">
        <v>772.41691419999995</v>
      </c>
      <c r="BG43" s="20">
        <v>772.43488732000003</v>
      </c>
      <c r="BH43" s="20">
        <v>8.6526780000000005E-3</v>
      </c>
      <c r="BI43" s="20">
        <v>8.0600276E-4</v>
      </c>
      <c r="BJ43" s="20">
        <v>8.0605084E-4</v>
      </c>
      <c r="BK43" s="20">
        <v>8.6522065000000006E-3</v>
      </c>
      <c r="BL43" s="20">
        <v>649.07088899999997</v>
      </c>
      <c r="BM43" s="20">
        <v>642.53355199999896</v>
      </c>
      <c r="BN43" s="20">
        <v>0.23452550957999899</v>
      </c>
      <c r="BO43" s="20">
        <v>964.15877460000002</v>
      </c>
      <c r="BP43" s="20">
        <v>17.004543829999999</v>
      </c>
      <c r="BQ43" s="20">
        <v>147.00960079999999</v>
      </c>
      <c r="BR43" s="20">
        <v>31.578437699999999</v>
      </c>
      <c r="BS43" s="20">
        <v>0.31202054000000001</v>
      </c>
      <c r="BT43" s="20">
        <v>0.55470275999999996</v>
      </c>
      <c r="BU43" s="20">
        <v>47.693854869999903</v>
      </c>
      <c r="BV43" s="20">
        <v>0</v>
      </c>
      <c r="BW43" s="20">
        <v>756.22414500000002</v>
      </c>
      <c r="BX43" s="20">
        <v>49.141553199999997</v>
      </c>
      <c r="BY43" s="20">
        <v>49.173197940000001</v>
      </c>
      <c r="BZ43" s="20">
        <v>2744.0052449999998</v>
      </c>
      <c r="CA43" s="20">
        <v>2743.9817969999999</v>
      </c>
      <c r="CB43" s="20">
        <v>0.14605245</v>
      </c>
      <c r="CC43" s="20">
        <v>2.4828939000000001E-2</v>
      </c>
      <c r="CD43" s="20">
        <v>0.12122359000000001</v>
      </c>
      <c r="CE43" s="20">
        <v>66819.674450000006</v>
      </c>
      <c r="CF43" s="20">
        <v>13665.11441</v>
      </c>
      <c r="CG43" s="20">
        <v>13519.56151</v>
      </c>
      <c r="CH43" s="20">
        <v>21534.298869999999</v>
      </c>
      <c r="CI43" s="20">
        <v>81130.614100000006</v>
      </c>
      <c r="CJ43" s="20">
        <v>66154.311099999904</v>
      </c>
      <c r="CK43" s="20">
        <v>1060.414798</v>
      </c>
      <c r="CL43" s="20">
        <v>8.68958140999999</v>
      </c>
      <c r="CM43" s="20">
        <v>9.2344523599999992E-3</v>
      </c>
      <c r="CN43" s="20">
        <v>0.94123355119999996</v>
      </c>
      <c r="CO43" s="20">
        <v>0.52580507509999996</v>
      </c>
      <c r="CP43" s="20">
        <v>9.6764666799999901</v>
      </c>
      <c r="CQ43" s="20">
        <v>2.4303389929999999</v>
      </c>
      <c r="CR43" s="20">
        <v>14728.2110929999</v>
      </c>
      <c r="CS43" s="20">
        <v>12.400688749999899</v>
      </c>
      <c r="CT43" s="20">
        <v>2.8361575370000001</v>
      </c>
      <c r="CU43" s="20">
        <v>949.51673400000004</v>
      </c>
      <c r="CV43" s="20">
        <v>76.592047109999996</v>
      </c>
      <c r="CW43" s="20">
        <v>0</v>
      </c>
      <c r="CX43" s="20">
        <v>5.0917204299999996</v>
      </c>
      <c r="CY43" s="20">
        <v>4.7768259999999999E-5</v>
      </c>
      <c r="CZ43" s="20">
        <v>0.97026567549999998</v>
      </c>
      <c r="DA43" s="20">
        <v>5351.5363500000003</v>
      </c>
      <c r="DB43" s="20">
        <v>315.71312999999998</v>
      </c>
      <c r="DC43" s="20">
        <v>136.97403</v>
      </c>
      <c r="DD43" s="20">
        <v>2193.8373980000001</v>
      </c>
      <c r="DE43" s="20">
        <v>3157.7014442</v>
      </c>
      <c r="DF43" s="20">
        <v>1.778625473</v>
      </c>
      <c r="DG43" s="20">
        <v>0.55470275999999996</v>
      </c>
      <c r="DH43" s="20">
        <v>269.93364788000002</v>
      </c>
      <c r="DI43" s="20">
        <v>2.5762031300000001</v>
      </c>
      <c r="DJ43" s="20">
        <v>145.81072040000001</v>
      </c>
      <c r="DK43" s="20">
        <v>16.2446783</v>
      </c>
      <c r="DL43" s="20">
        <v>4.9378044399999999</v>
      </c>
      <c r="DM43" s="20">
        <v>625.57434000000001</v>
      </c>
      <c r="DN43" s="20">
        <v>21.7577724</v>
      </c>
      <c r="DO43" s="20">
        <v>142.54752139999999</v>
      </c>
      <c r="DP43" s="20">
        <v>5.1501669679999997</v>
      </c>
      <c r="DQ43" s="20">
        <v>76.074040499999995</v>
      </c>
      <c r="DR43" s="20">
        <v>0.57512207087</v>
      </c>
      <c r="DS43" s="20">
        <v>2.5146212640000001</v>
      </c>
      <c r="DT43" s="20">
        <v>2249.2377999999999</v>
      </c>
      <c r="DU43" s="20">
        <v>584.79820065000001</v>
      </c>
      <c r="DV43" s="20">
        <v>584.79570904000002</v>
      </c>
      <c r="DW43" s="20">
        <v>9355.8223109999999</v>
      </c>
      <c r="DX43" s="20">
        <v>15.18510524</v>
      </c>
      <c r="DY43" s="20">
        <v>15.184363255999999</v>
      </c>
      <c r="DZ43" s="20">
        <v>0.76128748599999996</v>
      </c>
      <c r="EA43" s="20">
        <v>913.16643999999997</v>
      </c>
      <c r="EB43" s="20">
        <v>35583.889690000004</v>
      </c>
      <c r="EC43" s="20">
        <v>3917.8404694000001</v>
      </c>
      <c r="ED43" s="20">
        <v>3225.5437695000001</v>
      </c>
      <c r="EE43" s="20">
        <v>3225.6111986999999</v>
      </c>
      <c r="EF43" s="20">
        <v>715.96048257999996</v>
      </c>
      <c r="EG43" s="20">
        <v>0</v>
      </c>
      <c r="EH43" s="20">
        <v>438.82965730000001</v>
      </c>
      <c r="EI43" s="20">
        <v>32037.077949999999</v>
      </c>
      <c r="EJ43" s="20">
        <v>1826.6272985000001</v>
      </c>
      <c r="EK43" s="20">
        <v>4353.6390769999998</v>
      </c>
      <c r="EL43" s="20">
        <v>1826.6857829999999</v>
      </c>
      <c r="EM43" s="33"/>
      <c r="EN43" s="33"/>
      <c r="EO43" s="33"/>
      <c r="EP43" s="33"/>
      <c r="EQ43" s="33"/>
      <c r="ER43" s="33"/>
      <c r="ES43" s="33"/>
      <c r="ET43" s="33"/>
      <c r="EU43" s="33"/>
      <c r="EV43" s="33"/>
    </row>
    <row r="44" spans="1:152" x14ac:dyDescent="0.25">
      <c r="A44" s="22" t="s">
        <v>43</v>
      </c>
      <c r="B44" s="20">
        <v>3.25218705999999</v>
      </c>
      <c r="C44" s="20">
        <v>8.9800529400000002</v>
      </c>
      <c r="D44" s="20">
        <v>114.5593344</v>
      </c>
      <c r="E44" s="20">
        <v>811.95138599999996</v>
      </c>
      <c r="F44" s="20">
        <v>84.398723999999902</v>
      </c>
      <c r="G44" s="20">
        <v>84.398904400000006</v>
      </c>
      <c r="H44" s="20">
        <v>811.95240999999999</v>
      </c>
      <c r="I44" s="20">
        <v>811.94772399999999</v>
      </c>
      <c r="J44" s="20">
        <v>286.09082999999998</v>
      </c>
      <c r="K44" s="20">
        <v>3.04623777999999</v>
      </c>
      <c r="L44" s="20">
        <v>7.0175290800000001</v>
      </c>
      <c r="M44" s="20">
        <v>0.72536944999999997</v>
      </c>
      <c r="N44" s="20">
        <v>3.6268386999999999E-2</v>
      </c>
      <c r="O44" s="20">
        <v>0.68909942999999996</v>
      </c>
      <c r="P44" s="20">
        <v>1481.6138679999999</v>
      </c>
      <c r="Q44" s="20">
        <v>1.477832544</v>
      </c>
      <c r="R44" s="20">
        <v>1481.6141640000001</v>
      </c>
      <c r="S44" s="20">
        <v>0.81796625700000003</v>
      </c>
      <c r="T44" s="20">
        <v>0.84577055199999995</v>
      </c>
      <c r="U44" s="20">
        <v>0.4592575961</v>
      </c>
      <c r="V44" s="20">
        <v>1.3715511326000001</v>
      </c>
      <c r="W44" s="20">
        <v>0.37962863811999997</v>
      </c>
      <c r="X44" s="20">
        <v>7673.5396000000001</v>
      </c>
      <c r="Y44" s="20">
        <v>210.2999155</v>
      </c>
      <c r="Z44" s="20">
        <v>210.30532219999901</v>
      </c>
      <c r="AA44" s="20">
        <v>8444.8223999999991</v>
      </c>
      <c r="AB44" s="20">
        <v>8445.0851199999997</v>
      </c>
      <c r="AC44" s="20">
        <v>3.5012979999999999E-3</v>
      </c>
      <c r="AD44" s="20">
        <v>4.9018352999999999E-4</v>
      </c>
      <c r="AE44" s="20">
        <v>3.0111211999999999E-3</v>
      </c>
      <c r="AF44" s="20">
        <v>0.98784035100000001</v>
      </c>
      <c r="AG44" s="20">
        <v>1394507.1909999901</v>
      </c>
      <c r="AH44" s="20">
        <v>174838380.19999999</v>
      </c>
      <c r="AI44" s="20">
        <v>1395064.9369999999</v>
      </c>
      <c r="AJ44" s="20">
        <v>2.4281372480000001E-2</v>
      </c>
      <c r="AK44" s="20">
        <v>369.88215339999999</v>
      </c>
      <c r="AL44" s="20">
        <v>2685.3752583</v>
      </c>
      <c r="AM44" s="20">
        <v>348.19294819999999</v>
      </c>
      <c r="AN44" s="20">
        <v>12.4291315899999</v>
      </c>
      <c r="AO44" s="20">
        <v>958.31950359999996</v>
      </c>
      <c r="AP44" s="20">
        <v>249.15786439999999</v>
      </c>
      <c r="AQ44" s="20">
        <v>4421.4912999999997</v>
      </c>
      <c r="AR44" s="20">
        <v>5031.8078728999999</v>
      </c>
      <c r="AS44" s="20">
        <v>1342.35747959999</v>
      </c>
      <c r="AT44" s="20">
        <v>1274.8479</v>
      </c>
      <c r="AU44" s="20">
        <v>1448.17515</v>
      </c>
      <c r="AV44" s="20">
        <v>1121.4497405</v>
      </c>
      <c r="AW44" s="20">
        <v>1121.487852</v>
      </c>
      <c r="AX44" s="20">
        <v>6791.3513189999903</v>
      </c>
      <c r="AY44" s="20">
        <v>14173.356400000001</v>
      </c>
      <c r="AZ44" s="20">
        <v>30398.5209</v>
      </c>
      <c r="BA44" s="20">
        <v>5.7717064200000001</v>
      </c>
      <c r="BB44" s="20">
        <v>6.57757082</v>
      </c>
      <c r="BC44" s="20">
        <v>1068.312694</v>
      </c>
      <c r="BD44" s="20">
        <v>1068.314635</v>
      </c>
      <c r="BE44" s="20">
        <v>1068.297343</v>
      </c>
      <c r="BF44" s="20">
        <v>2025.4628109999901</v>
      </c>
      <c r="BG44" s="20">
        <v>2025.5128629000001</v>
      </c>
      <c r="BH44" s="20">
        <v>3.0311484E-2</v>
      </c>
      <c r="BI44" s="20">
        <v>2.8393596999999999E-3</v>
      </c>
      <c r="BJ44" s="20">
        <v>2.8395231000000001E-3</v>
      </c>
      <c r="BK44" s="20">
        <v>3.0309816999999999E-2</v>
      </c>
      <c r="BL44" s="20">
        <v>1946.5154990000001</v>
      </c>
      <c r="BM44" s="20">
        <v>1959.643816</v>
      </c>
      <c r="BN44" s="20">
        <v>0.53105165179999902</v>
      </c>
      <c r="BO44" s="20">
        <v>2426.4793089999998</v>
      </c>
      <c r="BP44" s="20">
        <v>54.275870349999899</v>
      </c>
      <c r="BQ44" s="20">
        <v>366.69968770000003</v>
      </c>
      <c r="BR44" s="20">
        <v>101.3452745</v>
      </c>
      <c r="BS44" s="20">
        <v>0.98023283000000005</v>
      </c>
      <c r="BT44" s="20">
        <v>1.7426360000000001</v>
      </c>
      <c r="BU44" s="20">
        <v>153.17916790000001</v>
      </c>
      <c r="BV44" s="20">
        <v>0</v>
      </c>
      <c r="BW44" s="20">
        <v>2185.6861100000001</v>
      </c>
      <c r="BX44" s="20">
        <v>133.78537499999999</v>
      </c>
      <c r="BY44" s="20">
        <v>133.8566605</v>
      </c>
      <c r="BZ44" s="20">
        <v>8656.7601259999992</v>
      </c>
      <c r="CA44" s="20">
        <v>8656.6892900000003</v>
      </c>
      <c r="CB44" s="20">
        <v>0.51275115999999998</v>
      </c>
      <c r="CC44" s="20">
        <v>8.7168194000000004E-2</v>
      </c>
      <c r="CD44" s="20">
        <v>0.42558613000000001</v>
      </c>
      <c r="CE44" s="20">
        <v>195203.63159999999</v>
      </c>
      <c r="CF44" s="20">
        <v>46164.2955</v>
      </c>
      <c r="CG44" s="20">
        <v>46417.489399999999</v>
      </c>
      <c r="CH44" s="20">
        <v>53803.388899999998</v>
      </c>
      <c r="CI44" s="20">
        <v>243304.76199999999</v>
      </c>
      <c r="CJ44" s="20">
        <v>196578.40710000001</v>
      </c>
      <c r="CK44" s="20">
        <v>2747.8259870000002</v>
      </c>
      <c r="CL44" s="20">
        <v>23.942978799999999</v>
      </c>
      <c r="CM44" s="20">
        <v>2.4279257879999998E-2</v>
      </c>
      <c r="CN44" s="20">
        <v>2.4679833659999999</v>
      </c>
      <c r="CO44" s="20">
        <v>1.367481809</v>
      </c>
      <c r="CP44" s="20">
        <v>25.952859499999999</v>
      </c>
      <c r="CQ44" s="20">
        <v>6.8743218600000002</v>
      </c>
      <c r="CR44" s="20">
        <v>36251.538439999997</v>
      </c>
      <c r="CS44" s="20">
        <v>35.210694099999998</v>
      </c>
      <c r="CT44" s="20">
        <v>8.8351627599999993</v>
      </c>
      <c r="CU44" s="20">
        <v>3040.9741199999999</v>
      </c>
      <c r="CV44" s="20">
        <v>229.16131590999899</v>
      </c>
      <c r="CW44" s="20">
        <v>0</v>
      </c>
      <c r="CX44" s="20">
        <v>13.6948782</v>
      </c>
      <c r="CY44" s="20">
        <v>1.7678738E-4</v>
      </c>
      <c r="CZ44" s="20">
        <v>3.0202836999999998</v>
      </c>
      <c r="DA44" s="20">
        <v>16660.964059999998</v>
      </c>
      <c r="DB44" s="20">
        <v>959.19073000000003</v>
      </c>
      <c r="DC44" s="20">
        <v>470.1694</v>
      </c>
      <c r="DD44" s="20">
        <v>6770.5527300000003</v>
      </c>
      <c r="DE44" s="20">
        <v>9890.4079839999995</v>
      </c>
      <c r="DF44" s="20">
        <v>5.2833994200000003</v>
      </c>
      <c r="DG44" s="20">
        <v>1.7426360000000001</v>
      </c>
      <c r="DH44" s="20">
        <v>816.11937560000001</v>
      </c>
      <c r="DI44" s="20">
        <v>8.8347364899999992</v>
      </c>
      <c r="DJ44" s="20">
        <v>433.666347999999</v>
      </c>
      <c r="DK44" s="20">
        <v>44.3104662</v>
      </c>
      <c r="DL44" s="20">
        <v>15.193009999999999</v>
      </c>
      <c r="DM44" s="20">
        <v>1819.4002599999901</v>
      </c>
      <c r="DN44" s="20">
        <v>60.896529899999997</v>
      </c>
      <c r="DO44" s="20">
        <v>415.36435699999998</v>
      </c>
      <c r="DP44" s="20">
        <v>15.501255585999999</v>
      </c>
      <c r="DQ44" s="20">
        <v>285.15115200000002</v>
      </c>
      <c r="DR44" s="20">
        <v>1.7026215543000001</v>
      </c>
      <c r="DS44" s="20">
        <v>7.1975214999999997</v>
      </c>
      <c r="DT44" s="20">
        <v>4810.0330000000004</v>
      </c>
      <c r="DU44" s="20">
        <v>2172.9831546</v>
      </c>
      <c r="DV44" s="20">
        <v>2172.9825276000001</v>
      </c>
      <c r="DW44" s="20">
        <v>22171.033439999999</v>
      </c>
      <c r="DX44" s="20">
        <v>36.277709039999998</v>
      </c>
      <c r="DY44" s="20">
        <v>36.275985039999902</v>
      </c>
      <c r="DZ44" s="20">
        <v>2.5075841099999998</v>
      </c>
      <c r="EA44" s="20">
        <v>3134.4769999999999</v>
      </c>
      <c r="EB44" s="20">
        <v>89640.251300000004</v>
      </c>
      <c r="EC44" s="20">
        <v>9388.7346529999995</v>
      </c>
      <c r="ED44" s="20">
        <v>7678.9821645000002</v>
      </c>
      <c r="EE44" s="20">
        <v>7679.1558779999996</v>
      </c>
      <c r="EF44" s="20">
        <v>1695.91476649999</v>
      </c>
      <c r="EG44" s="20">
        <v>0</v>
      </c>
      <c r="EH44" s="20">
        <v>1175.7963299</v>
      </c>
      <c r="EI44" s="20">
        <v>79929.616699999999</v>
      </c>
      <c r="EJ44" s="20">
        <v>4270.5042960000001</v>
      </c>
      <c r="EK44" s="20">
        <v>10217.0435</v>
      </c>
      <c r="EL44" s="20">
        <v>4270.6409979999999</v>
      </c>
      <c r="EM44" s="33"/>
      <c r="EN44" s="33"/>
      <c r="EO44" s="33"/>
      <c r="EP44" s="33"/>
      <c r="EQ44" s="33"/>
      <c r="ER44" s="33"/>
      <c r="ES44" s="33"/>
      <c r="ET44" s="33"/>
      <c r="EU44" s="33"/>
      <c r="EV44" s="33"/>
    </row>
    <row r="45" spans="1:152" x14ac:dyDescent="0.25">
      <c r="A45" s="22" t="s">
        <v>44</v>
      </c>
      <c r="B45" s="20">
        <v>0.67054943599999906</v>
      </c>
      <c r="C45" s="20">
        <v>1.7567572069999999</v>
      </c>
      <c r="D45" s="20">
        <v>17.616003065000001</v>
      </c>
      <c r="E45" s="20">
        <v>148.73678709999999</v>
      </c>
      <c r="F45" s="20">
        <v>16.40216427</v>
      </c>
      <c r="G45" s="20">
        <v>16.402178320000001</v>
      </c>
      <c r="H45" s="20">
        <v>148.73677910000001</v>
      </c>
      <c r="I45" s="20">
        <v>148.73590389999899</v>
      </c>
      <c r="J45" s="20">
        <v>58.408656499999999</v>
      </c>
      <c r="K45" s="20">
        <v>0.62512900059999998</v>
      </c>
      <c r="L45" s="20">
        <v>1.498072136</v>
      </c>
      <c r="M45" s="20">
        <v>8.0641210000000005E-2</v>
      </c>
      <c r="N45" s="20">
        <v>4.0320455999999999E-3</v>
      </c>
      <c r="O45" s="20">
        <v>7.6608819999999994E-2</v>
      </c>
      <c r="P45" s="20">
        <v>280.08887145</v>
      </c>
      <c r="Q45" s="20">
        <v>0.29796066100000002</v>
      </c>
      <c r="R45" s="20">
        <v>280.08932229999999</v>
      </c>
      <c r="S45" s="20">
        <v>0.15814089746000001</v>
      </c>
      <c r="T45" s="20">
        <v>0.16351651127</v>
      </c>
      <c r="U45" s="20">
        <v>8.6575370269999993E-2</v>
      </c>
      <c r="V45" s="20">
        <v>0.25901388507000001</v>
      </c>
      <c r="W45" s="20">
        <v>7.0527917002000007E-2</v>
      </c>
      <c r="X45" s="20">
        <v>1162.7311</v>
      </c>
      <c r="Y45" s="20">
        <v>37.719935030000002</v>
      </c>
      <c r="Z45" s="20">
        <v>37.72097187</v>
      </c>
      <c r="AA45" s="20">
        <v>1323.1893909999999</v>
      </c>
      <c r="AB45" s="20">
        <v>1323.2303664000001</v>
      </c>
      <c r="AC45" s="20">
        <v>3.9037389999999999E-4</v>
      </c>
      <c r="AD45" s="20">
        <v>5.4651909999999998E-5</v>
      </c>
      <c r="AE45" s="20">
        <v>3.3571984000000001E-4</v>
      </c>
      <c r="AF45" s="20">
        <v>0.19517748600000001</v>
      </c>
      <c r="AG45" s="20">
        <v>187702.68099999899</v>
      </c>
      <c r="AH45" s="20">
        <v>20694263.938000001</v>
      </c>
      <c r="AI45" s="20">
        <v>187777.78166000001</v>
      </c>
      <c r="AJ45" s="20">
        <v>4.7434470399999899E-3</v>
      </c>
      <c r="AK45" s="20">
        <v>68.842845150000002</v>
      </c>
      <c r="AL45" s="20">
        <v>507.0880282</v>
      </c>
      <c r="AM45" s="20">
        <v>66.281718659999996</v>
      </c>
      <c r="AN45" s="20">
        <v>2.2368950980000002</v>
      </c>
      <c r="AO45" s="20">
        <v>182.01086329999899</v>
      </c>
      <c r="AP45" s="20">
        <v>34.044208249999997</v>
      </c>
      <c r="AQ45" s="20">
        <v>458.921033999999</v>
      </c>
      <c r="AR45" s="20">
        <v>910.32439260399997</v>
      </c>
      <c r="AS45" s="20">
        <v>232.12346724</v>
      </c>
      <c r="AT45" s="20">
        <v>168.25407000000001</v>
      </c>
      <c r="AU45" s="20">
        <v>285.99581239999998</v>
      </c>
      <c r="AV45" s="20">
        <v>192.11989205</v>
      </c>
      <c r="AW45" s="20">
        <v>192.12653573999901</v>
      </c>
      <c r="AX45" s="20">
        <v>951.92779329999996</v>
      </c>
      <c r="AY45" s="20">
        <v>2173.4927399999901</v>
      </c>
      <c r="AZ45" s="20">
        <v>5562.156747</v>
      </c>
      <c r="BA45" s="20">
        <v>1.176285354</v>
      </c>
      <c r="BB45" s="20">
        <v>1.336455817</v>
      </c>
      <c r="BC45" s="20">
        <v>209.371544</v>
      </c>
      <c r="BD45" s="20">
        <v>209.37101970000001</v>
      </c>
      <c r="BE45" s="20">
        <v>209.36851199999899</v>
      </c>
      <c r="BF45" s="20">
        <v>298.77010618999998</v>
      </c>
      <c r="BG45" s="20">
        <v>298.77741356000001</v>
      </c>
      <c r="BH45" s="20">
        <v>3.2543172000000001E-3</v>
      </c>
      <c r="BI45" s="20">
        <v>3.0820229999999998E-4</v>
      </c>
      <c r="BJ45" s="20">
        <v>3.0822027000000001E-4</v>
      </c>
      <c r="BK45" s="20">
        <v>3.2541302000000001E-3</v>
      </c>
      <c r="BL45" s="20">
        <v>332.241419299999</v>
      </c>
      <c r="BM45" s="20">
        <v>297.87069029999998</v>
      </c>
      <c r="BN45" s="20">
        <v>0.10043885066</v>
      </c>
      <c r="BO45" s="20">
        <v>381.19420839999998</v>
      </c>
      <c r="BP45" s="20">
        <v>7.9764651739999897</v>
      </c>
      <c r="BQ45" s="20">
        <v>65.565759099999994</v>
      </c>
      <c r="BR45" s="20">
        <v>21.51134557</v>
      </c>
      <c r="BS45" s="20">
        <v>0.14097280000000001</v>
      </c>
      <c r="BT45" s="20">
        <v>0.25061845999999999</v>
      </c>
      <c r="BU45" s="20">
        <v>20.540359989999999</v>
      </c>
      <c r="BV45" s="20">
        <v>0</v>
      </c>
      <c r="BW45" s="20">
        <v>307.34803499999998</v>
      </c>
      <c r="BX45" s="20">
        <v>26.622168969999901</v>
      </c>
      <c r="BY45" s="20">
        <v>26.63544495</v>
      </c>
      <c r="BZ45" s="20">
        <v>1099.8911707</v>
      </c>
      <c r="CA45" s="20">
        <v>1099.87999699999</v>
      </c>
      <c r="CB45" s="20">
        <v>6.4316709999999999E-2</v>
      </c>
      <c r="CC45" s="20">
        <v>1.0933862000000001E-2</v>
      </c>
      <c r="CD45" s="20">
        <v>5.3382985000000001E-2</v>
      </c>
      <c r="CE45" s="20">
        <v>34123.545480000001</v>
      </c>
      <c r="CF45" s="20">
        <v>7074.3875600000001</v>
      </c>
      <c r="CG45" s="20">
        <v>6344.9274100000002</v>
      </c>
      <c r="CH45" s="20">
        <v>9071.0604970000004</v>
      </c>
      <c r="CI45" s="20">
        <v>41528.519869999996</v>
      </c>
      <c r="CJ45" s="20">
        <v>30591.134839999999</v>
      </c>
      <c r="CK45" s="20">
        <v>491.04168139999899</v>
      </c>
      <c r="CL45" s="20">
        <v>4.7879653360000001</v>
      </c>
      <c r="CM45" s="20">
        <v>4.7430192140000002E-3</v>
      </c>
      <c r="CN45" s="20">
        <v>0.48494270750000001</v>
      </c>
      <c r="CO45" s="20">
        <v>0.26570787219999997</v>
      </c>
      <c r="CP45" s="20">
        <v>5.1990152929999898</v>
      </c>
      <c r="CQ45" s="20">
        <v>1.238655517</v>
      </c>
      <c r="CR45" s="20">
        <v>5938.7655260000001</v>
      </c>
      <c r="CS45" s="20">
        <v>6.5232176099999899</v>
      </c>
      <c r="CT45" s="20">
        <v>1.6807203310000001</v>
      </c>
      <c r="CU45" s="20">
        <v>569.03006430000005</v>
      </c>
      <c r="CV45" s="20">
        <v>35.301842870000002</v>
      </c>
      <c r="CW45" s="20">
        <v>0</v>
      </c>
      <c r="CX45" s="20">
        <v>2.6925578720000001</v>
      </c>
      <c r="CY45" s="20">
        <v>2.0989043999999999E-5</v>
      </c>
      <c r="CZ45" s="20">
        <v>0.48346050099999999</v>
      </c>
      <c r="DA45" s="20">
        <v>2618.5102609999999</v>
      </c>
      <c r="DB45" s="20">
        <v>145.34216000000001</v>
      </c>
      <c r="DC45" s="20">
        <v>56.184505000000001</v>
      </c>
      <c r="DD45" s="20">
        <v>1188.4267259999999</v>
      </c>
      <c r="DE45" s="20">
        <v>1430.0797086</v>
      </c>
      <c r="DF45" s="20">
        <v>0.82777961</v>
      </c>
      <c r="DG45" s="20">
        <v>0.25061845999999999</v>
      </c>
      <c r="DH45" s="20">
        <v>126.18644377</v>
      </c>
      <c r="DI45" s="20">
        <v>1.336407299</v>
      </c>
      <c r="DJ45" s="20">
        <v>72.627157299999993</v>
      </c>
      <c r="DK45" s="20">
        <v>7.9643993299999902</v>
      </c>
      <c r="DL45" s="20">
        <v>2.7542973599999998</v>
      </c>
      <c r="DM45" s="20">
        <v>319.89334700000001</v>
      </c>
      <c r="DN45" s="20">
        <v>12.16542379</v>
      </c>
      <c r="DO45" s="20">
        <v>75.516172800000007</v>
      </c>
      <c r="DP45" s="20">
        <v>2.9917429676</v>
      </c>
      <c r="DQ45" s="20">
        <v>39.10382413</v>
      </c>
      <c r="DR45" s="20">
        <v>0.28546374600000002</v>
      </c>
      <c r="DS45" s="20">
        <v>1.4694128070000001</v>
      </c>
      <c r="DT45" s="20">
        <v>876.49054000000001</v>
      </c>
      <c r="DU45" s="20">
        <v>184.45418949999899</v>
      </c>
      <c r="DV45" s="20">
        <v>184.45508086999999</v>
      </c>
      <c r="DW45" s="20">
        <v>3695.1161499999998</v>
      </c>
      <c r="DX45" s="20">
        <v>6.9663375739999998</v>
      </c>
      <c r="DY45" s="20">
        <v>6.9660033979999998</v>
      </c>
      <c r="DZ45" s="20">
        <v>0.53530842099999998</v>
      </c>
      <c r="EA45" s="20">
        <v>374.56709999999998</v>
      </c>
      <c r="EB45" s="20">
        <v>14798.547682</v>
      </c>
      <c r="EC45" s="20">
        <v>1525.2351245</v>
      </c>
      <c r="ED45" s="20">
        <v>1238.4728584</v>
      </c>
      <c r="EE45" s="20">
        <v>1238.49748234</v>
      </c>
      <c r="EF45" s="20">
        <v>273.66920954</v>
      </c>
      <c r="EG45" s="20">
        <v>0</v>
      </c>
      <c r="EH45" s="20">
        <v>187.14930073999901</v>
      </c>
      <c r="EI45" s="20">
        <v>13268.841006000001</v>
      </c>
      <c r="EJ45" s="20">
        <v>720.57964479999998</v>
      </c>
      <c r="EK45" s="20">
        <v>1734.1339217</v>
      </c>
      <c r="EL45" s="20">
        <v>720.60236399999997</v>
      </c>
      <c r="EM45" s="33"/>
      <c r="EN45" s="33"/>
      <c r="EO45" s="33"/>
      <c r="EP45" s="33"/>
      <c r="EQ45" s="33"/>
      <c r="ER45" s="33"/>
      <c r="ES45" s="33"/>
      <c r="ET45" s="33"/>
      <c r="EU45" s="33"/>
      <c r="EV45" s="33"/>
    </row>
    <row r="46" spans="1:152" x14ac:dyDescent="0.25">
      <c r="A46" s="22" t="s">
        <v>45</v>
      </c>
      <c r="B46" s="20">
        <v>7.3916724949999998E-2</v>
      </c>
      <c r="C46" s="20">
        <v>0.24447348159999999</v>
      </c>
      <c r="D46" s="20">
        <v>3.5978838629999998</v>
      </c>
      <c r="E46" s="20">
        <v>21.521199853999999</v>
      </c>
      <c r="F46" s="20">
        <v>1.8942244819999901</v>
      </c>
      <c r="G46" s="20">
        <v>1.8942247289999901</v>
      </c>
      <c r="H46" s="20">
        <v>21.521128059999999</v>
      </c>
      <c r="I46" s="20">
        <v>21.521006495000002</v>
      </c>
      <c r="J46" s="20">
        <v>5.8077110300000001</v>
      </c>
      <c r="K46" s="20">
        <v>6.6921554219999999E-2</v>
      </c>
      <c r="L46" s="20">
        <v>0.1050232844</v>
      </c>
      <c r="M46" s="20">
        <v>1.8636854000000001E-2</v>
      </c>
      <c r="N46" s="20">
        <v>9.3183929999999995E-4</v>
      </c>
      <c r="O46" s="20">
        <v>1.7704959999999999E-2</v>
      </c>
      <c r="P46" s="20">
        <v>52.309012896999903</v>
      </c>
      <c r="Q46" s="20">
        <v>2.9619085069999999E-2</v>
      </c>
      <c r="R46" s="20">
        <v>52.308900242999997</v>
      </c>
      <c r="S46" s="20">
        <v>2.3770882240999901E-2</v>
      </c>
      <c r="T46" s="20">
        <v>2.4578771420999901E-2</v>
      </c>
      <c r="U46" s="20">
        <v>1.480303314E-2</v>
      </c>
      <c r="V46" s="20">
        <v>5.1807783075000002E-2</v>
      </c>
      <c r="W46" s="20">
        <v>1.36640499143E-2</v>
      </c>
      <c r="X46" s="20">
        <v>180.89994999999999</v>
      </c>
      <c r="Y46" s="20">
        <v>7.1931283449999999</v>
      </c>
      <c r="Z46" s="20">
        <v>7.1933308989999896</v>
      </c>
      <c r="AA46" s="20">
        <v>224.76729761999999</v>
      </c>
      <c r="AB46" s="20">
        <v>224.77431084</v>
      </c>
      <c r="AC46" s="20">
        <v>9.4444770000000005E-5</v>
      </c>
      <c r="AD46" s="20">
        <v>1.3222256999999999E-5</v>
      </c>
      <c r="AE46" s="20">
        <v>8.1222649999999994E-5</v>
      </c>
      <c r="AF46" s="20">
        <v>2.199723043E-2</v>
      </c>
      <c r="AG46" s="20">
        <v>26917.529878000001</v>
      </c>
      <c r="AH46" s="20">
        <v>3694377.4397</v>
      </c>
      <c r="AI46" s="20">
        <v>26928.297896</v>
      </c>
      <c r="AJ46" s="20">
        <v>6.25320993E-4</v>
      </c>
      <c r="AK46" s="20">
        <v>4.7926164509999998</v>
      </c>
      <c r="AL46" s="20">
        <v>34.658603165999999</v>
      </c>
      <c r="AM46" s="20">
        <v>4.713811357</v>
      </c>
      <c r="AN46" s="20">
        <v>0.15659116810000001</v>
      </c>
      <c r="AO46" s="20">
        <v>12.94580062</v>
      </c>
      <c r="AP46" s="20">
        <v>2.6379962049999999</v>
      </c>
      <c r="AQ46" s="20">
        <v>54.915036399999998</v>
      </c>
      <c r="AR46" s="20">
        <v>138.33117905699899</v>
      </c>
      <c r="AS46" s="20">
        <v>39.588962359</v>
      </c>
      <c r="AT46" s="20">
        <v>20.575583999999999</v>
      </c>
      <c r="AU46" s="20">
        <v>37.4970304</v>
      </c>
      <c r="AV46" s="20">
        <v>29.128413061</v>
      </c>
      <c r="AW46" s="20">
        <v>29.129207668999999</v>
      </c>
      <c r="AX46" s="20">
        <v>132.05521984000001</v>
      </c>
      <c r="AY46" s="20">
        <v>314.73214000000002</v>
      </c>
      <c r="AZ46" s="20">
        <v>877.858161</v>
      </c>
      <c r="BA46" s="20">
        <v>0.12217584350000001</v>
      </c>
      <c r="BB46" s="20">
        <v>0.1484222543</v>
      </c>
      <c r="BC46" s="20">
        <v>22.951308900000001</v>
      </c>
      <c r="BD46" s="20">
        <v>22.951309689999999</v>
      </c>
      <c r="BE46" s="20">
        <v>22.950976749999999</v>
      </c>
      <c r="BF46" s="20">
        <v>47.517309775800001</v>
      </c>
      <c r="BG46" s="20">
        <v>47.518506561999999</v>
      </c>
      <c r="BH46" s="20">
        <v>8.4174366000000001E-4</v>
      </c>
      <c r="BI46" s="20">
        <v>7.7013459999999994E-5</v>
      </c>
      <c r="BJ46" s="20">
        <v>7.7018749999999998E-5</v>
      </c>
      <c r="BK46" s="20">
        <v>8.4169180000000004E-4</v>
      </c>
      <c r="BL46" s="20">
        <v>29.061301049999901</v>
      </c>
      <c r="BM46" s="20">
        <v>27.090443130000001</v>
      </c>
      <c r="BN46" s="20">
        <v>1.96867729635E-2</v>
      </c>
      <c r="BO46" s="20">
        <v>50.202490901999901</v>
      </c>
      <c r="BP46" s="20">
        <v>1.2498372233999999</v>
      </c>
      <c r="BQ46" s="20">
        <v>8.9566886689999894</v>
      </c>
      <c r="BR46" s="20">
        <v>1.58769523</v>
      </c>
      <c r="BS46" s="20">
        <v>2.3669941E-2</v>
      </c>
      <c r="BT46" s="20">
        <v>4.2079918000000001E-2</v>
      </c>
      <c r="BU46" s="20">
        <v>4.7865304200000001</v>
      </c>
      <c r="BV46" s="20">
        <v>0</v>
      </c>
      <c r="BW46" s="20">
        <v>51.978198999999996</v>
      </c>
      <c r="BX46" s="20">
        <v>3.2756783619999998</v>
      </c>
      <c r="BY46" s="20">
        <v>3.278365703</v>
      </c>
      <c r="BZ46" s="20">
        <v>207.57953985</v>
      </c>
      <c r="CA46" s="20">
        <v>207.57746666999901</v>
      </c>
      <c r="CB46" s="20">
        <v>1.2911952000000001E-2</v>
      </c>
      <c r="CC46" s="20">
        <v>2.1950239999999998E-3</v>
      </c>
      <c r="CD46" s="20">
        <v>1.0716903999999999E-2</v>
      </c>
      <c r="CE46" s="20">
        <v>3041.0396660000001</v>
      </c>
      <c r="CF46" s="20">
        <v>562.56209260000003</v>
      </c>
      <c r="CG46" s="20">
        <v>522.987642399999</v>
      </c>
      <c r="CH46" s="20">
        <v>1281.6928109999999</v>
      </c>
      <c r="CI46" s="20">
        <v>3632.517053</v>
      </c>
      <c r="CJ46" s="20">
        <v>2836.2238229999998</v>
      </c>
      <c r="CK46" s="20">
        <v>71.787452849999994</v>
      </c>
      <c r="CL46" s="20">
        <v>0.55149674439999996</v>
      </c>
      <c r="CM46" s="20">
        <v>6.2526332410000002E-4</v>
      </c>
      <c r="CN46" s="20">
        <v>6.4104765019999996E-2</v>
      </c>
      <c r="CO46" s="20">
        <v>3.5661621145000003E-2</v>
      </c>
      <c r="CP46" s="20">
        <v>0.64079230239999996</v>
      </c>
      <c r="CQ46" s="20">
        <v>0.13643717307</v>
      </c>
      <c r="CR46" s="20">
        <v>823.73131283999999</v>
      </c>
      <c r="CS46" s="20">
        <v>0.70115286729999904</v>
      </c>
      <c r="CT46" s="20">
        <v>0.13367904450000001</v>
      </c>
      <c r="CU46" s="20">
        <v>52.078173436</v>
      </c>
      <c r="CV46" s="20">
        <v>5.3899422903999996</v>
      </c>
      <c r="CW46" s="20">
        <v>0</v>
      </c>
      <c r="CX46" s="20">
        <v>0.33612153090000002</v>
      </c>
      <c r="CY46" s="20">
        <v>3.8143719999999999E-6</v>
      </c>
      <c r="CZ46" s="20">
        <v>5.2598765249999999E-2</v>
      </c>
      <c r="DA46" s="20">
        <v>363.64635325</v>
      </c>
      <c r="DB46" s="20">
        <v>22.612528000000001</v>
      </c>
      <c r="DC46" s="20">
        <v>11.026118</v>
      </c>
      <c r="DD46" s="20">
        <v>132.39311466000001</v>
      </c>
      <c r="DE46" s="20">
        <v>231.253878888</v>
      </c>
      <c r="DF46" s="20">
        <v>0.11466746445999999</v>
      </c>
      <c r="DG46" s="20">
        <v>4.2079918000000001E-2</v>
      </c>
      <c r="DH46" s="20">
        <v>19.003351969000001</v>
      </c>
      <c r="DI46" s="20">
        <v>0.13712736989999999</v>
      </c>
      <c r="DJ46" s="20">
        <v>9.5873298600000005</v>
      </c>
      <c r="DK46" s="20">
        <v>0.93867456299999996</v>
      </c>
      <c r="DL46" s="20">
        <v>0.26012127539999902</v>
      </c>
      <c r="DM46" s="20">
        <v>39.747708260000003</v>
      </c>
      <c r="DN46" s="20">
        <v>1.3078889819999999</v>
      </c>
      <c r="DO46" s="20">
        <v>8.3289747500000004</v>
      </c>
      <c r="DP46" s="20">
        <v>0.25023134499999999</v>
      </c>
      <c r="DQ46" s="20">
        <v>3.7952662699999999</v>
      </c>
      <c r="DR46" s="20">
        <v>3.5761716397000001E-2</v>
      </c>
      <c r="DS46" s="20">
        <v>0.14835265980000001</v>
      </c>
      <c r="DT46" s="20">
        <v>34.187893000000003</v>
      </c>
      <c r="DU46" s="20">
        <v>65.825224656000003</v>
      </c>
      <c r="DV46" s="20">
        <v>65.825262362999993</v>
      </c>
      <c r="DW46" s="20">
        <v>502.792328</v>
      </c>
      <c r="DX46" s="20">
        <v>1.0596351937999999</v>
      </c>
      <c r="DY46" s="20">
        <v>1.0595797143999901</v>
      </c>
      <c r="DZ46" s="20">
        <v>3.7528142959999997E-2</v>
      </c>
      <c r="EA46" s="20">
        <v>73.508049999999997</v>
      </c>
      <c r="EB46" s="20">
        <v>2149.1145744999999</v>
      </c>
      <c r="EC46" s="20">
        <v>222.06098877599999</v>
      </c>
      <c r="ED46" s="20">
        <v>176.98940312100001</v>
      </c>
      <c r="EE46" s="20">
        <v>176.99361261000001</v>
      </c>
      <c r="EF46" s="20">
        <v>37.364810069299999</v>
      </c>
      <c r="EG46" s="20">
        <v>0</v>
      </c>
      <c r="EH46" s="20">
        <v>20.222380165000001</v>
      </c>
      <c r="EI46" s="20">
        <v>1885.948648</v>
      </c>
      <c r="EJ46" s="20">
        <v>108.66947649999901</v>
      </c>
      <c r="EK46" s="20">
        <v>267.53851379000002</v>
      </c>
      <c r="EL46" s="20">
        <v>108.67225286999999</v>
      </c>
      <c r="EM46" s="33"/>
      <c r="EN46" s="33"/>
      <c r="EO46" s="33"/>
      <c r="EP46" s="33"/>
      <c r="EQ46" s="33"/>
      <c r="ER46" s="33"/>
      <c r="ES46" s="33"/>
      <c r="ET46" s="33"/>
      <c r="EU46" s="33"/>
      <c r="EV46" s="33"/>
    </row>
    <row r="47" spans="1:152" x14ac:dyDescent="0.25">
      <c r="A47" s="22" t="s">
        <v>46</v>
      </c>
      <c r="B47" s="20">
        <v>1.193933111</v>
      </c>
      <c r="C47" s="20">
        <v>3.82755887999999</v>
      </c>
      <c r="D47" s="20">
        <v>44.291789119999997</v>
      </c>
      <c r="E47" s="20">
        <v>318.02720870000002</v>
      </c>
      <c r="F47" s="20">
        <v>27.621882899999999</v>
      </c>
      <c r="G47" s="20">
        <v>27.6219099999999</v>
      </c>
      <c r="H47" s="20">
        <v>318.02687900000001</v>
      </c>
      <c r="I47" s="20">
        <v>318.02496330000002</v>
      </c>
      <c r="J47" s="20">
        <v>97.734231399999999</v>
      </c>
      <c r="K47" s="20">
        <v>1.0856572120000001</v>
      </c>
      <c r="L47" s="20">
        <v>1.874935915</v>
      </c>
      <c r="M47" s="20">
        <v>0.21773418999999999</v>
      </c>
      <c r="N47" s="20">
        <v>1.0886636E-2</v>
      </c>
      <c r="O47" s="20">
        <v>0.20684606999999999</v>
      </c>
      <c r="P47" s="20">
        <v>727.61904319999906</v>
      </c>
      <c r="Q47" s="20">
        <v>0.4714491904</v>
      </c>
      <c r="R47" s="20">
        <v>727.61831721999999</v>
      </c>
      <c r="S47" s="20">
        <v>0.32816273460000001</v>
      </c>
      <c r="T47" s="20">
        <v>0.33931687099999902</v>
      </c>
      <c r="U47" s="20">
        <v>0.20665980222999999</v>
      </c>
      <c r="V47" s="20">
        <v>0.67007396535999997</v>
      </c>
      <c r="W47" s="20">
        <v>0.18663862777599999</v>
      </c>
      <c r="X47" s="20">
        <v>2030.2506000000001</v>
      </c>
      <c r="Y47" s="20">
        <v>107.74596994999899</v>
      </c>
      <c r="Z47" s="20">
        <v>107.74865252999901</v>
      </c>
      <c r="AA47" s="20">
        <v>3406.3024620000001</v>
      </c>
      <c r="AB47" s="20">
        <v>3406.4086649999999</v>
      </c>
      <c r="AC47" s="20">
        <v>1.0981456E-3</v>
      </c>
      <c r="AD47" s="20">
        <v>1.5373973E-4</v>
      </c>
      <c r="AE47" s="20">
        <v>9.4440463000000001E-4</v>
      </c>
      <c r="AF47" s="20">
        <v>0.34124382850000001</v>
      </c>
      <c r="AG47" s="20">
        <v>531876.68064999999</v>
      </c>
      <c r="AH47" s="20">
        <v>46952862.530000001</v>
      </c>
      <c r="AI47" s="20">
        <v>532089.52020000003</v>
      </c>
      <c r="AJ47" s="20">
        <v>8.9084530869999994E-3</v>
      </c>
      <c r="AK47" s="20">
        <v>86.946757349999999</v>
      </c>
      <c r="AL47" s="20">
        <v>650.20749999999998</v>
      </c>
      <c r="AM47" s="20">
        <v>82.299196350000003</v>
      </c>
      <c r="AN47" s="20">
        <v>2.798247623</v>
      </c>
      <c r="AO47" s="20">
        <v>225.94439689999899</v>
      </c>
      <c r="AP47" s="20">
        <v>38.5996988999999</v>
      </c>
      <c r="AQ47" s="20">
        <v>1559.8720479999999</v>
      </c>
      <c r="AR47" s="20">
        <v>2012.1720567299999</v>
      </c>
      <c r="AS47" s="20">
        <v>565.16226484000003</v>
      </c>
      <c r="AT47" s="20">
        <v>525.40219999999999</v>
      </c>
      <c r="AU47" s="20">
        <v>631.43393149999997</v>
      </c>
      <c r="AV47" s="20">
        <v>528.41246794999995</v>
      </c>
      <c r="AW47" s="20">
        <v>528.42877665000003</v>
      </c>
      <c r="AX47" s="20">
        <v>2768.98437899999</v>
      </c>
      <c r="AY47" s="20">
        <v>6371.9606999999996</v>
      </c>
      <c r="AZ47" s="20">
        <v>13443.067944</v>
      </c>
      <c r="BA47" s="20">
        <v>1.9895063120000001</v>
      </c>
      <c r="BB47" s="20">
        <v>2.3897360089999999</v>
      </c>
      <c r="BC47" s="20">
        <v>363.065419499999</v>
      </c>
      <c r="BD47" s="20">
        <v>363.06540760000001</v>
      </c>
      <c r="BE47" s="20">
        <v>363.06031039999999</v>
      </c>
      <c r="BF47" s="20">
        <v>864.64367221999998</v>
      </c>
      <c r="BG47" s="20">
        <v>864.66542788000004</v>
      </c>
      <c r="BH47" s="20">
        <v>9.6557894999999994E-3</v>
      </c>
      <c r="BI47" s="20">
        <v>8.8825000000000004E-4</v>
      </c>
      <c r="BJ47" s="20">
        <v>8.8830140000000001E-4</v>
      </c>
      <c r="BK47" s="20">
        <v>9.6552289999999995E-3</v>
      </c>
      <c r="BL47" s="20">
        <v>588.72013999999899</v>
      </c>
      <c r="BM47" s="20">
        <v>575.42354230000001</v>
      </c>
      <c r="BN47" s="20">
        <v>0.25565533283699998</v>
      </c>
      <c r="BO47" s="20">
        <v>1032.5363881999999</v>
      </c>
      <c r="BP47" s="20">
        <v>19.729479631</v>
      </c>
      <c r="BQ47" s="20">
        <v>149.2115216</v>
      </c>
      <c r="BR47" s="20">
        <v>28.198358549999998</v>
      </c>
      <c r="BS47" s="20">
        <v>0.27019145999999999</v>
      </c>
      <c r="BT47" s="20">
        <v>0.48034057000000002</v>
      </c>
      <c r="BU47" s="20">
        <v>61.996614280000003</v>
      </c>
      <c r="BV47" s="20">
        <v>0</v>
      </c>
      <c r="BW47" s="20">
        <v>858.18434499999898</v>
      </c>
      <c r="BX47" s="20">
        <v>51.479611980000001</v>
      </c>
      <c r="BY47" s="20">
        <v>51.514349199999998</v>
      </c>
      <c r="BZ47" s="20">
        <v>2844.4694519999998</v>
      </c>
      <c r="CA47" s="20">
        <v>2844.450135</v>
      </c>
      <c r="CB47" s="20">
        <v>0.15738611</v>
      </c>
      <c r="CC47" s="20">
        <v>2.6755682999999999E-2</v>
      </c>
      <c r="CD47" s="20">
        <v>0.13063063999999999</v>
      </c>
      <c r="CE47" s="20">
        <v>62531.096519999999</v>
      </c>
      <c r="CF47" s="20">
        <v>10470.1967699999</v>
      </c>
      <c r="CG47" s="20">
        <v>10219.618560000001</v>
      </c>
      <c r="CH47" s="20">
        <v>23043.715243999999</v>
      </c>
      <c r="CI47" s="20">
        <v>73587.07634</v>
      </c>
      <c r="CJ47" s="20">
        <v>61132.87775</v>
      </c>
      <c r="CK47" s="20">
        <v>1138.5193383999999</v>
      </c>
      <c r="CL47" s="20">
        <v>8.8069591099999993</v>
      </c>
      <c r="CM47" s="20">
        <v>8.9076922699999998E-3</v>
      </c>
      <c r="CN47" s="20">
        <v>0.93370499669999996</v>
      </c>
      <c r="CO47" s="20">
        <v>0.52788614990000005</v>
      </c>
      <c r="CP47" s="20">
        <v>10.07073548</v>
      </c>
      <c r="CQ47" s="20">
        <v>2.1346613768</v>
      </c>
      <c r="CR47" s="20">
        <v>15751.298413</v>
      </c>
      <c r="CS47" s="20">
        <v>10.95497031</v>
      </c>
      <c r="CT47" s="20">
        <v>2.2874475799999998</v>
      </c>
      <c r="CU47" s="20">
        <v>815.49705789999996</v>
      </c>
      <c r="CV47" s="20">
        <v>62.803681769999997</v>
      </c>
      <c r="CW47" s="20">
        <v>0</v>
      </c>
      <c r="CX47" s="20">
        <v>5.2906173919999997</v>
      </c>
      <c r="CY47" s="20">
        <v>4.6624052999999998E-5</v>
      </c>
      <c r="CZ47" s="20">
        <v>0.79499790949999904</v>
      </c>
      <c r="DA47" s="20">
        <v>4570.7281300000004</v>
      </c>
      <c r="DB47" s="20">
        <v>253.78112999999999</v>
      </c>
      <c r="DC47" s="20">
        <v>130.38050000000001</v>
      </c>
      <c r="DD47" s="20">
        <v>1901.048311</v>
      </c>
      <c r="DE47" s="20">
        <v>2669.6817500000002</v>
      </c>
      <c r="DF47" s="20">
        <v>1.4964534700000001</v>
      </c>
      <c r="DG47" s="20">
        <v>0.48034057000000002</v>
      </c>
      <c r="DH47" s="20">
        <v>223.01052883</v>
      </c>
      <c r="DI47" s="20">
        <v>1.8847772789999899</v>
      </c>
      <c r="DJ47" s="20">
        <v>133.07794609999999</v>
      </c>
      <c r="DK47" s="20">
        <v>14.906877029999899</v>
      </c>
      <c r="DL47" s="20">
        <v>4.1488654499999997</v>
      </c>
      <c r="DM47" s="20">
        <v>569.243022</v>
      </c>
      <c r="DN47" s="20">
        <v>21.642567660000001</v>
      </c>
      <c r="DO47" s="20">
        <v>140.86344790000001</v>
      </c>
      <c r="DP47" s="20">
        <v>4.2635642730000001</v>
      </c>
      <c r="DQ47" s="20">
        <v>53.714459400000003</v>
      </c>
      <c r="DR47" s="20">
        <v>0.47933547144999999</v>
      </c>
      <c r="DS47" s="20">
        <v>2.429088256</v>
      </c>
      <c r="DT47" s="20">
        <v>1668.8063</v>
      </c>
      <c r="DU47" s="20">
        <v>778.63987611000005</v>
      </c>
      <c r="DV47" s="20">
        <v>778.63980142000003</v>
      </c>
      <c r="DW47" s="20">
        <v>9948.4447899999996</v>
      </c>
      <c r="DX47" s="20">
        <v>16.91506047</v>
      </c>
      <c r="DY47" s="20">
        <v>16.914237497999999</v>
      </c>
      <c r="DZ47" s="20">
        <v>0.66997348099999898</v>
      </c>
      <c r="EA47" s="20">
        <v>869.20899999999995</v>
      </c>
      <c r="EB47" s="20">
        <v>38461.2644699999</v>
      </c>
      <c r="EC47" s="20">
        <v>4245.1723872999901</v>
      </c>
      <c r="ED47" s="20">
        <v>3486.2821834000001</v>
      </c>
      <c r="EE47" s="20">
        <v>3486.3637193999998</v>
      </c>
      <c r="EF47" s="20">
        <v>767.57752146999997</v>
      </c>
      <c r="EG47" s="20">
        <v>0</v>
      </c>
      <c r="EH47" s="20">
        <v>423.820177099999</v>
      </c>
      <c r="EI47" s="20">
        <v>34488.440226999999</v>
      </c>
      <c r="EJ47" s="20">
        <v>1973.9857509999999</v>
      </c>
      <c r="EK47" s="20">
        <v>4735.8678293000003</v>
      </c>
      <c r="EL47" s="20">
        <v>1974.0475730000001</v>
      </c>
      <c r="EM47" s="33"/>
      <c r="EN47" s="33"/>
      <c r="EO47" s="33"/>
      <c r="EP47" s="33"/>
      <c r="EQ47" s="33"/>
      <c r="ER47" s="33"/>
      <c r="ES47" s="33"/>
      <c r="ET47" s="33"/>
      <c r="EU47" s="33"/>
      <c r="EV47" s="33"/>
    </row>
    <row r="48" spans="1:152" x14ac:dyDescent="0.25">
      <c r="A48" s="22" t="s">
        <v>47</v>
      </c>
      <c r="B48" s="20">
        <v>1.2788243159999999</v>
      </c>
      <c r="C48" s="20">
        <v>3.91239705</v>
      </c>
      <c r="D48" s="20">
        <v>40.720863569999999</v>
      </c>
      <c r="E48" s="20">
        <v>318.93648259999998</v>
      </c>
      <c r="F48" s="20">
        <v>29.710739099999898</v>
      </c>
      <c r="G48" s="20">
        <v>29.710834299999998</v>
      </c>
      <c r="H48" s="20">
        <v>318.93684519999999</v>
      </c>
      <c r="I48" s="20">
        <v>318.935082999999</v>
      </c>
      <c r="J48" s="20">
        <v>107.5885433</v>
      </c>
      <c r="K48" s="20">
        <v>1.151642498</v>
      </c>
      <c r="L48" s="20">
        <v>2.176691683</v>
      </c>
      <c r="M48" s="20">
        <v>0.1568735</v>
      </c>
      <c r="N48" s="20">
        <v>7.8436919999999993E-3</v>
      </c>
      <c r="O48" s="20">
        <v>0.14902999</v>
      </c>
      <c r="P48" s="20">
        <v>750.15984326</v>
      </c>
      <c r="Q48" s="20">
        <v>0.4848690967</v>
      </c>
      <c r="R48" s="20">
        <v>750.16010566999898</v>
      </c>
      <c r="S48" s="20">
        <v>0.32762240102000001</v>
      </c>
      <c r="T48" s="20">
        <v>0.33875878063999998</v>
      </c>
      <c r="U48" s="20">
        <v>0.20435378628</v>
      </c>
      <c r="V48" s="20">
        <v>0.66776282568299905</v>
      </c>
      <c r="W48" s="20">
        <v>0.184184585112</v>
      </c>
      <c r="X48" s="20">
        <v>2065.3083000000001</v>
      </c>
      <c r="Y48" s="20">
        <v>101.60053738000001</v>
      </c>
      <c r="Z48" s="20">
        <v>101.60319388000001</v>
      </c>
      <c r="AA48" s="20">
        <v>3204.8177964000001</v>
      </c>
      <c r="AB48" s="20">
        <v>3204.9179845999902</v>
      </c>
      <c r="AC48" s="20">
        <v>7.8356699999999999E-4</v>
      </c>
      <c r="AD48" s="20">
        <v>1.09698776E-4</v>
      </c>
      <c r="AE48" s="20">
        <v>6.7386612999999998E-4</v>
      </c>
      <c r="AF48" s="20">
        <v>0.3447109699</v>
      </c>
      <c r="AG48" s="20">
        <v>409490.36059999902</v>
      </c>
      <c r="AH48" s="20">
        <v>35926372.589999899</v>
      </c>
      <c r="AI48" s="20">
        <v>409654.12665999902</v>
      </c>
      <c r="AJ48" s="20">
        <v>8.9121882970000007E-3</v>
      </c>
      <c r="AK48" s="20">
        <v>86.655512299999998</v>
      </c>
      <c r="AL48" s="20">
        <v>641.05849880000005</v>
      </c>
      <c r="AM48" s="20">
        <v>83.203304099999997</v>
      </c>
      <c r="AN48" s="20">
        <v>2.8273525400000001</v>
      </c>
      <c r="AO48" s="20">
        <v>228.46378819999899</v>
      </c>
      <c r="AP48" s="20">
        <v>40.945242100000002</v>
      </c>
      <c r="AQ48" s="20">
        <v>1493.00793</v>
      </c>
      <c r="AR48" s="20">
        <v>1977.2998984000001</v>
      </c>
      <c r="AS48" s="20">
        <v>561.34958356000004</v>
      </c>
      <c r="AT48" s="20">
        <v>538.50440000000003</v>
      </c>
      <c r="AU48" s="20">
        <v>656.50254900000004</v>
      </c>
      <c r="AV48" s="20">
        <v>528.34662630000003</v>
      </c>
      <c r="AW48" s="20">
        <v>528.36348945999998</v>
      </c>
      <c r="AX48" s="20">
        <v>2693.4656319999999</v>
      </c>
      <c r="AY48" s="20">
        <v>7023.7969999999896</v>
      </c>
      <c r="AZ48" s="20">
        <v>13407.548945999901</v>
      </c>
      <c r="BA48" s="20">
        <v>2.0880956409999998</v>
      </c>
      <c r="BB48" s="20">
        <v>2.5258351729999999</v>
      </c>
      <c r="BC48" s="20">
        <v>390.46321</v>
      </c>
      <c r="BD48" s="20">
        <v>390.46428580000003</v>
      </c>
      <c r="BE48" s="20">
        <v>390.45753130000003</v>
      </c>
      <c r="BF48" s="20">
        <v>833.13029203999997</v>
      </c>
      <c r="BG48" s="20">
        <v>833.14950206000003</v>
      </c>
      <c r="BH48" s="20">
        <v>6.7504182999999999E-3</v>
      </c>
      <c r="BI48" s="20">
        <v>6.2664923999999997E-4</v>
      </c>
      <c r="BJ48" s="20">
        <v>6.2668434000000002E-4</v>
      </c>
      <c r="BK48" s="20">
        <v>6.7500850000000003E-3</v>
      </c>
      <c r="BL48" s="20">
        <v>537.28910699999994</v>
      </c>
      <c r="BM48" s="20">
        <v>494.218089499999</v>
      </c>
      <c r="BN48" s="20">
        <v>0.25471099966999999</v>
      </c>
      <c r="BO48" s="20">
        <v>995.30482170000005</v>
      </c>
      <c r="BP48" s="20">
        <v>18.120847993999998</v>
      </c>
      <c r="BQ48" s="20">
        <v>150.94514325</v>
      </c>
      <c r="BR48" s="20">
        <v>32.470956000000001</v>
      </c>
      <c r="BS48" s="20">
        <v>0.25434348000000001</v>
      </c>
      <c r="BT48" s="20">
        <v>0.45216595999999998</v>
      </c>
      <c r="BU48" s="20">
        <v>52.449982499999997</v>
      </c>
      <c r="BV48" s="20">
        <v>0</v>
      </c>
      <c r="BW48" s="20">
        <v>912.72047499999996</v>
      </c>
      <c r="BX48" s="20">
        <v>54.114895429999997</v>
      </c>
      <c r="BY48" s="20">
        <v>54.149541820000003</v>
      </c>
      <c r="BZ48" s="20">
        <v>2282.8556549999998</v>
      </c>
      <c r="CA48" s="20">
        <v>2282.8362299999999</v>
      </c>
      <c r="CB48" s="20">
        <v>0.11945615</v>
      </c>
      <c r="CC48" s="20">
        <v>2.0307545E-2</v>
      </c>
      <c r="CD48" s="20">
        <v>9.9148630000000001E-2</v>
      </c>
      <c r="CE48" s="20">
        <v>57115.998149999999</v>
      </c>
      <c r="CF48" s="20">
        <v>9507.8357500000002</v>
      </c>
      <c r="CG48" s="20">
        <v>8730.5411899999999</v>
      </c>
      <c r="CH48" s="20">
        <v>23001.729746000001</v>
      </c>
      <c r="CI48" s="20">
        <v>67158.437559999904</v>
      </c>
      <c r="CJ48" s="20">
        <v>52552.280919999997</v>
      </c>
      <c r="CK48" s="20">
        <v>1128.5504053</v>
      </c>
      <c r="CL48" s="20">
        <v>9.1680180900000003</v>
      </c>
      <c r="CM48" s="20">
        <v>8.9113607710000001E-3</v>
      </c>
      <c r="CN48" s="20">
        <v>0.94387455379999996</v>
      </c>
      <c r="CO48" s="20">
        <v>0.52890093699999996</v>
      </c>
      <c r="CP48" s="20">
        <v>10.472815257000001</v>
      </c>
      <c r="CQ48" s="20">
        <v>2.02535175</v>
      </c>
      <c r="CR48" s="20">
        <v>15767.281832000001</v>
      </c>
      <c r="CS48" s="20">
        <v>10.610635019999901</v>
      </c>
      <c r="CT48" s="20">
        <v>2.2729853119999999</v>
      </c>
      <c r="CU48" s="20">
        <v>809.49664170000005</v>
      </c>
      <c r="CV48" s="20">
        <v>63.1890534099999</v>
      </c>
      <c r="CW48" s="20">
        <v>0</v>
      </c>
      <c r="CX48" s="20">
        <v>5.4655035359999999</v>
      </c>
      <c r="CY48" s="20">
        <v>3.5978824999999997E-5</v>
      </c>
      <c r="CZ48" s="20">
        <v>0.77039479799999999</v>
      </c>
      <c r="DA48" s="20">
        <v>4404.3854579999997</v>
      </c>
      <c r="DB48" s="20">
        <v>258.16131999999999</v>
      </c>
      <c r="DC48" s="20">
        <v>102.529144</v>
      </c>
      <c r="DD48" s="20">
        <v>1863.539014</v>
      </c>
      <c r="DE48" s="20">
        <v>2540.8496421</v>
      </c>
      <c r="DF48" s="20">
        <v>1.4679877649999999</v>
      </c>
      <c r="DG48" s="20">
        <v>0.45216595999999998</v>
      </c>
      <c r="DH48" s="20">
        <v>222.450199789999</v>
      </c>
      <c r="DI48" s="20">
        <v>1.9218412030000001</v>
      </c>
      <c r="DJ48" s="20">
        <v>125.40069219999999</v>
      </c>
      <c r="DK48" s="20">
        <v>14.058501290000001</v>
      </c>
      <c r="DL48" s="20">
        <v>4.1630968999999904</v>
      </c>
      <c r="DM48" s="20">
        <v>548.44685200000004</v>
      </c>
      <c r="DN48" s="20">
        <v>23.604267650000001</v>
      </c>
      <c r="DO48" s="20">
        <v>155.4731002</v>
      </c>
      <c r="DP48" s="20">
        <v>4.1686510370000001</v>
      </c>
      <c r="DQ48" s="20">
        <v>52.2689491</v>
      </c>
      <c r="DR48" s="20">
        <v>0.47186694270000001</v>
      </c>
      <c r="DS48" s="20">
        <v>2.5492166809999999</v>
      </c>
      <c r="DT48" s="20">
        <v>1077.3729000000001</v>
      </c>
      <c r="DU48" s="20">
        <v>359.34364368000001</v>
      </c>
      <c r="DV48" s="20">
        <v>359.34409097999998</v>
      </c>
      <c r="DW48" s="20">
        <v>10003.8411929999</v>
      </c>
      <c r="DX48" s="20">
        <v>17.078163615000001</v>
      </c>
      <c r="DY48" s="20">
        <v>17.077357306</v>
      </c>
      <c r="DZ48" s="20">
        <v>0.77780200899999996</v>
      </c>
      <c r="EA48" s="20">
        <v>683.53625</v>
      </c>
      <c r="EB48" s="20">
        <v>38163.008619999899</v>
      </c>
      <c r="EC48" s="20">
        <v>4217.4263192999997</v>
      </c>
      <c r="ED48" s="20">
        <v>3479.8374479499998</v>
      </c>
      <c r="EE48" s="20">
        <v>3479.91238689999</v>
      </c>
      <c r="EF48" s="20">
        <v>772.01226790999999</v>
      </c>
      <c r="EG48" s="20">
        <v>0</v>
      </c>
      <c r="EH48" s="20">
        <v>397.24919219999998</v>
      </c>
      <c r="EI48" s="20">
        <v>34424.931530000002</v>
      </c>
      <c r="EJ48" s="20">
        <v>1973.9921217999999</v>
      </c>
      <c r="EK48" s="20">
        <v>4736.7755014999902</v>
      </c>
      <c r="EL48" s="20">
        <v>1974.0496533</v>
      </c>
      <c r="EM48" s="33"/>
      <c r="EN48" s="33"/>
      <c r="EO48" s="33"/>
      <c r="EP48" s="33"/>
      <c r="EQ48" s="33"/>
      <c r="ER48" s="33"/>
      <c r="ES48" s="33"/>
      <c r="ET48" s="33"/>
      <c r="EU48" s="33"/>
      <c r="EV48" s="33"/>
    </row>
    <row r="49" spans="1:152" x14ac:dyDescent="0.25">
      <c r="A49" s="22" t="s">
        <v>48</v>
      </c>
      <c r="B49" s="20">
        <v>0.32139013649999998</v>
      </c>
      <c r="C49" s="20">
        <v>0.99723903999999997</v>
      </c>
      <c r="D49" s="20">
        <v>11.01831619</v>
      </c>
      <c r="E49" s="20">
        <v>83.314613799999904</v>
      </c>
      <c r="F49" s="20">
        <v>7.6564088799999999</v>
      </c>
      <c r="G49" s="20">
        <v>7.6564230799999997</v>
      </c>
      <c r="H49" s="20">
        <v>83.314603039999994</v>
      </c>
      <c r="I49" s="20">
        <v>83.3140918</v>
      </c>
      <c r="J49" s="20">
        <v>26.927281479999898</v>
      </c>
      <c r="K49" s="20">
        <v>0.2943374379</v>
      </c>
      <c r="L49" s="20">
        <v>0.53417101199999995</v>
      </c>
      <c r="M49" s="20">
        <v>5.034872E-2</v>
      </c>
      <c r="N49" s="20">
        <v>2.5174257E-3</v>
      </c>
      <c r="O49" s="20">
        <v>4.7831132999999998E-2</v>
      </c>
      <c r="P49" s="20">
        <v>182.88567538999999</v>
      </c>
      <c r="Q49" s="20">
        <v>0.13165868963999999</v>
      </c>
      <c r="R49" s="20">
        <v>182.88562567</v>
      </c>
      <c r="S49" s="20">
        <v>8.8181050329999996E-2</v>
      </c>
      <c r="T49" s="20">
        <v>9.1178314479999995E-2</v>
      </c>
      <c r="U49" s="20">
        <v>5.4040341339999999E-2</v>
      </c>
      <c r="V49" s="20">
        <v>0.17469799674799999</v>
      </c>
      <c r="W49" s="20">
        <v>4.8116822545700003E-2</v>
      </c>
      <c r="X49" s="20">
        <v>600.32119999999998</v>
      </c>
      <c r="Y49" s="20">
        <v>24.226302893</v>
      </c>
      <c r="Z49" s="20">
        <v>24.226865788000001</v>
      </c>
      <c r="AA49" s="20">
        <v>1168.7795027</v>
      </c>
      <c r="AB49" s="20">
        <v>1168.8168654000001</v>
      </c>
      <c r="AC49" s="20">
        <v>2.5287463000000002E-4</v>
      </c>
      <c r="AD49" s="20">
        <v>3.5402318000000001E-5</v>
      </c>
      <c r="AE49" s="20">
        <v>2.1747098E-4</v>
      </c>
      <c r="AF49" s="20">
        <v>9.3522917839999997E-2</v>
      </c>
      <c r="AG49" s="20">
        <v>133574.855346</v>
      </c>
      <c r="AH49" s="20">
        <v>11370313.798</v>
      </c>
      <c r="AI49" s="20">
        <v>133628.31091999999</v>
      </c>
      <c r="AJ49" s="20">
        <v>2.4333057823000001E-3</v>
      </c>
      <c r="AK49" s="20">
        <v>24.90409975</v>
      </c>
      <c r="AL49" s="20">
        <v>183.01422883000001</v>
      </c>
      <c r="AM49" s="20">
        <v>24.284640530000001</v>
      </c>
      <c r="AN49" s="20">
        <v>0.81636187900000001</v>
      </c>
      <c r="AO49" s="20">
        <v>66.665100129999999</v>
      </c>
      <c r="AP49" s="20">
        <v>11.605516309999899</v>
      </c>
      <c r="AQ49" s="20">
        <v>311.77650799999998</v>
      </c>
      <c r="AR49" s="20">
        <v>517.37924607000002</v>
      </c>
      <c r="AS49" s="20">
        <v>155.739670835</v>
      </c>
      <c r="AT49" s="20">
        <v>108.2475</v>
      </c>
      <c r="AU49" s="20">
        <v>165.78032529999999</v>
      </c>
      <c r="AV49" s="20">
        <v>133.00275098</v>
      </c>
      <c r="AW49" s="20">
        <v>133.00706753</v>
      </c>
      <c r="AX49" s="20">
        <v>650.89761299999998</v>
      </c>
      <c r="AY49" s="20">
        <v>1449.03457</v>
      </c>
      <c r="AZ49" s="20">
        <v>3469.2158589999999</v>
      </c>
      <c r="BA49" s="20">
        <v>0.54346048499999999</v>
      </c>
      <c r="BB49" s="20">
        <v>0.6441430427</v>
      </c>
      <c r="BC49" s="20">
        <v>107.35014536</v>
      </c>
      <c r="BD49" s="20">
        <v>107.35019874</v>
      </c>
      <c r="BE49" s="20">
        <v>107.34863319999999</v>
      </c>
      <c r="BF49" s="20">
        <v>207.44184813000001</v>
      </c>
      <c r="BG49" s="20">
        <v>207.446918399</v>
      </c>
      <c r="BH49" s="20">
        <v>2.2047425000000002E-3</v>
      </c>
      <c r="BI49" s="20">
        <v>2.0358793E-4</v>
      </c>
      <c r="BJ49" s="20">
        <v>2.0360102999999999E-4</v>
      </c>
      <c r="BK49" s="20">
        <v>2.2046197999999999E-3</v>
      </c>
      <c r="BL49" s="20">
        <v>147.43697990000001</v>
      </c>
      <c r="BM49" s="20">
        <v>143.16705719999999</v>
      </c>
      <c r="BN49" s="20">
        <v>6.6793174477999998E-2</v>
      </c>
      <c r="BO49" s="20">
        <v>255.41840533000001</v>
      </c>
      <c r="BP49" s="20">
        <v>4.6621427420000003</v>
      </c>
      <c r="BQ49" s="20">
        <v>39.056127199999999</v>
      </c>
      <c r="BR49" s="20">
        <v>7.9753690799999903</v>
      </c>
      <c r="BS49" s="20">
        <v>7.5291410000000003E-2</v>
      </c>
      <c r="BT49" s="20">
        <v>0.13385143999999999</v>
      </c>
      <c r="BU49" s="20">
        <v>14.316120955999899</v>
      </c>
      <c r="BV49" s="20">
        <v>0</v>
      </c>
      <c r="BW49" s="20">
        <v>205.46717100000001</v>
      </c>
      <c r="BX49" s="20">
        <v>13.694561969999899</v>
      </c>
      <c r="BY49" s="20">
        <v>13.703616239999899</v>
      </c>
      <c r="BZ49" s="20">
        <v>671.62532639999995</v>
      </c>
      <c r="CA49" s="20">
        <v>671.6192413</v>
      </c>
      <c r="CB49" s="20">
        <v>3.7125143999999999E-2</v>
      </c>
      <c r="CC49" s="20">
        <v>6.3112380000000003E-3</v>
      </c>
      <c r="CD49" s="20">
        <v>3.0813744000000001E-2</v>
      </c>
      <c r="CE49" s="20">
        <v>15596.37737</v>
      </c>
      <c r="CF49" s="20">
        <v>2685.8076040000001</v>
      </c>
      <c r="CG49" s="20">
        <v>2605.5290099999902</v>
      </c>
      <c r="CH49" s="20">
        <v>5812.501139</v>
      </c>
      <c r="CI49" s="20">
        <v>18428.877840000001</v>
      </c>
      <c r="CJ49" s="20">
        <v>15147.200209999901</v>
      </c>
      <c r="CK49" s="20">
        <v>294.27586100000002</v>
      </c>
      <c r="CL49" s="20">
        <v>2.3663348239999999</v>
      </c>
      <c r="CM49" s="20">
        <v>2.4330918043999998E-3</v>
      </c>
      <c r="CN49" s="20">
        <v>0.25247605953999902</v>
      </c>
      <c r="CO49" s="20">
        <v>0.14164063857</v>
      </c>
      <c r="CP49" s="20">
        <v>2.680910801</v>
      </c>
      <c r="CQ49" s="20">
        <v>0.59202151045999996</v>
      </c>
      <c r="CR49" s="20">
        <v>3920.8843233999901</v>
      </c>
      <c r="CS49" s="20">
        <v>3.0321536500000001</v>
      </c>
      <c r="CT49" s="20">
        <v>0.65915252499999999</v>
      </c>
      <c r="CU49" s="20">
        <v>227.205643229999</v>
      </c>
      <c r="CV49" s="20">
        <v>18.313661604499998</v>
      </c>
      <c r="CW49" s="20">
        <v>0</v>
      </c>
      <c r="CX49" s="20">
        <v>1.4046483987</v>
      </c>
      <c r="CY49" s="20">
        <v>1.1105684000000001E-5</v>
      </c>
      <c r="CZ49" s="20">
        <v>0.22101771539999901</v>
      </c>
      <c r="DA49" s="20">
        <v>1273.533167</v>
      </c>
      <c r="DB49" s="20">
        <v>75.040040000000005</v>
      </c>
      <c r="DC49" s="20">
        <v>31.380244999999999</v>
      </c>
      <c r="DD49" s="20">
        <v>527.90612940000005</v>
      </c>
      <c r="DE49" s="20">
        <v>745.62885906999998</v>
      </c>
      <c r="DF49" s="20">
        <v>0.42149014499999998</v>
      </c>
      <c r="DG49" s="20">
        <v>0.13385143999999999</v>
      </c>
      <c r="DH49" s="20">
        <v>64.730586499999902</v>
      </c>
      <c r="DI49" s="20">
        <v>0.55157066970000002</v>
      </c>
      <c r="DJ49" s="20">
        <v>35.719452320000002</v>
      </c>
      <c r="DK49" s="20">
        <v>4.0060143699999999</v>
      </c>
      <c r="DL49" s="20">
        <v>1.1675280139999999</v>
      </c>
      <c r="DM49" s="20">
        <v>154.75423339999901</v>
      </c>
      <c r="DN49" s="20">
        <v>6.0249187040000001</v>
      </c>
      <c r="DO49" s="20">
        <v>38.815135130000002</v>
      </c>
      <c r="DP49" s="20">
        <v>1.2189913429999999</v>
      </c>
      <c r="DQ49" s="20">
        <v>15.07216245</v>
      </c>
      <c r="DR49" s="20">
        <v>0.13718205293999999</v>
      </c>
      <c r="DS49" s="20">
        <v>0.66691503870000002</v>
      </c>
      <c r="DT49" s="20">
        <v>582.47469999999998</v>
      </c>
      <c r="DU49" s="20">
        <v>140.96887682299999</v>
      </c>
      <c r="DV49" s="20">
        <v>140.96908288999899</v>
      </c>
      <c r="DW49" s="20">
        <v>2494.5411743</v>
      </c>
      <c r="DX49" s="20">
        <v>4.343060822</v>
      </c>
      <c r="DY49" s="20">
        <v>4.3428517160000002</v>
      </c>
      <c r="DZ49" s="20">
        <v>0.19087618470000001</v>
      </c>
      <c r="EA49" s="20">
        <v>209.20171999999999</v>
      </c>
      <c r="EB49" s="20">
        <v>9947.3464519999998</v>
      </c>
      <c r="EC49" s="20">
        <v>1053.24779145</v>
      </c>
      <c r="ED49" s="20">
        <v>862.48991550999995</v>
      </c>
      <c r="EE49" s="20">
        <v>862.50835725000002</v>
      </c>
      <c r="EF49" s="20">
        <v>189.81873078999999</v>
      </c>
      <c r="EG49" s="20">
        <v>0</v>
      </c>
      <c r="EH49" s="20">
        <v>108.98957346399899</v>
      </c>
      <c r="EI49" s="20">
        <v>8632.1473900000001</v>
      </c>
      <c r="EJ49" s="20">
        <v>495.61867286</v>
      </c>
      <c r="EK49" s="20">
        <v>1187.95272774</v>
      </c>
      <c r="EL49" s="20">
        <v>495.63486089999998</v>
      </c>
      <c r="EM49" s="33"/>
      <c r="EN49" s="33"/>
      <c r="EO49" s="33"/>
      <c r="EP49" s="33"/>
      <c r="EQ49" s="33"/>
      <c r="ER49" s="33"/>
      <c r="ES49" s="33"/>
      <c r="ET49" s="33"/>
      <c r="EU49" s="33"/>
      <c r="EV49" s="33"/>
    </row>
    <row r="50" spans="1:152" x14ac:dyDescent="0.25">
      <c r="A50" s="22" t="s">
        <v>49</v>
      </c>
      <c r="B50" s="20">
        <v>1.0005101724999901</v>
      </c>
      <c r="C50" s="20">
        <v>2.9190439220000002</v>
      </c>
      <c r="D50" s="20">
        <v>39.183225980000003</v>
      </c>
      <c r="E50" s="20">
        <v>261.5438327</v>
      </c>
      <c r="F50" s="20">
        <v>24.455328829999999</v>
      </c>
      <c r="G50" s="20">
        <v>24.455378750000001</v>
      </c>
      <c r="H50" s="20">
        <v>261.54396400000002</v>
      </c>
      <c r="I50" s="20">
        <v>261.54243530000002</v>
      </c>
      <c r="J50" s="20">
        <v>80.890377599999994</v>
      </c>
      <c r="K50" s="20">
        <v>0.925292898999999</v>
      </c>
      <c r="L50" s="20">
        <v>1.8557252399999999</v>
      </c>
      <c r="M50" s="20">
        <v>0.16235247</v>
      </c>
      <c r="N50" s="20">
        <v>8.1176270000000005E-3</v>
      </c>
      <c r="O50" s="20">
        <v>0.15423490000000001</v>
      </c>
      <c r="P50" s="20">
        <v>544.21624162000001</v>
      </c>
      <c r="Q50" s="20">
        <v>0.43222595679999998</v>
      </c>
      <c r="R50" s="20">
        <v>544.21687666000003</v>
      </c>
      <c r="S50" s="20">
        <v>0.27037545386</v>
      </c>
      <c r="T50" s="20">
        <v>0.27956527710000001</v>
      </c>
      <c r="U50" s="20">
        <v>0.15803128044</v>
      </c>
      <c r="V50" s="20">
        <v>0.50626852948000001</v>
      </c>
      <c r="W50" s="20">
        <v>0.13689703530799999</v>
      </c>
      <c r="X50" s="20">
        <v>1365.1196</v>
      </c>
      <c r="Y50" s="20">
        <v>67.578266220000003</v>
      </c>
      <c r="Z50" s="20">
        <v>67.579741810000002</v>
      </c>
      <c r="AA50" s="20">
        <v>2315.3886519999901</v>
      </c>
      <c r="AB50" s="20">
        <v>2315.4606349999999</v>
      </c>
      <c r="AC50" s="20">
        <v>8.0842149999999998E-4</v>
      </c>
      <c r="AD50" s="20">
        <v>1.1317878999999999E-4</v>
      </c>
      <c r="AE50" s="20">
        <v>6.9523893999999997E-4</v>
      </c>
      <c r="AF50" s="20">
        <v>0.29769698979999998</v>
      </c>
      <c r="AG50" s="20">
        <v>344202.65039999998</v>
      </c>
      <c r="AH50" s="20">
        <v>35124507.235999897</v>
      </c>
      <c r="AI50" s="20">
        <v>344340.37800000003</v>
      </c>
      <c r="AJ50" s="20">
        <v>7.6731674679999997E-3</v>
      </c>
      <c r="AK50" s="20">
        <v>84.655475260000003</v>
      </c>
      <c r="AL50" s="20">
        <v>605.33369470000002</v>
      </c>
      <c r="AM50" s="20">
        <v>86.758115669999995</v>
      </c>
      <c r="AN50" s="20">
        <v>2.945045184</v>
      </c>
      <c r="AO50" s="20">
        <v>238.1723672</v>
      </c>
      <c r="AP50" s="20">
        <v>40.291468629999997</v>
      </c>
      <c r="AQ50" s="20">
        <v>613.66744099999903</v>
      </c>
      <c r="AR50" s="20">
        <v>1619.85597061</v>
      </c>
      <c r="AS50" s="20">
        <v>430.10446919999998</v>
      </c>
      <c r="AT50" s="20">
        <v>243.36392000000001</v>
      </c>
      <c r="AU50" s="20">
        <v>443.73971749999998</v>
      </c>
      <c r="AV50" s="20">
        <v>324.84451860000001</v>
      </c>
      <c r="AW50" s="20">
        <v>324.85480847999997</v>
      </c>
      <c r="AX50" s="20">
        <v>1539.0956037999999</v>
      </c>
      <c r="AY50" s="20">
        <v>3284.4587000000001</v>
      </c>
      <c r="AZ50" s="20">
        <v>9799.6449229999998</v>
      </c>
      <c r="BA50" s="20">
        <v>1.7277102689999999</v>
      </c>
      <c r="BB50" s="20">
        <v>2.0096433399999998</v>
      </c>
      <c r="BC50" s="20">
        <v>300.40097370000001</v>
      </c>
      <c r="BD50" s="20">
        <v>300.4004597</v>
      </c>
      <c r="BE50" s="20">
        <v>300.39671729999998</v>
      </c>
      <c r="BF50" s="20">
        <v>512.56949623000003</v>
      </c>
      <c r="BG50" s="20">
        <v>512.58326736000004</v>
      </c>
      <c r="BH50" s="20">
        <v>6.9909682000000003E-3</v>
      </c>
      <c r="BI50" s="20">
        <v>6.4884179999999999E-4</v>
      </c>
      <c r="BJ50" s="20">
        <v>6.4887804999999999E-4</v>
      </c>
      <c r="BK50" s="20">
        <v>6.9905239999999997E-3</v>
      </c>
      <c r="BL50" s="20">
        <v>401.70857919999997</v>
      </c>
      <c r="BM50" s="20">
        <v>376.84803269999998</v>
      </c>
      <c r="BN50" s="20">
        <v>0.19435237819500001</v>
      </c>
      <c r="BO50" s="20">
        <v>591.96838270000001</v>
      </c>
      <c r="BP50" s="20">
        <v>14.690307819999999</v>
      </c>
      <c r="BQ50" s="20">
        <v>105.20032067</v>
      </c>
      <c r="BR50" s="20">
        <v>27.031709199999899</v>
      </c>
      <c r="BS50" s="20">
        <v>0.18790277999999999</v>
      </c>
      <c r="BT50" s="20">
        <v>0.33404919999999999</v>
      </c>
      <c r="BU50" s="20">
        <v>50.048622350000002</v>
      </c>
      <c r="BV50" s="20">
        <v>0</v>
      </c>
      <c r="BW50" s="20">
        <v>517.952223</v>
      </c>
      <c r="BX50" s="20">
        <v>41.889416320000002</v>
      </c>
      <c r="BY50" s="20">
        <v>41.915617939999997</v>
      </c>
      <c r="BZ50" s="20">
        <v>1944.75198999999</v>
      </c>
      <c r="CA50" s="20">
        <v>1944.7437259999999</v>
      </c>
      <c r="CB50" s="20">
        <v>0.12118914</v>
      </c>
      <c r="CC50" s="20">
        <v>2.0602123999999999E-2</v>
      </c>
      <c r="CD50" s="20">
        <v>0.10058689</v>
      </c>
      <c r="CE50" s="20">
        <v>42066.394839999899</v>
      </c>
      <c r="CF50" s="20">
        <v>7745.4670599999999</v>
      </c>
      <c r="CG50" s="20">
        <v>7249.4886399999996</v>
      </c>
      <c r="CH50" s="20">
        <v>14787.505023</v>
      </c>
      <c r="CI50" s="20">
        <v>50211.574500000002</v>
      </c>
      <c r="CJ50" s="20">
        <v>39479.622949999997</v>
      </c>
      <c r="CK50" s="20">
        <v>836.95483000000002</v>
      </c>
      <c r="CL50" s="20">
        <v>7.3362537200000002</v>
      </c>
      <c r="CM50" s="20">
        <v>7.6725007160000002E-3</v>
      </c>
      <c r="CN50" s="20">
        <v>0.7845597607</v>
      </c>
      <c r="CO50" s="20">
        <v>0.43459742429999998</v>
      </c>
      <c r="CP50" s="20">
        <v>8.1631080399999991</v>
      </c>
      <c r="CQ50" s="20">
        <v>1.7040799775</v>
      </c>
      <c r="CR50" s="20">
        <v>9462.0007189999997</v>
      </c>
      <c r="CS50" s="20">
        <v>9.3036139899999899</v>
      </c>
      <c r="CT50" s="20">
        <v>2.2610922179999999</v>
      </c>
      <c r="CU50" s="20">
        <v>760.82942300000002</v>
      </c>
      <c r="CV50" s="20">
        <v>42.832448393999996</v>
      </c>
      <c r="CW50" s="20">
        <v>0</v>
      </c>
      <c r="CX50" s="20">
        <v>4.2729945999999996</v>
      </c>
      <c r="CY50" s="20">
        <v>3.7180157999999999E-5</v>
      </c>
      <c r="CZ50" s="20">
        <v>0.64538645780000004</v>
      </c>
      <c r="DA50" s="20">
        <v>3525.23146</v>
      </c>
      <c r="DB50" s="20">
        <v>170.63962000000001</v>
      </c>
      <c r="DC50" s="20">
        <v>96.373344000000003</v>
      </c>
      <c r="DD50" s="20">
        <v>1646.9612939999899</v>
      </c>
      <c r="DE50" s="20">
        <v>1878.2696367000001</v>
      </c>
      <c r="DF50" s="20">
        <v>1.0800412559999999</v>
      </c>
      <c r="DG50" s="20">
        <v>0.33404919999999999</v>
      </c>
      <c r="DH50" s="20">
        <v>157.21943436999999</v>
      </c>
      <c r="DI50" s="20">
        <v>1.653772883</v>
      </c>
      <c r="DJ50" s="20">
        <v>111.656962999999</v>
      </c>
      <c r="DK50" s="20">
        <v>11.70506563</v>
      </c>
      <c r="DL50" s="20">
        <v>3.9495942099999999</v>
      </c>
      <c r="DM50" s="20">
        <v>488.06863850000002</v>
      </c>
      <c r="DN50" s="20">
        <v>17.771863</v>
      </c>
      <c r="DO50" s="20">
        <v>108.61523699999999</v>
      </c>
      <c r="DP50" s="20">
        <v>4.0301640729999999</v>
      </c>
      <c r="DQ50" s="20">
        <v>49.4210104</v>
      </c>
      <c r="DR50" s="20">
        <v>0.36571937867999998</v>
      </c>
      <c r="DS50" s="20">
        <v>2.1366524739999999</v>
      </c>
      <c r="DT50" s="20">
        <v>1089.7394999999999</v>
      </c>
      <c r="DU50" s="20">
        <v>304.930651729999</v>
      </c>
      <c r="DV50" s="20">
        <v>304.93028463000002</v>
      </c>
      <c r="DW50" s="20">
        <v>5775.668936</v>
      </c>
      <c r="DX50" s="20">
        <v>12.063232703000001</v>
      </c>
      <c r="DY50" s="20">
        <v>12.062665640000001</v>
      </c>
      <c r="DZ50" s="20">
        <v>0.663109171</v>
      </c>
      <c r="EA50" s="20">
        <v>642.49490000000003</v>
      </c>
      <c r="EB50" s="20">
        <v>24386.219075000001</v>
      </c>
      <c r="EC50" s="20">
        <v>2507.8069534000001</v>
      </c>
      <c r="ED50" s="20">
        <v>2001.5304587999999</v>
      </c>
      <c r="EE50" s="20">
        <v>2001.5742712000001</v>
      </c>
      <c r="EF50" s="20">
        <v>429.99524375999999</v>
      </c>
      <c r="EG50" s="20">
        <v>0</v>
      </c>
      <c r="EH50" s="20">
        <v>272.06406967999999</v>
      </c>
      <c r="EI50" s="20">
        <v>21665.357360000002</v>
      </c>
      <c r="EJ50" s="20">
        <v>1213.8641407999901</v>
      </c>
      <c r="EK50" s="20">
        <v>2943.0637246000001</v>
      </c>
      <c r="EL50" s="20">
        <v>1213.9024697999901</v>
      </c>
      <c r="EM50" s="33"/>
      <c r="EN50" s="33"/>
      <c r="EO50" s="33"/>
      <c r="EP50" s="33"/>
      <c r="EQ50" s="33"/>
      <c r="ER50" s="33"/>
      <c r="ES50" s="33"/>
      <c r="ET50" s="33"/>
      <c r="EU50" s="33"/>
      <c r="EV50" s="33"/>
    </row>
    <row r="51" spans="1:152" x14ac:dyDescent="0.25">
      <c r="A51" s="22" t="s">
        <v>50</v>
      </c>
      <c r="B51" s="20">
        <v>0.29425949600000001</v>
      </c>
      <c r="C51" s="20">
        <v>0.75718707599999902</v>
      </c>
      <c r="D51" s="20">
        <v>6.5812567360000003</v>
      </c>
      <c r="E51" s="20">
        <v>63.517110299999999</v>
      </c>
      <c r="F51" s="20">
        <v>7.1438698399999998</v>
      </c>
      <c r="G51" s="20">
        <v>7.1438840199999998</v>
      </c>
      <c r="H51" s="20">
        <v>63.5171311</v>
      </c>
      <c r="I51" s="20">
        <v>63.516756700000002</v>
      </c>
      <c r="J51" s="20">
        <v>26.276655899999898</v>
      </c>
      <c r="K51" s="20">
        <v>0.27385579199999999</v>
      </c>
      <c r="L51" s="20">
        <v>0.67981297399999996</v>
      </c>
      <c r="M51" s="20">
        <v>2.6427984000000002E-2</v>
      </c>
      <c r="N51" s="20">
        <v>1.321404E-3</v>
      </c>
      <c r="O51" s="20">
        <v>2.5106732E-2</v>
      </c>
      <c r="P51" s="20">
        <v>111.31155123000001</v>
      </c>
      <c r="Q51" s="20">
        <v>0.1295088969</v>
      </c>
      <c r="R51" s="20">
        <v>111.31179836</v>
      </c>
      <c r="S51" s="20">
        <v>6.6573906429999996E-2</v>
      </c>
      <c r="T51" s="20">
        <v>6.8836899140000005E-2</v>
      </c>
      <c r="U51" s="20">
        <v>3.6168769470000001E-2</v>
      </c>
      <c r="V51" s="20">
        <v>0.106304455725</v>
      </c>
      <c r="W51" s="20">
        <v>2.9144595403999999E-2</v>
      </c>
      <c r="X51" s="20">
        <v>250.21652</v>
      </c>
      <c r="Y51" s="20">
        <v>15.629111030000001</v>
      </c>
      <c r="Z51" s="20">
        <v>15.629517459999899</v>
      </c>
      <c r="AA51" s="20">
        <v>496.24356249999897</v>
      </c>
      <c r="AB51" s="20">
        <v>496.258961</v>
      </c>
      <c r="AC51" s="20">
        <v>1.2479164000000001E-4</v>
      </c>
      <c r="AD51" s="20">
        <v>1.7470709999999999E-5</v>
      </c>
      <c r="AE51" s="20">
        <v>1.073201E-4</v>
      </c>
      <c r="AF51" s="20">
        <v>8.4158767100000004E-2</v>
      </c>
      <c r="AG51" s="20">
        <v>70748.238190000004</v>
      </c>
      <c r="AH51" s="20">
        <v>7519620.4199999999</v>
      </c>
      <c r="AI51" s="20">
        <v>70776.547260000007</v>
      </c>
      <c r="AJ51" s="20">
        <v>2.015710974E-3</v>
      </c>
      <c r="AK51" s="20">
        <v>31.711328413999901</v>
      </c>
      <c r="AL51" s="20">
        <v>238.20919900000001</v>
      </c>
      <c r="AM51" s="20">
        <v>29.346763579999902</v>
      </c>
      <c r="AN51" s="20">
        <v>1.014872979</v>
      </c>
      <c r="AO51" s="20">
        <v>80.622324219999996</v>
      </c>
      <c r="AP51" s="20">
        <v>15.472678159999999</v>
      </c>
      <c r="AQ51" s="20">
        <v>122.8567537</v>
      </c>
      <c r="AR51" s="20">
        <v>379.07714187999898</v>
      </c>
      <c r="AS51" s="20">
        <v>94.910025383999994</v>
      </c>
      <c r="AT51" s="20">
        <v>57.379173000000002</v>
      </c>
      <c r="AU51" s="20">
        <v>127.5839411</v>
      </c>
      <c r="AV51" s="20">
        <v>74.963890370000001</v>
      </c>
      <c r="AW51" s="20">
        <v>74.966357499999901</v>
      </c>
      <c r="AX51" s="20">
        <v>317.76477119999998</v>
      </c>
      <c r="AY51" s="20">
        <v>757.34685000000002</v>
      </c>
      <c r="AZ51" s="20">
        <v>2368.7063899999998</v>
      </c>
      <c r="BA51" s="20">
        <v>0.51439231599999902</v>
      </c>
      <c r="BB51" s="20">
        <v>0.58491987199999995</v>
      </c>
      <c r="BC51" s="20">
        <v>92.586636299999995</v>
      </c>
      <c r="BD51" s="20">
        <v>92.586597999999995</v>
      </c>
      <c r="BE51" s="20">
        <v>92.585296099999994</v>
      </c>
      <c r="BF51" s="20">
        <v>104.537419054</v>
      </c>
      <c r="BG51" s="20">
        <v>104.540061905</v>
      </c>
      <c r="BH51" s="20">
        <v>9.8349130000000007E-4</v>
      </c>
      <c r="BI51" s="20">
        <v>9.5646610000000001E-5</v>
      </c>
      <c r="BJ51" s="20">
        <v>9.5652743999999993E-5</v>
      </c>
      <c r="BK51" s="20">
        <v>9.8343390000000001E-4</v>
      </c>
      <c r="BL51" s="20">
        <v>151.67337099999901</v>
      </c>
      <c r="BM51" s="20">
        <v>136.8676547</v>
      </c>
      <c r="BN51" s="20">
        <v>4.1302353188999899E-2</v>
      </c>
      <c r="BO51" s="20">
        <v>140.4283781</v>
      </c>
      <c r="BP51" s="20">
        <v>2.8193628582999999</v>
      </c>
      <c r="BQ51" s="20">
        <v>28.994991289999898</v>
      </c>
      <c r="BR51" s="20">
        <v>9.7631533600000004</v>
      </c>
      <c r="BS51" s="20">
        <v>3.4125846000000001E-2</v>
      </c>
      <c r="BT51" s="20">
        <v>6.0668180000000002E-2</v>
      </c>
      <c r="BU51" s="20">
        <v>6.4341036239999996</v>
      </c>
      <c r="BV51" s="20">
        <v>0</v>
      </c>
      <c r="BW51" s="20">
        <v>99.804046</v>
      </c>
      <c r="BX51" s="20">
        <v>11.6426951199999</v>
      </c>
      <c r="BY51" s="20">
        <v>11.648170029999999</v>
      </c>
      <c r="BZ51" s="20">
        <v>375.03994169999999</v>
      </c>
      <c r="CA51" s="20">
        <v>375.036930699999</v>
      </c>
      <c r="CB51" s="20">
        <v>2.3367386E-2</v>
      </c>
      <c r="CC51" s="20">
        <v>3.9724516999999999E-3</v>
      </c>
      <c r="CD51" s="20">
        <v>1.9394943000000001E-2</v>
      </c>
      <c r="CE51" s="20">
        <v>15775.5375799999</v>
      </c>
      <c r="CF51" s="20">
        <v>3031.9569139999999</v>
      </c>
      <c r="CG51" s="20">
        <v>2740.6719439999902</v>
      </c>
      <c r="CH51" s="20">
        <v>3574.15345999999</v>
      </c>
      <c r="CI51" s="20">
        <v>18958.411349999998</v>
      </c>
      <c r="CJ51" s="20">
        <v>14230.90194</v>
      </c>
      <c r="CK51" s="20">
        <v>204.6899842</v>
      </c>
      <c r="CL51" s="20">
        <v>2.0869688370000001</v>
      </c>
      <c r="CM51" s="20">
        <v>2.0155433159999999E-3</v>
      </c>
      <c r="CN51" s="20">
        <v>0.20696728409999901</v>
      </c>
      <c r="CO51" s="20">
        <v>0.1133043733</v>
      </c>
      <c r="CP51" s="20">
        <v>2.2570479699999999</v>
      </c>
      <c r="CQ51" s="20">
        <v>0.49533296979999902</v>
      </c>
      <c r="CR51" s="20">
        <v>2265.0238239999999</v>
      </c>
      <c r="CS51" s="20">
        <v>2.7234126879999998</v>
      </c>
      <c r="CT51" s="20">
        <v>0.73834119399999998</v>
      </c>
      <c r="CU51" s="20">
        <v>262.84501130000001</v>
      </c>
      <c r="CV51" s="20">
        <v>8.4270746400000007</v>
      </c>
      <c r="CW51" s="20">
        <v>0</v>
      </c>
      <c r="CX51" s="20">
        <v>1.1697968909999901</v>
      </c>
      <c r="CY51" s="20">
        <v>7.8386290000000008E-6</v>
      </c>
      <c r="CZ51" s="20">
        <v>0.19164587399999999</v>
      </c>
      <c r="DA51" s="20">
        <v>860.59228399999995</v>
      </c>
      <c r="DB51" s="20">
        <v>31.276917000000001</v>
      </c>
      <c r="DC51" s="20">
        <v>18.780268</v>
      </c>
      <c r="DD51" s="20">
        <v>493.273819</v>
      </c>
      <c r="DE51" s="20">
        <v>367.31888509999999</v>
      </c>
      <c r="DF51" s="20">
        <v>0.26202051329999998</v>
      </c>
      <c r="DG51" s="20">
        <v>6.0668180000000002E-2</v>
      </c>
      <c r="DH51" s="20">
        <v>32.00165878</v>
      </c>
      <c r="DI51" s="20">
        <v>0.50979038160000001</v>
      </c>
      <c r="DJ51" s="20">
        <v>29.223350999999901</v>
      </c>
      <c r="DK51" s="20">
        <v>3.3521266899999902</v>
      </c>
      <c r="DL51" s="20">
        <v>1.2260674300000001</v>
      </c>
      <c r="DM51" s="20">
        <v>132.5330893</v>
      </c>
      <c r="DN51" s="20">
        <v>5.4032439999999999</v>
      </c>
      <c r="DO51" s="20">
        <v>31.454127699999901</v>
      </c>
      <c r="DP51" s="20">
        <v>1.2925188461999999</v>
      </c>
      <c r="DQ51" s="20">
        <v>17.317845299999998</v>
      </c>
      <c r="DR51" s="20">
        <v>9.2660696299999998E-2</v>
      </c>
      <c r="DS51" s="20">
        <v>0.64293725999999995</v>
      </c>
      <c r="DT51" s="20">
        <v>325.24669999999998</v>
      </c>
      <c r="DU51" s="20">
        <v>59.588686709999998</v>
      </c>
      <c r="DV51" s="20">
        <v>59.588659829999997</v>
      </c>
      <c r="DW51" s="20">
        <v>1419.220229</v>
      </c>
      <c r="DX51" s="20">
        <v>3.0004415959999999</v>
      </c>
      <c r="DY51" s="20">
        <v>3.0002927860000002</v>
      </c>
      <c r="DZ51" s="20">
        <v>0.24291866000000001</v>
      </c>
      <c r="EA51" s="20">
        <v>125.20283999999999</v>
      </c>
      <c r="EB51" s="20">
        <v>5711.7341299999998</v>
      </c>
      <c r="EC51" s="20">
        <v>569.99497385999996</v>
      </c>
      <c r="ED51" s="20">
        <v>457.32650319999999</v>
      </c>
      <c r="EE51" s="20">
        <v>457.33664284999998</v>
      </c>
      <c r="EF51" s="20">
        <v>101.04559032</v>
      </c>
      <c r="EG51" s="20">
        <v>0</v>
      </c>
      <c r="EH51" s="20">
        <v>75.533148569999994</v>
      </c>
      <c r="EI51" s="20">
        <v>5133.5515449999903</v>
      </c>
      <c r="EJ51" s="20">
        <v>280.4343394</v>
      </c>
      <c r="EK51" s="20">
        <v>685.48673529999996</v>
      </c>
      <c r="EL51" s="20">
        <v>280.44361700000002</v>
      </c>
      <c r="EM51" s="33"/>
      <c r="EN51" s="33"/>
      <c r="EO51" s="33"/>
      <c r="EP51" s="33"/>
      <c r="EQ51" s="33"/>
      <c r="ER51" s="33"/>
      <c r="ES51" s="33"/>
      <c r="ET51" s="33"/>
      <c r="EU51" s="33"/>
      <c r="EV51" s="33"/>
    </row>
    <row r="52" spans="1:152" x14ac:dyDescent="0.25">
      <c r="EM52" s="33"/>
      <c r="EN52" s="33"/>
      <c r="EO52" s="33"/>
      <c r="EP52" s="33"/>
      <c r="EQ52" s="33"/>
      <c r="ER52" s="33"/>
      <c r="ES52" s="33"/>
      <c r="ET52" s="33"/>
      <c r="EU52" s="33"/>
      <c r="EV52" s="33"/>
    </row>
    <row r="53" spans="1:152" s="22" customFormat="1" x14ac:dyDescent="0.25"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</row>
    <row r="54" spans="1:152" s="22" customFormat="1" x14ac:dyDescent="0.25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</row>
    <row r="55" spans="1:152" s="22" customFormat="1" x14ac:dyDescent="0.25"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</row>
    <row r="56" spans="1:152" s="22" customFormat="1" x14ac:dyDescent="0.25"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</row>
    <row r="57" spans="1:152" s="22" customFormat="1" x14ac:dyDescent="0.25"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</row>
    <row r="58" spans="1:152" s="22" customFormat="1" x14ac:dyDescent="0.25"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</row>
    <row r="59" spans="1:152" s="22" customFormat="1" x14ac:dyDescent="0.25"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</row>
    <row r="60" spans="1:152" s="22" customFormat="1" x14ac:dyDescent="0.25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</row>
    <row r="61" spans="1:152" s="2" customFormat="1" x14ac:dyDescent="0.25">
      <c r="A61" s="36" t="s">
        <v>55</v>
      </c>
      <c r="B61" s="1">
        <f>SUM(B3:B59)</f>
        <v>46.367305639307993</v>
      </c>
      <c r="C61" s="1">
        <f t="shared" ref="C61:BO61" si="0">SUM(C3:C59)</f>
        <v>135.81772726420692</v>
      </c>
      <c r="D61" s="1">
        <f t="shared" si="0"/>
        <v>1520.9933103387498</v>
      </c>
      <c r="E61" s="1">
        <f t="shared" si="0"/>
        <v>11401.722682057998</v>
      </c>
      <c r="F61" s="1">
        <f t="shared" si="0"/>
        <v>1108.6770404099996</v>
      </c>
      <c r="G61" s="1">
        <f t="shared" si="0"/>
        <v>1108.6782268546992</v>
      </c>
      <c r="H61" s="1">
        <f t="shared" si="0"/>
        <v>11401.723487168592</v>
      </c>
      <c r="I61" s="1">
        <f t="shared" si="0"/>
        <v>11401.65627110899</v>
      </c>
      <c r="J61" s="1">
        <f t="shared" si="0"/>
        <v>3881.3640776054967</v>
      </c>
      <c r="K61" s="1">
        <f t="shared" si="0"/>
        <v>43.139540747361949</v>
      </c>
      <c r="L61" s="1"/>
      <c r="M61" s="1">
        <f t="shared" si="0"/>
        <v>8.0462023590000005</v>
      </c>
      <c r="N61" s="1">
        <f t="shared" si="0"/>
        <v>0.40230987117000006</v>
      </c>
      <c r="O61" s="1">
        <f t="shared" si="0"/>
        <v>7.6438885609999998</v>
      </c>
      <c r="P61" s="1">
        <f t="shared" si="0"/>
        <v>23943.958024538046</v>
      </c>
      <c r="Q61" s="1">
        <f t="shared" si="0"/>
        <v>20.510673838747294</v>
      </c>
      <c r="R61" s="1">
        <f t="shared" si="0"/>
        <v>23943.957173351191</v>
      </c>
      <c r="S61" s="1">
        <f t="shared" si="0"/>
        <v>12.703719954206244</v>
      </c>
      <c r="T61" s="1">
        <f t="shared" si="0"/>
        <v>13.135529868671988</v>
      </c>
      <c r="U61" s="1">
        <f t="shared" si="0"/>
        <v>7.3925411754403569</v>
      </c>
      <c r="V61" s="1">
        <f t="shared" si="0"/>
        <v>23.449286209480281</v>
      </c>
      <c r="W61" s="1">
        <f t="shared" si="0"/>
        <v>6.3668241753487562</v>
      </c>
      <c r="X61" s="1">
        <f t="shared" si="0"/>
        <v>99638.22533000003</v>
      </c>
      <c r="Y61" s="1">
        <f t="shared" si="0"/>
        <v>3191.809182473979</v>
      </c>
      <c r="Z61" s="1">
        <f t="shared" si="0"/>
        <v>3191.8836900097158</v>
      </c>
      <c r="AA61" s="1">
        <f t="shared" si="0"/>
        <v>119499.09125646796</v>
      </c>
      <c r="AB61" s="1">
        <f t="shared" si="0"/>
        <v>119502.81002896697</v>
      </c>
      <c r="AC61" s="1">
        <f t="shared" si="0"/>
        <v>3.9790218602000008E-2</v>
      </c>
      <c r="AD61" s="1">
        <f t="shared" si="0"/>
        <v>5.5706260279999977E-3</v>
      </c>
      <c r="AE61" s="1">
        <f t="shared" si="0"/>
        <v>3.4219623360000007E-2</v>
      </c>
      <c r="AF61" s="1">
        <f t="shared" si="0"/>
        <v>14.116129469363283</v>
      </c>
      <c r="AG61" s="1">
        <f t="shared" si="0"/>
        <v>17043370.813342672</v>
      </c>
      <c r="AH61" s="1">
        <f t="shared" si="0"/>
        <v>1866172704.1107342</v>
      </c>
      <c r="AI61" s="1">
        <f t="shared" si="0"/>
        <v>17050191.170295283</v>
      </c>
      <c r="AJ61" s="1">
        <f t="shared" si="0"/>
        <v>0.3627096768092995</v>
      </c>
      <c r="AK61" s="1">
        <f t="shared" si="0"/>
        <v>4105.0681813487954</v>
      </c>
      <c r="AL61" s="1">
        <f t="shared" si="0"/>
        <v>30414.074128728003</v>
      </c>
      <c r="AM61" s="1">
        <f t="shared" si="0"/>
        <v>4122.8332414259958</v>
      </c>
      <c r="AN61" s="1">
        <f t="shared" si="0"/>
        <v>138.94299598735984</v>
      </c>
      <c r="AO61" s="1">
        <f t="shared" si="0"/>
        <v>11323.814482278987</v>
      </c>
      <c r="AP61" s="1">
        <f t="shared" si="0"/>
        <v>2249.1361987870987</v>
      </c>
      <c r="AQ61" s="1">
        <f t="shared" si="0"/>
        <v>2277930.9358959896</v>
      </c>
      <c r="AR61" s="1">
        <f t="shared" si="0"/>
        <v>70973.812367810984</v>
      </c>
      <c r="AS61" s="1">
        <f t="shared" si="0"/>
        <v>19530.570898134378</v>
      </c>
      <c r="AT61" s="1">
        <f t="shared" si="0"/>
        <v>17291.00273650001</v>
      </c>
      <c r="AU61" s="1">
        <f t="shared" si="0"/>
        <v>22149.913848384986</v>
      </c>
      <c r="AV61" s="1">
        <f t="shared" si="0"/>
        <v>17524.846322773796</v>
      </c>
      <c r="AW61" s="1">
        <f t="shared" si="0"/>
        <v>17525.406127274688</v>
      </c>
      <c r="AX61" s="1">
        <f t="shared" si="0"/>
        <v>92594.660288489904</v>
      </c>
      <c r="AY61" s="1">
        <f t="shared" si="0"/>
        <v>214675.59135299985</v>
      </c>
      <c r="AZ61" s="1">
        <f t="shared" si="0"/>
        <v>458206.19138753967</v>
      </c>
      <c r="BA61" s="1">
        <f t="shared" si="0"/>
        <v>81.04381467146996</v>
      </c>
      <c r="BB61" s="1">
        <f t="shared" si="0"/>
        <v>93.557886293069942</v>
      </c>
      <c r="BC61" s="1">
        <f t="shared" si="0"/>
        <v>14402.844193049994</v>
      </c>
      <c r="BD61" s="1">
        <f t="shared" si="0"/>
        <v>14402.842573437591</v>
      </c>
      <c r="BE61" s="1">
        <f t="shared" si="0"/>
        <v>14402.640101729296</v>
      </c>
      <c r="BF61" s="1">
        <f t="shared" si="0"/>
        <v>28711.610968834386</v>
      </c>
      <c r="BG61" s="1">
        <f t="shared" si="0"/>
        <v>28712.332280951377</v>
      </c>
      <c r="BH61" s="44">
        <f t="shared" si="0"/>
        <v>0.34560403588000022</v>
      </c>
      <c r="BI61" s="44">
        <f t="shared" si="0"/>
        <v>3.2100540006000003E-2</v>
      </c>
      <c r="BJ61" s="44">
        <f t="shared" si="0"/>
        <v>3.2102483937E-2</v>
      </c>
      <c r="BK61" s="44">
        <f t="shared" si="0"/>
        <v>0.34558392735999982</v>
      </c>
      <c r="BL61" s="1">
        <f t="shared" si="0"/>
        <v>22620.511841064981</v>
      </c>
      <c r="BM61" s="1">
        <f t="shared" si="0"/>
        <v>21974.916159582779</v>
      </c>
      <c r="BN61" s="1">
        <f t="shared" si="0"/>
        <v>9.0126575118237948</v>
      </c>
      <c r="BO61" s="1">
        <f t="shared" si="0"/>
        <v>34485.196134102487</v>
      </c>
      <c r="BP61" s="1">
        <f t="shared" ref="BP61:EB61" si="1">SUM(BP3:BP59)</f>
        <v>678.74418387028936</v>
      </c>
      <c r="BQ61" s="1"/>
      <c r="BR61" s="1">
        <f t="shared" si="1"/>
        <v>1256.7179698587991</v>
      </c>
      <c r="BS61" s="1">
        <f t="shared" si="1"/>
        <v>12.050890844999998</v>
      </c>
      <c r="BT61" s="1">
        <f t="shared" si="1"/>
        <v>21.423808721999997</v>
      </c>
      <c r="BU61" s="1">
        <f t="shared" si="1"/>
        <v>1983.9609462559997</v>
      </c>
      <c r="BV61" s="1">
        <f t="shared" si="1"/>
        <v>0</v>
      </c>
      <c r="BW61" s="1">
        <f t="shared" si="1"/>
        <v>29560.66698889999</v>
      </c>
      <c r="BX61" s="1">
        <f t="shared" si="1"/>
        <v>1911.2341371868474</v>
      </c>
      <c r="BY61" s="1">
        <f t="shared" si="1"/>
        <v>1912.4709609287995</v>
      </c>
      <c r="BZ61" s="1">
        <f t="shared" si="1"/>
        <v>103249.12828023496</v>
      </c>
      <c r="CA61" s="1">
        <f t="shared" si="1"/>
        <v>103248.29776113991</v>
      </c>
      <c r="CB61" s="1">
        <f t="shared" si="1"/>
        <v>5.858420216699999</v>
      </c>
      <c r="CC61" s="1">
        <f t="shared" si="1"/>
        <v>0.99593177310000025</v>
      </c>
      <c r="CD61" s="1">
        <f t="shared" si="1"/>
        <v>4.8624909144999986</v>
      </c>
      <c r="CE61" s="1">
        <f t="shared" si="1"/>
        <v>2342660.4477556972</v>
      </c>
      <c r="CF61" s="1">
        <f t="shared" si="1"/>
        <v>462282.81174266955</v>
      </c>
      <c r="CG61" s="1">
        <f t="shared" si="1"/>
        <v>449355.80910834984</v>
      </c>
      <c r="CH61" s="1">
        <f t="shared" si="1"/>
        <v>788250.31108753907</v>
      </c>
      <c r="CI61" s="1">
        <f t="shared" si="1"/>
        <v>2827451.1042780988</v>
      </c>
      <c r="CJ61" s="1">
        <f t="shared" si="1"/>
        <v>2275533.0084544993</v>
      </c>
      <c r="CK61" s="1">
        <f t="shared" si="1"/>
        <v>39642.910356881497</v>
      </c>
      <c r="CL61" s="1">
        <f t="shared" si="1"/>
        <v>342.73987907934958</v>
      </c>
      <c r="CM61" s="1">
        <f t="shared" si="1"/>
        <v>0.36267792325153975</v>
      </c>
      <c r="CN61" s="1">
        <f t="shared" si="1"/>
        <v>36.913511138007976</v>
      </c>
      <c r="CO61" s="1">
        <f t="shared" si="1"/>
        <v>20.483124719051585</v>
      </c>
      <c r="CP61" s="1">
        <f t="shared" si="1"/>
        <v>380.23298273516571</v>
      </c>
      <c r="CQ61" s="1">
        <f t="shared" si="1"/>
        <v>92.098711427945958</v>
      </c>
      <c r="CR61" s="1">
        <f t="shared" si="1"/>
        <v>534265.22164527548</v>
      </c>
      <c r="CS61" s="1">
        <f t="shared" si="1"/>
        <v>464.66186916277951</v>
      </c>
      <c r="CT61" s="1">
        <f t="shared" si="1"/>
        <v>107.61783047569993</v>
      </c>
      <c r="CU61" s="1">
        <f t="shared" si="1"/>
        <v>36140.292946972491</v>
      </c>
      <c r="CV61" s="1">
        <f t="shared" si="1"/>
        <v>3716.9636630199666</v>
      </c>
      <c r="CW61" s="1">
        <f t="shared" si="1"/>
        <v>0</v>
      </c>
      <c r="CX61" s="1">
        <f t="shared" si="1"/>
        <v>199.12636067779999</v>
      </c>
      <c r="CY61" s="44">
        <f t="shared" si="1"/>
        <v>1.8526819320000001E-3</v>
      </c>
      <c r="CZ61" s="1">
        <f t="shared" si="1"/>
        <v>37.503109511860956</v>
      </c>
      <c r="DA61" s="1">
        <f t="shared" si="1"/>
        <v>207713.88795752393</v>
      </c>
      <c r="DB61" s="1">
        <f t="shared" si="1"/>
        <v>15875.126311999993</v>
      </c>
      <c r="DC61" s="1">
        <f t="shared" si="1"/>
        <v>7009.6129873000018</v>
      </c>
      <c r="DD61" s="1">
        <f t="shared" si="1"/>
        <v>88308.664141001966</v>
      </c>
      <c r="DE61" s="1">
        <f t="shared" si="1"/>
        <v>119405.16386486597</v>
      </c>
      <c r="DF61" s="1">
        <f t="shared" si="1"/>
        <v>76.530072172197947</v>
      </c>
      <c r="DG61" s="1">
        <f t="shared" si="1"/>
        <v>26.463594721999993</v>
      </c>
      <c r="DH61" s="1">
        <f t="shared" si="1"/>
        <v>13098.915402179882</v>
      </c>
      <c r="DI61" s="1">
        <f t="shared" si="1"/>
        <v>105.32153242766992</v>
      </c>
      <c r="DJ61" s="1">
        <f t="shared" si="1"/>
        <v>6004.741009640994</v>
      </c>
      <c r="DK61" s="1">
        <f t="shared" si="1"/>
        <v>581.40394793779933</v>
      </c>
      <c r="DL61" s="1">
        <f t="shared" si="1"/>
        <v>183.38138804901979</v>
      </c>
      <c r="DM61" s="1">
        <f t="shared" si="1"/>
        <v>24742.360959927992</v>
      </c>
      <c r="DN61" s="1">
        <f t="shared" si="1"/>
        <v>834.13667895725985</v>
      </c>
      <c r="DO61" s="1">
        <f t="shared" si="1"/>
        <v>5499.9036759037981</v>
      </c>
      <c r="DP61" s="1">
        <f t="shared" si="1"/>
        <v>194.99037101999988</v>
      </c>
      <c r="DQ61" s="1">
        <f t="shared" si="1"/>
        <v>2715.0076314930993</v>
      </c>
      <c r="DR61" s="1">
        <f t="shared" si="1"/>
        <v>25.139442285265392</v>
      </c>
      <c r="DS61" s="1">
        <f t="shared" si="1"/>
        <v>100.41189950285991</v>
      </c>
      <c r="DT61" s="1">
        <f t="shared" si="1"/>
        <v>65249.577460000022</v>
      </c>
      <c r="DU61" s="1">
        <f t="shared" si="1"/>
        <v>22627.63318386762</v>
      </c>
      <c r="DV61" s="1">
        <f t="shared" si="1"/>
        <v>22627.641112458314</v>
      </c>
      <c r="DW61" s="1">
        <f t="shared" si="1"/>
        <v>335215.56977135764</v>
      </c>
      <c r="DX61" s="1">
        <f t="shared" si="1"/>
        <v>568.21517647816961</v>
      </c>
      <c r="DY61" s="1">
        <f t="shared" si="1"/>
        <v>568.18790075389575</v>
      </c>
      <c r="DZ61" s="1">
        <f t="shared" si="1"/>
        <v>30.56280691200698</v>
      </c>
      <c r="EA61" s="1">
        <f t="shared" si="1"/>
        <v>36320.606356000004</v>
      </c>
      <c r="EB61" s="1">
        <f t="shared" si="1"/>
        <v>1310644.1688168687</v>
      </c>
      <c r="EC61" s="1">
        <f t="shared" ref="EC61:EL61" si="2">SUM(EC3:EC59)</f>
        <v>141445.83092794468</v>
      </c>
      <c r="ED61" s="1">
        <f t="shared" si="2"/>
        <v>116021.95949425298</v>
      </c>
      <c r="EE61" s="1">
        <f t="shared" si="2"/>
        <v>116024.49327431392</v>
      </c>
      <c r="EF61" s="1">
        <f t="shared" si="2"/>
        <v>25590.695861877142</v>
      </c>
      <c r="EG61" s="1">
        <f t="shared" si="2"/>
        <v>0</v>
      </c>
      <c r="EH61" s="1">
        <f t="shared" si="2"/>
        <v>15330.104541144688</v>
      </c>
      <c r="EI61" s="1">
        <f t="shared" si="2"/>
        <v>1172607.5361225293</v>
      </c>
      <c r="EJ61" s="1">
        <f t="shared" si="2"/>
        <v>65747.230328631151</v>
      </c>
      <c r="EK61" s="1">
        <f t="shared" si="2"/>
        <v>157549.6147912406</v>
      </c>
      <c r="EL61" s="1">
        <f t="shared" si="2"/>
        <v>65749.320525403644</v>
      </c>
    </row>
    <row r="62" spans="1:152" x14ac:dyDescent="0.25">
      <c r="BI62" s="57">
        <f>BH61+BJ61+CZ61</f>
        <v>37.880816031677959</v>
      </c>
    </row>
    <row r="63" spans="1:152" x14ac:dyDescent="0.25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44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44"/>
      <c r="EN63" s="44"/>
      <c r="EO63" s="44"/>
      <c r="EP63" s="44"/>
      <c r="EQ63" s="44"/>
      <c r="ER63" s="44"/>
      <c r="ES63" s="44"/>
      <c r="ET63" s="44"/>
      <c r="EU63" s="44"/>
      <c r="EV63" s="4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58F70-4D9C-45EC-82EB-B3459616AAA9}">
  <dimension ref="A1:EM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2" customWidth="1"/>
    <col min="2" max="29" width="9.140625" style="109" customWidth="1"/>
    <col min="30" max="30" width="11.140625" style="109" customWidth="1"/>
    <col min="31" max="31" width="15.140625" style="109" bestFit="1" customWidth="1"/>
    <col min="32" max="113" width="9.140625" style="109" customWidth="1"/>
    <col min="114" max="114" width="9.140625" style="22"/>
    <col min="115" max="116" width="9.140625" style="22" customWidth="1"/>
    <col min="117" max="16384" width="9.140625" style="22"/>
  </cols>
  <sheetData>
    <row r="1" spans="1:143" x14ac:dyDescent="0.25">
      <c r="B1" s="109" t="s">
        <v>641</v>
      </c>
      <c r="AE1" s="109" t="s">
        <v>644</v>
      </c>
      <c r="DL1" s="22" t="s">
        <v>367</v>
      </c>
    </row>
    <row r="2" spans="1:143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64</v>
      </c>
      <c r="L2" s="109" t="s">
        <v>316</v>
      </c>
      <c r="M2" s="109" t="s">
        <v>65</v>
      </c>
      <c r="N2" s="109" t="s">
        <v>379</v>
      </c>
      <c r="O2" s="109" t="s">
        <v>67</v>
      </c>
      <c r="P2" s="109" t="s">
        <v>317</v>
      </c>
      <c r="Q2" s="109" t="s">
        <v>319</v>
      </c>
      <c r="R2" s="109" t="s">
        <v>478</v>
      </c>
      <c r="S2" s="109" t="s">
        <v>323</v>
      </c>
      <c r="T2" s="109" t="s">
        <v>324</v>
      </c>
      <c r="U2" s="109" t="s">
        <v>325</v>
      </c>
      <c r="V2" s="109" t="s">
        <v>326</v>
      </c>
      <c r="W2" s="109" t="s">
        <v>328</v>
      </c>
      <c r="X2" s="109" t="s">
        <v>480</v>
      </c>
      <c r="Y2" s="109" t="s">
        <v>481</v>
      </c>
      <c r="Z2" s="109" t="s">
        <v>466</v>
      </c>
      <c r="AA2" s="109" t="s">
        <v>468</v>
      </c>
      <c r="AB2" s="109" t="s">
        <v>474</v>
      </c>
      <c r="AC2" s="109" t="s">
        <v>426</v>
      </c>
      <c r="AE2" s="109" t="s">
        <v>226</v>
      </c>
      <c r="AF2" s="109" t="s">
        <v>603</v>
      </c>
      <c r="AG2" s="109" t="s">
        <v>463</v>
      </c>
      <c r="AH2" s="109" t="s">
        <v>177</v>
      </c>
      <c r="AI2" s="109" t="s">
        <v>129</v>
      </c>
      <c r="AJ2" s="109" t="s">
        <v>130</v>
      </c>
      <c r="AK2" s="109" t="s">
        <v>131</v>
      </c>
      <c r="AL2" s="109" t="s">
        <v>559</v>
      </c>
      <c r="AM2" s="109" t="s">
        <v>464</v>
      </c>
      <c r="AN2" s="109" t="s">
        <v>600</v>
      </c>
      <c r="AO2" s="109" t="s">
        <v>178</v>
      </c>
      <c r="AP2" s="109" t="s">
        <v>132</v>
      </c>
      <c r="AQ2" s="109" t="s">
        <v>59</v>
      </c>
      <c r="AR2" s="109" t="s">
        <v>331</v>
      </c>
      <c r="AS2" s="109" t="s">
        <v>416</v>
      </c>
      <c r="AT2" s="109" t="s">
        <v>332</v>
      </c>
      <c r="AU2" s="109" t="s">
        <v>417</v>
      </c>
      <c r="AV2" s="109" t="s">
        <v>418</v>
      </c>
      <c r="AW2" s="109" t="s">
        <v>419</v>
      </c>
      <c r="AX2" s="109" t="s">
        <v>134</v>
      </c>
      <c r="AY2" s="109" t="s">
        <v>135</v>
      </c>
      <c r="AZ2" s="109" t="s">
        <v>465</v>
      </c>
      <c r="BA2" s="109" t="s">
        <v>466</v>
      </c>
      <c r="BB2" s="109" t="s">
        <v>136</v>
      </c>
      <c r="BC2" s="109" t="s">
        <v>604</v>
      </c>
      <c r="BD2" s="109" t="s">
        <v>137</v>
      </c>
      <c r="BE2" s="109" t="s">
        <v>138</v>
      </c>
      <c r="BF2" s="109" t="s">
        <v>468</v>
      </c>
      <c r="BG2" s="109" t="s">
        <v>139</v>
      </c>
      <c r="BH2" s="109" t="s">
        <v>140</v>
      </c>
      <c r="BI2" s="109" t="s">
        <v>141</v>
      </c>
      <c r="BJ2" s="109" t="s">
        <v>601</v>
      </c>
      <c r="BK2" s="109" t="s">
        <v>470</v>
      </c>
      <c r="BL2" s="109" t="s">
        <v>345</v>
      </c>
      <c r="BM2" s="109" t="s">
        <v>346</v>
      </c>
      <c r="BN2" s="109" t="s">
        <v>142</v>
      </c>
      <c r="BO2" s="109" t="s">
        <v>482</v>
      </c>
      <c r="BP2" s="109" t="s">
        <v>642</v>
      </c>
      <c r="BQ2" s="109" t="s">
        <v>143</v>
      </c>
      <c r="BR2" s="109" t="s">
        <v>144</v>
      </c>
      <c r="BS2" s="109" t="s">
        <v>60</v>
      </c>
      <c r="BT2" s="109" t="s">
        <v>145</v>
      </c>
      <c r="BU2" s="109" t="s">
        <v>146</v>
      </c>
      <c r="BV2" s="109" t="s">
        <v>323</v>
      </c>
      <c r="BW2" s="109" t="s">
        <v>324</v>
      </c>
      <c r="BX2" s="109" t="s">
        <v>325</v>
      </c>
      <c r="BY2" s="109" t="s">
        <v>326</v>
      </c>
      <c r="BZ2" s="109" t="s">
        <v>328</v>
      </c>
      <c r="CA2" s="109" t="s">
        <v>147</v>
      </c>
      <c r="CB2" s="109" t="s">
        <v>148</v>
      </c>
      <c r="CC2" s="109" t="s">
        <v>149</v>
      </c>
      <c r="CD2" s="109" t="s">
        <v>150</v>
      </c>
      <c r="CE2" s="109" t="s">
        <v>151</v>
      </c>
      <c r="CF2" s="109" t="s">
        <v>152</v>
      </c>
      <c r="CG2" s="109" t="s">
        <v>153</v>
      </c>
      <c r="CH2" s="109" t="s">
        <v>154</v>
      </c>
      <c r="CI2" s="109" t="s">
        <v>54</v>
      </c>
      <c r="CJ2" s="109" t="s">
        <v>53</v>
      </c>
      <c r="CK2" s="109" t="s">
        <v>155</v>
      </c>
      <c r="CL2" s="109" t="s">
        <v>157</v>
      </c>
      <c r="CM2" s="109" t="s">
        <v>158</v>
      </c>
      <c r="CN2" s="109" t="s">
        <v>159</v>
      </c>
      <c r="CO2" s="109" t="s">
        <v>160</v>
      </c>
      <c r="CP2" s="109" t="s">
        <v>161</v>
      </c>
      <c r="CQ2" s="109" t="s">
        <v>162</v>
      </c>
      <c r="CR2" s="109" t="s">
        <v>163</v>
      </c>
      <c r="CS2" s="109" t="s">
        <v>164</v>
      </c>
      <c r="CT2" s="109" t="s">
        <v>473</v>
      </c>
      <c r="CU2" s="109" t="s">
        <v>165</v>
      </c>
      <c r="CV2" s="109" t="s">
        <v>166</v>
      </c>
      <c r="CW2" s="109" t="s">
        <v>167</v>
      </c>
      <c r="CX2" s="109" t="s">
        <v>61</v>
      </c>
      <c r="CY2" s="109" t="s">
        <v>483</v>
      </c>
      <c r="CZ2" s="109" t="s">
        <v>474</v>
      </c>
      <c r="DA2" s="109" t="s">
        <v>168</v>
      </c>
      <c r="DB2" s="109" t="s">
        <v>169</v>
      </c>
      <c r="DC2" s="109" t="s">
        <v>170</v>
      </c>
      <c r="DD2" s="109" t="s">
        <v>340</v>
      </c>
      <c r="DE2" s="109" t="s">
        <v>171</v>
      </c>
      <c r="DF2" s="109" t="s">
        <v>172</v>
      </c>
      <c r="DG2" s="109" t="s">
        <v>173</v>
      </c>
      <c r="DH2" s="109" t="s">
        <v>478</v>
      </c>
      <c r="DI2" s="109" t="s">
        <v>484</v>
      </c>
      <c r="DK2" s="22" t="s">
        <v>139</v>
      </c>
      <c r="DL2" s="22" t="s">
        <v>59</v>
      </c>
      <c r="DM2" s="22" t="s">
        <v>57</v>
      </c>
      <c r="DN2" s="22" t="s">
        <v>60</v>
      </c>
      <c r="DO2" s="22" t="s">
        <v>54</v>
      </c>
      <c r="DP2" s="22" t="s">
        <v>53</v>
      </c>
      <c r="DQ2" s="22" t="s">
        <v>61</v>
      </c>
      <c r="DR2" s="22" t="s">
        <v>62</v>
      </c>
      <c r="DS2" s="22" t="s">
        <v>63</v>
      </c>
      <c r="DT2" s="22" t="s">
        <v>315</v>
      </c>
      <c r="DU2" s="22" t="s">
        <v>64</v>
      </c>
      <c r="DV2" s="22" t="s">
        <v>316</v>
      </c>
      <c r="DW2" s="22" t="s">
        <v>65</v>
      </c>
      <c r="DX2" s="22" t="s">
        <v>379</v>
      </c>
      <c r="DY2" s="22" t="s">
        <v>67</v>
      </c>
      <c r="DZ2" s="22" t="s">
        <v>317</v>
      </c>
      <c r="EA2" s="22" t="s">
        <v>319</v>
      </c>
      <c r="EB2" s="22" t="s">
        <v>478</v>
      </c>
      <c r="EC2" s="22" t="s">
        <v>323</v>
      </c>
      <c r="ED2" s="22" t="s">
        <v>324</v>
      </c>
      <c r="EE2" s="22" t="s">
        <v>325</v>
      </c>
      <c r="EF2" s="22" t="s">
        <v>326</v>
      </c>
      <c r="EG2" s="22" t="s">
        <v>328</v>
      </c>
      <c r="EH2" s="22" t="s">
        <v>480</v>
      </c>
      <c r="EI2" s="22" t="s">
        <v>481</v>
      </c>
      <c r="EJ2" s="22" t="s">
        <v>466</v>
      </c>
      <c r="EK2" s="22" t="s">
        <v>468</v>
      </c>
      <c r="EL2" s="22" t="s">
        <v>474</v>
      </c>
      <c r="EM2" s="22" t="s">
        <v>426</v>
      </c>
    </row>
    <row r="3" spans="1:143" x14ac:dyDescent="0.25">
      <c r="A3" s="22" t="s">
        <v>0</v>
      </c>
      <c r="B3" s="109">
        <v>11037.110737999999</v>
      </c>
      <c r="D3" s="109">
        <v>4186.6707837000004</v>
      </c>
      <c r="E3" s="109">
        <v>374.74625634</v>
      </c>
      <c r="F3" s="109">
        <v>341.43257245000001</v>
      </c>
      <c r="G3" s="109">
        <v>422.73552826000002</v>
      </c>
      <c r="H3" s="109">
        <v>2129.7126914999999</v>
      </c>
      <c r="I3" s="109">
        <v>88.907222086000004</v>
      </c>
      <c r="J3" s="109">
        <v>50.755045838000001</v>
      </c>
      <c r="K3" s="109">
        <v>37.581699463</v>
      </c>
      <c r="L3" s="109">
        <v>35.59101459</v>
      </c>
      <c r="M3" s="109">
        <v>256.79739008000001</v>
      </c>
      <c r="N3" s="109">
        <v>5.4324622781</v>
      </c>
      <c r="O3" s="109">
        <v>37.378889848999997</v>
      </c>
      <c r="P3" s="109">
        <v>19.250448390999999</v>
      </c>
      <c r="Q3" s="109">
        <v>20.359403377</v>
      </c>
      <c r="R3" s="109">
        <v>13.232158103</v>
      </c>
      <c r="S3" s="109">
        <v>0.28952779020000002</v>
      </c>
      <c r="T3" s="109">
        <v>2.0630601999999998E-6</v>
      </c>
      <c r="U3" s="109">
        <v>2.5611350500000001E-2</v>
      </c>
      <c r="V3" s="109">
        <v>1.8781693799999999E-2</v>
      </c>
      <c r="W3" s="109">
        <v>4.9087568484000004</v>
      </c>
      <c r="X3" s="109">
        <v>0.25455975920000001</v>
      </c>
      <c r="Y3" s="109">
        <v>0.2465505674</v>
      </c>
      <c r="Z3" s="109">
        <v>4.6106979770000001</v>
      </c>
      <c r="AA3" s="109">
        <v>0.52040842799999998</v>
      </c>
      <c r="AB3" s="109">
        <v>6.6266747483000001</v>
      </c>
      <c r="AC3" s="109">
        <v>8.5370802999999995E-3</v>
      </c>
      <c r="AE3" s="109" t="s">
        <v>0</v>
      </c>
      <c r="AF3" s="109">
        <v>0</v>
      </c>
      <c r="AG3" s="109">
        <v>7.8794350036108201</v>
      </c>
      <c r="AH3" s="109">
        <v>50.531073746401198</v>
      </c>
      <c r="AI3" s="109">
        <v>88.514903031547405</v>
      </c>
      <c r="AJ3" s="109">
        <v>88.514903031547405</v>
      </c>
      <c r="AK3" s="109">
        <v>125.149348508635</v>
      </c>
      <c r="AL3" s="109">
        <v>0</v>
      </c>
      <c r="AM3" s="109">
        <v>37.415894501348497</v>
      </c>
      <c r="AN3" s="109">
        <v>8.4993968910988902E-3</v>
      </c>
      <c r="AO3" s="109">
        <v>35.433956168376596</v>
      </c>
      <c r="AP3" s="109">
        <v>0.15874112299885801</v>
      </c>
      <c r="AQ3" s="109">
        <v>10988.407990961001</v>
      </c>
      <c r="AR3" s="109">
        <v>7.9738559001747197E-3</v>
      </c>
      <c r="AS3" s="109">
        <v>0.18930096768795701</v>
      </c>
      <c r="AT3" s="109">
        <v>1.20544247777465E-2</v>
      </c>
      <c r="AU3" s="109">
        <v>2.8007370241020301E-4</v>
      </c>
      <c r="AV3" s="109">
        <v>4.3103271682181699E-2</v>
      </c>
      <c r="AW3" s="109">
        <v>7.2411998388421299E-4</v>
      </c>
      <c r="AX3" s="109">
        <v>330.30527741072802</v>
      </c>
      <c r="AY3" s="109">
        <v>11.147403300373901</v>
      </c>
      <c r="AZ3" s="109">
        <v>84.234743202006598</v>
      </c>
      <c r="BA3" s="109">
        <v>4.5903549987709198</v>
      </c>
      <c r="BB3" s="109">
        <v>0</v>
      </c>
      <c r="BC3" s="109">
        <v>0</v>
      </c>
      <c r="BD3" s="109">
        <v>255.66421693676301</v>
      </c>
      <c r="BE3" s="109">
        <v>255.66421693676301</v>
      </c>
      <c r="BF3" s="109">
        <v>0.518112211163957</v>
      </c>
      <c r="BG3" s="109">
        <v>33.345559920979902</v>
      </c>
      <c r="BH3" s="109">
        <v>91.409507886358497</v>
      </c>
      <c r="BI3" s="109">
        <v>3.1044615106060099E-3</v>
      </c>
      <c r="BJ3" s="109">
        <v>220.52445728729001</v>
      </c>
      <c r="BK3" s="109">
        <v>1.1667973693049101E-2</v>
      </c>
      <c r="BL3" s="109">
        <v>1.4062078655401</v>
      </c>
      <c r="BM3" s="109">
        <v>4.0022856588237197</v>
      </c>
      <c r="BN3" s="109">
        <v>37.214078924128302</v>
      </c>
      <c r="BO3" s="109">
        <v>19.165496647610802</v>
      </c>
      <c r="BP3" s="109">
        <v>2577.1468346324</v>
      </c>
      <c r="BQ3" s="109">
        <v>3751.3757901067602</v>
      </c>
      <c r="BR3" s="109">
        <v>383.47425891325298</v>
      </c>
      <c r="BS3" s="109">
        <v>4168.1956089409896</v>
      </c>
      <c r="BT3" s="109">
        <v>1.1889243858333501E-5</v>
      </c>
      <c r="BU3" s="109">
        <v>134.29397897405099</v>
      </c>
      <c r="BV3" s="109">
        <v>0.28824786367245903</v>
      </c>
      <c r="BW3" s="109">
        <v>2.0539771257593499E-6</v>
      </c>
      <c r="BX3" s="109">
        <v>2.5498318360907601E-2</v>
      </c>
      <c r="BY3" s="109">
        <v>1.8698889952810001E-2</v>
      </c>
      <c r="BZ3" s="109">
        <v>4.8870997110472398</v>
      </c>
      <c r="CA3" s="109">
        <v>0</v>
      </c>
      <c r="CB3" s="109">
        <v>560.03778803775799</v>
      </c>
      <c r="CC3" s="109">
        <v>0.14531654581259601</v>
      </c>
      <c r="CD3" s="109">
        <v>5.0319606126644397E-5</v>
      </c>
      <c r="CE3" s="109">
        <v>117.117369467418</v>
      </c>
      <c r="CF3" s="109">
        <v>0.16285594148051299</v>
      </c>
      <c r="CG3" s="109">
        <v>0</v>
      </c>
      <c r="CH3" s="109">
        <v>3.31556943159333</v>
      </c>
      <c r="CI3" s="109">
        <v>373.11818857779099</v>
      </c>
      <c r="CJ3" s="109">
        <v>339.95150798783402</v>
      </c>
      <c r="CK3" s="109">
        <v>33.166680589956798</v>
      </c>
      <c r="CL3" s="109">
        <v>0</v>
      </c>
      <c r="CM3" s="109">
        <v>0</v>
      </c>
      <c r="CN3" s="109">
        <v>108.247469884092</v>
      </c>
      <c r="CO3" s="109">
        <v>0</v>
      </c>
      <c r="CP3" s="109">
        <v>16.062321069792802</v>
      </c>
      <c r="CQ3" s="109">
        <v>7.2975369857305701</v>
      </c>
      <c r="CR3" s="109">
        <v>4.6212638370453601E-4</v>
      </c>
      <c r="CS3" s="109">
        <v>64.283203573692205</v>
      </c>
      <c r="CT3" s="109">
        <v>1.665789178392</v>
      </c>
      <c r="CU3" s="109">
        <v>3.1209425155839202E-4</v>
      </c>
      <c r="CV3" s="109">
        <v>23.3190395661303</v>
      </c>
      <c r="CW3" s="109">
        <v>9.8184992391849501E-7</v>
      </c>
      <c r="CX3" s="109">
        <v>420.87017623404199</v>
      </c>
      <c r="CY3" s="109">
        <v>248.32073283491701</v>
      </c>
      <c r="CZ3" s="109">
        <v>6.5974293261094203</v>
      </c>
      <c r="DA3" s="109">
        <v>0</v>
      </c>
      <c r="DB3" s="109">
        <v>0</v>
      </c>
      <c r="DC3" s="109">
        <v>33.245367689899702</v>
      </c>
      <c r="DD3" s="109">
        <v>20.269565967425599</v>
      </c>
      <c r="DE3" s="109">
        <v>0</v>
      </c>
      <c r="DF3" s="109">
        <v>8.0950410678382898</v>
      </c>
      <c r="DG3" s="109">
        <v>2120.31493973445</v>
      </c>
      <c r="DH3" s="109">
        <v>13.1737662272831</v>
      </c>
      <c r="DI3" s="109">
        <v>35.275787899629798</v>
      </c>
      <c r="DK3" s="30">
        <f t="shared" ref="DK3:DK34" si="0">BG3/BS3</f>
        <v>7.9999988123042962E-3</v>
      </c>
      <c r="DL3" s="45">
        <f t="shared" ref="DL3:DL34" si="1">(AQ3-B3)/(B3+1E-50)</f>
        <v>-4.4126355343449032E-3</v>
      </c>
      <c r="DM3" s="45"/>
      <c r="DN3" s="45">
        <f t="shared" ref="DN3:DN34" si="2">(BS3-D3)/(D3+1E-50)</f>
        <v>-4.4128558736789905E-3</v>
      </c>
      <c r="DO3" s="45">
        <f t="shared" ref="DO3:DO34" si="3">(CI3-E3)/(E3+1E-50)</f>
        <v>-4.3444537061149441E-3</v>
      </c>
      <c r="DP3" s="45">
        <f t="shared" ref="DP3:DP34" si="4">(CJ3-F3)/(F3+1E-50)</f>
        <v>-4.3377948727574278E-3</v>
      </c>
      <c r="DQ3" s="45">
        <f t="shared" ref="DQ3:DQ34" si="5">(CX3-G3)/(G3+1E-50)</f>
        <v>-4.4125745324409124E-3</v>
      </c>
      <c r="DR3" s="45">
        <f t="shared" ref="DR3:DR34" si="6">(DG3-H3)/(H3+1E-50)</f>
        <v>-4.412685242970886E-3</v>
      </c>
      <c r="DS3" s="45">
        <f t="shared" ref="DS3:DS34" si="7">(AJ3-I3)/(I3+1E-50)</f>
        <v>-4.4126792542579837E-3</v>
      </c>
      <c r="DT3" s="45">
        <f t="shared" ref="DT3:DT34" si="8">(AH3-J3)/(J3+1E-50)</f>
        <v>-4.4128044394576528E-3</v>
      </c>
      <c r="DU3" s="45">
        <f t="shared" ref="DU3:DU34" si="9">(AM3-K3)/(K3+1E-50)</f>
        <v>-4.4118537485177203E-3</v>
      </c>
      <c r="DV3" s="45">
        <f t="shared" ref="DV3:DV34" si="10">(AO3-L3)/(L3+1E-50)</f>
        <v>-4.4128672203554587E-3</v>
      </c>
      <c r="DW3" s="45">
        <f t="shared" ref="DW3:DW34" si="11">(BE3-M3)/(M3+1E-50)</f>
        <v>-4.4127128507185564E-3</v>
      </c>
      <c r="DX3" s="45">
        <f t="shared" ref="DX3:DX34" si="12">(BL3+BM3-N3)/(N3+1E-50)</f>
        <v>-4.4121344077815081E-3</v>
      </c>
      <c r="DY3" s="45">
        <f t="shared" ref="DY3:DY34" si="13">(BN3-O3)/(O3+1E-50)</f>
        <v>-4.4091979600647266E-3</v>
      </c>
      <c r="DZ3" s="45">
        <f t="shared" ref="DZ3:DZ34" si="14">(BO3-P3)/(P3+1E-50)</f>
        <v>-4.4129747870659628E-3</v>
      </c>
      <c r="EA3" s="45">
        <f t="shared" ref="EA3:EA34" si="15">(DD3-Q3)/(Q3+1E-50)</f>
        <v>-4.4125757474744853E-3</v>
      </c>
      <c r="EB3" s="45">
        <f t="shared" ref="EB3:EB34" si="16">(DH3-R3)/(R3+1E-50)</f>
        <v>-4.412876211300828E-3</v>
      </c>
      <c r="EC3" s="45">
        <f t="shared" ref="EC3:EC34" si="17">(BV3-S3)/(S3+1E-50)</f>
        <v>-4.4207380806410672E-3</v>
      </c>
      <c r="ED3" s="45">
        <f t="shared" ref="ED3:ED34" si="18">(BW3-T3)/(T3+1E-50)</f>
        <v>-4.4027189515119117E-3</v>
      </c>
      <c r="EE3" s="45">
        <f t="shared" ref="EE3:EE34" si="19">(BX3-U3)/(U3+1E-50)</f>
        <v>-4.4133611420608147E-3</v>
      </c>
      <c r="EF3" s="45">
        <f t="shared" ref="EF3:EF34" si="20">(BY3-V3)/(V3+1E-50)</f>
        <v>-4.4087529097081787E-3</v>
      </c>
      <c r="EG3" s="45">
        <f t="shared" ref="EG3:EG34" si="21">(BZ3-W3)/(W3+1E-50)</f>
        <v>-4.411939320200722E-3</v>
      </c>
      <c r="EH3" s="45">
        <f t="shared" ref="EH3:EH34" si="22">(SUM(AR3:AW3)-X3)/(X3+1E-50)</f>
        <v>-4.4117164047255365E-3</v>
      </c>
      <c r="EI3" s="45">
        <f t="shared" ref="EI3:EI34" si="23">(SUM(AS3:AW3)-Y3)/(Y3+1E-50)</f>
        <v>-4.4117098463444171E-3</v>
      </c>
      <c r="EJ3" s="45">
        <f t="shared" ref="EJ3:EJ34" si="24">(BA3-Z3)/(Z3+1E-50)</f>
        <v>-4.4121255242826904E-3</v>
      </c>
      <c r="EK3" s="45">
        <f t="shared" ref="EK3:EK34" si="25">(BF3-AA3)/(AA3+1E-50)</f>
        <v>-4.4123359893836591E-3</v>
      </c>
      <c r="EL3" s="45">
        <f t="shared" ref="EL3:EL34" si="26">(CZ3-AB3)/(AB3+1E-50)</f>
        <v>-4.4132877048299957E-3</v>
      </c>
      <c r="EM3" s="45">
        <f t="shared" ref="EM3:EM34" si="27">(AN3-AC3)/(AC3+1E-50)</f>
        <v>-4.4140862656650093E-3</v>
      </c>
    </row>
    <row r="4" spans="1:143" x14ac:dyDescent="0.25">
      <c r="A4" s="22" t="s">
        <v>2</v>
      </c>
      <c r="B4" s="109">
        <v>17821.21343</v>
      </c>
      <c r="D4" s="109">
        <v>4602.0532970000004</v>
      </c>
      <c r="E4" s="109">
        <v>441.14644705000001</v>
      </c>
      <c r="F4" s="109">
        <v>386.9618959</v>
      </c>
      <c r="G4" s="109">
        <v>545.49072053999998</v>
      </c>
      <c r="H4" s="109">
        <v>2102.0187491000002</v>
      </c>
      <c r="I4" s="109">
        <v>82.800218825000002</v>
      </c>
      <c r="J4" s="109">
        <v>47.010658124000003</v>
      </c>
      <c r="K4" s="109">
        <v>37.337114552999999</v>
      </c>
      <c r="L4" s="109">
        <v>33.481372667999999</v>
      </c>
      <c r="M4" s="109">
        <v>239.66124680999999</v>
      </c>
      <c r="N4" s="109">
        <v>9.4971363626999992</v>
      </c>
      <c r="O4" s="109">
        <v>34.597569911000001</v>
      </c>
      <c r="P4" s="109">
        <v>24.909833717000001</v>
      </c>
      <c r="Q4" s="109">
        <v>25.119079079999999</v>
      </c>
      <c r="R4" s="109">
        <v>15.643798176000001</v>
      </c>
      <c r="S4" s="109">
        <v>0.52405266449999999</v>
      </c>
      <c r="T4" s="109">
        <v>4.0311600000000002E-5</v>
      </c>
      <c r="U4" s="109">
        <v>4.6410951399999997E-2</v>
      </c>
      <c r="V4" s="109">
        <v>3.4025917699999998E-2</v>
      </c>
      <c r="W4" s="109">
        <v>5.1116726202000002</v>
      </c>
      <c r="X4" s="109">
        <v>1.8631471315000001</v>
      </c>
      <c r="Y4" s="109">
        <v>1.8058123923</v>
      </c>
      <c r="Z4" s="109">
        <v>5.2002514231000001</v>
      </c>
      <c r="AA4" s="109">
        <v>1.1498899747</v>
      </c>
      <c r="AB4" s="109">
        <v>6.3200658059999997</v>
      </c>
      <c r="AC4" s="109">
        <v>1.54593145E-2</v>
      </c>
      <c r="AE4" s="109" t="s">
        <v>2</v>
      </c>
      <c r="AF4" s="109">
        <v>0</v>
      </c>
      <c r="AG4" s="109">
        <v>7.6962083716101901</v>
      </c>
      <c r="AH4" s="109">
        <v>46.803015170161402</v>
      </c>
      <c r="AI4" s="109">
        <v>82.435018110603593</v>
      </c>
      <c r="AJ4" s="109">
        <v>82.435018110603593</v>
      </c>
      <c r="AK4" s="109">
        <v>122.912217264042</v>
      </c>
      <c r="AL4" s="109">
        <v>0</v>
      </c>
      <c r="AM4" s="109">
        <v>37.172286313298798</v>
      </c>
      <c r="AN4" s="109">
        <v>1.5391083920156499E-2</v>
      </c>
      <c r="AO4" s="109">
        <v>33.3336024944904</v>
      </c>
      <c r="AP4" s="109">
        <v>1.0095089783198901</v>
      </c>
      <c r="AQ4" s="109">
        <v>17742.5484415637</v>
      </c>
      <c r="AR4" s="109">
        <v>5.7081918657054503E-2</v>
      </c>
      <c r="AS4" s="109">
        <v>1.3864985400948999</v>
      </c>
      <c r="AT4" s="109">
        <v>8.8290238522352196E-2</v>
      </c>
      <c r="AU4" s="109">
        <v>2.0513398299685198E-3</v>
      </c>
      <c r="AV4" s="109">
        <v>0.315701547397719</v>
      </c>
      <c r="AW4" s="109">
        <v>5.3036587477747104E-3</v>
      </c>
      <c r="AX4" s="109">
        <v>323.53239140589397</v>
      </c>
      <c r="AY4" s="109">
        <v>11.003679492582901</v>
      </c>
      <c r="AZ4" s="109">
        <v>82.817785269135996</v>
      </c>
      <c r="BA4" s="109">
        <v>5.1772937425506402</v>
      </c>
      <c r="BB4" s="109">
        <v>0</v>
      </c>
      <c r="BC4" s="109">
        <v>0</v>
      </c>
      <c r="BD4" s="109">
        <v>238.603923463</v>
      </c>
      <c r="BE4" s="109">
        <v>238.603923463</v>
      </c>
      <c r="BF4" s="109">
        <v>1.14481620125646</v>
      </c>
      <c r="BG4" s="109">
        <v>36.653775705440403</v>
      </c>
      <c r="BH4" s="109">
        <v>90.140529986090996</v>
      </c>
      <c r="BI4" s="109">
        <v>1.9772235528243701E-2</v>
      </c>
      <c r="BJ4" s="109">
        <v>215.92899884508299</v>
      </c>
      <c r="BK4" s="109">
        <v>8.7148945076876996E-2</v>
      </c>
      <c r="BL4" s="109">
        <v>2.4583602815302199</v>
      </c>
      <c r="BM4" s="109">
        <v>6.9968679878966196</v>
      </c>
      <c r="BN4" s="109">
        <v>34.445100149353898</v>
      </c>
      <c r="BO4" s="109">
        <v>24.799851347118199</v>
      </c>
      <c r="BP4" s="109">
        <v>2528.6426612653399</v>
      </c>
      <c r="BQ4" s="109">
        <v>4123.5556497151001</v>
      </c>
      <c r="BR4" s="109">
        <v>421.51748186973902</v>
      </c>
      <c r="BS4" s="109">
        <v>4581.72690729028</v>
      </c>
      <c r="BT4" s="109">
        <v>8.8801521123674194E-5</v>
      </c>
      <c r="BU4" s="109">
        <v>131.814696847682</v>
      </c>
      <c r="BV4" s="109">
        <v>0.52173877412005198</v>
      </c>
      <c r="BW4" s="109">
        <v>4.0134115906017002E-5</v>
      </c>
      <c r="BX4" s="109">
        <v>4.6206157431615401E-2</v>
      </c>
      <c r="BY4" s="109">
        <v>3.3875356012896998E-2</v>
      </c>
      <c r="BZ4" s="109">
        <v>5.08910772946642</v>
      </c>
      <c r="CA4" s="109">
        <v>0</v>
      </c>
      <c r="CB4" s="109">
        <v>559.712000730726</v>
      </c>
      <c r="CC4" s="109">
        <v>0.16475878365493199</v>
      </c>
      <c r="CD4" s="109">
        <v>3.6855822811223597E-4</v>
      </c>
      <c r="CE4" s="109">
        <v>133.08364253707899</v>
      </c>
      <c r="CF4" s="109">
        <v>0.183731237211814</v>
      </c>
      <c r="CG4" s="109">
        <v>0</v>
      </c>
      <c r="CH4" s="109">
        <v>3.7297623513395801</v>
      </c>
      <c r="CI4" s="109">
        <v>439.22768951372802</v>
      </c>
      <c r="CJ4" s="109">
        <v>385.28226880130501</v>
      </c>
      <c r="CK4" s="109">
        <v>53.945420712423598</v>
      </c>
      <c r="CL4" s="109">
        <v>0</v>
      </c>
      <c r="CM4" s="109">
        <v>0</v>
      </c>
      <c r="CN4" s="109">
        <v>122.153554599117</v>
      </c>
      <c r="CO4" s="109">
        <v>0</v>
      </c>
      <c r="CP4" s="109">
        <v>18.295430323473099</v>
      </c>
      <c r="CQ4" s="109">
        <v>8.2090488933348809</v>
      </c>
      <c r="CR4" s="109">
        <v>3.1991052568109001E-3</v>
      </c>
      <c r="CS4" s="109">
        <v>73.219900808545106</v>
      </c>
      <c r="CT4" s="109">
        <v>1.62705067126928</v>
      </c>
      <c r="CU4" s="109">
        <v>1.9675987864547998E-3</v>
      </c>
      <c r="CV4" s="109">
        <v>26.236896813769999</v>
      </c>
      <c r="CW4" s="109">
        <v>7.1915078896807204E-6</v>
      </c>
      <c r="CX4" s="109">
        <v>543.08144029012794</v>
      </c>
      <c r="CY4" s="109">
        <v>248.699953108437</v>
      </c>
      <c r="CZ4" s="109">
        <v>6.29216718425437</v>
      </c>
      <c r="DA4" s="109">
        <v>0</v>
      </c>
      <c r="DB4" s="109">
        <v>0</v>
      </c>
      <c r="DC4" s="109">
        <v>33.463127439226596</v>
      </c>
      <c r="DD4" s="109">
        <v>25.008180386974399</v>
      </c>
      <c r="DE4" s="109">
        <v>0</v>
      </c>
      <c r="DF4" s="109">
        <v>8.7248627815750908</v>
      </c>
      <c r="DG4" s="109">
        <v>2092.7448026587699</v>
      </c>
      <c r="DH4" s="109">
        <v>15.574722853403101</v>
      </c>
      <c r="DI4" s="109">
        <v>35.7263432949632</v>
      </c>
      <c r="DK4" s="30">
        <f t="shared" si="0"/>
        <v>7.9999913672546101E-3</v>
      </c>
      <c r="DL4" s="45">
        <f t="shared" si="1"/>
        <v>-4.4141207749566584E-3</v>
      </c>
      <c r="DM4" s="45"/>
      <c r="DN4" s="45">
        <f t="shared" si="2"/>
        <v>-4.4168088455148512E-3</v>
      </c>
      <c r="DO4" s="45">
        <f t="shared" si="3"/>
        <v>-4.3494797455651017E-3</v>
      </c>
      <c r="DP4" s="45">
        <f t="shared" si="4"/>
        <v>-4.3405490734132858E-3</v>
      </c>
      <c r="DQ4" s="45">
        <f t="shared" si="5"/>
        <v>-4.416720870131413E-3</v>
      </c>
      <c r="DR4" s="45">
        <f t="shared" si="6"/>
        <v>-4.4119237495864241E-3</v>
      </c>
      <c r="DS4" s="45">
        <f t="shared" si="7"/>
        <v>-4.4106249908381018E-3</v>
      </c>
      <c r="DT4" s="45">
        <f t="shared" si="8"/>
        <v>-4.4169335662330254E-3</v>
      </c>
      <c r="DU4" s="45">
        <f t="shared" si="9"/>
        <v>-4.4145950128853034E-3</v>
      </c>
      <c r="DV4" s="45">
        <f t="shared" si="10"/>
        <v>-4.41350403924243E-3</v>
      </c>
      <c r="DW4" s="45">
        <f t="shared" si="11"/>
        <v>-4.4117409930618618E-3</v>
      </c>
      <c r="DX4" s="45">
        <f t="shared" si="12"/>
        <v>-4.4127083862619135E-3</v>
      </c>
      <c r="DY4" s="45">
        <f t="shared" si="13"/>
        <v>-4.4069500267886197E-3</v>
      </c>
      <c r="DZ4" s="45">
        <f t="shared" si="14"/>
        <v>-4.4152189505280949E-3</v>
      </c>
      <c r="EA4" s="45">
        <f t="shared" si="15"/>
        <v>-4.4149187425385579E-3</v>
      </c>
      <c r="EB4" s="45">
        <f t="shared" si="16"/>
        <v>-4.4155084219171456E-3</v>
      </c>
      <c r="EC4" s="45">
        <f t="shared" si="17"/>
        <v>-4.4153775692671871E-3</v>
      </c>
      <c r="ED4" s="45">
        <f t="shared" si="18"/>
        <v>-4.4028045025005349E-3</v>
      </c>
      <c r="EE4" s="45">
        <f t="shared" si="19"/>
        <v>-4.4126216379308369E-3</v>
      </c>
      <c r="EF4" s="45">
        <f t="shared" si="20"/>
        <v>-4.4249118695481931E-3</v>
      </c>
      <c r="EG4" s="45">
        <f t="shared" si="21"/>
        <v>-4.4143849597115589E-3</v>
      </c>
      <c r="EH4" s="45">
        <f t="shared" si="22"/>
        <v>-4.4118299146957861E-3</v>
      </c>
      <c r="EI4" s="45">
        <f t="shared" si="23"/>
        <v>-4.4119022226547355E-3</v>
      </c>
      <c r="EJ4" s="45">
        <f t="shared" si="24"/>
        <v>-4.4147251125935417E-3</v>
      </c>
      <c r="EK4" s="45">
        <f t="shared" si="25"/>
        <v>-4.412399060061121E-3</v>
      </c>
      <c r="EL4" s="45">
        <f t="shared" si="26"/>
        <v>-4.4142929206755837E-3</v>
      </c>
      <c r="EM4" s="45">
        <f t="shared" si="27"/>
        <v>-4.4135579131597538E-3</v>
      </c>
    </row>
    <row r="5" spans="1:143" x14ac:dyDescent="0.25">
      <c r="A5" s="22" t="s">
        <v>3</v>
      </c>
      <c r="B5" s="109">
        <v>6433.1679426000001</v>
      </c>
      <c r="D5" s="109">
        <v>955.23173265000003</v>
      </c>
      <c r="E5" s="109">
        <v>161.75913320999999</v>
      </c>
      <c r="F5" s="109">
        <v>136.04148358</v>
      </c>
      <c r="G5" s="109">
        <v>110.42105588</v>
      </c>
      <c r="H5" s="109">
        <v>541.00952156999995</v>
      </c>
      <c r="I5" s="109">
        <v>21.098768358000001</v>
      </c>
      <c r="J5" s="109">
        <v>11.909263210000001</v>
      </c>
      <c r="K5" s="109">
        <v>10.619498477</v>
      </c>
      <c r="L5" s="109">
        <v>8.7686109113999997</v>
      </c>
      <c r="M5" s="109">
        <v>61.342299818999997</v>
      </c>
      <c r="N5" s="109">
        <v>4.8834933096000004</v>
      </c>
      <c r="O5" s="109">
        <v>8.7512718074000002</v>
      </c>
      <c r="P5" s="109">
        <v>9.8412657459999995</v>
      </c>
      <c r="Q5" s="109">
        <v>9.4271989167000001</v>
      </c>
      <c r="R5" s="109">
        <v>5.7160251409000002</v>
      </c>
      <c r="S5" s="109">
        <v>0.25968641650000002</v>
      </c>
      <c r="T5" s="109">
        <v>3.2279625000000002E-6</v>
      </c>
      <c r="U5" s="109">
        <v>2.29744866E-2</v>
      </c>
      <c r="V5" s="109">
        <v>1.68476233E-2</v>
      </c>
      <c r="W5" s="109">
        <v>1.5752657381999999</v>
      </c>
      <c r="X5" s="109">
        <v>0.14307554850000001</v>
      </c>
      <c r="Y5" s="109">
        <v>0.13859705410000001</v>
      </c>
      <c r="Z5" s="109">
        <v>1.7409269745</v>
      </c>
      <c r="AA5" s="109">
        <v>0.4492481679</v>
      </c>
      <c r="AB5" s="109">
        <v>1.7027174243000001</v>
      </c>
      <c r="AC5" s="109">
        <v>7.6576811999999996E-3</v>
      </c>
      <c r="AE5" s="109" t="s">
        <v>3</v>
      </c>
      <c r="AF5" s="109">
        <v>0</v>
      </c>
      <c r="AG5" s="109">
        <v>1.99745782424698</v>
      </c>
      <c r="AH5" s="109">
        <v>11.8567086164341</v>
      </c>
      <c r="AI5" s="109">
        <v>21.0056720469141</v>
      </c>
      <c r="AJ5" s="109">
        <v>21.0056720469141</v>
      </c>
      <c r="AK5" s="109">
        <v>31.7566250094937</v>
      </c>
      <c r="AL5" s="109">
        <v>0</v>
      </c>
      <c r="AM5" s="109">
        <v>10.5726442235917</v>
      </c>
      <c r="AN5" s="109">
        <v>7.6239174025083704E-3</v>
      </c>
      <c r="AO5" s="109">
        <v>8.7299103994652807</v>
      </c>
      <c r="AP5" s="109">
        <v>8.5792215179263595E-2</v>
      </c>
      <c r="AQ5" s="109">
        <v>6404.7815858824797</v>
      </c>
      <c r="AR5" s="109">
        <v>4.4587374218048002E-3</v>
      </c>
      <c r="AS5" s="109">
        <v>0.106414360136025</v>
      </c>
      <c r="AT5" s="109">
        <v>6.7763355500807402E-3</v>
      </c>
      <c r="AU5" s="109">
        <v>1.5744183261407499E-4</v>
      </c>
      <c r="AV5" s="109">
        <v>2.42302758753727E-2</v>
      </c>
      <c r="AW5" s="109">
        <v>4.0705705826264699E-4</v>
      </c>
      <c r="AX5" s="109">
        <v>83.780437598732902</v>
      </c>
      <c r="AY5" s="109">
        <v>2.8320469838976998</v>
      </c>
      <c r="AZ5" s="109">
        <v>21.381865665155601</v>
      </c>
      <c r="BA5" s="109">
        <v>1.73324981955044</v>
      </c>
      <c r="BB5" s="109">
        <v>0</v>
      </c>
      <c r="BC5" s="109">
        <v>0</v>
      </c>
      <c r="BD5" s="109">
        <v>61.071614755269998</v>
      </c>
      <c r="BE5" s="109">
        <v>61.071614755269998</v>
      </c>
      <c r="BF5" s="109">
        <v>0.447265405953648</v>
      </c>
      <c r="BG5" s="109">
        <v>7.6081332397015</v>
      </c>
      <c r="BH5" s="109">
        <v>23.2179139675805</v>
      </c>
      <c r="BI5" s="109">
        <v>1.67802116764581E-3</v>
      </c>
      <c r="BJ5" s="109">
        <v>55.928289730699198</v>
      </c>
      <c r="BK5" s="109">
        <v>6.4369889996814299E-3</v>
      </c>
      <c r="BL5" s="109">
        <v>1.26410519046831</v>
      </c>
      <c r="BM5" s="109">
        <v>3.5978390919933601</v>
      </c>
      <c r="BN5" s="109">
        <v>8.7126827163653608</v>
      </c>
      <c r="BO5" s="109">
        <v>9.7978400947297803</v>
      </c>
      <c r="BP5" s="109">
        <v>654.56894940127995</v>
      </c>
      <c r="BQ5" s="109">
        <v>855.91474111410196</v>
      </c>
      <c r="BR5" s="109">
        <v>87.493470654041701</v>
      </c>
      <c r="BS5" s="109">
        <v>951.01634500784496</v>
      </c>
      <c r="BT5" s="109">
        <v>6.5591579087716301E-6</v>
      </c>
      <c r="BU5" s="109">
        <v>34.0767672019511</v>
      </c>
      <c r="BV5" s="109">
        <v>0.25853986032873799</v>
      </c>
      <c r="BW5" s="109">
        <v>3.21372883193615E-6</v>
      </c>
      <c r="BX5" s="109">
        <v>2.2873097747448601E-2</v>
      </c>
      <c r="BY5" s="109">
        <v>1.6773315496576301E-2</v>
      </c>
      <c r="BZ5" s="109">
        <v>1.5683177841067999</v>
      </c>
      <c r="CA5" s="109">
        <v>0</v>
      </c>
      <c r="CB5" s="109">
        <v>142.63657474538499</v>
      </c>
      <c r="CC5" s="109">
        <v>5.7901944899529802E-2</v>
      </c>
      <c r="CD5" s="109">
        <v>2.8286995541152001E-5</v>
      </c>
      <c r="CE5" s="109">
        <v>46.673492547231199</v>
      </c>
      <c r="CF5" s="109">
        <v>6.4865956957004298E-2</v>
      </c>
      <c r="CG5" s="109">
        <v>0</v>
      </c>
      <c r="CH5" s="109">
        <v>1.3203108473662999</v>
      </c>
      <c r="CI5" s="109">
        <v>161.05554851852901</v>
      </c>
      <c r="CJ5" s="109">
        <v>135.45137397704099</v>
      </c>
      <c r="CK5" s="109">
        <v>25.604174541488199</v>
      </c>
      <c r="CL5" s="109">
        <v>0</v>
      </c>
      <c r="CM5" s="109">
        <v>0</v>
      </c>
      <c r="CN5" s="109">
        <v>43.116440315260903</v>
      </c>
      <c r="CO5" s="109">
        <v>0</v>
      </c>
      <c r="CP5" s="109">
        <v>6.40245394468272</v>
      </c>
      <c r="CQ5" s="109">
        <v>2.90599006556545</v>
      </c>
      <c r="CR5" s="109">
        <v>2.56059025116156E-4</v>
      </c>
      <c r="CS5" s="109">
        <v>25.623338091039798</v>
      </c>
      <c r="CT5" s="109">
        <v>0.42228365514514599</v>
      </c>
      <c r="CU5" s="109">
        <v>1.6905686320033901E-4</v>
      </c>
      <c r="CV5" s="109">
        <v>9.2861263092202702</v>
      </c>
      <c r="CW5" s="109">
        <v>5.5193383389275502E-7</v>
      </c>
      <c r="CX5" s="109">
        <v>109.93383053493601</v>
      </c>
      <c r="CY5" s="109">
        <v>63.275054427942202</v>
      </c>
      <c r="CZ5" s="109">
        <v>1.69520388840921</v>
      </c>
      <c r="DA5" s="109">
        <v>0</v>
      </c>
      <c r="DB5" s="109">
        <v>0</v>
      </c>
      <c r="DC5" s="109">
        <v>8.4787847677906907</v>
      </c>
      <c r="DD5" s="109">
        <v>9.3856029404461605</v>
      </c>
      <c r="DE5" s="109">
        <v>0</v>
      </c>
      <c r="DF5" s="109">
        <v>2.0929502949373902</v>
      </c>
      <c r="DG5" s="109">
        <v>538.62218406422005</v>
      </c>
      <c r="DH5" s="109">
        <v>5.6908031687595901</v>
      </c>
      <c r="DI5" s="109">
        <v>9.0089522438750294</v>
      </c>
      <c r="DK5" s="30">
        <f t="shared" si="0"/>
        <v>8.0000026073565964E-3</v>
      </c>
      <c r="DL5" s="45">
        <f t="shared" si="1"/>
        <v>-4.4125004928828046E-3</v>
      </c>
      <c r="DM5" s="45"/>
      <c r="DN5" s="45">
        <f t="shared" si="2"/>
        <v>-4.4129476629307047E-3</v>
      </c>
      <c r="DO5" s="45">
        <f t="shared" si="3"/>
        <v>-4.3495824780265552E-3</v>
      </c>
      <c r="DP5" s="45">
        <f t="shared" si="4"/>
        <v>-4.337718080029614E-3</v>
      </c>
      <c r="DQ5" s="45">
        <f t="shared" si="5"/>
        <v>-4.4124314985131289E-3</v>
      </c>
      <c r="DR5" s="45">
        <f t="shared" si="6"/>
        <v>-4.4127458216481775E-3</v>
      </c>
      <c r="DS5" s="45">
        <f t="shared" si="7"/>
        <v>-4.412405004228688E-3</v>
      </c>
      <c r="DT5" s="45">
        <f t="shared" si="8"/>
        <v>-4.4129172929666975E-3</v>
      </c>
      <c r="DU5" s="45">
        <f t="shared" si="9"/>
        <v>-4.4120966267642975E-3</v>
      </c>
      <c r="DV5" s="45">
        <f t="shared" si="10"/>
        <v>-4.4135282458940897E-3</v>
      </c>
      <c r="DW5" s="45">
        <f t="shared" si="11"/>
        <v>-4.4126983260930506E-3</v>
      </c>
      <c r="DX5" s="45">
        <f t="shared" si="12"/>
        <v>-4.4126255064113346E-3</v>
      </c>
      <c r="DY5" s="45">
        <f t="shared" si="13"/>
        <v>-4.4095409083293197E-3</v>
      </c>
      <c r="DZ5" s="45">
        <f t="shared" si="14"/>
        <v>-4.4126083362670673E-3</v>
      </c>
      <c r="EA5" s="45">
        <f t="shared" si="15"/>
        <v>-4.412336752558978E-3</v>
      </c>
      <c r="EB5" s="45">
        <f t="shared" si="16"/>
        <v>-4.4125019604862791E-3</v>
      </c>
      <c r="EC5" s="45">
        <f t="shared" si="17"/>
        <v>-4.4151565057390105E-3</v>
      </c>
      <c r="ED5" s="45">
        <f t="shared" si="18"/>
        <v>-4.4094899069769692E-3</v>
      </c>
      <c r="EE5" s="45">
        <f t="shared" si="19"/>
        <v>-4.41310634342525E-3</v>
      </c>
      <c r="EF5" s="45">
        <f t="shared" si="20"/>
        <v>-4.4105807745415488E-3</v>
      </c>
      <c r="EG5" s="45">
        <f t="shared" si="21"/>
        <v>-4.4106552467390149E-3</v>
      </c>
      <c r="EH5" s="45">
        <f t="shared" si="22"/>
        <v>-4.4126381653541739E-3</v>
      </c>
      <c r="EI5" s="45">
        <f t="shared" si="23"/>
        <v>-4.4126742203597896E-3</v>
      </c>
      <c r="EJ5" s="45">
        <f t="shared" si="24"/>
        <v>-4.4098087180049067E-3</v>
      </c>
      <c r="EK5" s="45">
        <f t="shared" si="25"/>
        <v>-4.4135114799029023E-3</v>
      </c>
      <c r="EL5" s="45">
        <f t="shared" si="26"/>
        <v>-4.4126734028571649E-3</v>
      </c>
      <c r="EM5" s="45">
        <f t="shared" si="27"/>
        <v>-4.4091411760036683E-3</v>
      </c>
    </row>
    <row r="6" spans="1:143" x14ac:dyDescent="0.25">
      <c r="A6" s="22" t="s">
        <v>4</v>
      </c>
      <c r="B6" s="109">
        <v>51623.587416000002</v>
      </c>
      <c r="D6" s="109">
        <v>12004.308439</v>
      </c>
      <c r="E6" s="109">
        <v>811.85227770999995</v>
      </c>
      <c r="F6" s="109">
        <v>683.17247240999995</v>
      </c>
      <c r="G6" s="109">
        <v>1646.2449157999999</v>
      </c>
      <c r="H6" s="109">
        <v>4378.9696892000002</v>
      </c>
      <c r="I6" s="109">
        <v>158.20072537999999</v>
      </c>
      <c r="J6" s="109">
        <v>89.240316714000002</v>
      </c>
      <c r="K6" s="109">
        <v>75.098078661000002</v>
      </c>
      <c r="L6" s="109">
        <v>64.313524758</v>
      </c>
      <c r="M6" s="109">
        <v>458.65512025999999</v>
      </c>
      <c r="N6" s="109">
        <v>24.567190659000001</v>
      </c>
      <c r="O6" s="109">
        <v>65.641987581999999</v>
      </c>
      <c r="P6" s="109">
        <v>56.541324056000001</v>
      </c>
      <c r="Q6" s="109">
        <v>57.734344974000003</v>
      </c>
      <c r="R6" s="109">
        <v>34.930036794999999</v>
      </c>
      <c r="S6" s="109">
        <v>1.3271383382999999</v>
      </c>
      <c r="T6" s="109">
        <v>3.7039100000000003E-5</v>
      </c>
      <c r="U6" s="109">
        <v>0.1174430576</v>
      </c>
      <c r="V6" s="109">
        <v>8.6118205000000003E-2</v>
      </c>
      <c r="W6" s="109">
        <v>10.437586194</v>
      </c>
      <c r="X6" s="109">
        <v>10.3037016</v>
      </c>
      <c r="Y6" s="109">
        <v>9.9882652945999997</v>
      </c>
      <c r="Z6" s="109">
        <v>11.428388687</v>
      </c>
      <c r="AA6" s="109">
        <v>3.6164437451999998</v>
      </c>
      <c r="AB6" s="109">
        <v>12.26243088</v>
      </c>
      <c r="AC6" s="109">
        <v>3.91390525E-2</v>
      </c>
      <c r="AE6" s="109" t="s">
        <v>4</v>
      </c>
      <c r="AF6" s="109">
        <v>0</v>
      </c>
      <c r="AG6" s="109">
        <v>15.787296238807899</v>
      </c>
      <c r="AH6" s="109">
        <v>88.841988417125293</v>
      </c>
      <c r="AI6" s="109">
        <v>157.493983255128</v>
      </c>
      <c r="AJ6" s="109">
        <v>157.493983255128</v>
      </c>
      <c r="AK6" s="109">
        <v>254.47047330644801</v>
      </c>
      <c r="AL6" s="109">
        <v>0</v>
      </c>
      <c r="AM6" s="109">
        <v>74.763096114234401</v>
      </c>
      <c r="AN6" s="109">
        <v>3.8964690767515499E-2</v>
      </c>
      <c r="AO6" s="109">
        <v>64.026812270725898</v>
      </c>
      <c r="AP6" s="109">
        <v>5.07865969728328</v>
      </c>
      <c r="AQ6" s="109">
        <v>51393.3552298328</v>
      </c>
      <c r="AR6" s="109">
        <v>0.31403034820339798</v>
      </c>
      <c r="AS6" s="109">
        <v>7.6686142028869497</v>
      </c>
      <c r="AT6" s="109">
        <v>0.48832747423369999</v>
      </c>
      <c r="AU6" s="109">
        <v>1.13457975130684E-2</v>
      </c>
      <c r="AV6" s="109">
        <v>1.7461197951192899</v>
      </c>
      <c r="AW6" s="109">
        <v>2.9334018964246499E-2</v>
      </c>
      <c r="AX6" s="109">
        <v>666.41893602999801</v>
      </c>
      <c r="AY6" s="109">
        <v>22.909669541706801</v>
      </c>
      <c r="AZ6" s="109">
        <v>171.52219108302799</v>
      </c>
      <c r="BA6" s="109">
        <v>11.377409538710401</v>
      </c>
      <c r="BB6" s="109">
        <v>0</v>
      </c>
      <c r="BC6" s="109">
        <v>0</v>
      </c>
      <c r="BD6" s="109">
        <v>456.606217581924</v>
      </c>
      <c r="BE6" s="109">
        <v>456.606217581924</v>
      </c>
      <c r="BF6" s="109">
        <v>3.6003185817496899</v>
      </c>
      <c r="BG6" s="109">
        <v>95.605174663308901</v>
      </c>
      <c r="BH6" s="109">
        <v>187.43016290267201</v>
      </c>
      <c r="BI6" s="109">
        <v>8.9501364862019497E-2</v>
      </c>
      <c r="BJ6" s="109">
        <v>444.769130460317</v>
      </c>
      <c r="BK6" s="109">
        <v>0.44213238587433801</v>
      </c>
      <c r="BL6" s="109">
        <v>6.3590022213771098</v>
      </c>
      <c r="BM6" s="109">
        <v>18.098694054685598</v>
      </c>
      <c r="BN6" s="109">
        <v>65.349441616583306</v>
      </c>
      <c r="BO6" s="109">
        <v>56.2891981099392</v>
      </c>
      <c r="BP6" s="109">
        <v>5208.0685132690696</v>
      </c>
      <c r="BQ6" s="109">
        <v>10755.613729308499</v>
      </c>
      <c r="BR6" s="109">
        <v>1099.4672197589</v>
      </c>
      <c r="BS6" s="109">
        <v>11950.6861237307</v>
      </c>
      <c r="BT6" s="109">
        <v>4.5051765950437201E-4</v>
      </c>
      <c r="BU6" s="109">
        <v>272.38330616466601</v>
      </c>
      <c r="BV6" s="109">
        <v>1.3212207122964901</v>
      </c>
      <c r="BW6" s="109">
        <v>3.6874315373777101E-5</v>
      </c>
      <c r="BX6" s="109">
        <v>0.116918993762286</v>
      </c>
      <c r="BY6" s="109">
        <v>8.5734051775988293E-2</v>
      </c>
      <c r="BZ6" s="109">
        <v>10.3910323057515</v>
      </c>
      <c r="CA6" s="109">
        <v>0</v>
      </c>
      <c r="CB6" s="109">
        <v>1186.06130459361</v>
      </c>
      <c r="CC6" s="109">
        <v>0.29135147188280203</v>
      </c>
      <c r="CD6" s="109">
        <v>2.0384713331558601E-3</v>
      </c>
      <c r="CE6" s="109">
        <v>236.84634461306101</v>
      </c>
      <c r="CF6" s="109">
        <v>0.321200273483357</v>
      </c>
      <c r="CG6" s="109">
        <v>0</v>
      </c>
      <c r="CH6" s="109">
        <v>6.47525733373016</v>
      </c>
      <c r="CI6" s="109">
        <v>808.28078842913601</v>
      </c>
      <c r="CJ6" s="109">
        <v>680.17473351398598</v>
      </c>
      <c r="CK6" s="109">
        <v>128.106054915149</v>
      </c>
      <c r="CL6" s="109">
        <v>0</v>
      </c>
      <c r="CM6" s="109">
        <v>0</v>
      </c>
      <c r="CN6" s="109">
        <v>213.35391461410799</v>
      </c>
      <c r="CO6" s="109">
        <v>0</v>
      </c>
      <c r="CP6" s="109">
        <v>32.5942717574695</v>
      </c>
      <c r="CQ6" s="109">
        <v>14.2512089352226</v>
      </c>
      <c r="CR6" s="109">
        <v>1.64802507844596E-2</v>
      </c>
      <c r="CS6" s="109">
        <v>130.44332206275399</v>
      </c>
      <c r="CT6" s="109">
        <v>3.3375848727670299</v>
      </c>
      <c r="CU6" s="109">
        <v>8.8019137494777799E-3</v>
      </c>
      <c r="CV6" s="109">
        <v>45.5705020413697</v>
      </c>
      <c r="CW6" s="109">
        <v>3.9775037272651001E-5</v>
      </c>
      <c r="CX6" s="109">
        <v>1638.89243853935</v>
      </c>
      <c r="CY6" s="109">
        <v>528.34450654508805</v>
      </c>
      <c r="CZ6" s="109">
        <v>12.2077008030715</v>
      </c>
      <c r="DA6" s="109">
        <v>0</v>
      </c>
      <c r="DB6" s="109">
        <v>0</v>
      </c>
      <c r="DC6" s="109">
        <v>71.672305841980503</v>
      </c>
      <c r="DD6" s="109">
        <v>57.476947178838302</v>
      </c>
      <c r="DE6" s="109">
        <v>0</v>
      </c>
      <c r="DF6" s="109">
        <v>20.494375051771701</v>
      </c>
      <c r="DG6" s="109">
        <v>4359.4464814387302</v>
      </c>
      <c r="DH6" s="109">
        <v>34.774294175683401</v>
      </c>
      <c r="DI6" s="109">
        <v>77.093783190037698</v>
      </c>
      <c r="DK6" s="30">
        <f t="shared" si="0"/>
        <v>7.9999736980342854E-3</v>
      </c>
      <c r="DL6" s="45">
        <f t="shared" si="1"/>
        <v>-4.4598253955486517E-3</v>
      </c>
      <c r="DM6" s="45"/>
      <c r="DN6" s="45">
        <f t="shared" si="2"/>
        <v>-4.4669224838550558E-3</v>
      </c>
      <c r="DO6" s="45">
        <f t="shared" si="3"/>
        <v>-4.3991861314204598E-3</v>
      </c>
      <c r="DP6" s="45">
        <f t="shared" si="4"/>
        <v>-4.3879679247598603E-3</v>
      </c>
      <c r="DQ6" s="45">
        <f t="shared" si="5"/>
        <v>-4.4662110662173132E-3</v>
      </c>
      <c r="DR6" s="45">
        <f t="shared" si="6"/>
        <v>-4.4584021235453469E-3</v>
      </c>
      <c r="DS6" s="45">
        <f t="shared" si="7"/>
        <v>-4.4673760071225399E-3</v>
      </c>
      <c r="DT6" s="45">
        <f t="shared" si="8"/>
        <v>-4.4635464276901139E-3</v>
      </c>
      <c r="DU6" s="45">
        <f t="shared" si="9"/>
        <v>-4.4606007602104635E-3</v>
      </c>
      <c r="DV6" s="45">
        <f t="shared" si="10"/>
        <v>-4.4580434419190691E-3</v>
      </c>
      <c r="DW6" s="45">
        <f t="shared" si="11"/>
        <v>-4.4671967837501061E-3</v>
      </c>
      <c r="DX6" s="45">
        <f t="shared" si="12"/>
        <v>-4.4569354492789703E-3</v>
      </c>
      <c r="DY6" s="45">
        <f t="shared" si="13"/>
        <v>-4.456689631026853E-3</v>
      </c>
      <c r="DZ6" s="45">
        <f t="shared" si="14"/>
        <v>-4.4591447100016373E-3</v>
      </c>
      <c r="EA6" s="45">
        <f t="shared" si="15"/>
        <v>-4.4583132497236638E-3</v>
      </c>
      <c r="EB6" s="45">
        <f t="shared" si="16"/>
        <v>-4.4587018396411073E-3</v>
      </c>
      <c r="EC6" s="45">
        <f t="shared" si="17"/>
        <v>-4.4589368212284942E-3</v>
      </c>
      <c r="ED6" s="45">
        <f t="shared" si="18"/>
        <v>-4.4489371022217441E-3</v>
      </c>
      <c r="EE6" s="45">
        <f t="shared" si="19"/>
        <v>-4.4622802609492057E-3</v>
      </c>
      <c r="EF6" s="45">
        <f t="shared" si="20"/>
        <v>-4.460766733488118E-3</v>
      </c>
      <c r="EG6" s="45">
        <f t="shared" si="21"/>
        <v>-4.4602159333794267E-3</v>
      </c>
      <c r="EH6" s="45">
        <f t="shared" si="22"/>
        <v>-4.4576177438357513E-3</v>
      </c>
      <c r="EI6" s="45">
        <f t="shared" si="23"/>
        <v>-4.4576314875035246E-3</v>
      </c>
      <c r="EJ6" s="45">
        <f t="shared" si="24"/>
        <v>-4.460746802179459E-3</v>
      </c>
      <c r="EK6" s="45">
        <f t="shared" si="25"/>
        <v>-4.4588453703205966E-3</v>
      </c>
      <c r="EL6" s="45">
        <f t="shared" si="26"/>
        <v>-4.4632322468593751E-3</v>
      </c>
      <c r="EM6" s="45">
        <f t="shared" si="27"/>
        <v>-4.4549298295992598E-3</v>
      </c>
    </row>
    <row r="7" spans="1:143" x14ac:dyDescent="0.25">
      <c r="A7" s="22" t="s">
        <v>5</v>
      </c>
      <c r="B7" s="109">
        <v>12622.126786999999</v>
      </c>
      <c r="D7" s="109">
        <v>3091.6101637000002</v>
      </c>
      <c r="E7" s="109">
        <v>228.52369160000001</v>
      </c>
      <c r="F7" s="109">
        <v>199.34382493999999</v>
      </c>
      <c r="G7" s="109">
        <v>417.86349489999998</v>
      </c>
      <c r="H7" s="109">
        <v>1336.4326113</v>
      </c>
      <c r="I7" s="109">
        <v>50.347453784000002</v>
      </c>
      <c r="J7" s="109">
        <v>28.548724579999998</v>
      </c>
      <c r="K7" s="109">
        <v>22.581769366</v>
      </c>
      <c r="L7" s="109">
        <v>20.259157717000001</v>
      </c>
      <c r="M7" s="109">
        <v>145.66395811000001</v>
      </c>
      <c r="N7" s="109">
        <v>5.1334621823999997</v>
      </c>
      <c r="O7" s="109">
        <v>21.014236326999999</v>
      </c>
      <c r="P7" s="109">
        <v>14.30205151</v>
      </c>
      <c r="Q7" s="109">
        <v>14.818730557</v>
      </c>
      <c r="R7" s="109">
        <v>9.1587599758000007</v>
      </c>
      <c r="S7" s="109">
        <v>0.28859826620000001</v>
      </c>
      <c r="T7" s="109">
        <v>1.30646E-5</v>
      </c>
      <c r="U7" s="109">
        <v>2.5542898099999999E-2</v>
      </c>
      <c r="V7" s="109">
        <v>1.8728927900000001E-2</v>
      </c>
      <c r="W7" s="109">
        <v>3.0382183558999998</v>
      </c>
      <c r="X7" s="109">
        <v>2.0679144407000001</v>
      </c>
      <c r="Y7" s="109">
        <v>2.0039976042999998</v>
      </c>
      <c r="Z7" s="109">
        <v>3.1277946331000002</v>
      </c>
      <c r="AA7" s="109">
        <v>0.83791711749999997</v>
      </c>
      <c r="AB7" s="109">
        <v>3.8124692785000001</v>
      </c>
      <c r="AC7" s="109">
        <v>8.5110745000000002E-3</v>
      </c>
      <c r="AE7" s="109" t="s">
        <v>5</v>
      </c>
      <c r="AF7" s="109">
        <v>0</v>
      </c>
      <c r="AG7" s="109">
        <v>4.8409474306598499</v>
      </c>
      <c r="AH7" s="109">
        <v>28.4220215183215</v>
      </c>
      <c r="AI7" s="109">
        <v>50.124001949968701</v>
      </c>
      <c r="AJ7" s="109">
        <v>50.124001949968701</v>
      </c>
      <c r="AK7" s="109">
        <v>77.719100717435794</v>
      </c>
      <c r="AL7" s="109">
        <v>0</v>
      </c>
      <c r="AM7" s="109">
        <v>22.481582826996998</v>
      </c>
      <c r="AN7" s="109">
        <v>8.4733703395980398E-3</v>
      </c>
      <c r="AO7" s="109">
        <v>20.169273498614299</v>
      </c>
      <c r="AP7" s="109">
        <v>1.2064839876161999</v>
      </c>
      <c r="AQ7" s="109">
        <v>12566.123762716499</v>
      </c>
      <c r="AR7" s="109">
        <v>6.3633457532454696E-2</v>
      </c>
      <c r="AS7" s="109">
        <v>1.5386257287091401</v>
      </c>
      <c r="AT7" s="109">
        <v>9.7977604318457603E-2</v>
      </c>
      <c r="AU7" s="109">
        <v>2.2764200303554399E-3</v>
      </c>
      <c r="AV7" s="109">
        <v>0.35034131007964098</v>
      </c>
      <c r="AW7" s="109">
        <v>5.8855748445752502E-3</v>
      </c>
      <c r="AX7" s="109">
        <v>204.098195823862</v>
      </c>
      <c r="AY7" s="109">
        <v>6.9984762161943701</v>
      </c>
      <c r="AZ7" s="109">
        <v>52.448410058401201</v>
      </c>
      <c r="BA7" s="109">
        <v>3.1139190180093999</v>
      </c>
      <c r="BB7" s="109">
        <v>0</v>
      </c>
      <c r="BC7" s="109">
        <v>0</v>
      </c>
      <c r="BD7" s="109">
        <v>145.01757495358299</v>
      </c>
      <c r="BE7" s="109">
        <v>145.01757495358299</v>
      </c>
      <c r="BF7" s="109">
        <v>0.83420317528891796</v>
      </c>
      <c r="BG7" s="109">
        <v>24.6230813544562</v>
      </c>
      <c r="BH7" s="109">
        <v>57.268563925541898</v>
      </c>
      <c r="BI7" s="109">
        <v>2.36119459351712E-2</v>
      </c>
      <c r="BJ7" s="109">
        <v>136.14448151002199</v>
      </c>
      <c r="BK7" s="109">
        <v>0.100592446134653</v>
      </c>
      <c r="BL7" s="109">
        <v>1.32878045470328</v>
      </c>
      <c r="BM7" s="109">
        <v>3.7819119401224599</v>
      </c>
      <c r="BN7" s="109">
        <v>20.9210791767903</v>
      </c>
      <c r="BO7" s="109">
        <v>14.2386064367755</v>
      </c>
      <c r="BP7" s="109">
        <v>1594.98789106191</v>
      </c>
      <c r="BQ7" s="109">
        <v>2770.097328372</v>
      </c>
      <c r="BR7" s="109">
        <v>283.16556209468598</v>
      </c>
      <c r="BS7" s="109">
        <v>3077.8859718211402</v>
      </c>
      <c r="BT7" s="109">
        <v>1.0250049468532899E-4</v>
      </c>
      <c r="BU7" s="109">
        <v>83.329367349706999</v>
      </c>
      <c r="BV7" s="109">
        <v>0.28731796187090802</v>
      </c>
      <c r="BW7" s="109">
        <v>1.30066985511003E-5</v>
      </c>
      <c r="BX7" s="109">
        <v>2.54296636798888E-2</v>
      </c>
      <c r="BY7" s="109">
        <v>1.8645832743940799E-2</v>
      </c>
      <c r="BZ7" s="109">
        <v>3.0247361508322901</v>
      </c>
      <c r="CA7" s="109">
        <v>0</v>
      </c>
      <c r="CB7" s="109">
        <v>360.44824784916398</v>
      </c>
      <c r="CC7" s="109">
        <v>8.4898426909616007E-2</v>
      </c>
      <c r="CD7" s="109">
        <v>4.0899719124875297E-4</v>
      </c>
      <c r="CE7" s="109">
        <v>68.765601366975801</v>
      </c>
      <c r="CF7" s="109">
        <v>9.3992978320849602E-2</v>
      </c>
      <c r="CG7" s="109">
        <v>0</v>
      </c>
      <c r="CH7" s="109">
        <v>1.9000974851766701</v>
      </c>
      <c r="CI7" s="109">
        <v>227.524493062414</v>
      </c>
      <c r="CJ7" s="109">
        <v>198.474048120643</v>
      </c>
      <c r="CK7" s="109">
        <v>29.050444941770401</v>
      </c>
      <c r="CL7" s="109">
        <v>0</v>
      </c>
      <c r="CM7" s="109">
        <v>0</v>
      </c>
      <c r="CN7" s="109">
        <v>62.548406447306697</v>
      </c>
      <c r="CO7" s="109">
        <v>0</v>
      </c>
      <c r="CP7" s="109">
        <v>9.5007312618705093</v>
      </c>
      <c r="CQ7" s="109">
        <v>4.1819334695789703</v>
      </c>
      <c r="CR7" s="109">
        <v>3.64541001685654E-3</v>
      </c>
      <c r="CS7" s="109">
        <v>38.022366783621798</v>
      </c>
      <c r="CT7" s="109">
        <v>1.0234250154676101</v>
      </c>
      <c r="CU7" s="109">
        <v>2.3468448055600499E-3</v>
      </c>
      <c r="CV7" s="109">
        <v>13.369610668496399</v>
      </c>
      <c r="CW7" s="109">
        <v>7.9803726169656604E-6</v>
      </c>
      <c r="CX7" s="109">
        <v>416.00853009652502</v>
      </c>
      <c r="CY7" s="109">
        <v>160.520722170385</v>
      </c>
      <c r="CZ7" s="109">
        <v>3.7955566941166299</v>
      </c>
      <c r="DA7" s="109">
        <v>0</v>
      </c>
      <c r="DB7" s="109">
        <v>0</v>
      </c>
      <c r="DC7" s="109">
        <v>21.694844315966201</v>
      </c>
      <c r="DD7" s="109">
        <v>14.7529756548566</v>
      </c>
      <c r="DE7" s="109">
        <v>0</v>
      </c>
      <c r="DF7" s="109">
        <v>6.0106065157553497</v>
      </c>
      <c r="DG7" s="109">
        <v>1330.5031736767</v>
      </c>
      <c r="DH7" s="109">
        <v>9.1181269141780099</v>
      </c>
      <c r="DI7" s="109">
        <v>23.310083979082702</v>
      </c>
      <c r="DK7" s="30">
        <f t="shared" si="0"/>
        <v>7.9999979141160589E-3</v>
      </c>
      <c r="DL7" s="45">
        <f t="shared" si="1"/>
        <v>-4.4368928650898726E-3</v>
      </c>
      <c r="DM7" s="45"/>
      <c r="DN7" s="45">
        <f t="shared" si="2"/>
        <v>-4.4391728426830639E-3</v>
      </c>
      <c r="DO7" s="45">
        <f t="shared" si="3"/>
        <v>-4.3724067758146223E-3</v>
      </c>
      <c r="DP7" s="45">
        <f t="shared" si="4"/>
        <v>-4.3631992092996999E-3</v>
      </c>
      <c r="DQ7" s="45">
        <f t="shared" si="5"/>
        <v>-4.4391645264893823E-3</v>
      </c>
      <c r="DR7" s="45">
        <f t="shared" si="6"/>
        <v>-4.4367651411410291E-3</v>
      </c>
      <c r="DS7" s="45">
        <f t="shared" si="7"/>
        <v>-4.4381953254270185E-3</v>
      </c>
      <c r="DT7" s="45">
        <f t="shared" si="8"/>
        <v>-4.4381338761193051E-3</v>
      </c>
      <c r="DU7" s="45">
        <f t="shared" si="9"/>
        <v>-4.4366115594930318E-3</v>
      </c>
      <c r="DV7" s="45">
        <f t="shared" si="10"/>
        <v>-4.4367204027578001E-3</v>
      </c>
      <c r="DW7" s="45">
        <f t="shared" si="11"/>
        <v>-4.4374954848397834E-3</v>
      </c>
      <c r="DX7" s="45">
        <f t="shared" si="12"/>
        <v>-4.4355615694073461E-3</v>
      </c>
      <c r="DY7" s="45">
        <f t="shared" si="13"/>
        <v>-4.433049517483835E-3</v>
      </c>
      <c r="DZ7" s="45">
        <f t="shared" si="14"/>
        <v>-4.436081997057497E-3</v>
      </c>
      <c r="EA7" s="45">
        <f t="shared" si="15"/>
        <v>-4.4372830648667875E-3</v>
      </c>
      <c r="EB7" s="45">
        <f t="shared" si="16"/>
        <v>-4.4365243471119068E-3</v>
      </c>
      <c r="EC7" s="45">
        <f t="shared" si="17"/>
        <v>-4.4362855880940343E-3</v>
      </c>
      <c r="ED7" s="45">
        <f t="shared" si="18"/>
        <v>-4.4319343033618081E-3</v>
      </c>
      <c r="EE7" s="45">
        <f t="shared" si="19"/>
        <v>-4.4331077729664343E-3</v>
      </c>
      <c r="EF7" s="45">
        <f t="shared" si="20"/>
        <v>-4.4367278523829469E-3</v>
      </c>
      <c r="EG7" s="45">
        <f t="shared" si="21"/>
        <v>-4.4375365718952462E-3</v>
      </c>
      <c r="EH7" s="45">
        <f t="shared" si="22"/>
        <v>-4.4365206822921119E-3</v>
      </c>
      <c r="EI7" s="45">
        <f t="shared" si="23"/>
        <v>-4.4366152428292633E-3</v>
      </c>
      <c r="EJ7" s="45">
        <f t="shared" si="24"/>
        <v>-4.4362295860991361E-3</v>
      </c>
      <c r="EK7" s="45">
        <f t="shared" si="25"/>
        <v>-4.4323503285896423E-3</v>
      </c>
      <c r="EL7" s="45">
        <f t="shared" si="26"/>
        <v>-4.4361234538326201E-3</v>
      </c>
      <c r="EM7" s="45">
        <f t="shared" si="27"/>
        <v>-4.4300117925134275E-3</v>
      </c>
    </row>
    <row r="8" spans="1:143" x14ac:dyDescent="0.25">
      <c r="A8" s="22" t="s">
        <v>6</v>
      </c>
      <c r="B8" s="109">
        <v>1989.5634007000001</v>
      </c>
      <c r="D8" s="109">
        <v>338.37430782000001</v>
      </c>
      <c r="E8" s="109">
        <v>35.596982990000001</v>
      </c>
      <c r="F8" s="109">
        <v>29.661143935999998</v>
      </c>
      <c r="G8" s="109">
        <v>48.507566036</v>
      </c>
      <c r="H8" s="109">
        <v>152.77815835000001</v>
      </c>
      <c r="I8" s="109">
        <v>5.5352819747000002</v>
      </c>
      <c r="J8" s="109">
        <v>3.1141303977999999</v>
      </c>
      <c r="K8" s="109">
        <v>2.7605018609999998</v>
      </c>
      <c r="L8" s="109">
        <v>2.2775709512</v>
      </c>
      <c r="M8" s="109">
        <v>16.079351638999999</v>
      </c>
      <c r="N8" s="109">
        <v>1.1448265364000001</v>
      </c>
      <c r="O8" s="109">
        <v>2.2891774493999999</v>
      </c>
      <c r="P8" s="109">
        <v>2.3896836239999999</v>
      </c>
      <c r="Q8" s="109">
        <v>2.3792392621</v>
      </c>
      <c r="R8" s="109">
        <v>1.4251299591</v>
      </c>
      <c r="S8" s="109">
        <v>6.1306711100000001E-2</v>
      </c>
      <c r="T8" s="109">
        <v>1.0205440000000001E-8</v>
      </c>
      <c r="U8" s="109">
        <v>5.4216849000000003E-3</v>
      </c>
      <c r="V8" s="109">
        <v>3.9760456000000003E-3</v>
      </c>
      <c r="W8" s="109">
        <v>0.39737953539999998</v>
      </c>
      <c r="X8" s="109">
        <v>0.32702668210000002</v>
      </c>
      <c r="Y8" s="109">
        <v>0.31694696659999999</v>
      </c>
      <c r="Z8" s="109">
        <v>0.45012879379999998</v>
      </c>
      <c r="AA8" s="109">
        <v>0.14908122709999999</v>
      </c>
      <c r="AB8" s="109">
        <v>0.43974597160000001</v>
      </c>
      <c r="AC8" s="109">
        <v>1.8073831999999999E-3</v>
      </c>
      <c r="AE8" s="109" t="s">
        <v>6</v>
      </c>
      <c r="AF8" s="109">
        <v>0</v>
      </c>
      <c r="AG8" s="109">
        <v>0.55169679076156397</v>
      </c>
      <c r="AH8" s="109">
        <v>3.1004540022829001</v>
      </c>
      <c r="AI8" s="109">
        <v>5.5109911616448599</v>
      </c>
      <c r="AJ8" s="109">
        <v>5.5109911616448599</v>
      </c>
      <c r="AK8" s="109">
        <v>8.8776983421518096</v>
      </c>
      <c r="AL8" s="109">
        <v>0</v>
      </c>
      <c r="AM8" s="109">
        <v>2.7483862399633598</v>
      </c>
      <c r="AN8" s="109">
        <v>1.7994507047515099E-3</v>
      </c>
      <c r="AO8" s="109">
        <v>2.2675740121361798</v>
      </c>
      <c r="AP8" s="109">
        <v>0.15377129586410199</v>
      </c>
      <c r="AQ8" s="109">
        <v>1980.83077035004</v>
      </c>
      <c r="AR8" s="109">
        <v>1.00354602024945E-2</v>
      </c>
      <c r="AS8" s="109">
        <v>0.243356892753958</v>
      </c>
      <c r="AT8" s="109">
        <v>1.54966134624139E-2</v>
      </c>
      <c r="AU8" s="109">
        <v>3.6004852470003301E-4</v>
      </c>
      <c r="AV8" s="109">
        <v>5.54116915818713E-2</v>
      </c>
      <c r="AW8" s="109">
        <v>9.3088974592833696E-4</v>
      </c>
      <c r="AX8" s="109">
        <v>23.279314014506799</v>
      </c>
      <c r="AY8" s="109">
        <v>0.79978395835579297</v>
      </c>
      <c r="AZ8" s="109">
        <v>5.9887000973514697</v>
      </c>
      <c r="BA8" s="109">
        <v>0.44815382995034098</v>
      </c>
      <c r="BB8" s="109">
        <v>0</v>
      </c>
      <c r="BC8" s="109">
        <v>0</v>
      </c>
      <c r="BD8" s="109">
        <v>16.008835255867702</v>
      </c>
      <c r="BE8" s="109">
        <v>16.008835255867702</v>
      </c>
      <c r="BF8" s="109">
        <v>0.148427336112534</v>
      </c>
      <c r="BG8" s="109">
        <v>2.6951077213798702</v>
      </c>
      <c r="BH8" s="109">
        <v>6.5433244861268598</v>
      </c>
      <c r="BI8" s="109">
        <v>3.0104062764811901E-3</v>
      </c>
      <c r="BJ8" s="109">
        <v>15.5314446054073</v>
      </c>
      <c r="BK8" s="109">
        <v>1.37690552120264E-2</v>
      </c>
      <c r="BL8" s="109">
        <v>0.29634844271014099</v>
      </c>
      <c r="BM8" s="109">
        <v>0.84345303438659103</v>
      </c>
      <c r="BN8" s="109">
        <v>2.27913129568809</v>
      </c>
      <c r="BO8" s="109">
        <v>2.3791947082912999</v>
      </c>
      <c r="BP8" s="109">
        <v>182.37199457662899</v>
      </c>
      <c r="BQ8" s="109">
        <v>303.19989536334799</v>
      </c>
      <c r="BR8" s="109">
        <v>30.993774728638599</v>
      </c>
      <c r="BS8" s="109">
        <v>336.88877781336703</v>
      </c>
      <c r="BT8" s="109">
        <v>1.40301575313516E-5</v>
      </c>
      <c r="BU8" s="109">
        <v>9.5111230783798106</v>
      </c>
      <c r="BV8" s="109">
        <v>6.1037321560651898E-2</v>
      </c>
      <c r="BW8" s="109">
        <v>1.01606324619564E-8</v>
      </c>
      <c r="BX8" s="109">
        <v>5.3978557229231103E-3</v>
      </c>
      <c r="BY8" s="109">
        <v>3.95860788703516E-3</v>
      </c>
      <c r="BZ8" s="109">
        <v>0.39563582554826099</v>
      </c>
      <c r="CA8" s="109">
        <v>0</v>
      </c>
      <c r="CB8" s="109">
        <v>41.336978455133099</v>
      </c>
      <c r="CC8" s="109">
        <v>1.2642142451649799E-2</v>
      </c>
      <c r="CD8" s="109">
        <v>6.4686862094280603E-5</v>
      </c>
      <c r="CE8" s="109">
        <v>10.2513347663376</v>
      </c>
      <c r="CF8" s="109">
        <v>1.40008789827874E-2</v>
      </c>
      <c r="CG8" s="109">
        <v>0</v>
      </c>
      <c r="CH8" s="109">
        <v>0.283035704955439</v>
      </c>
      <c r="CI8" s="109">
        <v>35.442899468498602</v>
      </c>
      <c r="CJ8" s="109">
        <v>29.5331154773612</v>
      </c>
      <c r="CK8" s="109">
        <v>5.9097839911374104</v>
      </c>
      <c r="CL8" s="109">
        <v>0</v>
      </c>
      <c r="CM8" s="109">
        <v>0</v>
      </c>
      <c r="CN8" s="109">
        <v>9.3032182520654505</v>
      </c>
      <c r="CO8" s="109">
        <v>0</v>
      </c>
      <c r="CP8" s="109">
        <v>1.41012686717703</v>
      </c>
      <c r="CQ8" s="109">
        <v>0.62293429013927704</v>
      </c>
      <c r="CR8" s="109">
        <v>5.2923521842843503E-4</v>
      </c>
      <c r="CS8" s="109">
        <v>5.6433933210976797</v>
      </c>
      <c r="CT8" s="109">
        <v>0.116634256606976</v>
      </c>
      <c r="CU8" s="109">
        <v>2.90030852538346E-4</v>
      </c>
      <c r="CV8" s="109">
        <v>1.9915440389777099</v>
      </c>
      <c r="CW8" s="109">
        <v>1.2622434791029399E-6</v>
      </c>
      <c r="CX8" s="109">
        <v>48.294560552919101</v>
      </c>
      <c r="CY8" s="109">
        <v>18.415039063346299</v>
      </c>
      <c r="CZ8" s="109">
        <v>0.43781639577098302</v>
      </c>
      <c r="DA8" s="109">
        <v>0</v>
      </c>
      <c r="DB8" s="109">
        <v>0</v>
      </c>
      <c r="DC8" s="109">
        <v>2.4940641571606599</v>
      </c>
      <c r="DD8" s="109">
        <v>2.36879760601914</v>
      </c>
      <c r="DE8" s="109">
        <v>0</v>
      </c>
      <c r="DF8" s="109">
        <v>0.70482013938061105</v>
      </c>
      <c r="DG8" s="109">
        <v>152.10757640393001</v>
      </c>
      <c r="DH8" s="109">
        <v>1.4188754328345301</v>
      </c>
      <c r="DI8" s="109">
        <v>2.6826665489326902</v>
      </c>
      <c r="DK8" s="30">
        <f t="shared" si="0"/>
        <v>7.9999925758077132E-3</v>
      </c>
      <c r="DL8" s="45">
        <f t="shared" si="1"/>
        <v>-4.3892194372331461E-3</v>
      </c>
      <c r="DM8" s="45"/>
      <c r="DN8" s="45">
        <f t="shared" si="2"/>
        <v>-4.3901974006348614E-3</v>
      </c>
      <c r="DO8" s="45">
        <f t="shared" si="3"/>
        <v>-4.3285556403666013E-3</v>
      </c>
      <c r="DP8" s="45">
        <f t="shared" si="4"/>
        <v>-4.316369554560882E-3</v>
      </c>
      <c r="DQ8" s="45">
        <f t="shared" si="5"/>
        <v>-4.3911806031004773E-3</v>
      </c>
      <c r="DR8" s="45">
        <f t="shared" si="6"/>
        <v>-4.3892527132953314E-3</v>
      </c>
      <c r="DS8" s="45">
        <f t="shared" si="7"/>
        <v>-4.3883605507661159E-3</v>
      </c>
      <c r="DT8" s="45">
        <f t="shared" si="8"/>
        <v>-4.3917221728292264E-3</v>
      </c>
      <c r="DU8" s="45">
        <f t="shared" si="9"/>
        <v>-4.3889197134071379E-3</v>
      </c>
      <c r="DV8" s="45">
        <f t="shared" si="10"/>
        <v>-4.3892986335082101E-3</v>
      </c>
      <c r="DW8" s="45">
        <f t="shared" si="11"/>
        <v>-4.3855240382492536E-3</v>
      </c>
      <c r="DX8" s="45">
        <f t="shared" si="12"/>
        <v>-4.389363055009048E-3</v>
      </c>
      <c r="DY8" s="45">
        <f t="shared" si="13"/>
        <v>-4.3885430177302304E-3</v>
      </c>
      <c r="DZ8" s="45">
        <f t="shared" si="14"/>
        <v>-4.389248686879745E-3</v>
      </c>
      <c r="EA8" s="45">
        <f t="shared" si="15"/>
        <v>-4.3886532334893608E-3</v>
      </c>
      <c r="EB8" s="45">
        <f t="shared" si="16"/>
        <v>-4.3887409885198948E-3</v>
      </c>
      <c r="EC8" s="45">
        <f t="shared" si="17"/>
        <v>-4.3941280573457919E-3</v>
      </c>
      <c r="ED8" s="45">
        <f t="shared" si="18"/>
        <v>-4.3905542576901128E-3</v>
      </c>
      <c r="EE8" s="45">
        <f t="shared" si="19"/>
        <v>-4.3951608248000533E-3</v>
      </c>
      <c r="EF8" s="45">
        <f t="shared" si="20"/>
        <v>-4.3856923987089834E-3</v>
      </c>
      <c r="EG8" s="45">
        <f t="shared" si="21"/>
        <v>-4.3880212653220462E-3</v>
      </c>
      <c r="EH8" s="45">
        <f t="shared" si="22"/>
        <v>-4.3882836085991569E-3</v>
      </c>
      <c r="EI8" s="45">
        <f t="shared" si="23"/>
        <v>-4.3882121543815534E-3</v>
      </c>
      <c r="EJ8" s="45">
        <f t="shared" si="24"/>
        <v>-4.3875528001359465E-3</v>
      </c>
      <c r="EK8" s="45">
        <f t="shared" si="25"/>
        <v>-4.3861390208934509E-3</v>
      </c>
      <c r="EL8" s="45">
        <f t="shared" si="26"/>
        <v>-4.3879329286321605E-3</v>
      </c>
      <c r="EM8" s="45">
        <f t="shared" si="27"/>
        <v>-4.3889393508194582E-3</v>
      </c>
    </row>
    <row r="9" spans="1:143" x14ac:dyDescent="0.25">
      <c r="A9" s="22" t="s">
        <v>7</v>
      </c>
      <c r="B9" s="109">
        <v>1107.0069053</v>
      </c>
      <c r="D9" s="109">
        <v>243.49034513000001</v>
      </c>
      <c r="E9" s="109">
        <v>33.958395295999999</v>
      </c>
      <c r="F9" s="109">
        <v>29.543920317000001</v>
      </c>
      <c r="G9" s="109">
        <v>24.400809928000001</v>
      </c>
      <c r="H9" s="109">
        <v>137.61669241999999</v>
      </c>
      <c r="I9" s="109">
        <v>5.6331520902000003</v>
      </c>
      <c r="J9" s="109">
        <v>3.1998135915999999</v>
      </c>
      <c r="K9" s="109">
        <v>2.5964790795999999</v>
      </c>
      <c r="L9" s="109">
        <v>2.2978735591000001</v>
      </c>
      <c r="M9" s="109">
        <v>16.322391204999999</v>
      </c>
      <c r="N9" s="109">
        <v>0.8096493709</v>
      </c>
      <c r="O9" s="109">
        <v>2.3539646344</v>
      </c>
      <c r="P9" s="109">
        <v>1.8926573625000001</v>
      </c>
      <c r="Q9" s="109">
        <v>1.8752188833000001</v>
      </c>
      <c r="R9" s="109">
        <v>1.1690777856000001</v>
      </c>
      <c r="S9" s="109">
        <v>4.2698613500000003E-2</v>
      </c>
      <c r="T9" s="109">
        <v>1.2501251999999999E-7</v>
      </c>
      <c r="U9" s="109">
        <v>3.7765020000000002E-3</v>
      </c>
      <c r="V9" s="109">
        <v>2.7694959000000002E-3</v>
      </c>
      <c r="W9" s="109">
        <v>0.36343044540000002</v>
      </c>
      <c r="X9" s="109">
        <v>1.472961E-4</v>
      </c>
      <c r="Y9" s="109">
        <v>1.4270330000000001E-4</v>
      </c>
      <c r="Z9" s="109">
        <v>0.37364075009999997</v>
      </c>
      <c r="AA9" s="109">
        <v>6.9911564600000003E-2</v>
      </c>
      <c r="AB9" s="109">
        <v>0.43690747969999999</v>
      </c>
      <c r="AC9" s="109">
        <v>1.2588956000000001E-3</v>
      </c>
      <c r="AE9" s="109" t="s">
        <v>7</v>
      </c>
      <c r="AF9" s="109">
        <v>0</v>
      </c>
      <c r="AG9" s="109">
        <v>0.51007444085616505</v>
      </c>
      <c r="AH9" s="109">
        <v>3.1857643971615599</v>
      </c>
      <c r="AI9" s="109">
        <v>5.6084352253716503</v>
      </c>
      <c r="AJ9" s="109">
        <v>5.6084352253716503</v>
      </c>
      <c r="AK9" s="109">
        <v>8.0949029291158894</v>
      </c>
      <c r="AL9" s="109">
        <v>0</v>
      </c>
      <c r="AM9" s="109">
        <v>2.5850835721586098</v>
      </c>
      <c r="AN9" s="109">
        <v>1.2533676347911301E-3</v>
      </c>
      <c r="AO9" s="109">
        <v>2.2877874554229098</v>
      </c>
      <c r="AP9" s="109">
        <v>1.7113476724306401E-4</v>
      </c>
      <c r="AQ9" s="109">
        <v>1102.1480535943599</v>
      </c>
      <c r="AR9" s="109">
        <v>4.57252688260939E-6</v>
      </c>
      <c r="AS9" s="109">
        <v>1.0956895230851399E-4</v>
      </c>
      <c r="AT9" s="109">
        <v>6.9774937857217698E-6</v>
      </c>
      <c r="AU9" s="109">
        <v>1.6210753925604999E-7</v>
      </c>
      <c r="AV9" s="109">
        <v>2.4948736806715201E-5</v>
      </c>
      <c r="AW9" s="109">
        <v>4.1913202929942601E-7</v>
      </c>
      <c r="AX9" s="109">
        <v>21.371932605383599</v>
      </c>
      <c r="AY9" s="109">
        <v>0.72026364174407598</v>
      </c>
      <c r="AZ9" s="109">
        <v>5.4467278126457099</v>
      </c>
      <c r="BA9" s="109">
        <v>0.372000797807503</v>
      </c>
      <c r="BB9" s="109">
        <v>0</v>
      </c>
      <c r="BC9" s="109">
        <v>0</v>
      </c>
      <c r="BD9" s="109">
        <v>16.2507476567183</v>
      </c>
      <c r="BE9" s="109">
        <v>16.2507476567183</v>
      </c>
      <c r="BF9" s="109">
        <v>6.9604618578349403E-2</v>
      </c>
      <c r="BG9" s="109">
        <v>1.93937314814508</v>
      </c>
      <c r="BH9" s="109">
        <v>5.9073514483418403</v>
      </c>
      <c r="BI9" s="109">
        <v>3.3547657602760099E-6</v>
      </c>
      <c r="BJ9" s="109">
        <v>14.2703571354459</v>
      </c>
      <c r="BK9" s="109">
        <v>6.8427117423237802E-6</v>
      </c>
      <c r="BL9" s="109">
        <v>0.209584715355743</v>
      </c>
      <c r="BM9" s="109">
        <v>0.596510788868863</v>
      </c>
      <c r="BN9" s="109">
        <v>2.3436364684640898</v>
      </c>
      <c r="BO9" s="109">
        <v>1.8843515196937699</v>
      </c>
      <c r="BP9" s="109">
        <v>166.90465869695799</v>
      </c>
      <c r="BQ9" s="109">
        <v>218.17935968958901</v>
      </c>
      <c r="BR9" s="109">
        <v>22.302778509344801</v>
      </c>
      <c r="BS9" s="109">
        <v>242.42151134707899</v>
      </c>
      <c r="BT9" s="109">
        <v>6.9724391011425396E-9</v>
      </c>
      <c r="BU9" s="109">
        <v>8.6862985902544505</v>
      </c>
      <c r="BV9" s="109">
        <v>4.2511689930940198E-2</v>
      </c>
      <c r="BW9" s="109">
        <v>1.2446658707981201E-7</v>
      </c>
      <c r="BX9" s="109">
        <v>3.7599712517292498E-3</v>
      </c>
      <c r="BY9" s="109">
        <v>2.75726828816614E-3</v>
      </c>
      <c r="BZ9" s="109">
        <v>0.361836285211946</v>
      </c>
      <c r="CA9" s="109">
        <v>0</v>
      </c>
      <c r="CB9" s="109">
        <v>36.1069041568147</v>
      </c>
      <c r="CC9" s="109">
        <v>1.25740150024526E-2</v>
      </c>
      <c r="CD9" s="109">
        <v>2.9125653312168901E-8</v>
      </c>
      <c r="CE9" s="109">
        <v>10.130276404482</v>
      </c>
      <c r="CF9" s="109">
        <v>1.4105208860375701E-2</v>
      </c>
      <c r="CG9" s="109">
        <v>0</v>
      </c>
      <c r="CH9" s="109">
        <v>0.287323752046164</v>
      </c>
      <c r="CI9" s="109">
        <v>33.811555758675297</v>
      </c>
      <c r="CJ9" s="109">
        <v>29.416458727750001</v>
      </c>
      <c r="CK9" s="109">
        <v>4.3950970309253297</v>
      </c>
      <c r="CL9" s="109">
        <v>0</v>
      </c>
      <c r="CM9" s="109">
        <v>0</v>
      </c>
      <c r="CN9" s="109">
        <v>9.3742671009771996</v>
      </c>
      <c r="CO9" s="109">
        <v>0</v>
      </c>
      <c r="CP9" s="109">
        <v>1.3883673120697499</v>
      </c>
      <c r="CQ9" s="109">
        <v>0.63239873895622101</v>
      </c>
      <c r="CR9" s="109">
        <v>3.1124950258216302E-7</v>
      </c>
      <c r="CS9" s="109">
        <v>5.5564118674801701</v>
      </c>
      <c r="CT9" s="109">
        <v>0.1078348860389</v>
      </c>
      <c r="CU9" s="109">
        <v>2.5566463290288002E-7</v>
      </c>
      <c r="CV9" s="109">
        <v>2.0207337312675899</v>
      </c>
      <c r="CW9" s="109">
        <v>5.6832058510667598E-10</v>
      </c>
      <c r="CX9" s="109">
        <v>24.293703339451099</v>
      </c>
      <c r="CY9" s="109">
        <v>16.003069533033202</v>
      </c>
      <c r="CZ9" s="109">
        <v>0.43498994282312797</v>
      </c>
      <c r="DA9" s="109">
        <v>0</v>
      </c>
      <c r="DB9" s="109">
        <v>0</v>
      </c>
      <c r="DC9" s="109">
        <v>2.14089969117919</v>
      </c>
      <c r="DD9" s="109">
        <v>1.8669867127853299</v>
      </c>
      <c r="DE9" s="109">
        <v>0</v>
      </c>
      <c r="DF9" s="109">
        <v>0.515089587182328</v>
      </c>
      <c r="DG9" s="109">
        <v>137.01267161604201</v>
      </c>
      <c r="DH9" s="109">
        <v>1.16394801168559</v>
      </c>
      <c r="DI9" s="109">
        <v>2.26889532359441</v>
      </c>
      <c r="DK9" s="30">
        <f t="shared" si="0"/>
        <v>8.0000043616939853E-3</v>
      </c>
      <c r="DL9" s="45">
        <f t="shared" si="1"/>
        <v>-4.3891792204523872E-3</v>
      </c>
      <c r="DM9" s="45"/>
      <c r="DN9" s="45">
        <f t="shared" si="2"/>
        <v>-4.389635171572679E-3</v>
      </c>
      <c r="DO9" s="45">
        <f t="shared" si="3"/>
        <v>-4.3241011845456204E-3</v>
      </c>
      <c r="DP9" s="45">
        <f t="shared" si="4"/>
        <v>-4.3143085914924065E-3</v>
      </c>
      <c r="DQ9" s="45">
        <f t="shared" si="5"/>
        <v>-4.3894685817783803E-3</v>
      </c>
      <c r="DR9" s="45">
        <f t="shared" si="6"/>
        <v>-4.3891536218188931E-3</v>
      </c>
      <c r="DS9" s="45">
        <f t="shared" si="7"/>
        <v>-4.3877503096978257E-3</v>
      </c>
      <c r="DT9" s="45">
        <f t="shared" si="8"/>
        <v>-4.3906290276787613E-3</v>
      </c>
      <c r="DU9" s="45">
        <f t="shared" si="9"/>
        <v>-4.3888308328467627E-3</v>
      </c>
      <c r="DV9" s="45">
        <f t="shared" si="10"/>
        <v>-4.3893205686394137E-3</v>
      </c>
      <c r="DW9" s="45">
        <f t="shared" si="11"/>
        <v>-4.389280184618578E-3</v>
      </c>
      <c r="DX9" s="45">
        <f t="shared" si="12"/>
        <v>-4.3893897817070919E-3</v>
      </c>
      <c r="DY9" s="45">
        <f t="shared" si="13"/>
        <v>-4.3875620665570344E-3</v>
      </c>
      <c r="DZ9" s="45">
        <f t="shared" si="14"/>
        <v>-4.3884556025814451E-3</v>
      </c>
      <c r="EA9" s="45">
        <f t="shared" si="15"/>
        <v>-4.389978464904987E-3</v>
      </c>
      <c r="EB9" s="45">
        <f t="shared" si="16"/>
        <v>-4.3878807531847188E-3</v>
      </c>
      <c r="EC9" s="45">
        <f t="shared" si="17"/>
        <v>-4.377743297444653E-3</v>
      </c>
      <c r="ED9" s="45">
        <f t="shared" si="18"/>
        <v>-4.3670259601836835E-3</v>
      </c>
      <c r="EE9" s="45">
        <f t="shared" si="19"/>
        <v>-4.3772645349453871E-3</v>
      </c>
      <c r="EF9" s="45">
        <f t="shared" si="20"/>
        <v>-4.4151037861656058E-3</v>
      </c>
      <c r="EG9" s="45">
        <f t="shared" si="21"/>
        <v>-4.3864244403064743E-3</v>
      </c>
      <c r="EH9" s="45">
        <f t="shared" si="22"/>
        <v>-4.3935355239151886E-3</v>
      </c>
      <c r="EI9" s="45">
        <f t="shared" si="23"/>
        <v>-4.3928733988181992E-3</v>
      </c>
      <c r="EJ9" s="45">
        <f t="shared" si="24"/>
        <v>-4.3891151916862917E-3</v>
      </c>
      <c r="EK9" s="45">
        <f t="shared" si="25"/>
        <v>-4.3904899483625682E-3</v>
      </c>
      <c r="EL9" s="45">
        <f t="shared" si="26"/>
        <v>-4.3888854413494651E-3</v>
      </c>
      <c r="EM9" s="45">
        <f t="shared" si="27"/>
        <v>-4.391122829303748E-3</v>
      </c>
    </row>
    <row r="10" spans="1:143" x14ac:dyDescent="0.25">
      <c r="A10" s="22" t="s">
        <v>8</v>
      </c>
      <c r="B10" s="109">
        <v>4.0610192999999999</v>
      </c>
      <c r="D10" s="109">
        <v>7.8913748000000006E-2</v>
      </c>
      <c r="E10" s="109">
        <v>9.0064350000000001E-2</v>
      </c>
      <c r="F10" s="109">
        <v>7.6319990000000004E-2</v>
      </c>
      <c r="G10" s="109">
        <v>1.7118017999999999E-2</v>
      </c>
      <c r="H10" s="109">
        <v>0.17012474599999999</v>
      </c>
      <c r="I10" s="109">
        <v>6.4224948999999998E-3</v>
      </c>
      <c r="J10" s="109">
        <v>3.5860327000000001E-3</v>
      </c>
      <c r="K10" s="109">
        <v>3.7611200000000002E-3</v>
      </c>
      <c r="L10" s="109">
        <v>2.7745640999999998E-3</v>
      </c>
      <c r="M10" s="109">
        <v>1.87996577E-2</v>
      </c>
      <c r="N10" s="109">
        <v>2.6303072999999998E-3</v>
      </c>
      <c r="O10" s="109">
        <v>2.6286959999999998E-3</v>
      </c>
      <c r="P10" s="109">
        <v>4.6092371999999996E-3</v>
      </c>
      <c r="Q10" s="109">
        <v>4.3066492000000001E-3</v>
      </c>
      <c r="R10" s="109">
        <v>2.5522521000000001E-3</v>
      </c>
      <c r="S10" s="109">
        <v>1.3751820000000001E-4</v>
      </c>
      <c r="U10" s="109">
        <v>1.2153100000000001E-5</v>
      </c>
      <c r="V10" s="109">
        <v>8.9129429E-6</v>
      </c>
      <c r="W10" s="109">
        <v>6.0501269999999995E-4</v>
      </c>
      <c r="Z10" s="109">
        <v>7.2997719999999999E-4</v>
      </c>
      <c r="AA10" s="109">
        <v>2.2693990000000001E-4</v>
      </c>
      <c r="AB10" s="109">
        <v>5.6023740000000002E-4</v>
      </c>
      <c r="AC10" s="109">
        <v>4.0517492000000003E-6</v>
      </c>
      <c r="AE10" s="109" t="s">
        <v>8</v>
      </c>
      <c r="AF10" s="109">
        <v>0</v>
      </c>
      <c r="AG10" s="109">
        <v>6.3057666439590601E-4</v>
      </c>
      <c r="AH10" s="109">
        <v>3.57033089968419E-3</v>
      </c>
      <c r="AI10" s="109">
        <v>6.39427846015972E-3</v>
      </c>
      <c r="AJ10" s="109">
        <v>6.39427846015972E-3</v>
      </c>
      <c r="AK10" s="109">
        <v>1.00073369434018E-2</v>
      </c>
      <c r="AL10" s="109">
        <v>0</v>
      </c>
      <c r="AM10" s="109">
        <v>3.7448390781814099E-3</v>
      </c>
      <c r="AN10" s="109">
        <v>4.0340021249028502E-6</v>
      </c>
      <c r="AO10" s="109">
        <v>2.76225375156776E-3</v>
      </c>
      <c r="AP10" s="109">
        <v>0</v>
      </c>
      <c r="AQ10" s="109">
        <v>4.0431927776583603</v>
      </c>
      <c r="AR10" s="109">
        <v>0</v>
      </c>
      <c r="AS10" s="109">
        <v>0</v>
      </c>
      <c r="AT10" s="109">
        <v>0</v>
      </c>
      <c r="AU10" s="109">
        <v>0</v>
      </c>
      <c r="AV10" s="109">
        <v>0</v>
      </c>
      <c r="AW10" s="109">
        <v>0</v>
      </c>
      <c r="AX10" s="109">
        <v>2.6420976134526E-2</v>
      </c>
      <c r="AY10" s="109">
        <v>8.9039321080044303E-4</v>
      </c>
      <c r="AZ10" s="109">
        <v>6.7333995003224199E-3</v>
      </c>
      <c r="BA10" s="109">
        <v>7.2677533738983702E-4</v>
      </c>
      <c r="BB10" s="109">
        <v>0</v>
      </c>
      <c r="BC10" s="109">
        <v>0</v>
      </c>
      <c r="BD10" s="109">
        <v>1.8717194641666199E-2</v>
      </c>
      <c r="BE10" s="109">
        <v>1.8717194641666199E-2</v>
      </c>
      <c r="BF10" s="109">
        <v>2.25945998776434E-4</v>
      </c>
      <c r="BG10" s="109">
        <v>6.2854066149682696E-4</v>
      </c>
      <c r="BH10" s="109">
        <v>7.3027518940458596E-3</v>
      </c>
      <c r="BI10" s="109">
        <v>0</v>
      </c>
      <c r="BJ10" s="109">
        <v>1.7641654562917101E-2</v>
      </c>
      <c r="BK10" s="109">
        <v>0</v>
      </c>
      <c r="BL10" s="109">
        <v>6.8087810093861705E-4</v>
      </c>
      <c r="BM10" s="109">
        <v>1.93788510612499E-3</v>
      </c>
      <c r="BN10" s="109">
        <v>2.61717039920192E-3</v>
      </c>
      <c r="BO10" s="109">
        <v>4.5890022077911203E-3</v>
      </c>
      <c r="BP10" s="109">
        <v>0.20694881418894701</v>
      </c>
      <c r="BQ10" s="109">
        <v>7.0710734414700396E-2</v>
      </c>
      <c r="BR10" s="109">
        <v>7.2283005120234497E-3</v>
      </c>
      <c r="BS10" s="109">
        <v>7.8567575588220695E-2</v>
      </c>
      <c r="BT10" s="109">
        <v>0</v>
      </c>
      <c r="BU10" s="109">
        <v>1.0738347035059E-2</v>
      </c>
      <c r="BV10" s="109">
        <v>1.3691605560056601E-4</v>
      </c>
      <c r="BW10" s="109">
        <v>0</v>
      </c>
      <c r="BX10" s="109">
        <v>1.2099560199959201E-5</v>
      </c>
      <c r="BY10" s="109">
        <v>8.8741168339423604E-6</v>
      </c>
      <c r="BZ10" s="109">
        <v>6.0235542254336201E-4</v>
      </c>
      <c r="CA10" s="109">
        <v>0</v>
      </c>
      <c r="CB10" s="109">
        <v>4.4634410866581799E-2</v>
      </c>
      <c r="CC10" s="109">
        <v>3.2481930367014402E-5</v>
      </c>
      <c r="CD10" s="109">
        <v>0</v>
      </c>
      <c r="CE10" s="109">
        <v>2.61692212723976E-2</v>
      </c>
      <c r="CF10" s="109">
        <v>3.6437606441905398E-5</v>
      </c>
      <c r="CG10" s="109">
        <v>0</v>
      </c>
      <c r="CH10" s="109">
        <v>7.4224353356812497E-4</v>
      </c>
      <c r="CI10" s="109">
        <v>8.9674781957373606E-2</v>
      </c>
      <c r="CJ10" s="109">
        <v>7.5990721925516896E-2</v>
      </c>
      <c r="CK10" s="109">
        <v>1.3684060031856699E-2</v>
      </c>
      <c r="CL10" s="109">
        <v>0</v>
      </c>
      <c r="CM10" s="109">
        <v>0</v>
      </c>
      <c r="CN10" s="109">
        <v>2.42164299453804E-2</v>
      </c>
      <c r="CO10" s="109">
        <v>0</v>
      </c>
      <c r="CP10" s="109">
        <v>3.5864964698490401E-3</v>
      </c>
      <c r="CQ10" s="109">
        <v>1.6336797896790601E-3</v>
      </c>
      <c r="CR10" s="109">
        <v>0</v>
      </c>
      <c r="CS10" s="109">
        <v>1.43535640470246E-2</v>
      </c>
      <c r="CT10" s="109">
        <v>1.3331084774108901E-4</v>
      </c>
      <c r="CU10" s="109">
        <v>0</v>
      </c>
      <c r="CV10" s="109">
        <v>5.2201673308090403E-3</v>
      </c>
      <c r="CW10" s="109">
        <v>0</v>
      </c>
      <c r="CX10" s="109">
        <v>1.7042934351868599E-2</v>
      </c>
      <c r="CY10" s="109">
        <v>1.97822811582202E-2</v>
      </c>
      <c r="CZ10" s="109">
        <v>5.5776966881066197E-4</v>
      </c>
      <c r="DA10" s="109">
        <v>0</v>
      </c>
      <c r="DB10" s="109">
        <v>0</v>
      </c>
      <c r="DC10" s="109">
        <v>2.6464904631800599E-3</v>
      </c>
      <c r="DD10" s="109">
        <v>4.2877077759090002E-3</v>
      </c>
      <c r="DE10" s="109">
        <v>0</v>
      </c>
      <c r="DF10" s="109">
        <v>6.3662770548454704E-4</v>
      </c>
      <c r="DG10" s="109">
        <v>0.169377954882411</v>
      </c>
      <c r="DH10" s="109">
        <v>2.5410589268451298E-3</v>
      </c>
      <c r="DI10" s="109">
        <v>2.80464551546818E-3</v>
      </c>
      <c r="DK10" s="30">
        <f t="shared" si="0"/>
        <v>8.0000007228307728E-3</v>
      </c>
      <c r="DL10" s="45">
        <f t="shared" si="1"/>
        <v>-4.3896669837643022E-3</v>
      </c>
      <c r="DM10" s="45"/>
      <c r="DN10" s="45">
        <f t="shared" si="2"/>
        <v>-4.3867186713690337E-3</v>
      </c>
      <c r="DO10" s="45">
        <f t="shared" si="3"/>
        <v>-4.3254411165616069E-3</v>
      </c>
      <c r="DP10" s="45">
        <f t="shared" si="4"/>
        <v>-4.3143097173244885E-3</v>
      </c>
      <c r="DQ10" s="45">
        <f t="shared" si="5"/>
        <v>-4.386234909403609E-3</v>
      </c>
      <c r="DR10" s="45">
        <f t="shared" si="6"/>
        <v>-4.3896677887706632E-3</v>
      </c>
      <c r="DS10" s="45">
        <f t="shared" si="7"/>
        <v>-4.3933767608409979E-3</v>
      </c>
      <c r="DT10" s="45">
        <f t="shared" si="8"/>
        <v>-4.3785993127753858E-3</v>
      </c>
      <c r="DU10" s="45">
        <f t="shared" si="9"/>
        <v>-4.3287429857569648E-3</v>
      </c>
      <c r="DV10" s="45">
        <f t="shared" si="10"/>
        <v>-4.4368585437402023E-3</v>
      </c>
      <c r="DW10" s="45">
        <f t="shared" si="11"/>
        <v>-4.3864127554727218E-3</v>
      </c>
      <c r="DX10" s="45">
        <f t="shared" si="12"/>
        <v>-4.3888761348883356E-3</v>
      </c>
      <c r="DY10" s="45">
        <f t="shared" si="13"/>
        <v>-4.3845316453784561E-3</v>
      </c>
      <c r="DZ10" s="45">
        <f t="shared" si="14"/>
        <v>-4.3900956559318203E-3</v>
      </c>
      <c r="EA10" s="45">
        <f t="shared" si="15"/>
        <v>-4.3981813264474647E-3</v>
      </c>
      <c r="EB10" s="45">
        <f t="shared" si="16"/>
        <v>-4.3856064041911339E-3</v>
      </c>
      <c r="EC10" s="45">
        <f t="shared" si="17"/>
        <v>-4.3786524215267356E-3</v>
      </c>
      <c r="ED10" s="45">
        <f t="shared" si="18"/>
        <v>0</v>
      </c>
      <c r="EE10" s="45">
        <f t="shared" si="19"/>
        <v>-4.405443881873747E-3</v>
      </c>
      <c r="EF10" s="45">
        <f t="shared" si="20"/>
        <v>-4.356144372656039E-3</v>
      </c>
      <c r="EG10" s="45">
        <f t="shared" si="21"/>
        <v>-4.3921019453607253E-3</v>
      </c>
      <c r="EH10" s="45">
        <f t="shared" si="22"/>
        <v>0</v>
      </c>
      <c r="EI10" s="45">
        <f t="shared" si="23"/>
        <v>0</v>
      </c>
      <c r="EJ10" s="45">
        <f t="shared" si="24"/>
        <v>-4.3862501598172822E-3</v>
      </c>
      <c r="EK10" s="45">
        <f t="shared" si="25"/>
        <v>-4.3795790143822738E-3</v>
      </c>
      <c r="EL10" s="45">
        <f t="shared" si="26"/>
        <v>-4.404795519431683E-3</v>
      </c>
      <c r="EM10" s="45">
        <f t="shared" si="27"/>
        <v>-4.3801020796524273E-3</v>
      </c>
    </row>
    <row r="11" spans="1:143" x14ac:dyDescent="0.25">
      <c r="A11" s="22" t="s">
        <v>9</v>
      </c>
      <c r="B11" s="109">
        <v>40882.477014999997</v>
      </c>
      <c r="D11" s="109">
        <v>10571.317531999999</v>
      </c>
      <c r="E11" s="109">
        <v>814.79711026999996</v>
      </c>
      <c r="F11" s="109">
        <v>726.02327355</v>
      </c>
      <c r="G11" s="109">
        <v>1447.7830323999999</v>
      </c>
      <c r="H11" s="109">
        <v>4821.8242649000003</v>
      </c>
      <c r="I11" s="109">
        <v>187.22815360000001</v>
      </c>
      <c r="J11" s="109">
        <v>106.36222284</v>
      </c>
      <c r="K11" s="109">
        <v>81.809501763</v>
      </c>
      <c r="L11" s="109">
        <v>75.029981383999996</v>
      </c>
      <c r="M11" s="109">
        <v>541.24589170000002</v>
      </c>
      <c r="N11" s="109">
        <v>15.238409187</v>
      </c>
      <c r="O11" s="109">
        <v>78.314004968999996</v>
      </c>
      <c r="P11" s="109">
        <v>46.919492329000001</v>
      </c>
      <c r="Q11" s="109">
        <v>49.548845037</v>
      </c>
      <c r="R11" s="109">
        <v>31.110961659000001</v>
      </c>
      <c r="S11" s="109">
        <v>0.84527355029999995</v>
      </c>
      <c r="T11" s="109">
        <v>9.7154626999999994E-6</v>
      </c>
      <c r="U11" s="109">
        <v>7.4745417199999997E-2</v>
      </c>
      <c r="V11" s="109">
        <v>5.4813783999999997E-2</v>
      </c>
      <c r="W11" s="109">
        <v>10.813160129</v>
      </c>
      <c r="X11" s="109">
        <v>7.5583324748000003</v>
      </c>
      <c r="Y11" s="109">
        <v>7.3260513202000004</v>
      </c>
      <c r="Z11" s="109">
        <v>10.795294314</v>
      </c>
      <c r="AA11" s="109">
        <v>2.4332302601000002</v>
      </c>
      <c r="AB11" s="109">
        <v>14.042920970000001</v>
      </c>
      <c r="AC11" s="109">
        <v>2.4915296699999999E-2</v>
      </c>
      <c r="AE11" s="109" t="s">
        <v>9</v>
      </c>
      <c r="AF11" s="109">
        <v>0</v>
      </c>
      <c r="AG11" s="109">
        <v>17.542230438660599</v>
      </c>
      <c r="AH11" s="109">
        <v>105.894623223571</v>
      </c>
      <c r="AI11" s="109">
        <v>186.40517086918399</v>
      </c>
      <c r="AJ11" s="109">
        <v>186.40517086918399</v>
      </c>
      <c r="AK11" s="109">
        <v>281.31292183085299</v>
      </c>
      <c r="AL11" s="109">
        <v>0</v>
      </c>
      <c r="AM11" s="109">
        <v>81.449901710272002</v>
      </c>
      <c r="AN11" s="109">
        <v>2.48058828010073E-2</v>
      </c>
      <c r="AO11" s="109">
        <v>74.700156327917995</v>
      </c>
      <c r="AP11" s="109">
        <v>3.4148374718927701</v>
      </c>
      <c r="AQ11" s="109">
        <v>40702.926627631598</v>
      </c>
      <c r="AR11" s="109">
        <v>0.231261224986193</v>
      </c>
      <c r="AS11" s="109">
        <v>5.6250483786868104</v>
      </c>
      <c r="AT11" s="109">
        <v>0.35819553434635598</v>
      </c>
      <c r="AU11" s="109">
        <v>8.3223314956001205E-3</v>
      </c>
      <c r="AV11" s="109">
        <v>1.28080732628328</v>
      </c>
      <c r="AW11" s="109">
        <v>2.1516964280460901E-2</v>
      </c>
      <c r="AX11" s="109">
        <v>738.69561316476802</v>
      </c>
      <c r="AY11" s="109">
        <v>25.231441769834699</v>
      </c>
      <c r="AZ11" s="109">
        <v>189.514712314115</v>
      </c>
      <c r="BA11" s="109">
        <v>10.747856990132</v>
      </c>
      <c r="BB11" s="109">
        <v>0</v>
      </c>
      <c r="BC11" s="109">
        <v>0</v>
      </c>
      <c r="BD11" s="109">
        <v>538.86619310048002</v>
      </c>
      <c r="BE11" s="109">
        <v>538.86619310048002</v>
      </c>
      <c r="BF11" s="109">
        <v>2.4225477675751699</v>
      </c>
      <c r="BG11" s="109">
        <v>84.198622977691798</v>
      </c>
      <c r="BH11" s="109">
        <v>206.590232094399</v>
      </c>
      <c r="BI11" s="109">
        <v>6.6858008631992899E-2</v>
      </c>
      <c r="BJ11" s="109">
        <v>493.07301709277198</v>
      </c>
      <c r="BK11" s="109">
        <v>0.32862653004499298</v>
      </c>
      <c r="BL11" s="109">
        <v>3.9445909858341999</v>
      </c>
      <c r="BM11" s="109">
        <v>11.226914503899399</v>
      </c>
      <c r="BN11" s="109">
        <v>77.970119691384099</v>
      </c>
      <c r="BO11" s="109">
        <v>46.713344722494</v>
      </c>
      <c r="BP11" s="109">
        <v>5774.3220499338004</v>
      </c>
      <c r="BQ11" s="109">
        <v>9472.3515220282898</v>
      </c>
      <c r="BR11" s="109">
        <v>968.28494632395905</v>
      </c>
      <c r="BS11" s="109">
        <v>10524.8350913299</v>
      </c>
      <c r="BT11" s="109">
        <v>3.3485894641384502E-4</v>
      </c>
      <c r="BU11" s="109">
        <v>301.369666634667</v>
      </c>
      <c r="BV11" s="109">
        <v>0.84156153711510195</v>
      </c>
      <c r="BW11" s="109">
        <v>9.6727599884918806E-6</v>
      </c>
      <c r="BX11" s="109">
        <v>7.4417235368179999E-2</v>
      </c>
      <c r="BY11" s="109">
        <v>5.4573274707875402E-2</v>
      </c>
      <c r="BZ11" s="109">
        <v>10.7656279944805</v>
      </c>
      <c r="CA11" s="109">
        <v>0</v>
      </c>
      <c r="CB11" s="109">
        <v>1292.8974054039199</v>
      </c>
      <c r="CC11" s="109">
        <v>0.30943682231738801</v>
      </c>
      <c r="CD11" s="109">
        <v>1.4952473325167399E-3</v>
      </c>
      <c r="CE11" s="109">
        <v>250.84459186265201</v>
      </c>
      <c r="CF11" s="109">
        <v>0.34297389403120598</v>
      </c>
      <c r="CG11" s="109">
        <v>0</v>
      </c>
      <c r="CH11" s="109">
        <v>6.9366945030848104</v>
      </c>
      <c r="CI11" s="109">
        <v>811.27009650676996</v>
      </c>
      <c r="CJ11" s="109">
        <v>722.88608644785097</v>
      </c>
      <c r="CK11" s="109">
        <v>88.384010058918506</v>
      </c>
      <c r="CL11" s="109">
        <v>0</v>
      </c>
      <c r="CM11" s="109">
        <v>0</v>
      </c>
      <c r="CN11" s="109">
        <v>227.86901353834099</v>
      </c>
      <c r="CO11" s="109">
        <v>0</v>
      </c>
      <c r="CP11" s="109">
        <v>34.483494231815897</v>
      </c>
      <c r="CQ11" s="109">
        <v>15.2670254801666</v>
      </c>
      <c r="CR11" s="109">
        <v>1.2133724400181799E-2</v>
      </c>
      <c r="CS11" s="109">
        <v>138.00494765138299</v>
      </c>
      <c r="CT11" s="109">
        <v>3.7086027842675602</v>
      </c>
      <c r="CU11" s="109">
        <v>6.5338188119402297E-3</v>
      </c>
      <c r="CV11" s="109">
        <v>48.807716497902803</v>
      </c>
      <c r="CW11" s="109">
        <v>2.9175611944884401E-5</v>
      </c>
      <c r="CX11" s="109">
        <v>1441.42042714435</v>
      </c>
      <c r="CY11" s="109">
        <v>575.02609285094502</v>
      </c>
      <c r="CZ11" s="109">
        <v>13.9811956707051</v>
      </c>
      <c r="DA11" s="109">
        <v>0</v>
      </c>
      <c r="DB11" s="109">
        <v>0</v>
      </c>
      <c r="DC11" s="109">
        <v>77.662378899789104</v>
      </c>
      <c r="DD11" s="109">
        <v>49.331131202999501</v>
      </c>
      <c r="DE11" s="109">
        <v>0</v>
      </c>
      <c r="DF11" s="109">
        <v>21.105541344237999</v>
      </c>
      <c r="DG11" s="109">
        <v>4800.6322540761803</v>
      </c>
      <c r="DH11" s="109">
        <v>30.974272759712399</v>
      </c>
      <c r="DI11" s="109">
        <v>83.155948266196503</v>
      </c>
      <c r="DK11" s="30">
        <f t="shared" si="0"/>
        <v>7.9999945126981182E-3</v>
      </c>
      <c r="DL11" s="45">
        <f t="shared" si="1"/>
        <v>-4.3918666499224409E-3</v>
      </c>
      <c r="DM11" s="45"/>
      <c r="DN11" s="45">
        <f t="shared" si="2"/>
        <v>-4.3970338162101384E-3</v>
      </c>
      <c r="DO11" s="45">
        <f t="shared" si="3"/>
        <v>-4.3287018556819046E-3</v>
      </c>
      <c r="DP11" s="45">
        <f t="shared" si="4"/>
        <v>-4.3210558344903734E-3</v>
      </c>
      <c r="DQ11" s="45">
        <f t="shared" si="5"/>
        <v>-4.394722906168172E-3</v>
      </c>
      <c r="DR11" s="45">
        <f t="shared" si="6"/>
        <v>-4.3950193245500943E-3</v>
      </c>
      <c r="DS11" s="45">
        <f t="shared" si="7"/>
        <v>-4.3956142011327424E-3</v>
      </c>
      <c r="DT11" s="45">
        <f t="shared" si="8"/>
        <v>-4.3962941347362164E-3</v>
      </c>
      <c r="DU11" s="45">
        <f t="shared" si="9"/>
        <v>-4.3955780805235841E-3</v>
      </c>
      <c r="DV11" s="45">
        <f t="shared" si="10"/>
        <v>-4.3959101414935906E-3</v>
      </c>
      <c r="DW11" s="45">
        <f t="shared" si="11"/>
        <v>-4.3967051501224309E-3</v>
      </c>
      <c r="DX11" s="45">
        <f t="shared" si="12"/>
        <v>-4.3904646768165951E-3</v>
      </c>
      <c r="DY11" s="45">
        <f t="shared" si="13"/>
        <v>-4.3911083049835223E-3</v>
      </c>
      <c r="DZ11" s="45">
        <f t="shared" si="14"/>
        <v>-4.3936452905434546E-3</v>
      </c>
      <c r="EA11" s="45">
        <f t="shared" si="15"/>
        <v>-4.3939234877810682E-3</v>
      </c>
      <c r="EB11" s="45">
        <f t="shared" si="16"/>
        <v>-4.3935928688356614E-3</v>
      </c>
      <c r="EC11" s="45">
        <f t="shared" si="17"/>
        <v>-4.3914933616230533E-3</v>
      </c>
      <c r="ED11" s="45">
        <f t="shared" si="18"/>
        <v>-4.3953348210702082E-3</v>
      </c>
      <c r="EE11" s="45">
        <f t="shared" si="19"/>
        <v>-4.3906615831960146E-3</v>
      </c>
      <c r="EF11" s="45">
        <f t="shared" si="20"/>
        <v>-4.387752031945016E-3</v>
      </c>
      <c r="EG11" s="45">
        <f t="shared" si="21"/>
        <v>-4.3957671903907761E-3</v>
      </c>
      <c r="EH11" s="45">
        <f t="shared" si="22"/>
        <v>-4.389951729687265E-3</v>
      </c>
      <c r="EI11" s="45">
        <f t="shared" si="23"/>
        <v>-4.3899208047883291E-3</v>
      </c>
      <c r="EJ11" s="45">
        <f t="shared" si="24"/>
        <v>-4.3942594326937291E-3</v>
      </c>
      <c r="EK11" s="45">
        <f t="shared" si="25"/>
        <v>-4.3902513872202571E-3</v>
      </c>
      <c r="EL11" s="45">
        <f t="shared" si="26"/>
        <v>-4.395474376503658E-3</v>
      </c>
      <c r="EM11" s="45">
        <f t="shared" si="27"/>
        <v>-4.3914347202094091E-3</v>
      </c>
    </row>
    <row r="12" spans="1:143" x14ac:dyDescent="0.25">
      <c r="A12" s="22" t="s">
        <v>10</v>
      </c>
      <c r="B12" s="109">
        <v>13979.755123999999</v>
      </c>
      <c r="D12" s="109">
        <v>7544.6579283999999</v>
      </c>
      <c r="E12" s="109">
        <v>286.50271300000003</v>
      </c>
      <c r="F12" s="109">
        <v>258.40974012999999</v>
      </c>
      <c r="G12" s="109">
        <v>743.09464648000005</v>
      </c>
      <c r="H12" s="109">
        <v>1767.9063916</v>
      </c>
      <c r="I12" s="109">
        <v>65.750841223999998</v>
      </c>
      <c r="J12" s="109">
        <v>37.278023828999999</v>
      </c>
      <c r="K12" s="109">
        <v>28.844375703000001</v>
      </c>
      <c r="L12" s="109">
        <v>26.273133439999999</v>
      </c>
      <c r="M12" s="109">
        <v>190.05610897</v>
      </c>
      <c r="N12" s="109">
        <v>5.1449235182999997</v>
      </c>
      <c r="O12" s="109">
        <v>27.449453391999999</v>
      </c>
      <c r="P12" s="109">
        <v>15.846882344000001</v>
      </c>
      <c r="Q12" s="109">
        <v>17.573371323</v>
      </c>
      <c r="R12" s="109">
        <v>8.9513538653999998</v>
      </c>
      <c r="S12" s="109">
        <v>0.2741149048</v>
      </c>
      <c r="T12" s="109">
        <v>4.0261685E-7</v>
      </c>
      <c r="U12" s="109">
        <v>2.42457113E-2</v>
      </c>
      <c r="V12" s="109">
        <v>1.7780596199999998E-2</v>
      </c>
      <c r="W12" s="109">
        <v>5.4534411559000002</v>
      </c>
      <c r="X12" s="109">
        <v>0.79245027430000003</v>
      </c>
      <c r="Y12" s="109">
        <v>0.78631807740000004</v>
      </c>
      <c r="Z12" s="109">
        <v>3.8518670756</v>
      </c>
      <c r="AA12" s="109">
        <v>0.47588849329999999</v>
      </c>
      <c r="AB12" s="109">
        <v>4.9164457402000004</v>
      </c>
      <c r="AC12" s="109">
        <v>8.0823308000000007E-3</v>
      </c>
      <c r="AE12" s="109" t="s">
        <v>10</v>
      </c>
      <c r="AF12" s="109">
        <v>0</v>
      </c>
      <c r="AG12" s="109">
        <v>6.3717415207671699</v>
      </c>
      <c r="AH12" s="109">
        <v>37.114399386809502</v>
      </c>
      <c r="AI12" s="109">
        <v>65.462233238321502</v>
      </c>
      <c r="AJ12" s="109">
        <v>65.462233238321502</v>
      </c>
      <c r="AK12" s="109">
        <v>102.230043916803</v>
      </c>
      <c r="AL12" s="109">
        <v>0</v>
      </c>
      <c r="AM12" s="109">
        <v>28.717804647702401</v>
      </c>
      <c r="AN12" s="109">
        <v>8.0468558795683508E-3</v>
      </c>
      <c r="AO12" s="109">
        <v>26.157809288752699</v>
      </c>
      <c r="AP12" s="109">
        <v>1.9771551848922</v>
      </c>
      <c r="AQ12" s="109">
        <v>13918.396142810099</v>
      </c>
      <c r="AR12" s="109">
        <v>6.1052767870720904E-3</v>
      </c>
      <c r="AS12" s="109">
        <v>0.60374797715416395</v>
      </c>
      <c r="AT12" s="109">
        <v>3.8445814776379601E-2</v>
      </c>
      <c r="AU12" s="109">
        <v>8.9325646060836399E-4</v>
      </c>
      <c r="AV12" s="109">
        <v>0.137471258178541</v>
      </c>
      <c r="AW12" s="109">
        <v>2.3094605130397801E-3</v>
      </c>
      <c r="AX12" s="109">
        <v>269.044495891775</v>
      </c>
      <c r="AY12" s="109">
        <v>9.2788402538574601</v>
      </c>
      <c r="AZ12" s="109">
        <v>69.283621367620398</v>
      </c>
      <c r="BA12" s="109">
        <v>3.83495852947406</v>
      </c>
      <c r="BB12" s="109">
        <v>0</v>
      </c>
      <c r="BC12" s="109">
        <v>0</v>
      </c>
      <c r="BD12" s="109">
        <v>189.22191239624701</v>
      </c>
      <c r="BE12" s="109">
        <v>189.22191239624701</v>
      </c>
      <c r="BF12" s="109">
        <v>0.47379909668786302</v>
      </c>
      <c r="BG12" s="109">
        <v>60.092315209495901</v>
      </c>
      <c r="BH12" s="109">
        <v>75.853353744476905</v>
      </c>
      <c r="BI12" s="109">
        <v>4.0836320051206999E-2</v>
      </c>
      <c r="BJ12" s="109">
        <v>179.168867501433</v>
      </c>
      <c r="BK12" s="109">
        <v>0.12506747132479201</v>
      </c>
      <c r="BL12" s="109">
        <v>1.33180840406422</v>
      </c>
      <c r="BM12" s="109">
        <v>3.7905331128270401</v>
      </c>
      <c r="BN12" s="109">
        <v>27.329073408623</v>
      </c>
      <c r="BO12" s="109">
        <v>15.777327051797</v>
      </c>
      <c r="BP12" s="109">
        <v>2102.1677078786502</v>
      </c>
      <c r="BQ12" s="109">
        <v>6760.3882101337304</v>
      </c>
      <c r="BR12" s="109">
        <v>691.06195541771797</v>
      </c>
      <c r="BS12" s="109">
        <v>7511.5424807609497</v>
      </c>
      <c r="BT12" s="109">
        <v>1.2744036674671201E-4</v>
      </c>
      <c r="BU12" s="109">
        <v>109.921219933868</v>
      </c>
      <c r="BV12" s="109">
        <v>0.27291215675494102</v>
      </c>
      <c r="BW12" s="109">
        <v>4.0085268124583101E-7</v>
      </c>
      <c r="BX12" s="109">
        <v>2.4139254488544599E-2</v>
      </c>
      <c r="BY12" s="109">
        <v>1.7702515935051798E-2</v>
      </c>
      <c r="BZ12" s="109">
        <v>5.4295056646986</v>
      </c>
      <c r="CA12" s="109">
        <v>0</v>
      </c>
      <c r="CB12" s="109">
        <v>480.85545480953601</v>
      </c>
      <c r="CC12" s="109">
        <v>0.110081513512679</v>
      </c>
      <c r="CD12" s="109">
        <v>1.60486842425194E-4</v>
      </c>
      <c r="CE12" s="109">
        <v>88.904210309760401</v>
      </c>
      <c r="CF12" s="109">
        <v>0.123142889846569</v>
      </c>
      <c r="CG12" s="109">
        <v>0</v>
      </c>
      <c r="CH12" s="109">
        <v>2.5039627854406699</v>
      </c>
      <c r="CI12" s="109">
        <v>285.26448145089302</v>
      </c>
      <c r="CJ12" s="109">
        <v>257.29481792990202</v>
      </c>
      <c r="CK12" s="109">
        <v>27.9696635209907</v>
      </c>
      <c r="CL12" s="109">
        <v>0</v>
      </c>
      <c r="CM12" s="109">
        <v>0</v>
      </c>
      <c r="CN12" s="109">
        <v>81.741449253988904</v>
      </c>
      <c r="CO12" s="109">
        <v>0</v>
      </c>
      <c r="CP12" s="109">
        <v>12.1522767540843</v>
      </c>
      <c r="CQ12" s="109">
        <v>5.5111544761410203</v>
      </c>
      <c r="CR12" s="109">
        <v>1.0052338933999099E-3</v>
      </c>
      <c r="CS12" s="109">
        <v>48.634734313221699</v>
      </c>
      <c r="CT12" s="109">
        <v>1.3470479680715</v>
      </c>
      <c r="CU12" s="109">
        <v>1.9196591137639999E-4</v>
      </c>
      <c r="CV12" s="109">
        <v>17.612444815809301</v>
      </c>
      <c r="CW12" s="109">
        <v>3.1314500487331702E-6</v>
      </c>
      <c r="CX12" s="109">
        <v>739.83300478853596</v>
      </c>
      <c r="CY12" s="109">
        <v>214.63433618686199</v>
      </c>
      <c r="CZ12" s="109">
        <v>4.8948677470770896</v>
      </c>
      <c r="DA12" s="109">
        <v>0</v>
      </c>
      <c r="DB12" s="109">
        <v>0</v>
      </c>
      <c r="DC12" s="109">
        <v>28.970510722367699</v>
      </c>
      <c r="DD12" s="109">
        <v>17.4962344669452</v>
      </c>
      <c r="DE12" s="109">
        <v>0</v>
      </c>
      <c r="DF12" s="109">
        <v>8.1357818152086701</v>
      </c>
      <c r="DG12" s="109">
        <v>1760.1468509633601</v>
      </c>
      <c r="DH12" s="109">
        <v>8.9120685444995509</v>
      </c>
      <c r="DI12" s="109">
        <v>31.309033764793298</v>
      </c>
      <c r="DK12" s="30">
        <f t="shared" si="0"/>
        <v>7.9999967201687585E-3</v>
      </c>
      <c r="DL12" s="45">
        <f t="shared" si="1"/>
        <v>-4.3891313292434521E-3</v>
      </c>
      <c r="DM12" s="45"/>
      <c r="DN12" s="45">
        <f t="shared" si="2"/>
        <v>-4.389257664604687E-3</v>
      </c>
      <c r="DO12" s="45">
        <f t="shared" si="3"/>
        <v>-4.3218842018679692E-3</v>
      </c>
      <c r="DP12" s="45">
        <f t="shared" si="4"/>
        <v>-4.3145517639430822E-3</v>
      </c>
      <c r="DQ12" s="45">
        <f t="shared" si="5"/>
        <v>-4.3892681866493262E-3</v>
      </c>
      <c r="DR12" s="45">
        <f t="shared" si="6"/>
        <v>-4.3891128362386648E-3</v>
      </c>
      <c r="DS12" s="45">
        <f t="shared" si="7"/>
        <v>-4.3894189078929977E-3</v>
      </c>
      <c r="DT12" s="45">
        <f t="shared" si="8"/>
        <v>-4.3893003272133359E-3</v>
      </c>
      <c r="DU12" s="45">
        <f t="shared" si="9"/>
        <v>-4.3880670741795738E-3</v>
      </c>
      <c r="DV12" s="45">
        <f t="shared" si="10"/>
        <v>-4.3894327073954152E-3</v>
      </c>
      <c r="DW12" s="45">
        <f t="shared" si="11"/>
        <v>-4.3892121030672405E-3</v>
      </c>
      <c r="DX12" s="45">
        <f t="shared" si="12"/>
        <v>-4.3891811663317555E-3</v>
      </c>
      <c r="DY12" s="45">
        <f t="shared" si="13"/>
        <v>-4.3855147735686172E-3</v>
      </c>
      <c r="DZ12" s="45">
        <f t="shared" si="14"/>
        <v>-4.3892098580094506E-3</v>
      </c>
      <c r="EA12" s="45">
        <f t="shared" si="15"/>
        <v>-4.3894170695547314E-3</v>
      </c>
      <c r="EB12" s="45">
        <f t="shared" si="16"/>
        <v>-4.3887574428601132E-3</v>
      </c>
      <c r="EC12" s="45">
        <f t="shared" si="17"/>
        <v>-4.3877513553542014E-3</v>
      </c>
      <c r="ED12" s="45">
        <f t="shared" si="18"/>
        <v>-4.3817558906662302E-3</v>
      </c>
      <c r="EE12" s="45">
        <f t="shared" si="19"/>
        <v>-4.3907481260572747E-3</v>
      </c>
      <c r="EF12" s="45">
        <f t="shared" si="20"/>
        <v>-4.3913187201338058E-3</v>
      </c>
      <c r="EG12" s="45">
        <f t="shared" si="21"/>
        <v>-4.3890619733752499E-3</v>
      </c>
      <c r="EH12" s="45">
        <f t="shared" si="22"/>
        <v>-4.3879477904992508E-3</v>
      </c>
      <c r="EI12" s="45">
        <f t="shared" si="23"/>
        <v>-4.3879320804576984E-3</v>
      </c>
      <c r="EJ12" s="45">
        <f t="shared" si="24"/>
        <v>-4.389701356271784E-3</v>
      </c>
      <c r="EK12" s="45">
        <f t="shared" si="25"/>
        <v>-4.3905171937406321E-3</v>
      </c>
      <c r="EL12" s="45">
        <f t="shared" si="26"/>
        <v>-4.3889415775456037E-3</v>
      </c>
      <c r="EM12" s="45">
        <f t="shared" si="27"/>
        <v>-4.3891943190013842E-3</v>
      </c>
    </row>
    <row r="13" spans="1:143" x14ac:dyDescent="0.25">
      <c r="A13" s="22" t="s">
        <v>12</v>
      </c>
      <c r="B13" s="109">
        <v>4125.2987697999997</v>
      </c>
      <c r="D13" s="109">
        <v>369.73674331000001</v>
      </c>
      <c r="E13" s="109">
        <v>95.050985842000003</v>
      </c>
      <c r="F13" s="109">
        <v>78.206340924000003</v>
      </c>
      <c r="G13" s="109">
        <v>52.430180745000001</v>
      </c>
      <c r="H13" s="109">
        <v>256.14438344000001</v>
      </c>
      <c r="I13" s="109">
        <v>9.5108710867999999</v>
      </c>
      <c r="J13" s="109">
        <v>5.3260120360999998</v>
      </c>
      <c r="K13" s="109">
        <v>5.2548521080999997</v>
      </c>
      <c r="L13" s="109">
        <v>4.0340181460000002</v>
      </c>
      <c r="M13" s="109">
        <v>27.759037172999999</v>
      </c>
      <c r="N13" s="109">
        <v>3.1574678608000002</v>
      </c>
      <c r="O13" s="109">
        <v>3.9084471443000002</v>
      </c>
      <c r="P13" s="109">
        <v>5.9899707914000002</v>
      </c>
      <c r="Q13" s="109">
        <v>5.5040973951999996</v>
      </c>
      <c r="R13" s="109">
        <v>3.2711549811</v>
      </c>
      <c r="S13" s="109">
        <v>0.17363387180000001</v>
      </c>
      <c r="T13" s="109">
        <v>1.19797E-5</v>
      </c>
      <c r="U13" s="109">
        <v>1.53757674E-2</v>
      </c>
      <c r="V13" s="109">
        <v>1.12729674E-2</v>
      </c>
      <c r="W13" s="109">
        <v>0.83132050989999995</v>
      </c>
      <c r="X13" s="109">
        <v>0.21542983839999999</v>
      </c>
      <c r="Y13" s="109">
        <v>0.20871028010000001</v>
      </c>
      <c r="Z13" s="109">
        <v>0.96409739709999998</v>
      </c>
      <c r="AA13" s="109">
        <v>0.30650113670000001</v>
      </c>
      <c r="AB13" s="109">
        <v>0.80129182769999996</v>
      </c>
      <c r="AC13" s="109">
        <v>5.1220010000000002E-3</v>
      </c>
      <c r="AE13" s="109" t="s">
        <v>12</v>
      </c>
      <c r="AF13" s="109">
        <v>0</v>
      </c>
      <c r="AG13" s="109">
        <v>0.93955458669010905</v>
      </c>
      <c r="AH13" s="109">
        <v>5.3023703101828401</v>
      </c>
      <c r="AI13" s="109">
        <v>9.4686585307201501</v>
      </c>
      <c r="AJ13" s="109">
        <v>9.4686585307201501</v>
      </c>
      <c r="AK13" s="109">
        <v>14.990540612875501</v>
      </c>
      <c r="AL13" s="109">
        <v>0</v>
      </c>
      <c r="AM13" s="109">
        <v>5.2315258548679999</v>
      </c>
      <c r="AN13" s="109">
        <v>5.0992521261820798E-3</v>
      </c>
      <c r="AO13" s="109">
        <v>4.0161136005498097</v>
      </c>
      <c r="AP13" s="109">
        <v>0.104657733622799</v>
      </c>
      <c r="AQ13" s="109">
        <v>4106.9817541295297</v>
      </c>
      <c r="AR13" s="109">
        <v>6.6897437769583897E-3</v>
      </c>
      <c r="AS13" s="109">
        <v>0.160243104251062</v>
      </c>
      <c r="AT13" s="109">
        <v>1.0204085711293699E-2</v>
      </c>
      <c r="AU13" s="109">
        <v>2.3708146574292899E-4</v>
      </c>
      <c r="AV13" s="109">
        <v>3.6486936825454501E-2</v>
      </c>
      <c r="AW13" s="109">
        <v>6.1296370045800996E-4</v>
      </c>
      <c r="AX13" s="109">
        <v>39.477116650523001</v>
      </c>
      <c r="AY13" s="109">
        <v>1.3408034636655799</v>
      </c>
      <c r="AZ13" s="109">
        <v>10.098565971294301</v>
      </c>
      <c r="BA13" s="109">
        <v>0.95981709130640902</v>
      </c>
      <c r="BB13" s="109">
        <v>0</v>
      </c>
      <c r="BC13" s="109">
        <v>0</v>
      </c>
      <c r="BD13" s="109">
        <v>27.635867814679798</v>
      </c>
      <c r="BE13" s="109">
        <v>27.635867814679798</v>
      </c>
      <c r="BF13" s="109">
        <v>0.30514007103410201</v>
      </c>
      <c r="BG13" s="109">
        <v>2.9447740066072501</v>
      </c>
      <c r="BH13" s="109">
        <v>10.985623258606299</v>
      </c>
      <c r="BI13" s="109">
        <v>2.0472414865102201E-3</v>
      </c>
      <c r="BJ13" s="109">
        <v>26.349068158636602</v>
      </c>
      <c r="BK13" s="109">
        <v>8.9924943363250097E-3</v>
      </c>
      <c r="BL13" s="109">
        <v>0.81729580281860903</v>
      </c>
      <c r="BM13" s="109">
        <v>2.3261500778782702</v>
      </c>
      <c r="BN13" s="109">
        <v>3.89111886294278</v>
      </c>
      <c r="BO13" s="109">
        <v>5.9633691389066099</v>
      </c>
      <c r="BP13" s="109">
        <v>309.458072878189</v>
      </c>
      <c r="BQ13" s="109">
        <v>331.28646874319998</v>
      </c>
      <c r="BR13" s="109">
        <v>33.864757013993803</v>
      </c>
      <c r="BS13" s="109">
        <v>368.09599976380099</v>
      </c>
      <c r="BT13" s="109">
        <v>9.1631278304798695E-6</v>
      </c>
      <c r="BU13" s="109">
        <v>16.077931922405501</v>
      </c>
      <c r="BV13" s="109">
        <v>0.17286187105648801</v>
      </c>
      <c r="BW13" s="109">
        <v>1.1926224353356801E-5</v>
      </c>
      <c r="BX13" s="109">
        <v>1.53075282020491E-2</v>
      </c>
      <c r="BY13" s="109">
        <v>1.1222843489052401E-2</v>
      </c>
      <c r="BZ13" s="109">
        <v>0.827629237938458</v>
      </c>
      <c r="CA13" s="109">
        <v>0</v>
      </c>
      <c r="CB13" s="109">
        <v>68.052067998713596</v>
      </c>
      <c r="CC13" s="109">
        <v>3.3293548142881497E-2</v>
      </c>
      <c r="CD13" s="109">
        <v>4.2595639769175999E-5</v>
      </c>
      <c r="CE13" s="109">
        <v>26.8649008440395</v>
      </c>
      <c r="CF13" s="109">
        <v>3.7225772119247998E-2</v>
      </c>
      <c r="CG13" s="109">
        <v>0</v>
      </c>
      <c r="CH13" s="109">
        <v>0.75684187809542702</v>
      </c>
      <c r="CI13" s="109">
        <v>94.6347166368936</v>
      </c>
      <c r="CJ13" s="109">
        <v>77.864877951289202</v>
      </c>
      <c r="CK13" s="109">
        <v>16.769838685604299</v>
      </c>
      <c r="CL13" s="109">
        <v>0</v>
      </c>
      <c r="CM13" s="109">
        <v>0</v>
      </c>
      <c r="CN13" s="109">
        <v>24.741862293468198</v>
      </c>
      <c r="CO13" s="109">
        <v>0</v>
      </c>
      <c r="CP13" s="109">
        <v>3.68662313585431</v>
      </c>
      <c r="CQ13" s="109">
        <v>1.66578891317647</v>
      </c>
      <c r="CR13" s="109">
        <v>3.57966357314109E-4</v>
      </c>
      <c r="CS13" s="109">
        <v>14.754257514509099</v>
      </c>
      <c r="CT13" s="109">
        <v>0.19863115985850999</v>
      </c>
      <c r="CU13" s="109">
        <v>2.0722727620937201E-4</v>
      </c>
      <c r="CV13" s="109">
        <v>5.3234754314720796</v>
      </c>
      <c r="CW13" s="109">
        <v>8.3113857284897797E-7</v>
      </c>
      <c r="CX13" s="109">
        <v>52.197558992796402</v>
      </c>
      <c r="CY13" s="109">
        <v>30.2267589096219</v>
      </c>
      <c r="CZ13" s="109">
        <v>0.79773420480545798</v>
      </c>
      <c r="DA13" s="109">
        <v>0</v>
      </c>
      <c r="DB13" s="109">
        <v>0</v>
      </c>
      <c r="DC13" s="109">
        <v>4.0635302566575602</v>
      </c>
      <c r="DD13" s="109">
        <v>5.4796569786508904</v>
      </c>
      <c r="DE13" s="109">
        <v>0</v>
      </c>
      <c r="DF13" s="109">
        <v>1.04728045066466</v>
      </c>
      <c r="DG13" s="109">
        <v>255.00743187332199</v>
      </c>
      <c r="DH13" s="109">
        <v>3.2566299193081898</v>
      </c>
      <c r="DI13" s="109">
        <v>4.3336958143432698</v>
      </c>
      <c r="DK13" s="30">
        <f t="shared" si="0"/>
        <v>8.0000163231788608E-3</v>
      </c>
      <c r="DL13" s="45">
        <f t="shared" si="1"/>
        <v>-4.4401670503390143E-3</v>
      </c>
      <c r="DM13" s="45"/>
      <c r="DN13" s="45">
        <f t="shared" si="2"/>
        <v>-4.4375993889884053E-3</v>
      </c>
      <c r="DO13" s="45">
        <f t="shared" si="3"/>
        <v>-4.3794306962618226E-3</v>
      </c>
      <c r="DP13" s="45">
        <f t="shared" si="4"/>
        <v>-4.3661801418714936E-3</v>
      </c>
      <c r="DQ13" s="45">
        <f t="shared" si="5"/>
        <v>-4.4367909646350571E-3</v>
      </c>
      <c r="DR13" s="45">
        <f t="shared" si="6"/>
        <v>-4.4387136325569456E-3</v>
      </c>
      <c r="DS13" s="45">
        <f t="shared" si="7"/>
        <v>-4.4383480434758557E-3</v>
      </c>
      <c r="DT13" s="45">
        <f t="shared" si="8"/>
        <v>-4.438917102874502E-3</v>
      </c>
      <c r="DU13" s="45">
        <f t="shared" si="9"/>
        <v>-4.438993286993544E-3</v>
      </c>
      <c r="DV13" s="45">
        <f t="shared" si="10"/>
        <v>-4.438389913526802E-3</v>
      </c>
      <c r="DW13" s="45">
        <f t="shared" si="11"/>
        <v>-4.4370904348225151E-3</v>
      </c>
      <c r="DX13" s="45">
        <f t="shared" si="12"/>
        <v>-4.4408940078865065E-3</v>
      </c>
      <c r="DY13" s="45">
        <f t="shared" si="13"/>
        <v>-4.4335462953596317E-3</v>
      </c>
      <c r="DZ13" s="45">
        <f t="shared" si="14"/>
        <v>-4.441032088434084E-3</v>
      </c>
      <c r="EA13" s="45">
        <f t="shared" si="15"/>
        <v>-4.4404040834057851E-3</v>
      </c>
      <c r="EB13" s="45">
        <f t="shared" si="16"/>
        <v>-4.4403465674151127E-3</v>
      </c>
      <c r="EC13" s="45">
        <f t="shared" si="17"/>
        <v>-4.4461413865217788E-3</v>
      </c>
      <c r="ED13" s="45">
        <f t="shared" si="18"/>
        <v>-4.4638552420510598E-3</v>
      </c>
      <c r="EE13" s="45">
        <f t="shared" si="19"/>
        <v>-4.4381003026164349E-3</v>
      </c>
      <c r="EF13" s="45">
        <f t="shared" si="20"/>
        <v>-4.4463812560656809E-3</v>
      </c>
      <c r="EG13" s="45">
        <f t="shared" si="21"/>
        <v>-4.4402512840516573E-3</v>
      </c>
      <c r="EH13" s="45">
        <f t="shared" si="22"/>
        <v>-4.4372807227175074E-3</v>
      </c>
      <c r="EI13" s="45">
        <f t="shared" si="23"/>
        <v>-4.4372905136495413E-3</v>
      </c>
      <c r="EJ13" s="45">
        <f t="shared" si="24"/>
        <v>-4.439702675752567E-3</v>
      </c>
      <c r="EK13" s="45">
        <f t="shared" si="25"/>
        <v>-4.4406545455333638E-3</v>
      </c>
      <c r="EL13" s="45">
        <f t="shared" si="26"/>
        <v>-4.4398592018012398E-3</v>
      </c>
      <c r="EM13" s="45">
        <f t="shared" si="27"/>
        <v>-4.441403626809194E-3</v>
      </c>
    </row>
    <row r="14" spans="1:143" x14ac:dyDescent="0.25">
      <c r="A14" s="22" t="s">
        <v>13</v>
      </c>
      <c r="B14" s="109">
        <v>20020.663425999999</v>
      </c>
      <c r="D14" s="109">
        <v>5359.3289164999997</v>
      </c>
      <c r="E14" s="109">
        <v>263.84657306999998</v>
      </c>
      <c r="F14" s="109">
        <v>229.46586970999999</v>
      </c>
      <c r="G14" s="109">
        <v>788.62113109999996</v>
      </c>
      <c r="H14" s="109">
        <v>1810.8586115999999</v>
      </c>
      <c r="I14" s="109">
        <v>65.519023966000006</v>
      </c>
      <c r="J14" s="109">
        <v>37.095469125999998</v>
      </c>
      <c r="K14" s="109">
        <v>29.422401212</v>
      </c>
      <c r="L14" s="109">
        <v>26.293452810000002</v>
      </c>
      <c r="M14" s="109">
        <v>189.53571127000001</v>
      </c>
      <c r="N14" s="109">
        <v>6.4149298316000003</v>
      </c>
      <c r="O14" s="109">
        <v>27.308152792000001</v>
      </c>
      <c r="P14" s="109">
        <v>17.870541841000001</v>
      </c>
      <c r="Q14" s="109">
        <v>19.281083706</v>
      </c>
      <c r="R14" s="109">
        <v>11.825829393999999</v>
      </c>
      <c r="S14" s="109">
        <v>0.3487178943</v>
      </c>
      <c r="T14" s="109">
        <v>6.8154110000000001E-6</v>
      </c>
      <c r="U14" s="109">
        <v>3.0849478199999999E-2</v>
      </c>
      <c r="V14" s="109">
        <v>2.2622110500000001E-2</v>
      </c>
      <c r="W14" s="109">
        <v>3.8888261900000001</v>
      </c>
      <c r="X14" s="109">
        <v>4.0704480721999996</v>
      </c>
      <c r="Y14" s="109">
        <v>3.9447690229000001</v>
      </c>
      <c r="Z14" s="109">
        <v>4.0983477150000001</v>
      </c>
      <c r="AA14" s="109">
        <v>1.2469671616</v>
      </c>
      <c r="AB14" s="109">
        <v>4.9418305671000002</v>
      </c>
      <c r="AC14" s="109">
        <v>1.02819968E-2</v>
      </c>
      <c r="AE14" s="109" t="s">
        <v>13</v>
      </c>
      <c r="AF14" s="109">
        <v>0</v>
      </c>
      <c r="AG14" s="109">
        <v>6.5125953425815402</v>
      </c>
      <c r="AH14" s="109">
        <v>36.931705749844603</v>
      </c>
      <c r="AI14" s="109">
        <v>65.229534964947106</v>
      </c>
      <c r="AJ14" s="109">
        <v>65.229534964947106</v>
      </c>
      <c r="AK14" s="109">
        <v>104.980176494334</v>
      </c>
      <c r="AL14" s="109">
        <v>0</v>
      </c>
      <c r="AM14" s="109">
        <v>29.292507040457501</v>
      </c>
      <c r="AN14" s="109">
        <v>1.0236611678731199E-2</v>
      </c>
      <c r="AO14" s="109">
        <v>26.1774190966274</v>
      </c>
      <c r="AP14" s="109">
        <v>2.1219340052395301</v>
      </c>
      <c r="AQ14" s="109">
        <v>19932.301592787298</v>
      </c>
      <c r="AR14" s="109">
        <v>0.12512442409133701</v>
      </c>
      <c r="AS14" s="109">
        <v>3.02878273463251</v>
      </c>
      <c r="AT14" s="109">
        <v>0.19286884195392301</v>
      </c>
      <c r="AU14" s="109">
        <v>4.4811223062698304E-3</v>
      </c>
      <c r="AV14" s="109">
        <v>0.68964590156981098</v>
      </c>
      <c r="AW14" s="109">
        <v>1.15857144941439E-2</v>
      </c>
      <c r="AX14" s="109">
        <v>275.11277165385599</v>
      </c>
      <c r="AY14" s="109">
        <v>9.4824556358946701</v>
      </c>
      <c r="AZ14" s="109">
        <v>70.879574876544396</v>
      </c>
      <c r="BA14" s="109">
        <v>4.0802553207028698</v>
      </c>
      <c r="BB14" s="109">
        <v>0</v>
      </c>
      <c r="BC14" s="109">
        <v>0</v>
      </c>
      <c r="BD14" s="109">
        <v>188.69839272175699</v>
      </c>
      <c r="BE14" s="109">
        <v>188.69839272175699</v>
      </c>
      <c r="BF14" s="109">
        <v>1.2414669701716401</v>
      </c>
      <c r="BG14" s="109">
        <v>42.6851278009322</v>
      </c>
      <c r="BH14" s="109">
        <v>77.544825316708398</v>
      </c>
      <c r="BI14" s="109">
        <v>4.1524646792170203E-2</v>
      </c>
      <c r="BJ14" s="109">
        <v>183.49053337783801</v>
      </c>
      <c r="BK14" s="109">
        <v>0.183060457190142</v>
      </c>
      <c r="BL14" s="109">
        <v>1.6605226997348901</v>
      </c>
      <c r="BM14" s="109">
        <v>4.7261037739600997</v>
      </c>
      <c r="BN14" s="109">
        <v>27.187714785430899</v>
      </c>
      <c r="BO14" s="109">
        <v>17.791649713009502</v>
      </c>
      <c r="BP14" s="109">
        <v>2146.8684404701298</v>
      </c>
      <c r="BQ14" s="109">
        <v>4802.0846259728296</v>
      </c>
      <c r="BR14" s="109">
        <v>490.88090491574002</v>
      </c>
      <c r="BS14" s="109">
        <v>5335.6506586895002</v>
      </c>
      <c r="BT14" s="109">
        <v>1.8653193957708701E-4</v>
      </c>
      <c r="BU14" s="109">
        <v>112.48843786775799</v>
      </c>
      <c r="BV14" s="109">
        <v>0.34718127186160302</v>
      </c>
      <c r="BW14" s="109">
        <v>6.7853467911748997E-6</v>
      </c>
      <c r="BX14" s="109">
        <v>3.07133296579357E-2</v>
      </c>
      <c r="BY14" s="109">
        <v>2.2522334009148302E-2</v>
      </c>
      <c r="BZ14" s="109">
        <v>3.8716604824519401</v>
      </c>
      <c r="CA14" s="109">
        <v>0</v>
      </c>
      <c r="CB14" s="109">
        <v>492.38477099307499</v>
      </c>
      <c r="CC14" s="109">
        <v>9.7830458182697005E-2</v>
      </c>
      <c r="CD14" s="109">
        <v>8.0510809832073796E-4</v>
      </c>
      <c r="CE14" s="109">
        <v>79.587711755805003</v>
      </c>
      <c r="CF14" s="109">
        <v>0.107389071483115</v>
      </c>
      <c r="CG14" s="109">
        <v>0</v>
      </c>
      <c r="CH14" s="109">
        <v>2.1596955926905701</v>
      </c>
      <c r="CI14" s="109">
        <v>262.69873077914002</v>
      </c>
      <c r="CJ14" s="109">
        <v>228.46972225973099</v>
      </c>
      <c r="CK14" s="109">
        <v>34.2290085194089</v>
      </c>
      <c r="CL14" s="109">
        <v>0</v>
      </c>
      <c r="CM14" s="109">
        <v>0</v>
      </c>
      <c r="CN14" s="109">
        <v>71.443808277859503</v>
      </c>
      <c r="CO14" s="109">
        <v>0</v>
      </c>
      <c r="CP14" s="109">
        <v>11.0169753822935</v>
      </c>
      <c r="CQ14" s="109">
        <v>4.7531525461003001</v>
      </c>
      <c r="CR14" s="109">
        <v>6.8954195106543797E-3</v>
      </c>
      <c r="CS14" s="109">
        <v>44.0900071287885</v>
      </c>
      <c r="CT14" s="109">
        <v>1.3768199824030201</v>
      </c>
      <c r="CU14" s="109">
        <v>4.1387983737517699E-3</v>
      </c>
      <c r="CV14" s="109">
        <v>15.2012970114915</v>
      </c>
      <c r="CW14" s="109">
        <v>1.57090540222391E-5</v>
      </c>
      <c r="CX14" s="109">
        <v>785.13705895843395</v>
      </c>
      <c r="CY14" s="109">
        <v>219.553926407349</v>
      </c>
      <c r="CZ14" s="109">
        <v>4.9200092286222503</v>
      </c>
      <c r="DA14" s="109">
        <v>0</v>
      </c>
      <c r="DB14" s="109">
        <v>0</v>
      </c>
      <c r="DC14" s="109">
        <v>29.7752015557856</v>
      </c>
      <c r="DD14" s="109">
        <v>19.195989650657701</v>
      </c>
      <c r="DE14" s="109">
        <v>0</v>
      </c>
      <c r="DF14" s="109">
        <v>8.5805258669438906</v>
      </c>
      <c r="DG14" s="109">
        <v>1802.86733332881</v>
      </c>
      <c r="DH14" s="109">
        <v>11.7736073883563</v>
      </c>
      <c r="DI14" s="109">
        <v>32.108022556375502</v>
      </c>
      <c r="DK14" s="30">
        <f t="shared" si="0"/>
        <v>7.9999854809490439E-3</v>
      </c>
      <c r="DL14" s="45">
        <f t="shared" si="1"/>
        <v>-4.4135317263237599E-3</v>
      </c>
      <c r="DM14" s="45"/>
      <c r="DN14" s="45">
        <f t="shared" si="2"/>
        <v>-4.4181385728351424E-3</v>
      </c>
      <c r="DO14" s="45">
        <f t="shared" si="3"/>
        <v>-4.3504157643746485E-3</v>
      </c>
      <c r="DP14" s="45">
        <f t="shared" si="4"/>
        <v>-4.3411573648313899E-3</v>
      </c>
      <c r="DQ14" s="45">
        <f t="shared" si="5"/>
        <v>-4.4179289701586884E-3</v>
      </c>
      <c r="DR14" s="45">
        <f t="shared" si="6"/>
        <v>-4.4129774793014616E-3</v>
      </c>
      <c r="DS14" s="45">
        <f t="shared" si="7"/>
        <v>-4.4183961165710451E-3</v>
      </c>
      <c r="DT14" s="45">
        <f t="shared" si="8"/>
        <v>-4.4146463170245632E-3</v>
      </c>
      <c r="DU14" s="45">
        <f t="shared" si="9"/>
        <v>-4.4148052569387784E-3</v>
      </c>
      <c r="DV14" s="45">
        <f t="shared" si="10"/>
        <v>-4.4130268554334346E-3</v>
      </c>
      <c r="DW14" s="45">
        <f t="shared" si="11"/>
        <v>-4.4177350148554865E-3</v>
      </c>
      <c r="DX14" s="45">
        <f t="shared" si="12"/>
        <v>-4.4121071699939913E-3</v>
      </c>
      <c r="DY14" s="45">
        <f t="shared" si="13"/>
        <v>-4.4103315037985757E-3</v>
      </c>
      <c r="DZ14" s="45">
        <f t="shared" si="14"/>
        <v>-4.4146466678195058E-3</v>
      </c>
      <c r="EA14" s="45">
        <f t="shared" si="15"/>
        <v>-4.4133440132215884E-3</v>
      </c>
      <c r="EB14" s="45">
        <f t="shared" si="16"/>
        <v>-4.4159275348750462E-3</v>
      </c>
      <c r="EC14" s="45">
        <f t="shared" si="17"/>
        <v>-4.4064915036307988E-3</v>
      </c>
      <c r="ED14" s="45">
        <f t="shared" si="18"/>
        <v>-4.4112099512561192E-3</v>
      </c>
      <c r="EE14" s="45">
        <f t="shared" si="19"/>
        <v>-4.4133175018921007E-3</v>
      </c>
      <c r="EF14" s="45">
        <f t="shared" si="20"/>
        <v>-4.4105739317160039E-3</v>
      </c>
      <c r="EG14" s="45">
        <f t="shared" si="21"/>
        <v>-4.4141102505946698E-3</v>
      </c>
      <c r="EH14" s="45">
        <f t="shared" si="22"/>
        <v>-4.4121268306214385E-3</v>
      </c>
      <c r="EI14" s="45">
        <f t="shared" si="23"/>
        <v>-4.4120981082303029E-3</v>
      </c>
      <c r="EJ14" s="45">
        <f t="shared" si="24"/>
        <v>-4.4145581476437209E-3</v>
      </c>
      <c r="EK14" s="45">
        <f t="shared" si="25"/>
        <v>-4.4108550711973223E-3</v>
      </c>
      <c r="EL14" s="45">
        <f t="shared" si="26"/>
        <v>-4.415638735780306E-3</v>
      </c>
      <c r="EM14" s="45">
        <f t="shared" si="27"/>
        <v>-4.4140376768840046E-3</v>
      </c>
    </row>
    <row r="15" spans="1:143" x14ac:dyDescent="0.25">
      <c r="A15" s="22" t="s">
        <v>14</v>
      </c>
      <c r="B15" s="109">
        <v>6468.9689392999999</v>
      </c>
      <c r="D15" s="109">
        <v>989.49811519000002</v>
      </c>
      <c r="E15" s="109">
        <v>121.30856899</v>
      </c>
      <c r="F15" s="109">
        <v>100.65458827</v>
      </c>
      <c r="G15" s="109">
        <v>140.96209213</v>
      </c>
      <c r="H15" s="109">
        <v>485.98885353999998</v>
      </c>
      <c r="I15" s="109">
        <v>17.760108586000001</v>
      </c>
      <c r="J15" s="109">
        <v>9.9912690455999993</v>
      </c>
      <c r="K15" s="109">
        <v>8.9291917753999996</v>
      </c>
      <c r="L15" s="109">
        <v>7.3345742131999998</v>
      </c>
      <c r="M15" s="109">
        <v>51.616638703</v>
      </c>
      <c r="N15" s="109">
        <v>3.9102495499000001</v>
      </c>
      <c r="O15" s="109">
        <v>7.3430906788000003</v>
      </c>
      <c r="P15" s="109">
        <v>8.1227194251999997</v>
      </c>
      <c r="Q15" s="109">
        <v>7.8608995064</v>
      </c>
      <c r="R15" s="109">
        <v>4.7195721306999996</v>
      </c>
      <c r="S15" s="109">
        <v>0.21325958519999999</v>
      </c>
      <c r="T15" s="109">
        <v>2.9679378999999998E-7</v>
      </c>
      <c r="U15" s="109">
        <v>1.8860478100000001E-2</v>
      </c>
      <c r="V15" s="109">
        <v>1.38314371E-2</v>
      </c>
      <c r="W15" s="109">
        <v>1.3115199925000001</v>
      </c>
      <c r="X15" s="109">
        <v>1.0214834996</v>
      </c>
      <c r="Y15" s="109">
        <v>0.99009050679999999</v>
      </c>
      <c r="Z15" s="109">
        <v>1.4698457190000001</v>
      </c>
      <c r="AA15" s="109">
        <v>0.45898969810000001</v>
      </c>
      <c r="AB15" s="109">
        <v>1.4209208178999999</v>
      </c>
      <c r="AC15" s="109">
        <v>6.2872696999999996E-3</v>
      </c>
      <c r="AE15" s="109" t="s">
        <v>14</v>
      </c>
      <c r="AF15" s="109">
        <v>0</v>
      </c>
      <c r="AG15" s="109">
        <v>1.7647732945793699</v>
      </c>
      <c r="AH15" s="109">
        <v>9.9473779434358391</v>
      </c>
      <c r="AI15" s="109">
        <v>17.682101560520401</v>
      </c>
      <c r="AJ15" s="109">
        <v>17.682101560520401</v>
      </c>
      <c r="AK15" s="109">
        <v>28.342759085383001</v>
      </c>
      <c r="AL15" s="109">
        <v>0</v>
      </c>
      <c r="AM15" s="109">
        <v>8.8899843693143907</v>
      </c>
      <c r="AN15" s="109">
        <v>6.2596350852627096E-3</v>
      </c>
      <c r="AO15" s="109">
        <v>7.3023693647784302</v>
      </c>
      <c r="AP15" s="109">
        <v>0.37299085043579</v>
      </c>
      <c r="AQ15" s="109">
        <v>6440.5550835051199</v>
      </c>
      <c r="AR15" s="109">
        <v>3.1255177311110799E-2</v>
      </c>
      <c r="AS15" s="109">
        <v>0.76020625742709502</v>
      </c>
      <c r="AT15" s="109">
        <v>4.84089518747884E-2</v>
      </c>
      <c r="AU15" s="109">
        <v>1.1247381444353601E-3</v>
      </c>
      <c r="AV15" s="109">
        <v>0.173096775058317</v>
      </c>
      <c r="AW15" s="109">
        <v>2.9079497525712999E-3</v>
      </c>
      <c r="AX15" s="109">
        <v>74.3501920709449</v>
      </c>
      <c r="AY15" s="109">
        <v>2.5422907741065699</v>
      </c>
      <c r="AZ15" s="109">
        <v>19.086843502656599</v>
      </c>
      <c r="BA15" s="109">
        <v>1.4633881076692801</v>
      </c>
      <c r="BB15" s="109">
        <v>0</v>
      </c>
      <c r="BC15" s="109">
        <v>0</v>
      </c>
      <c r="BD15" s="109">
        <v>51.389957641626701</v>
      </c>
      <c r="BE15" s="109">
        <v>51.389957641626701</v>
      </c>
      <c r="BF15" s="109">
        <v>0.45697419531460898</v>
      </c>
      <c r="BG15" s="109">
        <v>7.8812299140958002</v>
      </c>
      <c r="BH15" s="109">
        <v>20.813736375057299</v>
      </c>
      <c r="BI15" s="109">
        <v>7.3016350141997099E-3</v>
      </c>
      <c r="BJ15" s="109">
        <v>49.636245230411703</v>
      </c>
      <c r="BK15" s="109">
        <v>3.7816920927162802E-2</v>
      </c>
      <c r="BL15" s="109">
        <v>1.0121984940116899</v>
      </c>
      <c r="BM15" s="109">
        <v>2.8808731921493398</v>
      </c>
      <c r="BN15" s="109">
        <v>7.31086506147106</v>
      </c>
      <c r="BO15" s="109">
        <v>8.0870385141948606</v>
      </c>
      <c r="BP15" s="109">
        <v>581.47696157619396</v>
      </c>
      <c r="BQ15" s="109">
        <v>886.63832528483204</v>
      </c>
      <c r="BR15" s="109">
        <v>90.634171083450397</v>
      </c>
      <c r="BS15" s="109">
        <v>985.15372628237799</v>
      </c>
      <c r="BT15" s="109">
        <v>3.8533970045737203E-5</v>
      </c>
      <c r="BU15" s="109">
        <v>30.346013589291001</v>
      </c>
      <c r="BV15" s="109">
        <v>0.212322529019803</v>
      </c>
      <c r="BW15" s="109">
        <v>2.95482747704161E-7</v>
      </c>
      <c r="BX15" s="109">
        <v>1.8777623131705199E-2</v>
      </c>
      <c r="BY15" s="109">
        <v>1.3770646620876599E-2</v>
      </c>
      <c r="BZ15" s="109">
        <v>1.3057614521072101</v>
      </c>
      <c r="CA15" s="109">
        <v>0</v>
      </c>
      <c r="CB15" s="109">
        <v>130.54460759591601</v>
      </c>
      <c r="CC15" s="109">
        <v>4.2916704643595302E-2</v>
      </c>
      <c r="CD15" s="109">
        <v>2.0207926862892301E-4</v>
      </c>
      <c r="CE15" s="109">
        <v>34.802173009143701</v>
      </c>
      <c r="CF15" s="109">
        <v>4.76168817158572E-2</v>
      </c>
      <c r="CG15" s="109">
        <v>0</v>
      </c>
      <c r="CH15" s="109">
        <v>0.96353348875918399</v>
      </c>
      <c r="CI15" s="109">
        <v>120.78309580163101</v>
      </c>
      <c r="CJ15" s="109">
        <v>100.219838964933</v>
      </c>
      <c r="CK15" s="109">
        <v>20.563256836698098</v>
      </c>
      <c r="CL15" s="109">
        <v>0</v>
      </c>
      <c r="CM15" s="109">
        <v>0</v>
      </c>
      <c r="CN15" s="109">
        <v>31.605508902484001</v>
      </c>
      <c r="CO15" s="109">
        <v>0</v>
      </c>
      <c r="CP15" s="109">
        <v>4.7691410874187703</v>
      </c>
      <c r="CQ15" s="109">
        <v>2.12065185608227</v>
      </c>
      <c r="CR15" s="109">
        <v>1.5389111712164501E-3</v>
      </c>
      <c r="CS15" s="109">
        <v>19.086412176127201</v>
      </c>
      <c r="CT15" s="109">
        <v>0.37309074717868701</v>
      </c>
      <c r="CU15" s="109">
        <v>7.10020752890534E-4</v>
      </c>
      <c r="CV15" s="109">
        <v>6.7794299043855402</v>
      </c>
      <c r="CW15" s="109">
        <v>3.9429802469124797E-6</v>
      </c>
      <c r="CX15" s="109">
        <v>140.343311391859</v>
      </c>
      <c r="CY15" s="109">
        <v>58.069799419981102</v>
      </c>
      <c r="CZ15" s="109">
        <v>1.4146791660285101</v>
      </c>
      <c r="DA15" s="109">
        <v>0</v>
      </c>
      <c r="DB15" s="109">
        <v>0</v>
      </c>
      <c r="DC15" s="109">
        <v>7.8537936635521701</v>
      </c>
      <c r="DD15" s="109">
        <v>7.8263696747817404</v>
      </c>
      <c r="DE15" s="109">
        <v>0</v>
      </c>
      <c r="DF15" s="109">
        <v>2.1619198580658998</v>
      </c>
      <c r="DG15" s="109">
        <v>483.85449005561202</v>
      </c>
      <c r="DH15" s="109">
        <v>4.6988390500339499</v>
      </c>
      <c r="DI15" s="109">
        <v>8.4140421507757193</v>
      </c>
      <c r="DK15" s="30">
        <f t="shared" si="0"/>
        <v>8.0000001054015973E-3</v>
      </c>
      <c r="DL15" s="45">
        <f t="shared" si="1"/>
        <v>-4.3923314613958549E-3</v>
      </c>
      <c r="DM15" s="45"/>
      <c r="DN15" s="45">
        <f t="shared" si="2"/>
        <v>-4.3904974056346111E-3</v>
      </c>
      <c r="DO15" s="45">
        <f t="shared" si="3"/>
        <v>-4.3317070899773656E-3</v>
      </c>
      <c r="DP15" s="45">
        <f t="shared" si="4"/>
        <v>-4.3192199435639397E-3</v>
      </c>
      <c r="DQ15" s="45">
        <f t="shared" si="5"/>
        <v>-4.389696043744425E-3</v>
      </c>
      <c r="DR15" s="45">
        <f t="shared" si="6"/>
        <v>-4.3917951385942424E-3</v>
      </c>
      <c r="DS15" s="45">
        <f t="shared" si="7"/>
        <v>-4.3922606160804551E-3</v>
      </c>
      <c r="DT15" s="45">
        <f t="shared" si="8"/>
        <v>-4.3929456772549939E-3</v>
      </c>
      <c r="DU15" s="45">
        <f t="shared" si="9"/>
        <v>-4.3909244052329184E-3</v>
      </c>
      <c r="DV15" s="45">
        <f t="shared" si="10"/>
        <v>-4.3908272635118538E-3</v>
      </c>
      <c r="DW15" s="45">
        <f t="shared" si="11"/>
        <v>-4.3916277206195471E-3</v>
      </c>
      <c r="DX15" s="45">
        <f t="shared" si="12"/>
        <v>-4.3930351553674238E-3</v>
      </c>
      <c r="DY15" s="45">
        <f t="shared" si="13"/>
        <v>-4.3885631729944311E-3</v>
      </c>
      <c r="DZ15" s="45">
        <f t="shared" si="14"/>
        <v>-4.3927297173951682E-3</v>
      </c>
      <c r="EA15" s="45">
        <f t="shared" si="15"/>
        <v>-4.392605654117184E-3</v>
      </c>
      <c r="EB15" s="45">
        <f t="shared" si="16"/>
        <v>-4.3930000626931053E-3</v>
      </c>
      <c r="EC15" s="45">
        <f t="shared" si="17"/>
        <v>-4.3939698153224573E-3</v>
      </c>
      <c r="ED15" s="45">
        <f t="shared" si="18"/>
        <v>-4.4173508341902529E-3</v>
      </c>
      <c r="EE15" s="45">
        <f t="shared" si="19"/>
        <v>-4.3930470826612942E-3</v>
      </c>
      <c r="EF15" s="45">
        <f t="shared" si="20"/>
        <v>-4.3950949336566394E-3</v>
      </c>
      <c r="EG15" s="45">
        <f t="shared" si="21"/>
        <v>-4.390737789527064E-3</v>
      </c>
      <c r="EH15" s="45">
        <f t="shared" si="22"/>
        <v>-4.3893514025804548E-3</v>
      </c>
      <c r="EI15" s="45">
        <f t="shared" si="23"/>
        <v>-4.3893305843712939E-3</v>
      </c>
      <c r="EJ15" s="45">
        <f t="shared" si="24"/>
        <v>-4.3933939781879792E-3</v>
      </c>
      <c r="EK15" s="45">
        <f t="shared" si="25"/>
        <v>-4.3911721629793857E-3</v>
      </c>
      <c r="EL15" s="45">
        <f t="shared" si="26"/>
        <v>-4.3926809945078219E-3</v>
      </c>
      <c r="EM15" s="45">
        <f t="shared" si="27"/>
        <v>-4.3953283469436756E-3</v>
      </c>
    </row>
    <row r="16" spans="1:143" x14ac:dyDescent="0.25">
      <c r="A16" s="22" t="s">
        <v>15</v>
      </c>
      <c r="B16" s="109">
        <v>3537.3952456000002</v>
      </c>
      <c r="D16" s="109">
        <v>355.70801196000002</v>
      </c>
      <c r="E16" s="109">
        <v>77.364537399</v>
      </c>
      <c r="F16" s="109">
        <v>63.467333906</v>
      </c>
      <c r="G16" s="109">
        <v>50.189958859999997</v>
      </c>
      <c r="H16" s="109">
        <v>204.8697335</v>
      </c>
      <c r="I16" s="109">
        <v>7.3926358624999997</v>
      </c>
      <c r="J16" s="109">
        <v>4.1293762288</v>
      </c>
      <c r="K16" s="109">
        <v>4.1882487816999996</v>
      </c>
      <c r="L16" s="109">
        <v>3.1521744780000001</v>
      </c>
      <c r="M16" s="109">
        <v>21.59994133</v>
      </c>
      <c r="N16" s="109">
        <v>2.6608316173</v>
      </c>
      <c r="O16" s="109">
        <v>3.0293228735</v>
      </c>
      <c r="P16" s="109">
        <v>4.8975083003000002</v>
      </c>
      <c r="Q16" s="109">
        <v>4.5549986726</v>
      </c>
      <c r="R16" s="109">
        <v>2.6942846825000002</v>
      </c>
      <c r="S16" s="109">
        <v>0.1436362383</v>
      </c>
      <c r="T16" s="109">
        <v>5.444602E-6</v>
      </c>
      <c r="U16" s="109">
        <v>1.27124892E-2</v>
      </c>
      <c r="V16" s="109">
        <v>9.3214384999999993E-3</v>
      </c>
      <c r="W16" s="109">
        <v>0.66453552719999998</v>
      </c>
      <c r="X16" s="109">
        <v>0.24092452189999999</v>
      </c>
      <c r="Y16" s="109">
        <v>0.2334228481</v>
      </c>
      <c r="Z16" s="109">
        <v>0.78940073150000001</v>
      </c>
      <c r="AA16" s="109">
        <v>0.2638216404</v>
      </c>
      <c r="AB16" s="109">
        <v>0.63012101440000001</v>
      </c>
      <c r="AC16" s="109">
        <v>4.2361535999999997E-3</v>
      </c>
      <c r="AE16" s="109" t="s">
        <v>15</v>
      </c>
      <c r="AF16" s="109">
        <v>0</v>
      </c>
      <c r="AG16" s="109">
        <v>0.74942196106695003</v>
      </c>
      <c r="AH16" s="109">
        <v>4.11115489295464</v>
      </c>
      <c r="AI16" s="109">
        <v>7.3600177920967704</v>
      </c>
      <c r="AJ16" s="109">
        <v>7.3600177920967704</v>
      </c>
      <c r="AK16" s="109">
        <v>11.9755971653284</v>
      </c>
      <c r="AL16" s="109">
        <v>0</v>
      </c>
      <c r="AM16" s="109">
        <v>4.16976911546542</v>
      </c>
      <c r="AN16" s="109">
        <v>4.2174638827429398E-3</v>
      </c>
      <c r="AO16" s="109">
        <v>3.1382667988031199</v>
      </c>
      <c r="AP16" s="109">
        <v>0.105123098637994</v>
      </c>
      <c r="AQ16" s="109">
        <v>3521.7868336270999</v>
      </c>
      <c r="AR16" s="109">
        <v>7.4685838599293196E-3</v>
      </c>
      <c r="AS16" s="109">
        <v>0.179221403352127</v>
      </c>
      <c r="AT16" s="109">
        <v>1.1412581447400399E-2</v>
      </c>
      <c r="AU16" s="109">
        <v>2.6516375971604399E-4</v>
      </c>
      <c r="AV16" s="109">
        <v>4.0808220528227399E-2</v>
      </c>
      <c r="AW16" s="109">
        <v>6.8555900887029499E-4</v>
      </c>
      <c r="AX16" s="109">
        <v>31.511701354604199</v>
      </c>
      <c r="AY16" s="109">
        <v>1.0723940693496401</v>
      </c>
      <c r="AZ16" s="109">
        <v>8.0689058216738996</v>
      </c>
      <c r="BA16" s="109">
        <v>0.78591815103514395</v>
      </c>
      <c r="BB16" s="109">
        <v>0</v>
      </c>
      <c r="BC16" s="109">
        <v>0</v>
      </c>
      <c r="BD16" s="109">
        <v>21.5046260994954</v>
      </c>
      <c r="BE16" s="109">
        <v>21.5046260994954</v>
      </c>
      <c r="BF16" s="109">
        <v>0.26265742641378798</v>
      </c>
      <c r="BG16" s="109">
        <v>2.8331083214078698</v>
      </c>
      <c r="BH16" s="109">
        <v>8.7842784579913396</v>
      </c>
      <c r="BI16" s="109">
        <v>2.0564055892816498E-3</v>
      </c>
      <c r="BJ16" s="109">
        <v>21.031609096363301</v>
      </c>
      <c r="BK16" s="109">
        <v>9.2699935975741297E-3</v>
      </c>
      <c r="BL16" s="109">
        <v>0.68876371288105498</v>
      </c>
      <c r="BM16" s="109">
        <v>1.96032821353968</v>
      </c>
      <c r="BN16" s="109">
        <v>3.0159655462148498</v>
      </c>
      <c r="BO16" s="109">
        <v>4.8758965658540001</v>
      </c>
      <c r="BP16" s="109">
        <v>246.698011551116</v>
      </c>
      <c r="BQ16" s="109">
        <v>318.72461349561502</v>
      </c>
      <c r="BR16" s="109">
        <v>32.580726802965103</v>
      </c>
      <c r="BS16" s="109">
        <v>354.13844861998803</v>
      </c>
      <c r="BT16" s="109">
        <v>9.44554189623124E-6</v>
      </c>
      <c r="BU16" s="109">
        <v>12.8410763451131</v>
      </c>
      <c r="BV16" s="109">
        <v>0.14300297465930301</v>
      </c>
      <c r="BW16" s="109">
        <v>5.4205689908893996E-6</v>
      </c>
      <c r="BX16" s="109">
        <v>1.2656397912557999E-2</v>
      </c>
      <c r="BY16" s="109">
        <v>9.28034744446171E-3</v>
      </c>
      <c r="BZ16" s="109">
        <v>0.66160293480072896</v>
      </c>
      <c r="CA16" s="109">
        <v>0</v>
      </c>
      <c r="CB16" s="109">
        <v>54.605371939579001</v>
      </c>
      <c r="CC16" s="109">
        <v>2.70255936815533E-2</v>
      </c>
      <c r="CD16" s="109">
        <v>4.7640533106698202E-5</v>
      </c>
      <c r="CE16" s="109">
        <v>21.8227231047691</v>
      </c>
      <c r="CF16" s="109">
        <v>3.01852050243335E-2</v>
      </c>
      <c r="CG16" s="109">
        <v>0</v>
      </c>
      <c r="CH16" s="109">
        <v>0.61329695745630697</v>
      </c>
      <c r="CI16" s="109">
        <v>77.0278955033247</v>
      </c>
      <c r="CJ16" s="109">
        <v>63.192003991229598</v>
      </c>
      <c r="CK16" s="109">
        <v>13.835891512095101</v>
      </c>
      <c r="CL16" s="109">
        <v>0</v>
      </c>
      <c r="CM16" s="109">
        <v>0</v>
      </c>
      <c r="CN16" s="109">
        <v>20.058280416894</v>
      </c>
      <c r="CO16" s="109">
        <v>0</v>
      </c>
      <c r="CP16" s="109">
        <v>2.9939477590568599</v>
      </c>
      <c r="CQ16" s="109">
        <v>1.3498446152659</v>
      </c>
      <c r="CR16" s="109">
        <v>3.8515827766332102E-4</v>
      </c>
      <c r="CS16" s="109">
        <v>11.9820654317476</v>
      </c>
      <c r="CT16" s="109">
        <v>0.158435095910201</v>
      </c>
      <c r="CU16" s="109">
        <v>2.0571243375827399E-4</v>
      </c>
      <c r="CV16" s="109">
        <v>4.3139954665255704</v>
      </c>
      <c r="CW16" s="109">
        <v>9.2956377798795198E-7</v>
      </c>
      <c r="CX16" s="109">
        <v>49.968508390910301</v>
      </c>
      <c r="CY16" s="109">
        <v>24.266434512887301</v>
      </c>
      <c r="CZ16" s="109">
        <v>0.62734071423279603</v>
      </c>
      <c r="DA16" s="109">
        <v>0</v>
      </c>
      <c r="DB16" s="109">
        <v>0</v>
      </c>
      <c r="DC16" s="109">
        <v>3.2668458849428901</v>
      </c>
      <c r="DD16" s="109">
        <v>4.5349036329479198</v>
      </c>
      <c r="DE16" s="109">
        <v>0</v>
      </c>
      <c r="DF16" s="109">
        <v>0.85692645076056195</v>
      </c>
      <c r="DG16" s="109">
        <v>203.965756802416</v>
      </c>
      <c r="DH16" s="109">
        <v>2.68239501130603</v>
      </c>
      <c r="DI16" s="109">
        <v>3.4892555615326999</v>
      </c>
      <c r="DK16" s="30">
        <f t="shared" si="0"/>
        <v>8.0000020682531609E-3</v>
      </c>
      <c r="DL16" s="45">
        <f t="shared" si="1"/>
        <v>-4.4124025983002194E-3</v>
      </c>
      <c r="DM16" s="45"/>
      <c r="DN16" s="45">
        <f t="shared" si="2"/>
        <v>-4.4125048838891375E-3</v>
      </c>
      <c r="DO16" s="45">
        <f t="shared" si="3"/>
        <v>-4.3513721789494066E-3</v>
      </c>
      <c r="DP16" s="45">
        <f t="shared" si="4"/>
        <v>-4.3381358224088545E-3</v>
      </c>
      <c r="DQ16" s="45">
        <f t="shared" si="5"/>
        <v>-4.4122464755831023E-3</v>
      </c>
      <c r="DR16" s="45">
        <f t="shared" si="6"/>
        <v>-4.4124463000973233E-3</v>
      </c>
      <c r="DS16" s="45">
        <f t="shared" si="7"/>
        <v>-4.4122382070363045E-3</v>
      </c>
      <c r="DT16" s="45">
        <f t="shared" si="8"/>
        <v>-4.4126121805702226E-3</v>
      </c>
      <c r="DU16" s="45">
        <f t="shared" si="9"/>
        <v>-4.4122656503415231E-3</v>
      </c>
      <c r="DV16" s="45">
        <f t="shared" si="10"/>
        <v>-4.4120905406557212E-3</v>
      </c>
      <c r="DW16" s="45">
        <f t="shared" si="11"/>
        <v>-4.4127541389298612E-3</v>
      </c>
      <c r="DX16" s="45">
        <f t="shared" si="12"/>
        <v>-4.4120382526036559E-3</v>
      </c>
      <c r="DY16" s="45">
        <f t="shared" si="13"/>
        <v>-4.4093442141799333E-3</v>
      </c>
      <c r="DZ16" s="45">
        <f t="shared" si="14"/>
        <v>-4.4128020047819461E-3</v>
      </c>
      <c r="EA16" s="45">
        <f t="shared" si="15"/>
        <v>-4.4116455561138464E-3</v>
      </c>
      <c r="EB16" s="45">
        <f t="shared" si="16"/>
        <v>-4.4129231299113907E-3</v>
      </c>
      <c r="EC16" s="45">
        <f t="shared" si="17"/>
        <v>-4.4088013456210825E-3</v>
      </c>
      <c r="ED16" s="45">
        <f t="shared" si="18"/>
        <v>-4.4140984245681081E-3</v>
      </c>
      <c r="EE16" s="45">
        <f t="shared" si="19"/>
        <v>-4.4122977459048847E-3</v>
      </c>
      <c r="EF16" s="45">
        <f t="shared" si="20"/>
        <v>-4.4082311478308087E-3</v>
      </c>
      <c r="EG16" s="45">
        <f t="shared" si="21"/>
        <v>-4.4129956627411704E-3</v>
      </c>
      <c r="EH16" s="45">
        <f t="shared" si="22"/>
        <v>-4.4122114899152361E-3</v>
      </c>
      <c r="EI16" s="45">
        <f t="shared" si="23"/>
        <v>-4.4122501804862557E-3</v>
      </c>
      <c r="EJ16" s="45">
        <f t="shared" si="24"/>
        <v>-4.4116762575562114E-3</v>
      </c>
      <c r="EK16" s="45">
        <f t="shared" si="25"/>
        <v>-4.4128828266205636E-3</v>
      </c>
      <c r="EL16" s="45">
        <f t="shared" si="26"/>
        <v>-4.412327320731213E-3</v>
      </c>
      <c r="EM16" s="45">
        <f t="shared" si="27"/>
        <v>-4.4119545752684362E-3</v>
      </c>
    </row>
    <row r="17" spans="1:143" x14ac:dyDescent="0.25">
      <c r="A17" s="22" t="s">
        <v>16</v>
      </c>
      <c r="B17" s="109">
        <v>6562.3305275000002</v>
      </c>
      <c r="D17" s="109">
        <v>1689.8275861</v>
      </c>
      <c r="E17" s="109">
        <v>197.87615033</v>
      </c>
      <c r="F17" s="109">
        <v>173.91301010000001</v>
      </c>
      <c r="G17" s="109">
        <v>172.94326107000001</v>
      </c>
      <c r="H17" s="109">
        <v>904.14276018999999</v>
      </c>
      <c r="I17" s="109">
        <v>37.128561216000001</v>
      </c>
      <c r="J17" s="109">
        <v>21.123247963000001</v>
      </c>
      <c r="K17" s="109">
        <v>16.630190299999999</v>
      </c>
      <c r="L17" s="109">
        <v>15.044646855</v>
      </c>
      <c r="M17" s="109">
        <v>107.46405905</v>
      </c>
      <c r="N17" s="109">
        <v>4.2693848259999996</v>
      </c>
      <c r="O17" s="109">
        <v>15.545425736</v>
      </c>
      <c r="P17" s="109">
        <v>11.004144902</v>
      </c>
      <c r="Q17" s="109">
        <v>11.038808124999999</v>
      </c>
      <c r="R17" s="109">
        <v>6.9533487947000001</v>
      </c>
      <c r="S17" s="109">
        <v>0.22836691079999999</v>
      </c>
      <c r="T17" s="109">
        <v>1.4240799999999999E-5</v>
      </c>
      <c r="U17" s="109">
        <v>2.02222541E-2</v>
      </c>
      <c r="V17" s="109">
        <v>1.4826529200000001E-2</v>
      </c>
      <c r="W17" s="109">
        <v>2.2809977103999999</v>
      </c>
      <c r="X17" s="109">
        <v>0.1097829974</v>
      </c>
      <c r="Y17" s="109">
        <v>0.1063138184</v>
      </c>
      <c r="Z17" s="109">
        <v>2.2805360037</v>
      </c>
      <c r="AA17" s="109">
        <v>0.38725016800000001</v>
      </c>
      <c r="AB17" s="109">
        <v>2.8401271003000002</v>
      </c>
      <c r="AC17" s="109">
        <v>6.7368404000000002E-3</v>
      </c>
      <c r="AE17" s="109" t="s">
        <v>16</v>
      </c>
      <c r="AF17" s="109">
        <v>0</v>
      </c>
      <c r="AG17" s="109">
        <v>3.34584648295152</v>
      </c>
      <c r="AH17" s="109">
        <v>21.030002682934001</v>
      </c>
      <c r="AI17" s="109">
        <v>36.964804650109897</v>
      </c>
      <c r="AJ17" s="109">
        <v>36.964804650109897</v>
      </c>
      <c r="AK17" s="109">
        <v>53.139880170341698</v>
      </c>
      <c r="AL17" s="109">
        <v>0</v>
      </c>
      <c r="AM17" s="109">
        <v>16.556783971414699</v>
      </c>
      <c r="AN17" s="109">
        <v>6.7070978814931601E-3</v>
      </c>
      <c r="AO17" s="109">
        <v>14.9782580936629</v>
      </c>
      <c r="AP17" s="109">
        <v>5.8039628073251498E-2</v>
      </c>
      <c r="AQ17" s="109">
        <v>6533.3711632489503</v>
      </c>
      <c r="AR17" s="109">
        <v>3.4538759796072399E-3</v>
      </c>
      <c r="AS17" s="109">
        <v>8.1627402498167398E-2</v>
      </c>
      <c r="AT17" s="109">
        <v>5.1979305941456302E-3</v>
      </c>
      <c r="AU17" s="109">
        <v>1.20769124126831E-4</v>
      </c>
      <c r="AV17" s="109">
        <v>1.8586360330031901E-2</v>
      </c>
      <c r="AW17" s="109">
        <v>3.1224245688034899E-4</v>
      </c>
      <c r="AX17" s="109">
        <v>140.24900515183899</v>
      </c>
      <c r="AY17" s="109">
        <v>4.7322593457204603</v>
      </c>
      <c r="AZ17" s="109">
        <v>35.763423538891601</v>
      </c>
      <c r="BA17" s="109">
        <v>2.2704708817785701</v>
      </c>
      <c r="BB17" s="109">
        <v>0</v>
      </c>
      <c r="BC17" s="109">
        <v>0</v>
      </c>
      <c r="BD17" s="109">
        <v>106.98982111642</v>
      </c>
      <c r="BE17" s="109">
        <v>106.98982111642</v>
      </c>
      <c r="BF17" s="109">
        <v>0.38554191662044601</v>
      </c>
      <c r="BG17" s="109">
        <v>13.4589580975271</v>
      </c>
      <c r="BH17" s="109">
        <v>38.806131943222702</v>
      </c>
      <c r="BI17" s="109">
        <v>1.1353493170616299E-3</v>
      </c>
      <c r="BJ17" s="109">
        <v>93.639383446181597</v>
      </c>
      <c r="BK17" s="109">
        <v>4.6855585918717099E-3</v>
      </c>
      <c r="BL17" s="109">
        <v>1.1051412690906399</v>
      </c>
      <c r="BM17" s="109">
        <v>3.1454019040217802</v>
      </c>
      <c r="BN17" s="109">
        <v>15.4768761858535</v>
      </c>
      <c r="BO17" s="109">
        <v>10.9555836463737</v>
      </c>
      <c r="BP17" s="109">
        <v>1095.0997480844501</v>
      </c>
      <c r="BQ17" s="109">
        <v>1514.13364126739</v>
      </c>
      <c r="BR17" s="109">
        <v>154.77794784767801</v>
      </c>
      <c r="BS17" s="109">
        <v>1682.3705472125901</v>
      </c>
      <c r="BT17" s="109">
        <v>4.7745036617902498E-6</v>
      </c>
      <c r="BU17" s="109">
        <v>57.0197440382275</v>
      </c>
      <c r="BV17" s="109">
        <v>0.227359014599888</v>
      </c>
      <c r="BW17" s="109">
        <v>1.41779213791409E-5</v>
      </c>
      <c r="BX17" s="109">
        <v>2.0133043643622801E-2</v>
      </c>
      <c r="BY17" s="109">
        <v>1.4761147818713899E-2</v>
      </c>
      <c r="BZ17" s="109">
        <v>2.2709343718266899</v>
      </c>
      <c r="CA17" s="109">
        <v>0</v>
      </c>
      <c r="CB17" s="109">
        <v>237.68073549039201</v>
      </c>
      <c r="CC17" s="109">
        <v>7.4020721178149895E-2</v>
      </c>
      <c r="CD17" s="109">
        <v>2.1698009035202299E-5</v>
      </c>
      <c r="CE17" s="109">
        <v>59.655488750144698</v>
      </c>
      <c r="CF17" s="109">
        <v>8.2971609348699502E-2</v>
      </c>
      <c r="CG17" s="109">
        <v>0</v>
      </c>
      <c r="CH17" s="109">
        <v>1.6893859804560201</v>
      </c>
      <c r="CI17" s="109">
        <v>197.01593740480399</v>
      </c>
      <c r="CJ17" s="109">
        <v>173.15854975013599</v>
      </c>
      <c r="CK17" s="109">
        <v>23.857387654667999</v>
      </c>
      <c r="CL17" s="109">
        <v>0</v>
      </c>
      <c r="CM17" s="109">
        <v>0</v>
      </c>
      <c r="CN17" s="109">
        <v>55.144657187343299</v>
      </c>
      <c r="CO17" s="109">
        <v>0</v>
      </c>
      <c r="CP17" s="109">
        <v>8.1788769594955806</v>
      </c>
      <c r="CQ17" s="109">
        <v>3.7183231156820198</v>
      </c>
      <c r="CR17" s="109">
        <v>1.8684321067477901E-4</v>
      </c>
      <c r="CS17" s="109">
        <v>32.732799238964397</v>
      </c>
      <c r="CT17" s="109">
        <v>0.70734384576016496</v>
      </c>
      <c r="CU17" s="109">
        <v>1.1327202163726201E-4</v>
      </c>
      <c r="CV17" s="109">
        <v>11.881703950903001</v>
      </c>
      <c r="CW17" s="109">
        <v>4.2337866826722101E-7</v>
      </c>
      <c r="CX17" s="109">
        <v>172.18009206928201</v>
      </c>
      <c r="CY17" s="109">
        <v>105.379656718101</v>
      </c>
      <c r="CZ17" s="109">
        <v>2.8275942782910799</v>
      </c>
      <c r="DA17" s="109">
        <v>0</v>
      </c>
      <c r="DB17" s="109">
        <v>0</v>
      </c>
      <c r="DC17" s="109">
        <v>14.107908040867599</v>
      </c>
      <c r="DD17" s="109">
        <v>10.9901062082821</v>
      </c>
      <c r="DE17" s="109">
        <v>0</v>
      </c>
      <c r="DF17" s="109">
        <v>3.4312060033701499</v>
      </c>
      <c r="DG17" s="109">
        <v>900.153081052375</v>
      </c>
      <c r="DH17" s="109">
        <v>6.9226628452084498</v>
      </c>
      <c r="DI17" s="109">
        <v>14.966498930395</v>
      </c>
      <c r="DK17" s="30">
        <f t="shared" si="0"/>
        <v>7.9999962670687323E-3</v>
      </c>
      <c r="DL17" s="45">
        <f t="shared" si="1"/>
        <v>-4.4129694671265424E-3</v>
      </c>
      <c r="DM17" s="45"/>
      <c r="DN17" s="45">
        <f t="shared" si="2"/>
        <v>-4.4128992500472872E-3</v>
      </c>
      <c r="DO17" s="45">
        <f t="shared" si="3"/>
        <v>-4.3472289296179641E-3</v>
      </c>
      <c r="DP17" s="45">
        <f t="shared" si="4"/>
        <v>-4.3381478443171315E-3</v>
      </c>
      <c r="DQ17" s="45">
        <f t="shared" si="5"/>
        <v>-4.4128287855581495E-3</v>
      </c>
      <c r="DR17" s="45">
        <f t="shared" si="6"/>
        <v>-4.4126650273531836E-3</v>
      </c>
      <c r="DS17" s="45">
        <f t="shared" si="7"/>
        <v>-4.41052818980595E-3</v>
      </c>
      <c r="DT17" s="45">
        <f t="shared" si="8"/>
        <v>-4.4143438655518752E-3</v>
      </c>
      <c r="DU17" s="45">
        <f t="shared" si="9"/>
        <v>-4.4140402040558566E-3</v>
      </c>
      <c r="DV17" s="45">
        <f t="shared" si="10"/>
        <v>-4.4127829637314493E-3</v>
      </c>
      <c r="DW17" s="45">
        <f t="shared" si="11"/>
        <v>-4.4129910760150048E-3</v>
      </c>
      <c r="DX17" s="45">
        <f t="shared" si="12"/>
        <v>-4.4132008838454759E-3</v>
      </c>
      <c r="DY17" s="45">
        <f t="shared" si="13"/>
        <v>-4.4096283569611903E-3</v>
      </c>
      <c r="DZ17" s="45">
        <f t="shared" si="14"/>
        <v>-4.412996744297141E-3</v>
      </c>
      <c r="EA17" s="45">
        <f t="shared" si="15"/>
        <v>-4.4118818052106736E-3</v>
      </c>
      <c r="EB17" s="45">
        <f t="shared" si="16"/>
        <v>-4.4131181100737927E-3</v>
      </c>
      <c r="EC17" s="45">
        <f t="shared" si="17"/>
        <v>-4.4134949173730764E-3</v>
      </c>
      <c r="ED17" s="45">
        <f t="shared" si="18"/>
        <v>-4.4153854319349747E-3</v>
      </c>
      <c r="EE17" s="45">
        <f t="shared" si="19"/>
        <v>-4.4114991304158918E-3</v>
      </c>
      <c r="EF17" s="45">
        <f t="shared" si="20"/>
        <v>-4.409756349861127E-3</v>
      </c>
      <c r="EG17" s="45">
        <f t="shared" si="21"/>
        <v>-4.4118144123631159E-3</v>
      </c>
      <c r="EH17" s="45">
        <f t="shared" si="22"/>
        <v>-4.4124903538174604E-3</v>
      </c>
      <c r="EI17" s="45">
        <f t="shared" si="23"/>
        <v>-4.4125345482643507E-3</v>
      </c>
      <c r="EJ17" s="45">
        <f t="shared" si="24"/>
        <v>-4.4134895941567772E-3</v>
      </c>
      <c r="EK17" s="45">
        <f t="shared" si="25"/>
        <v>-4.4112347023022936E-3</v>
      </c>
      <c r="EL17" s="45">
        <f t="shared" si="26"/>
        <v>-4.4127680087262368E-3</v>
      </c>
      <c r="EM17" s="45">
        <f t="shared" si="27"/>
        <v>-4.4149062083822009E-3</v>
      </c>
    </row>
    <row r="18" spans="1:143" x14ac:dyDescent="0.25">
      <c r="A18" s="22" t="s">
        <v>17</v>
      </c>
      <c r="B18" s="109">
        <v>7381.7970852999997</v>
      </c>
      <c r="D18" s="109">
        <v>2162.465886</v>
      </c>
      <c r="E18" s="109">
        <v>121.63201313</v>
      </c>
      <c r="F18" s="109">
        <v>107.77642525</v>
      </c>
      <c r="G18" s="109">
        <v>295.41240077999998</v>
      </c>
      <c r="H18" s="109">
        <v>757.39656334999995</v>
      </c>
      <c r="I18" s="109">
        <v>28.009431949</v>
      </c>
      <c r="J18" s="109">
        <v>15.858549305</v>
      </c>
      <c r="K18" s="109">
        <v>12.342966571</v>
      </c>
      <c r="L18" s="109">
        <v>11.199658658000001</v>
      </c>
      <c r="M18" s="109">
        <v>80.988311641999999</v>
      </c>
      <c r="N18" s="109">
        <v>2.3860092136</v>
      </c>
      <c r="O18" s="109">
        <v>11.676492751</v>
      </c>
      <c r="P18" s="109">
        <v>7.2648894674999998</v>
      </c>
      <c r="Q18" s="109">
        <v>7.6862311412000004</v>
      </c>
      <c r="R18" s="109">
        <v>4.7679004725</v>
      </c>
      <c r="S18" s="109">
        <v>0.1358462879</v>
      </c>
      <c r="T18" s="109">
        <v>3.2804110999999999E-8</v>
      </c>
      <c r="U18" s="109">
        <v>1.20107501E-2</v>
      </c>
      <c r="V18" s="109">
        <v>8.8083121999999996E-3</v>
      </c>
      <c r="W18" s="109">
        <v>1.6340464414</v>
      </c>
      <c r="X18" s="109">
        <v>2.7949291267</v>
      </c>
      <c r="Y18" s="109">
        <v>2.7098176656000001</v>
      </c>
      <c r="Z18" s="109">
        <v>1.6645492803999999</v>
      </c>
      <c r="AA18" s="109">
        <v>0.45002765300000003</v>
      </c>
      <c r="AB18" s="109">
        <v>2.0988150909000001</v>
      </c>
      <c r="AC18" s="109">
        <v>4.0040464E-3</v>
      </c>
      <c r="AE18" s="109" t="s">
        <v>17</v>
      </c>
      <c r="AF18" s="109">
        <v>0</v>
      </c>
      <c r="AG18" s="109">
        <v>2.7303122621307998</v>
      </c>
      <c r="AH18" s="109">
        <v>15.788893337094899</v>
      </c>
      <c r="AI18" s="109">
        <v>27.886400627022802</v>
      </c>
      <c r="AJ18" s="109">
        <v>27.886400627022802</v>
      </c>
      <c r="AK18" s="109">
        <v>44.1203025304183</v>
      </c>
      <c r="AL18" s="109">
        <v>0</v>
      </c>
      <c r="AM18" s="109">
        <v>12.2887381359809</v>
      </c>
      <c r="AN18" s="109">
        <v>3.9864319427057697E-3</v>
      </c>
      <c r="AO18" s="109">
        <v>11.150463893900699</v>
      </c>
      <c r="AP18" s="109">
        <v>0.74927966411698699</v>
      </c>
      <c r="AQ18" s="109">
        <v>7349.3674626463198</v>
      </c>
      <c r="AR18" s="109">
        <v>8.4737801114480496E-2</v>
      </c>
      <c r="AS18" s="109">
        <v>2.0806376782607701</v>
      </c>
      <c r="AT18" s="109">
        <v>0.13249218087166301</v>
      </c>
      <c r="AU18" s="109">
        <v>3.0783286482602701E-3</v>
      </c>
      <c r="AV18" s="109">
        <v>0.473755456798999</v>
      </c>
      <c r="AW18" s="109">
        <v>7.9588616272888105E-3</v>
      </c>
      <c r="AX18" s="109">
        <v>115.24770061592599</v>
      </c>
      <c r="AY18" s="109">
        <v>3.9565283257867998</v>
      </c>
      <c r="AZ18" s="109">
        <v>29.658250411480601</v>
      </c>
      <c r="BA18" s="109">
        <v>1.6572348456405399</v>
      </c>
      <c r="BB18" s="109">
        <v>0</v>
      </c>
      <c r="BC18" s="109">
        <v>0</v>
      </c>
      <c r="BD18" s="109">
        <v>80.632542420040096</v>
      </c>
      <c r="BE18" s="109">
        <v>80.632542420040096</v>
      </c>
      <c r="BF18" s="109">
        <v>0.44805067966760598</v>
      </c>
      <c r="BG18" s="109">
        <v>17.2237498122376</v>
      </c>
      <c r="BH18" s="109">
        <v>32.381085832733</v>
      </c>
      <c r="BI18" s="109">
        <v>1.46732277223023E-2</v>
      </c>
      <c r="BJ18" s="109">
        <v>76.999975735633399</v>
      </c>
      <c r="BK18" s="109">
        <v>8.8980403142950595E-2</v>
      </c>
      <c r="BL18" s="109">
        <v>0.61763389469071805</v>
      </c>
      <c r="BM18" s="109">
        <v>1.75788116367664</v>
      </c>
      <c r="BN18" s="109">
        <v>11.625233056809099</v>
      </c>
      <c r="BO18" s="109">
        <v>7.2329548891992896</v>
      </c>
      <c r="BP18" s="109">
        <v>900.35811073661898</v>
      </c>
      <c r="BQ18" s="109">
        <v>1937.6731124634</v>
      </c>
      <c r="BR18" s="109">
        <v>198.07312325536299</v>
      </c>
      <c r="BS18" s="109">
        <v>2152.96998553101</v>
      </c>
      <c r="BT18" s="109">
        <v>9.0667701623558804E-5</v>
      </c>
      <c r="BU18" s="109">
        <v>47.117936658962101</v>
      </c>
      <c r="BV18" s="109">
        <v>0.13524919388697601</v>
      </c>
      <c r="BW18" s="109">
        <v>3.2659154637697897E-8</v>
      </c>
      <c r="BX18" s="109">
        <v>1.1957926446132999E-2</v>
      </c>
      <c r="BY18" s="109">
        <v>8.7695288836495307E-3</v>
      </c>
      <c r="BZ18" s="109">
        <v>1.6268681329079799</v>
      </c>
      <c r="CA18" s="109">
        <v>0</v>
      </c>
      <c r="CB18" s="109">
        <v>204.81669557443601</v>
      </c>
      <c r="CC18" s="109">
        <v>4.6140827902445399E-2</v>
      </c>
      <c r="CD18" s="109">
        <v>5.5307404304105496E-4</v>
      </c>
      <c r="CE18" s="109">
        <v>37.847206285884297</v>
      </c>
      <c r="CF18" s="109">
        <v>5.04269311761548E-2</v>
      </c>
      <c r="CG18" s="109">
        <v>0</v>
      </c>
      <c r="CH18" s="109">
        <v>1.01053365808297</v>
      </c>
      <c r="CI18" s="109">
        <v>121.105073071825</v>
      </c>
      <c r="CJ18" s="109">
        <v>107.310417679683</v>
      </c>
      <c r="CK18" s="109">
        <v>13.7946553921416</v>
      </c>
      <c r="CL18" s="109">
        <v>0</v>
      </c>
      <c r="CM18" s="109">
        <v>0</v>
      </c>
      <c r="CN18" s="109">
        <v>33.305114119942402</v>
      </c>
      <c r="CO18" s="109">
        <v>0</v>
      </c>
      <c r="CP18" s="109">
        <v>5.1391975436178896</v>
      </c>
      <c r="CQ18" s="109">
        <v>2.2239565526656602</v>
      </c>
      <c r="CR18" s="109">
        <v>3.8938032460302998E-3</v>
      </c>
      <c r="CS18" s="109">
        <v>20.567130221972299</v>
      </c>
      <c r="CT18" s="109">
        <v>0.57721474173915099</v>
      </c>
      <c r="CU18" s="109">
        <v>1.39795981061194E-3</v>
      </c>
      <c r="CV18" s="109">
        <v>7.1148559094671997</v>
      </c>
      <c r="CW18" s="109">
        <v>1.07918722113945E-5</v>
      </c>
      <c r="CX18" s="109">
        <v>294.11559291310601</v>
      </c>
      <c r="CY18" s="109">
        <v>91.151088148366398</v>
      </c>
      <c r="CZ18" s="109">
        <v>2.0895913099342098</v>
      </c>
      <c r="DA18" s="109">
        <v>0</v>
      </c>
      <c r="DB18" s="109">
        <v>0</v>
      </c>
      <c r="DC18" s="109">
        <v>12.398445888125799</v>
      </c>
      <c r="DD18" s="109">
        <v>7.6524507240919499</v>
      </c>
      <c r="DE18" s="109">
        <v>0</v>
      </c>
      <c r="DF18" s="109">
        <v>3.58421104375513</v>
      </c>
      <c r="DG18" s="109">
        <v>754.06973816079403</v>
      </c>
      <c r="DH18" s="109">
        <v>4.7469455105008</v>
      </c>
      <c r="DI18" s="109">
        <v>13.307221974481701</v>
      </c>
      <c r="DK18" s="30">
        <f t="shared" si="0"/>
        <v>7.9999953218063656E-3</v>
      </c>
      <c r="DL18" s="45">
        <f t="shared" si="1"/>
        <v>-4.3931880379453588E-3</v>
      </c>
      <c r="DM18" s="45"/>
      <c r="DN18" s="45">
        <f t="shared" si="2"/>
        <v>-4.3912371198395542E-3</v>
      </c>
      <c r="DO18" s="45">
        <f t="shared" si="3"/>
        <v>-4.3322481032342063E-3</v>
      </c>
      <c r="DP18" s="45">
        <f t="shared" si="4"/>
        <v>-4.3238358410574917E-3</v>
      </c>
      <c r="DQ18" s="45">
        <f t="shared" si="5"/>
        <v>-4.3898220368200859E-3</v>
      </c>
      <c r="DR18" s="45">
        <f t="shared" si="6"/>
        <v>-4.3924482235451643E-3</v>
      </c>
      <c r="DS18" s="45">
        <f t="shared" si="7"/>
        <v>-4.3924961491977133E-3</v>
      </c>
      <c r="DT18" s="45">
        <f t="shared" si="8"/>
        <v>-4.3923291194825327E-3</v>
      </c>
      <c r="DU18" s="45">
        <f t="shared" si="9"/>
        <v>-4.3934685156249717E-3</v>
      </c>
      <c r="DV18" s="45">
        <f t="shared" si="10"/>
        <v>-4.3925235225058343E-3</v>
      </c>
      <c r="DW18" s="45">
        <f t="shared" si="11"/>
        <v>-4.3928465076854845E-3</v>
      </c>
      <c r="DX18" s="45">
        <f t="shared" si="12"/>
        <v>-4.3982039854776256E-3</v>
      </c>
      <c r="DY18" s="45">
        <f t="shared" si="13"/>
        <v>-4.3899906662049929E-3</v>
      </c>
      <c r="DZ18" s="45">
        <f t="shared" si="14"/>
        <v>-4.3957417994549986E-3</v>
      </c>
      <c r="EA18" s="45">
        <f t="shared" si="15"/>
        <v>-4.3949260030679421E-3</v>
      </c>
      <c r="EB18" s="45">
        <f t="shared" si="16"/>
        <v>-4.3950082683274789E-3</v>
      </c>
      <c r="EC18" s="45">
        <f t="shared" si="17"/>
        <v>-4.3953649544220706E-3</v>
      </c>
      <c r="ED18" s="45">
        <f t="shared" si="18"/>
        <v>-4.4188474518362091E-3</v>
      </c>
      <c r="EE18" s="45">
        <f t="shared" si="19"/>
        <v>-4.3980312159688454E-3</v>
      </c>
      <c r="EF18" s="45">
        <f t="shared" si="20"/>
        <v>-4.4030360720489631E-3</v>
      </c>
      <c r="EG18" s="45">
        <f t="shared" si="21"/>
        <v>-4.39296479595152E-3</v>
      </c>
      <c r="EH18" s="45">
        <f t="shared" si="22"/>
        <v>-4.3896710157457315E-3</v>
      </c>
      <c r="EI18" s="45">
        <f t="shared" si="23"/>
        <v>-4.3896530545294013E-3</v>
      </c>
      <c r="EJ18" s="45">
        <f t="shared" si="24"/>
        <v>-4.3942434421060418E-3</v>
      </c>
      <c r="EK18" s="45">
        <f t="shared" si="25"/>
        <v>-4.3930041170026713E-3</v>
      </c>
      <c r="EL18" s="45">
        <f t="shared" si="26"/>
        <v>-4.3947563583769354E-3</v>
      </c>
      <c r="EM18" s="45">
        <f t="shared" si="27"/>
        <v>-4.3991641291245423E-3</v>
      </c>
    </row>
    <row r="19" spans="1:143" x14ac:dyDescent="0.25">
      <c r="A19" s="22" t="s">
        <v>18</v>
      </c>
      <c r="B19" s="109">
        <v>5102.7846756999998</v>
      </c>
      <c r="D19" s="109">
        <v>929.12972366999998</v>
      </c>
      <c r="E19" s="109">
        <v>57.580057416999999</v>
      </c>
      <c r="F19" s="109">
        <v>50.808953453999997</v>
      </c>
      <c r="G19" s="109">
        <v>146.9857734</v>
      </c>
      <c r="H19" s="109">
        <v>1040.4569283000001</v>
      </c>
      <c r="I19" s="109">
        <v>41.661659139000001</v>
      </c>
      <c r="J19" s="109">
        <v>23.757252140999999</v>
      </c>
      <c r="K19" s="109">
        <v>17.194034380000002</v>
      </c>
      <c r="L19" s="109">
        <v>16.511338157000001</v>
      </c>
      <c r="M19" s="109">
        <v>120.20075649</v>
      </c>
      <c r="N19" s="109">
        <v>1.2698220725</v>
      </c>
      <c r="O19" s="109">
        <v>17.505005830999998</v>
      </c>
      <c r="P19" s="109">
        <v>7.1805783889999999</v>
      </c>
      <c r="Q19" s="109">
        <v>8.2964208672000002</v>
      </c>
      <c r="R19" s="109">
        <v>5.3984967442</v>
      </c>
      <c r="S19" s="109">
        <v>6.9607841200000006E-2</v>
      </c>
      <c r="T19" s="109">
        <v>3.2161271000000002E-7</v>
      </c>
      <c r="U19" s="109">
        <v>6.1574986000000002E-3</v>
      </c>
      <c r="V19" s="109">
        <v>4.5155376999999998E-3</v>
      </c>
      <c r="W19" s="109">
        <v>2.1521719609000001</v>
      </c>
      <c r="X19" s="109">
        <v>1.6640144640000001</v>
      </c>
      <c r="Y19" s="109">
        <v>1.6125580326</v>
      </c>
      <c r="Z19" s="109">
        <v>2.0179609314000002</v>
      </c>
      <c r="AA19" s="109">
        <v>0.33754512149999999</v>
      </c>
      <c r="AB19" s="109">
        <v>3.049177797</v>
      </c>
      <c r="AC19" s="109">
        <v>2.0525295000000002E-3</v>
      </c>
      <c r="AE19" s="109" t="s">
        <v>18</v>
      </c>
      <c r="AF19" s="109">
        <v>0</v>
      </c>
      <c r="AG19" s="109">
        <v>3.7901483870246202</v>
      </c>
      <c r="AH19" s="109">
        <v>23.6524031350774</v>
      </c>
      <c r="AI19" s="109">
        <v>41.477816395379897</v>
      </c>
      <c r="AJ19" s="109">
        <v>41.477816395379897</v>
      </c>
      <c r="AK19" s="109">
        <v>60.709482746396198</v>
      </c>
      <c r="AL19" s="109">
        <v>0</v>
      </c>
      <c r="AM19" s="109">
        <v>17.118172651421101</v>
      </c>
      <c r="AN19" s="109">
        <v>2.0434698698581001E-3</v>
      </c>
      <c r="AO19" s="109">
        <v>16.438481133273399</v>
      </c>
      <c r="AP19" s="109">
        <v>0.69701680710157998</v>
      </c>
      <c r="AQ19" s="109">
        <v>5080.2678042913003</v>
      </c>
      <c r="AR19" s="109">
        <v>5.1229370991032697E-2</v>
      </c>
      <c r="AS19" s="109">
        <v>1.2381162664473</v>
      </c>
      <c r="AT19" s="109">
        <v>7.8841589429829606E-2</v>
      </c>
      <c r="AU19" s="109">
        <v>1.8318106656800899E-3</v>
      </c>
      <c r="AV19" s="109">
        <v>0.28191575520527701</v>
      </c>
      <c r="AW19" s="109">
        <v>4.7360609477118797E-3</v>
      </c>
      <c r="AX19" s="109">
        <v>159.54780639471099</v>
      </c>
      <c r="AY19" s="109">
        <v>5.4459486549805298</v>
      </c>
      <c r="AZ19" s="109">
        <v>40.9148392414805</v>
      </c>
      <c r="BA19" s="109">
        <v>2.0090555013720102</v>
      </c>
      <c r="BB19" s="109">
        <v>0</v>
      </c>
      <c r="BC19" s="109">
        <v>0</v>
      </c>
      <c r="BD19" s="109">
        <v>119.670329411222</v>
      </c>
      <c r="BE19" s="109">
        <v>119.670329411222</v>
      </c>
      <c r="BF19" s="109">
        <v>0.33605547100941602</v>
      </c>
      <c r="BG19" s="109">
        <v>7.4002236555895404</v>
      </c>
      <c r="BH19" s="109">
        <v>44.592704627725396</v>
      </c>
      <c r="BI19" s="109">
        <v>1.36468462921826E-2</v>
      </c>
      <c r="BJ19" s="109">
        <v>106.47879162670201</v>
      </c>
      <c r="BK19" s="109">
        <v>6.3059675936002799E-2</v>
      </c>
      <c r="BL19" s="109">
        <v>0.32869693138665201</v>
      </c>
      <c r="BM19" s="109">
        <v>0.93552255813312601</v>
      </c>
      <c r="BN19" s="109">
        <v>17.4278182050314</v>
      </c>
      <c r="BO19" s="109">
        <v>7.1488963648874497</v>
      </c>
      <c r="BP19" s="109">
        <v>1247.8385115659901</v>
      </c>
      <c r="BQ19" s="109">
        <v>832.52610564482404</v>
      </c>
      <c r="BR19" s="109">
        <v>85.102826440979499</v>
      </c>
      <c r="BS19" s="109">
        <v>925.02915574139297</v>
      </c>
      <c r="BT19" s="109">
        <v>6.4254743456508906E-5</v>
      </c>
      <c r="BU19" s="109">
        <v>65.0715467026901</v>
      </c>
      <c r="BV19" s="109">
        <v>6.9300680521040298E-2</v>
      </c>
      <c r="BW19" s="109">
        <v>3.2018539958222397E-7</v>
      </c>
      <c r="BX19" s="109">
        <v>6.1303183449902699E-3</v>
      </c>
      <c r="BY19" s="109">
        <v>4.4956112616279997E-3</v>
      </c>
      <c r="BZ19" s="109">
        <v>2.1426706355391598</v>
      </c>
      <c r="CA19" s="109">
        <v>0</v>
      </c>
      <c r="CB19" s="109">
        <v>278.65369413649</v>
      </c>
      <c r="CC19" s="109">
        <v>2.1736477748199E-2</v>
      </c>
      <c r="CD19" s="109">
        <v>3.2911695349416E-4</v>
      </c>
      <c r="CE19" s="109">
        <v>17.8670742852891</v>
      </c>
      <c r="CF19" s="109">
        <v>2.3499796162855399E-2</v>
      </c>
      <c r="CG19" s="109">
        <v>0</v>
      </c>
      <c r="CH19" s="109">
        <v>0.46799498183942601</v>
      </c>
      <c r="CI19" s="109">
        <v>57.329537765857502</v>
      </c>
      <c r="CJ19" s="109">
        <v>50.5883085938584</v>
      </c>
      <c r="CK19" s="109">
        <v>6.7412291719990902</v>
      </c>
      <c r="CL19" s="109">
        <v>0</v>
      </c>
      <c r="CM19" s="109">
        <v>0</v>
      </c>
      <c r="CN19" s="109">
        <v>15.576136710703899</v>
      </c>
      <c r="CO19" s="109">
        <v>0</v>
      </c>
      <c r="CP19" s="109">
        <v>2.4593421058549199</v>
      </c>
      <c r="CQ19" s="109">
        <v>1.02992123249392</v>
      </c>
      <c r="CR19" s="109">
        <v>2.5850046479824898E-3</v>
      </c>
      <c r="CS19" s="109">
        <v>9.8421609930719693</v>
      </c>
      <c r="CT19" s="109">
        <v>0.80127595287567099</v>
      </c>
      <c r="CU19" s="109">
        <v>1.29120373096997E-3</v>
      </c>
      <c r="CV19" s="109">
        <v>3.2962302636176699</v>
      </c>
      <c r="CW19" s="109">
        <v>6.4217438759679603E-6</v>
      </c>
      <c r="CX19" s="109">
        <v>146.33704737040401</v>
      </c>
      <c r="CY19" s="109">
        <v>123.925951786784</v>
      </c>
      <c r="CZ19" s="109">
        <v>3.0357232954214401</v>
      </c>
      <c r="DA19" s="109">
        <v>0</v>
      </c>
      <c r="DB19" s="109">
        <v>0</v>
      </c>
      <c r="DC19" s="109">
        <v>16.7187113909734</v>
      </c>
      <c r="DD19" s="109">
        <v>8.2598077904461409</v>
      </c>
      <c r="DE19" s="109">
        <v>0</v>
      </c>
      <c r="DF19" s="109">
        <v>4.4997974463114101</v>
      </c>
      <c r="DG19" s="109">
        <v>1035.8653655814401</v>
      </c>
      <c r="DH19" s="109">
        <v>5.3746751788976699</v>
      </c>
      <c r="DI19" s="109">
        <v>17.896451760309201</v>
      </c>
      <c r="DK19" s="30">
        <f t="shared" si="0"/>
        <v>7.9999896323899155E-3</v>
      </c>
      <c r="DL19" s="45">
        <f t="shared" si="1"/>
        <v>-4.4126634454961754E-3</v>
      </c>
      <c r="DM19" s="45"/>
      <c r="DN19" s="45">
        <f t="shared" si="2"/>
        <v>-4.4133427487499143E-3</v>
      </c>
      <c r="DO19" s="45">
        <f t="shared" si="3"/>
        <v>-4.3508058584973428E-3</v>
      </c>
      <c r="DP19" s="45">
        <f t="shared" si="4"/>
        <v>-4.3426373727882125E-3</v>
      </c>
      <c r="DQ19" s="45">
        <f t="shared" si="5"/>
        <v>-4.4135293817217239E-3</v>
      </c>
      <c r="DR19" s="45">
        <f t="shared" si="6"/>
        <v>-4.4130252715623135E-3</v>
      </c>
      <c r="DS19" s="45">
        <f t="shared" si="7"/>
        <v>-4.4127561748496698E-3</v>
      </c>
      <c r="DT19" s="45">
        <f t="shared" si="8"/>
        <v>-4.4133473560122646E-3</v>
      </c>
      <c r="DU19" s="45">
        <f t="shared" si="9"/>
        <v>-4.4120958992115294E-3</v>
      </c>
      <c r="DV19" s="45">
        <f t="shared" si="10"/>
        <v>-4.4125450665374539E-3</v>
      </c>
      <c r="DW19" s="45">
        <f t="shared" si="11"/>
        <v>-4.4128430990543104E-3</v>
      </c>
      <c r="DX19" s="45">
        <f t="shared" si="12"/>
        <v>-4.4121007986510502E-3</v>
      </c>
      <c r="DY19" s="45">
        <f t="shared" si="13"/>
        <v>-4.409460168925218E-3</v>
      </c>
      <c r="DZ19" s="45">
        <f t="shared" si="14"/>
        <v>-4.4121827513343738E-3</v>
      </c>
      <c r="EA19" s="45">
        <f t="shared" si="15"/>
        <v>-4.413117094699175E-3</v>
      </c>
      <c r="EB19" s="45">
        <f t="shared" si="16"/>
        <v>-4.4126293727829698E-3</v>
      </c>
      <c r="EC19" s="45">
        <f t="shared" si="17"/>
        <v>-4.4127310036402717E-3</v>
      </c>
      <c r="ED19" s="45">
        <f t="shared" si="18"/>
        <v>-4.4379788901254607E-3</v>
      </c>
      <c r="EE19" s="45">
        <f t="shared" si="19"/>
        <v>-4.4141715289598695E-3</v>
      </c>
      <c r="EF19" s="45">
        <f t="shared" si="20"/>
        <v>-4.4128605928813597E-3</v>
      </c>
      <c r="EG19" s="45">
        <f t="shared" si="21"/>
        <v>-4.4147612428083885E-3</v>
      </c>
      <c r="EH19" s="45">
        <f t="shared" si="22"/>
        <v>-4.4131889908673103E-3</v>
      </c>
      <c r="EI19" s="45">
        <f t="shared" si="23"/>
        <v>-4.4132054539005169E-3</v>
      </c>
      <c r="EJ19" s="45">
        <f t="shared" si="24"/>
        <v>-4.4130834692680245E-3</v>
      </c>
      <c r="EK19" s="45">
        <f t="shared" si="25"/>
        <v>-4.4131892173828128E-3</v>
      </c>
      <c r="EL19" s="45">
        <f t="shared" si="26"/>
        <v>-4.4125014919751083E-3</v>
      </c>
      <c r="EM19" s="45">
        <f t="shared" si="27"/>
        <v>-4.4138854724865562E-3</v>
      </c>
    </row>
    <row r="20" spans="1:143" x14ac:dyDescent="0.25">
      <c r="A20" s="22" t="s">
        <v>19</v>
      </c>
      <c r="B20" s="109">
        <v>2231.2848245999999</v>
      </c>
      <c r="D20" s="109">
        <v>291.19685217</v>
      </c>
      <c r="E20" s="109">
        <v>54.784105439999998</v>
      </c>
      <c r="F20" s="109">
        <v>46.130795409999998</v>
      </c>
      <c r="G20" s="109">
        <v>36.195534838999997</v>
      </c>
      <c r="H20" s="109">
        <v>159.70819341000001</v>
      </c>
      <c r="I20" s="109">
        <v>6.0212107681999996</v>
      </c>
      <c r="J20" s="109">
        <v>3.3874389262000002</v>
      </c>
      <c r="K20" s="109">
        <v>3.1422206999000002</v>
      </c>
      <c r="L20" s="109">
        <v>2.5193017716999999</v>
      </c>
      <c r="M20" s="109">
        <v>17.530070108</v>
      </c>
      <c r="N20" s="109">
        <v>1.6067722663999999</v>
      </c>
      <c r="O20" s="109">
        <v>2.4881825875999999</v>
      </c>
      <c r="P20" s="109">
        <v>3.175859956</v>
      </c>
      <c r="Q20" s="109">
        <v>2.9843036620999999</v>
      </c>
      <c r="R20" s="109">
        <v>1.7902479684999999</v>
      </c>
      <c r="S20" s="109">
        <v>8.7558016200000005E-2</v>
      </c>
      <c r="T20" s="109">
        <v>9.1447926000000004E-6</v>
      </c>
      <c r="U20" s="109">
        <v>7.7582231999999999E-3</v>
      </c>
      <c r="V20" s="109">
        <v>5.6872982000000004E-3</v>
      </c>
      <c r="W20" s="109">
        <v>0.47821016750000001</v>
      </c>
      <c r="X20" s="109">
        <v>9.4991906200000004E-2</v>
      </c>
      <c r="Y20" s="109">
        <v>9.1974573399999995E-2</v>
      </c>
      <c r="Z20" s="109">
        <v>0.54011631829999995</v>
      </c>
      <c r="AA20" s="109">
        <v>0.15890250589999999</v>
      </c>
      <c r="AB20" s="109">
        <v>0.4932055729</v>
      </c>
      <c r="AC20" s="109">
        <v>2.5834985999999998E-3</v>
      </c>
      <c r="AE20" s="109" t="s">
        <v>19</v>
      </c>
      <c r="AF20" s="109">
        <v>0</v>
      </c>
      <c r="AG20" s="109">
        <v>0.58634021044537799</v>
      </c>
      <c r="AH20" s="109">
        <v>3.3725709966113899</v>
      </c>
      <c r="AI20" s="109">
        <v>5.9947850937822098</v>
      </c>
      <c r="AJ20" s="109">
        <v>5.9947850937822098</v>
      </c>
      <c r="AK20" s="109">
        <v>9.3456972457051108</v>
      </c>
      <c r="AL20" s="109">
        <v>0</v>
      </c>
      <c r="AM20" s="109">
        <v>3.1284317732079501</v>
      </c>
      <c r="AN20" s="109">
        <v>2.5721621488331899E-3</v>
      </c>
      <c r="AO20" s="109">
        <v>2.5082449237169002</v>
      </c>
      <c r="AP20" s="109">
        <v>6.2340067534429999E-2</v>
      </c>
      <c r="AQ20" s="109">
        <v>2221.49099056972</v>
      </c>
      <c r="AR20" s="109">
        <v>3.00408777470967E-3</v>
      </c>
      <c r="AS20" s="109">
        <v>7.0619444830988101E-2</v>
      </c>
      <c r="AT20" s="109">
        <v>4.4969567034066904E-3</v>
      </c>
      <c r="AU20" s="109">
        <v>1.04480836712467E-4</v>
      </c>
      <c r="AV20" s="109">
        <v>1.60798450755909E-2</v>
      </c>
      <c r="AW20" s="109">
        <v>2.7013643780596003E-4</v>
      </c>
      <c r="AX20" s="109">
        <v>24.631105932572599</v>
      </c>
      <c r="AY20" s="109">
        <v>0.83634011196941105</v>
      </c>
      <c r="AZ20" s="109">
        <v>6.2992301453026602</v>
      </c>
      <c r="BA20" s="109">
        <v>0.53774569656761795</v>
      </c>
      <c r="BB20" s="109">
        <v>0</v>
      </c>
      <c r="BC20" s="109">
        <v>0</v>
      </c>
      <c r="BD20" s="109">
        <v>17.453125450993099</v>
      </c>
      <c r="BE20" s="109">
        <v>17.453125450993099</v>
      </c>
      <c r="BF20" s="109">
        <v>0.15820506308065599</v>
      </c>
      <c r="BG20" s="109">
        <v>2.31934862234053</v>
      </c>
      <c r="BH20" s="109">
        <v>6.8523506496046496</v>
      </c>
      <c r="BI20" s="109">
        <v>1.21906885227867E-3</v>
      </c>
      <c r="BJ20" s="109">
        <v>16.436440252093401</v>
      </c>
      <c r="BK20" s="109">
        <v>4.5620472618855398E-3</v>
      </c>
      <c r="BL20" s="109">
        <v>0.41592697509328302</v>
      </c>
      <c r="BM20" s="109">
        <v>1.1837927201177201</v>
      </c>
      <c r="BN20" s="109">
        <v>2.47726870593698</v>
      </c>
      <c r="BO20" s="109">
        <v>3.1619197031964799</v>
      </c>
      <c r="BP20" s="109">
        <v>192.63283356757401</v>
      </c>
      <c r="BQ20" s="109">
        <v>260.92686373209398</v>
      </c>
      <c r="BR20" s="109">
        <v>26.672506228145298</v>
      </c>
      <c r="BS20" s="109">
        <v>289.91871858258003</v>
      </c>
      <c r="BT20" s="109">
        <v>4.6485263594437903E-6</v>
      </c>
      <c r="BU20" s="109">
        <v>10.0293335182019</v>
      </c>
      <c r="BV20" s="109">
        <v>8.7173730195384602E-2</v>
      </c>
      <c r="BW20" s="109">
        <v>9.1046694996059206E-6</v>
      </c>
      <c r="BX20" s="109">
        <v>7.7241508622827703E-3</v>
      </c>
      <c r="BY20" s="109">
        <v>5.66233193498569E-3</v>
      </c>
      <c r="BZ20" s="109">
        <v>0.47611245114943401</v>
      </c>
      <c r="CA20" s="109">
        <v>0</v>
      </c>
      <c r="CB20" s="109">
        <v>42.409484153388703</v>
      </c>
      <c r="CC20" s="109">
        <v>1.9634487023043799E-2</v>
      </c>
      <c r="CD20" s="109">
        <v>1.8771965216796999E-5</v>
      </c>
      <c r="CE20" s="109">
        <v>15.8337624398551</v>
      </c>
      <c r="CF20" s="109">
        <v>2.19652476286534E-2</v>
      </c>
      <c r="CG20" s="109">
        <v>0</v>
      </c>
      <c r="CH20" s="109">
        <v>0.44673977049885</v>
      </c>
      <c r="CI20" s="109">
        <v>54.547070898545201</v>
      </c>
      <c r="CJ20" s="109">
        <v>45.931749878025698</v>
      </c>
      <c r="CK20" s="109">
        <v>8.6153210205195094</v>
      </c>
      <c r="CL20" s="109">
        <v>0</v>
      </c>
      <c r="CM20" s="109">
        <v>0</v>
      </c>
      <c r="CN20" s="109">
        <v>14.604683820830299</v>
      </c>
      <c r="CO20" s="109">
        <v>0</v>
      </c>
      <c r="CP20" s="109">
        <v>2.1749207306117202</v>
      </c>
      <c r="CQ20" s="109">
        <v>0.98326556479659599</v>
      </c>
      <c r="CR20" s="109">
        <v>1.76901051259665E-4</v>
      </c>
      <c r="CS20" s="109">
        <v>8.7042575463659499</v>
      </c>
      <c r="CT20" s="109">
        <v>0.123957964500806</v>
      </c>
      <c r="CU20" s="109">
        <v>1.24148223957627E-4</v>
      </c>
      <c r="CV20" s="109">
        <v>3.1422000828937802</v>
      </c>
      <c r="CW20" s="109">
        <v>3.6628117077993997E-7</v>
      </c>
      <c r="CX20" s="109">
        <v>36.036638863296901</v>
      </c>
      <c r="CY20" s="109">
        <v>18.838287109984702</v>
      </c>
      <c r="CZ20" s="109">
        <v>0.49104123755634099</v>
      </c>
      <c r="DA20" s="109">
        <v>0</v>
      </c>
      <c r="DB20" s="109">
        <v>0</v>
      </c>
      <c r="DC20" s="109">
        <v>2.5299581912088001</v>
      </c>
      <c r="DD20" s="109">
        <v>2.9712068321579599</v>
      </c>
      <c r="DE20" s="109">
        <v>0</v>
      </c>
      <c r="DF20" s="109">
        <v>0.64686064704773505</v>
      </c>
      <c r="DG20" s="109">
        <v>159.00721413934301</v>
      </c>
      <c r="DH20" s="109">
        <v>1.78238980064512</v>
      </c>
      <c r="DI20" s="109">
        <v>2.69832732030412</v>
      </c>
      <c r="DK20" s="30">
        <f t="shared" si="0"/>
        <v>7.9999961150486743E-3</v>
      </c>
      <c r="DL20" s="45">
        <f t="shared" si="1"/>
        <v>-4.3893248958189815E-3</v>
      </c>
      <c r="DM20" s="45"/>
      <c r="DN20" s="45">
        <f t="shared" si="2"/>
        <v>-4.3892424588223272E-3</v>
      </c>
      <c r="DO20" s="45">
        <f t="shared" si="3"/>
        <v>-4.3267027826966922E-3</v>
      </c>
      <c r="DP20" s="45">
        <f t="shared" si="4"/>
        <v>-4.3148081494200968E-3</v>
      </c>
      <c r="DQ20" s="45">
        <f t="shared" si="5"/>
        <v>-4.3899330790351781E-3</v>
      </c>
      <c r="DR20" s="45">
        <f t="shared" si="6"/>
        <v>-4.3891252896303178E-3</v>
      </c>
      <c r="DS20" s="45">
        <f t="shared" si="7"/>
        <v>-4.3887642261839534E-3</v>
      </c>
      <c r="DT20" s="45">
        <f t="shared" si="8"/>
        <v>-4.3891358375836428E-3</v>
      </c>
      <c r="DU20" s="45">
        <f t="shared" si="9"/>
        <v>-4.3882744113069288E-3</v>
      </c>
      <c r="DV20" s="45">
        <f t="shared" si="10"/>
        <v>-4.3888541290703102E-3</v>
      </c>
      <c r="DW20" s="45">
        <f t="shared" si="11"/>
        <v>-4.3892954524914927E-3</v>
      </c>
      <c r="DX20" s="45">
        <f t="shared" si="12"/>
        <v>-4.3892786404623654E-3</v>
      </c>
      <c r="DY20" s="45">
        <f t="shared" si="13"/>
        <v>-4.386286487740019E-3</v>
      </c>
      <c r="DZ20" s="45">
        <f t="shared" si="14"/>
        <v>-4.3894419138928121E-3</v>
      </c>
      <c r="EA20" s="45">
        <f t="shared" si="15"/>
        <v>-4.3885714809678514E-3</v>
      </c>
      <c r="EB20" s="45">
        <f t="shared" si="16"/>
        <v>-4.3894298405287736E-3</v>
      </c>
      <c r="EC20" s="45">
        <f t="shared" si="17"/>
        <v>-4.3889300065640688E-3</v>
      </c>
      <c r="ED20" s="45">
        <f t="shared" si="18"/>
        <v>-4.3875353055114379E-3</v>
      </c>
      <c r="EE20" s="45">
        <f t="shared" si="19"/>
        <v>-4.3917707494197412E-3</v>
      </c>
      <c r="EF20" s="45">
        <f t="shared" si="20"/>
        <v>-4.3898287264610763E-3</v>
      </c>
      <c r="EG20" s="45">
        <f t="shared" si="21"/>
        <v>-4.3865992258853266E-3</v>
      </c>
      <c r="EH20" s="45">
        <f t="shared" si="22"/>
        <v>-4.3893691311797742E-3</v>
      </c>
      <c r="EI20" s="45">
        <f t="shared" si="23"/>
        <v>-4.389360021710852E-3</v>
      </c>
      <c r="EJ20" s="45">
        <f t="shared" si="24"/>
        <v>-4.3890948154343256E-3</v>
      </c>
      <c r="EK20" s="45">
        <f t="shared" si="25"/>
        <v>-4.3891241072240503E-3</v>
      </c>
      <c r="EL20" s="45">
        <f t="shared" si="26"/>
        <v>-4.3883026927958851E-3</v>
      </c>
      <c r="EM20" s="45">
        <f t="shared" si="27"/>
        <v>-4.3880229572448338E-3</v>
      </c>
    </row>
    <row r="21" spans="1:143" x14ac:dyDescent="0.25">
      <c r="A21" s="22" t="s">
        <v>20</v>
      </c>
      <c r="B21" s="109">
        <v>6681.2762064999997</v>
      </c>
      <c r="D21" s="109">
        <v>2191.1779372999999</v>
      </c>
      <c r="E21" s="109">
        <v>151.6738431</v>
      </c>
      <c r="F21" s="109">
        <v>135.92093903</v>
      </c>
      <c r="G21" s="109">
        <v>263.10614742000001</v>
      </c>
      <c r="H21" s="109">
        <v>979.90231942000003</v>
      </c>
      <c r="I21" s="109">
        <v>38.941218298000003</v>
      </c>
      <c r="J21" s="109">
        <v>22.160147024</v>
      </c>
      <c r="K21" s="109">
        <v>16.745672916</v>
      </c>
      <c r="L21" s="109">
        <v>15.575277304</v>
      </c>
      <c r="M21" s="109">
        <v>112.51483082</v>
      </c>
      <c r="N21" s="109">
        <v>2.6769682853000001</v>
      </c>
      <c r="O21" s="109">
        <v>16.318914822</v>
      </c>
      <c r="P21" s="109">
        <v>8.9692474640000004</v>
      </c>
      <c r="Q21" s="109">
        <v>9.5951722090999993</v>
      </c>
      <c r="R21" s="109">
        <v>6.0946278552999997</v>
      </c>
      <c r="S21" s="109">
        <v>0.14686332429999999</v>
      </c>
      <c r="T21" s="109">
        <v>1.0729744E-6</v>
      </c>
      <c r="U21" s="109">
        <v>1.2992206500000001E-2</v>
      </c>
      <c r="V21" s="109">
        <v>9.5275997999999997E-3</v>
      </c>
      <c r="W21" s="109">
        <v>2.1878932583999999</v>
      </c>
      <c r="X21" s="109">
        <v>1.0883093548</v>
      </c>
      <c r="Y21" s="109">
        <v>1.0546898084</v>
      </c>
      <c r="Z21" s="109">
        <v>2.1385901722999998</v>
      </c>
      <c r="AA21" s="109">
        <v>0.41729276139999999</v>
      </c>
      <c r="AB21" s="109">
        <v>2.9056099491</v>
      </c>
      <c r="AC21" s="109">
        <v>4.3306758999999998E-3</v>
      </c>
      <c r="AE21" s="109" t="s">
        <v>20</v>
      </c>
      <c r="AF21" s="109">
        <v>0</v>
      </c>
      <c r="AG21" s="109">
        <v>3.5779338276151602</v>
      </c>
      <c r="AH21" s="109">
        <v>22.062872558238901</v>
      </c>
      <c r="AI21" s="109">
        <v>38.770292720456403</v>
      </c>
      <c r="AJ21" s="109">
        <v>38.770292720456403</v>
      </c>
      <c r="AK21" s="109">
        <v>57.242390295697597</v>
      </c>
      <c r="AL21" s="109">
        <v>0</v>
      </c>
      <c r="AM21" s="109">
        <v>16.6721715965835</v>
      </c>
      <c r="AN21" s="109">
        <v>4.3116678915124896E-3</v>
      </c>
      <c r="AO21" s="109">
        <v>15.5069056755841</v>
      </c>
      <c r="AP21" s="109">
        <v>0.56796069058531995</v>
      </c>
      <c r="AQ21" s="109">
        <v>6651.9484485744297</v>
      </c>
      <c r="AR21" s="109">
        <v>3.3471982572463102E-2</v>
      </c>
      <c r="AS21" s="109">
        <v>0.80980616889829504</v>
      </c>
      <c r="AT21" s="109">
        <v>5.1567506071418703E-2</v>
      </c>
      <c r="AU21" s="109">
        <v>1.1981174785363499E-3</v>
      </c>
      <c r="AV21" s="109">
        <v>0.18439058411106801</v>
      </c>
      <c r="AW21" s="109">
        <v>3.0976766827273301E-3</v>
      </c>
      <c r="AX21" s="109">
        <v>150.51985047292399</v>
      </c>
      <c r="AY21" s="109">
        <v>5.1288697784902597</v>
      </c>
      <c r="AZ21" s="109">
        <v>38.567420270238699</v>
      </c>
      <c r="BA21" s="109">
        <v>2.1292012203515802</v>
      </c>
      <c r="BB21" s="109">
        <v>0</v>
      </c>
      <c r="BC21" s="109">
        <v>0</v>
      </c>
      <c r="BD21" s="109">
        <v>112.021009316443</v>
      </c>
      <c r="BE21" s="109">
        <v>112.021009316443</v>
      </c>
      <c r="BF21" s="109">
        <v>0.41546093388531502</v>
      </c>
      <c r="BG21" s="109">
        <v>17.452489663199898</v>
      </c>
      <c r="BH21" s="109">
        <v>42.005812940205502</v>
      </c>
      <c r="BI21" s="109">
        <v>1.1118945046469699E-2</v>
      </c>
      <c r="BJ21" s="109">
        <v>100.46311758610901</v>
      </c>
      <c r="BK21" s="109">
        <v>5.1871376944529202E-2</v>
      </c>
      <c r="BL21" s="109">
        <v>0.69295707600985401</v>
      </c>
      <c r="BM21" s="109">
        <v>1.9722621021070601</v>
      </c>
      <c r="BN21" s="109">
        <v>16.247337489380001</v>
      </c>
      <c r="BO21" s="109">
        <v>8.9298784638565092</v>
      </c>
      <c r="BP21" s="109">
        <v>1176.8636374785699</v>
      </c>
      <c r="BQ21" s="109">
        <v>1963.4035439009599</v>
      </c>
      <c r="BR21" s="109">
        <v>200.70339957150901</v>
      </c>
      <c r="BS21" s="109">
        <v>2181.5594331356701</v>
      </c>
      <c r="BT21" s="109">
        <v>5.2856397985838997E-5</v>
      </c>
      <c r="BU21" s="109">
        <v>61.361199065611203</v>
      </c>
      <c r="BV21" s="109">
        <v>0.146218325750536</v>
      </c>
      <c r="BW21" s="109">
        <v>1.0682725651328001E-6</v>
      </c>
      <c r="BX21" s="109">
        <v>1.29352553804571E-2</v>
      </c>
      <c r="BY21" s="109">
        <v>9.4857693502868792E-3</v>
      </c>
      <c r="BZ21" s="109">
        <v>2.1782901233067098</v>
      </c>
      <c r="CA21" s="109">
        <v>0</v>
      </c>
      <c r="CB21" s="109">
        <v>261.71997936519398</v>
      </c>
      <c r="CC21" s="109">
        <v>5.7895672712842398E-2</v>
      </c>
      <c r="CD21" s="109">
        <v>2.1526212261424E-4</v>
      </c>
      <c r="CE21" s="109">
        <v>46.851192596879301</v>
      </c>
      <c r="CF21" s="109">
        <v>6.4319455226883093E-2</v>
      </c>
      <c r="CG21" s="109">
        <v>0</v>
      </c>
      <c r="CH21" s="109">
        <v>1.3027774399929399</v>
      </c>
      <c r="CI21" s="109">
        <v>151.018098790609</v>
      </c>
      <c r="CJ21" s="109">
        <v>135.334335619922</v>
      </c>
      <c r="CK21" s="109">
        <v>15.6837631706873</v>
      </c>
      <c r="CL21" s="109">
        <v>0</v>
      </c>
      <c r="CM21" s="109">
        <v>0</v>
      </c>
      <c r="CN21" s="109">
        <v>42.763543370977203</v>
      </c>
      <c r="CO21" s="109">
        <v>0</v>
      </c>
      <c r="CP21" s="109">
        <v>6.4490269959269604</v>
      </c>
      <c r="CQ21" s="109">
        <v>2.8673240475757402</v>
      </c>
      <c r="CR21" s="109">
        <v>1.83545673258486E-3</v>
      </c>
      <c r="CS21" s="109">
        <v>25.809459211186201</v>
      </c>
      <c r="CT21" s="109">
        <v>0.75641140784591299</v>
      </c>
      <c r="CU21" s="109">
        <v>1.0925814429361099E-3</v>
      </c>
      <c r="CV21" s="109">
        <v>9.1656493288579508</v>
      </c>
      <c r="CW21" s="109">
        <v>4.2002877614488701E-6</v>
      </c>
      <c r="CX21" s="109">
        <v>261.95124732159297</v>
      </c>
      <c r="CY21" s="109">
        <v>116.340376412316</v>
      </c>
      <c r="CZ21" s="109">
        <v>2.89285616581651</v>
      </c>
      <c r="DA21" s="109">
        <v>0</v>
      </c>
      <c r="DB21" s="109">
        <v>0</v>
      </c>
      <c r="DC21" s="109">
        <v>15.6792401906807</v>
      </c>
      <c r="DD21" s="109">
        <v>9.5530537478302193</v>
      </c>
      <c r="DE21" s="109">
        <v>0</v>
      </c>
      <c r="DF21" s="109">
        <v>4.1632392527051003</v>
      </c>
      <c r="DG21" s="109">
        <v>975.60083193946002</v>
      </c>
      <c r="DH21" s="109">
        <v>6.0678744011368098</v>
      </c>
      <c r="DI21" s="109">
        <v>16.761216193148002</v>
      </c>
      <c r="DK21" s="30">
        <f t="shared" si="0"/>
        <v>8.0000065082409949E-3</v>
      </c>
      <c r="DL21" s="45">
        <f t="shared" si="1"/>
        <v>-4.3895443054783462E-3</v>
      </c>
      <c r="DM21" s="45"/>
      <c r="DN21" s="45">
        <f t="shared" si="2"/>
        <v>-4.3896499689029646E-3</v>
      </c>
      <c r="DO21" s="45">
        <f t="shared" si="3"/>
        <v>-4.3233842829357091E-3</v>
      </c>
      <c r="DP21" s="45">
        <f t="shared" si="4"/>
        <v>-4.3157692572188995E-3</v>
      </c>
      <c r="DQ21" s="45">
        <f t="shared" si="5"/>
        <v>-4.3894835211260082E-3</v>
      </c>
      <c r="DR21" s="45">
        <f t="shared" si="6"/>
        <v>-4.3897104795976357E-3</v>
      </c>
      <c r="DS21" s="45">
        <f t="shared" si="7"/>
        <v>-4.3893228053519268E-3</v>
      </c>
      <c r="DT21" s="45">
        <f t="shared" si="8"/>
        <v>-4.3896128331526339E-3</v>
      </c>
      <c r="DU21" s="45">
        <f t="shared" si="9"/>
        <v>-4.3892723681633753E-3</v>
      </c>
      <c r="DV21" s="45">
        <f t="shared" si="10"/>
        <v>-4.3897535229334705E-3</v>
      </c>
      <c r="DW21" s="45">
        <f t="shared" si="11"/>
        <v>-4.3889458834721201E-3</v>
      </c>
      <c r="DX21" s="45">
        <f t="shared" si="12"/>
        <v>-4.3889601709529713E-3</v>
      </c>
      <c r="DY21" s="45">
        <f t="shared" si="13"/>
        <v>-4.3861576214310029E-3</v>
      </c>
      <c r="DZ21" s="45">
        <f t="shared" si="14"/>
        <v>-4.3893314686106206E-3</v>
      </c>
      <c r="EA21" s="45">
        <f t="shared" si="15"/>
        <v>-4.3895471964364692E-3</v>
      </c>
      <c r="EB21" s="45">
        <f t="shared" si="16"/>
        <v>-4.3896780571966634E-3</v>
      </c>
      <c r="EC21" s="45">
        <f t="shared" si="17"/>
        <v>-4.3918286102964249E-3</v>
      </c>
      <c r="ED21" s="45">
        <f t="shared" si="18"/>
        <v>-4.3820568945540286E-3</v>
      </c>
      <c r="EE21" s="45">
        <f t="shared" si="19"/>
        <v>-4.3834832476609071E-3</v>
      </c>
      <c r="EF21" s="45">
        <f t="shared" si="20"/>
        <v>-4.3904499130117281E-3</v>
      </c>
      <c r="EG21" s="45">
        <f t="shared" si="21"/>
        <v>-4.3892155416726695E-3</v>
      </c>
      <c r="EH21" s="45">
        <f t="shared" si="22"/>
        <v>-4.3896700551375317E-3</v>
      </c>
      <c r="EI21" s="45">
        <f t="shared" si="23"/>
        <v>-4.3896841716694899E-3</v>
      </c>
      <c r="EJ21" s="45">
        <f t="shared" si="24"/>
        <v>-4.390253013424268E-3</v>
      </c>
      <c r="EK21" s="45">
        <f t="shared" si="25"/>
        <v>-4.3897898169603126E-3</v>
      </c>
      <c r="EL21" s="45">
        <f t="shared" si="26"/>
        <v>-4.3893652303333116E-3</v>
      </c>
      <c r="EM21" s="45">
        <f t="shared" si="27"/>
        <v>-4.3891551634030659E-3</v>
      </c>
    </row>
    <row r="22" spans="1:143" x14ac:dyDescent="0.25">
      <c r="A22" s="22" t="s">
        <v>21</v>
      </c>
      <c r="B22" s="109">
        <v>8729.0089146999999</v>
      </c>
      <c r="D22" s="109">
        <v>2150.2584316000002</v>
      </c>
      <c r="E22" s="109">
        <v>149.67189346000001</v>
      </c>
      <c r="F22" s="109">
        <v>131.81067480999999</v>
      </c>
      <c r="G22" s="109">
        <v>282.90866464999999</v>
      </c>
      <c r="H22" s="109">
        <v>813.41575303000002</v>
      </c>
      <c r="I22" s="109">
        <v>31.182650949999999</v>
      </c>
      <c r="J22" s="109">
        <v>17.673745826000001</v>
      </c>
      <c r="K22" s="109">
        <v>14.014304251</v>
      </c>
      <c r="L22" s="109">
        <v>12.552731327</v>
      </c>
      <c r="M22" s="109">
        <v>90.228351680000003</v>
      </c>
      <c r="N22" s="109">
        <v>3.2746919701000001</v>
      </c>
      <c r="O22" s="109">
        <v>13.009924323</v>
      </c>
      <c r="P22" s="109">
        <v>8.7582318818000005</v>
      </c>
      <c r="Q22" s="109">
        <v>9.2755690638000008</v>
      </c>
      <c r="R22" s="109">
        <v>5.7336333336000003</v>
      </c>
      <c r="S22" s="109">
        <v>0.17492878949999999</v>
      </c>
      <c r="T22" s="109">
        <v>6.4170861000000003E-7</v>
      </c>
      <c r="U22" s="109">
        <v>1.54655803E-2</v>
      </c>
      <c r="V22" s="109">
        <v>1.13418919E-2</v>
      </c>
      <c r="W22" s="109">
        <v>1.8730185319999999</v>
      </c>
      <c r="X22" s="109">
        <v>1.4876125975000001</v>
      </c>
      <c r="Y22" s="109">
        <v>1.4418651542000001</v>
      </c>
      <c r="Z22" s="109">
        <v>1.9489225880000001</v>
      </c>
      <c r="AA22" s="109">
        <v>0.51532208209999997</v>
      </c>
      <c r="AB22" s="109">
        <v>2.3639331883999999</v>
      </c>
      <c r="AC22" s="109">
        <v>5.1556746999999997E-3</v>
      </c>
      <c r="AE22" s="109" t="s">
        <v>127</v>
      </c>
      <c r="AF22" s="109">
        <v>0</v>
      </c>
      <c r="AG22" s="109">
        <v>2.9468826592905502</v>
      </c>
      <c r="AH22" s="109">
        <v>17.596138564185701</v>
      </c>
      <c r="AI22" s="109">
        <v>31.0457367671155</v>
      </c>
      <c r="AJ22" s="109">
        <v>31.0457367671155</v>
      </c>
      <c r="AK22" s="109">
        <v>47.3525861034408</v>
      </c>
      <c r="AL22" s="109">
        <v>0</v>
      </c>
      <c r="AM22" s="109">
        <v>13.952794347685</v>
      </c>
      <c r="AN22" s="109">
        <v>5.13303319803833E-3</v>
      </c>
      <c r="AO22" s="109">
        <v>12.497641688031701</v>
      </c>
      <c r="AP22" s="109">
        <v>0.711615364800812</v>
      </c>
      <c r="AQ22" s="109">
        <v>8690.6941490434601</v>
      </c>
      <c r="AR22" s="109">
        <v>4.55466219786482E-2</v>
      </c>
      <c r="AS22" s="109">
        <v>1.1070868585415301</v>
      </c>
      <c r="AT22" s="109">
        <v>7.0497803092312905E-2</v>
      </c>
      <c r="AU22" s="109">
        <v>1.63794669430821E-3</v>
      </c>
      <c r="AV22" s="109">
        <v>0.252080160569013</v>
      </c>
      <c r="AW22" s="109">
        <v>4.2348280172732101E-3</v>
      </c>
      <c r="AX22" s="109">
        <v>124.23480385677</v>
      </c>
      <c r="AY22" s="109">
        <v>4.2572141143021502</v>
      </c>
      <c r="AZ22" s="109">
        <v>31.921660316857</v>
      </c>
      <c r="BA22" s="109">
        <v>1.94036742477664</v>
      </c>
      <c r="BB22" s="109">
        <v>0</v>
      </c>
      <c r="BC22" s="109">
        <v>0</v>
      </c>
      <c r="BD22" s="109">
        <v>89.832273241158106</v>
      </c>
      <c r="BE22" s="109">
        <v>89.832273241158106</v>
      </c>
      <c r="BF22" s="109">
        <v>0.513060217711933</v>
      </c>
      <c r="BG22" s="109">
        <v>17.126532112854601</v>
      </c>
      <c r="BH22" s="109">
        <v>34.8421585615569</v>
      </c>
      <c r="BI22" s="109">
        <v>1.3931446039921301E-2</v>
      </c>
      <c r="BJ22" s="109">
        <v>82.906533025256294</v>
      </c>
      <c r="BK22" s="109">
        <v>6.5938981886713793E-2</v>
      </c>
      <c r="BL22" s="109">
        <v>0.84768241538385103</v>
      </c>
      <c r="BM22" s="109">
        <v>2.4126364005136698</v>
      </c>
      <c r="BN22" s="109">
        <v>12.9528586707575</v>
      </c>
      <c r="BO22" s="109">
        <v>8.7197862562413402</v>
      </c>
      <c r="BP22" s="109">
        <v>973.47784696616395</v>
      </c>
      <c r="BQ22" s="109">
        <v>1926.7353042213001</v>
      </c>
      <c r="BR22" s="109">
        <v>196.95524283360001</v>
      </c>
      <c r="BS22" s="109">
        <v>2140.8170791677499</v>
      </c>
      <c r="BT22" s="109">
        <v>6.7189431939582297E-5</v>
      </c>
      <c r="BU22" s="109">
        <v>50.726513892921503</v>
      </c>
      <c r="BV22" s="109">
        <v>0.17416167237112601</v>
      </c>
      <c r="BW22" s="109">
        <v>6.3889662695040101E-7</v>
      </c>
      <c r="BX22" s="109">
        <v>1.53978963673341E-2</v>
      </c>
      <c r="BY22" s="109">
        <v>1.1292086006713E-2</v>
      </c>
      <c r="BZ22" s="109">
        <v>1.8647924196277399</v>
      </c>
      <c r="CA22" s="109">
        <v>0</v>
      </c>
      <c r="CB22" s="109">
        <v>219.21100203475501</v>
      </c>
      <c r="CC22" s="109">
        <v>5.6176661099996097E-2</v>
      </c>
      <c r="CD22" s="109">
        <v>2.9428552459619502E-4</v>
      </c>
      <c r="CE22" s="109">
        <v>45.554617305180201</v>
      </c>
      <c r="CF22" s="109">
        <v>6.2185027419985897E-2</v>
      </c>
      <c r="CG22" s="109">
        <v>0</v>
      </c>
      <c r="CH22" s="109">
        <v>1.2567825625423701</v>
      </c>
      <c r="CI22" s="109">
        <v>149.02456057097399</v>
      </c>
      <c r="CJ22" s="109">
        <v>131.24173700136001</v>
      </c>
      <c r="CK22" s="109">
        <v>17.782823569613701</v>
      </c>
      <c r="CL22" s="109">
        <v>0</v>
      </c>
      <c r="CM22" s="109">
        <v>0</v>
      </c>
      <c r="CN22" s="109">
        <v>41.329391910139599</v>
      </c>
      <c r="CO22" s="109">
        <v>0</v>
      </c>
      <c r="CP22" s="109">
        <v>6.2712508363784698</v>
      </c>
      <c r="CQ22" s="109">
        <v>2.7660539911925301</v>
      </c>
      <c r="CR22" s="109">
        <v>2.4379568353863801E-3</v>
      </c>
      <c r="CS22" s="109">
        <v>25.097855894883601</v>
      </c>
      <c r="CT22" s="109">
        <v>0.62300091720211304</v>
      </c>
      <c r="CU22" s="109">
        <v>1.37144662335686E-3</v>
      </c>
      <c r="CV22" s="109">
        <v>8.8433133815043199</v>
      </c>
      <c r="CW22" s="109">
        <v>5.7420361437854399E-6</v>
      </c>
      <c r="CX22" s="109">
        <v>281.66654282863999</v>
      </c>
      <c r="CY22" s="109">
        <v>97.583192772821604</v>
      </c>
      <c r="CZ22" s="109">
        <v>2.35355681816278</v>
      </c>
      <c r="DA22" s="109">
        <v>0</v>
      </c>
      <c r="DB22" s="109">
        <v>0</v>
      </c>
      <c r="DC22" s="109">
        <v>13.201489190608299</v>
      </c>
      <c r="DD22" s="109">
        <v>9.2348570535748191</v>
      </c>
      <c r="DE22" s="109">
        <v>0</v>
      </c>
      <c r="DF22" s="109">
        <v>3.6701484323021201</v>
      </c>
      <c r="DG22" s="109">
        <v>809.84582571360795</v>
      </c>
      <c r="DH22" s="109">
        <v>5.7084711197484497</v>
      </c>
      <c r="DI22" s="109">
        <v>14.1709524384662</v>
      </c>
      <c r="DK22" s="30">
        <f t="shared" si="0"/>
        <v>7.9999978884289363E-3</v>
      </c>
      <c r="DL22" s="45">
        <f t="shared" si="1"/>
        <v>-4.3893603536154201E-3</v>
      </c>
      <c r="DM22" s="45"/>
      <c r="DN22" s="45">
        <f t="shared" si="2"/>
        <v>-4.3907989353749862E-3</v>
      </c>
      <c r="DO22" s="45">
        <f t="shared" si="3"/>
        <v>-4.3250130272389333E-3</v>
      </c>
      <c r="DP22" s="45">
        <f t="shared" si="4"/>
        <v>-4.3163257411441749E-3</v>
      </c>
      <c r="DQ22" s="45">
        <f t="shared" si="5"/>
        <v>-4.3905400454831963E-3</v>
      </c>
      <c r="DR22" s="45">
        <f t="shared" si="6"/>
        <v>-4.3888101540866071E-3</v>
      </c>
      <c r="DS22" s="45">
        <f t="shared" si="7"/>
        <v>-4.3907165912236059E-3</v>
      </c>
      <c r="DT22" s="45">
        <f t="shared" si="8"/>
        <v>-4.3911043294586555E-3</v>
      </c>
      <c r="DU22" s="45">
        <f t="shared" si="9"/>
        <v>-4.389080058013692E-3</v>
      </c>
      <c r="DV22" s="45">
        <f t="shared" si="10"/>
        <v>-4.3886575386032182E-3</v>
      </c>
      <c r="DW22" s="45">
        <f t="shared" si="11"/>
        <v>-4.3897337307746906E-3</v>
      </c>
      <c r="DX22" s="45">
        <f t="shared" si="12"/>
        <v>-4.3891621971517162E-3</v>
      </c>
      <c r="DY22" s="45">
        <f t="shared" si="13"/>
        <v>-4.3863170012153271E-3</v>
      </c>
      <c r="DZ22" s="45">
        <f t="shared" si="14"/>
        <v>-4.3896560490196664E-3</v>
      </c>
      <c r="EA22" s="45">
        <f t="shared" si="15"/>
        <v>-4.3891657692539283E-3</v>
      </c>
      <c r="EB22" s="45">
        <f t="shared" si="16"/>
        <v>-4.3885285974071681E-3</v>
      </c>
      <c r="EC22" s="45">
        <f t="shared" si="17"/>
        <v>-4.3853109088940372E-3</v>
      </c>
      <c r="ED22" s="45">
        <f t="shared" si="18"/>
        <v>-4.3820248096702701E-3</v>
      </c>
      <c r="EE22" s="45">
        <f t="shared" si="19"/>
        <v>-4.3764237327648184E-3</v>
      </c>
      <c r="EF22" s="45">
        <f t="shared" si="20"/>
        <v>-4.3913214590768504E-3</v>
      </c>
      <c r="EG22" s="45">
        <f t="shared" si="21"/>
        <v>-4.3919012181242037E-3</v>
      </c>
      <c r="EH22" s="45">
        <f t="shared" si="22"/>
        <v>-4.3884937636892744E-3</v>
      </c>
      <c r="EI22" s="45">
        <f t="shared" si="23"/>
        <v>-4.3884528779484372E-3</v>
      </c>
      <c r="EJ22" s="45">
        <f t="shared" si="24"/>
        <v>-4.3896885776973866E-3</v>
      </c>
      <c r="EK22" s="45">
        <f t="shared" si="25"/>
        <v>-4.3892246550925936E-3</v>
      </c>
      <c r="EL22" s="45">
        <f t="shared" si="26"/>
        <v>-4.3894515666253056E-3</v>
      </c>
      <c r="EM22" s="45">
        <f t="shared" si="27"/>
        <v>-4.3915691503324692E-3</v>
      </c>
    </row>
    <row r="23" spans="1:143" x14ac:dyDescent="0.25">
      <c r="A23" s="22" t="s">
        <v>22</v>
      </c>
      <c r="B23" s="109">
        <v>10544.633647000001</v>
      </c>
      <c r="D23" s="109">
        <v>2145.4379927</v>
      </c>
      <c r="E23" s="109">
        <v>198.07266175000001</v>
      </c>
      <c r="F23" s="109">
        <v>170.29635782</v>
      </c>
      <c r="G23" s="109">
        <v>312.37436530999997</v>
      </c>
      <c r="H23" s="109">
        <v>876.29834662999997</v>
      </c>
      <c r="I23" s="109">
        <v>31.688602093</v>
      </c>
      <c r="J23" s="109">
        <v>17.885949173</v>
      </c>
      <c r="K23" s="109">
        <v>15.078034323000001</v>
      </c>
      <c r="L23" s="109">
        <v>12.896443043</v>
      </c>
      <c r="M23" s="109">
        <v>91.876991700999994</v>
      </c>
      <c r="N23" s="109">
        <v>4.9872516268</v>
      </c>
      <c r="O23" s="109">
        <v>13.156637591000001</v>
      </c>
      <c r="P23" s="109">
        <v>11.705432685</v>
      </c>
      <c r="Q23" s="109">
        <v>11.646880593000001</v>
      </c>
      <c r="R23" s="109">
        <v>7.0444762928999998</v>
      </c>
      <c r="S23" s="109">
        <v>0.2798985195</v>
      </c>
      <c r="T23" s="109">
        <v>1.0798199999999999E-5</v>
      </c>
      <c r="U23" s="109">
        <v>2.47676098E-2</v>
      </c>
      <c r="V23" s="109">
        <v>1.81610125E-2</v>
      </c>
      <c r="W23" s="109">
        <v>2.1234151950000002</v>
      </c>
      <c r="X23" s="109">
        <v>1.7439987159000001</v>
      </c>
      <c r="Y23" s="109">
        <v>1.6897430384000001</v>
      </c>
      <c r="Z23" s="109">
        <v>2.3024086102000001</v>
      </c>
      <c r="AA23" s="109">
        <v>0.72583845209999998</v>
      </c>
      <c r="AB23" s="109">
        <v>2.4615183675000001</v>
      </c>
      <c r="AC23" s="109">
        <v>8.2534106000000003E-3</v>
      </c>
      <c r="AE23" s="109" t="s">
        <v>22</v>
      </c>
      <c r="AF23" s="109">
        <v>0</v>
      </c>
      <c r="AG23" s="109">
        <v>3.1629652425388199</v>
      </c>
      <c r="AH23" s="109">
        <v>17.807402914821299</v>
      </c>
      <c r="AI23" s="109">
        <v>31.5495058428737</v>
      </c>
      <c r="AJ23" s="109">
        <v>31.5495058428737</v>
      </c>
      <c r="AK23" s="109">
        <v>50.8915126342497</v>
      </c>
      <c r="AL23" s="109">
        <v>0</v>
      </c>
      <c r="AM23" s="109">
        <v>15.011837636841699</v>
      </c>
      <c r="AN23" s="109">
        <v>8.2171927434632908E-3</v>
      </c>
      <c r="AO23" s="109">
        <v>12.839823276356199</v>
      </c>
      <c r="AP23" s="109">
        <v>0.90543377049737805</v>
      </c>
      <c r="AQ23" s="109">
        <v>10498.3407390867</v>
      </c>
      <c r="AR23" s="109">
        <v>5.4017577214493198E-2</v>
      </c>
      <c r="AS23" s="109">
        <v>1.2974089515743701</v>
      </c>
      <c r="AT23" s="109">
        <v>8.2617361758803201E-2</v>
      </c>
      <c r="AU23" s="109">
        <v>1.9195360702701199E-3</v>
      </c>
      <c r="AV23" s="109">
        <v>0.29541642110605798</v>
      </c>
      <c r="AW23" s="109">
        <v>4.9628623100988201E-3</v>
      </c>
      <c r="AX23" s="109">
        <v>133.48247662069301</v>
      </c>
      <c r="AY23" s="109">
        <v>4.5884332007445003</v>
      </c>
      <c r="AZ23" s="109">
        <v>34.345430069110499</v>
      </c>
      <c r="BA23" s="109">
        <v>2.2923013355222799</v>
      </c>
      <c r="BB23" s="109">
        <v>0</v>
      </c>
      <c r="BC23" s="109">
        <v>0</v>
      </c>
      <c r="BD23" s="109">
        <v>91.473693399512797</v>
      </c>
      <c r="BE23" s="109">
        <v>91.473693399512797</v>
      </c>
      <c r="BF23" s="109">
        <v>0.72265316518985101</v>
      </c>
      <c r="BG23" s="109">
        <v>17.088129504307702</v>
      </c>
      <c r="BH23" s="109">
        <v>37.536062504991797</v>
      </c>
      <c r="BI23" s="109">
        <v>1.77153731248712E-2</v>
      </c>
      <c r="BJ23" s="109">
        <v>89.040894911107102</v>
      </c>
      <c r="BK23" s="109">
        <v>7.8297839500350394E-2</v>
      </c>
      <c r="BL23" s="109">
        <v>1.29099367515997</v>
      </c>
      <c r="BM23" s="109">
        <v>3.6743677830872401</v>
      </c>
      <c r="BN23" s="109">
        <v>13.098922027783599</v>
      </c>
      <c r="BO23" s="109">
        <v>11.6540471410864</v>
      </c>
      <c r="BP23" s="109">
        <v>1042.91204249982</v>
      </c>
      <c r="BQ23" s="109">
        <v>1922.41401213121</v>
      </c>
      <c r="BR23" s="109">
        <v>196.513372425086</v>
      </c>
      <c r="BS23" s="109">
        <v>2136.0155140606098</v>
      </c>
      <c r="BT23" s="109">
        <v>7.9784323008678202E-5</v>
      </c>
      <c r="BU23" s="109">
        <v>54.5392708339742</v>
      </c>
      <c r="BV23" s="109">
        <v>0.27867009338264997</v>
      </c>
      <c r="BW23" s="109">
        <v>1.07508005738586E-5</v>
      </c>
      <c r="BX23" s="109">
        <v>2.4659030318323099E-2</v>
      </c>
      <c r="BY23" s="109">
        <v>1.8081329719049501E-2</v>
      </c>
      <c r="BZ23" s="109">
        <v>2.1140951809009101</v>
      </c>
      <c r="CA23" s="109">
        <v>0</v>
      </c>
      <c r="CB23" s="109">
        <v>237.286048545293</v>
      </c>
      <c r="CC23" s="109">
        <v>7.2553118701257205E-2</v>
      </c>
      <c r="CD23" s="109">
        <v>3.4487718628703099E-4</v>
      </c>
      <c r="CE23" s="109">
        <v>58.783669141024099</v>
      </c>
      <c r="CF23" s="109">
        <v>8.0381962630554901E-2</v>
      </c>
      <c r="CG23" s="109">
        <v>0</v>
      </c>
      <c r="CH23" s="109">
        <v>1.6254876138273799</v>
      </c>
      <c r="CI23" s="109">
        <v>197.215597529099</v>
      </c>
      <c r="CJ23" s="109">
        <v>169.56121526197501</v>
      </c>
      <c r="CK23" s="109">
        <v>27.654382267123001</v>
      </c>
      <c r="CL23" s="109">
        <v>0</v>
      </c>
      <c r="CM23" s="109">
        <v>0</v>
      </c>
      <c r="CN23" s="109">
        <v>53.451108833148602</v>
      </c>
      <c r="CO23" s="109">
        <v>0</v>
      </c>
      <c r="CP23" s="109">
        <v>8.1023070154378605</v>
      </c>
      <c r="CQ23" s="109">
        <v>3.57754854365978</v>
      </c>
      <c r="CR23" s="109">
        <v>2.9476152486361601E-3</v>
      </c>
      <c r="CS23" s="109">
        <v>32.425872659821302</v>
      </c>
      <c r="CT23" s="109">
        <v>0.66868175632955396</v>
      </c>
      <c r="CU23" s="109">
        <v>1.7624305727674001E-3</v>
      </c>
      <c r="CV23" s="109">
        <v>11.4372247216389</v>
      </c>
      <c r="CW23" s="109">
        <v>6.7290783095156902E-6</v>
      </c>
      <c r="CX23" s="109">
        <v>311.00238898285102</v>
      </c>
      <c r="CY23" s="109">
        <v>105.731930565212</v>
      </c>
      <c r="CZ23" s="109">
        <v>2.45071264648189</v>
      </c>
      <c r="DA23" s="109">
        <v>0</v>
      </c>
      <c r="DB23" s="109">
        <v>0</v>
      </c>
      <c r="DC23" s="109">
        <v>14.317334290815801</v>
      </c>
      <c r="DD23" s="109">
        <v>11.5957503766396</v>
      </c>
      <c r="DE23" s="109">
        <v>0</v>
      </c>
      <c r="DF23" s="109">
        <v>4.0498729712247004</v>
      </c>
      <c r="DG23" s="109">
        <v>872.451765152863</v>
      </c>
      <c r="DH23" s="109">
        <v>7.0135498938136198</v>
      </c>
      <c r="DI23" s="109">
        <v>15.408854235487199</v>
      </c>
      <c r="DK23" s="30">
        <f t="shared" si="0"/>
        <v>8.0000025242432868E-3</v>
      </c>
      <c r="DL23" s="45">
        <f t="shared" si="1"/>
        <v>-4.3901864647968598E-3</v>
      </c>
      <c r="DM23" s="45"/>
      <c r="DN23" s="45">
        <f t="shared" si="2"/>
        <v>-4.3918671485500037E-3</v>
      </c>
      <c r="DO23" s="45">
        <f t="shared" si="3"/>
        <v>-4.3270192530797799E-3</v>
      </c>
      <c r="DP23" s="45">
        <f t="shared" si="4"/>
        <v>-4.3168425175717567E-3</v>
      </c>
      <c r="DQ23" s="45">
        <f t="shared" si="5"/>
        <v>-4.3920900032478945E-3</v>
      </c>
      <c r="DR23" s="45">
        <f t="shared" si="6"/>
        <v>-4.3895797497848178E-3</v>
      </c>
      <c r="DS23" s="45">
        <f t="shared" si="7"/>
        <v>-4.389472584435233E-3</v>
      </c>
      <c r="DT23" s="45">
        <f t="shared" si="8"/>
        <v>-4.3915062834502258E-3</v>
      </c>
      <c r="DU23" s="45">
        <f t="shared" si="9"/>
        <v>-4.3902729454147185E-3</v>
      </c>
      <c r="DV23" s="45">
        <f t="shared" si="10"/>
        <v>-4.3903397591890884E-3</v>
      </c>
      <c r="DW23" s="45">
        <f t="shared" si="11"/>
        <v>-4.3895462184882121E-3</v>
      </c>
      <c r="DX23" s="45">
        <f t="shared" si="12"/>
        <v>-4.3892248057343331E-3</v>
      </c>
      <c r="DY23" s="45">
        <f t="shared" si="13"/>
        <v>-4.3868019330320909E-3</v>
      </c>
      <c r="DZ23" s="45">
        <f t="shared" si="14"/>
        <v>-4.3898884643067066E-3</v>
      </c>
      <c r="EA23" s="45">
        <f t="shared" si="15"/>
        <v>-4.3900352503940523E-3</v>
      </c>
      <c r="EB23" s="45">
        <f t="shared" si="16"/>
        <v>-4.3901629873536671E-3</v>
      </c>
      <c r="EC23" s="45">
        <f t="shared" si="17"/>
        <v>-4.3888267774493291E-3</v>
      </c>
      <c r="ED23" s="45">
        <f t="shared" si="18"/>
        <v>-4.3895673483913475E-3</v>
      </c>
      <c r="EE23" s="45">
        <f t="shared" si="19"/>
        <v>-4.383930567127263E-3</v>
      </c>
      <c r="EF23" s="45">
        <f t="shared" si="20"/>
        <v>-4.3875737077158977E-3</v>
      </c>
      <c r="EG23" s="45">
        <f t="shared" si="21"/>
        <v>-4.3891623838031883E-3</v>
      </c>
      <c r="EH23" s="45">
        <f t="shared" si="22"/>
        <v>-4.3899148526354336E-3</v>
      </c>
      <c r="EI23" s="45">
        <f t="shared" si="23"/>
        <v>-4.3899607288358606E-3</v>
      </c>
      <c r="EJ23" s="45">
        <f t="shared" si="24"/>
        <v>-4.3898700834176596E-3</v>
      </c>
      <c r="EK23" s="45">
        <f t="shared" si="25"/>
        <v>-4.3884240369648029E-3</v>
      </c>
      <c r="EL23" s="45">
        <f t="shared" si="26"/>
        <v>-4.3898599989260732E-3</v>
      </c>
      <c r="EM23" s="45">
        <f t="shared" si="27"/>
        <v>-4.3882290960672015E-3</v>
      </c>
    </row>
    <row r="24" spans="1:143" x14ac:dyDescent="0.25">
      <c r="A24" s="22" t="s">
        <v>23</v>
      </c>
      <c r="B24" s="109">
        <v>9336.2176727999995</v>
      </c>
      <c r="D24" s="109">
        <v>1831.1342433</v>
      </c>
      <c r="E24" s="109">
        <v>168.65025401</v>
      </c>
      <c r="F24" s="109">
        <v>142.40010383000001</v>
      </c>
      <c r="G24" s="109">
        <v>258.44914075999998</v>
      </c>
      <c r="H24" s="109">
        <v>725.25595822000002</v>
      </c>
      <c r="I24" s="109">
        <v>25.876192272000001</v>
      </c>
      <c r="J24" s="109">
        <v>14.565729148999999</v>
      </c>
      <c r="K24" s="109">
        <v>12.717579094</v>
      </c>
      <c r="L24" s="109">
        <v>10.601434430999999</v>
      </c>
      <c r="M24" s="109">
        <v>75.117732734000001</v>
      </c>
      <c r="N24" s="109">
        <v>4.9154043653999997</v>
      </c>
      <c r="O24" s="109">
        <v>10.709403488</v>
      </c>
      <c r="P24" s="109">
        <v>10.683039006</v>
      </c>
      <c r="Q24" s="109">
        <v>10.604718023</v>
      </c>
      <c r="R24" s="109">
        <v>6.3609412399999998</v>
      </c>
      <c r="S24" s="109">
        <v>0.26917688049999999</v>
      </c>
      <c r="T24" s="109">
        <v>7.0156207000000003E-6</v>
      </c>
      <c r="U24" s="109">
        <v>2.3816206900000001E-2</v>
      </c>
      <c r="V24" s="109">
        <v>1.7464114699999998E-2</v>
      </c>
      <c r="W24" s="109">
        <v>1.8197831309000001</v>
      </c>
      <c r="X24" s="109">
        <v>1.5798153417</v>
      </c>
      <c r="Y24" s="109">
        <v>1.530780043</v>
      </c>
      <c r="Z24" s="109">
        <v>2.0347823058999999</v>
      </c>
      <c r="AA24" s="109">
        <v>0.67928706770000002</v>
      </c>
      <c r="AB24" s="109">
        <v>2.0391473715999999</v>
      </c>
      <c r="AC24" s="109">
        <v>7.9372802000000006E-3</v>
      </c>
      <c r="AE24" s="109" t="s">
        <v>23</v>
      </c>
      <c r="AF24" s="109">
        <v>0</v>
      </c>
      <c r="AG24" s="109">
        <v>2.6138665104586898</v>
      </c>
      <c r="AH24" s="109">
        <v>14.5014431489267</v>
      </c>
      <c r="AI24" s="109">
        <v>25.761961490380902</v>
      </c>
      <c r="AJ24" s="109">
        <v>25.761961490380902</v>
      </c>
      <c r="AK24" s="109">
        <v>42.110737786621698</v>
      </c>
      <c r="AL24" s="109">
        <v>0</v>
      </c>
      <c r="AM24" s="109">
        <v>12.6614579916927</v>
      </c>
      <c r="AN24" s="109">
        <v>7.90222784088551E-3</v>
      </c>
      <c r="AO24" s="109">
        <v>10.5546522965</v>
      </c>
      <c r="AP24" s="109">
        <v>0.78077892687664996</v>
      </c>
      <c r="AQ24" s="109">
        <v>9295.0191726715002</v>
      </c>
      <c r="AR24" s="109">
        <v>4.8819069281678999E-2</v>
      </c>
      <c r="AS24" s="109">
        <v>1.17532982715983</v>
      </c>
      <c r="AT24" s="109">
        <v>7.4843372475514799E-2</v>
      </c>
      <c r="AU24" s="109">
        <v>1.73891348138582E-3</v>
      </c>
      <c r="AV24" s="109">
        <v>0.26761874402685198</v>
      </c>
      <c r="AW24" s="109">
        <v>4.4958813392086501E-3</v>
      </c>
      <c r="AX24" s="109">
        <v>110.35193989915</v>
      </c>
      <c r="AY24" s="109">
        <v>3.7962887942349002</v>
      </c>
      <c r="AZ24" s="109">
        <v>28.407810450915001</v>
      </c>
      <c r="BA24" s="109">
        <v>2.0258030983779198</v>
      </c>
      <c r="BB24" s="109">
        <v>0</v>
      </c>
      <c r="BC24" s="109">
        <v>0</v>
      </c>
      <c r="BD24" s="109">
        <v>74.786224752575905</v>
      </c>
      <c r="BE24" s="109">
        <v>74.786224752575905</v>
      </c>
      <c r="BF24" s="109">
        <v>0.67628947151854302</v>
      </c>
      <c r="BG24" s="109">
        <v>14.5844158994538</v>
      </c>
      <c r="BH24" s="109">
        <v>31.053973653525901</v>
      </c>
      <c r="BI24" s="109">
        <v>1.5281246162564001E-2</v>
      </c>
      <c r="BJ24" s="109">
        <v>73.624474700458507</v>
      </c>
      <c r="BK24" s="109">
        <v>7.0785799182737696E-2</v>
      </c>
      <c r="BL24" s="109">
        <v>1.2723656295022501</v>
      </c>
      <c r="BM24" s="109">
        <v>3.6213503202764499</v>
      </c>
      <c r="BN24" s="109">
        <v>10.662180038148501</v>
      </c>
      <c r="BO24" s="109">
        <v>10.635898026991001</v>
      </c>
      <c r="BP24" s="109">
        <v>862.910260899376</v>
      </c>
      <c r="BQ24" s="109">
        <v>1640.7460389569001</v>
      </c>
      <c r="BR24" s="109">
        <v>167.720827426401</v>
      </c>
      <c r="BS24" s="109">
        <v>1823.05128228276</v>
      </c>
      <c r="BT24" s="109">
        <v>7.2126935019863801E-5</v>
      </c>
      <c r="BU24" s="109">
        <v>45.104028671165203</v>
      </c>
      <c r="BV24" s="109">
        <v>0.26798755432552301</v>
      </c>
      <c r="BW24" s="109">
        <v>6.9846351960405002E-6</v>
      </c>
      <c r="BX24" s="109">
        <v>2.3711167772130198E-2</v>
      </c>
      <c r="BY24" s="109">
        <v>1.7387047688486899E-2</v>
      </c>
      <c r="BZ24" s="109">
        <v>1.8117518046735701</v>
      </c>
      <c r="CA24" s="109">
        <v>0</v>
      </c>
      <c r="CB24" s="109">
        <v>196.63916888251401</v>
      </c>
      <c r="CC24" s="109">
        <v>6.0682527736900402E-2</v>
      </c>
      <c r="CD24" s="109">
        <v>3.1242275040702799E-4</v>
      </c>
      <c r="CE24" s="109">
        <v>49.1988226639549</v>
      </c>
      <c r="CF24" s="109">
        <v>6.7179980592712601E-2</v>
      </c>
      <c r="CG24" s="109">
        <v>0</v>
      </c>
      <c r="CH24" s="109">
        <v>1.3578486890766399</v>
      </c>
      <c r="CI24" s="109">
        <v>167.91647491389199</v>
      </c>
      <c r="CJ24" s="109">
        <v>141.78215793664901</v>
      </c>
      <c r="CK24" s="109">
        <v>26.134316977242701</v>
      </c>
      <c r="CL24" s="109">
        <v>0</v>
      </c>
      <c r="CM24" s="109">
        <v>0</v>
      </c>
      <c r="CN24" s="109">
        <v>44.656633707567899</v>
      </c>
      <c r="CO24" s="109">
        <v>0</v>
      </c>
      <c r="CP24" s="109">
        <v>6.7759540378202896</v>
      </c>
      <c r="CQ24" s="109">
        <v>2.9884929004558001</v>
      </c>
      <c r="CR24" s="109">
        <v>2.6125294275269099E-3</v>
      </c>
      <c r="CS24" s="109">
        <v>27.117717526414101</v>
      </c>
      <c r="CT24" s="109">
        <v>0.55259715983193902</v>
      </c>
      <c r="CU24" s="109">
        <v>1.49762556102669E-3</v>
      </c>
      <c r="CV24" s="109">
        <v>9.5543972293413209</v>
      </c>
      <c r="CW24" s="109">
        <v>6.09594996427411E-6</v>
      </c>
      <c r="CX24" s="109">
        <v>257.30843759541801</v>
      </c>
      <c r="CY24" s="109">
        <v>87.626676960710398</v>
      </c>
      <c r="CZ24" s="109">
        <v>2.0301495177800302</v>
      </c>
      <c r="DA24" s="109">
        <v>0</v>
      </c>
      <c r="DB24" s="109">
        <v>0</v>
      </c>
      <c r="DC24" s="109">
        <v>11.879786299686399</v>
      </c>
      <c r="DD24" s="109">
        <v>10.5579228124945</v>
      </c>
      <c r="DE24" s="109">
        <v>0</v>
      </c>
      <c r="DF24" s="109">
        <v>3.3937174958701699</v>
      </c>
      <c r="DG24" s="109">
        <v>722.05575626581106</v>
      </c>
      <c r="DH24" s="109">
        <v>6.3328698017732696</v>
      </c>
      <c r="DI24" s="109">
        <v>12.789482192398401</v>
      </c>
      <c r="DK24" s="30">
        <f t="shared" si="0"/>
        <v>8.0000030943680935E-3</v>
      </c>
      <c r="DL24" s="45">
        <f t="shared" si="1"/>
        <v>-4.4127613100245506E-3</v>
      </c>
      <c r="DM24" s="45"/>
      <c r="DN24" s="45">
        <f t="shared" si="2"/>
        <v>-4.4141826558129309E-3</v>
      </c>
      <c r="DO24" s="45">
        <f t="shared" si="3"/>
        <v>-4.3508923269365484E-3</v>
      </c>
      <c r="DP24" s="45">
        <f t="shared" si="4"/>
        <v>-4.3395045139061677E-3</v>
      </c>
      <c r="DQ24" s="45">
        <f t="shared" si="5"/>
        <v>-4.4136465736647175E-3</v>
      </c>
      <c r="DR24" s="45">
        <f t="shared" si="6"/>
        <v>-4.4125138413798684E-3</v>
      </c>
      <c r="DS24" s="45">
        <f t="shared" si="7"/>
        <v>-4.4145127852796805E-3</v>
      </c>
      <c r="DT24" s="45">
        <f t="shared" si="8"/>
        <v>-4.4135106053178452E-3</v>
      </c>
      <c r="DU24" s="45">
        <f t="shared" si="9"/>
        <v>-4.4128762158653972E-3</v>
      </c>
      <c r="DV24" s="45">
        <f t="shared" si="10"/>
        <v>-4.4128117571714497E-3</v>
      </c>
      <c r="DW24" s="45">
        <f t="shared" si="11"/>
        <v>-4.4131787443319349E-3</v>
      </c>
      <c r="DX24" s="45">
        <f t="shared" si="12"/>
        <v>-4.4123359970069057E-3</v>
      </c>
      <c r="DY24" s="45">
        <f t="shared" si="13"/>
        <v>-4.4095312969030754E-3</v>
      </c>
      <c r="DZ24" s="45">
        <f t="shared" si="14"/>
        <v>-4.412693708459061E-3</v>
      </c>
      <c r="EA24" s="45">
        <f t="shared" si="15"/>
        <v>-4.4126784327512434E-3</v>
      </c>
      <c r="EB24" s="45">
        <f t="shared" si="16"/>
        <v>-4.4130950385465589E-3</v>
      </c>
      <c r="EC24" s="45">
        <f t="shared" si="17"/>
        <v>-4.4183815945403196E-3</v>
      </c>
      <c r="ED24" s="45">
        <f t="shared" si="18"/>
        <v>-4.416644696812088E-3</v>
      </c>
      <c r="EE24" s="45">
        <f t="shared" si="19"/>
        <v>-4.4104054147179397E-3</v>
      </c>
      <c r="EF24" s="45">
        <f t="shared" si="20"/>
        <v>-4.412878226979328E-3</v>
      </c>
      <c r="EG24" s="45">
        <f t="shared" si="21"/>
        <v>-4.4133424967281584E-3</v>
      </c>
      <c r="EH24" s="45">
        <f t="shared" si="22"/>
        <v>-4.4116130230953624E-3</v>
      </c>
      <c r="EI24" s="45">
        <f t="shared" si="23"/>
        <v>-4.4116753076905444E-3</v>
      </c>
      <c r="EJ24" s="45">
        <f t="shared" si="24"/>
        <v>-4.4128590542802382E-3</v>
      </c>
      <c r="EK24" s="45">
        <f t="shared" si="25"/>
        <v>-4.4128562488412694E-3</v>
      </c>
      <c r="EL24" s="45">
        <f t="shared" si="26"/>
        <v>-4.4125569075028001E-3</v>
      </c>
      <c r="EM24" s="45">
        <f t="shared" si="27"/>
        <v>-4.4161675323608424E-3</v>
      </c>
    </row>
    <row r="25" spans="1:143" x14ac:dyDescent="0.25">
      <c r="A25" s="22" t="s">
        <v>24</v>
      </c>
      <c r="B25" s="109">
        <v>8046.2166135999996</v>
      </c>
      <c r="D25" s="109">
        <v>3933.0144830999998</v>
      </c>
      <c r="E25" s="109">
        <v>313.28087434000003</v>
      </c>
      <c r="F25" s="109">
        <v>291.57516041000002</v>
      </c>
      <c r="G25" s="109">
        <v>383.52407739</v>
      </c>
      <c r="H25" s="109">
        <v>1974.1750159999999</v>
      </c>
      <c r="I25" s="109">
        <v>83.443474241999994</v>
      </c>
      <c r="J25" s="109">
        <v>47.714687574000003</v>
      </c>
      <c r="K25" s="109">
        <v>34.337294511000003</v>
      </c>
      <c r="L25" s="109">
        <v>33.234554465999999</v>
      </c>
      <c r="M25" s="109">
        <v>240.79992967000001</v>
      </c>
      <c r="N25" s="109">
        <v>3.1655038564</v>
      </c>
      <c r="O25" s="109">
        <v>35.150316320999998</v>
      </c>
      <c r="P25" s="109">
        <v>15.223654714</v>
      </c>
      <c r="Q25" s="109">
        <v>16.596973233</v>
      </c>
      <c r="R25" s="109">
        <v>11.022041126</v>
      </c>
      <c r="S25" s="109">
        <v>0.1686939694</v>
      </c>
      <c r="T25" s="109">
        <v>4.6200445999999998E-6</v>
      </c>
      <c r="U25" s="109">
        <v>1.49284164E-2</v>
      </c>
      <c r="V25" s="109">
        <v>1.09466652E-2</v>
      </c>
      <c r="W25" s="109">
        <v>4.3861123060000002</v>
      </c>
      <c r="X25" s="109">
        <v>9.2890483699999998E-2</v>
      </c>
      <c r="Y25" s="109">
        <v>8.9928744899999996E-2</v>
      </c>
      <c r="Z25" s="109">
        <v>3.9704352098000002</v>
      </c>
      <c r="AA25" s="109">
        <v>0.2920986377</v>
      </c>
      <c r="AB25" s="109">
        <v>6.1500911093999999</v>
      </c>
      <c r="AC25" s="109">
        <v>4.9750577000000004E-3</v>
      </c>
      <c r="AE25" s="109" t="s">
        <v>24</v>
      </c>
      <c r="AF25" s="109">
        <v>0</v>
      </c>
      <c r="AG25" s="109">
        <v>7.3120177104867299</v>
      </c>
      <c r="AH25" s="109">
        <v>47.504105512876102</v>
      </c>
      <c r="AI25" s="109">
        <v>83.075107867043798</v>
      </c>
      <c r="AJ25" s="109">
        <v>83.075107867043798</v>
      </c>
      <c r="AK25" s="109">
        <v>116.079247151221</v>
      </c>
      <c r="AL25" s="109">
        <v>0</v>
      </c>
      <c r="AM25" s="109">
        <v>34.185774579067399</v>
      </c>
      <c r="AN25" s="109">
        <v>4.9531091620596398E-3</v>
      </c>
      <c r="AO25" s="109">
        <v>33.087954779681503</v>
      </c>
      <c r="AP25" s="109">
        <v>5.82381979709801E-2</v>
      </c>
      <c r="AQ25" s="109">
        <v>8010.7121640785499</v>
      </c>
      <c r="AR25" s="109">
        <v>2.9486684315106599E-3</v>
      </c>
      <c r="AS25" s="109">
        <v>6.9047013843923699E-2</v>
      </c>
      <c r="AT25" s="109">
        <v>4.3968260749351002E-3</v>
      </c>
      <c r="AU25" s="109">
        <v>1.0215593289792001E-4</v>
      </c>
      <c r="AV25" s="109">
        <v>1.5721801515346901E-2</v>
      </c>
      <c r="AW25" s="109">
        <v>2.6411932401329303E-4</v>
      </c>
      <c r="AX25" s="109">
        <v>306.42778035886698</v>
      </c>
      <c r="AY25" s="109">
        <v>10.3326148070377</v>
      </c>
      <c r="AZ25" s="109">
        <v>78.114139816325405</v>
      </c>
      <c r="BA25" s="109">
        <v>3.95291685588532</v>
      </c>
      <c r="BB25" s="109">
        <v>0</v>
      </c>
      <c r="BC25" s="109">
        <v>0</v>
      </c>
      <c r="BD25" s="109">
        <v>239.737380886132</v>
      </c>
      <c r="BE25" s="109">
        <v>239.737380886132</v>
      </c>
      <c r="BF25" s="109">
        <v>0.29080922999559999</v>
      </c>
      <c r="BG25" s="109">
        <v>31.325244465083301</v>
      </c>
      <c r="BH25" s="109">
        <v>84.738303792979707</v>
      </c>
      <c r="BI25" s="109">
        <v>1.1392743769056901E-3</v>
      </c>
      <c r="BJ25" s="109">
        <v>204.59763778292699</v>
      </c>
      <c r="BK25" s="109">
        <v>4.3390961641855798E-3</v>
      </c>
      <c r="BL25" s="109">
        <v>0.81939935340641601</v>
      </c>
      <c r="BM25" s="109">
        <v>2.3321370975490101</v>
      </c>
      <c r="BN25" s="109">
        <v>34.995334896399399</v>
      </c>
      <c r="BO25" s="109">
        <v>15.156476592794601</v>
      </c>
      <c r="BP25" s="109">
        <v>2390.1019374980801</v>
      </c>
      <c r="BQ25" s="109">
        <v>3524.0929900390202</v>
      </c>
      <c r="BR25" s="109">
        <v>360.24085945291699</v>
      </c>
      <c r="BS25" s="109">
        <v>3915.6590939570201</v>
      </c>
      <c r="BT25" s="109">
        <v>4.4213150209177003E-6</v>
      </c>
      <c r="BU25" s="109">
        <v>124.559634038813</v>
      </c>
      <c r="BV25" s="109">
        <v>0.16794926932825599</v>
      </c>
      <c r="BW25" s="109">
        <v>4.59959051249745E-6</v>
      </c>
      <c r="BX25" s="109">
        <v>1.486256760172E-2</v>
      </c>
      <c r="BY25" s="109">
        <v>1.08983406806673E-2</v>
      </c>
      <c r="BZ25" s="109">
        <v>4.3667578917815701</v>
      </c>
      <c r="CA25" s="109">
        <v>0</v>
      </c>
      <c r="CB25" s="109">
        <v>518.41283055081703</v>
      </c>
      <c r="CC25" s="109">
        <v>0.124094317405336</v>
      </c>
      <c r="CD25" s="109">
        <v>1.8354075731631301E-5</v>
      </c>
      <c r="CE25" s="109">
        <v>99.992757747118802</v>
      </c>
      <c r="CF25" s="109">
        <v>0.13914996796252099</v>
      </c>
      <c r="CG25" s="109">
        <v>0</v>
      </c>
      <c r="CH25" s="109">
        <v>2.8338403754867998</v>
      </c>
      <c r="CI25" s="109">
        <v>311.92037913847901</v>
      </c>
      <c r="CJ25" s="109">
        <v>290.31044667030602</v>
      </c>
      <c r="CK25" s="109">
        <v>21.609932468173501</v>
      </c>
      <c r="CL25" s="109">
        <v>0</v>
      </c>
      <c r="CM25" s="109">
        <v>0</v>
      </c>
      <c r="CN25" s="109">
        <v>92.483313323081703</v>
      </c>
      <c r="CO25" s="109">
        <v>0</v>
      </c>
      <c r="CP25" s="109">
        <v>13.7080310796739</v>
      </c>
      <c r="CQ25" s="109">
        <v>6.2372663557708696</v>
      </c>
      <c r="CR25" s="109">
        <v>1.6772102840434901E-4</v>
      </c>
      <c r="CS25" s="109">
        <v>54.8611413616186</v>
      </c>
      <c r="CT25" s="109">
        <v>1.54583096624956</v>
      </c>
      <c r="CU25" s="109">
        <v>1.12398045677562E-4</v>
      </c>
      <c r="CV25" s="109">
        <v>19.930553310912298</v>
      </c>
      <c r="CW25" s="109">
        <v>3.5812558677226701E-7</v>
      </c>
      <c r="CX25" s="109">
        <v>381.83188033646201</v>
      </c>
      <c r="CY25" s="109">
        <v>229.804062407065</v>
      </c>
      <c r="CZ25" s="109">
        <v>6.1229581085496898</v>
      </c>
      <c r="DA25" s="109">
        <v>0</v>
      </c>
      <c r="DB25" s="109">
        <v>0</v>
      </c>
      <c r="DC25" s="109">
        <v>30.752519232369401</v>
      </c>
      <c r="DD25" s="109">
        <v>16.523746227657401</v>
      </c>
      <c r="DE25" s="109">
        <v>0</v>
      </c>
      <c r="DF25" s="109">
        <v>7.4338081095867601</v>
      </c>
      <c r="DG25" s="109">
        <v>1965.4636846129499</v>
      </c>
      <c r="DH25" s="109">
        <v>10.973403951946</v>
      </c>
      <c r="DI25" s="109">
        <v>32.606313682019199</v>
      </c>
      <c r="DK25" s="30">
        <f t="shared" si="0"/>
        <v>7.9999927760379085E-3</v>
      </c>
      <c r="DL25" s="45">
        <f t="shared" si="1"/>
        <v>-4.4125644668127429E-3</v>
      </c>
      <c r="DM25" s="45"/>
      <c r="DN25" s="45">
        <f t="shared" si="2"/>
        <v>-4.412744783309358E-3</v>
      </c>
      <c r="DO25" s="45">
        <f t="shared" si="3"/>
        <v>-4.3427330327369092E-3</v>
      </c>
      <c r="DP25" s="45">
        <f t="shared" si="4"/>
        <v>-4.3375222289704588E-3</v>
      </c>
      <c r="DQ25" s="45">
        <f t="shared" si="5"/>
        <v>-4.4122315997835648E-3</v>
      </c>
      <c r="DR25" s="45">
        <f t="shared" si="6"/>
        <v>-4.4126439228780083E-3</v>
      </c>
      <c r="DS25" s="45">
        <f t="shared" si="7"/>
        <v>-4.4145618132805913E-3</v>
      </c>
      <c r="DT25" s="45">
        <f t="shared" si="8"/>
        <v>-4.41335932038353E-3</v>
      </c>
      <c r="DU25" s="45">
        <f t="shared" si="9"/>
        <v>-4.412692790460377E-3</v>
      </c>
      <c r="DV25" s="45">
        <f t="shared" si="10"/>
        <v>-4.4110621813351417E-3</v>
      </c>
      <c r="DW25" s="45">
        <f t="shared" si="11"/>
        <v>-4.4125792948700657E-3</v>
      </c>
      <c r="DX25" s="45">
        <f t="shared" si="12"/>
        <v>-4.4123798542638785E-3</v>
      </c>
      <c r="DY25" s="45">
        <f t="shared" si="13"/>
        <v>-4.4091046915560239E-3</v>
      </c>
      <c r="DZ25" s="45">
        <f t="shared" si="14"/>
        <v>-4.4127459842885977E-3</v>
      </c>
      <c r="EA25" s="45">
        <f t="shared" si="15"/>
        <v>-4.4120698584366102E-3</v>
      </c>
      <c r="EB25" s="45">
        <f t="shared" si="16"/>
        <v>-4.4127193410001282E-3</v>
      </c>
      <c r="EC25" s="45">
        <f t="shared" si="17"/>
        <v>-4.4145032237531447E-3</v>
      </c>
      <c r="ED25" s="45">
        <f t="shared" si="18"/>
        <v>-4.4272489279756711E-3</v>
      </c>
      <c r="EE25" s="45">
        <f t="shared" si="19"/>
        <v>-4.4109700932511292E-3</v>
      </c>
      <c r="EF25" s="45">
        <f t="shared" si="20"/>
        <v>-4.4145425524387775E-3</v>
      </c>
      <c r="EG25" s="45">
        <f t="shared" si="21"/>
        <v>-4.4126581510359744E-3</v>
      </c>
      <c r="EH25" s="45">
        <f t="shared" si="22"/>
        <v>-4.4127079658259931E-3</v>
      </c>
      <c r="EI25" s="45">
        <f t="shared" si="23"/>
        <v>-4.4126959552737996E-3</v>
      </c>
      <c r="EJ25" s="45">
        <f t="shared" si="24"/>
        <v>-4.4121999199081734E-3</v>
      </c>
      <c r="EK25" s="45">
        <f t="shared" si="25"/>
        <v>-4.4142886613674987E-3</v>
      </c>
      <c r="EL25" s="45">
        <f t="shared" si="26"/>
        <v>-4.4118046981188874E-3</v>
      </c>
      <c r="EM25" s="45">
        <f t="shared" si="27"/>
        <v>-4.4117152531438159E-3</v>
      </c>
    </row>
    <row r="26" spans="1:143" x14ac:dyDescent="0.25">
      <c r="A26" s="22" t="s">
        <v>25</v>
      </c>
      <c r="B26" s="109">
        <v>7394.8631273000001</v>
      </c>
      <c r="D26" s="109">
        <v>1371.6728118000001</v>
      </c>
      <c r="E26" s="109">
        <v>127.36934947</v>
      </c>
      <c r="F26" s="109">
        <v>109.01996963000001</v>
      </c>
      <c r="G26" s="109">
        <v>202.12960949999999</v>
      </c>
      <c r="H26" s="109">
        <v>612.04652510000005</v>
      </c>
      <c r="I26" s="109">
        <v>22.545894127</v>
      </c>
      <c r="J26" s="109">
        <v>12.732904623</v>
      </c>
      <c r="K26" s="109">
        <v>10.655192903</v>
      </c>
      <c r="L26" s="109">
        <v>9.1652871172000001</v>
      </c>
      <c r="M26" s="109">
        <v>65.352808357000001</v>
      </c>
      <c r="N26" s="109">
        <v>3.4082067425</v>
      </c>
      <c r="O26" s="109">
        <v>9.3668226155000003</v>
      </c>
      <c r="P26" s="109">
        <v>7.9569873442999999</v>
      </c>
      <c r="Q26" s="109">
        <v>8.0932988632999994</v>
      </c>
      <c r="R26" s="109">
        <v>4.9081956869000001</v>
      </c>
      <c r="S26" s="109">
        <v>0.1854727836</v>
      </c>
      <c r="T26" s="109">
        <v>9.9370032999999996E-6</v>
      </c>
      <c r="U26" s="109">
        <v>1.64178907E-2</v>
      </c>
      <c r="V26" s="109">
        <v>1.2037786199999999E-2</v>
      </c>
      <c r="W26" s="109">
        <v>1.4803588905</v>
      </c>
      <c r="X26" s="109">
        <v>1.1428543562</v>
      </c>
      <c r="Y26" s="109">
        <v>1.1074431896000001</v>
      </c>
      <c r="Z26" s="109">
        <v>1.6088415497999999</v>
      </c>
      <c r="AA26" s="109">
        <v>0.49694448499999999</v>
      </c>
      <c r="AB26" s="109">
        <v>1.7459123860000001</v>
      </c>
      <c r="AC26" s="109">
        <v>5.4700955999999997E-3</v>
      </c>
      <c r="AE26" s="109" t="s">
        <v>25</v>
      </c>
      <c r="AF26" s="109">
        <v>0</v>
      </c>
      <c r="AG26" s="109">
        <v>2.2103223148676001</v>
      </c>
      <c r="AH26" s="109">
        <v>12.6767029163467</v>
      </c>
      <c r="AI26" s="109">
        <v>22.446396243717398</v>
      </c>
      <c r="AJ26" s="109">
        <v>22.446396243717398</v>
      </c>
      <c r="AK26" s="109">
        <v>35.552522336776903</v>
      </c>
      <c r="AL26" s="109">
        <v>0</v>
      </c>
      <c r="AM26" s="109">
        <v>10.608184478209701</v>
      </c>
      <c r="AN26" s="109">
        <v>5.4459565921169996E-3</v>
      </c>
      <c r="AO26" s="109">
        <v>9.1248433756188092</v>
      </c>
      <c r="AP26" s="109">
        <v>0.61970059124939303</v>
      </c>
      <c r="AQ26" s="109">
        <v>7362.2327729497201</v>
      </c>
      <c r="AR26" s="109">
        <v>3.5254972763328299E-2</v>
      </c>
      <c r="AS26" s="109">
        <v>0.85028984152184905</v>
      </c>
      <c r="AT26" s="109">
        <v>5.4145497330313E-2</v>
      </c>
      <c r="AU26" s="109">
        <v>1.2580166013889101E-3</v>
      </c>
      <c r="AV26" s="109">
        <v>0.193608796511516</v>
      </c>
      <c r="AW26" s="109">
        <v>3.2525422421336302E-3</v>
      </c>
      <c r="AX26" s="109">
        <v>93.2654593538076</v>
      </c>
      <c r="AY26" s="109">
        <v>3.20472528029152</v>
      </c>
      <c r="AZ26" s="109">
        <v>23.992773496927899</v>
      </c>
      <c r="BA26" s="109">
        <v>1.60174115631017</v>
      </c>
      <c r="BB26" s="109">
        <v>0</v>
      </c>
      <c r="BC26" s="109">
        <v>0</v>
      </c>
      <c r="BD26" s="109">
        <v>65.064449684176296</v>
      </c>
      <c r="BE26" s="109">
        <v>65.064449684176296</v>
      </c>
      <c r="BF26" s="109">
        <v>0.49475165261591397</v>
      </c>
      <c r="BG26" s="109">
        <v>10.924947625073401</v>
      </c>
      <c r="BH26" s="109">
        <v>26.217789614283902</v>
      </c>
      <c r="BI26" s="109">
        <v>1.21284649742256E-2</v>
      </c>
      <c r="BJ26" s="109">
        <v>62.214239158310903</v>
      </c>
      <c r="BK26" s="109">
        <v>5.3455933045684301E-2</v>
      </c>
      <c r="BL26" s="109">
        <v>0.88222379776010296</v>
      </c>
      <c r="BM26" s="109">
        <v>2.51094445161681</v>
      </c>
      <c r="BN26" s="109">
        <v>9.3255234818383794</v>
      </c>
      <c r="BO26" s="109">
        <v>7.9218729724430696</v>
      </c>
      <c r="BP26" s="109">
        <v>730.07665879440196</v>
      </c>
      <c r="BQ26" s="109">
        <v>1229.05764426528</v>
      </c>
      <c r="BR26" s="109">
        <v>125.636983498085</v>
      </c>
      <c r="BS26" s="109">
        <v>1365.6195753884399</v>
      </c>
      <c r="BT26" s="109">
        <v>5.4469610984102799E-5</v>
      </c>
      <c r="BU26" s="109">
        <v>38.102870222911001</v>
      </c>
      <c r="BV26" s="109">
        <v>0.18465461313896001</v>
      </c>
      <c r="BW26" s="109">
        <v>9.8931662265579699E-6</v>
      </c>
      <c r="BX26" s="109">
        <v>1.6345389928805201E-2</v>
      </c>
      <c r="BY26" s="109">
        <v>1.1984624396817399E-2</v>
      </c>
      <c r="BZ26" s="109">
        <v>1.47382592164005</v>
      </c>
      <c r="CA26" s="109">
        <v>0</v>
      </c>
      <c r="CB26" s="109">
        <v>165.625812140091</v>
      </c>
      <c r="CC26" s="109">
        <v>4.6441869556694597E-2</v>
      </c>
      <c r="CD26" s="109">
        <v>2.2602446748634501E-4</v>
      </c>
      <c r="CE26" s="109">
        <v>37.628175384877402</v>
      </c>
      <c r="CF26" s="109">
        <v>5.1428329840385298E-2</v>
      </c>
      <c r="CG26" s="109">
        <v>0</v>
      </c>
      <c r="CH26" s="109">
        <v>1.0397174701499701</v>
      </c>
      <c r="CI26" s="109">
        <v>126.815305512002</v>
      </c>
      <c r="CJ26" s="109">
        <v>108.54688519372</v>
      </c>
      <c r="CK26" s="109">
        <v>18.268420318281201</v>
      </c>
      <c r="CL26" s="109">
        <v>0</v>
      </c>
      <c r="CM26" s="109">
        <v>0</v>
      </c>
      <c r="CN26" s="109">
        <v>34.207066464194099</v>
      </c>
      <c r="CO26" s="109">
        <v>0</v>
      </c>
      <c r="CP26" s="109">
        <v>5.1911880449687704</v>
      </c>
      <c r="CQ26" s="109">
        <v>2.2883256854158698</v>
      </c>
      <c r="CR26" s="109">
        <v>1.9598939255168401E-3</v>
      </c>
      <c r="CS26" s="109">
        <v>20.775400621626201</v>
      </c>
      <c r="CT26" s="109">
        <v>0.46728372272486401</v>
      </c>
      <c r="CU26" s="109">
        <v>1.2032151425784099E-3</v>
      </c>
      <c r="CV26" s="109">
        <v>7.3157477793063102</v>
      </c>
      <c r="CW26" s="109">
        <v>4.4102495362467304E-6</v>
      </c>
      <c r="CX26" s="109">
        <v>201.23755846382801</v>
      </c>
      <c r="CY26" s="109">
        <v>73.793873842016794</v>
      </c>
      <c r="CZ26" s="109">
        <v>1.73821000494694</v>
      </c>
      <c r="DA26" s="109">
        <v>0</v>
      </c>
      <c r="DB26" s="109">
        <v>0</v>
      </c>
      <c r="DC26" s="109">
        <v>9.9898741750194997</v>
      </c>
      <c r="DD26" s="109">
        <v>8.0575851944761894</v>
      </c>
      <c r="DE26" s="109">
        <v>0</v>
      </c>
      <c r="DF26" s="109">
        <v>2.8172230924400501</v>
      </c>
      <c r="DG26" s="109">
        <v>609.34579968584001</v>
      </c>
      <c r="DH26" s="109">
        <v>4.88653911672598</v>
      </c>
      <c r="DI26" s="109">
        <v>10.7485607930725</v>
      </c>
      <c r="DK26" s="30">
        <f t="shared" si="0"/>
        <v>7.9999934256697255E-3</v>
      </c>
      <c r="DL26" s="45">
        <f t="shared" si="1"/>
        <v>-4.4125704274115343E-3</v>
      </c>
      <c r="DM26" s="45"/>
      <c r="DN26" s="45">
        <f t="shared" si="2"/>
        <v>-4.4130322912916339E-3</v>
      </c>
      <c r="DO26" s="45">
        <f t="shared" si="3"/>
        <v>-4.3499001942260964E-3</v>
      </c>
      <c r="DP26" s="45">
        <f t="shared" si="4"/>
        <v>-4.3394291695878556E-3</v>
      </c>
      <c r="DQ26" s="45">
        <f t="shared" si="5"/>
        <v>-4.4132625515806868E-3</v>
      </c>
      <c r="DR26" s="45">
        <f t="shared" si="6"/>
        <v>-4.4126145699769888E-3</v>
      </c>
      <c r="DS26" s="45">
        <f t="shared" si="7"/>
        <v>-4.4131265197172951E-3</v>
      </c>
      <c r="DT26" s="45">
        <f t="shared" si="8"/>
        <v>-4.4138952043809047E-3</v>
      </c>
      <c r="DU26" s="45">
        <f t="shared" si="9"/>
        <v>-4.4117854287803199E-3</v>
      </c>
      <c r="DV26" s="45">
        <f t="shared" si="10"/>
        <v>-4.4127086324761517E-3</v>
      </c>
      <c r="DW26" s="45">
        <f t="shared" si="11"/>
        <v>-4.4123378944711947E-3</v>
      </c>
      <c r="DX26" s="45">
        <f t="shared" si="12"/>
        <v>-4.4124357057212515E-3</v>
      </c>
      <c r="DY26" s="45">
        <f t="shared" si="13"/>
        <v>-4.4090867690053199E-3</v>
      </c>
      <c r="DZ26" s="45">
        <f t="shared" si="14"/>
        <v>-4.4130234644754662E-3</v>
      </c>
      <c r="EA26" s="45">
        <f t="shared" si="15"/>
        <v>-4.4127455845919348E-3</v>
      </c>
      <c r="EB26" s="45">
        <f t="shared" si="16"/>
        <v>-4.4123281864701554E-3</v>
      </c>
      <c r="EC26" s="45">
        <f t="shared" si="17"/>
        <v>-4.4112696491604873E-3</v>
      </c>
      <c r="ED26" s="45">
        <f t="shared" si="18"/>
        <v>-4.4114983278741261E-3</v>
      </c>
      <c r="EE26" s="45">
        <f t="shared" si="19"/>
        <v>-4.4159613752818225E-3</v>
      </c>
      <c r="EF26" s="45">
        <f t="shared" si="20"/>
        <v>-4.4162441747469961E-3</v>
      </c>
      <c r="EG26" s="45">
        <f t="shared" si="21"/>
        <v>-4.4130980006770381E-3</v>
      </c>
      <c r="EH26" s="45">
        <f t="shared" si="22"/>
        <v>-4.4141138388311442E-3</v>
      </c>
      <c r="EI26" s="45">
        <f t="shared" si="23"/>
        <v>-4.4142177573597606E-3</v>
      </c>
      <c r="EJ26" s="45">
        <f t="shared" si="24"/>
        <v>-4.413357854110996E-3</v>
      </c>
      <c r="EK26" s="45">
        <f t="shared" si="25"/>
        <v>-4.4126304854475214E-3</v>
      </c>
      <c r="EL26" s="45">
        <f t="shared" si="26"/>
        <v>-4.4116652787524763E-3</v>
      </c>
      <c r="EM26" s="45">
        <f t="shared" si="27"/>
        <v>-4.4129042064639766E-3</v>
      </c>
    </row>
    <row r="27" spans="1:143" x14ac:dyDescent="0.25">
      <c r="A27" s="22" t="s">
        <v>26</v>
      </c>
      <c r="B27" s="109">
        <v>3230.3732540000001</v>
      </c>
      <c r="D27" s="109">
        <v>356.83654488000002</v>
      </c>
      <c r="E27" s="109">
        <v>67.671788945000003</v>
      </c>
      <c r="F27" s="109">
        <v>56.886198798999999</v>
      </c>
      <c r="G27" s="109">
        <v>49.102614828999997</v>
      </c>
      <c r="H27" s="109">
        <v>246.09265690000001</v>
      </c>
      <c r="I27" s="109">
        <v>9.6382878776999998</v>
      </c>
      <c r="J27" s="109">
        <v>5.4408575056000004</v>
      </c>
      <c r="K27" s="109">
        <v>4.7586964976999999</v>
      </c>
      <c r="L27" s="109">
        <v>3.9786110822</v>
      </c>
      <c r="M27" s="109">
        <v>27.996999840000001</v>
      </c>
      <c r="N27" s="109">
        <v>1.9950698521000001</v>
      </c>
      <c r="O27" s="109">
        <v>3.9995514061000002</v>
      </c>
      <c r="P27" s="109">
        <v>4.2422953027999997</v>
      </c>
      <c r="Q27" s="109">
        <v>4.0454802287999998</v>
      </c>
      <c r="R27" s="109">
        <v>2.4538588081000001</v>
      </c>
      <c r="S27" s="109">
        <v>0.1096716641</v>
      </c>
      <c r="T27" s="109">
        <v>5.3873075999999997E-6</v>
      </c>
      <c r="U27" s="109">
        <v>9.7070753999999992E-3</v>
      </c>
      <c r="V27" s="109">
        <v>7.1174669999999997E-3</v>
      </c>
      <c r="W27" s="109">
        <v>0.69982398499999998</v>
      </c>
      <c r="X27" s="109">
        <v>0.2271986983</v>
      </c>
      <c r="Y27" s="109">
        <v>0.22002713760000001</v>
      </c>
      <c r="Z27" s="109">
        <v>0.76200123040000001</v>
      </c>
      <c r="AA27" s="109">
        <v>0.20574458100000001</v>
      </c>
      <c r="AB27" s="109">
        <v>0.76817117670000001</v>
      </c>
      <c r="AC27" s="109">
        <v>3.2343497999999999E-3</v>
      </c>
      <c r="AE27" s="109" t="s">
        <v>26</v>
      </c>
      <c r="AF27" s="109">
        <v>0</v>
      </c>
      <c r="AG27" s="109">
        <v>0.90229946093624802</v>
      </c>
      <c r="AH27" s="109">
        <v>5.4167244100237797</v>
      </c>
      <c r="AI27" s="109">
        <v>9.5955389636047492</v>
      </c>
      <c r="AJ27" s="109">
        <v>9.5955389636047492</v>
      </c>
      <c r="AK27" s="109">
        <v>14.402856191382099</v>
      </c>
      <c r="AL27" s="109">
        <v>0</v>
      </c>
      <c r="AM27" s="109">
        <v>4.73758645124453</v>
      </c>
      <c r="AN27" s="109">
        <v>3.2200192429647002E-3</v>
      </c>
      <c r="AO27" s="109">
        <v>3.9609650412136199</v>
      </c>
      <c r="AP27" s="109">
        <v>0.103151675366986</v>
      </c>
      <c r="AQ27" s="109">
        <v>3216.0451915232202</v>
      </c>
      <c r="AR27" s="109">
        <v>7.1397632125751601E-3</v>
      </c>
      <c r="AS27" s="109">
        <v>0.168932335300958</v>
      </c>
      <c r="AT27" s="109">
        <v>1.07573846933095E-2</v>
      </c>
      <c r="AU27" s="109">
        <v>2.49940933657412E-4</v>
      </c>
      <c r="AV27" s="109">
        <v>3.84654105612416E-2</v>
      </c>
      <c r="AW27" s="109">
        <v>6.4619980257610103E-4</v>
      </c>
      <c r="AX27" s="109">
        <v>37.9157666624765</v>
      </c>
      <c r="AY27" s="109">
        <v>1.28799566452211</v>
      </c>
      <c r="AZ27" s="109">
        <v>9.7004797765423998</v>
      </c>
      <c r="BA27" s="109">
        <v>0.75862080125091802</v>
      </c>
      <c r="BB27" s="109">
        <v>0</v>
      </c>
      <c r="BC27" s="109">
        <v>0</v>
      </c>
      <c r="BD27" s="109">
        <v>27.872839769592101</v>
      </c>
      <c r="BE27" s="109">
        <v>27.872839769592101</v>
      </c>
      <c r="BF27" s="109">
        <v>0.20483153362571199</v>
      </c>
      <c r="BG27" s="109">
        <v>2.8420312964103198</v>
      </c>
      <c r="BH27" s="109">
        <v>10.5529135849621</v>
      </c>
      <c r="BI27" s="109">
        <v>2.01793743271713E-3</v>
      </c>
      <c r="BJ27" s="109">
        <v>25.309350594182799</v>
      </c>
      <c r="BK27" s="109">
        <v>9.3950154661728204E-3</v>
      </c>
      <c r="BL27" s="109">
        <v>0.51641740394737501</v>
      </c>
      <c r="BM27" s="109">
        <v>1.46980394969052</v>
      </c>
      <c r="BN27" s="109">
        <v>3.9818245391706699</v>
      </c>
      <c r="BO27" s="109">
        <v>4.2234800557936802</v>
      </c>
      <c r="BP27" s="109">
        <v>297.58361821238202</v>
      </c>
      <c r="BQ27" s="109">
        <v>319.72846309231301</v>
      </c>
      <c r="BR27" s="109">
        <v>32.683358045845097</v>
      </c>
      <c r="BS27" s="109">
        <v>355.25385243456799</v>
      </c>
      <c r="BT27" s="109">
        <v>9.5732824252858994E-6</v>
      </c>
      <c r="BU27" s="109">
        <v>15.4437557839652</v>
      </c>
      <c r="BV27" s="109">
        <v>0.10918533457038999</v>
      </c>
      <c r="BW27" s="109">
        <v>5.3633899590491396E-6</v>
      </c>
      <c r="BX27" s="109">
        <v>9.6639991613617898E-3</v>
      </c>
      <c r="BY27" s="109">
        <v>7.08589923841332E-3</v>
      </c>
      <c r="BZ27" s="109">
        <v>0.69672079081730798</v>
      </c>
      <c r="CA27" s="109">
        <v>0</v>
      </c>
      <c r="CB27" s="109">
        <v>65.402913109727294</v>
      </c>
      <c r="CC27" s="109">
        <v>2.4222362377023399E-2</v>
      </c>
      <c r="CD27" s="109">
        <v>4.4905555338767699E-5</v>
      </c>
      <c r="CE27" s="109">
        <v>19.5605622486041</v>
      </c>
      <c r="CF27" s="109">
        <v>2.7046394500570399E-2</v>
      </c>
      <c r="CG27" s="109">
        <v>0</v>
      </c>
      <c r="CH27" s="109">
        <v>0.54943332605808004</v>
      </c>
      <c r="CI27" s="109">
        <v>67.375871023260103</v>
      </c>
      <c r="CJ27" s="109">
        <v>56.638122520143398</v>
      </c>
      <c r="CK27" s="109">
        <v>10.7377485031167</v>
      </c>
      <c r="CL27" s="109">
        <v>0</v>
      </c>
      <c r="CM27" s="109">
        <v>0</v>
      </c>
      <c r="CN27" s="109">
        <v>17.9739972793862</v>
      </c>
      <c r="CO27" s="109">
        <v>0</v>
      </c>
      <c r="CP27" s="109">
        <v>2.6845048298858498</v>
      </c>
      <c r="CQ27" s="109">
        <v>1.2092839138654099</v>
      </c>
      <c r="CR27" s="109">
        <v>3.6829600456356703E-4</v>
      </c>
      <c r="CS27" s="109">
        <v>10.743643419037999</v>
      </c>
      <c r="CT27" s="109">
        <v>0.19075498509267899</v>
      </c>
      <c r="CU27" s="109">
        <v>2.0290226139100601E-4</v>
      </c>
      <c r="CV27" s="109">
        <v>3.8648117663982502</v>
      </c>
      <c r="CW27" s="109">
        <v>8.7620847346461801E-7</v>
      </c>
      <c r="CX27" s="109">
        <v>48.884807256910001</v>
      </c>
      <c r="CY27" s="109">
        <v>29.049613184117199</v>
      </c>
      <c r="CZ27" s="109">
        <v>0.76476412289871898</v>
      </c>
      <c r="DA27" s="109">
        <v>0</v>
      </c>
      <c r="DB27" s="109">
        <v>0</v>
      </c>
      <c r="DC27" s="109">
        <v>3.9071200227957901</v>
      </c>
      <c r="DD27" s="109">
        <v>4.0275372486474703</v>
      </c>
      <c r="DE27" s="109">
        <v>0</v>
      </c>
      <c r="DF27" s="109">
        <v>1.01085734600426</v>
      </c>
      <c r="DG27" s="109">
        <v>245.00116492887301</v>
      </c>
      <c r="DH27" s="109">
        <v>2.44297598145647</v>
      </c>
      <c r="DI27" s="109">
        <v>4.1669351656189502</v>
      </c>
      <c r="DK27" s="30">
        <f t="shared" si="0"/>
        <v>8.0000013425154236E-3</v>
      </c>
      <c r="DL27" s="45">
        <f t="shared" si="1"/>
        <v>-4.4354201047938418E-3</v>
      </c>
      <c r="DM27" s="45"/>
      <c r="DN27" s="45">
        <f t="shared" si="2"/>
        <v>-4.4353429270095404E-3</v>
      </c>
      <c r="DO27" s="45">
        <f t="shared" si="3"/>
        <v>-4.372840238942197E-3</v>
      </c>
      <c r="DP27" s="45">
        <f t="shared" si="4"/>
        <v>-4.3609220530474611E-3</v>
      </c>
      <c r="DQ27" s="45">
        <f t="shared" si="5"/>
        <v>-4.4357632042307926E-3</v>
      </c>
      <c r="DR27" s="45">
        <f t="shared" si="6"/>
        <v>-4.4352886627191303E-3</v>
      </c>
      <c r="DS27" s="45">
        <f t="shared" si="7"/>
        <v>-4.4353223972650058E-3</v>
      </c>
      <c r="DT27" s="45">
        <f t="shared" si="8"/>
        <v>-4.4355316329056033E-3</v>
      </c>
      <c r="DU27" s="45">
        <f t="shared" si="9"/>
        <v>-4.4360985126227119E-3</v>
      </c>
      <c r="DV27" s="45">
        <f t="shared" si="10"/>
        <v>-4.4352264199250709E-3</v>
      </c>
      <c r="DW27" s="45">
        <f t="shared" si="11"/>
        <v>-4.4347634074172922E-3</v>
      </c>
      <c r="DX27" s="45">
        <f t="shared" si="12"/>
        <v>-4.4351822833627761E-3</v>
      </c>
      <c r="DY27" s="45">
        <f t="shared" si="13"/>
        <v>-4.4322137983509166E-3</v>
      </c>
      <c r="DZ27" s="45">
        <f t="shared" si="14"/>
        <v>-4.435157305975608E-3</v>
      </c>
      <c r="EA27" s="45">
        <f t="shared" si="15"/>
        <v>-4.4353152500393915E-3</v>
      </c>
      <c r="EB27" s="45">
        <f t="shared" si="16"/>
        <v>-4.4349848522689051E-3</v>
      </c>
      <c r="EC27" s="45">
        <f t="shared" si="17"/>
        <v>-4.434413698387589E-3</v>
      </c>
      <c r="ED27" s="45">
        <f t="shared" si="18"/>
        <v>-4.439627867333964E-3</v>
      </c>
      <c r="EE27" s="45">
        <f t="shared" si="19"/>
        <v>-4.4376124489781364E-3</v>
      </c>
      <c r="EF27" s="45">
        <f t="shared" si="20"/>
        <v>-4.4352522585183341E-3</v>
      </c>
      <c r="EG27" s="45">
        <f t="shared" si="21"/>
        <v>-4.4342495387493814E-3</v>
      </c>
      <c r="EH27" s="45">
        <f t="shared" si="22"/>
        <v>-4.4351653562365789E-3</v>
      </c>
      <c r="EI27" s="45">
        <f t="shared" si="23"/>
        <v>-4.4352088515167386E-3</v>
      </c>
      <c r="EJ27" s="45">
        <f t="shared" si="24"/>
        <v>-4.4362515626221316E-3</v>
      </c>
      <c r="EK27" s="45">
        <f t="shared" si="25"/>
        <v>-4.4377711911062065E-3</v>
      </c>
      <c r="EL27" s="45">
        <f t="shared" si="26"/>
        <v>-4.4352794072767179E-3</v>
      </c>
      <c r="EM27" s="45">
        <f t="shared" si="27"/>
        <v>-4.4307381456698746E-3</v>
      </c>
    </row>
    <row r="28" spans="1:143" x14ac:dyDescent="0.25">
      <c r="A28" s="22" t="s">
        <v>27</v>
      </c>
      <c r="B28" s="109">
        <v>3443.3453386000001</v>
      </c>
      <c r="D28" s="109">
        <v>740.49505280000005</v>
      </c>
      <c r="E28" s="109">
        <v>87.672217132</v>
      </c>
      <c r="F28" s="109">
        <v>76.006480386999996</v>
      </c>
      <c r="G28" s="109">
        <v>87.769633072000005</v>
      </c>
      <c r="H28" s="109">
        <v>372.81318289000001</v>
      </c>
      <c r="I28" s="109">
        <v>14.741665039000001</v>
      </c>
      <c r="J28" s="109">
        <v>8.3609857149</v>
      </c>
      <c r="K28" s="109">
        <v>6.8242162258999999</v>
      </c>
      <c r="L28" s="109">
        <v>6.0025120566999997</v>
      </c>
      <c r="M28" s="109">
        <v>42.714259288999997</v>
      </c>
      <c r="N28" s="109">
        <v>2.1011144678</v>
      </c>
      <c r="O28" s="109">
        <v>6.1511590097999997</v>
      </c>
      <c r="P28" s="109">
        <v>5.0169054528999997</v>
      </c>
      <c r="Q28" s="109">
        <v>4.9612138777999997</v>
      </c>
      <c r="R28" s="109">
        <v>3.0690368561999999</v>
      </c>
      <c r="S28" s="109">
        <v>0.11431827679999999</v>
      </c>
      <c r="T28" s="109">
        <v>1.2273799999999999E-5</v>
      </c>
      <c r="U28" s="109">
        <v>1.01308326E-2</v>
      </c>
      <c r="V28" s="109">
        <v>7.4264609999999997E-3</v>
      </c>
      <c r="W28" s="109">
        <v>0.95568760750000004</v>
      </c>
      <c r="X28" s="109">
        <v>0.2558212017</v>
      </c>
      <c r="Y28" s="109">
        <v>0.24792024460000001</v>
      </c>
      <c r="Z28" s="109">
        <v>0.99178931380000002</v>
      </c>
      <c r="AA28" s="109">
        <v>0.2225296658</v>
      </c>
      <c r="AB28" s="109">
        <v>1.1410888498</v>
      </c>
      <c r="AC28" s="109">
        <v>3.3734393999999999E-3</v>
      </c>
      <c r="AE28" s="109" t="s">
        <v>27</v>
      </c>
      <c r="AF28" s="109">
        <v>0</v>
      </c>
      <c r="AG28" s="109">
        <v>1.3700528507023699</v>
      </c>
      <c r="AH28" s="109">
        <v>8.3240896006399492</v>
      </c>
      <c r="AI28" s="109">
        <v>14.676607342075201</v>
      </c>
      <c r="AJ28" s="109">
        <v>14.676607342075201</v>
      </c>
      <c r="AK28" s="109">
        <v>21.836708075744799</v>
      </c>
      <c r="AL28" s="109">
        <v>0</v>
      </c>
      <c r="AM28" s="109">
        <v>6.7940898379964496</v>
      </c>
      <c r="AN28" s="109">
        <v>3.3585337842800501E-3</v>
      </c>
      <c r="AO28" s="109">
        <v>5.9760099292809103</v>
      </c>
      <c r="AP28" s="109">
        <v>0.12621103437100101</v>
      </c>
      <c r="AQ28" s="109">
        <v>3428.14206787898</v>
      </c>
      <c r="AR28" s="109">
        <v>7.8661189510408607E-3</v>
      </c>
      <c r="AS28" s="109">
        <v>0.19035218478590299</v>
      </c>
      <c r="AT28" s="109">
        <v>1.2121391063454501E-2</v>
      </c>
      <c r="AU28" s="109">
        <v>2.8163049236043302E-4</v>
      </c>
      <c r="AV28" s="109">
        <v>4.3342710262625601E-2</v>
      </c>
      <c r="AW28" s="109">
        <v>7.2813525244575298E-4</v>
      </c>
      <c r="AX28" s="109">
        <v>57.536781655007402</v>
      </c>
      <c r="AY28" s="109">
        <v>1.9515961730231799</v>
      </c>
      <c r="AZ28" s="109">
        <v>14.708736072914199</v>
      </c>
      <c r="BA28" s="109">
        <v>0.98741251345590697</v>
      </c>
      <c r="BB28" s="109">
        <v>0</v>
      </c>
      <c r="BC28" s="109">
        <v>0</v>
      </c>
      <c r="BD28" s="109">
        <v>42.5256766436558</v>
      </c>
      <c r="BE28" s="109">
        <v>42.5256766436558</v>
      </c>
      <c r="BF28" s="109">
        <v>0.22154687379472299</v>
      </c>
      <c r="BG28" s="109">
        <v>5.8978087664531698</v>
      </c>
      <c r="BH28" s="109">
        <v>15.9927048998786</v>
      </c>
      <c r="BI28" s="109">
        <v>2.4701756358442399E-3</v>
      </c>
      <c r="BJ28" s="109">
        <v>38.4044304725182</v>
      </c>
      <c r="BK28" s="109">
        <v>1.05962149651535E-2</v>
      </c>
      <c r="BL28" s="109">
        <v>0.54387748955835902</v>
      </c>
      <c r="BM28" s="109">
        <v>1.5479582049967699</v>
      </c>
      <c r="BN28" s="109">
        <v>6.1240225232676897</v>
      </c>
      <c r="BO28" s="109">
        <v>4.9947504353615502</v>
      </c>
      <c r="BP28" s="109">
        <v>449.57551778259102</v>
      </c>
      <c r="BQ28" s="109">
        <v>663.50378205075901</v>
      </c>
      <c r="BR28" s="109">
        <v>67.824822125518807</v>
      </c>
      <c r="BS28" s="109">
        <v>737.22641294273103</v>
      </c>
      <c r="BT28" s="109">
        <v>1.07972919325017E-5</v>
      </c>
      <c r="BU28" s="109">
        <v>23.424407372720001</v>
      </c>
      <c r="BV28" s="109">
        <v>0.113813348452052</v>
      </c>
      <c r="BW28" s="109">
        <v>1.22194893919101E-5</v>
      </c>
      <c r="BX28" s="109">
        <v>1.00860518988342E-2</v>
      </c>
      <c r="BY28" s="109">
        <v>7.3936529057451296E-3</v>
      </c>
      <c r="BZ28" s="109">
        <v>0.95146928638913897</v>
      </c>
      <c r="CA28" s="109">
        <v>0</v>
      </c>
      <c r="CB28" s="109">
        <v>98.838778288591996</v>
      </c>
      <c r="CC28" s="109">
        <v>3.2360737118316503E-2</v>
      </c>
      <c r="CD28" s="109">
        <v>5.0598951946295302E-5</v>
      </c>
      <c r="CE28" s="109">
        <v>26.121972305384201</v>
      </c>
      <c r="CF28" s="109">
        <v>3.6157772054255702E-2</v>
      </c>
      <c r="CG28" s="109">
        <v>0</v>
      </c>
      <c r="CH28" s="109">
        <v>0.73482468981299298</v>
      </c>
      <c r="CI28" s="109">
        <v>87.290821602126201</v>
      </c>
      <c r="CJ28" s="109">
        <v>75.676600241301202</v>
      </c>
      <c r="CK28" s="109">
        <v>11.614221360824899</v>
      </c>
      <c r="CL28" s="109">
        <v>0</v>
      </c>
      <c r="CM28" s="109">
        <v>0</v>
      </c>
      <c r="CN28" s="109">
        <v>24.031232526331401</v>
      </c>
      <c r="CO28" s="109">
        <v>0</v>
      </c>
      <c r="CP28" s="109">
        <v>3.5851505911219799</v>
      </c>
      <c r="CQ28" s="109">
        <v>1.6173256472825199</v>
      </c>
      <c r="CR28" s="109">
        <v>4.2138574307555799E-4</v>
      </c>
      <c r="CS28" s="109">
        <v>14.348115762297599</v>
      </c>
      <c r="CT28" s="109">
        <v>0.28964251065085</v>
      </c>
      <c r="CU28" s="109">
        <v>2.3958408683785501E-4</v>
      </c>
      <c r="CV28" s="109">
        <v>5.1687476538192296</v>
      </c>
      <c r="CW28" s="109">
        <v>9.8729673686183006E-7</v>
      </c>
      <c r="CX28" s="109">
        <v>87.382026061485504</v>
      </c>
      <c r="CY28" s="109">
        <v>43.886173773691802</v>
      </c>
      <c r="CZ28" s="109">
        <v>1.13605308812299</v>
      </c>
      <c r="DA28" s="109">
        <v>0</v>
      </c>
      <c r="DB28" s="109">
        <v>0</v>
      </c>
      <c r="DC28" s="109">
        <v>5.8943308203660996</v>
      </c>
      <c r="DD28" s="109">
        <v>4.9393089728880604</v>
      </c>
      <c r="DE28" s="109">
        <v>0</v>
      </c>
      <c r="DF28" s="109">
        <v>1.50105405286784</v>
      </c>
      <c r="DG28" s="109">
        <v>371.16752187966</v>
      </c>
      <c r="DH28" s="109">
        <v>3.0554856394380399</v>
      </c>
      <c r="DI28" s="109">
        <v>6.2798424427626403</v>
      </c>
      <c r="DK28" s="30">
        <f t="shared" si="0"/>
        <v>7.9999965586031192E-3</v>
      </c>
      <c r="DL28" s="45">
        <f t="shared" si="1"/>
        <v>-4.4152616789814797E-3</v>
      </c>
      <c r="DM28" s="45"/>
      <c r="DN28" s="45">
        <f t="shared" si="2"/>
        <v>-4.414127879598201E-3</v>
      </c>
      <c r="DO28" s="45">
        <f t="shared" si="3"/>
        <v>-4.3502439239054176E-3</v>
      </c>
      <c r="DP28" s="45">
        <f t="shared" si="4"/>
        <v>-4.3401581551882592E-3</v>
      </c>
      <c r="DQ28" s="45">
        <f t="shared" si="5"/>
        <v>-4.4161858372648664E-3</v>
      </c>
      <c r="DR28" s="45">
        <f t="shared" si="6"/>
        <v>-4.4141706513247557E-3</v>
      </c>
      <c r="DS28" s="45">
        <f t="shared" si="7"/>
        <v>-4.4131851288633809E-3</v>
      </c>
      <c r="DT28" s="45">
        <f t="shared" si="8"/>
        <v>-4.4128904794441554E-3</v>
      </c>
      <c r="DU28" s="45">
        <f t="shared" si="9"/>
        <v>-4.4146297400734988E-3</v>
      </c>
      <c r="DV28" s="45">
        <f t="shared" si="10"/>
        <v>-4.4151727091506048E-3</v>
      </c>
      <c r="DW28" s="45">
        <f t="shared" si="11"/>
        <v>-4.4149810504325584E-3</v>
      </c>
      <c r="DX28" s="45">
        <f t="shared" si="12"/>
        <v>-4.4161198197765891E-3</v>
      </c>
      <c r="DY28" s="45">
        <f t="shared" si="13"/>
        <v>-4.4116054371340935E-3</v>
      </c>
      <c r="DZ28" s="45">
        <f t="shared" si="14"/>
        <v>-4.4160723670092087E-3</v>
      </c>
      <c r="EA28" s="45">
        <f t="shared" si="15"/>
        <v>-4.4152309195855137E-3</v>
      </c>
      <c r="EB28" s="45">
        <f t="shared" si="16"/>
        <v>-4.415462373670802E-3</v>
      </c>
      <c r="EC28" s="45">
        <f t="shared" si="17"/>
        <v>-4.4168645826543071E-3</v>
      </c>
      <c r="ED28" s="45">
        <f t="shared" si="18"/>
        <v>-4.4249220363619252E-3</v>
      </c>
      <c r="EE28" s="45">
        <f t="shared" si="19"/>
        <v>-4.4202389807329592E-3</v>
      </c>
      <c r="EF28" s="45">
        <f t="shared" si="20"/>
        <v>-4.4177292865161515E-3</v>
      </c>
      <c r="EG28" s="45">
        <f t="shared" si="21"/>
        <v>-4.4139121170523989E-3</v>
      </c>
      <c r="EH28" s="45">
        <f t="shared" si="22"/>
        <v>-4.4133593489013344E-3</v>
      </c>
      <c r="EI28" s="45">
        <f t="shared" si="23"/>
        <v>-4.4134868654075888E-3</v>
      </c>
      <c r="EJ28" s="45">
        <f t="shared" si="24"/>
        <v>-4.413034384614929E-3</v>
      </c>
      <c r="EK28" s="45">
        <f t="shared" si="25"/>
        <v>-4.4164538770318472E-3</v>
      </c>
      <c r="EL28" s="45">
        <f t="shared" si="26"/>
        <v>-4.4131196951864484E-3</v>
      </c>
      <c r="EM28" s="45">
        <f t="shared" si="27"/>
        <v>-4.4185218563433529E-3</v>
      </c>
    </row>
    <row r="29" spans="1:143" x14ac:dyDescent="0.25">
      <c r="A29" s="22" t="s">
        <v>28</v>
      </c>
      <c r="B29" s="109">
        <v>7486.2096395999997</v>
      </c>
      <c r="D29" s="109">
        <v>2273.5992415000001</v>
      </c>
      <c r="E29" s="109">
        <v>129.15101867999999</v>
      </c>
      <c r="F29" s="109">
        <v>115.24992268</v>
      </c>
      <c r="G29" s="109">
        <v>306.2777226</v>
      </c>
      <c r="H29" s="109">
        <v>851.40710087000002</v>
      </c>
      <c r="I29" s="109">
        <v>31.865841052</v>
      </c>
      <c r="J29" s="109">
        <v>18.072929766000001</v>
      </c>
      <c r="K29" s="109">
        <v>13.873411770000001</v>
      </c>
      <c r="L29" s="109">
        <v>12.708892433999999</v>
      </c>
      <c r="M29" s="109">
        <v>92.082752447000004</v>
      </c>
      <c r="N29" s="109">
        <v>2.2357460259000002</v>
      </c>
      <c r="O29" s="109">
        <v>13.309170959999999</v>
      </c>
      <c r="P29" s="109">
        <v>7.6974650829</v>
      </c>
      <c r="Q29" s="109">
        <v>8.2154572357000006</v>
      </c>
      <c r="R29" s="109">
        <v>5.1080112951999999</v>
      </c>
      <c r="S29" s="109">
        <v>0.1341238035</v>
      </c>
      <c r="T29" s="109">
        <v>2.06822E-5</v>
      </c>
      <c r="U29" s="109">
        <v>1.1891412000000001E-2</v>
      </c>
      <c r="V29" s="109">
        <v>8.7156951999999999E-3</v>
      </c>
      <c r="W29" s="109">
        <v>1.8163936621000001</v>
      </c>
      <c r="X29" s="109">
        <v>1.9060579934999999</v>
      </c>
      <c r="Y29" s="109">
        <v>1.8473467188999999</v>
      </c>
      <c r="Z29" s="109">
        <v>1.8262803534000001</v>
      </c>
      <c r="AA29" s="109">
        <v>0.51188522219999999</v>
      </c>
      <c r="AB29" s="109">
        <v>2.3714393901999999</v>
      </c>
      <c r="AC29" s="109">
        <v>3.9579762000000003E-3</v>
      </c>
      <c r="AE29" s="109" t="s">
        <v>28</v>
      </c>
      <c r="AF29" s="109">
        <v>0</v>
      </c>
      <c r="AG29" s="109">
        <v>3.06276564798956</v>
      </c>
      <c r="AH29" s="109">
        <v>17.992352954315901</v>
      </c>
      <c r="AI29" s="109">
        <v>31.723736205038001</v>
      </c>
      <c r="AJ29" s="109">
        <v>31.723736205038001</v>
      </c>
      <c r="AK29" s="109">
        <v>49.397757309727403</v>
      </c>
      <c r="AL29" s="109">
        <v>0</v>
      </c>
      <c r="AM29" s="109">
        <v>13.8115619165363</v>
      </c>
      <c r="AN29" s="109">
        <v>3.9402444686262202E-3</v>
      </c>
      <c r="AO29" s="109">
        <v>12.6521975531255</v>
      </c>
      <c r="AP29" s="109">
        <v>0.97263322108271499</v>
      </c>
      <c r="AQ29" s="109">
        <v>7452.8364620667098</v>
      </c>
      <c r="AR29" s="109">
        <v>5.8449317758891499E-2</v>
      </c>
      <c r="AS29" s="109">
        <v>1.4183235648847801</v>
      </c>
      <c r="AT29" s="109">
        <v>9.0316781002772295E-2</v>
      </c>
      <c r="AU29" s="109">
        <v>2.09842914107927E-3</v>
      </c>
      <c r="AV29" s="109">
        <v>0.32294812396038303</v>
      </c>
      <c r="AW29" s="109">
        <v>5.4253873986342301E-3</v>
      </c>
      <c r="AX29" s="109">
        <v>129.36749993925301</v>
      </c>
      <c r="AY29" s="109">
        <v>4.4560855602005596</v>
      </c>
      <c r="AZ29" s="109">
        <v>33.324544166119502</v>
      </c>
      <c r="BA29" s="109">
        <v>1.8181379084432601</v>
      </c>
      <c r="BB29" s="109">
        <v>0</v>
      </c>
      <c r="BC29" s="109">
        <v>0</v>
      </c>
      <c r="BD29" s="109">
        <v>91.672384945766098</v>
      </c>
      <c r="BE29" s="109">
        <v>91.672384945766098</v>
      </c>
      <c r="BF29" s="109">
        <v>0.50960212857669596</v>
      </c>
      <c r="BG29" s="109">
        <v>18.1076460212415</v>
      </c>
      <c r="BH29" s="109">
        <v>36.445639455584001</v>
      </c>
      <c r="BI29" s="109">
        <v>1.9041082374856699E-2</v>
      </c>
      <c r="BJ29" s="109">
        <v>86.311521276955901</v>
      </c>
      <c r="BK29" s="109">
        <v>8.9154855883178397E-2</v>
      </c>
      <c r="BL29" s="109">
        <v>0.57870217805629398</v>
      </c>
      <c r="BM29" s="109">
        <v>1.64707634264234</v>
      </c>
      <c r="BN29" s="109">
        <v>13.2498710432631</v>
      </c>
      <c r="BO29" s="109">
        <v>7.6631687377265996</v>
      </c>
      <c r="BP29" s="109">
        <v>1013.16226514988</v>
      </c>
      <c r="BQ29" s="109">
        <v>2037.1121018676399</v>
      </c>
      <c r="BR29" s="109">
        <v>208.23801005770599</v>
      </c>
      <c r="BS29" s="109">
        <v>2263.4577579465899</v>
      </c>
      <c r="BT29" s="109">
        <v>9.0844146848541004E-5</v>
      </c>
      <c r="BU29" s="109">
        <v>52.896436315944399</v>
      </c>
      <c r="BV29" s="109">
        <v>0.133525141428705</v>
      </c>
      <c r="BW29" s="109">
        <v>2.0590547797858101E-5</v>
      </c>
      <c r="BX29" s="109">
        <v>1.18384459989969E-2</v>
      </c>
      <c r="BY29" s="109">
        <v>8.6768520512574606E-3</v>
      </c>
      <c r="BZ29" s="109">
        <v>1.8082926259009999</v>
      </c>
      <c r="CA29" s="109">
        <v>0</v>
      </c>
      <c r="CB29" s="109">
        <v>231.29069262312501</v>
      </c>
      <c r="CC29" s="109">
        <v>4.9134079851408399E-2</v>
      </c>
      <c r="CD29" s="109">
        <v>3.7701747549397199E-4</v>
      </c>
      <c r="CE29" s="109">
        <v>39.951852956122501</v>
      </c>
      <c r="CF29" s="109">
        <v>5.4026587377436701E-2</v>
      </c>
      <c r="CG29" s="109">
        <v>0</v>
      </c>
      <c r="CH29" s="109">
        <v>1.08760271499198</v>
      </c>
      <c r="CI29" s="109">
        <v>128.583572707342</v>
      </c>
      <c r="CJ29" s="109">
        <v>114.74444999036599</v>
      </c>
      <c r="CK29" s="109">
        <v>13.8391227169761</v>
      </c>
      <c r="CL29" s="109">
        <v>0</v>
      </c>
      <c r="CM29" s="109">
        <v>0</v>
      </c>
      <c r="CN29" s="109">
        <v>35.929457646455802</v>
      </c>
      <c r="CO29" s="109">
        <v>0</v>
      </c>
      <c r="CP29" s="109">
        <v>5.5214732807531002</v>
      </c>
      <c r="CQ29" s="109">
        <v>2.3936546929237101</v>
      </c>
      <c r="CR29" s="109">
        <v>3.1933616800872999E-3</v>
      </c>
      <c r="CS29" s="109">
        <v>22.097022575329099</v>
      </c>
      <c r="CT29" s="109">
        <v>0.64749794449620701</v>
      </c>
      <c r="CU29" s="109">
        <v>1.8770334157751699E-3</v>
      </c>
      <c r="CV29" s="109">
        <v>7.6547706875664803</v>
      </c>
      <c r="CW29" s="109">
        <v>7.3564236154477698E-6</v>
      </c>
      <c r="CX29" s="109">
        <v>304.91185372244797</v>
      </c>
      <c r="CY29" s="109">
        <v>103.097631854632</v>
      </c>
      <c r="CZ29" s="109">
        <v>2.3608643485536498</v>
      </c>
      <c r="DA29" s="109">
        <v>0</v>
      </c>
      <c r="DB29" s="109">
        <v>0</v>
      </c>
      <c r="DC29" s="109">
        <v>13.990545946149201</v>
      </c>
      <c r="DD29" s="109">
        <v>8.1788305068746201</v>
      </c>
      <c r="DE29" s="109">
        <v>0</v>
      </c>
      <c r="DF29" s="109">
        <v>4.0372907734982304</v>
      </c>
      <c r="DG29" s="109">
        <v>847.609737616914</v>
      </c>
      <c r="DH29" s="109">
        <v>5.0852344635225402</v>
      </c>
      <c r="DI29" s="109">
        <v>15.074475041035599</v>
      </c>
      <c r="DK29" s="30">
        <f t="shared" si="0"/>
        <v>7.9999929124671479E-3</v>
      </c>
      <c r="DL29" s="45">
        <f t="shared" si="1"/>
        <v>-4.4579539099138922E-3</v>
      </c>
      <c r="DM29" s="45"/>
      <c r="DN29" s="45">
        <f t="shared" si="2"/>
        <v>-4.4605414042623069E-3</v>
      </c>
      <c r="DO29" s="45">
        <f t="shared" si="3"/>
        <v>-4.3936623842198612E-3</v>
      </c>
      <c r="DP29" s="45">
        <f t="shared" si="4"/>
        <v>-4.3858831128024862E-3</v>
      </c>
      <c r="DQ29" s="45">
        <f t="shared" si="5"/>
        <v>-4.4595763151075215E-3</v>
      </c>
      <c r="DR29" s="45">
        <f t="shared" si="6"/>
        <v>-4.4601028687753829E-3</v>
      </c>
      <c r="DS29" s="45">
        <f t="shared" si="7"/>
        <v>-4.4594726600847099E-3</v>
      </c>
      <c r="DT29" s="45">
        <f t="shared" si="8"/>
        <v>-4.4584255418115221E-3</v>
      </c>
      <c r="DU29" s="45">
        <f t="shared" si="9"/>
        <v>-4.4581574085074674E-3</v>
      </c>
      <c r="DV29" s="45">
        <f t="shared" si="10"/>
        <v>-4.4610402652259101E-3</v>
      </c>
      <c r="DW29" s="45">
        <f t="shared" si="11"/>
        <v>-4.4565077642536978E-3</v>
      </c>
      <c r="DX29" s="45">
        <f t="shared" si="12"/>
        <v>-4.4582457425385389E-3</v>
      </c>
      <c r="DY29" s="45">
        <f t="shared" si="13"/>
        <v>-4.4555680376427483E-3</v>
      </c>
      <c r="DZ29" s="45">
        <f t="shared" si="14"/>
        <v>-4.4555376093345462E-3</v>
      </c>
      <c r="EA29" s="45">
        <f t="shared" si="15"/>
        <v>-4.4582702793729227E-3</v>
      </c>
      <c r="EB29" s="45">
        <f t="shared" si="16"/>
        <v>-4.4590409772318033E-3</v>
      </c>
      <c r="EC29" s="45">
        <f t="shared" si="17"/>
        <v>-4.4635035368274321E-3</v>
      </c>
      <c r="ED29" s="45">
        <f t="shared" si="18"/>
        <v>-4.4314532371748996E-3</v>
      </c>
      <c r="EE29" s="45">
        <f t="shared" si="19"/>
        <v>-4.4541389200122034E-3</v>
      </c>
      <c r="EF29" s="45">
        <f t="shared" si="20"/>
        <v>-4.456689667456399E-3</v>
      </c>
      <c r="EG29" s="45">
        <f t="shared" si="21"/>
        <v>-4.459956213255142E-3</v>
      </c>
      <c r="EH29" s="45">
        <f t="shared" si="22"/>
        <v>-4.4575712714060882E-3</v>
      </c>
      <c r="EI29" s="45">
        <f t="shared" si="23"/>
        <v>-4.4574374848561612E-3</v>
      </c>
      <c r="EJ29" s="45">
        <f t="shared" si="24"/>
        <v>-4.4584857640181802E-3</v>
      </c>
      <c r="EK29" s="45">
        <f t="shared" si="25"/>
        <v>-4.4601670927159522E-3</v>
      </c>
      <c r="EL29" s="45">
        <f t="shared" si="26"/>
        <v>-4.4593345670362172E-3</v>
      </c>
      <c r="EM29" s="45">
        <f t="shared" si="27"/>
        <v>-4.4799994941303869E-3</v>
      </c>
    </row>
    <row r="30" spans="1:143" x14ac:dyDescent="0.25">
      <c r="A30" s="22" t="s">
        <v>29</v>
      </c>
      <c r="B30" s="109">
        <v>2015.5791678000001</v>
      </c>
      <c r="D30" s="109">
        <v>348.16461865000002</v>
      </c>
      <c r="E30" s="109">
        <v>37.733739407000002</v>
      </c>
      <c r="F30" s="109">
        <v>32.331025068999999</v>
      </c>
      <c r="G30" s="109">
        <v>44.839308598000002</v>
      </c>
      <c r="H30" s="109">
        <v>325.85734446999999</v>
      </c>
      <c r="I30" s="109">
        <v>13.072266569</v>
      </c>
      <c r="J30" s="109">
        <v>7.4400967009999999</v>
      </c>
      <c r="K30" s="109">
        <v>5.6700029133000003</v>
      </c>
      <c r="L30" s="109">
        <v>5.2430436188999998</v>
      </c>
      <c r="M30" s="109">
        <v>37.784127296000001</v>
      </c>
      <c r="N30" s="109">
        <v>1.0205787621</v>
      </c>
      <c r="O30" s="109">
        <v>5.4783741368000003</v>
      </c>
      <c r="P30" s="109">
        <v>3.1576736251000002</v>
      </c>
      <c r="Q30" s="109">
        <v>3.3570687644000001</v>
      </c>
      <c r="R30" s="109">
        <v>2.1275900522</v>
      </c>
      <c r="S30" s="109">
        <v>5.4534665400000001E-2</v>
      </c>
      <c r="T30" s="109">
        <v>2.0666014E-7</v>
      </c>
      <c r="U30" s="109">
        <v>4.8233338000000002E-3</v>
      </c>
      <c r="V30" s="109">
        <v>3.5371814000000001E-3</v>
      </c>
      <c r="W30" s="109">
        <v>0.74619461720000002</v>
      </c>
      <c r="X30" s="109">
        <v>0.31352266979999999</v>
      </c>
      <c r="Y30" s="109">
        <v>0.3037042774</v>
      </c>
      <c r="Z30" s="109">
        <v>0.73574562750000005</v>
      </c>
      <c r="AA30" s="109">
        <v>0.13960936309999999</v>
      </c>
      <c r="AB30" s="109">
        <v>0.98038771059999996</v>
      </c>
      <c r="AC30" s="109">
        <v>1.607846E-3</v>
      </c>
      <c r="AE30" s="109" t="s">
        <v>29</v>
      </c>
      <c r="AF30" s="109">
        <v>0</v>
      </c>
      <c r="AG30" s="109">
        <v>1.19310912835716</v>
      </c>
      <c r="AH30" s="109">
        <v>7.4074296484502904</v>
      </c>
      <c r="AI30" s="109">
        <v>13.014862947296301</v>
      </c>
      <c r="AJ30" s="109">
        <v>13.014862947296301</v>
      </c>
      <c r="AK30" s="109">
        <v>19.051543754344401</v>
      </c>
      <c r="AL30" s="109">
        <v>0</v>
      </c>
      <c r="AM30" s="109">
        <v>5.6451177736412399</v>
      </c>
      <c r="AN30" s="109">
        <v>1.60080019039071E-3</v>
      </c>
      <c r="AO30" s="109">
        <v>5.2200362049903299</v>
      </c>
      <c r="AP30" s="109">
        <v>0.157808374304379</v>
      </c>
      <c r="AQ30" s="109">
        <v>2006.73234985146</v>
      </c>
      <c r="AR30" s="109">
        <v>9.7752992281618292E-3</v>
      </c>
      <c r="AS30" s="109">
        <v>0.233188815624156</v>
      </c>
      <c r="AT30" s="109">
        <v>1.48491585393497E-2</v>
      </c>
      <c r="AU30" s="109">
        <v>3.45005251826253E-4</v>
      </c>
      <c r="AV30" s="109">
        <v>5.3096522622618297E-2</v>
      </c>
      <c r="AW30" s="109">
        <v>8.9199525110534195E-4</v>
      </c>
      <c r="AX30" s="109">
        <v>50.1561073351183</v>
      </c>
      <c r="AY30" s="109">
        <v>1.70602052934969</v>
      </c>
      <c r="AZ30" s="109">
        <v>12.839077383704399</v>
      </c>
      <c r="BA30" s="109">
        <v>0.73251556390829897</v>
      </c>
      <c r="BB30" s="109">
        <v>0</v>
      </c>
      <c r="BC30" s="109">
        <v>0</v>
      </c>
      <c r="BD30" s="109">
        <v>37.618307806561802</v>
      </c>
      <c r="BE30" s="109">
        <v>37.618307806561802</v>
      </c>
      <c r="BF30" s="109">
        <v>0.13899636371881099</v>
      </c>
      <c r="BG30" s="109">
        <v>2.77309131852929</v>
      </c>
      <c r="BH30" s="109">
        <v>13.9751064644995</v>
      </c>
      <c r="BI30" s="109">
        <v>3.0889175125266002E-3</v>
      </c>
      <c r="BJ30" s="109">
        <v>33.472357787957201</v>
      </c>
      <c r="BK30" s="109">
        <v>1.31744622362136E-2</v>
      </c>
      <c r="BL30" s="109">
        <v>0.264185992162568</v>
      </c>
      <c r="BM30" s="109">
        <v>0.75191350606546603</v>
      </c>
      <c r="BN30" s="109">
        <v>5.45435441161196</v>
      </c>
      <c r="BO30" s="109">
        <v>3.1438112800112399</v>
      </c>
      <c r="BP30" s="109">
        <v>392.174234362341</v>
      </c>
      <c r="BQ30" s="109">
        <v>311.97265887773602</v>
      </c>
      <c r="BR30" s="109">
        <v>31.8905268153684</v>
      </c>
      <c r="BS30" s="109">
        <v>346.63627701163398</v>
      </c>
      <c r="BT30" s="109">
        <v>1.3424417864889601E-5</v>
      </c>
      <c r="BU30" s="109">
        <v>20.4343940882124</v>
      </c>
      <c r="BV30" s="109">
        <v>5.42953899766861E-2</v>
      </c>
      <c r="BW30" s="109">
        <v>2.05754215380545E-7</v>
      </c>
      <c r="BX30" s="109">
        <v>4.8021414533970398E-3</v>
      </c>
      <c r="BY30" s="109">
        <v>3.5216573858694701E-3</v>
      </c>
      <c r="BZ30" s="109">
        <v>0.74291921149489804</v>
      </c>
      <c r="CA30" s="109">
        <v>0</v>
      </c>
      <c r="CB30" s="109">
        <v>86.779464788405903</v>
      </c>
      <c r="CC30" s="109">
        <v>1.3775785975297199E-2</v>
      </c>
      <c r="CD30" s="109">
        <v>6.1983082453082901E-5</v>
      </c>
      <c r="CE30" s="109">
        <v>11.1600758059271</v>
      </c>
      <c r="CF30" s="109">
        <v>1.52765883474704E-2</v>
      </c>
      <c r="CG30" s="109">
        <v>0</v>
      </c>
      <c r="CH30" s="109">
        <v>0.30908136212569598</v>
      </c>
      <c r="CI30" s="109">
        <v>37.570491826154097</v>
      </c>
      <c r="CJ30" s="109">
        <v>32.191489560904998</v>
      </c>
      <c r="CK30" s="109">
        <v>5.3790022652490901</v>
      </c>
      <c r="CL30" s="109">
        <v>0</v>
      </c>
      <c r="CM30" s="109">
        <v>0</v>
      </c>
      <c r="CN30" s="109">
        <v>10.154342454956801</v>
      </c>
      <c r="CO30" s="109">
        <v>0</v>
      </c>
      <c r="CP30" s="109">
        <v>1.5359878029288301</v>
      </c>
      <c r="CQ30" s="109">
        <v>0.68026229710588204</v>
      </c>
      <c r="CR30" s="109">
        <v>5.1766812037015502E-4</v>
      </c>
      <c r="CS30" s="109">
        <v>6.1471199700171404</v>
      </c>
      <c r="CT30" s="109">
        <v>0.25223489311344399</v>
      </c>
      <c r="CU30" s="109">
        <v>2.9599199433191602E-4</v>
      </c>
      <c r="CV30" s="109">
        <v>2.1746906408284898</v>
      </c>
      <c r="CW30" s="109">
        <v>1.20949511918296E-6</v>
      </c>
      <c r="CX30" s="109">
        <v>44.642508831605397</v>
      </c>
      <c r="CY30" s="109">
        <v>38.561691732362704</v>
      </c>
      <c r="CZ30" s="109">
        <v>0.97608467294763401</v>
      </c>
      <c r="DA30" s="109">
        <v>0</v>
      </c>
      <c r="DB30" s="109">
        <v>0</v>
      </c>
      <c r="DC30" s="109">
        <v>5.1876494749006996</v>
      </c>
      <c r="DD30" s="109">
        <v>3.3423345090023302</v>
      </c>
      <c r="DE30" s="109">
        <v>0</v>
      </c>
      <c r="DF30" s="109">
        <v>1.35156471144694</v>
      </c>
      <c r="DG30" s="109">
        <v>324.426962637168</v>
      </c>
      <c r="DH30" s="109">
        <v>2.11825328744853</v>
      </c>
      <c r="DI30" s="109">
        <v>5.5393556585685397</v>
      </c>
      <c r="DK30" s="30">
        <f t="shared" si="0"/>
        <v>8.0000031803832763E-3</v>
      </c>
      <c r="DL30" s="45">
        <f t="shared" si="1"/>
        <v>-4.3892187862788704E-3</v>
      </c>
      <c r="DM30" s="45"/>
      <c r="DN30" s="45">
        <f t="shared" si="2"/>
        <v>-4.3897097996118961E-3</v>
      </c>
      <c r="DO30" s="45">
        <f t="shared" si="3"/>
        <v>-4.3263027574632776E-3</v>
      </c>
      <c r="DP30" s="45">
        <f t="shared" si="4"/>
        <v>-4.3158392843161714E-3</v>
      </c>
      <c r="DQ30" s="45">
        <f t="shared" si="5"/>
        <v>-4.3890009134392198E-3</v>
      </c>
      <c r="DR30" s="45">
        <f t="shared" si="6"/>
        <v>-4.3895951928242371E-3</v>
      </c>
      <c r="DS30" s="45">
        <f t="shared" si="7"/>
        <v>-4.3912523815745836E-3</v>
      </c>
      <c r="DT30" s="45">
        <f t="shared" si="8"/>
        <v>-4.3906758020119284E-3</v>
      </c>
      <c r="DU30" s="45">
        <f t="shared" si="9"/>
        <v>-4.3889112649991516E-3</v>
      </c>
      <c r="DV30" s="45">
        <f t="shared" si="10"/>
        <v>-4.3881790009782278E-3</v>
      </c>
      <c r="DW30" s="45">
        <f t="shared" si="11"/>
        <v>-4.3886018099392136E-3</v>
      </c>
      <c r="DX30" s="45">
        <f t="shared" si="12"/>
        <v>-4.3889448206321392E-3</v>
      </c>
      <c r="DY30" s="45">
        <f t="shared" si="13"/>
        <v>-4.3844623584015701E-3</v>
      </c>
      <c r="DZ30" s="45">
        <f t="shared" si="14"/>
        <v>-4.3900499971149705E-3</v>
      </c>
      <c r="EA30" s="45">
        <f t="shared" si="15"/>
        <v>-4.3890240062757074E-3</v>
      </c>
      <c r="EB30" s="45">
        <f t="shared" si="16"/>
        <v>-4.388422826951747E-3</v>
      </c>
      <c r="EC30" s="45">
        <f t="shared" si="17"/>
        <v>-4.3875839625835845E-3</v>
      </c>
      <c r="ED30" s="45">
        <f t="shared" si="18"/>
        <v>-4.383644661495943E-3</v>
      </c>
      <c r="EE30" s="45">
        <f t="shared" si="19"/>
        <v>-4.3937134525005254E-3</v>
      </c>
      <c r="EF30" s="45">
        <f t="shared" si="20"/>
        <v>-4.3888091604603347E-3</v>
      </c>
      <c r="EG30" s="45">
        <f t="shared" si="21"/>
        <v>-4.3894791380196859E-3</v>
      </c>
      <c r="EH30" s="45">
        <f t="shared" si="22"/>
        <v>-4.3884331670825888E-3</v>
      </c>
      <c r="EI30" s="45">
        <f t="shared" si="23"/>
        <v>-4.3884140268101411E-3</v>
      </c>
      <c r="EJ30" s="45">
        <f t="shared" si="24"/>
        <v>-4.3901906732039427E-3</v>
      </c>
      <c r="EK30" s="45">
        <f t="shared" si="25"/>
        <v>-4.3908185495403927E-3</v>
      </c>
      <c r="EL30" s="45">
        <f t="shared" si="26"/>
        <v>-4.3891183108899622E-3</v>
      </c>
      <c r="EM30" s="45">
        <f t="shared" si="27"/>
        <v>-4.3821420765981275E-3</v>
      </c>
    </row>
    <row r="31" spans="1:143" x14ac:dyDescent="0.25">
      <c r="A31" s="22" t="s">
        <v>30</v>
      </c>
      <c r="B31" s="109">
        <v>9808.5372313000007</v>
      </c>
      <c r="D31" s="109">
        <v>3461.4482079999998</v>
      </c>
      <c r="E31" s="109">
        <v>152.41105644000001</v>
      </c>
      <c r="F31" s="109">
        <v>133.48907442000001</v>
      </c>
      <c r="G31" s="109">
        <v>406.07884586</v>
      </c>
      <c r="H31" s="109">
        <v>1194.2009922</v>
      </c>
      <c r="I31" s="109">
        <v>44.66187773</v>
      </c>
      <c r="J31" s="109">
        <v>25.325818539</v>
      </c>
      <c r="K31" s="109">
        <v>19.433218959000001</v>
      </c>
      <c r="L31" s="109">
        <v>17.832756839000002</v>
      </c>
      <c r="M31" s="109">
        <v>129.08674109</v>
      </c>
      <c r="N31" s="109">
        <v>3.3547246557000001</v>
      </c>
      <c r="O31" s="109">
        <v>18.648559702</v>
      </c>
      <c r="P31" s="109">
        <v>10.845721717</v>
      </c>
      <c r="Q31" s="109">
        <v>11.600703011</v>
      </c>
      <c r="R31" s="109">
        <v>7.2563120513000001</v>
      </c>
      <c r="S31" s="109">
        <v>0.18952733099999999</v>
      </c>
      <c r="T31" s="109">
        <v>1.7562436999999999E-6</v>
      </c>
      <c r="U31" s="109">
        <v>1.6762992899999999E-2</v>
      </c>
      <c r="V31" s="109">
        <v>1.22929059E-2</v>
      </c>
      <c r="W31" s="109">
        <v>2.5488783578</v>
      </c>
      <c r="X31" s="109">
        <v>3.5580602509000001</v>
      </c>
      <c r="Y31" s="109">
        <v>3.4492063146</v>
      </c>
      <c r="Z31" s="109">
        <v>2.5555424988</v>
      </c>
      <c r="AA31" s="109">
        <v>0.63352111310000003</v>
      </c>
      <c r="AB31" s="109">
        <v>3.3327876898</v>
      </c>
      <c r="AC31" s="109">
        <v>5.5876474000000004E-3</v>
      </c>
      <c r="AE31" s="109" t="s">
        <v>30</v>
      </c>
      <c r="AF31" s="109">
        <v>0</v>
      </c>
      <c r="AG31" s="109">
        <v>4.3184041977366503</v>
      </c>
      <c r="AH31" s="109">
        <v>25.214648828341101</v>
      </c>
      <c r="AI31" s="109">
        <v>44.4658241779576</v>
      </c>
      <c r="AJ31" s="109">
        <v>44.4658241779576</v>
      </c>
      <c r="AK31" s="109">
        <v>69.635019660626</v>
      </c>
      <c r="AL31" s="109">
        <v>0</v>
      </c>
      <c r="AM31" s="109">
        <v>19.3479546902416</v>
      </c>
      <c r="AN31" s="109">
        <v>5.5630967383756098E-3</v>
      </c>
      <c r="AO31" s="109">
        <v>17.754490719727698</v>
      </c>
      <c r="AP31" s="109">
        <v>2.5192969221627801</v>
      </c>
      <c r="AQ31" s="109">
        <v>9765.4866293424093</v>
      </c>
      <c r="AR31" s="109">
        <v>0.108376302481412</v>
      </c>
      <c r="AS31" s="109">
        <v>2.6483549753280702</v>
      </c>
      <c r="AT31" s="109">
        <v>0.168643763802267</v>
      </c>
      <c r="AU31" s="109">
        <v>3.9182721638023098E-3</v>
      </c>
      <c r="AV31" s="109">
        <v>0.60302393244343699</v>
      </c>
      <c r="AW31" s="109">
        <v>1.01304917482729E-2</v>
      </c>
      <c r="AX31" s="109">
        <v>182.129634311758</v>
      </c>
      <c r="AY31" s="109">
        <v>6.2400007179549197</v>
      </c>
      <c r="AZ31" s="109">
        <v>46.818958189463999</v>
      </c>
      <c r="BA31" s="109">
        <v>2.5443269829922599</v>
      </c>
      <c r="BB31" s="109">
        <v>0</v>
      </c>
      <c r="BC31" s="109">
        <v>0</v>
      </c>
      <c r="BD31" s="109">
        <v>128.52016672755201</v>
      </c>
      <c r="BE31" s="109">
        <v>128.52016672755201</v>
      </c>
      <c r="BF31" s="109">
        <v>0.63074175902743002</v>
      </c>
      <c r="BG31" s="109">
        <v>27.570047436829199</v>
      </c>
      <c r="BH31" s="109">
        <v>51.081016164751397</v>
      </c>
      <c r="BI31" s="109">
        <v>2.06236686863908E-2</v>
      </c>
      <c r="BJ31" s="109">
        <v>121.672405806559</v>
      </c>
      <c r="BK31" s="109">
        <v>0.124089910545517</v>
      </c>
      <c r="BL31" s="109">
        <v>0.86840057551657002</v>
      </c>
      <c r="BM31" s="109">
        <v>2.47160139376202</v>
      </c>
      <c r="BN31" s="109">
        <v>18.566755967636301</v>
      </c>
      <c r="BO31" s="109">
        <v>10.798122798079699</v>
      </c>
      <c r="BP31" s="109">
        <v>1421.1134108588601</v>
      </c>
      <c r="BQ31" s="109">
        <v>3101.6244515921198</v>
      </c>
      <c r="BR31" s="109">
        <v>317.05526011827698</v>
      </c>
      <c r="BS31" s="109">
        <v>3446.2497591472302</v>
      </c>
      <c r="BT31" s="109">
        <v>1.26442567075081E-4</v>
      </c>
      <c r="BU31" s="109">
        <v>74.411963462904396</v>
      </c>
      <c r="BV31" s="109">
        <v>0.18869489618875901</v>
      </c>
      <c r="BW31" s="109">
        <v>1.7485153744825999E-6</v>
      </c>
      <c r="BX31" s="109">
        <v>1.6689473459195199E-2</v>
      </c>
      <c r="BY31" s="109">
        <v>1.2238894529473E-2</v>
      </c>
      <c r="BZ31" s="109">
        <v>2.53769279537911</v>
      </c>
      <c r="CA31" s="109">
        <v>0</v>
      </c>
      <c r="CB31" s="109">
        <v>321.89443647886998</v>
      </c>
      <c r="CC31" s="109">
        <v>5.7135733758825302E-2</v>
      </c>
      <c r="CD31" s="109">
        <v>7.0398586094082098E-4</v>
      </c>
      <c r="CE31" s="109">
        <v>46.867723468752203</v>
      </c>
      <c r="CF31" s="109">
        <v>6.2354873834995002E-2</v>
      </c>
      <c r="CG31" s="109">
        <v>0</v>
      </c>
      <c r="CH31" s="109">
        <v>1.24859667333564</v>
      </c>
      <c r="CI31" s="109">
        <v>151.75162603728299</v>
      </c>
      <c r="CJ31" s="109">
        <v>132.912689548034</v>
      </c>
      <c r="CK31" s="109">
        <v>18.838936489249701</v>
      </c>
      <c r="CL31" s="109">
        <v>0</v>
      </c>
      <c r="CM31" s="109">
        <v>0</v>
      </c>
      <c r="CN31" s="109">
        <v>41.213894113108097</v>
      </c>
      <c r="CO31" s="109">
        <v>0</v>
      </c>
      <c r="CP31" s="109">
        <v>6.3806318938253996</v>
      </c>
      <c r="CQ31" s="109">
        <v>2.74787373744054</v>
      </c>
      <c r="CR31" s="109">
        <v>5.0810835052045597E-3</v>
      </c>
      <c r="CS31" s="109">
        <v>25.5353218571735</v>
      </c>
      <c r="CT31" s="109">
        <v>0.91295174277416002</v>
      </c>
      <c r="CU31" s="109">
        <v>1.9933957801142998E-3</v>
      </c>
      <c r="CV31" s="109">
        <v>8.7913649951222705</v>
      </c>
      <c r="CW31" s="109">
        <v>1.37365362780226E-5</v>
      </c>
      <c r="CX31" s="109">
        <v>404.29572275202901</v>
      </c>
      <c r="CY31" s="109">
        <v>143.196418697025</v>
      </c>
      <c r="CZ31" s="109">
        <v>3.31815976600417</v>
      </c>
      <c r="DA31" s="109">
        <v>0</v>
      </c>
      <c r="DB31" s="109">
        <v>0</v>
      </c>
      <c r="DC31" s="109">
        <v>19.441489919886401</v>
      </c>
      <c r="DD31" s="109">
        <v>11.549806885782001</v>
      </c>
      <c r="DE31" s="109">
        <v>0</v>
      </c>
      <c r="DF31" s="109">
        <v>5.5184176026343001</v>
      </c>
      <c r="DG31" s="109">
        <v>1188.9595547655599</v>
      </c>
      <c r="DH31" s="109">
        <v>7.2244633328675496</v>
      </c>
      <c r="DI31" s="109">
        <v>20.8402175443135</v>
      </c>
      <c r="DK31" s="30">
        <f t="shared" si="0"/>
        <v>8.0000143238751712E-3</v>
      </c>
      <c r="DL31" s="45">
        <f t="shared" si="1"/>
        <v>-4.3890950243031905E-3</v>
      </c>
      <c r="DM31" s="45"/>
      <c r="DN31" s="45">
        <f t="shared" si="2"/>
        <v>-4.3907774837258573E-3</v>
      </c>
      <c r="DO31" s="45">
        <f t="shared" si="3"/>
        <v>-4.3266572525636968E-3</v>
      </c>
      <c r="DP31" s="45">
        <f t="shared" si="4"/>
        <v>-4.3178430479824817E-3</v>
      </c>
      <c r="DQ31" s="45">
        <f t="shared" si="5"/>
        <v>-4.3910760832534092E-3</v>
      </c>
      <c r="DR31" s="45">
        <f t="shared" si="6"/>
        <v>-4.3890747610116233E-3</v>
      </c>
      <c r="DS31" s="45">
        <f t="shared" si="7"/>
        <v>-4.3897292726388978E-3</v>
      </c>
      <c r="DT31" s="45">
        <f t="shared" si="8"/>
        <v>-4.3895801625406699E-3</v>
      </c>
      <c r="DU31" s="45">
        <f t="shared" si="9"/>
        <v>-4.387552517073498E-3</v>
      </c>
      <c r="DV31" s="45">
        <f t="shared" si="10"/>
        <v>-4.3888962306229823E-3</v>
      </c>
      <c r="DW31" s="45">
        <f t="shared" si="11"/>
        <v>-4.3890980410836739E-3</v>
      </c>
      <c r="DX31" s="45">
        <f t="shared" si="12"/>
        <v>-4.388642267971238E-3</v>
      </c>
      <c r="DY31" s="45">
        <f t="shared" si="13"/>
        <v>-4.386597982412887E-3</v>
      </c>
      <c r="DZ31" s="45">
        <f t="shared" si="14"/>
        <v>-4.3887276626037872E-3</v>
      </c>
      <c r="EA31" s="45">
        <f t="shared" si="15"/>
        <v>-4.3873311099972747E-3</v>
      </c>
      <c r="EB31" s="45">
        <f t="shared" si="16"/>
        <v>-4.3891054033081004E-3</v>
      </c>
      <c r="EC31" s="45">
        <f t="shared" si="17"/>
        <v>-4.3921623696636346E-3</v>
      </c>
      <c r="ED31" s="45">
        <f t="shared" si="18"/>
        <v>-4.4004858308673263E-3</v>
      </c>
      <c r="EE31" s="45">
        <f t="shared" si="19"/>
        <v>-4.3858182869480292E-3</v>
      </c>
      <c r="EF31" s="45">
        <f t="shared" si="20"/>
        <v>-4.3937024301958869E-3</v>
      </c>
      <c r="EG31" s="45">
        <f t="shared" si="21"/>
        <v>-4.3884253584171107E-3</v>
      </c>
      <c r="EH31" s="45">
        <f t="shared" si="22"/>
        <v>-4.3879282057658602E-3</v>
      </c>
      <c r="EI31" s="45">
        <f t="shared" si="23"/>
        <v>-4.3879309422828021E-3</v>
      </c>
      <c r="EJ31" s="45">
        <f t="shared" si="24"/>
        <v>-4.3887025212871605E-3</v>
      </c>
      <c r="EK31" s="45">
        <f t="shared" si="25"/>
        <v>-4.3871530326271887E-3</v>
      </c>
      <c r="EL31" s="45">
        <f t="shared" si="26"/>
        <v>-4.3890956032389267E-3</v>
      </c>
      <c r="EM31" s="45">
        <f t="shared" si="27"/>
        <v>-4.3937385212228335E-3</v>
      </c>
    </row>
    <row r="32" spans="1:143" x14ac:dyDescent="0.25">
      <c r="A32" s="22" t="s">
        <v>31</v>
      </c>
      <c r="B32" s="109">
        <v>3512.6260089000002</v>
      </c>
      <c r="D32" s="109">
        <v>1006.4746779</v>
      </c>
      <c r="E32" s="109">
        <v>95.990868802999998</v>
      </c>
      <c r="F32" s="109">
        <v>85.468350107999996</v>
      </c>
      <c r="G32" s="109">
        <v>113.45382361999999</v>
      </c>
      <c r="H32" s="109">
        <v>489.03285669000002</v>
      </c>
      <c r="I32" s="109">
        <v>19.753378998999999</v>
      </c>
      <c r="J32" s="109">
        <v>11.243131323</v>
      </c>
      <c r="K32" s="109">
        <v>8.6606148556000004</v>
      </c>
      <c r="L32" s="109">
        <v>7.9519082189999999</v>
      </c>
      <c r="M32" s="109">
        <v>57.121369111999996</v>
      </c>
      <c r="N32" s="109">
        <v>1.7900079238</v>
      </c>
      <c r="O32" s="109">
        <v>8.2771043348000006</v>
      </c>
      <c r="P32" s="109">
        <v>5.2140862841000004</v>
      </c>
      <c r="Q32" s="109">
        <v>5.3388092978000001</v>
      </c>
      <c r="R32" s="109">
        <v>3.3781858905000002</v>
      </c>
      <c r="S32" s="109">
        <v>9.8494144500000005E-2</v>
      </c>
      <c r="T32" s="109">
        <v>7.0341000000000001E-6</v>
      </c>
      <c r="U32" s="109">
        <v>8.7224298000000006E-3</v>
      </c>
      <c r="V32" s="109">
        <v>6.3949128000000003E-3</v>
      </c>
      <c r="W32" s="109">
        <v>1.1631610210000001</v>
      </c>
      <c r="X32" s="109">
        <v>0.28293471889999999</v>
      </c>
      <c r="Y32" s="109">
        <v>0.27421538519999999</v>
      </c>
      <c r="Z32" s="109">
        <v>1.1448709175</v>
      </c>
      <c r="AA32" s="109">
        <v>0.20613349019999999</v>
      </c>
      <c r="AB32" s="109">
        <v>1.4918930116</v>
      </c>
      <c r="AC32" s="109">
        <v>2.9055526999999999E-3</v>
      </c>
      <c r="AE32" s="109" t="s">
        <v>31</v>
      </c>
      <c r="AF32" s="109">
        <v>0</v>
      </c>
      <c r="AG32" s="109">
        <v>1.79803981919972</v>
      </c>
      <c r="AH32" s="109">
        <v>11.193265459321999</v>
      </c>
      <c r="AI32" s="109">
        <v>19.6657557882872</v>
      </c>
      <c r="AJ32" s="109">
        <v>19.6657557882872</v>
      </c>
      <c r="AK32" s="109">
        <v>28.644964207465399</v>
      </c>
      <c r="AL32" s="109">
        <v>0</v>
      </c>
      <c r="AM32" s="109">
        <v>8.6222035728196698</v>
      </c>
      <c r="AN32" s="109">
        <v>2.89262962285366E-3</v>
      </c>
      <c r="AO32" s="109">
        <v>7.9166448841237198</v>
      </c>
      <c r="AP32" s="109">
        <v>0.158071016806862</v>
      </c>
      <c r="AQ32" s="109">
        <v>3497.0466658906298</v>
      </c>
      <c r="AR32" s="109">
        <v>8.6806610727580297E-3</v>
      </c>
      <c r="AS32" s="109">
        <v>0.21053693568125501</v>
      </c>
      <c r="AT32" s="109">
        <v>1.3406712857024701E-2</v>
      </c>
      <c r="AU32" s="109">
        <v>3.11491162434343E-4</v>
      </c>
      <c r="AV32" s="109">
        <v>4.7938471655505702E-2</v>
      </c>
      <c r="AW32" s="109">
        <v>8.0534907314164001E-4</v>
      </c>
      <c r="AX32" s="109">
        <v>75.500523185208706</v>
      </c>
      <c r="AY32" s="109">
        <v>2.5602295010063298</v>
      </c>
      <c r="AZ32" s="109">
        <v>19.297743589486998</v>
      </c>
      <c r="BA32" s="109">
        <v>1.13979278367987</v>
      </c>
      <c r="BB32" s="109">
        <v>0</v>
      </c>
      <c r="BC32" s="109">
        <v>0</v>
      </c>
      <c r="BD32" s="109">
        <v>56.868013648089097</v>
      </c>
      <c r="BE32" s="109">
        <v>56.868013648089097</v>
      </c>
      <c r="BF32" s="109">
        <v>0.20521979933267701</v>
      </c>
      <c r="BG32" s="109">
        <v>8.0160764681757204</v>
      </c>
      <c r="BH32" s="109">
        <v>20.980683814414899</v>
      </c>
      <c r="BI32" s="109">
        <v>3.09367734927104E-3</v>
      </c>
      <c r="BJ32" s="109">
        <v>50.391480011694298</v>
      </c>
      <c r="BK32" s="109">
        <v>1.24104658681058E-2</v>
      </c>
      <c r="BL32" s="109">
        <v>0.46333770399642799</v>
      </c>
      <c r="BM32" s="109">
        <v>1.3187308825652899</v>
      </c>
      <c r="BN32" s="109">
        <v>8.2404184559780003</v>
      </c>
      <c r="BO32" s="109">
        <v>5.1909547371770302</v>
      </c>
      <c r="BP32" s="109">
        <v>589.76988273284906</v>
      </c>
      <c r="BQ32" s="109">
        <v>901.80916452745601</v>
      </c>
      <c r="BR32" s="109">
        <v>92.184927359614605</v>
      </c>
      <c r="BS32" s="109">
        <v>1002.01016835524</v>
      </c>
      <c r="BT32" s="109">
        <v>1.26460097922012E-5</v>
      </c>
      <c r="BU32" s="109">
        <v>30.7341031115268</v>
      </c>
      <c r="BV32" s="109">
        <v>9.8057932182752106E-2</v>
      </c>
      <c r="BW32" s="109">
        <v>7.0028555410417899E-6</v>
      </c>
      <c r="BX32" s="109">
        <v>8.6837626721782205E-3</v>
      </c>
      <c r="BY32" s="109">
        <v>6.3665598328014597E-3</v>
      </c>
      <c r="BZ32" s="109">
        <v>1.1580023896889799</v>
      </c>
      <c r="CA32" s="109">
        <v>0</v>
      </c>
      <c r="CB32" s="109">
        <v>129.58687458151999</v>
      </c>
      <c r="CC32" s="109">
        <v>3.6384515855090199E-2</v>
      </c>
      <c r="CD32" s="109">
        <v>5.5965622393447799E-5</v>
      </c>
      <c r="CE32" s="109">
        <v>29.365520904887099</v>
      </c>
      <c r="CF32" s="109">
        <v>4.0649304477036102E-2</v>
      </c>
      <c r="CG32" s="109">
        <v>0</v>
      </c>
      <c r="CH32" s="109">
        <v>0.82607612967586497</v>
      </c>
      <c r="CI32" s="109">
        <v>95.571448491956104</v>
      </c>
      <c r="CJ32" s="109">
        <v>85.095600754725098</v>
      </c>
      <c r="CK32" s="109">
        <v>10.475847737231099</v>
      </c>
      <c r="CL32" s="109">
        <v>0</v>
      </c>
      <c r="CM32" s="109">
        <v>0</v>
      </c>
      <c r="CN32" s="109">
        <v>27.022714997161501</v>
      </c>
      <c r="CO32" s="109">
        <v>0</v>
      </c>
      <c r="CP32" s="109">
        <v>4.0332348893555299</v>
      </c>
      <c r="CQ32" s="109">
        <v>1.8181681627231501</v>
      </c>
      <c r="CR32" s="109">
        <v>4.8671895936771398E-4</v>
      </c>
      <c r="CS32" s="109">
        <v>16.141398842352899</v>
      </c>
      <c r="CT32" s="109">
        <v>0.38012354181157698</v>
      </c>
      <c r="CU32" s="109">
        <v>3.0038934842948202E-4</v>
      </c>
      <c r="CV32" s="109">
        <v>5.8106088422978699</v>
      </c>
      <c r="CW32" s="109">
        <v>1.0920087294928801E-6</v>
      </c>
      <c r="CX32" s="109">
        <v>112.95045629722701</v>
      </c>
      <c r="CY32" s="109">
        <v>57.537541129375803</v>
      </c>
      <c r="CZ32" s="109">
        <v>1.48527536232821</v>
      </c>
      <c r="DA32" s="109">
        <v>0</v>
      </c>
      <c r="DB32" s="109">
        <v>0</v>
      </c>
      <c r="DC32" s="109">
        <v>7.72429002817299</v>
      </c>
      <c r="DD32" s="109">
        <v>5.31512812543924</v>
      </c>
      <c r="DE32" s="109">
        <v>0</v>
      </c>
      <c r="DF32" s="109">
        <v>1.9586815662789401</v>
      </c>
      <c r="DG32" s="109">
        <v>486.86375437534798</v>
      </c>
      <c r="DH32" s="109">
        <v>3.3631971817740398</v>
      </c>
      <c r="DI32" s="109">
        <v>8.2285385335983996</v>
      </c>
      <c r="DK32" s="30">
        <f t="shared" si="0"/>
        <v>7.9999951311210665E-3</v>
      </c>
      <c r="DL32" s="45">
        <f t="shared" si="1"/>
        <v>-4.4352410333171706E-3</v>
      </c>
      <c r="DM32" s="45"/>
      <c r="DN32" s="45">
        <f t="shared" si="2"/>
        <v>-4.4357892382102509E-3</v>
      </c>
      <c r="DO32" s="45">
        <f t="shared" si="3"/>
        <v>-4.3693771738295313E-3</v>
      </c>
      <c r="DP32" s="45">
        <f t="shared" si="4"/>
        <v>-4.3612559831081605E-3</v>
      </c>
      <c r="DQ32" s="45">
        <f t="shared" si="5"/>
        <v>-4.4367594384386406E-3</v>
      </c>
      <c r="DR32" s="45">
        <f t="shared" si="6"/>
        <v>-4.435494026584475E-3</v>
      </c>
      <c r="DS32" s="45">
        <f t="shared" si="7"/>
        <v>-4.4358593391659656E-3</v>
      </c>
      <c r="DT32" s="45">
        <f t="shared" si="8"/>
        <v>-4.4352291408346761E-3</v>
      </c>
      <c r="DU32" s="45">
        <f t="shared" si="9"/>
        <v>-4.4351681053561385E-3</v>
      </c>
      <c r="DV32" s="45">
        <f t="shared" si="10"/>
        <v>-4.4345751868744105E-3</v>
      </c>
      <c r="DW32" s="45">
        <f t="shared" si="11"/>
        <v>-4.4353885043290266E-3</v>
      </c>
      <c r="DX32" s="45">
        <f t="shared" si="12"/>
        <v>-4.4353642979566947E-3</v>
      </c>
      <c r="DY32" s="45">
        <f t="shared" si="13"/>
        <v>-4.4322117177814698E-3</v>
      </c>
      <c r="DZ32" s="45">
        <f t="shared" si="14"/>
        <v>-4.4363567579440199E-3</v>
      </c>
      <c r="EA32" s="45">
        <f t="shared" si="15"/>
        <v>-4.4356655276146751E-3</v>
      </c>
      <c r="EB32" s="45">
        <f t="shared" si="16"/>
        <v>-4.436910582129602E-3</v>
      </c>
      <c r="EC32" s="45">
        <f t="shared" si="17"/>
        <v>-4.4288147225635312E-3</v>
      </c>
      <c r="ED32" s="45">
        <f t="shared" si="18"/>
        <v>-4.4418559528880998E-3</v>
      </c>
      <c r="EE32" s="45">
        <f t="shared" si="19"/>
        <v>-4.4330683890147337E-3</v>
      </c>
      <c r="EF32" s="45">
        <f t="shared" si="20"/>
        <v>-4.4336753424598051E-3</v>
      </c>
      <c r="EG32" s="45">
        <f t="shared" si="21"/>
        <v>-4.4350104739454841E-3</v>
      </c>
      <c r="EH32" s="45">
        <f t="shared" si="22"/>
        <v>-4.4359964120352438E-3</v>
      </c>
      <c r="EI32" s="45">
        <f t="shared" si="23"/>
        <v>-4.4360194077055666E-3</v>
      </c>
      <c r="EJ32" s="45">
        <f t="shared" si="24"/>
        <v>-4.4355514167648546E-3</v>
      </c>
      <c r="EK32" s="45">
        <f t="shared" si="25"/>
        <v>-4.4325202393676157E-3</v>
      </c>
      <c r="EL32" s="45">
        <f t="shared" si="26"/>
        <v>-4.4357398421571792E-3</v>
      </c>
      <c r="EM32" s="45">
        <f t="shared" si="27"/>
        <v>-4.4477173469749326E-3</v>
      </c>
    </row>
    <row r="33" spans="1:143" x14ac:dyDescent="0.25">
      <c r="A33" s="22" t="s">
        <v>32</v>
      </c>
      <c r="B33" s="109">
        <v>18558.473279000002</v>
      </c>
      <c r="D33" s="109">
        <v>5638.4678488</v>
      </c>
      <c r="E33" s="109">
        <v>287.47281394999999</v>
      </c>
      <c r="F33" s="109">
        <v>251.23909178</v>
      </c>
      <c r="G33" s="109">
        <v>746.46062958000005</v>
      </c>
      <c r="H33" s="109">
        <v>1683.4558618999999</v>
      </c>
      <c r="I33" s="109">
        <v>60.424794976000001</v>
      </c>
      <c r="J33" s="109">
        <v>34.166771486999998</v>
      </c>
      <c r="K33" s="109">
        <v>27.409089419000001</v>
      </c>
      <c r="L33" s="109">
        <v>24.286961520999998</v>
      </c>
      <c r="M33" s="109">
        <v>174.86634917999999</v>
      </c>
      <c r="N33" s="109">
        <v>6.4996571263999998</v>
      </c>
      <c r="O33" s="109">
        <v>25.150108040999999</v>
      </c>
      <c r="P33" s="109">
        <v>17.627850814999999</v>
      </c>
      <c r="Q33" s="109">
        <v>18.545701288</v>
      </c>
      <c r="R33" s="109">
        <v>11.327401342</v>
      </c>
      <c r="S33" s="109">
        <v>0.36374468040000002</v>
      </c>
      <c r="T33" s="109">
        <v>4.9710108999999997E-6</v>
      </c>
      <c r="U33" s="109">
        <v>3.21725333E-2</v>
      </c>
      <c r="V33" s="109">
        <v>2.35929559E-2</v>
      </c>
      <c r="W33" s="109">
        <v>3.6783257820999999</v>
      </c>
      <c r="X33" s="109">
        <v>4.5146494554999999</v>
      </c>
      <c r="Y33" s="109">
        <v>4.3760512879000002</v>
      </c>
      <c r="Z33" s="109">
        <v>3.8898320132999999</v>
      </c>
      <c r="AA33" s="109">
        <v>1.2152747985000001</v>
      </c>
      <c r="AB33" s="109">
        <v>4.5779755364000003</v>
      </c>
      <c r="AC33" s="109">
        <v>1.0723738599999999E-2</v>
      </c>
      <c r="AE33" s="109" t="s">
        <v>32</v>
      </c>
      <c r="AF33" s="109">
        <v>0</v>
      </c>
      <c r="AG33" s="109">
        <v>6.04750703836865</v>
      </c>
      <c r="AH33" s="109">
        <v>34.016788025631001</v>
      </c>
      <c r="AI33" s="109">
        <v>60.159536221598501</v>
      </c>
      <c r="AJ33" s="109">
        <v>60.159536221598501</v>
      </c>
      <c r="AK33" s="109">
        <v>97.642319941343203</v>
      </c>
      <c r="AL33" s="109">
        <v>0</v>
      </c>
      <c r="AM33" s="109">
        <v>27.288778579471799</v>
      </c>
      <c r="AN33" s="109">
        <v>1.06766295446431E-2</v>
      </c>
      <c r="AO33" s="109">
        <v>24.180355024268501</v>
      </c>
      <c r="AP33" s="109">
        <v>2.0038658598213002</v>
      </c>
      <c r="AQ33" s="109">
        <v>18477.016911417199</v>
      </c>
      <c r="AR33" s="109">
        <v>0.13799004309544299</v>
      </c>
      <c r="AS33" s="109">
        <v>3.3599973755633101</v>
      </c>
      <c r="AT33" s="109">
        <v>0.21396025886351699</v>
      </c>
      <c r="AU33" s="109">
        <v>4.9711519538451201E-3</v>
      </c>
      <c r="AV33" s="109">
        <v>0.765060376082496</v>
      </c>
      <c r="AW33" s="109">
        <v>1.28527035603906E-2</v>
      </c>
      <c r="AX33" s="109">
        <v>255.53851126485</v>
      </c>
      <c r="AY33" s="109">
        <v>8.8098890931275999</v>
      </c>
      <c r="AZ33" s="109">
        <v>65.858536019936295</v>
      </c>
      <c r="BA33" s="109">
        <v>3.87276173098553</v>
      </c>
      <c r="BB33" s="109">
        <v>0</v>
      </c>
      <c r="BC33" s="109">
        <v>0</v>
      </c>
      <c r="BD33" s="109">
        <v>174.098670308061</v>
      </c>
      <c r="BE33" s="109">
        <v>174.098670308061</v>
      </c>
      <c r="BF33" s="109">
        <v>1.20994042810205</v>
      </c>
      <c r="BG33" s="109">
        <v>44.909707726236597</v>
      </c>
      <c r="BH33" s="109">
        <v>72.048291215393306</v>
      </c>
      <c r="BI33" s="109">
        <v>3.9222710048632203E-2</v>
      </c>
      <c r="BJ33" s="109">
        <v>170.50544075877201</v>
      </c>
      <c r="BK33" s="109">
        <v>0.18785976341332</v>
      </c>
      <c r="BL33" s="109">
        <v>1.6824938699162699</v>
      </c>
      <c r="BM33" s="109">
        <v>4.7886358163990801</v>
      </c>
      <c r="BN33" s="109">
        <v>25.0397785378556</v>
      </c>
      <c r="BO33" s="109">
        <v>17.550492764039902</v>
      </c>
      <c r="BP33" s="109">
        <v>1994.91276536649</v>
      </c>
      <c r="BQ33" s="109">
        <v>5052.3411213401896</v>
      </c>
      <c r="BR33" s="109">
        <v>516.46150912589997</v>
      </c>
      <c r="BS33" s="109">
        <v>5613.7123381923202</v>
      </c>
      <c r="BT33" s="109">
        <v>1.9142234561005599E-4</v>
      </c>
      <c r="BU33" s="109">
        <v>104.519627535593</v>
      </c>
      <c r="BV33" s="109">
        <v>0.36214654833849702</v>
      </c>
      <c r="BW33" s="109">
        <v>4.94925084849506E-6</v>
      </c>
      <c r="BX33" s="109">
        <v>3.20313407116916E-2</v>
      </c>
      <c r="BY33" s="109">
        <v>2.3489302812506802E-2</v>
      </c>
      <c r="BZ33" s="109">
        <v>3.66218783680065</v>
      </c>
      <c r="CA33" s="109">
        <v>0</v>
      </c>
      <c r="CB33" s="109">
        <v>458.007901900729</v>
      </c>
      <c r="CC33" s="109">
        <v>0.10719573171734501</v>
      </c>
      <c r="CD33" s="109">
        <v>8.9315182338519804E-4</v>
      </c>
      <c r="CE33" s="109">
        <v>87.290394130745099</v>
      </c>
      <c r="CF33" s="109">
        <v>0.117781699647811</v>
      </c>
      <c r="CG33" s="109">
        <v>0</v>
      </c>
      <c r="CH33" s="109">
        <v>2.3695896322249501</v>
      </c>
      <c r="CI33" s="109">
        <v>286.22913457255299</v>
      </c>
      <c r="CJ33" s="109">
        <v>250.15444646207899</v>
      </c>
      <c r="CK33" s="109">
        <v>36.074688110473602</v>
      </c>
      <c r="CL33" s="109">
        <v>0</v>
      </c>
      <c r="CM33" s="109">
        <v>0</v>
      </c>
      <c r="CN33" s="109">
        <v>78.227759705572694</v>
      </c>
      <c r="CO33" s="109">
        <v>0</v>
      </c>
      <c r="CP33" s="109">
        <v>12.022366795967701</v>
      </c>
      <c r="CQ33" s="109">
        <v>5.2150961653907402</v>
      </c>
      <c r="CR33" s="109">
        <v>7.2228637147196996E-3</v>
      </c>
      <c r="CS33" s="109">
        <v>48.113742942619098</v>
      </c>
      <c r="CT33" s="109">
        <v>1.27850170569898</v>
      </c>
      <c r="CU33" s="109">
        <v>3.86008305221206E-3</v>
      </c>
      <c r="CV33" s="109">
        <v>16.6785261322662</v>
      </c>
      <c r="CW33" s="109">
        <v>1.7427337209118299E-5</v>
      </c>
      <c r="CX33" s="109">
        <v>743.18388505065695</v>
      </c>
      <c r="CY33" s="109">
        <v>204.187050832621</v>
      </c>
      <c r="CZ33" s="109">
        <v>4.5578786280345804</v>
      </c>
      <c r="DA33" s="109">
        <v>0</v>
      </c>
      <c r="DB33" s="109">
        <v>0</v>
      </c>
      <c r="DC33" s="109">
        <v>27.735042886236201</v>
      </c>
      <c r="DD33" s="109">
        <v>18.464286970693301</v>
      </c>
      <c r="DE33" s="109">
        <v>0</v>
      </c>
      <c r="DF33" s="109">
        <v>8.0730724380523409</v>
      </c>
      <c r="DG33" s="109">
        <v>1676.0664725474901</v>
      </c>
      <c r="DH33" s="109">
        <v>11.2776951921498</v>
      </c>
      <c r="DI33" s="109">
        <v>29.898194657126702</v>
      </c>
      <c r="DK33" s="30">
        <f t="shared" si="0"/>
        <v>8.0000016069042175E-3</v>
      </c>
      <c r="DL33" s="45">
        <f t="shared" si="1"/>
        <v>-4.389173956188288E-3</v>
      </c>
      <c r="DM33" s="45"/>
      <c r="DN33" s="45">
        <f t="shared" si="2"/>
        <v>-4.390467636159052E-3</v>
      </c>
      <c r="DO33" s="45">
        <f t="shared" si="3"/>
        <v>-4.3262504038496918E-3</v>
      </c>
      <c r="DP33" s="45">
        <f t="shared" si="4"/>
        <v>-4.317183724222272E-3</v>
      </c>
      <c r="DQ33" s="45">
        <f t="shared" si="5"/>
        <v>-4.3897084447531657E-3</v>
      </c>
      <c r="DR33" s="45">
        <f t="shared" si="6"/>
        <v>-4.3894167466736909E-3</v>
      </c>
      <c r="DS33" s="45">
        <f t="shared" si="7"/>
        <v>-4.3898991218233865E-3</v>
      </c>
      <c r="DT33" s="45">
        <f t="shared" si="8"/>
        <v>-4.3897463775898083E-3</v>
      </c>
      <c r="DU33" s="45">
        <f t="shared" si="9"/>
        <v>-4.3894504370072937E-3</v>
      </c>
      <c r="DV33" s="45">
        <f t="shared" si="10"/>
        <v>-4.3894538491082713E-3</v>
      </c>
      <c r="DW33" s="45">
        <f t="shared" si="11"/>
        <v>-4.3900892054924033E-3</v>
      </c>
      <c r="DX33" s="45">
        <f t="shared" si="12"/>
        <v>-4.3890684585158523E-3</v>
      </c>
      <c r="DY33" s="45">
        <f t="shared" si="13"/>
        <v>-4.3868401266721679E-3</v>
      </c>
      <c r="DZ33" s="45">
        <f t="shared" si="14"/>
        <v>-4.3883994578778063E-3</v>
      </c>
      <c r="EA33" s="45">
        <f t="shared" si="15"/>
        <v>-4.3899292910200135E-3</v>
      </c>
      <c r="EB33" s="45">
        <f t="shared" si="16"/>
        <v>-4.3881335488572008E-3</v>
      </c>
      <c r="EC33" s="45">
        <f t="shared" si="17"/>
        <v>-4.3935544562344591E-3</v>
      </c>
      <c r="ED33" s="45">
        <f t="shared" si="18"/>
        <v>-4.3773896180633225E-3</v>
      </c>
      <c r="EE33" s="45">
        <f t="shared" si="19"/>
        <v>-4.3886064859057997E-3</v>
      </c>
      <c r="EF33" s="45">
        <f t="shared" si="20"/>
        <v>-4.3933913127519077E-3</v>
      </c>
      <c r="EG33" s="45">
        <f t="shared" si="21"/>
        <v>-4.3873072303390786E-3</v>
      </c>
      <c r="EH33" s="45">
        <f t="shared" si="22"/>
        <v>-4.389609110593321E-3</v>
      </c>
      <c r="EI33" s="45">
        <f t="shared" si="23"/>
        <v>-4.3896701872659441E-3</v>
      </c>
      <c r="EJ33" s="45">
        <f t="shared" si="24"/>
        <v>-4.3884368929310398E-3</v>
      </c>
      <c r="EK33" s="45">
        <f t="shared" si="25"/>
        <v>-4.3894355453879168E-3</v>
      </c>
      <c r="EL33" s="45">
        <f t="shared" si="26"/>
        <v>-4.3899116990964888E-3</v>
      </c>
      <c r="EM33" s="45">
        <f t="shared" si="27"/>
        <v>-4.3929693844737749E-3</v>
      </c>
    </row>
    <row r="34" spans="1:143" x14ac:dyDescent="0.25">
      <c r="A34" s="22" t="s">
        <v>33</v>
      </c>
      <c r="B34" s="109">
        <v>15957.550184</v>
      </c>
      <c r="D34" s="109">
        <v>4612.6507834000004</v>
      </c>
      <c r="E34" s="109">
        <v>339.16505646000002</v>
      </c>
      <c r="F34" s="109">
        <v>304.30177773999998</v>
      </c>
      <c r="G34" s="109">
        <v>611.82446856000001</v>
      </c>
      <c r="H34" s="109">
        <v>2045.3517440000001</v>
      </c>
      <c r="I34" s="109">
        <v>79.837573981999995</v>
      </c>
      <c r="J34" s="109">
        <v>45.417853336</v>
      </c>
      <c r="K34" s="109">
        <v>34.593575973</v>
      </c>
      <c r="L34" s="109">
        <v>31.964565482000001</v>
      </c>
      <c r="M34" s="109">
        <v>230.72239995999999</v>
      </c>
      <c r="N34" s="109">
        <v>5.8775144214999999</v>
      </c>
      <c r="O34" s="109">
        <v>33.444741350999998</v>
      </c>
      <c r="P34" s="109">
        <v>19.116391554</v>
      </c>
      <c r="Q34" s="109">
        <v>20.304666314999999</v>
      </c>
      <c r="R34" s="109">
        <v>12.81624519</v>
      </c>
      <c r="S34" s="109">
        <v>0.3277477754</v>
      </c>
      <c r="T34" s="109">
        <v>1.1267899999999999E-5</v>
      </c>
      <c r="U34" s="109">
        <v>2.9002453899999999E-2</v>
      </c>
      <c r="V34" s="109">
        <v>2.12664628E-2</v>
      </c>
      <c r="W34" s="109">
        <v>4.5447064298999997</v>
      </c>
      <c r="X34" s="109">
        <v>2.2592895470999999</v>
      </c>
      <c r="Y34" s="109">
        <v>2.1891936864999999</v>
      </c>
      <c r="Z34" s="109">
        <v>4.4882522491000003</v>
      </c>
      <c r="AA34" s="109">
        <v>0.95839791740000002</v>
      </c>
      <c r="AB34" s="109">
        <v>5.9724571555999999</v>
      </c>
      <c r="AC34" s="109">
        <v>9.6648971999999996E-3</v>
      </c>
      <c r="AE34" s="109" t="s">
        <v>33</v>
      </c>
      <c r="AF34" s="109">
        <v>0</v>
      </c>
      <c r="AG34" s="109">
        <v>7.45451947236542</v>
      </c>
      <c r="AH34" s="109">
        <v>45.218514675609597</v>
      </c>
      <c r="AI34" s="109">
        <v>79.487099669096693</v>
      </c>
      <c r="AJ34" s="109">
        <v>79.487099669096693</v>
      </c>
      <c r="AK34" s="109">
        <v>119.262315580917</v>
      </c>
      <c r="AL34" s="109">
        <v>0</v>
      </c>
      <c r="AM34" s="109">
        <v>34.4417313265266</v>
      </c>
      <c r="AN34" s="109">
        <v>9.6224711918728202E-3</v>
      </c>
      <c r="AO34" s="109">
        <v>31.8242759998321</v>
      </c>
      <c r="AP34" s="109">
        <v>1.38192202470936</v>
      </c>
      <c r="AQ34" s="109">
        <v>15887.510298204599</v>
      </c>
      <c r="AR34" s="109">
        <v>6.9788422289059002E-2</v>
      </c>
      <c r="AS34" s="109">
        <v>1.68089608062523</v>
      </c>
      <c r="AT34" s="109">
        <v>0.107037214041127</v>
      </c>
      <c r="AU34" s="109">
        <v>2.4869013357473901E-3</v>
      </c>
      <c r="AV34" s="109">
        <v>0.38273535079878901</v>
      </c>
      <c r="AW34" s="109">
        <v>6.4297940679133797E-3</v>
      </c>
      <c r="AX34" s="109">
        <v>313.77135447038103</v>
      </c>
      <c r="AY34" s="109">
        <v>10.7125020985857</v>
      </c>
      <c r="AZ34" s="109">
        <v>80.4567069037397</v>
      </c>
      <c r="BA34" s="109">
        <v>4.46855423136493</v>
      </c>
      <c r="BB34" s="109">
        <v>0</v>
      </c>
      <c r="BC34" s="109">
        <v>0</v>
      </c>
      <c r="BD34" s="109">
        <v>229.70989162336801</v>
      </c>
      <c r="BE34" s="109">
        <v>229.70989162336801</v>
      </c>
      <c r="BF34" s="109">
        <v>0.95419189071368904</v>
      </c>
      <c r="BG34" s="109">
        <v>36.7392397276504</v>
      </c>
      <c r="BH34" s="109">
        <v>87.707455577282303</v>
      </c>
      <c r="BI34" s="109">
        <v>2.70302209390724E-2</v>
      </c>
      <c r="BJ34" s="109">
        <v>209.32019574507299</v>
      </c>
      <c r="BK34" s="109">
        <v>0.10804129510376401</v>
      </c>
      <c r="BL34" s="109">
        <v>1.5214469933960499</v>
      </c>
      <c r="BM34" s="109">
        <v>4.3302715753016203</v>
      </c>
      <c r="BN34" s="109">
        <v>33.298036691169997</v>
      </c>
      <c r="BO34" s="109">
        <v>19.032488338076501</v>
      </c>
      <c r="BP34" s="109">
        <v>2450.34561507013</v>
      </c>
      <c r="BQ34" s="109">
        <v>4133.16210052116</v>
      </c>
      <c r="BR34" s="109">
        <v>422.50086736589202</v>
      </c>
      <c r="BS34" s="109">
        <v>4592.4022076147003</v>
      </c>
      <c r="BT34" s="109">
        <v>1.10088773530749E-4</v>
      </c>
      <c r="BU34" s="109">
        <v>127.94724623354099</v>
      </c>
      <c r="BV34" s="109">
        <v>0.32630917317715502</v>
      </c>
      <c r="BW34" s="109">
        <v>1.1218497345921699E-5</v>
      </c>
      <c r="BX34" s="109">
        <v>2.8875254787512499E-2</v>
      </c>
      <c r="BY34" s="109">
        <v>2.1173163136030598E-2</v>
      </c>
      <c r="BZ34" s="109">
        <v>4.5247614681831498</v>
      </c>
      <c r="CA34" s="109">
        <v>0</v>
      </c>
      <c r="CB34" s="109">
        <v>547.88480676177403</v>
      </c>
      <c r="CC34" s="109">
        <v>0.129559633435297</v>
      </c>
      <c r="CD34" s="109">
        <v>4.4681410106472199E-4</v>
      </c>
      <c r="CE34" s="109">
        <v>104.763016528888</v>
      </c>
      <c r="CF34" s="109">
        <v>0.14394277611353701</v>
      </c>
      <c r="CG34" s="109">
        <v>0</v>
      </c>
      <c r="CH34" s="109">
        <v>2.9159286654430998</v>
      </c>
      <c r="CI34" s="109">
        <v>337.69884680491799</v>
      </c>
      <c r="CJ34" s="109">
        <v>302.98858110138502</v>
      </c>
      <c r="CK34" s="109">
        <v>34.710265703533402</v>
      </c>
      <c r="CL34" s="109">
        <v>0</v>
      </c>
      <c r="CM34" s="109">
        <v>0</v>
      </c>
      <c r="CN34" s="109">
        <v>95.784368611562101</v>
      </c>
      <c r="CO34" s="109">
        <v>0</v>
      </c>
      <c r="CP34" s="109">
        <v>14.4564511818471</v>
      </c>
      <c r="CQ34" s="109">
        <v>6.4177725619008203</v>
      </c>
      <c r="CR34" s="109">
        <v>4.0867730647111602E-3</v>
      </c>
      <c r="CS34" s="109">
        <v>57.855657164900201</v>
      </c>
      <c r="CT34" s="109">
        <v>1.5759579112156401</v>
      </c>
      <c r="CU34" s="109">
        <v>2.7426222613910001E-3</v>
      </c>
      <c r="CV34" s="109">
        <v>20.514599049675599</v>
      </c>
      <c r="CW34" s="109">
        <v>8.7181912586738105E-6</v>
      </c>
      <c r="CX34" s="109">
        <v>609.13864204558899</v>
      </c>
      <c r="CY34" s="109">
        <v>243.73294098080001</v>
      </c>
      <c r="CZ34" s="109">
        <v>5.9462424196760502</v>
      </c>
      <c r="DA34" s="109">
        <v>0</v>
      </c>
      <c r="DB34" s="109">
        <v>0</v>
      </c>
      <c r="DC34" s="109">
        <v>32.8407416447861</v>
      </c>
      <c r="DD34" s="109">
        <v>20.215531208537801</v>
      </c>
      <c r="DE34" s="109">
        <v>0</v>
      </c>
      <c r="DF34" s="109">
        <v>8.7769821983679002</v>
      </c>
      <c r="DG34" s="109">
        <v>2036.3748176321201</v>
      </c>
      <c r="DH34" s="109">
        <v>12.759990752021301</v>
      </c>
      <c r="DI34" s="109">
        <v>35.1763347349059</v>
      </c>
      <c r="DK34" s="30">
        <f t="shared" si="0"/>
        <v>8.0000048050523024E-3</v>
      </c>
      <c r="DL34" s="45">
        <f t="shared" si="1"/>
        <v>-4.3891377428113467E-3</v>
      </c>
      <c r="DM34" s="45"/>
      <c r="DN34" s="45">
        <f t="shared" si="2"/>
        <v>-4.3897916265785023E-3</v>
      </c>
      <c r="DO34" s="45">
        <f t="shared" si="3"/>
        <v>-4.3229973936154738E-3</v>
      </c>
      <c r="DP34" s="45">
        <f t="shared" si="4"/>
        <v>-4.3154418891925414E-3</v>
      </c>
      <c r="DQ34" s="45">
        <f t="shared" si="5"/>
        <v>-4.3898644994248498E-3</v>
      </c>
      <c r="DR34" s="45">
        <f t="shared" si="6"/>
        <v>-4.3889401391294233E-3</v>
      </c>
      <c r="DS34" s="45">
        <f t="shared" si="7"/>
        <v>-4.3898417176644021E-3</v>
      </c>
      <c r="DT34" s="45">
        <f t="shared" si="8"/>
        <v>-4.3889934408766753E-3</v>
      </c>
      <c r="DU34" s="45">
        <f t="shared" si="9"/>
        <v>-4.3893885556067777E-3</v>
      </c>
      <c r="DV34" s="45">
        <f t="shared" si="10"/>
        <v>-4.3889062795770392E-3</v>
      </c>
      <c r="DW34" s="45">
        <f t="shared" si="11"/>
        <v>-4.3884266842210314E-3</v>
      </c>
      <c r="DX34" s="45">
        <f t="shared" si="12"/>
        <v>-4.3889050629919678E-3</v>
      </c>
      <c r="DY34" s="45">
        <f t="shared" si="13"/>
        <v>-4.386479126579153E-3</v>
      </c>
      <c r="DZ34" s="45">
        <f t="shared" si="14"/>
        <v>-4.3890718437362532E-3</v>
      </c>
      <c r="EA34" s="45">
        <f t="shared" si="15"/>
        <v>-4.3898828515270731E-3</v>
      </c>
      <c r="EB34" s="45">
        <f t="shared" si="16"/>
        <v>-4.3893072537807432E-3</v>
      </c>
      <c r="EC34" s="45">
        <f t="shared" si="17"/>
        <v>-4.3893577037684931E-3</v>
      </c>
      <c r="ED34" s="45">
        <f t="shared" si="18"/>
        <v>-4.3843710077565608E-3</v>
      </c>
      <c r="EE34" s="45">
        <f t="shared" si="19"/>
        <v>-4.3858051779370275E-3</v>
      </c>
      <c r="EF34" s="45">
        <f t="shared" si="20"/>
        <v>-4.3871735909651061E-3</v>
      </c>
      <c r="EG34" s="45">
        <f t="shared" si="21"/>
        <v>-4.3886138795743426E-3</v>
      </c>
      <c r="EH34" s="45">
        <f t="shared" si="22"/>
        <v>-4.388894710224976E-3</v>
      </c>
      <c r="EI34" s="45">
        <f t="shared" si="23"/>
        <v>-4.3889883706701716E-3</v>
      </c>
      <c r="EJ34" s="45">
        <f t="shared" si="24"/>
        <v>-4.3887947115762507E-3</v>
      </c>
      <c r="EK34" s="45">
        <f t="shared" si="25"/>
        <v>-4.3886016548547457E-3</v>
      </c>
      <c r="EL34" s="45">
        <f t="shared" si="26"/>
        <v>-4.3892714909423538E-3</v>
      </c>
      <c r="EM34" s="45">
        <f t="shared" si="27"/>
        <v>-4.3897009196517279E-3</v>
      </c>
    </row>
    <row r="35" spans="1:143" x14ac:dyDescent="0.25">
      <c r="A35" s="22" t="s">
        <v>34</v>
      </c>
      <c r="B35" s="109">
        <v>3289.0548144999998</v>
      </c>
      <c r="D35" s="109">
        <v>549.92276818000005</v>
      </c>
      <c r="E35" s="109">
        <v>95.411032668999994</v>
      </c>
      <c r="F35" s="109">
        <v>82.664185369999998</v>
      </c>
      <c r="G35" s="109">
        <v>64.883827298</v>
      </c>
      <c r="H35" s="109">
        <v>330.25565090999999</v>
      </c>
      <c r="I35" s="109">
        <v>13.142945063000001</v>
      </c>
      <c r="J35" s="109">
        <v>7.4489776142000004</v>
      </c>
      <c r="K35" s="109">
        <v>6.2028845119999998</v>
      </c>
      <c r="L35" s="109">
        <v>5.3805882575000004</v>
      </c>
      <c r="M35" s="109">
        <v>38.112847983000002</v>
      </c>
      <c r="N35" s="109">
        <v>2.1561568196000001</v>
      </c>
      <c r="O35" s="109">
        <v>5.4784901643000001</v>
      </c>
      <c r="P35" s="109">
        <v>5.0925332528</v>
      </c>
      <c r="Q35" s="109">
        <v>4.7545204519000004</v>
      </c>
      <c r="R35" s="109">
        <v>2.9300311163999999</v>
      </c>
      <c r="S35" s="109">
        <v>0.1245682567</v>
      </c>
      <c r="T35" s="109">
        <v>1.0307688000000001E-6</v>
      </c>
      <c r="U35" s="109">
        <v>1.1015008600000001E-2</v>
      </c>
      <c r="V35" s="109">
        <v>8.0778268E-3</v>
      </c>
      <c r="W35" s="109">
        <v>0.90165431819999997</v>
      </c>
      <c r="X35" s="109">
        <v>0.13061952130000001</v>
      </c>
      <c r="Y35" s="109">
        <v>0.12647348289999999</v>
      </c>
      <c r="Z35" s="109">
        <v>0.92841865889999997</v>
      </c>
      <c r="AA35" s="109">
        <v>0.20748847979999999</v>
      </c>
      <c r="AB35" s="109">
        <v>1.0282110362000001</v>
      </c>
      <c r="AC35" s="109">
        <v>3.6717981E-3</v>
      </c>
      <c r="AE35" s="109" t="s">
        <v>34</v>
      </c>
      <c r="AF35" s="109">
        <v>0</v>
      </c>
      <c r="AG35" s="109">
        <v>1.21795006648974</v>
      </c>
      <c r="AH35" s="109">
        <v>7.4161011474715899</v>
      </c>
      <c r="AI35" s="109">
        <v>13.084933813216701</v>
      </c>
      <c r="AJ35" s="109">
        <v>13.084933813216701</v>
      </c>
      <c r="AK35" s="109">
        <v>19.377497650053702</v>
      </c>
      <c r="AL35" s="109">
        <v>0</v>
      </c>
      <c r="AM35" s="109">
        <v>6.1755099670990798</v>
      </c>
      <c r="AN35" s="109">
        <v>3.65555345955028E-3</v>
      </c>
      <c r="AO35" s="109">
        <v>5.3568443726674602</v>
      </c>
      <c r="AP35" s="109">
        <v>6.6015730498850803E-2</v>
      </c>
      <c r="AQ35" s="109">
        <v>3274.5389070454198</v>
      </c>
      <c r="AR35" s="109">
        <v>4.1277467109795702E-3</v>
      </c>
      <c r="AS35" s="109">
        <v>9.7105621565612296E-2</v>
      </c>
      <c r="AT35" s="109">
        <v>6.1835840539691397E-3</v>
      </c>
      <c r="AU35" s="109">
        <v>1.4366997911120601E-4</v>
      </c>
      <c r="AV35" s="109">
        <v>2.21107583348489E-2</v>
      </c>
      <c r="AW35" s="109">
        <v>3.7145096645116498E-4</v>
      </c>
      <c r="AX35" s="109">
        <v>51.100412005628499</v>
      </c>
      <c r="AY35" s="109">
        <v>1.7286889238082499</v>
      </c>
      <c r="AZ35" s="109">
        <v>13.0467106332278</v>
      </c>
      <c r="BA35" s="109">
        <v>0.92432082290690898</v>
      </c>
      <c r="BB35" s="109">
        <v>0</v>
      </c>
      <c r="BC35" s="109">
        <v>0</v>
      </c>
      <c r="BD35" s="109">
        <v>37.944654998804303</v>
      </c>
      <c r="BE35" s="109">
        <v>37.944654998804303</v>
      </c>
      <c r="BF35" s="109">
        <v>0.206573392500421</v>
      </c>
      <c r="BG35" s="109">
        <v>4.3799657719843204</v>
      </c>
      <c r="BH35" s="109">
        <v>14.170979521432701</v>
      </c>
      <c r="BI35" s="109">
        <v>1.29106819668138E-3</v>
      </c>
      <c r="BJ35" s="109">
        <v>34.113095719446001</v>
      </c>
      <c r="BK35" s="109">
        <v>5.4893392384794699E-3</v>
      </c>
      <c r="BL35" s="109">
        <v>0.55812680048722096</v>
      </c>
      <c r="BM35" s="109">
        <v>1.58851477945512</v>
      </c>
      <c r="BN35" s="109">
        <v>5.4543283226633097</v>
      </c>
      <c r="BO35" s="109">
        <v>5.0700589929190603</v>
      </c>
      <c r="BP35" s="109">
        <v>399.44789933475499</v>
      </c>
      <c r="BQ35" s="109">
        <v>492.74627935311997</v>
      </c>
      <c r="BR35" s="109">
        <v>50.369586349518499</v>
      </c>
      <c r="BS35" s="109">
        <v>547.49583147462295</v>
      </c>
      <c r="BT35" s="109">
        <v>5.5934636043254601E-6</v>
      </c>
      <c r="BU35" s="109">
        <v>20.789495943486699</v>
      </c>
      <c r="BV35" s="109">
        <v>0.12401902978521399</v>
      </c>
      <c r="BW35" s="109">
        <v>1.0262061431791701E-6</v>
      </c>
      <c r="BX35" s="109">
        <v>1.09663416486824E-2</v>
      </c>
      <c r="BY35" s="109">
        <v>8.0421896417599507E-3</v>
      </c>
      <c r="BZ35" s="109">
        <v>0.89767707734364999</v>
      </c>
      <c r="CA35" s="109">
        <v>0</v>
      </c>
      <c r="CB35" s="109">
        <v>87.182488641607804</v>
      </c>
      <c r="CC35" s="109">
        <v>3.51870004552544E-2</v>
      </c>
      <c r="CD35" s="109">
        <v>2.5812785043844401E-5</v>
      </c>
      <c r="CE35" s="109">
        <v>28.3734290306828</v>
      </c>
      <c r="CF35" s="109">
        <v>3.93971889151606E-2</v>
      </c>
      <c r="CG35" s="109">
        <v>0</v>
      </c>
      <c r="CH35" s="109">
        <v>0.80163751168725095</v>
      </c>
      <c r="CI35" s="109">
        <v>94.996142796289604</v>
      </c>
      <c r="CJ35" s="109">
        <v>82.305543840178103</v>
      </c>
      <c r="CK35" s="109">
        <v>12.690598956111399</v>
      </c>
      <c r="CL35" s="109">
        <v>0</v>
      </c>
      <c r="CM35" s="109">
        <v>0</v>
      </c>
      <c r="CN35" s="109">
        <v>26.185144158798899</v>
      </c>
      <c r="CO35" s="109">
        <v>0</v>
      </c>
      <c r="CP35" s="109">
        <v>3.8919032747454998</v>
      </c>
      <c r="CQ35" s="109">
        <v>1.7643927076616099</v>
      </c>
      <c r="CR35" s="109">
        <v>2.19792025882262E-4</v>
      </c>
      <c r="CS35" s="109">
        <v>15.5758056882554</v>
      </c>
      <c r="CT35" s="109">
        <v>0.257486609282571</v>
      </c>
      <c r="CU35" s="109">
        <v>1.3049340983371601E-4</v>
      </c>
      <c r="CV35" s="109">
        <v>5.6382706770945203</v>
      </c>
      <c r="CW35" s="109">
        <v>5.0366088504549703E-7</v>
      </c>
      <c r="CX35" s="109">
        <v>64.597456682886005</v>
      </c>
      <c r="CY35" s="109">
        <v>38.682015221807703</v>
      </c>
      <c r="CZ35" s="109">
        <v>1.0236741711114401</v>
      </c>
      <c r="DA35" s="109">
        <v>0</v>
      </c>
      <c r="DB35" s="109">
        <v>0</v>
      </c>
      <c r="DC35" s="109">
        <v>5.18690813900308</v>
      </c>
      <c r="DD35" s="109">
        <v>4.7335359598806299</v>
      </c>
      <c r="DE35" s="109">
        <v>0</v>
      </c>
      <c r="DF35" s="109">
        <v>1.2909940745981201</v>
      </c>
      <c r="DG35" s="109">
        <v>328.79828036464397</v>
      </c>
      <c r="DH35" s="109">
        <v>2.9170977798859901</v>
      </c>
      <c r="DI35" s="109">
        <v>5.5143214037658703</v>
      </c>
      <c r="DK35" s="30">
        <f t="shared" ref="DK35:DK51" si="28">BG35/BS35</f>
        <v>7.9999983930239965E-3</v>
      </c>
      <c r="DL35" s="45">
        <f t="shared" ref="DL35:DL51" si="29">(AQ35-B35)/(B35+1E-50)</f>
        <v>-4.4133978523512914E-3</v>
      </c>
      <c r="DM35" s="45"/>
      <c r="DN35" s="45">
        <f t="shared" ref="DN35:DN51" si="30">(BS35-D35)/(D35+1E-50)</f>
        <v>-4.4132319041984454E-3</v>
      </c>
      <c r="DO35" s="45">
        <f t="shared" ref="DO35:DO51" si="31">(CI35-E35)/(E35+1E-50)</f>
        <v>-4.3484475652802749E-3</v>
      </c>
      <c r="DP35" s="45">
        <f t="shared" ref="DP35:DP51" si="32">(CJ35-F35)/(F35+1E-50)</f>
        <v>-4.3385358268110547E-3</v>
      </c>
      <c r="DQ35" s="45">
        <f t="shared" ref="DQ35:DQ51" si="33">(CX35-G35)/(G35+1E-50)</f>
        <v>-4.4135900584092438E-3</v>
      </c>
      <c r="DR35" s="45">
        <f t="shared" ref="DR35:DR51" si="34">(DG35-H35)/(H35+1E-50)</f>
        <v>-4.4128557417270984E-3</v>
      </c>
      <c r="DS35" s="45">
        <f t="shared" ref="DS35:DS51" si="35">(AJ35-I35)/(I35+1E-50)</f>
        <v>-4.4138699131150965E-3</v>
      </c>
      <c r="DT35" s="45">
        <f t="shared" ref="DT35:DT51" si="36">(AH35-J35)/(J35+1E-50)</f>
        <v>-4.4135542394083743E-3</v>
      </c>
      <c r="DU35" s="45">
        <f t="shared" ref="DU35:DU51" si="37">(AM35-K35)/(K35+1E-50)</f>
        <v>-4.4131959651935483E-3</v>
      </c>
      <c r="DV35" s="45">
        <f t="shared" ref="DV35:DV51" si="38">(AO35-L35)/(L35+1E-50)</f>
        <v>-4.4128789820413418E-3</v>
      </c>
      <c r="DW35" s="45">
        <f t="shared" ref="DW35:DW51" si="39">(BE35-M35)/(M35+1E-50)</f>
        <v>-4.4130258717669183E-3</v>
      </c>
      <c r="DX35" s="45">
        <f t="shared" ref="DX35:DX51" si="40">(BL35+BM35-N35)/(N35+1E-50)</f>
        <v>-4.4130554749835932E-3</v>
      </c>
      <c r="DY35" s="45">
        <f t="shared" ref="DY35:DY51" si="41">(BN35-O35)/(O35+1E-50)</f>
        <v>-4.4103103066860496E-3</v>
      </c>
      <c r="DZ35" s="45">
        <f t="shared" ref="DZ35:DZ51" si="42">(BO35-P35)/(P35+1E-50)</f>
        <v>-4.4131788179454425E-3</v>
      </c>
      <c r="EA35" s="45">
        <f t="shared" ref="EA35:EA51" si="43">(DD35-Q35)/(Q35+1E-50)</f>
        <v>-4.4135874967126607E-3</v>
      </c>
      <c r="EB35" s="45">
        <f t="shared" ref="EB35:EB51" si="44">(DH35-R35)/(R35+1E-50)</f>
        <v>-4.4140611482312419E-3</v>
      </c>
      <c r="EC35" s="45">
        <f t="shared" ref="EC35:EC51" si="45">(BV35-S35)/(S35+1E-50)</f>
        <v>-4.4090439196618437E-3</v>
      </c>
      <c r="ED35" s="45">
        <f t="shared" ref="ED35:ED51" si="46">(BW35-T35)/(T35+1E-50)</f>
        <v>-4.4264599596242774E-3</v>
      </c>
      <c r="EE35" s="45">
        <f t="shared" ref="EE35:EE51" si="47">(BX35-U35)/(U35+1E-50)</f>
        <v>-4.4182399746469899E-3</v>
      </c>
      <c r="EF35" s="45">
        <f t="shared" ref="EF35:EF51" si="48">(BY35-V35)/(V35+1E-50)</f>
        <v>-4.411725965707677E-3</v>
      </c>
      <c r="EG35" s="45">
        <f t="shared" ref="EG35:EG51" si="49">(BZ35-W35)/(W35+1E-50)</f>
        <v>-4.4110484207405239E-3</v>
      </c>
      <c r="EH35" s="45">
        <f t="shared" ref="EH35:EH51" si="50">(SUM(AR35:AW35)-X35)/(X35+1E-50)</f>
        <v>-4.4150344702552731E-3</v>
      </c>
      <c r="EI35" s="45">
        <f t="shared" ref="EI35:EI51" si="51">(SUM(AS35:AW35)-Y35)/(Y35+1E-50)</f>
        <v>-4.4151389461520672E-3</v>
      </c>
      <c r="EJ35" s="45">
        <f t="shared" ref="EJ35:EJ51" si="52">(BA35-Z35)/(Z35+1E-50)</f>
        <v>-4.413780306770386E-3</v>
      </c>
      <c r="EK35" s="45">
        <f t="shared" ref="EK35:EK51" si="53">(BF35-AA35)/(AA35+1E-50)</f>
        <v>-4.4103041309138825E-3</v>
      </c>
      <c r="EL35" s="45">
        <f t="shared" ref="EL35:EL51" si="54">(CZ35-AB35)/(AB35+1E-50)</f>
        <v>-4.4123870770022703E-3</v>
      </c>
      <c r="EM35" s="45">
        <f t="shared" ref="EM35:EM51" si="55">(AN35-AC35)/(AC35+1E-50)</f>
        <v>-4.4241649478820909E-3</v>
      </c>
    </row>
    <row r="36" spans="1:143" x14ac:dyDescent="0.25">
      <c r="A36" s="22" t="s">
        <v>35</v>
      </c>
      <c r="B36" s="109">
        <v>13888.72063</v>
      </c>
      <c r="D36" s="109">
        <v>1360.9042360999999</v>
      </c>
      <c r="E36" s="109">
        <v>307.33639790000001</v>
      </c>
      <c r="F36" s="109">
        <v>252.67363614999999</v>
      </c>
      <c r="G36" s="109">
        <v>200.77507722999999</v>
      </c>
      <c r="H36" s="109">
        <v>794.90114645999995</v>
      </c>
      <c r="I36" s="109">
        <v>28.383125769999999</v>
      </c>
      <c r="J36" s="109">
        <v>15.849488264</v>
      </c>
      <c r="K36" s="109">
        <v>16.129584270999999</v>
      </c>
      <c r="L36" s="109">
        <v>12.107226836000001</v>
      </c>
      <c r="M36" s="109">
        <v>82.937221625999996</v>
      </c>
      <c r="N36" s="109">
        <v>10.279962207000001</v>
      </c>
      <c r="O36" s="109">
        <v>11.626639981</v>
      </c>
      <c r="P36" s="109">
        <v>19.144969968000002</v>
      </c>
      <c r="Q36" s="109">
        <v>17.603829111</v>
      </c>
      <c r="R36" s="109">
        <v>10.400253372</v>
      </c>
      <c r="S36" s="109">
        <v>0.5641386008</v>
      </c>
      <c r="T36" s="109">
        <v>1.3835668E-7</v>
      </c>
      <c r="U36" s="109">
        <v>4.9889517500000001E-2</v>
      </c>
      <c r="V36" s="109">
        <v>3.6586969099999998E-2</v>
      </c>
      <c r="W36" s="109">
        <v>2.5792069962999999</v>
      </c>
      <c r="X36" s="109">
        <v>0.82959402299999996</v>
      </c>
      <c r="Y36" s="109">
        <v>0.80383782029999995</v>
      </c>
      <c r="Z36" s="109">
        <v>3.0496328351000002</v>
      </c>
      <c r="AA36" s="109">
        <v>1.0367987832000001</v>
      </c>
      <c r="AB36" s="109">
        <v>2.4210055497999998</v>
      </c>
      <c r="AC36" s="109">
        <v>1.6631266299999999E-2</v>
      </c>
      <c r="AE36" s="109" t="s">
        <v>35</v>
      </c>
      <c r="AF36" s="109">
        <v>0</v>
      </c>
      <c r="AG36" s="109">
        <v>2.90387479458207</v>
      </c>
      <c r="AH36" s="109">
        <v>15.779908055385601</v>
      </c>
      <c r="AI36" s="109">
        <v>28.2585406887471</v>
      </c>
      <c r="AJ36" s="109">
        <v>28.2585406887471</v>
      </c>
      <c r="AK36" s="109">
        <v>46.415445297951301</v>
      </c>
      <c r="AL36" s="109">
        <v>0</v>
      </c>
      <c r="AM36" s="109">
        <v>16.0587903912269</v>
      </c>
      <c r="AN36" s="109">
        <v>1.6558227410808798E-2</v>
      </c>
      <c r="AO36" s="109">
        <v>12.0540903035967</v>
      </c>
      <c r="AP36" s="109">
        <v>0.45906675595079399</v>
      </c>
      <c r="AQ36" s="109">
        <v>13827.7612641743</v>
      </c>
      <c r="AR36" s="109">
        <v>2.5643166519948999E-2</v>
      </c>
      <c r="AS36" s="109">
        <v>0.61719880140985495</v>
      </c>
      <c r="AT36" s="109">
        <v>3.9302396522870098E-2</v>
      </c>
      <c r="AU36" s="109">
        <v>9.1315512204346498E-4</v>
      </c>
      <c r="AV36" s="109">
        <v>0.14053463955257101</v>
      </c>
      <c r="AW36" s="109">
        <v>2.36090828964874E-3</v>
      </c>
      <c r="AX36" s="109">
        <v>122.149558044386</v>
      </c>
      <c r="AY36" s="109">
        <v>4.1623283776369897</v>
      </c>
      <c r="AZ36" s="109">
        <v>31.2942616868947</v>
      </c>
      <c r="BA36" s="109">
        <v>3.0362457466941701</v>
      </c>
      <c r="BB36" s="109">
        <v>0</v>
      </c>
      <c r="BC36" s="109">
        <v>0</v>
      </c>
      <c r="BD36" s="109">
        <v>82.573116596185997</v>
      </c>
      <c r="BE36" s="109">
        <v>82.573116596185997</v>
      </c>
      <c r="BF36" s="109">
        <v>1.0322485146437299</v>
      </c>
      <c r="BG36" s="109">
        <v>10.839444386551801</v>
      </c>
      <c r="BH36" s="109">
        <v>34.087889732687003</v>
      </c>
      <c r="BI36" s="109">
        <v>8.9815529381669992E-3</v>
      </c>
      <c r="BJ36" s="109">
        <v>81.504883340180797</v>
      </c>
      <c r="BK36" s="109">
        <v>3.7287285107289202E-2</v>
      </c>
      <c r="BL36" s="109">
        <v>2.6610586132927598</v>
      </c>
      <c r="BM36" s="109">
        <v>7.5737845536467203</v>
      </c>
      <c r="BN36" s="109">
        <v>11.5756477293573</v>
      </c>
      <c r="BO36" s="109">
        <v>19.060949663975901</v>
      </c>
      <c r="BP36" s="109">
        <v>955.93894925842005</v>
      </c>
      <c r="BQ36" s="109">
        <v>1219.43663327678</v>
      </c>
      <c r="BR36" s="109">
        <v>124.65358992534</v>
      </c>
      <c r="BS36" s="109">
        <v>1354.9296675886701</v>
      </c>
      <c r="BT36" s="109">
        <v>3.7994352049561801E-5</v>
      </c>
      <c r="BU36" s="109">
        <v>49.787496668000401</v>
      </c>
      <c r="BV36" s="109">
        <v>0.56166062380346904</v>
      </c>
      <c r="BW36" s="109">
        <v>1.37749003177962E-7</v>
      </c>
      <c r="BX36" s="109">
        <v>4.9670393930058301E-2</v>
      </c>
      <c r="BY36" s="109">
        <v>3.6426364862646499E-2</v>
      </c>
      <c r="BZ36" s="109">
        <v>2.5678875870081601</v>
      </c>
      <c r="CA36" s="109">
        <v>0</v>
      </c>
      <c r="CB36" s="109">
        <v>212.29396694943</v>
      </c>
      <c r="CC36" s="109">
        <v>0.107568085440125</v>
      </c>
      <c r="CD36" s="109">
        <v>1.64063275068481E-4</v>
      </c>
      <c r="CE36" s="109">
        <v>86.814213433533396</v>
      </c>
      <c r="CF36" s="109">
        <v>0.120177834697443</v>
      </c>
      <c r="CG36" s="109">
        <v>0</v>
      </c>
      <c r="CH36" s="109">
        <v>2.44227809542706</v>
      </c>
      <c r="CI36" s="109">
        <v>306.00626916331998</v>
      </c>
      <c r="CJ36" s="109">
        <v>251.58343594639001</v>
      </c>
      <c r="CK36" s="109">
        <v>54.422833216929298</v>
      </c>
      <c r="CL36" s="109">
        <v>0</v>
      </c>
      <c r="CM36" s="109">
        <v>0</v>
      </c>
      <c r="CN36" s="109">
        <v>79.894023272761302</v>
      </c>
      <c r="CO36" s="109">
        <v>0</v>
      </c>
      <c r="CP36" s="109">
        <v>11.924670922689399</v>
      </c>
      <c r="CQ36" s="109">
        <v>5.37537991082303</v>
      </c>
      <c r="CR36" s="109">
        <v>1.4358052021417799E-3</v>
      </c>
      <c r="CS36" s="109">
        <v>47.723672763548699</v>
      </c>
      <c r="CT36" s="109">
        <v>0.61390854475572998</v>
      </c>
      <c r="CU36" s="109">
        <v>8.9597950876943498E-4</v>
      </c>
      <c r="CV36" s="109">
        <v>17.1789525782503</v>
      </c>
      <c r="CW36" s="109">
        <v>3.20123412481467E-6</v>
      </c>
      <c r="CX36" s="109">
        <v>199.89360622884999</v>
      </c>
      <c r="CY36" s="109">
        <v>94.386058710204594</v>
      </c>
      <c r="CZ36" s="109">
        <v>2.41038012364446</v>
      </c>
      <c r="DA36" s="109">
        <v>0</v>
      </c>
      <c r="DB36" s="109">
        <v>0</v>
      </c>
      <c r="DC36" s="109">
        <v>12.7083066481507</v>
      </c>
      <c r="DD36" s="109">
        <v>17.526564917412799</v>
      </c>
      <c r="DE36" s="109">
        <v>0</v>
      </c>
      <c r="DF36" s="109">
        <v>3.3541986145111502</v>
      </c>
      <c r="DG36" s="109">
        <v>791.41222242541403</v>
      </c>
      <c r="DH36" s="109">
        <v>10.354605680669399</v>
      </c>
      <c r="DI36" s="109">
        <v>13.590127485060099</v>
      </c>
      <c r="DK36" s="30">
        <f t="shared" si="28"/>
        <v>8.0000052001536377E-3</v>
      </c>
      <c r="DL36" s="45">
        <f t="shared" si="29"/>
        <v>-4.3891275121501188E-3</v>
      </c>
      <c r="DM36" s="45"/>
      <c r="DN36" s="45">
        <f t="shared" si="30"/>
        <v>-4.3901461637384604E-3</v>
      </c>
      <c r="DO36" s="45">
        <f t="shared" si="31"/>
        <v>-4.3279245340567055E-3</v>
      </c>
      <c r="DP36" s="45">
        <f t="shared" si="32"/>
        <v>-4.3146575171886274E-3</v>
      </c>
      <c r="DQ36" s="45">
        <f t="shared" si="33"/>
        <v>-4.3903407400522412E-3</v>
      </c>
      <c r="DR36" s="45">
        <f t="shared" si="34"/>
        <v>-4.3891294535470717E-3</v>
      </c>
      <c r="DS36" s="45">
        <f t="shared" si="35"/>
        <v>-4.389406658817735E-3</v>
      </c>
      <c r="DT36" s="45">
        <f t="shared" si="36"/>
        <v>-4.3900602628566257E-3</v>
      </c>
      <c r="DU36" s="45">
        <f t="shared" si="37"/>
        <v>-4.3890703308690953E-3</v>
      </c>
      <c r="DV36" s="45">
        <f t="shared" si="38"/>
        <v>-4.3888276913506413E-3</v>
      </c>
      <c r="DW36" s="45">
        <f t="shared" si="39"/>
        <v>-4.3901281315632526E-3</v>
      </c>
      <c r="DX36" s="45">
        <f t="shared" si="40"/>
        <v>-4.3890278146933972E-3</v>
      </c>
      <c r="DY36" s="45">
        <f t="shared" si="41"/>
        <v>-4.3858115264625722E-3</v>
      </c>
      <c r="DZ36" s="45">
        <f t="shared" si="42"/>
        <v>-4.3886359792957167E-3</v>
      </c>
      <c r="EA36" s="45">
        <f t="shared" si="43"/>
        <v>-4.3890561025113177E-3</v>
      </c>
      <c r="EB36" s="45">
        <f t="shared" si="44"/>
        <v>-4.3890941593303073E-3</v>
      </c>
      <c r="EC36" s="45">
        <f t="shared" si="45"/>
        <v>-4.3924967960302028E-3</v>
      </c>
      <c r="ED36" s="45">
        <f t="shared" si="46"/>
        <v>-4.3921032366344825E-3</v>
      </c>
      <c r="EE36" s="45">
        <f t="shared" si="47"/>
        <v>-4.3921765717958609E-3</v>
      </c>
      <c r="EF36" s="45">
        <f t="shared" si="48"/>
        <v>-4.3896567904964743E-3</v>
      </c>
      <c r="EG36" s="45">
        <f t="shared" si="49"/>
        <v>-4.3887168839407175E-3</v>
      </c>
      <c r="EH36" s="45">
        <f t="shared" si="50"/>
        <v>-4.3888401822088042E-3</v>
      </c>
      <c r="EI36" s="45">
        <f t="shared" si="51"/>
        <v>-4.3888447568876726E-3</v>
      </c>
      <c r="EJ36" s="45">
        <f t="shared" si="52"/>
        <v>-4.3897377585098872E-3</v>
      </c>
      <c r="EK36" s="45">
        <f t="shared" si="53"/>
        <v>-4.3887672613061035E-3</v>
      </c>
      <c r="EL36" s="45">
        <f t="shared" si="54"/>
        <v>-4.3888483264392444E-3</v>
      </c>
      <c r="EM36" s="45">
        <f t="shared" si="55"/>
        <v>-4.3916613367678929E-3</v>
      </c>
    </row>
    <row r="37" spans="1:143" x14ac:dyDescent="0.25">
      <c r="A37" s="22" t="s">
        <v>36</v>
      </c>
      <c r="B37" s="109">
        <v>7499.9193292</v>
      </c>
      <c r="D37" s="109">
        <v>3273.5670915999999</v>
      </c>
      <c r="E37" s="109">
        <v>259.98586202000001</v>
      </c>
      <c r="F37" s="109">
        <v>240.26501722</v>
      </c>
      <c r="G37" s="109">
        <v>335.41131983999998</v>
      </c>
      <c r="H37" s="109">
        <v>1614.0669756</v>
      </c>
      <c r="I37" s="109">
        <v>67.505034843000004</v>
      </c>
      <c r="J37" s="109">
        <v>38.570094484000002</v>
      </c>
      <c r="K37" s="109">
        <v>28.029397119999999</v>
      </c>
      <c r="L37" s="109">
        <v>26.917734333999999</v>
      </c>
      <c r="M37" s="109">
        <v>194.8570201</v>
      </c>
      <c r="N37" s="109">
        <v>3.0142028202</v>
      </c>
      <c r="O37" s="109">
        <v>28.411468635999999</v>
      </c>
      <c r="P37" s="109">
        <v>12.992951314999999</v>
      </c>
      <c r="Q37" s="109">
        <v>14.080492781</v>
      </c>
      <c r="R37" s="109">
        <v>9.2631326071999993</v>
      </c>
      <c r="S37" s="109">
        <v>0.16111816270000001</v>
      </c>
      <c r="T37" s="109">
        <v>3.2325772000000001E-6</v>
      </c>
      <c r="U37" s="109">
        <v>1.4255748699999999E-2</v>
      </c>
      <c r="V37" s="109">
        <v>1.04537191E-2</v>
      </c>
      <c r="W37" s="109">
        <v>3.6002444588000002</v>
      </c>
      <c r="X37" s="109">
        <v>0.33895633879999998</v>
      </c>
      <c r="Y37" s="109">
        <v>0.32848753069999997</v>
      </c>
      <c r="Z37" s="109">
        <v>3.3101228427999998</v>
      </c>
      <c r="AA37" s="109">
        <v>0.31737710740000002</v>
      </c>
      <c r="AB37" s="109">
        <v>4.9901803930000002</v>
      </c>
      <c r="AC37" s="109">
        <v>4.7512585999999997E-3</v>
      </c>
      <c r="AE37" s="109" t="s">
        <v>36</v>
      </c>
      <c r="AF37" s="109">
        <v>0</v>
      </c>
      <c r="AG37" s="109">
        <v>5.96619252935941</v>
      </c>
      <c r="AH37" s="109">
        <v>38.3998908382042</v>
      </c>
      <c r="AI37" s="109">
        <v>67.2071539831352</v>
      </c>
      <c r="AJ37" s="109">
        <v>67.2071539831352</v>
      </c>
      <c r="AK37" s="109">
        <v>94.813005795044106</v>
      </c>
      <c r="AL37" s="109">
        <v>0</v>
      </c>
      <c r="AM37" s="109">
        <v>27.905690450191202</v>
      </c>
      <c r="AN37" s="109">
        <v>4.7302813973251799E-3</v>
      </c>
      <c r="AO37" s="109">
        <v>26.798922780724201</v>
      </c>
      <c r="AP37" s="109">
        <v>0.17542895746633999</v>
      </c>
      <c r="AQ37" s="109">
        <v>7466.8252764496701</v>
      </c>
      <c r="AR37" s="109">
        <v>1.04226006972117E-2</v>
      </c>
      <c r="AS37" s="109">
        <v>0.25221186634401999</v>
      </c>
      <c r="AT37" s="109">
        <v>1.6060511520053802E-2</v>
      </c>
      <c r="AU37" s="109">
        <v>3.7314916847831401E-4</v>
      </c>
      <c r="AV37" s="109">
        <v>5.7427912535370398E-2</v>
      </c>
      <c r="AW37" s="109">
        <v>9.6476445978714305E-4</v>
      </c>
      <c r="AX37" s="109">
        <v>250.163140088642</v>
      </c>
      <c r="AY37" s="109">
        <v>8.4481056692827892</v>
      </c>
      <c r="AZ37" s="109">
        <v>63.817479756095999</v>
      </c>
      <c r="BA37" s="109">
        <v>3.2955171747984799</v>
      </c>
      <c r="BB37" s="109">
        <v>0</v>
      </c>
      <c r="BC37" s="109">
        <v>0</v>
      </c>
      <c r="BD37" s="109">
        <v>193.99710136271699</v>
      </c>
      <c r="BE37" s="109">
        <v>193.99710136271699</v>
      </c>
      <c r="BF37" s="109">
        <v>0.31597607151626</v>
      </c>
      <c r="BG37" s="109">
        <v>26.072976352487601</v>
      </c>
      <c r="BH37" s="109">
        <v>69.269735233911206</v>
      </c>
      <c r="BI37" s="109">
        <v>3.4326099314739601E-3</v>
      </c>
      <c r="BJ37" s="109">
        <v>167.01849087983101</v>
      </c>
      <c r="BK37" s="109">
        <v>1.46677649211766E-2</v>
      </c>
      <c r="BL37" s="109">
        <v>0.780234604671593</v>
      </c>
      <c r="BM37" s="109">
        <v>2.2206673062275</v>
      </c>
      <c r="BN37" s="109">
        <v>28.286183304924101</v>
      </c>
      <c r="BO37" s="109">
        <v>12.9356226452883</v>
      </c>
      <c r="BP37" s="109">
        <v>1951.56119635454</v>
      </c>
      <c r="BQ37" s="109">
        <v>2933.2101507846301</v>
      </c>
      <c r="BR37" s="109">
        <v>299.83910997214599</v>
      </c>
      <c r="BS37" s="109">
        <v>3259.1222371092699</v>
      </c>
      <c r="BT37" s="109">
        <v>1.49459464952278E-5</v>
      </c>
      <c r="BU37" s="109">
        <v>101.729626372127</v>
      </c>
      <c r="BV37" s="109">
        <v>0.16040754810975899</v>
      </c>
      <c r="BW37" s="109">
        <v>3.21829502101555E-6</v>
      </c>
      <c r="BX37" s="109">
        <v>1.41928264708477E-2</v>
      </c>
      <c r="BY37" s="109">
        <v>1.04076016619864E-2</v>
      </c>
      <c r="BZ37" s="109">
        <v>3.5843554330512499</v>
      </c>
      <c r="CA37" s="109">
        <v>0</v>
      </c>
      <c r="CB37" s="109">
        <v>424.89081855238197</v>
      </c>
      <c r="CC37" s="109">
        <v>0.10226988687180601</v>
      </c>
      <c r="CD37" s="109">
        <v>6.7042820416673602E-5</v>
      </c>
      <c r="CE37" s="109">
        <v>82.458418400326295</v>
      </c>
      <c r="CF37" s="109">
        <v>0.114529157347288</v>
      </c>
      <c r="CG37" s="109">
        <v>0</v>
      </c>
      <c r="CH37" s="109">
        <v>2.3306653858330901</v>
      </c>
      <c r="CI37" s="109">
        <v>258.85661373200401</v>
      </c>
      <c r="CJ37" s="109">
        <v>239.22278547095499</v>
      </c>
      <c r="CK37" s="109">
        <v>19.633828261049199</v>
      </c>
      <c r="CL37" s="109">
        <v>0</v>
      </c>
      <c r="CM37" s="109">
        <v>0</v>
      </c>
      <c r="CN37" s="109">
        <v>76.1210756031019</v>
      </c>
      <c r="CO37" s="109">
        <v>0</v>
      </c>
      <c r="CP37" s="109">
        <v>11.3097471533369</v>
      </c>
      <c r="CQ37" s="109">
        <v>5.1297568750056399</v>
      </c>
      <c r="CR37" s="109">
        <v>5.7221629850581703E-4</v>
      </c>
      <c r="CS37" s="109">
        <v>45.2628629339439</v>
      </c>
      <c r="CT37" s="109">
        <v>1.2613121141439001</v>
      </c>
      <c r="CU37" s="109">
        <v>3.4125708262372002E-4</v>
      </c>
      <c r="CV37" s="109">
        <v>16.392478250863899</v>
      </c>
      <c r="CW37" s="109">
        <v>1.3081227589664701E-6</v>
      </c>
      <c r="CX37" s="109">
        <v>333.931275102455</v>
      </c>
      <c r="CY37" s="109">
        <v>188.426956062252</v>
      </c>
      <c r="CZ37" s="109">
        <v>4.9681601368931396</v>
      </c>
      <c r="DA37" s="109">
        <v>0</v>
      </c>
      <c r="DB37" s="109">
        <v>0</v>
      </c>
      <c r="DC37" s="109">
        <v>25.239886207467102</v>
      </c>
      <c r="DD37" s="109">
        <v>14.0183569219001</v>
      </c>
      <c r="DE37" s="109">
        <v>0</v>
      </c>
      <c r="DF37" s="109">
        <v>6.1869162147138903</v>
      </c>
      <c r="DG37" s="109">
        <v>1606.9442091204101</v>
      </c>
      <c r="DH37" s="109">
        <v>9.2222602325888108</v>
      </c>
      <c r="DI37" s="109">
        <v>26.794526195816399</v>
      </c>
      <c r="DK37" s="30">
        <f t="shared" si="28"/>
        <v>7.9999995261342029E-3</v>
      </c>
      <c r="DL37" s="45">
        <f t="shared" si="29"/>
        <v>-4.4125878289760136E-3</v>
      </c>
      <c r="DM37" s="45"/>
      <c r="DN37" s="45">
        <f t="shared" si="30"/>
        <v>-4.4125732225851156E-3</v>
      </c>
      <c r="DO37" s="45">
        <f t="shared" si="31"/>
        <v>-4.3434988319062369E-3</v>
      </c>
      <c r="DP37" s="45">
        <f t="shared" si="32"/>
        <v>-4.3378422756014043E-3</v>
      </c>
      <c r="DQ37" s="45">
        <f t="shared" si="33"/>
        <v>-4.4126260802735944E-3</v>
      </c>
      <c r="DR37" s="45">
        <f t="shared" si="34"/>
        <v>-4.412931177742589E-3</v>
      </c>
      <c r="DS37" s="45">
        <f t="shared" si="35"/>
        <v>-4.4127206297663799E-3</v>
      </c>
      <c r="DT37" s="45">
        <f t="shared" si="36"/>
        <v>-4.4128397421065958E-3</v>
      </c>
      <c r="DU37" s="45">
        <f t="shared" si="37"/>
        <v>-4.4134616695172494E-3</v>
      </c>
      <c r="DV37" s="45">
        <f t="shared" si="38"/>
        <v>-4.4138764355707988E-3</v>
      </c>
      <c r="DW37" s="45">
        <f t="shared" si="39"/>
        <v>-4.4130754788393178E-3</v>
      </c>
      <c r="DX37" s="45">
        <f t="shared" si="40"/>
        <v>-4.4127452909836226E-3</v>
      </c>
      <c r="DY37" s="45">
        <f t="shared" si="41"/>
        <v>-4.4096745818042278E-3</v>
      </c>
      <c r="DZ37" s="45">
        <f t="shared" si="42"/>
        <v>-4.4122900426414383E-3</v>
      </c>
      <c r="EA37" s="45">
        <f t="shared" si="43"/>
        <v>-4.412903729033215E-3</v>
      </c>
      <c r="EB37" s="45">
        <f t="shared" si="44"/>
        <v>-4.4123706681495059E-3</v>
      </c>
      <c r="EC37" s="45">
        <f t="shared" si="45"/>
        <v>-4.4105182080817077E-3</v>
      </c>
      <c r="ED37" s="45">
        <f t="shared" si="46"/>
        <v>-4.4182019796619298E-3</v>
      </c>
      <c r="EE37" s="45">
        <f t="shared" si="47"/>
        <v>-4.4138144180599611E-3</v>
      </c>
      <c r="EF37" s="45">
        <f t="shared" si="48"/>
        <v>-4.4115819042429968E-3</v>
      </c>
      <c r="EG37" s="45">
        <f t="shared" si="49"/>
        <v>-4.4133185761630941E-3</v>
      </c>
      <c r="EH37" s="45">
        <f t="shared" si="50"/>
        <v>-4.4121732031131029E-3</v>
      </c>
      <c r="EI37" s="45">
        <f t="shared" si="51"/>
        <v>-4.4121208168903048E-3</v>
      </c>
      <c r="EJ37" s="45">
        <f t="shared" si="52"/>
        <v>-4.4124247634160516E-3</v>
      </c>
      <c r="EK37" s="45">
        <f t="shared" si="53"/>
        <v>-4.4144201048951287E-3</v>
      </c>
      <c r="EL37" s="45">
        <f t="shared" si="54"/>
        <v>-4.4127174516074728E-3</v>
      </c>
      <c r="EM37" s="45">
        <f t="shared" si="55"/>
        <v>-4.4150833370382716E-3</v>
      </c>
    </row>
    <row r="38" spans="1:143" x14ac:dyDescent="0.25">
      <c r="A38" s="22" t="s">
        <v>37</v>
      </c>
      <c r="B38" s="109">
        <v>7607.6310509000004</v>
      </c>
      <c r="D38" s="109">
        <v>1437.4479650000001</v>
      </c>
      <c r="E38" s="109">
        <v>160.40439239</v>
      </c>
      <c r="F38" s="109">
        <v>135.71030643</v>
      </c>
      <c r="G38" s="109">
        <v>186.49262934000001</v>
      </c>
      <c r="H38" s="109">
        <v>721.25780745999998</v>
      </c>
      <c r="I38" s="109">
        <v>27.724756417999998</v>
      </c>
      <c r="J38" s="109">
        <v>15.672875978</v>
      </c>
      <c r="K38" s="109">
        <v>13.214402154</v>
      </c>
      <c r="L38" s="109">
        <v>11.330619342</v>
      </c>
      <c r="M38" s="109">
        <v>80.411864245999993</v>
      </c>
      <c r="N38" s="109">
        <v>4.6225648396999999</v>
      </c>
      <c r="O38" s="109">
        <v>11.527287401000001</v>
      </c>
      <c r="P38" s="109">
        <v>10.414591548000001</v>
      </c>
      <c r="Q38" s="109">
        <v>10.318931891</v>
      </c>
      <c r="R38" s="109">
        <v>6.2901023091999999</v>
      </c>
      <c r="S38" s="109">
        <v>0.25081824470000003</v>
      </c>
      <c r="T38" s="109">
        <v>6.9214099999999999E-5</v>
      </c>
      <c r="U38" s="109">
        <v>2.23006052E-2</v>
      </c>
      <c r="V38" s="109">
        <v>1.6336936E-2</v>
      </c>
      <c r="W38" s="109">
        <v>1.8713915113999999</v>
      </c>
      <c r="X38" s="109">
        <v>0.95769297330000003</v>
      </c>
      <c r="Y38" s="109">
        <v>0.92781050119999997</v>
      </c>
      <c r="Z38" s="109">
        <v>2.0154430155999998</v>
      </c>
      <c r="AA38" s="109">
        <v>0.55002480320000002</v>
      </c>
      <c r="AB38" s="109">
        <v>2.1664278065000002</v>
      </c>
      <c r="AC38" s="109">
        <v>7.4127319000000004E-3</v>
      </c>
      <c r="AE38" s="109" t="s">
        <v>37</v>
      </c>
      <c r="AF38" s="109">
        <v>0</v>
      </c>
      <c r="AG38" s="109">
        <v>2.6292618725063499</v>
      </c>
      <c r="AH38" s="109">
        <v>15.6029857815955</v>
      </c>
      <c r="AI38" s="109">
        <v>27.601187042368501</v>
      </c>
      <c r="AJ38" s="109">
        <v>27.601187042368501</v>
      </c>
      <c r="AK38" s="109">
        <v>42.096582786198503</v>
      </c>
      <c r="AL38" s="109">
        <v>0</v>
      </c>
      <c r="AM38" s="109">
        <v>13.1554849899525</v>
      </c>
      <c r="AN38" s="109">
        <v>7.3797268144506697E-3</v>
      </c>
      <c r="AO38" s="109">
        <v>11.2801160493237</v>
      </c>
      <c r="AP38" s="109">
        <v>0.46274713383458399</v>
      </c>
      <c r="AQ38" s="109">
        <v>7573.7190299530903</v>
      </c>
      <c r="AR38" s="109">
        <v>2.97492935756212E-2</v>
      </c>
      <c r="AS38" s="109">
        <v>0.71233893962311801</v>
      </c>
      <c r="AT38" s="109">
        <v>4.5360609694053498E-2</v>
      </c>
      <c r="AU38" s="109">
        <v>1.0539123793437901E-3</v>
      </c>
      <c r="AV38" s="109">
        <v>0.16219724234748101</v>
      </c>
      <c r="AW38" s="109">
        <v>2.7248422032000101E-3</v>
      </c>
      <c r="AX38" s="109">
        <v>110.657091640158</v>
      </c>
      <c r="AY38" s="109">
        <v>3.77507517424745</v>
      </c>
      <c r="AZ38" s="109">
        <v>28.3694321732319</v>
      </c>
      <c r="BA38" s="109">
        <v>2.0064591376638599</v>
      </c>
      <c r="BB38" s="109">
        <v>0</v>
      </c>
      <c r="BC38" s="109">
        <v>0</v>
      </c>
      <c r="BD38" s="109">
        <v>80.0533868505333</v>
      </c>
      <c r="BE38" s="109">
        <v>80.0533868505333</v>
      </c>
      <c r="BF38" s="109">
        <v>0.54757380140081602</v>
      </c>
      <c r="BG38" s="109">
        <v>11.448321214014699</v>
      </c>
      <c r="BH38" s="109">
        <v>30.913227098018901</v>
      </c>
      <c r="BI38" s="109">
        <v>9.0553126961447298E-3</v>
      </c>
      <c r="BJ38" s="109">
        <v>73.851126068543806</v>
      </c>
      <c r="BK38" s="109">
        <v>4.17043628517762E-2</v>
      </c>
      <c r="BL38" s="109">
        <v>1.19651000931452</v>
      </c>
      <c r="BM38" s="109">
        <v>3.4054508121276199</v>
      </c>
      <c r="BN38" s="109">
        <v>11.475935822721</v>
      </c>
      <c r="BO38" s="109">
        <v>10.3681675362718</v>
      </c>
      <c r="BP38" s="109">
        <v>867.03687810975703</v>
      </c>
      <c r="BQ38" s="109">
        <v>1287.9350281545601</v>
      </c>
      <c r="BR38" s="109">
        <v>131.65571861589399</v>
      </c>
      <c r="BS38" s="109">
        <v>1431.03906798447</v>
      </c>
      <c r="BT38" s="109">
        <v>4.2495459478459999E-5</v>
      </c>
      <c r="BU38" s="109">
        <v>45.124457113909997</v>
      </c>
      <c r="BV38" s="109">
        <v>0.24970236060329401</v>
      </c>
      <c r="BW38" s="109">
        <v>6.8905222274922906E-5</v>
      </c>
      <c r="BX38" s="109">
        <v>2.2201235048903999E-2</v>
      </c>
      <c r="BY38" s="109">
        <v>1.6264007552373502E-2</v>
      </c>
      <c r="BZ38" s="109">
        <v>1.86304967146061</v>
      </c>
      <c r="CA38" s="109">
        <v>0</v>
      </c>
      <c r="CB38" s="109">
        <v>192.98920198510501</v>
      </c>
      <c r="CC38" s="109">
        <v>5.7802501302380398E-2</v>
      </c>
      <c r="CD38" s="109">
        <v>1.89353491359535E-4</v>
      </c>
      <c r="CE38" s="109">
        <v>46.756828370949599</v>
      </c>
      <c r="CF38" s="109">
        <v>6.4301568919239105E-2</v>
      </c>
      <c r="CG38" s="109">
        <v>0</v>
      </c>
      <c r="CH38" s="109">
        <v>1.30340397471298</v>
      </c>
      <c r="CI38" s="109">
        <v>159.69940872715901</v>
      </c>
      <c r="CJ38" s="109">
        <v>135.11540264317401</v>
      </c>
      <c r="CK38" s="109">
        <v>24.584006083984999</v>
      </c>
      <c r="CL38" s="109">
        <v>0</v>
      </c>
      <c r="CM38" s="109">
        <v>0</v>
      </c>
      <c r="CN38" s="109">
        <v>42.739384753936598</v>
      </c>
      <c r="CO38" s="109">
        <v>0</v>
      </c>
      <c r="CP38" s="109">
        <v>6.4278660099097698</v>
      </c>
      <c r="CQ38" s="109">
        <v>2.8687109998511802</v>
      </c>
      <c r="CR38" s="109">
        <v>1.58123509399405E-3</v>
      </c>
      <c r="CS38" s="109">
        <v>25.724793884378599</v>
      </c>
      <c r="CT38" s="109">
        <v>0.55585269300878404</v>
      </c>
      <c r="CU38" s="109">
        <v>9.0397651497764898E-4</v>
      </c>
      <c r="CV38" s="109">
        <v>9.1696323194276701</v>
      </c>
      <c r="CW38" s="109">
        <v>3.69468618029398E-6</v>
      </c>
      <c r="CX38" s="109">
        <v>185.661479647921</v>
      </c>
      <c r="CY38" s="109">
        <v>85.816531626177394</v>
      </c>
      <c r="CZ38" s="109">
        <v>2.15677190152031</v>
      </c>
      <c r="DA38" s="109">
        <v>0</v>
      </c>
      <c r="DB38" s="109">
        <v>0</v>
      </c>
      <c r="DC38" s="109">
        <v>11.5730325242712</v>
      </c>
      <c r="DD38" s="109">
        <v>10.272930039698499</v>
      </c>
      <c r="DE38" s="109">
        <v>0</v>
      </c>
      <c r="DF38" s="109">
        <v>3.10056235592995</v>
      </c>
      <c r="DG38" s="109">
        <v>718.04252737534102</v>
      </c>
      <c r="DH38" s="109">
        <v>6.2620630397805197</v>
      </c>
      <c r="DI38" s="109">
        <v>12.3832775621794</v>
      </c>
      <c r="DK38" s="30">
        <f t="shared" si="28"/>
        <v>8.000006058631895E-3</v>
      </c>
      <c r="DL38" s="45">
        <f t="shared" si="29"/>
        <v>-4.4576321748539963E-3</v>
      </c>
      <c r="DM38" s="45"/>
      <c r="DN38" s="45">
        <f t="shared" si="30"/>
        <v>-4.4585245320724366E-3</v>
      </c>
      <c r="DO38" s="45">
        <f t="shared" si="31"/>
        <v>-4.3950396391074023E-3</v>
      </c>
      <c r="DP38" s="45">
        <f t="shared" si="32"/>
        <v>-4.3836301197422252E-3</v>
      </c>
      <c r="DQ38" s="45">
        <f t="shared" si="33"/>
        <v>-4.4567428483391512E-3</v>
      </c>
      <c r="DR38" s="45">
        <f t="shared" si="34"/>
        <v>-4.4578790709829128E-3</v>
      </c>
      <c r="DS38" s="45">
        <f t="shared" si="35"/>
        <v>-4.4570049153352057E-3</v>
      </c>
      <c r="DT38" s="45">
        <f t="shared" si="36"/>
        <v>-4.45930896809274E-3</v>
      </c>
      <c r="DU38" s="45">
        <f t="shared" si="37"/>
        <v>-4.4585569109281201E-3</v>
      </c>
      <c r="DV38" s="45">
        <f t="shared" si="38"/>
        <v>-4.4572402577408949E-3</v>
      </c>
      <c r="DW38" s="45">
        <f t="shared" si="39"/>
        <v>-4.4580162246956609E-3</v>
      </c>
      <c r="DX38" s="45">
        <f t="shared" si="40"/>
        <v>-4.4572697133215154E-3</v>
      </c>
      <c r="DY38" s="45">
        <f t="shared" si="41"/>
        <v>-4.4547842430427628E-3</v>
      </c>
      <c r="DZ38" s="45">
        <f t="shared" si="42"/>
        <v>-4.4575931292395081E-3</v>
      </c>
      <c r="EA38" s="45">
        <f t="shared" si="43"/>
        <v>-4.4580051295447405E-3</v>
      </c>
      <c r="EB38" s="45">
        <f t="shared" si="44"/>
        <v>-4.4576809789674708E-3</v>
      </c>
      <c r="EC38" s="45">
        <f t="shared" si="45"/>
        <v>-4.4489749860131111E-3</v>
      </c>
      <c r="ED38" s="45">
        <f t="shared" si="46"/>
        <v>-4.4626416449407395E-3</v>
      </c>
      <c r="EE38" s="45">
        <f t="shared" si="47"/>
        <v>-4.4559396574583411E-3</v>
      </c>
      <c r="EF38" s="45">
        <f t="shared" si="48"/>
        <v>-4.4640223617512026E-3</v>
      </c>
      <c r="EG38" s="45">
        <f t="shared" si="49"/>
        <v>-4.4575599967050126E-3</v>
      </c>
      <c r="EH38" s="45">
        <f t="shared" si="50"/>
        <v>-4.456682461055776E-3</v>
      </c>
      <c r="EI38" s="45">
        <f t="shared" si="51"/>
        <v>-4.45668048319734E-3</v>
      </c>
      <c r="EJ38" s="45">
        <f t="shared" si="52"/>
        <v>-4.4575201911454003E-3</v>
      </c>
      <c r="EK38" s="45">
        <f t="shared" si="53"/>
        <v>-4.4561659491067929E-3</v>
      </c>
      <c r="EL38" s="45">
        <f t="shared" si="54"/>
        <v>-4.4570628897576724E-3</v>
      </c>
      <c r="EM38" s="45">
        <f t="shared" si="55"/>
        <v>-4.4524860732290412E-3</v>
      </c>
    </row>
    <row r="39" spans="1:143" x14ac:dyDescent="0.25">
      <c r="A39" s="22" t="s">
        <v>38</v>
      </c>
      <c r="B39" s="109">
        <v>12097.51166</v>
      </c>
      <c r="D39" s="109">
        <v>2521.8562320000001</v>
      </c>
      <c r="E39" s="109">
        <v>223.72378641</v>
      </c>
      <c r="F39" s="109">
        <v>190.33066912999999</v>
      </c>
      <c r="G39" s="109">
        <v>349.53277589999999</v>
      </c>
      <c r="H39" s="109">
        <v>1033.3501366</v>
      </c>
      <c r="I39" s="109">
        <v>37.856861575000003</v>
      </c>
      <c r="J39" s="109">
        <v>21.363212925999999</v>
      </c>
      <c r="K39" s="109">
        <v>18.054342848000001</v>
      </c>
      <c r="L39" s="109">
        <v>15.418827272</v>
      </c>
      <c r="M39" s="109">
        <v>109.77787029</v>
      </c>
      <c r="N39" s="109">
        <v>6.0834918881000002</v>
      </c>
      <c r="O39" s="109">
        <v>15.714103940999999</v>
      </c>
      <c r="P39" s="109">
        <v>14.141599761</v>
      </c>
      <c r="Q39" s="109">
        <v>14.043413084999999</v>
      </c>
      <c r="R39" s="109">
        <v>8.4958481384999995</v>
      </c>
      <c r="S39" s="109">
        <v>0.33997783679999999</v>
      </c>
      <c r="T39" s="109">
        <v>6.6443521999999997E-6</v>
      </c>
      <c r="U39" s="109">
        <v>3.0077016099999999E-2</v>
      </c>
      <c r="V39" s="109">
        <v>2.2055630699999999E-2</v>
      </c>
      <c r="W39" s="109">
        <v>2.5479814947000001</v>
      </c>
      <c r="X39" s="109">
        <v>2.2054898248999999</v>
      </c>
      <c r="Y39" s="109">
        <v>2.1370117739999999</v>
      </c>
      <c r="Z39" s="109">
        <v>2.7663886873000001</v>
      </c>
      <c r="AA39" s="109">
        <v>0.86219224370000003</v>
      </c>
      <c r="AB39" s="109">
        <v>2.9443560620999998</v>
      </c>
      <c r="AC39" s="109">
        <v>1.00245076E-2</v>
      </c>
      <c r="AE39" s="109" t="s">
        <v>128</v>
      </c>
      <c r="AF39" s="109">
        <v>0</v>
      </c>
      <c r="AG39" s="109">
        <v>3.7318955591836001</v>
      </c>
      <c r="AH39" s="109">
        <v>21.269396086956998</v>
      </c>
      <c r="AI39" s="109">
        <v>37.690645457684198</v>
      </c>
      <c r="AJ39" s="109">
        <v>37.690645457684198</v>
      </c>
      <c r="AK39" s="109">
        <v>60.055006632541797</v>
      </c>
      <c r="AL39" s="109">
        <v>0</v>
      </c>
      <c r="AM39" s="109">
        <v>17.975096165751101</v>
      </c>
      <c r="AN39" s="109">
        <v>9.9804960228320992E-3</v>
      </c>
      <c r="AO39" s="109">
        <v>15.351135672479399</v>
      </c>
      <c r="AP39" s="109">
        <v>1.03396836562984</v>
      </c>
      <c r="AQ39" s="109">
        <v>12044.4068556733</v>
      </c>
      <c r="AR39" s="109">
        <v>6.8177578545974601E-2</v>
      </c>
      <c r="AS39" s="109">
        <v>1.6408303967164299</v>
      </c>
      <c r="AT39" s="109">
        <v>0.104485765694219</v>
      </c>
      <c r="AU39" s="109">
        <v>2.4276308327672901E-3</v>
      </c>
      <c r="AV39" s="109">
        <v>0.37361218758985199</v>
      </c>
      <c r="AW39" s="109">
        <v>6.2764984187139196E-3</v>
      </c>
      <c r="AX39" s="109">
        <v>157.46583732678701</v>
      </c>
      <c r="AY39" s="109">
        <v>5.4091694830789896</v>
      </c>
      <c r="AZ39" s="109">
        <v>40.506882788074201</v>
      </c>
      <c r="BA39" s="109">
        <v>2.7542449856020501</v>
      </c>
      <c r="BB39" s="109">
        <v>0</v>
      </c>
      <c r="BC39" s="109">
        <v>0</v>
      </c>
      <c r="BD39" s="109">
        <v>109.295928142325</v>
      </c>
      <c r="BE39" s="109">
        <v>109.295928142325</v>
      </c>
      <c r="BF39" s="109">
        <v>0.85840733666254398</v>
      </c>
      <c r="BG39" s="109">
        <v>20.086251185824398</v>
      </c>
      <c r="BH39" s="109">
        <v>44.255530418078898</v>
      </c>
      <c r="BI39" s="109">
        <v>2.0236009361993702E-2</v>
      </c>
      <c r="BJ39" s="109">
        <v>105.062406298718</v>
      </c>
      <c r="BK39" s="109">
        <v>9.3446634636715098E-2</v>
      </c>
      <c r="BL39" s="109">
        <v>1.5747657489486599</v>
      </c>
      <c r="BM39" s="109">
        <v>4.4820253416888498</v>
      </c>
      <c r="BN39" s="109">
        <v>15.6451709120277</v>
      </c>
      <c r="BO39" s="109">
        <v>14.079521535574001</v>
      </c>
      <c r="BP39" s="109">
        <v>1232.5480232334</v>
      </c>
      <c r="BQ39" s="109">
        <v>2259.70476524384</v>
      </c>
      <c r="BR39" s="109">
        <v>230.99202079495299</v>
      </c>
      <c r="BS39" s="109">
        <v>2510.7830372246199</v>
      </c>
      <c r="BT39" s="109">
        <v>9.5220389153275901E-5</v>
      </c>
      <c r="BU39" s="109">
        <v>64.334298308257402</v>
      </c>
      <c r="BV39" s="109">
        <v>0.33848484977080701</v>
      </c>
      <c r="BW39" s="109">
        <v>6.6151853738322302E-6</v>
      </c>
      <c r="BX39" s="109">
        <v>2.9945032910852799E-2</v>
      </c>
      <c r="BY39" s="109">
        <v>2.1958727692296402E-2</v>
      </c>
      <c r="BZ39" s="109">
        <v>2.53679824674261</v>
      </c>
      <c r="CA39" s="109">
        <v>0</v>
      </c>
      <c r="CB39" s="109">
        <v>279.53918558090498</v>
      </c>
      <c r="CC39" s="109">
        <v>8.1124078929876497E-2</v>
      </c>
      <c r="CD39" s="109">
        <v>4.3616377711800698E-4</v>
      </c>
      <c r="CE39" s="109">
        <v>65.799608817385604</v>
      </c>
      <c r="CF39" s="109">
        <v>8.9775771411564301E-2</v>
      </c>
      <c r="CG39" s="109">
        <v>0</v>
      </c>
      <c r="CH39" s="109">
        <v>1.8140804601817699</v>
      </c>
      <c r="CI39" s="109">
        <v>222.755677983997</v>
      </c>
      <c r="CJ39" s="109">
        <v>189.50913379841199</v>
      </c>
      <c r="CK39" s="109">
        <v>33.246544185585002</v>
      </c>
      <c r="CL39" s="109">
        <v>0</v>
      </c>
      <c r="CM39" s="109">
        <v>0</v>
      </c>
      <c r="CN39" s="109">
        <v>59.660658208965003</v>
      </c>
      <c r="CO39" s="109">
        <v>0</v>
      </c>
      <c r="CP39" s="109">
        <v>9.0563589361596595</v>
      </c>
      <c r="CQ39" s="109">
        <v>3.9926093603840398</v>
      </c>
      <c r="CR39" s="109">
        <v>3.59305011459404E-3</v>
      </c>
      <c r="CS39" s="109">
        <v>36.244004024647602</v>
      </c>
      <c r="CT39" s="109">
        <v>0.78896012418146</v>
      </c>
      <c r="CU39" s="109">
        <v>1.9978705139017902E-3</v>
      </c>
      <c r="CV39" s="109">
        <v>12.7648785451699</v>
      </c>
      <c r="CW39" s="109">
        <v>8.5107715693766794E-6</v>
      </c>
      <c r="CX39" s="109">
        <v>347.99827323352901</v>
      </c>
      <c r="CY39" s="109">
        <v>124.52361862959199</v>
      </c>
      <c r="CZ39" s="109">
        <v>2.9314317190993902</v>
      </c>
      <c r="DA39" s="109">
        <v>0</v>
      </c>
      <c r="DB39" s="109">
        <v>0</v>
      </c>
      <c r="DC39" s="109">
        <v>16.8660302270935</v>
      </c>
      <c r="DD39" s="109">
        <v>13.981770875064001</v>
      </c>
      <c r="DE39" s="109">
        <v>0</v>
      </c>
      <c r="DF39" s="109">
        <v>4.7657676806376399</v>
      </c>
      <c r="DG39" s="109">
        <v>1028.8137162905</v>
      </c>
      <c r="DH39" s="109">
        <v>8.4585535384672799</v>
      </c>
      <c r="DI39" s="109">
        <v>18.138831915664898</v>
      </c>
      <c r="DK39" s="30">
        <f t="shared" si="28"/>
        <v>7.9999947777357246E-3</v>
      </c>
      <c r="DL39" s="45">
        <f t="shared" si="29"/>
        <v>-4.3897295426702735E-3</v>
      </c>
      <c r="DM39" s="45"/>
      <c r="DN39" s="45">
        <f t="shared" si="30"/>
        <v>-4.3908905808633008E-3</v>
      </c>
      <c r="DO39" s="45">
        <f t="shared" si="31"/>
        <v>-4.3272485306002605E-3</v>
      </c>
      <c r="DP39" s="45">
        <f t="shared" si="32"/>
        <v>-4.3163581326290017E-3</v>
      </c>
      <c r="DQ39" s="45">
        <f t="shared" si="33"/>
        <v>-4.3901538633103762E-3</v>
      </c>
      <c r="DR39" s="45">
        <f t="shared" si="34"/>
        <v>-4.3900127834947487E-3</v>
      </c>
      <c r="DS39" s="45">
        <f t="shared" si="35"/>
        <v>-4.3906470425845228E-3</v>
      </c>
      <c r="DT39" s="45">
        <f t="shared" si="36"/>
        <v>-4.3915135503246987E-3</v>
      </c>
      <c r="DU39" s="45">
        <f t="shared" si="37"/>
        <v>-4.3893418285052173E-3</v>
      </c>
      <c r="DV39" s="45">
        <f t="shared" si="38"/>
        <v>-4.3901911816293304E-3</v>
      </c>
      <c r="DW39" s="45">
        <f t="shared" si="39"/>
        <v>-4.3901575645606331E-3</v>
      </c>
      <c r="DX39" s="45">
        <f t="shared" si="40"/>
        <v>-4.3890577901024973E-3</v>
      </c>
      <c r="DY39" s="45">
        <f t="shared" si="41"/>
        <v>-4.3866980408882855E-3</v>
      </c>
      <c r="DZ39" s="45">
        <f t="shared" si="42"/>
        <v>-4.3897597496147436E-3</v>
      </c>
      <c r="EA39" s="45">
        <f t="shared" si="43"/>
        <v>-4.3894037413055517E-3</v>
      </c>
      <c r="EB39" s="45">
        <f t="shared" si="44"/>
        <v>-4.3897441932506448E-3</v>
      </c>
      <c r="EC39" s="45">
        <f t="shared" si="45"/>
        <v>-4.3914245800418675E-3</v>
      </c>
      <c r="ED39" s="45">
        <f t="shared" si="46"/>
        <v>-4.389717054398396E-3</v>
      </c>
      <c r="EE39" s="45">
        <f t="shared" si="47"/>
        <v>-4.3881743025432664E-3</v>
      </c>
      <c r="EF39" s="45">
        <f t="shared" si="48"/>
        <v>-4.3935722819115333E-3</v>
      </c>
      <c r="EG39" s="45">
        <f t="shared" si="49"/>
        <v>-4.3890616869283177E-3</v>
      </c>
      <c r="EH39" s="45">
        <f t="shared" si="50"/>
        <v>-4.3889420811460264E-3</v>
      </c>
      <c r="EI39" s="45">
        <f t="shared" si="51"/>
        <v>-4.3889766365028809E-3</v>
      </c>
      <c r="EJ39" s="45">
        <f t="shared" si="52"/>
        <v>-4.3897308262210452E-3</v>
      </c>
      <c r="EK39" s="45">
        <f t="shared" si="53"/>
        <v>-4.389864401022148E-3</v>
      </c>
      <c r="EL39" s="45">
        <f t="shared" si="54"/>
        <v>-4.3895312686440561E-3</v>
      </c>
      <c r="EM39" s="45">
        <f t="shared" si="55"/>
        <v>-4.3903979052198365E-3</v>
      </c>
    </row>
    <row r="40" spans="1:143" x14ac:dyDescent="0.25">
      <c r="A40" s="22" t="s">
        <v>39</v>
      </c>
      <c r="B40" s="109">
        <v>1087.368563</v>
      </c>
      <c r="D40" s="109">
        <v>249.79806273</v>
      </c>
      <c r="E40" s="109">
        <v>16.323981917000001</v>
      </c>
      <c r="F40" s="109">
        <v>14.65347038</v>
      </c>
      <c r="G40" s="109">
        <v>33.685709758999998</v>
      </c>
      <c r="H40" s="109">
        <v>105.93255182999999</v>
      </c>
      <c r="I40" s="109">
        <v>4.09440443</v>
      </c>
      <c r="J40" s="109">
        <v>2.3262317598000002</v>
      </c>
      <c r="K40" s="109">
        <v>1.7846858833000001</v>
      </c>
      <c r="L40" s="109">
        <v>1.6364655136999999</v>
      </c>
      <c r="M40" s="109">
        <v>11.832325837999999</v>
      </c>
      <c r="N40" s="109">
        <v>0.29493545290000001</v>
      </c>
      <c r="O40" s="109">
        <v>1.7131489559999999</v>
      </c>
      <c r="P40" s="109">
        <v>0.95407497200000002</v>
      </c>
      <c r="Q40" s="109">
        <v>1.0592123645</v>
      </c>
      <c r="R40" s="109">
        <v>0.66048091170000001</v>
      </c>
      <c r="S40" s="109">
        <v>1.5858058800000002E-2</v>
      </c>
      <c r="U40" s="109">
        <v>1.4019862999999999E-3</v>
      </c>
      <c r="V40" s="109">
        <v>1.0281776999999999E-3</v>
      </c>
      <c r="W40" s="109">
        <v>0.23068725940000001</v>
      </c>
      <c r="X40" s="109">
        <v>0.17078818879999999</v>
      </c>
      <c r="Y40" s="109">
        <v>0.1655082675</v>
      </c>
      <c r="Z40" s="109">
        <v>0.2347427349</v>
      </c>
      <c r="AA40" s="109">
        <v>6.2482647299999999E-2</v>
      </c>
      <c r="AB40" s="109">
        <v>0.30561290209999997</v>
      </c>
      <c r="AC40" s="109">
        <v>4.6738770000000001E-4</v>
      </c>
      <c r="AE40" s="109" t="s">
        <v>39</v>
      </c>
      <c r="AF40" s="109">
        <v>0</v>
      </c>
      <c r="AG40" s="109">
        <v>0.38246103937091003</v>
      </c>
      <c r="AH40" s="109">
        <v>2.3160223446099799</v>
      </c>
      <c r="AI40" s="109">
        <v>4.0764321756268398</v>
      </c>
      <c r="AJ40" s="109">
        <v>4.0764321756268398</v>
      </c>
      <c r="AK40" s="109">
        <v>6.14146420053242</v>
      </c>
      <c r="AL40" s="109">
        <v>0</v>
      </c>
      <c r="AM40" s="109">
        <v>1.77685305364451</v>
      </c>
      <c r="AN40" s="109">
        <v>4.65346372238518E-4</v>
      </c>
      <c r="AO40" s="109">
        <v>1.62928238104404</v>
      </c>
      <c r="AP40" s="109">
        <v>0.113234174586914</v>
      </c>
      <c r="AQ40" s="109">
        <v>1082.5959741397801</v>
      </c>
      <c r="AR40" s="109">
        <v>5.2567477802212296E-3</v>
      </c>
      <c r="AS40" s="109">
        <v>0.12707966285928399</v>
      </c>
      <c r="AT40" s="109">
        <v>8.0922565692334095E-3</v>
      </c>
      <c r="AU40" s="109">
        <v>1.8801592838175199E-4</v>
      </c>
      <c r="AV40" s="109">
        <v>2.89356841831599E-2</v>
      </c>
      <c r="AW40" s="109">
        <v>4.8610688445796502E-4</v>
      </c>
      <c r="AX40" s="109">
        <v>16.140466387106201</v>
      </c>
      <c r="AY40" s="109">
        <v>0.555343460605499</v>
      </c>
      <c r="AZ40" s="109">
        <v>4.1532297518659398</v>
      </c>
      <c r="BA40" s="109">
        <v>0.23371226774307299</v>
      </c>
      <c r="BB40" s="109">
        <v>0</v>
      </c>
      <c r="BC40" s="109">
        <v>0</v>
      </c>
      <c r="BD40" s="109">
        <v>11.7804004196555</v>
      </c>
      <c r="BE40" s="109">
        <v>11.7804004196555</v>
      </c>
      <c r="BF40" s="109">
        <v>6.2208618105458101E-2</v>
      </c>
      <c r="BG40" s="109">
        <v>1.9896133818350099</v>
      </c>
      <c r="BH40" s="109">
        <v>4.5418421139954903</v>
      </c>
      <c r="BI40" s="109">
        <v>2.2170831649973499E-3</v>
      </c>
      <c r="BJ40" s="109">
        <v>10.757832207093999</v>
      </c>
      <c r="BK40" s="109">
        <v>8.0893198232823097E-3</v>
      </c>
      <c r="BL40" s="109">
        <v>7.6346619487756104E-2</v>
      </c>
      <c r="BM40" s="109">
        <v>0.21729444821067301</v>
      </c>
      <c r="BN40" s="109">
        <v>1.7056345211038499</v>
      </c>
      <c r="BO40" s="109">
        <v>0.94988819965260596</v>
      </c>
      <c r="BP40" s="109">
        <v>126.686332115279</v>
      </c>
      <c r="BQ40" s="109">
        <v>223.83146021373801</v>
      </c>
      <c r="BR40" s="109">
        <v>22.8805276987604</v>
      </c>
      <c r="BS40" s="109">
        <v>248.70160129433299</v>
      </c>
      <c r="BT40" s="109">
        <v>8.2427303109072298E-6</v>
      </c>
      <c r="BU40" s="109">
        <v>6.5932209389705498</v>
      </c>
      <c r="BV40" s="109">
        <v>1.57884017482652E-2</v>
      </c>
      <c r="BW40" s="109">
        <v>0</v>
      </c>
      <c r="BX40" s="109">
        <v>1.3958377177753099E-3</v>
      </c>
      <c r="BY40" s="109">
        <v>1.02366303675656E-3</v>
      </c>
      <c r="BZ40" s="109">
        <v>0.22967454722024699</v>
      </c>
      <c r="CA40" s="109">
        <v>0</v>
      </c>
      <c r="CB40" s="109">
        <v>28.716589832900599</v>
      </c>
      <c r="CC40" s="109">
        <v>6.2403109619316903E-3</v>
      </c>
      <c r="CD40" s="109">
        <v>3.3780143872087799E-5</v>
      </c>
      <c r="CE40" s="109">
        <v>5.0566153651129504</v>
      </c>
      <c r="CF40" s="109">
        <v>6.8950706856925502E-3</v>
      </c>
      <c r="CG40" s="109">
        <v>0</v>
      </c>
      <c r="CH40" s="109">
        <v>0.13923041165804101</v>
      </c>
      <c r="CI40" s="109">
        <v>16.253405841610999</v>
      </c>
      <c r="CJ40" s="109">
        <v>14.5902265893085</v>
      </c>
      <c r="CK40" s="109">
        <v>1.66317925230245</v>
      </c>
      <c r="CL40" s="109">
        <v>0</v>
      </c>
      <c r="CM40" s="109">
        <v>0</v>
      </c>
      <c r="CN40" s="109">
        <v>4.5913206126644397</v>
      </c>
      <c r="CO40" s="109">
        <v>0</v>
      </c>
      <c r="CP40" s="109">
        <v>0.70035774511262905</v>
      </c>
      <c r="CQ40" s="109">
        <v>0.30643247187729</v>
      </c>
      <c r="CR40" s="109">
        <v>3.0820801070233699E-4</v>
      </c>
      <c r="CS40" s="109">
        <v>2.8028562200653599</v>
      </c>
      <c r="CT40" s="109">
        <v>8.0855883047448895E-2</v>
      </c>
      <c r="CU40" s="109">
        <v>2.0604258505045801E-4</v>
      </c>
      <c r="CV40" s="109">
        <v>0.97972969129780496</v>
      </c>
      <c r="CW40" s="109">
        <v>6.5913277666407697E-7</v>
      </c>
      <c r="CX40" s="109">
        <v>33.537989098144202</v>
      </c>
      <c r="CY40" s="109">
        <v>12.804709285778401</v>
      </c>
      <c r="CZ40" s="109">
        <v>0.30427158016391298</v>
      </c>
      <c r="DA40" s="109">
        <v>0</v>
      </c>
      <c r="DB40" s="109">
        <v>0</v>
      </c>
      <c r="DC40" s="109">
        <v>1.7302577434066899</v>
      </c>
      <c r="DD40" s="109">
        <v>1.0545644794947</v>
      </c>
      <c r="DE40" s="109">
        <v>0</v>
      </c>
      <c r="DF40" s="109">
        <v>0.48495100950743197</v>
      </c>
      <c r="DG40" s="109">
        <v>105.46758775773399</v>
      </c>
      <c r="DH40" s="109">
        <v>0.65758239504070204</v>
      </c>
      <c r="DI40" s="109">
        <v>1.8651356864851101</v>
      </c>
      <c r="DK40" s="30">
        <f t="shared" si="28"/>
        <v>8.0000022978555137E-3</v>
      </c>
      <c r="DL40" s="45">
        <f t="shared" si="29"/>
        <v>-4.3891179335298772E-3</v>
      </c>
      <c r="DM40" s="45"/>
      <c r="DN40" s="45">
        <f t="shared" si="30"/>
        <v>-4.3893912694276793E-3</v>
      </c>
      <c r="DO40" s="45">
        <f t="shared" si="31"/>
        <v>-4.323459542399012E-3</v>
      </c>
      <c r="DP40" s="45">
        <f t="shared" si="32"/>
        <v>-4.3159599092525529E-3</v>
      </c>
      <c r="DQ40" s="45">
        <f t="shared" si="33"/>
        <v>-4.3852619378556817E-3</v>
      </c>
      <c r="DR40" s="45">
        <f t="shared" si="34"/>
        <v>-4.3892464047516899E-3</v>
      </c>
      <c r="DS40" s="45">
        <f t="shared" si="35"/>
        <v>-4.3894673035902781E-3</v>
      </c>
      <c r="DT40" s="45">
        <f t="shared" si="36"/>
        <v>-4.3888211684024294E-3</v>
      </c>
      <c r="DU40" s="45">
        <f t="shared" si="37"/>
        <v>-4.3889122051028592E-3</v>
      </c>
      <c r="DV40" s="45">
        <f t="shared" si="38"/>
        <v>-4.3894189005664313E-3</v>
      </c>
      <c r="DW40" s="45">
        <f t="shared" si="39"/>
        <v>-4.3884371555876749E-3</v>
      </c>
      <c r="DX40" s="45">
        <f t="shared" si="40"/>
        <v>-4.3887067113961061E-3</v>
      </c>
      <c r="DY40" s="45">
        <f t="shared" si="41"/>
        <v>-4.3863289703046709E-3</v>
      </c>
      <c r="DZ40" s="45">
        <f t="shared" si="42"/>
        <v>-4.3883053955575966E-3</v>
      </c>
      <c r="EA40" s="45">
        <f t="shared" si="43"/>
        <v>-4.3880577314578742E-3</v>
      </c>
      <c r="EB40" s="45">
        <f t="shared" si="44"/>
        <v>-4.3884942137654322E-3</v>
      </c>
      <c r="EC40" s="45">
        <f t="shared" si="45"/>
        <v>-4.3925333241166447E-3</v>
      </c>
      <c r="ED40" s="45">
        <f t="shared" si="46"/>
        <v>0</v>
      </c>
      <c r="EE40" s="45">
        <f t="shared" si="47"/>
        <v>-4.3856221880984089E-3</v>
      </c>
      <c r="EF40" s="45">
        <f t="shared" si="48"/>
        <v>-4.3909367451170529E-3</v>
      </c>
      <c r="EG40" s="45">
        <f t="shared" si="49"/>
        <v>-4.389978806749034E-3</v>
      </c>
      <c r="EH40" s="45">
        <f t="shared" si="50"/>
        <v>-4.3897332744696751E-3</v>
      </c>
      <c r="EI40" s="45">
        <f t="shared" si="51"/>
        <v>-4.3897569979880671E-3</v>
      </c>
      <c r="EJ40" s="45">
        <f t="shared" si="52"/>
        <v>-4.389772306972497E-3</v>
      </c>
      <c r="EK40" s="45">
        <f t="shared" si="53"/>
        <v>-4.3856847682236166E-3</v>
      </c>
      <c r="EL40" s="45">
        <f t="shared" si="54"/>
        <v>-4.388957164014288E-3</v>
      </c>
      <c r="EM40" s="45">
        <f t="shared" si="55"/>
        <v>-4.3675256355312879E-3</v>
      </c>
    </row>
    <row r="41" spans="1:143" x14ac:dyDescent="0.25">
      <c r="A41" s="22" t="s">
        <v>40</v>
      </c>
      <c r="B41" s="109">
        <v>8860.5079406000004</v>
      </c>
      <c r="D41" s="109">
        <v>2639.2610724000001</v>
      </c>
      <c r="E41" s="109">
        <v>253.46654694</v>
      </c>
      <c r="F41" s="109">
        <v>227.69002108999999</v>
      </c>
      <c r="G41" s="109">
        <v>311.30745753000002</v>
      </c>
      <c r="H41" s="109">
        <v>1238.6308197999999</v>
      </c>
      <c r="I41" s="109">
        <v>49.903027350999999</v>
      </c>
      <c r="J41" s="109">
        <v>28.410695104999999</v>
      </c>
      <c r="K41" s="109">
        <v>21.704063055999999</v>
      </c>
      <c r="L41" s="109">
        <v>20.048528310999998</v>
      </c>
      <c r="M41" s="109">
        <v>144.26303214000001</v>
      </c>
      <c r="N41" s="109">
        <v>4.1328966007999997</v>
      </c>
      <c r="O41" s="109">
        <v>20.918374012000001</v>
      </c>
      <c r="P41" s="109">
        <v>12.835774036</v>
      </c>
      <c r="Q41" s="109">
        <v>13.011945783</v>
      </c>
      <c r="R41" s="109">
        <v>8.2614895868999998</v>
      </c>
      <c r="S41" s="109">
        <v>0.23704405579999999</v>
      </c>
      <c r="T41" s="109">
        <v>1.8313700000000001E-5</v>
      </c>
      <c r="U41" s="109">
        <v>2.0988758699999999E-2</v>
      </c>
      <c r="V41" s="109">
        <v>1.5387937500000001E-2</v>
      </c>
      <c r="W41" s="109">
        <v>2.9135852606000001</v>
      </c>
      <c r="X41" s="109">
        <v>0.8405413638</v>
      </c>
      <c r="Y41" s="109">
        <v>0.81442153579999998</v>
      </c>
      <c r="Z41" s="109">
        <v>2.8275356318</v>
      </c>
      <c r="AA41" s="109">
        <v>0.49762471390000002</v>
      </c>
      <c r="AB41" s="109">
        <v>3.7545125554999998</v>
      </c>
      <c r="AC41" s="109">
        <v>6.9914386000000002E-3</v>
      </c>
      <c r="AE41" s="109" t="s">
        <v>40</v>
      </c>
      <c r="AF41" s="109">
        <v>0</v>
      </c>
      <c r="AG41" s="109">
        <v>4.5506403005309304</v>
      </c>
      <c r="AH41" s="109">
        <v>28.285987051816399</v>
      </c>
      <c r="AI41" s="109">
        <v>49.683970877264699</v>
      </c>
      <c r="AJ41" s="109">
        <v>49.683970877264699</v>
      </c>
      <c r="AK41" s="109">
        <v>72.544962982049896</v>
      </c>
      <c r="AL41" s="109">
        <v>0</v>
      </c>
      <c r="AM41" s="109">
        <v>21.608815244344701</v>
      </c>
      <c r="AN41" s="109">
        <v>6.9607623876280699E-3</v>
      </c>
      <c r="AO41" s="109">
        <v>19.960546597960999</v>
      </c>
      <c r="AP41" s="109">
        <v>0.43207718287521801</v>
      </c>
      <c r="AQ41" s="109">
        <v>8821.6176208821798</v>
      </c>
      <c r="AR41" s="109">
        <v>2.6005188983614098E-2</v>
      </c>
      <c r="AS41" s="109">
        <v>0.62532518081108002</v>
      </c>
      <c r="AT41" s="109">
        <v>3.9819884870307597E-2</v>
      </c>
      <c r="AU41" s="109">
        <v>9.2517479126528698E-4</v>
      </c>
      <c r="AV41" s="109">
        <v>0.14238474104388801</v>
      </c>
      <c r="AW41" s="109">
        <v>2.3919949163830898E-3</v>
      </c>
      <c r="AX41" s="109">
        <v>191.12357939462299</v>
      </c>
      <c r="AY41" s="109">
        <v>6.4839627570055898</v>
      </c>
      <c r="AZ41" s="109">
        <v>48.863879221518602</v>
      </c>
      <c r="BA41" s="109">
        <v>2.8151263675435798</v>
      </c>
      <c r="BB41" s="109">
        <v>0</v>
      </c>
      <c r="BC41" s="109">
        <v>0</v>
      </c>
      <c r="BD41" s="109">
        <v>143.62990208174099</v>
      </c>
      <c r="BE41" s="109">
        <v>143.62990208174099</v>
      </c>
      <c r="BF41" s="109">
        <v>0.49544003217571397</v>
      </c>
      <c r="BG41" s="109">
        <v>21.021414757402201</v>
      </c>
      <c r="BH41" s="109">
        <v>53.132929482590598</v>
      </c>
      <c r="BI41" s="109">
        <v>8.4538109381626699E-3</v>
      </c>
      <c r="BJ41" s="109">
        <v>127.57169622268501</v>
      </c>
      <c r="BK41" s="109">
        <v>3.6785569497270701E-2</v>
      </c>
      <c r="BL41" s="109">
        <v>1.0698364927771</v>
      </c>
      <c r="BM41" s="109">
        <v>3.0449200041887798</v>
      </c>
      <c r="BN41" s="109">
        <v>20.8266202300216</v>
      </c>
      <c r="BO41" s="109">
        <v>12.779434402105601</v>
      </c>
      <c r="BP41" s="109">
        <v>1492.66028928388</v>
      </c>
      <c r="BQ41" s="109">
        <v>2364.9088532032602</v>
      </c>
      <c r="BR41" s="109">
        <v>241.74648820798399</v>
      </c>
      <c r="BS41" s="109">
        <v>2627.6767561686402</v>
      </c>
      <c r="BT41" s="109">
        <v>3.7483337801188402E-5</v>
      </c>
      <c r="BU41" s="109">
        <v>77.815191278429396</v>
      </c>
      <c r="BV41" s="109">
        <v>0.23600393581309201</v>
      </c>
      <c r="BW41" s="109">
        <v>1.8233435150713399E-5</v>
      </c>
      <c r="BX41" s="109">
        <v>2.08966568778804E-2</v>
      </c>
      <c r="BY41" s="109">
        <v>1.53203587567254E-2</v>
      </c>
      <c r="BZ41" s="109">
        <v>2.9007976739738801</v>
      </c>
      <c r="CA41" s="109">
        <v>0</v>
      </c>
      <c r="CB41" s="109">
        <v>328.49172524463597</v>
      </c>
      <c r="CC41" s="109">
        <v>9.6942765808517503E-2</v>
      </c>
      <c r="CD41" s="109">
        <v>1.6622376448894099E-4</v>
      </c>
      <c r="CE41" s="109">
        <v>78.262781387478796</v>
      </c>
      <c r="CF41" s="109">
        <v>0.108265589400177</v>
      </c>
      <c r="CG41" s="109">
        <v>0</v>
      </c>
      <c r="CH41" s="109">
        <v>2.19966664561252</v>
      </c>
      <c r="CI41" s="109">
        <v>252.37099330203699</v>
      </c>
      <c r="CJ41" s="109">
        <v>226.70760492976501</v>
      </c>
      <c r="CK41" s="109">
        <v>25.663388372272401</v>
      </c>
      <c r="CL41" s="109">
        <v>0</v>
      </c>
      <c r="CM41" s="109">
        <v>0</v>
      </c>
      <c r="CN41" s="109">
        <v>71.965143430501996</v>
      </c>
      <c r="CO41" s="109">
        <v>0</v>
      </c>
      <c r="CP41" s="109">
        <v>10.7471603623296</v>
      </c>
      <c r="CQ41" s="109">
        <v>4.8413996699680801</v>
      </c>
      <c r="CR41" s="109">
        <v>1.41433926755843E-3</v>
      </c>
      <c r="CS41" s="109">
        <v>43.0111477075789</v>
      </c>
      <c r="CT41" s="109">
        <v>0.962049857379775</v>
      </c>
      <c r="CU41" s="109">
        <v>8.3856859511565905E-4</v>
      </c>
      <c r="CV41" s="109">
        <v>15.472674996059199</v>
      </c>
      <c r="CW41" s="109">
        <v>3.2433998505674098E-6</v>
      </c>
      <c r="CX41" s="109">
        <v>309.941134944162</v>
      </c>
      <c r="CY41" s="109">
        <v>145.86208541713401</v>
      </c>
      <c r="CZ41" s="109">
        <v>3.7380311507002402</v>
      </c>
      <c r="DA41" s="109">
        <v>0</v>
      </c>
      <c r="DB41" s="109">
        <v>0</v>
      </c>
      <c r="DC41" s="109">
        <v>19.5942720357979</v>
      </c>
      <c r="DD41" s="109">
        <v>12.9548387108194</v>
      </c>
      <c r="DE41" s="109">
        <v>0</v>
      </c>
      <c r="DF41" s="109">
        <v>5.0002067539530701</v>
      </c>
      <c r="DG41" s="109">
        <v>1233.1940462232001</v>
      </c>
      <c r="DH41" s="109">
        <v>8.2252300151849393</v>
      </c>
      <c r="DI41" s="109">
        <v>20.878510797499001</v>
      </c>
      <c r="DK41" s="30">
        <f t="shared" si="28"/>
        <v>8.0000002694597342E-3</v>
      </c>
      <c r="DL41" s="45">
        <f t="shared" si="29"/>
        <v>-4.3891749749041019E-3</v>
      </c>
      <c r="DM41" s="45"/>
      <c r="DN41" s="45">
        <f t="shared" si="30"/>
        <v>-4.3892271031852823E-3</v>
      </c>
      <c r="DO41" s="45">
        <f t="shared" si="31"/>
        <v>-4.3222809920645837E-3</v>
      </c>
      <c r="DP41" s="45">
        <f t="shared" si="32"/>
        <v>-4.314708899107407E-3</v>
      </c>
      <c r="DQ41" s="45">
        <f t="shared" si="33"/>
        <v>-4.3889812235106849E-3</v>
      </c>
      <c r="DR41" s="45">
        <f t="shared" si="34"/>
        <v>-4.3893414324033368E-3</v>
      </c>
      <c r="DS41" s="45">
        <f t="shared" si="35"/>
        <v>-4.3896429808663777E-3</v>
      </c>
      <c r="DT41" s="45">
        <f t="shared" si="36"/>
        <v>-4.3894756084884535E-3</v>
      </c>
      <c r="DU41" s="45">
        <f t="shared" si="37"/>
        <v>-4.388478388103802E-3</v>
      </c>
      <c r="DV41" s="45">
        <f t="shared" si="38"/>
        <v>-4.3884374790107003E-3</v>
      </c>
      <c r="DW41" s="45">
        <f t="shared" si="39"/>
        <v>-4.3887200266565334E-3</v>
      </c>
      <c r="DX41" s="45">
        <f t="shared" si="40"/>
        <v>-4.3891985661118245E-3</v>
      </c>
      <c r="DY41" s="45">
        <f t="shared" si="41"/>
        <v>-4.3862769604255843E-3</v>
      </c>
      <c r="DZ41" s="45">
        <f t="shared" si="42"/>
        <v>-4.3892665714109613E-3</v>
      </c>
      <c r="EA41" s="45">
        <f t="shared" si="43"/>
        <v>-4.3888187925905315E-3</v>
      </c>
      <c r="EB41" s="45">
        <f t="shared" si="44"/>
        <v>-4.3889871594774118E-3</v>
      </c>
      <c r="EC41" s="45">
        <f t="shared" si="45"/>
        <v>-4.3878762679691631E-3</v>
      </c>
      <c r="ED41" s="45">
        <f t="shared" si="46"/>
        <v>-4.3827762432824512E-3</v>
      </c>
      <c r="EE41" s="45">
        <f t="shared" si="47"/>
        <v>-4.3881500300253003E-3</v>
      </c>
      <c r="EF41" s="45">
        <f t="shared" si="48"/>
        <v>-4.3916699866112848E-3</v>
      </c>
      <c r="EG41" s="45">
        <f t="shared" si="49"/>
        <v>-4.3889522640866993E-3</v>
      </c>
      <c r="EH41" s="45">
        <f t="shared" si="50"/>
        <v>-4.3890741638024106E-3</v>
      </c>
      <c r="EI41" s="45">
        <f t="shared" si="51"/>
        <v>-4.389077658125403E-3</v>
      </c>
      <c r="EJ41" s="45">
        <f t="shared" si="52"/>
        <v>-4.3887207350665628E-3</v>
      </c>
      <c r="EK41" s="45">
        <f t="shared" si="53"/>
        <v>-4.3902195032963403E-3</v>
      </c>
      <c r="EL41" s="45">
        <f t="shared" si="54"/>
        <v>-4.3897588717917609E-3</v>
      </c>
      <c r="EM41" s="45">
        <f t="shared" si="55"/>
        <v>-4.3876824394810891E-3</v>
      </c>
    </row>
    <row r="42" spans="1:143" x14ac:dyDescent="0.25">
      <c r="A42" s="22" t="s">
        <v>41</v>
      </c>
      <c r="B42" s="109">
        <v>1822.1511811</v>
      </c>
      <c r="D42" s="109">
        <v>226.19414547</v>
      </c>
      <c r="E42" s="109">
        <v>41.520263743000001</v>
      </c>
      <c r="F42" s="109">
        <v>34.713679413000001</v>
      </c>
      <c r="G42" s="109">
        <v>29.964209306000001</v>
      </c>
      <c r="H42" s="109">
        <v>129.62310869000001</v>
      </c>
      <c r="I42" s="109">
        <v>4.9051750904000002</v>
      </c>
      <c r="J42" s="109">
        <v>2.7607746424999999</v>
      </c>
      <c r="K42" s="109">
        <v>2.5343707672</v>
      </c>
      <c r="L42" s="109">
        <v>2.0469138092999999</v>
      </c>
      <c r="M42" s="109">
        <v>14.274793346999999</v>
      </c>
      <c r="N42" s="109">
        <v>1.2548830134</v>
      </c>
      <c r="O42" s="109">
        <v>2.0280842519000002</v>
      </c>
      <c r="P42" s="109">
        <v>2.5322968299999999</v>
      </c>
      <c r="Q42" s="109">
        <v>2.3629106266000002</v>
      </c>
      <c r="R42" s="109">
        <v>1.4198444225</v>
      </c>
      <c r="S42" s="109">
        <v>6.9398883499999994E-2</v>
      </c>
      <c r="T42" s="109">
        <v>1.37365E-5</v>
      </c>
      <c r="U42" s="109">
        <v>6.1602973E-3</v>
      </c>
      <c r="V42" s="109">
        <v>4.5142838000000003E-3</v>
      </c>
      <c r="W42" s="109">
        <v>0.38540849459999998</v>
      </c>
      <c r="X42" s="109">
        <v>9.9977592399999995E-2</v>
      </c>
      <c r="Y42" s="109">
        <v>9.6819323099999993E-2</v>
      </c>
      <c r="Z42" s="109">
        <v>0.43041975710000002</v>
      </c>
      <c r="AA42" s="109">
        <v>0.12515808370000001</v>
      </c>
      <c r="AB42" s="109">
        <v>0.3997557846</v>
      </c>
      <c r="AC42" s="109">
        <v>2.0493845000000002E-3</v>
      </c>
      <c r="AE42" s="109" t="s">
        <v>41</v>
      </c>
      <c r="AF42" s="109">
        <v>0</v>
      </c>
      <c r="AG42" s="109">
        <v>0.475607811970165</v>
      </c>
      <c r="AH42" s="109">
        <v>2.7485759010531701</v>
      </c>
      <c r="AI42" s="109">
        <v>4.8834910883760196</v>
      </c>
      <c r="AJ42" s="109">
        <v>4.8834910883760196</v>
      </c>
      <c r="AK42" s="109">
        <v>7.5863619573929997</v>
      </c>
      <c r="AL42" s="109">
        <v>0</v>
      </c>
      <c r="AM42" s="109">
        <v>2.5231717362963</v>
      </c>
      <c r="AN42" s="109">
        <v>2.0403353481358599E-3</v>
      </c>
      <c r="AO42" s="109">
        <v>2.0378691973936101</v>
      </c>
      <c r="AP42" s="109">
        <v>5.1916881938689603E-2</v>
      </c>
      <c r="AQ42" s="109">
        <v>1814.1011406017501</v>
      </c>
      <c r="AR42" s="109">
        <v>3.1443220679354201E-3</v>
      </c>
      <c r="AS42" s="109">
        <v>7.4337240593704695E-2</v>
      </c>
      <c r="AT42" s="109">
        <v>4.7336892421060697E-3</v>
      </c>
      <c r="AU42" s="109">
        <v>1.0998183963623701E-4</v>
      </c>
      <c r="AV42" s="109">
        <v>1.6926396442798301E-2</v>
      </c>
      <c r="AW42" s="109">
        <v>2.8435519215264798E-4</v>
      </c>
      <c r="AX42" s="109">
        <v>19.982120121087402</v>
      </c>
      <c r="AY42" s="109">
        <v>0.67857935159198302</v>
      </c>
      <c r="AZ42" s="109">
        <v>5.1111228251385601</v>
      </c>
      <c r="BA42" s="109">
        <v>0.42851799850044398</v>
      </c>
      <c r="BB42" s="109">
        <v>0</v>
      </c>
      <c r="BC42" s="109">
        <v>0</v>
      </c>
      <c r="BD42" s="109">
        <v>14.211727831112601</v>
      </c>
      <c r="BE42" s="109">
        <v>14.211727831112601</v>
      </c>
      <c r="BF42" s="109">
        <v>0.124605275436493</v>
      </c>
      <c r="BG42" s="109">
        <v>1.8015588678580601</v>
      </c>
      <c r="BH42" s="109">
        <v>5.55987064496989</v>
      </c>
      <c r="BI42" s="109">
        <v>1.01556898120859E-3</v>
      </c>
      <c r="BJ42" s="109">
        <v>13.336595896168699</v>
      </c>
      <c r="BK42" s="109">
        <v>4.3357279315497602E-3</v>
      </c>
      <c r="BL42" s="109">
        <v>0.32482827884609999</v>
      </c>
      <c r="BM42" s="109">
        <v>0.92451145926134104</v>
      </c>
      <c r="BN42" s="109">
        <v>2.01912905017877</v>
      </c>
      <c r="BO42" s="109">
        <v>2.5211098317396701</v>
      </c>
      <c r="BP42" s="109">
        <v>156.353084251392</v>
      </c>
      <c r="BQ42" s="109">
        <v>202.67541614797199</v>
      </c>
      <c r="BR42" s="109">
        <v>20.717939762582901</v>
      </c>
      <c r="BS42" s="109">
        <v>225.19491477841299</v>
      </c>
      <c r="BT42" s="109">
        <v>4.4180393653977796E-6</v>
      </c>
      <c r="BU42" s="109">
        <v>8.1376269760799094</v>
      </c>
      <c r="BV42" s="109">
        <v>6.9092381410403594E-2</v>
      </c>
      <c r="BW42" s="109">
        <v>1.3675834679806201E-5</v>
      </c>
      <c r="BX42" s="109">
        <v>6.1331172471537701E-3</v>
      </c>
      <c r="BY42" s="109">
        <v>4.4943441726986201E-3</v>
      </c>
      <c r="BZ42" s="109">
        <v>0.38370724144042501</v>
      </c>
      <c r="CA42" s="109">
        <v>0</v>
      </c>
      <c r="CB42" s="109">
        <v>34.430287741046499</v>
      </c>
      <c r="CC42" s="109">
        <v>1.47779994506963E-2</v>
      </c>
      <c r="CD42" s="109">
        <v>1.9760287718778399E-5</v>
      </c>
      <c r="CE42" s="109">
        <v>11.9248300509377</v>
      </c>
      <c r="CF42" s="109">
        <v>1.65198871586721E-2</v>
      </c>
      <c r="CG42" s="109">
        <v>0</v>
      </c>
      <c r="CH42" s="109">
        <v>0.33582880203927501</v>
      </c>
      <c r="CI42" s="109">
        <v>41.339437543472201</v>
      </c>
      <c r="CJ42" s="109">
        <v>34.562918454840897</v>
      </c>
      <c r="CK42" s="109">
        <v>6.7765190886313098</v>
      </c>
      <c r="CL42" s="109">
        <v>0</v>
      </c>
      <c r="CM42" s="109">
        <v>0</v>
      </c>
      <c r="CN42" s="109">
        <v>10.980885356459799</v>
      </c>
      <c r="CO42" s="109">
        <v>0</v>
      </c>
      <c r="CP42" s="109">
        <v>1.6370057256314801</v>
      </c>
      <c r="CQ42" s="109">
        <v>0.739149895478871</v>
      </c>
      <c r="CR42" s="109">
        <v>1.6938835436983599E-4</v>
      </c>
      <c r="CS42" s="109">
        <v>6.5514599721335802</v>
      </c>
      <c r="CT42" s="109">
        <v>0.100548075420441</v>
      </c>
      <c r="CU42" s="109">
        <v>1.0183730628813299E-4</v>
      </c>
      <c r="CV42" s="109">
        <v>2.3621693940376001</v>
      </c>
      <c r="CW42" s="109">
        <v>3.8556481662174698E-7</v>
      </c>
      <c r="CX42" s="109">
        <v>29.831811065391001</v>
      </c>
      <c r="CY42" s="109">
        <v>15.2927712671954</v>
      </c>
      <c r="CZ42" s="109">
        <v>0.39799009961938803</v>
      </c>
      <c r="DA42" s="109">
        <v>0</v>
      </c>
      <c r="DB42" s="109">
        <v>0</v>
      </c>
      <c r="DC42" s="109">
        <v>2.05536775409582</v>
      </c>
      <c r="DD42" s="109">
        <v>2.3524716929657399</v>
      </c>
      <c r="DE42" s="109">
        <v>0</v>
      </c>
      <c r="DF42" s="109">
        <v>0.52852560025110595</v>
      </c>
      <c r="DG42" s="109">
        <v>129.050364441982</v>
      </c>
      <c r="DH42" s="109">
        <v>1.4135729803702699</v>
      </c>
      <c r="DI42" s="109">
        <v>2.1918936353905201</v>
      </c>
      <c r="DK42" s="30">
        <f t="shared" si="28"/>
        <v>7.9999980000914125E-3</v>
      </c>
      <c r="DL42" s="45">
        <f t="shared" si="29"/>
        <v>-4.4178773867656045E-3</v>
      </c>
      <c r="DM42" s="45"/>
      <c r="DN42" s="45">
        <f t="shared" si="30"/>
        <v>-4.4175798162712802E-3</v>
      </c>
      <c r="DO42" s="45">
        <f t="shared" si="31"/>
        <v>-4.3551312835358883E-3</v>
      </c>
      <c r="DP42" s="45">
        <f t="shared" si="32"/>
        <v>-4.3429841119822423E-3</v>
      </c>
      <c r="DQ42" s="45">
        <f t="shared" si="33"/>
        <v>-4.4185461146971881E-3</v>
      </c>
      <c r="DR42" s="45">
        <f t="shared" si="34"/>
        <v>-4.4185350421409612E-3</v>
      </c>
      <c r="DS42" s="45">
        <f t="shared" si="35"/>
        <v>-4.420637719215915E-3</v>
      </c>
      <c r="DT42" s="45">
        <f t="shared" si="36"/>
        <v>-4.4185937015791266E-3</v>
      </c>
      <c r="DU42" s="45">
        <f t="shared" si="37"/>
        <v>-4.418860511113302E-3</v>
      </c>
      <c r="DV42" s="45">
        <f t="shared" si="38"/>
        <v>-4.4186579157834173E-3</v>
      </c>
      <c r="DW42" s="45">
        <f t="shared" si="39"/>
        <v>-4.4179634937168743E-3</v>
      </c>
      <c r="DX42" s="45">
        <f t="shared" si="40"/>
        <v>-4.4173641952009604E-3</v>
      </c>
      <c r="DY42" s="45">
        <f t="shared" si="41"/>
        <v>-4.4155964984396367E-3</v>
      </c>
      <c r="DZ42" s="45">
        <f t="shared" si="42"/>
        <v>-4.4177278618359574E-3</v>
      </c>
      <c r="EA42" s="45">
        <f t="shared" si="43"/>
        <v>-4.4178283836663387E-3</v>
      </c>
      <c r="EB42" s="45">
        <f t="shared" si="44"/>
        <v>-4.4169924749132691E-3</v>
      </c>
      <c r="EC42" s="45">
        <f t="shared" si="45"/>
        <v>-4.4165276750655494E-3</v>
      </c>
      <c r="ED42" s="45">
        <f t="shared" si="46"/>
        <v>-4.4163593487277775E-3</v>
      </c>
      <c r="EE42" s="45">
        <f t="shared" si="47"/>
        <v>-4.4121332985390021E-3</v>
      </c>
      <c r="EF42" s="45">
        <f t="shared" si="48"/>
        <v>-4.4170079208090945E-3</v>
      </c>
      <c r="EG42" s="45">
        <f t="shared" si="49"/>
        <v>-4.4141558460994495E-3</v>
      </c>
      <c r="EH42" s="45">
        <f t="shared" si="50"/>
        <v>-4.4170599737970622E-3</v>
      </c>
      <c r="EI42" s="45">
        <f t="shared" si="51"/>
        <v>-4.4170912986071821E-3</v>
      </c>
      <c r="EJ42" s="45">
        <f t="shared" si="52"/>
        <v>-4.4183812852117959E-3</v>
      </c>
      <c r="EK42" s="45">
        <f t="shared" si="53"/>
        <v>-4.4168802139226884E-3</v>
      </c>
      <c r="EL42" s="45">
        <f t="shared" si="54"/>
        <v>-4.4169091446137143E-3</v>
      </c>
      <c r="EM42" s="45">
        <f t="shared" si="55"/>
        <v>-4.4155461623430394E-3</v>
      </c>
    </row>
    <row r="43" spans="1:143" x14ac:dyDescent="0.25">
      <c r="A43" s="22" t="s">
        <v>42</v>
      </c>
      <c r="B43" s="109">
        <v>11393.084348</v>
      </c>
      <c r="D43" s="109">
        <v>3155.7180877000001</v>
      </c>
      <c r="E43" s="109">
        <v>183.39150577000001</v>
      </c>
      <c r="F43" s="109">
        <v>162.11034634000001</v>
      </c>
      <c r="G43" s="109">
        <v>422.39639750999999</v>
      </c>
      <c r="H43" s="109">
        <v>1467.5508030000001</v>
      </c>
      <c r="I43" s="109">
        <v>56.904731562000002</v>
      </c>
      <c r="J43" s="109">
        <v>32.342567395000003</v>
      </c>
      <c r="K43" s="109">
        <v>24.411665881000001</v>
      </c>
      <c r="L43" s="109">
        <v>22.710900631000001</v>
      </c>
      <c r="M43" s="109">
        <v>164.40551292999999</v>
      </c>
      <c r="N43" s="109">
        <v>3.7339479426</v>
      </c>
      <c r="O43" s="109">
        <v>23.818173383000001</v>
      </c>
      <c r="P43" s="109">
        <v>12.917499467000001</v>
      </c>
      <c r="Q43" s="109">
        <v>13.881588075</v>
      </c>
      <c r="R43" s="109">
        <v>8.8002767624999994</v>
      </c>
      <c r="S43" s="109">
        <v>0.20829164680000001</v>
      </c>
      <c r="T43" s="109">
        <v>9.4640912999999996E-8</v>
      </c>
      <c r="U43" s="109">
        <v>1.8418878400000002E-2</v>
      </c>
      <c r="V43" s="109">
        <v>1.3507711699999999E-2</v>
      </c>
      <c r="W43" s="109">
        <v>3.1805916118000002</v>
      </c>
      <c r="X43" s="109">
        <v>3.4542413058000001</v>
      </c>
      <c r="Y43" s="109">
        <v>3.3488931642000002</v>
      </c>
      <c r="Z43" s="109">
        <v>3.1119182127</v>
      </c>
      <c r="AA43" s="109">
        <v>0.64338507369999998</v>
      </c>
      <c r="AB43" s="109">
        <v>4.2336777335000004</v>
      </c>
      <c r="AC43" s="109">
        <v>6.1402011999999997E-3</v>
      </c>
      <c r="AE43" s="109" t="s">
        <v>42</v>
      </c>
      <c r="AF43" s="109">
        <v>0</v>
      </c>
      <c r="AG43" s="109">
        <v>5.3390441463412497</v>
      </c>
      <c r="AH43" s="109">
        <v>32.199912902159603</v>
      </c>
      <c r="AI43" s="109">
        <v>56.653744845995803</v>
      </c>
      <c r="AJ43" s="109">
        <v>56.653744845995803</v>
      </c>
      <c r="AK43" s="109">
        <v>85.743930168810607</v>
      </c>
      <c r="AL43" s="109">
        <v>0</v>
      </c>
      <c r="AM43" s="109">
        <v>24.304033725313602</v>
      </c>
      <c r="AN43" s="109">
        <v>6.1131311937943104E-3</v>
      </c>
      <c r="AO43" s="109">
        <v>22.610751184245601</v>
      </c>
      <c r="AP43" s="109">
        <v>0.98436257370807601</v>
      </c>
      <c r="AQ43" s="109">
        <v>11342.8596197882</v>
      </c>
      <c r="AR43" s="109">
        <v>0.10488339319657999</v>
      </c>
      <c r="AS43" s="109">
        <v>2.5712715912928399</v>
      </c>
      <c r="AT43" s="109">
        <v>0.16373538772034299</v>
      </c>
      <c r="AU43" s="109">
        <v>3.8042253063553699E-3</v>
      </c>
      <c r="AV43" s="109">
        <v>0.58547160981872504</v>
      </c>
      <c r="AW43" s="109">
        <v>9.8356416820273695E-3</v>
      </c>
      <c r="AX43" s="109">
        <v>224.81168129909</v>
      </c>
      <c r="AY43" s="109">
        <v>7.6718951181741</v>
      </c>
      <c r="AZ43" s="109">
        <v>57.669028723421299</v>
      </c>
      <c r="BA43" s="109">
        <v>3.09820216085458</v>
      </c>
      <c r="BB43" s="109">
        <v>0</v>
      </c>
      <c r="BC43" s="109">
        <v>0</v>
      </c>
      <c r="BD43" s="109">
        <v>163.68021916565999</v>
      </c>
      <c r="BE43" s="109">
        <v>163.68021916565999</v>
      </c>
      <c r="BF43" s="109">
        <v>0.64054937898200803</v>
      </c>
      <c r="BG43" s="109">
        <v>25.1343605326371</v>
      </c>
      <c r="BH43" s="109">
        <v>62.830408558986498</v>
      </c>
      <c r="BI43" s="109">
        <v>1.92780262235515E-2</v>
      </c>
      <c r="BJ43" s="109">
        <v>150.158519035577</v>
      </c>
      <c r="BK43" s="109">
        <v>0.114121661366309</v>
      </c>
      <c r="BL43" s="109">
        <v>0.96655063971295796</v>
      </c>
      <c r="BM43" s="109">
        <v>2.7509536176237401</v>
      </c>
      <c r="BN43" s="109">
        <v>23.713171277147001</v>
      </c>
      <c r="BO43" s="109">
        <v>12.860570854694201</v>
      </c>
      <c r="BP43" s="109">
        <v>1755.16141324515</v>
      </c>
      <c r="BQ43" s="109">
        <v>2827.6131809405902</v>
      </c>
      <c r="BR43" s="109">
        <v>289.045039547371</v>
      </c>
      <c r="BS43" s="109">
        <v>3141.7925810206002</v>
      </c>
      <c r="BT43" s="109">
        <v>1.16286222663927E-4</v>
      </c>
      <c r="BU43" s="109">
        <v>91.730953718014902</v>
      </c>
      <c r="BV43" s="109">
        <v>0.20737385320689999</v>
      </c>
      <c r="BW43" s="109">
        <v>9.4222916384199503E-8</v>
      </c>
      <c r="BX43" s="109">
        <v>1.83376691519643E-2</v>
      </c>
      <c r="BY43" s="109">
        <v>1.34482340665831E-2</v>
      </c>
      <c r="BZ43" s="109">
        <v>3.1665705102207999</v>
      </c>
      <c r="CA43" s="109">
        <v>0</v>
      </c>
      <c r="CB43" s="109">
        <v>393.04404850047899</v>
      </c>
      <c r="CC43" s="109">
        <v>6.9316892983559003E-2</v>
      </c>
      <c r="CD43" s="109">
        <v>6.8349359661755795E-4</v>
      </c>
      <c r="CE43" s="109">
        <v>56.666926654949101</v>
      </c>
      <c r="CF43" s="109">
        <v>7.6089400026642801E-2</v>
      </c>
      <c r="CG43" s="109">
        <v>0</v>
      </c>
      <c r="CH43" s="109">
        <v>1.5291653059899499</v>
      </c>
      <c r="CI43" s="109">
        <v>182.59515280846301</v>
      </c>
      <c r="CJ43" s="109">
        <v>161.407721751038</v>
      </c>
      <c r="CK43" s="109">
        <v>21.187431057424799</v>
      </c>
      <c r="CL43" s="109">
        <v>0</v>
      </c>
      <c r="CM43" s="109">
        <v>0</v>
      </c>
      <c r="CN43" s="109">
        <v>50.330854990591703</v>
      </c>
      <c r="CO43" s="109">
        <v>0</v>
      </c>
      <c r="CP43" s="109">
        <v>7.7165268840247503</v>
      </c>
      <c r="CQ43" s="109">
        <v>3.3654117275506099</v>
      </c>
      <c r="CR43" s="109">
        <v>4.8760804208358797E-3</v>
      </c>
      <c r="CS43" s="109">
        <v>30.8817546826171</v>
      </c>
      <c r="CT43" s="109">
        <v>1.1287248286532801</v>
      </c>
      <c r="CU43" s="109">
        <v>1.8374514219933E-3</v>
      </c>
      <c r="CV43" s="109">
        <v>10.764264850426301</v>
      </c>
      <c r="CW43" s="109">
        <v>1.3336439399567799E-5</v>
      </c>
      <c r="CX43" s="109">
        <v>420.53299719005997</v>
      </c>
      <c r="CY43" s="109">
        <v>174.703252882719</v>
      </c>
      <c r="CZ43" s="109">
        <v>4.2150028496239296</v>
      </c>
      <c r="DA43" s="109">
        <v>0</v>
      </c>
      <c r="DB43" s="109">
        <v>0</v>
      </c>
      <c r="DC43" s="109">
        <v>23.6331569727245</v>
      </c>
      <c r="DD43" s="109">
        <v>13.820418097029799</v>
      </c>
      <c r="DE43" s="109">
        <v>0</v>
      </c>
      <c r="DF43" s="109">
        <v>6.4640698000285699</v>
      </c>
      <c r="DG43" s="109">
        <v>1461.08042801331</v>
      </c>
      <c r="DH43" s="109">
        <v>8.7614819884002308</v>
      </c>
      <c r="DI43" s="109">
        <v>25.2690377149254</v>
      </c>
      <c r="DK43" s="30">
        <f t="shared" si="28"/>
        <v>8.0000063290213419E-3</v>
      </c>
      <c r="DL43" s="45">
        <f t="shared" si="29"/>
        <v>-4.4083521790670536E-3</v>
      </c>
      <c r="DM43" s="45"/>
      <c r="DN43" s="45">
        <f t="shared" si="30"/>
        <v>-4.4127853922304146E-3</v>
      </c>
      <c r="DO43" s="45">
        <f t="shared" si="31"/>
        <v>-4.3423655757303201E-3</v>
      </c>
      <c r="DP43" s="45">
        <f t="shared" si="32"/>
        <v>-4.3342365544538995E-3</v>
      </c>
      <c r="DQ43" s="45">
        <f t="shared" si="33"/>
        <v>-4.4114967147557121E-3</v>
      </c>
      <c r="DR43" s="45">
        <f t="shared" si="34"/>
        <v>-4.4089614979346669E-3</v>
      </c>
      <c r="DS43" s="45">
        <f t="shared" si="35"/>
        <v>-4.410647570329702E-3</v>
      </c>
      <c r="DT43" s="45">
        <f t="shared" si="36"/>
        <v>-4.4107349641776903E-3</v>
      </c>
      <c r="DU43" s="45">
        <f t="shared" si="37"/>
        <v>-4.4090459131742978E-3</v>
      </c>
      <c r="DV43" s="45">
        <f t="shared" si="38"/>
        <v>-4.4097523203328317E-3</v>
      </c>
      <c r="DW43" s="45">
        <f t="shared" si="39"/>
        <v>-4.4116146193273198E-3</v>
      </c>
      <c r="DX43" s="45">
        <f t="shared" si="40"/>
        <v>-4.4038335606392783E-3</v>
      </c>
      <c r="DY43" s="45">
        <f t="shared" si="41"/>
        <v>-4.4084869215010513E-3</v>
      </c>
      <c r="DZ43" s="45">
        <f t="shared" si="42"/>
        <v>-4.4070922898997575E-3</v>
      </c>
      <c r="EA43" s="45">
        <f t="shared" si="43"/>
        <v>-4.4065547572589535E-3</v>
      </c>
      <c r="EB43" s="45">
        <f t="shared" si="44"/>
        <v>-4.408358412667423E-3</v>
      </c>
      <c r="EC43" s="45">
        <f t="shared" si="45"/>
        <v>-4.4062909252490174E-3</v>
      </c>
      <c r="ED43" s="45">
        <f t="shared" si="46"/>
        <v>-4.4166587425090963E-3</v>
      </c>
      <c r="EE43" s="45">
        <f t="shared" si="47"/>
        <v>-4.4090224318817286E-3</v>
      </c>
      <c r="EF43" s="45">
        <f t="shared" si="48"/>
        <v>-4.4032353323693813E-3</v>
      </c>
      <c r="EG43" s="45">
        <f t="shared" si="49"/>
        <v>-4.4083313076667607E-3</v>
      </c>
      <c r="EH43" s="45">
        <f t="shared" si="50"/>
        <v>-4.4118101296343332E-3</v>
      </c>
      <c r="EI43" s="45">
        <f t="shared" si="51"/>
        <v>-4.4118183696191682E-3</v>
      </c>
      <c r="EJ43" s="45">
        <f t="shared" si="52"/>
        <v>-4.4075875096728622E-3</v>
      </c>
      <c r="EK43" s="45">
        <f t="shared" si="53"/>
        <v>-4.407461151817429E-3</v>
      </c>
      <c r="EL43" s="45">
        <f t="shared" si="54"/>
        <v>-4.4110310353339642E-3</v>
      </c>
      <c r="EM43" s="45">
        <f t="shared" si="55"/>
        <v>-4.4086513330685818E-3</v>
      </c>
    </row>
    <row r="44" spans="1:143" x14ac:dyDescent="0.25">
      <c r="A44" s="22" t="s">
        <v>43</v>
      </c>
      <c r="B44" s="109">
        <v>45675.065702</v>
      </c>
      <c r="D44" s="109">
        <v>18204.884037</v>
      </c>
      <c r="E44" s="109">
        <v>834.15826635999997</v>
      </c>
      <c r="F44" s="109">
        <v>732.48130950999996</v>
      </c>
      <c r="G44" s="109">
        <v>2023.674084</v>
      </c>
      <c r="H44" s="109">
        <v>4989.8980861</v>
      </c>
      <c r="I44" s="109">
        <v>185.99391850999999</v>
      </c>
      <c r="J44" s="109">
        <v>105.54074856</v>
      </c>
      <c r="K44" s="109">
        <v>82.969712978999993</v>
      </c>
      <c r="L44" s="109">
        <v>74.856711399000005</v>
      </c>
      <c r="M44" s="109">
        <v>538.07128783999997</v>
      </c>
      <c r="N44" s="109">
        <v>18.736324063000001</v>
      </c>
      <c r="O44" s="109">
        <v>77.689942293000001</v>
      </c>
      <c r="P44" s="109">
        <v>51.085842200999998</v>
      </c>
      <c r="Q44" s="109">
        <v>53.758281740000001</v>
      </c>
      <c r="R44" s="109">
        <v>33.427773256999998</v>
      </c>
      <c r="S44" s="109">
        <v>1.0005640035000001</v>
      </c>
      <c r="T44" s="109">
        <v>1.51705E-5</v>
      </c>
      <c r="U44" s="109">
        <v>8.8519521599999998E-2</v>
      </c>
      <c r="V44" s="109">
        <v>6.4912546599999996E-2</v>
      </c>
      <c r="W44" s="109">
        <v>11.087590176000001</v>
      </c>
      <c r="X44" s="109">
        <v>7.4471412720999997</v>
      </c>
      <c r="Y44" s="109">
        <v>7.2180481720999996</v>
      </c>
      <c r="Z44" s="109">
        <v>11.369493865999999</v>
      </c>
      <c r="AA44" s="109">
        <v>2.7642921002</v>
      </c>
      <c r="AB44" s="109">
        <v>14.079845854</v>
      </c>
      <c r="AC44" s="109">
        <v>2.95040284E-2</v>
      </c>
      <c r="AE44" s="109" t="s">
        <v>43</v>
      </c>
      <c r="AF44" s="109">
        <v>0</v>
      </c>
      <c r="AG44" s="109">
        <v>18.158032323320199</v>
      </c>
      <c r="AH44" s="109">
        <v>105.074595243516</v>
      </c>
      <c r="AI44" s="109">
        <v>185.17268908954</v>
      </c>
      <c r="AJ44" s="109">
        <v>185.17268908954</v>
      </c>
      <c r="AK44" s="109">
        <v>291.03338575752701</v>
      </c>
      <c r="AL44" s="109">
        <v>0</v>
      </c>
      <c r="AM44" s="109">
        <v>82.603518583490697</v>
      </c>
      <c r="AN44" s="109">
        <v>2.9373828523240501E-2</v>
      </c>
      <c r="AO44" s="109">
        <v>74.526392303208496</v>
      </c>
      <c r="AP44" s="109">
        <v>3.5350865019248099</v>
      </c>
      <c r="AQ44" s="109">
        <v>45473.463491534298</v>
      </c>
      <c r="AR44" s="109">
        <v>0.22808229543257399</v>
      </c>
      <c r="AS44" s="109">
        <v>5.5419981209172198</v>
      </c>
      <c r="AT44" s="109">
        <v>0.35290668165392902</v>
      </c>
      <c r="AU44" s="109">
        <v>8.1994541542706207E-3</v>
      </c>
      <c r="AV44" s="109">
        <v>1.2618939086519201</v>
      </c>
      <c r="AW44" s="109">
        <v>2.11992683403186E-2</v>
      </c>
      <c r="AX44" s="109">
        <v>764.58449380306297</v>
      </c>
      <c r="AY44" s="109">
        <v>26.117091767733701</v>
      </c>
      <c r="AZ44" s="109">
        <v>196.144911731078</v>
      </c>
      <c r="BA44" s="109">
        <v>11.319306831533201</v>
      </c>
      <c r="BB44" s="109">
        <v>0</v>
      </c>
      <c r="BC44" s="109">
        <v>0</v>
      </c>
      <c r="BD44" s="109">
        <v>535.69664603975195</v>
      </c>
      <c r="BE44" s="109">
        <v>535.69664603975195</v>
      </c>
      <c r="BF44" s="109">
        <v>2.7520957767221099</v>
      </c>
      <c r="BG44" s="109">
        <v>144.995427410845</v>
      </c>
      <c r="BH44" s="109">
        <v>213.83365507997101</v>
      </c>
      <c r="BI44" s="109">
        <v>6.9194067451960703E-2</v>
      </c>
      <c r="BJ44" s="109">
        <v>510.26843190635799</v>
      </c>
      <c r="BK44" s="109">
        <v>0.32276560407288202</v>
      </c>
      <c r="BL44" s="109">
        <v>4.8499456320419698</v>
      </c>
      <c r="BM44" s="109">
        <v>13.803695433621501</v>
      </c>
      <c r="BN44" s="109">
        <v>77.347241896452601</v>
      </c>
      <c r="BO44" s="109">
        <v>50.8603503785504</v>
      </c>
      <c r="BP44" s="109">
        <v>5943.24951217535</v>
      </c>
      <c r="BQ44" s="109">
        <v>16311.976705896001</v>
      </c>
      <c r="BR44" s="109">
        <v>1667.44942771195</v>
      </c>
      <c r="BS44" s="109">
        <v>18124.4215610188</v>
      </c>
      <c r="BT44" s="109">
        <v>3.2888859256960298E-4</v>
      </c>
      <c r="BU44" s="109">
        <v>311.90286517794698</v>
      </c>
      <c r="BV44" s="109">
        <v>0.99614557832137196</v>
      </c>
      <c r="BW44" s="109">
        <v>1.5103721921327999E-5</v>
      </c>
      <c r="BX44" s="109">
        <v>8.8128976775867299E-2</v>
      </c>
      <c r="BY44" s="109">
        <v>6.4626145864342996E-2</v>
      </c>
      <c r="BZ44" s="109">
        <v>11.0386572307777</v>
      </c>
      <c r="CA44" s="109">
        <v>0</v>
      </c>
      <c r="CB44" s="109">
        <v>1337.94324139478</v>
      </c>
      <c r="CC44" s="109">
        <v>0.31213312993339798</v>
      </c>
      <c r="CD44" s="109">
        <v>1.47317258417974E-3</v>
      </c>
      <c r="CE44" s="109">
        <v>252.95672681254601</v>
      </c>
      <c r="CF44" s="109">
        <v>0.34598593225507401</v>
      </c>
      <c r="CG44" s="109">
        <v>0</v>
      </c>
      <c r="CH44" s="109">
        <v>6.9981464261104298</v>
      </c>
      <c r="CI44" s="109">
        <v>830.53018934992303</v>
      </c>
      <c r="CJ44" s="109">
        <v>729.30192830576902</v>
      </c>
      <c r="CK44" s="109">
        <v>101.228261044153</v>
      </c>
      <c r="CL44" s="109">
        <v>0</v>
      </c>
      <c r="CM44" s="109">
        <v>0</v>
      </c>
      <c r="CN44" s="109">
        <v>229.938844382865</v>
      </c>
      <c r="CO44" s="109">
        <v>0</v>
      </c>
      <c r="CP44" s="109">
        <v>34.803170908239203</v>
      </c>
      <c r="CQ44" s="109">
        <v>15.402305769208001</v>
      </c>
      <c r="CR44" s="109">
        <v>1.21724299104813E-2</v>
      </c>
      <c r="CS44" s="109">
        <v>139.28434107029901</v>
      </c>
      <c r="CT44" s="109">
        <v>3.8387834588587602</v>
      </c>
      <c r="CU44" s="109">
        <v>6.8108262634490203E-3</v>
      </c>
      <c r="CV44" s="109">
        <v>49.239788700783201</v>
      </c>
      <c r="CW44" s="109">
        <v>2.87447704211191E-5</v>
      </c>
      <c r="CX44" s="109">
        <v>2014.7338325251701</v>
      </c>
      <c r="CY44" s="109">
        <v>595.12729107282803</v>
      </c>
      <c r="CZ44" s="109">
        <v>14.017699991986699</v>
      </c>
      <c r="DA44" s="109">
        <v>0</v>
      </c>
      <c r="DB44" s="109">
        <v>0</v>
      </c>
      <c r="DC44" s="109">
        <v>80.333217904633401</v>
      </c>
      <c r="DD44" s="109">
        <v>53.521001569317797</v>
      </c>
      <c r="DE44" s="109">
        <v>0</v>
      </c>
      <c r="DF44" s="109">
        <v>21.7608449223553</v>
      </c>
      <c r="DG44" s="109">
        <v>4967.8705481870802</v>
      </c>
      <c r="DH44" s="109">
        <v>33.280232289898002</v>
      </c>
      <c r="DI44" s="109">
        <v>86.035915788592206</v>
      </c>
      <c r="DK44" s="30">
        <f t="shared" si="28"/>
        <v>8.0000030303143416E-3</v>
      </c>
      <c r="DL44" s="45">
        <f t="shared" si="29"/>
        <v>-4.4138351498173006E-3</v>
      </c>
      <c r="DM44" s="45"/>
      <c r="DN44" s="45">
        <f t="shared" si="30"/>
        <v>-4.419829086396038E-3</v>
      </c>
      <c r="DO44" s="45">
        <f t="shared" si="31"/>
        <v>-4.3493868686438897E-3</v>
      </c>
      <c r="DP44" s="45">
        <f t="shared" si="32"/>
        <v>-4.3405629098683916E-3</v>
      </c>
      <c r="DQ44" s="45">
        <f t="shared" si="33"/>
        <v>-4.4178316782900956E-3</v>
      </c>
      <c r="DR44" s="45">
        <f t="shared" si="34"/>
        <v>-4.4144264136937632E-3</v>
      </c>
      <c r="DS44" s="45">
        <f t="shared" si="35"/>
        <v>-4.4153563032537117E-3</v>
      </c>
      <c r="DT44" s="45">
        <f t="shared" si="36"/>
        <v>-4.4168088898761991E-3</v>
      </c>
      <c r="DU44" s="45">
        <f t="shared" si="37"/>
        <v>-4.413591205286946E-3</v>
      </c>
      <c r="DV44" s="45">
        <f t="shared" si="38"/>
        <v>-4.4126851102347766E-3</v>
      </c>
      <c r="DW44" s="45">
        <f t="shared" si="39"/>
        <v>-4.4132475638695183E-3</v>
      </c>
      <c r="DX44" s="45">
        <f t="shared" si="40"/>
        <v>-4.4129786108797163E-3</v>
      </c>
      <c r="DY44" s="45">
        <f t="shared" si="41"/>
        <v>-4.4111295031593551E-3</v>
      </c>
      <c r="DZ44" s="45">
        <f t="shared" si="42"/>
        <v>-4.4139787607374338E-3</v>
      </c>
      <c r="EA44" s="45">
        <f t="shared" si="43"/>
        <v>-4.4138347246625471E-3</v>
      </c>
      <c r="EB44" s="45">
        <f t="shared" si="44"/>
        <v>-4.4137240601600644E-3</v>
      </c>
      <c r="EC44" s="45">
        <f t="shared" si="45"/>
        <v>-4.4159345760714404E-3</v>
      </c>
      <c r="ED44" s="45">
        <f t="shared" si="46"/>
        <v>-4.4018376897268126E-3</v>
      </c>
      <c r="EE44" s="45">
        <f t="shared" si="47"/>
        <v>-4.4119626617220584E-3</v>
      </c>
      <c r="EF44" s="45">
        <f t="shared" si="48"/>
        <v>-4.4121013680427654E-3</v>
      </c>
      <c r="EG44" s="45">
        <f t="shared" si="49"/>
        <v>-4.4133075308122813E-3</v>
      </c>
      <c r="EH44" s="45">
        <f t="shared" si="50"/>
        <v>-4.4126385882969641E-3</v>
      </c>
      <c r="EI44" s="45">
        <f t="shared" si="51"/>
        <v>-4.4126525097817051E-3</v>
      </c>
      <c r="EJ44" s="45">
        <f t="shared" si="52"/>
        <v>-4.4141836970316472E-3</v>
      </c>
      <c r="EK44" s="45">
        <f t="shared" si="53"/>
        <v>-4.4120964919039151E-3</v>
      </c>
      <c r="EL44" s="45">
        <f t="shared" si="54"/>
        <v>-4.4138169307901612E-3</v>
      </c>
      <c r="EM44" s="45">
        <f t="shared" si="55"/>
        <v>-4.4129525295433661E-3</v>
      </c>
    </row>
    <row r="45" spans="1:143" x14ac:dyDescent="0.25">
      <c r="A45" s="22" t="s">
        <v>44</v>
      </c>
      <c r="B45" s="109">
        <v>5578.6799050999998</v>
      </c>
      <c r="D45" s="109">
        <v>1316.0049842999999</v>
      </c>
      <c r="E45" s="109">
        <v>92.392455466000001</v>
      </c>
      <c r="F45" s="109">
        <v>77.624079264000002</v>
      </c>
      <c r="G45" s="109">
        <v>178.62502631999999</v>
      </c>
      <c r="H45" s="109">
        <v>562.72550217000003</v>
      </c>
      <c r="I45" s="109">
        <v>20.917635476000001</v>
      </c>
      <c r="J45" s="109">
        <v>11.831270487999999</v>
      </c>
      <c r="K45" s="109">
        <v>9.7168871919999997</v>
      </c>
      <c r="L45" s="109">
        <v>8.4775785319000008</v>
      </c>
      <c r="M45" s="109">
        <v>60.595998741999999</v>
      </c>
      <c r="N45" s="109">
        <v>2.83536403</v>
      </c>
      <c r="O45" s="109">
        <v>8.7053108305000002</v>
      </c>
      <c r="P45" s="109">
        <v>6.8391793289000002</v>
      </c>
      <c r="Q45" s="109">
        <v>7.0622945881000003</v>
      </c>
      <c r="R45" s="109">
        <v>4.3110297242</v>
      </c>
      <c r="S45" s="109">
        <v>0.15215854670000001</v>
      </c>
      <c r="T45" s="109">
        <v>2.0410880000000001E-8</v>
      </c>
      <c r="U45" s="109">
        <v>1.34624854E-2</v>
      </c>
      <c r="V45" s="109">
        <v>9.8725986000000009E-3</v>
      </c>
      <c r="W45" s="109">
        <v>1.3312525796000001</v>
      </c>
      <c r="X45" s="109">
        <v>0.97827535889999995</v>
      </c>
      <c r="Y45" s="109">
        <v>0.94811231139999996</v>
      </c>
      <c r="Z45" s="109">
        <v>1.4276987024000001</v>
      </c>
      <c r="AA45" s="109">
        <v>0.4158362229</v>
      </c>
      <c r="AB45" s="109">
        <v>1.6088650105</v>
      </c>
      <c r="AC45" s="109">
        <v>4.4876127999999996E-3</v>
      </c>
      <c r="AE45" s="109" t="s">
        <v>44</v>
      </c>
      <c r="AF45" s="109">
        <v>0</v>
      </c>
      <c r="AG45" s="109">
        <v>2.0365599716560201</v>
      </c>
      <c r="AH45" s="109">
        <v>11.778768772785901</v>
      </c>
      <c r="AI45" s="109">
        <v>20.824856744685199</v>
      </c>
      <c r="AJ45" s="109">
        <v>20.824856744685199</v>
      </c>
      <c r="AK45" s="109">
        <v>32.719850082792298</v>
      </c>
      <c r="AL45" s="109">
        <v>0</v>
      </c>
      <c r="AM45" s="109">
        <v>9.6737692851497403</v>
      </c>
      <c r="AN45" s="109">
        <v>4.4677036120281096E-3</v>
      </c>
      <c r="AO45" s="109">
        <v>8.4399743468805699</v>
      </c>
      <c r="AP45" s="109">
        <v>0.523339696771977</v>
      </c>
      <c r="AQ45" s="109">
        <v>5553.9327879363</v>
      </c>
      <c r="AR45" s="109">
        <v>3.0029235325363599E-2</v>
      </c>
      <c r="AS45" s="109">
        <v>0.72794192905713795</v>
      </c>
      <c r="AT45" s="109">
        <v>4.6354493275428899E-2</v>
      </c>
      <c r="AU45" s="109">
        <v>1.07699841037605E-3</v>
      </c>
      <c r="AV45" s="109">
        <v>0.16574983702816901</v>
      </c>
      <c r="AW45" s="109">
        <v>2.7845274649624901E-3</v>
      </c>
      <c r="AX45" s="109">
        <v>85.882752677395501</v>
      </c>
      <c r="AY45" s="109">
        <v>2.9463417176236502</v>
      </c>
      <c r="AZ45" s="109">
        <v>22.0763288020811</v>
      </c>
      <c r="BA45" s="109">
        <v>1.4213668359829901</v>
      </c>
      <c r="BB45" s="109">
        <v>0</v>
      </c>
      <c r="BC45" s="109">
        <v>0</v>
      </c>
      <c r="BD45" s="109">
        <v>60.3272029912997</v>
      </c>
      <c r="BE45" s="109">
        <v>60.3272029912997</v>
      </c>
      <c r="BF45" s="109">
        <v>0.41399260036053798</v>
      </c>
      <c r="BG45" s="109">
        <v>10.4813286709167</v>
      </c>
      <c r="BH45" s="109">
        <v>24.108883809824299</v>
      </c>
      <c r="BI45" s="109">
        <v>1.02413085066662E-2</v>
      </c>
      <c r="BJ45" s="109">
        <v>57.293500276726</v>
      </c>
      <c r="BK45" s="109">
        <v>4.5013474569100799E-2</v>
      </c>
      <c r="BL45" s="109">
        <v>0.73392438102481805</v>
      </c>
      <c r="BM45" s="109">
        <v>2.0888642402597002</v>
      </c>
      <c r="BN45" s="109">
        <v>8.6667155002702003</v>
      </c>
      <c r="BO45" s="109">
        <v>6.8088358705613601</v>
      </c>
      <c r="BP45" s="109">
        <v>671.45342889267397</v>
      </c>
      <c r="BQ45" s="109">
        <v>1179.1492583767999</v>
      </c>
      <c r="BR45" s="109">
        <v>120.535013044823</v>
      </c>
      <c r="BS45" s="109">
        <v>1310.16560009254</v>
      </c>
      <c r="BT45" s="109">
        <v>4.5864878520438803E-5</v>
      </c>
      <c r="BU45" s="109">
        <v>35.071392903848697</v>
      </c>
      <c r="BV45" s="109">
        <v>0.15148441253041001</v>
      </c>
      <c r="BW45" s="109">
        <v>2.0319764105446999E-8</v>
      </c>
      <c r="BX45" s="109">
        <v>1.3402754312913E-2</v>
      </c>
      <c r="BY45" s="109">
        <v>9.8287768142991793E-3</v>
      </c>
      <c r="BZ45" s="109">
        <v>1.3253472672303801</v>
      </c>
      <c r="CA45" s="109">
        <v>0</v>
      </c>
      <c r="CB45" s="109">
        <v>151.89657745031499</v>
      </c>
      <c r="CC45" s="109">
        <v>3.3073768010934902E-2</v>
      </c>
      <c r="CD45" s="109">
        <v>1.93501035768338E-4</v>
      </c>
      <c r="CE45" s="109">
        <v>26.828473973886201</v>
      </c>
      <c r="CF45" s="109">
        <v>3.6530262821805902E-2</v>
      </c>
      <c r="CG45" s="109">
        <v>0</v>
      </c>
      <c r="CH45" s="109">
        <v>0.73739017840903398</v>
      </c>
      <c r="CI45" s="109">
        <v>91.988265840084907</v>
      </c>
      <c r="CJ45" s="109">
        <v>77.285390507159505</v>
      </c>
      <c r="CK45" s="109">
        <v>14.7028753329254</v>
      </c>
      <c r="CL45" s="109">
        <v>0</v>
      </c>
      <c r="CM45" s="109">
        <v>0</v>
      </c>
      <c r="CN45" s="109">
        <v>24.3003281925957</v>
      </c>
      <c r="CO45" s="109">
        <v>0</v>
      </c>
      <c r="CP45" s="109">
        <v>3.7054506695988101</v>
      </c>
      <c r="CQ45" s="109">
        <v>1.6229150754256201</v>
      </c>
      <c r="CR45" s="109">
        <v>1.67299503565314E-3</v>
      </c>
      <c r="CS45" s="109">
        <v>14.829347580151699</v>
      </c>
      <c r="CT45" s="109">
        <v>0.43054897313532098</v>
      </c>
      <c r="CU45" s="109">
        <v>1.02170984604463E-3</v>
      </c>
      <c r="CV45" s="109">
        <v>5.1889888247711298</v>
      </c>
      <c r="CW45" s="109">
        <v>3.7755708854522398E-6</v>
      </c>
      <c r="CX45" s="109">
        <v>177.832523428407</v>
      </c>
      <c r="CY45" s="109">
        <v>67.649542642741395</v>
      </c>
      <c r="CZ45" s="109">
        <v>1.6017259681340199</v>
      </c>
      <c r="DA45" s="109">
        <v>0</v>
      </c>
      <c r="DB45" s="109">
        <v>0</v>
      </c>
      <c r="DC45" s="109">
        <v>9.1492127812052306</v>
      </c>
      <c r="DD45" s="109">
        <v>7.0309700210730197</v>
      </c>
      <c r="DE45" s="109">
        <v>0</v>
      </c>
      <c r="DF45" s="109">
        <v>2.5500514833698902</v>
      </c>
      <c r="DG45" s="109">
        <v>560.22888417136403</v>
      </c>
      <c r="DH45" s="109">
        <v>4.2919069645633101</v>
      </c>
      <c r="DI45" s="109">
        <v>9.8326342566522609</v>
      </c>
      <c r="DK45" s="30">
        <f t="shared" si="28"/>
        <v>8.0000029539596968E-3</v>
      </c>
      <c r="DL45" s="45">
        <f t="shared" si="29"/>
        <v>-4.4360166893741577E-3</v>
      </c>
      <c r="DM45" s="45"/>
      <c r="DN45" s="45">
        <f t="shared" si="30"/>
        <v>-4.4372052363965686E-3</v>
      </c>
      <c r="DO45" s="45">
        <f t="shared" si="31"/>
        <v>-4.3747037988814408E-3</v>
      </c>
      <c r="DP45" s="45">
        <f t="shared" si="32"/>
        <v>-4.3631919380146796E-3</v>
      </c>
      <c r="DQ45" s="45">
        <f t="shared" si="33"/>
        <v>-4.4366845336288405E-3</v>
      </c>
      <c r="DR45" s="45">
        <f t="shared" si="34"/>
        <v>-4.4366533754174277E-3</v>
      </c>
      <c r="DS45" s="45">
        <f t="shared" si="35"/>
        <v>-4.4354311184575321E-3</v>
      </c>
      <c r="DT45" s="45">
        <f t="shared" si="36"/>
        <v>-4.4375382396463188E-3</v>
      </c>
      <c r="DU45" s="45">
        <f t="shared" si="37"/>
        <v>-4.4374197207680622E-3</v>
      </c>
      <c r="DV45" s="45">
        <f t="shared" si="38"/>
        <v>-4.4357224032701452E-3</v>
      </c>
      <c r="DW45" s="45">
        <f t="shared" si="39"/>
        <v>-4.4358663324413992E-3</v>
      </c>
      <c r="DX45" s="45">
        <f t="shared" si="40"/>
        <v>-4.4352007652018874E-3</v>
      </c>
      <c r="DY45" s="45">
        <f t="shared" si="41"/>
        <v>-4.4335384435185195E-3</v>
      </c>
      <c r="DZ45" s="45">
        <f t="shared" si="42"/>
        <v>-4.4367104413272551E-3</v>
      </c>
      <c r="EA45" s="45">
        <f t="shared" si="43"/>
        <v>-4.4354659291277162E-3</v>
      </c>
      <c r="EB45" s="45">
        <f t="shared" si="44"/>
        <v>-4.4357754086788341E-3</v>
      </c>
      <c r="EC45" s="45">
        <f t="shared" si="45"/>
        <v>-4.4304719268852058E-3</v>
      </c>
      <c r="ED45" s="45">
        <f t="shared" si="46"/>
        <v>-4.4640845741585828E-3</v>
      </c>
      <c r="EE45" s="45">
        <f t="shared" si="47"/>
        <v>-4.4368543632366305E-3</v>
      </c>
      <c r="EF45" s="45">
        <f t="shared" si="48"/>
        <v>-4.4387285937890304E-3</v>
      </c>
      <c r="EG45" s="45">
        <f t="shared" si="49"/>
        <v>-4.4359067994402378E-3</v>
      </c>
      <c r="EH45" s="45">
        <f t="shared" si="50"/>
        <v>-4.434680173729456E-3</v>
      </c>
      <c r="EI45" s="45">
        <f t="shared" si="51"/>
        <v>-4.4346288022746559E-3</v>
      </c>
      <c r="EJ45" s="45">
        <f t="shared" si="52"/>
        <v>-4.4350158800074294E-3</v>
      </c>
      <c r="EK45" s="45">
        <f t="shared" si="53"/>
        <v>-4.4335304091711438E-3</v>
      </c>
      <c r="EL45" s="45">
        <f t="shared" si="54"/>
        <v>-4.4373159459545992E-3</v>
      </c>
      <c r="EM45" s="45">
        <f t="shared" si="55"/>
        <v>-4.4364763314450918E-3</v>
      </c>
    </row>
    <row r="46" spans="1:143" x14ac:dyDescent="0.25">
      <c r="A46" s="22" t="s">
        <v>45</v>
      </c>
      <c r="B46" s="109">
        <v>805.37802585999998</v>
      </c>
      <c r="D46" s="109">
        <v>129.38175978999999</v>
      </c>
      <c r="E46" s="109">
        <v>18.235072271</v>
      </c>
      <c r="F46" s="109">
        <v>15.574879267</v>
      </c>
      <c r="G46" s="109">
        <v>17.082548749000001</v>
      </c>
      <c r="H46" s="109">
        <v>67.593651092000002</v>
      </c>
      <c r="I46" s="109">
        <v>2.5845396372999998</v>
      </c>
      <c r="J46" s="109">
        <v>1.4611914466</v>
      </c>
      <c r="K46" s="109">
        <v>1.2575231011000001</v>
      </c>
      <c r="L46" s="109">
        <v>1.0633898013</v>
      </c>
      <c r="M46" s="109">
        <v>7.5026325278000003</v>
      </c>
      <c r="N46" s="109">
        <v>0.49184624830000001</v>
      </c>
      <c r="O46" s="109">
        <v>1.0744123459999999</v>
      </c>
      <c r="P46" s="109">
        <v>1.0609990389999999</v>
      </c>
      <c r="Q46" s="109">
        <v>1.0323722078999999</v>
      </c>
      <c r="R46" s="109">
        <v>0.62798629279999996</v>
      </c>
      <c r="S46" s="109">
        <v>2.66043527E-2</v>
      </c>
      <c r="U46" s="109">
        <v>2.3527072E-3</v>
      </c>
      <c r="V46" s="109">
        <v>1.7253839999999999E-3</v>
      </c>
      <c r="W46" s="109">
        <v>0.1816657391</v>
      </c>
      <c r="X46" s="109">
        <v>3.7277308799999999E-2</v>
      </c>
      <c r="Y46" s="109">
        <v>3.6097772899999998E-2</v>
      </c>
      <c r="Z46" s="109">
        <v>0.1972412529</v>
      </c>
      <c r="AA46" s="109">
        <v>5.2497203800000003E-2</v>
      </c>
      <c r="AB46" s="109">
        <v>0.2045114754</v>
      </c>
      <c r="AC46" s="109">
        <v>7.8430649999999998E-4</v>
      </c>
      <c r="AE46" s="109" t="s">
        <v>45</v>
      </c>
      <c r="AF46" s="109">
        <v>0</v>
      </c>
      <c r="AG46" s="109">
        <v>0.24781832246622201</v>
      </c>
      <c r="AH46" s="109">
        <v>1.45477890951481</v>
      </c>
      <c r="AI46" s="109">
        <v>2.5731934722954302</v>
      </c>
      <c r="AJ46" s="109">
        <v>2.5731934722954302</v>
      </c>
      <c r="AK46" s="109">
        <v>3.9504343976967098</v>
      </c>
      <c r="AL46" s="109">
        <v>0</v>
      </c>
      <c r="AM46" s="109">
        <v>1.2520045400086</v>
      </c>
      <c r="AN46" s="109">
        <v>7.8086247257078503E-4</v>
      </c>
      <c r="AO46" s="109">
        <v>1.05872441509657</v>
      </c>
      <c r="AP46" s="109">
        <v>3.1015724975501299E-2</v>
      </c>
      <c r="AQ46" s="109">
        <v>801.84321400816805</v>
      </c>
      <c r="AR46" s="109">
        <v>1.1743618545280101E-3</v>
      </c>
      <c r="AS46" s="109">
        <v>2.77163959479047E-2</v>
      </c>
      <c r="AT46" s="109">
        <v>1.76494476480541E-3</v>
      </c>
      <c r="AU46" s="109">
        <v>4.1006642892023098E-5</v>
      </c>
      <c r="AV46" s="109">
        <v>6.3109336703098002E-3</v>
      </c>
      <c r="AW46" s="109">
        <v>1.06021932149451E-4</v>
      </c>
      <c r="AX46" s="109">
        <v>10.4144925557826</v>
      </c>
      <c r="AY46" s="109">
        <v>0.35411098437105099</v>
      </c>
      <c r="AZ46" s="109">
        <v>2.6648817970455498</v>
      </c>
      <c r="BA46" s="109">
        <v>0.196374957132602</v>
      </c>
      <c r="BB46" s="109">
        <v>0</v>
      </c>
      <c r="BC46" s="109">
        <v>0</v>
      </c>
      <c r="BD46" s="109">
        <v>7.4696958785280696</v>
      </c>
      <c r="BE46" s="109">
        <v>7.4696958785280696</v>
      </c>
      <c r="BF46" s="109">
        <v>5.2267242752442898E-2</v>
      </c>
      <c r="BG46" s="109">
        <v>1.03051050749736</v>
      </c>
      <c r="BH46" s="109">
        <v>2.9006646332344501</v>
      </c>
      <c r="BI46" s="109">
        <v>6.06456786721823E-4</v>
      </c>
      <c r="BJ46" s="109">
        <v>6.9474546879578796</v>
      </c>
      <c r="BK46" s="109">
        <v>1.9804560508460299E-3</v>
      </c>
      <c r="BL46" s="109">
        <v>0.12731874854632699</v>
      </c>
      <c r="BM46" s="109">
        <v>0.36236860199408</v>
      </c>
      <c r="BN46" s="109">
        <v>1.06969981775708</v>
      </c>
      <c r="BO46" s="109">
        <v>1.0563419374934699</v>
      </c>
      <c r="BP46" s="109">
        <v>81.314662691733204</v>
      </c>
      <c r="BQ46" s="109">
        <v>115.932462793586</v>
      </c>
      <c r="BR46" s="109">
        <v>11.850868468438</v>
      </c>
      <c r="BS46" s="109">
        <v>128.81384176952201</v>
      </c>
      <c r="BT46" s="109">
        <v>2.0179558999184698E-6</v>
      </c>
      <c r="BU46" s="109">
        <v>4.2414918967531401</v>
      </c>
      <c r="BV46" s="109">
        <v>2.6487555434117599E-2</v>
      </c>
      <c r="BW46" s="109">
        <v>0</v>
      </c>
      <c r="BX46" s="109">
        <v>2.3423913654656899E-3</v>
      </c>
      <c r="BY46" s="109">
        <v>1.7178103480546901E-3</v>
      </c>
      <c r="BZ46" s="109">
        <v>0.18086837912884299</v>
      </c>
      <c r="CA46" s="109">
        <v>0</v>
      </c>
      <c r="CB46" s="109">
        <v>17.986828953636699</v>
      </c>
      <c r="CC46" s="109">
        <v>6.6276930725265503E-3</v>
      </c>
      <c r="CD46" s="109">
        <v>7.3675127549507298E-6</v>
      </c>
      <c r="CE46" s="109">
        <v>5.3442227835557201</v>
      </c>
      <c r="CF46" s="109">
        <v>7.4084541190606104E-3</v>
      </c>
      <c r="CG46" s="109">
        <v>0</v>
      </c>
      <c r="CH46" s="109">
        <v>0.150615145091684</v>
      </c>
      <c r="CI46" s="109">
        <v>18.1561928223217</v>
      </c>
      <c r="CJ46" s="109">
        <v>15.507677934288999</v>
      </c>
      <c r="CK46" s="109">
        <v>2.6485148880327598</v>
      </c>
      <c r="CL46" s="109">
        <v>0</v>
      </c>
      <c r="CM46" s="109">
        <v>0</v>
      </c>
      <c r="CN46" s="109">
        <v>4.9286831373975497</v>
      </c>
      <c r="CO46" s="109">
        <v>0</v>
      </c>
      <c r="CP46" s="109">
        <v>0.73550877373413304</v>
      </c>
      <c r="CQ46" s="109">
        <v>0.33150069136945598</v>
      </c>
      <c r="CR46" s="109">
        <v>7.7371969431813702E-5</v>
      </c>
      <c r="CS46" s="109">
        <v>2.9435726640100901</v>
      </c>
      <c r="CT46" s="109">
        <v>5.23914465634489E-2</v>
      </c>
      <c r="CU46" s="109">
        <v>6.2337038761663797E-5</v>
      </c>
      <c r="CV46" s="109">
        <v>1.05939137166068</v>
      </c>
      <c r="CW46" s="109">
        <v>1.43757138795284E-7</v>
      </c>
      <c r="CX46" s="109">
        <v>17.007557796568499</v>
      </c>
      <c r="CY46" s="109">
        <v>7.9939346875634296</v>
      </c>
      <c r="CZ46" s="109">
        <v>0.203613333463736</v>
      </c>
      <c r="DA46" s="109">
        <v>0</v>
      </c>
      <c r="DB46" s="109">
        <v>0</v>
      </c>
      <c r="DC46" s="109">
        <v>1.0735568292203299</v>
      </c>
      <c r="DD46" s="109">
        <v>1.02783940133346</v>
      </c>
      <c r="DE46" s="109">
        <v>0</v>
      </c>
      <c r="DF46" s="109">
        <v>0.27608761993214098</v>
      </c>
      <c r="DG46" s="109">
        <v>67.296991024983896</v>
      </c>
      <c r="DH46" s="109">
        <v>0.62522982237228297</v>
      </c>
      <c r="DI46" s="109">
        <v>1.1465859839449399</v>
      </c>
      <c r="DK46" s="30">
        <f t="shared" si="28"/>
        <v>7.9999982404156799E-3</v>
      </c>
      <c r="DL46" s="45">
        <f t="shared" si="29"/>
        <v>-4.3890095561738033E-3</v>
      </c>
      <c r="DM46" s="45"/>
      <c r="DN46" s="45">
        <f t="shared" si="30"/>
        <v>-4.389475157856604E-3</v>
      </c>
      <c r="DO46" s="45">
        <f t="shared" si="31"/>
        <v>-4.3256998111132101E-3</v>
      </c>
      <c r="DP46" s="45">
        <f t="shared" si="32"/>
        <v>-4.3147257554276373E-3</v>
      </c>
      <c r="DQ46" s="45">
        <f t="shared" si="33"/>
        <v>-4.3899159038484894E-3</v>
      </c>
      <c r="DR46" s="45">
        <f t="shared" si="34"/>
        <v>-4.3888747274848225E-3</v>
      </c>
      <c r="DS46" s="45">
        <f t="shared" si="35"/>
        <v>-4.3900139277502741E-3</v>
      </c>
      <c r="DT46" s="45">
        <f t="shared" si="36"/>
        <v>-4.388567357214615E-3</v>
      </c>
      <c r="DU46" s="45">
        <f t="shared" si="37"/>
        <v>-4.3884371480514845E-3</v>
      </c>
      <c r="DV46" s="45">
        <f t="shared" si="38"/>
        <v>-4.3872775512108384E-3</v>
      </c>
      <c r="DW46" s="45">
        <f t="shared" si="39"/>
        <v>-4.3900123256588128E-3</v>
      </c>
      <c r="DX46" s="45">
        <f t="shared" si="40"/>
        <v>-4.3893752713473578E-3</v>
      </c>
      <c r="DY46" s="45">
        <f t="shared" si="41"/>
        <v>-4.3861449102520836E-3</v>
      </c>
      <c r="DZ46" s="45">
        <f t="shared" si="42"/>
        <v>-4.3893550656929313E-3</v>
      </c>
      <c r="EA46" s="45">
        <f t="shared" si="43"/>
        <v>-4.3906708567449633E-3</v>
      </c>
      <c r="EB46" s="45">
        <f t="shared" si="44"/>
        <v>-4.3893799264737455E-3</v>
      </c>
      <c r="EC46" s="45">
        <f t="shared" si="45"/>
        <v>-4.3901562725260834E-3</v>
      </c>
      <c r="ED46" s="45">
        <f t="shared" si="46"/>
        <v>0</v>
      </c>
      <c r="EE46" s="45">
        <f t="shared" si="47"/>
        <v>-4.3846656882378038E-3</v>
      </c>
      <c r="EF46" s="45">
        <f t="shared" si="48"/>
        <v>-4.3895457158000121E-3</v>
      </c>
      <c r="EG46" s="45">
        <f t="shared" si="49"/>
        <v>-4.3891598663966984E-3</v>
      </c>
      <c r="EH46" s="45">
        <f t="shared" si="50"/>
        <v>-4.3899088394117845E-3</v>
      </c>
      <c r="EI46" s="45">
        <f t="shared" si="51"/>
        <v>-4.3900199155669185E-3</v>
      </c>
      <c r="EJ46" s="45">
        <f t="shared" si="52"/>
        <v>-4.3920617754197779E-3</v>
      </c>
      <c r="EK46" s="45">
        <f t="shared" si="53"/>
        <v>-4.380443736264384E-3</v>
      </c>
      <c r="EL46" s="45">
        <f t="shared" si="54"/>
        <v>-4.3916456741967345E-3</v>
      </c>
      <c r="EM46" s="45">
        <f t="shared" si="55"/>
        <v>-4.3911754259526713E-3</v>
      </c>
    </row>
    <row r="47" spans="1:143" x14ac:dyDescent="0.25">
      <c r="A47" s="22" t="s">
        <v>46</v>
      </c>
      <c r="B47" s="109">
        <v>16097.16799</v>
      </c>
      <c r="D47" s="109">
        <v>4323.4895760999998</v>
      </c>
      <c r="E47" s="109">
        <v>285.78209190000001</v>
      </c>
      <c r="F47" s="109">
        <v>260.64942257000001</v>
      </c>
      <c r="G47" s="109">
        <v>578.74531391000005</v>
      </c>
      <c r="H47" s="109">
        <v>3498.8068284999999</v>
      </c>
      <c r="I47" s="109">
        <v>143.50086125000001</v>
      </c>
      <c r="J47" s="109">
        <v>81.954618186000005</v>
      </c>
      <c r="K47" s="109">
        <v>58.612496552000003</v>
      </c>
      <c r="L47" s="109">
        <v>56.907216327</v>
      </c>
      <c r="M47" s="109">
        <v>413.96340433</v>
      </c>
      <c r="N47" s="109">
        <v>3.9253780577000001</v>
      </c>
      <c r="O47" s="109">
        <v>60.384468810000001</v>
      </c>
      <c r="P47" s="109">
        <v>24.453249670000002</v>
      </c>
      <c r="Q47" s="109">
        <v>27.223862925999999</v>
      </c>
      <c r="R47" s="109">
        <v>18.042081703000001</v>
      </c>
      <c r="S47" s="109">
        <v>0.2294600661</v>
      </c>
      <c r="T47" s="109">
        <v>6.1232639999999994E-8</v>
      </c>
      <c r="U47" s="109">
        <v>2.0286199000000001E-2</v>
      </c>
      <c r="V47" s="109">
        <v>1.4877322199999999E-2</v>
      </c>
      <c r="W47" s="109">
        <v>7.4003789765999999</v>
      </c>
      <c r="X47" s="109">
        <v>3.9812922086999998</v>
      </c>
      <c r="Y47" s="109">
        <v>3.8597760794</v>
      </c>
      <c r="Z47" s="109">
        <v>6.6949320423999996</v>
      </c>
      <c r="AA47" s="109">
        <v>0.70642158190000004</v>
      </c>
      <c r="AB47" s="109">
        <v>10.501034162</v>
      </c>
      <c r="AC47" s="109">
        <v>6.7629044000000003E-3</v>
      </c>
      <c r="AE47" s="109" t="s">
        <v>46</v>
      </c>
      <c r="AF47" s="109">
        <v>0</v>
      </c>
      <c r="AG47" s="109">
        <v>12.8530891682832</v>
      </c>
      <c r="AH47" s="109">
        <v>81.594823928550397</v>
      </c>
      <c r="AI47" s="109">
        <v>142.87099447003601</v>
      </c>
      <c r="AJ47" s="109">
        <v>142.87099447003601</v>
      </c>
      <c r="AK47" s="109">
        <v>205.160105796404</v>
      </c>
      <c r="AL47" s="109">
        <v>0</v>
      </c>
      <c r="AM47" s="109">
        <v>58.355265025058799</v>
      </c>
      <c r="AN47" s="109">
        <v>6.7332132744481804E-3</v>
      </c>
      <c r="AO47" s="109">
        <v>56.657430154935099</v>
      </c>
      <c r="AP47" s="109">
        <v>1.1260779114695001</v>
      </c>
      <c r="AQ47" s="109">
        <v>16026.5114053861</v>
      </c>
      <c r="AR47" s="109">
        <v>0.12098287894554</v>
      </c>
      <c r="AS47" s="109">
        <v>2.9635927529703401</v>
      </c>
      <c r="AT47" s="109">
        <v>0.18871783847367399</v>
      </c>
      <c r="AU47" s="109">
        <v>4.3846757136625902E-3</v>
      </c>
      <c r="AV47" s="109">
        <v>0.67480173037484104</v>
      </c>
      <c r="AW47" s="109">
        <v>1.13363589677419E-2</v>
      </c>
      <c r="AX47" s="109">
        <v>539.80997927313899</v>
      </c>
      <c r="AY47" s="109">
        <v>18.300943516983502</v>
      </c>
      <c r="AZ47" s="109">
        <v>138.00215401814299</v>
      </c>
      <c r="BA47" s="109">
        <v>6.6655444677604203</v>
      </c>
      <c r="BB47" s="109">
        <v>0</v>
      </c>
      <c r="BC47" s="109">
        <v>0</v>
      </c>
      <c r="BD47" s="109">
        <v>412.14621471971202</v>
      </c>
      <c r="BE47" s="109">
        <v>412.14621471971202</v>
      </c>
      <c r="BF47" s="109">
        <v>0.70332161464351495</v>
      </c>
      <c r="BG47" s="109">
        <v>34.436093690057703</v>
      </c>
      <c r="BH47" s="109">
        <v>149.99459659098301</v>
      </c>
      <c r="BI47" s="109">
        <v>2.2032701722624601E-2</v>
      </c>
      <c r="BJ47" s="109">
        <v>360.50848383860102</v>
      </c>
      <c r="BK47" s="109">
        <v>0.13317697005899101</v>
      </c>
      <c r="BL47" s="109">
        <v>1.01611893504522</v>
      </c>
      <c r="BM47" s="109">
        <v>2.89203023537205</v>
      </c>
      <c r="BN47" s="109">
        <v>60.1196682306296</v>
      </c>
      <c r="BO47" s="109">
        <v>24.345923806235401</v>
      </c>
      <c r="BP47" s="109">
        <v>4212.1500186613002</v>
      </c>
      <c r="BQ47" s="109">
        <v>3874.0575042078799</v>
      </c>
      <c r="BR47" s="109">
        <v>396.01474949687901</v>
      </c>
      <c r="BS47" s="109">
        <v>4304.5083473948098</v>
      </c>
      <c r="BT47" s="109">
        <v>1.3570156001694301E-4</v>
      </c>
      <c r="BU47" s="109">
        <v>219.812504682331</v>
      </c>
      <c r="BV47" s="109">
        <v>0.22845301739658</v>
      </c>
      <c r="BW47" s="109">
        <v>6.0964122638712005E-8</v>
      </c>
      <c r="BX47" s="109">
        <v>2.01971316677837E-2</v>
      </c>
      <c r="BY47" s="109">
        <v>1.48119379125104E-2</v>
      </c>
      <c r="BZ47" s="109">
        <v>7.3678958977140798</v>
      </c>
      <c r="CA47" s="109">
        <v>0</v>
      </c>
      <c r="CB47" s="109">
        <v>927.12359368731302</v>
      </c>
      <c r="CC47" s="109">
        <v>0.11129739657966101</v>
      </c>
      <c r="CD47" s="109">
        <v>7.8778541232097103E-4</v>
      </c>
      <c r="CE47" s="109">
        <v>90.6058413049047</v>
      </c>
      <c r="CF47" s="109">
        <v>0.122911714005698</v>
      </c>
      <c r="CG47" s="109">
        <v>0</v>
      </c>
      <c r="CH47" s="109">
        <v>2.4796343989164198</v>
      </c>
      <c r="CI47" s="109">
        <v>284.54666812625402</v>
      </c>
      <c r="CJ47" s="109">
        <v>259.52429803478401</v>
      </c>
      <c r="CK47" s="109">
        <v>25.0223700914697</v>
      </c>
      <c r="CL47" s="109">
        <v>0</v>
      </c>
      <c r="CM47" s="109">
        <v>0</v>
      </c>
      <c r="CN47" s="109">
        <v>81.427002315646703</v>
      </c>
      <c r="CO47" s="109">
        <v>0</v>
      </c>
      <c r="CP47" s="109">
        <v>12.367164616313101</v>
      </c>
      <c r="CQ47" s="109">
        <v>5.4573474161080702</v>
      </c>
      <c r="CR47" s="109">
        <v>5.6673449734166602E-3</v>
      </c>
      <c r="CS47" s="109">
        <v>49.494048099637801</v>
      </c>
      <c r="CT47" s="109">
        <v>2.7172708896659699</v>
      </c>
      <c r="CU47" s="109">
        <v>2.19886254282312E-3</v>
      </c>
      <c r="CV47" s="109">
        <v>17.450381408175801</v>
      </c>
      <c r="CW47" s="109">
        <v>1.5371568066464899E-5</v>
      </c>
      <c r="CX47" s="109">
        <v>576.20430685553799</v>
      </c>
      <c r="CY47" s="109">
        <v>411.47311302160301</v>
      </c>
      <c r="CZ47" s="109">
        <v>10.454939450517999</v>
      </c>
      <c r="DA47" s="109">
        <v>0</v>
      </c>
      <c r="DB47" s="109">
        <v>0</v>
      </c>
      <c r="DC47" s="109">
        <v>55.352627121255601</v>
      </c>
      <c r="DD47" s="109">
        <v>27.104349500104199</v>
      </c>
      <c r="DE47" s="109">
        <v>0</v>
      </c>
      <c r="DF47" s="109">
        <v>14.217102893922499</v>
      </c>
      <c r="DG47" s="109">
        <v>3483.4496402272698</v>
      </c>
      <c r="DH47" s="109">
        <v>17.962877406843901</v>
      </c>
      <c r="DI47" s="109">
        <v>58.912893252258897</v>
      </c>
      <c r="DK47" s="30">
        <f t="shared" si="28"/>
        <v>8.0000062517939455E-3</v>
      </c>
      <c r="DL47" s="45">
        <f t="shared" si="29"/>
        <v>-4.3893798373598339E-3</v>
      </c>
      <c r="DM47" s="45"/>
      <c r="DN47" s="45">
        <f t="shared" si="30"/>
        <v>-4.390256613573707E-3</v>
      </c>
      <c r="DO47" s="45">
        <f t="shared" si="31"/>
        <v>-4.3229572767571741E-3</v>
      </c>
      <c r="DP47" s="45">
        <f t="shared" si="32"/>
        <v>-4.3166200950007444E-3</v>
      </c>
      <c r="DQ47" s="45">
        <f t="shared" si="33"/>
        <v>-4.3905444992634627E-3</v>
      </c>
      <c r="DR47" s="45">
        <f t="shared" si="34"/>
        <v>-4.3892644051212234E-3</v>
      </c>
      <c r="DS47" s="45">
        <f t="shared" si="35"/>
        <v>-4.389289196436821E-3</v>
      </c>
      <c r="DT47" s="45">
        <f t="shared" si="36"/>
        <v>-4.3901645253600812E-3</v>
      </c>
      <c r="DU47" s="45">
        <f t="shared" si="37"/>
        <v>-4.3886806069247204E-3</v>
      </c>
      <c r="DV47" s="45">
        <f t="shared" si="38"/>
        <v>-4.3893584713330745E-3</v>
      </c>
      <c r="DW47" s="45">
        <f t="shared" si="39"/>
        <v>-4.3897349168560088E-3</v>
      </c>
      <c r="DX47" s="45">
        <f t="shared" si="40"/>
        <v>-4.3891026620822187E-3</v>
      </c>
      <c r="DY47" s="45">
        <f t="shared" si="41"/>
        <v>-4.3852431691267799E-3</v>
      </c>
      <c r="DZ47" s="45">
        <f t="shared" si="42"/>
        <v>-4.3890225312781762E-3</v>
      </c>
      <c r="EA47" s="45">
        <f t="shared" si="43"/>
        <v>-4.3900245244645024E-3</v>
      </c>
      <c r="EB47" s="45">
        <f t="shared" si="44"/>
        <v>-4.3899754728928837E-3</v>
      </c>
      <c r="EC47" s="45">
        <f t="shared" si="45"/>
        <v>-4.388775443745936E-3</v>
      </c>
      <c r="ED47" s="45">
        <f t="shared" si="46"/>
        <v>-4.3851998099051319E-3</v>
      </c>
      <c r="EE47" s="45">
        <f t="shared" si="47"/>
        <v>-4.3905382282950741E-3</v>
      </c>
      <c r="EF47" s="45">
        <f t="shared" si="48"/>
        <v>-4.3948962461537447E-3</v>
      </c>
      <c r="EG47" s="45">
        <f t="shared" si="49"/>
        <v>-4.389380461275235E-3</v>
      </c>
      <c r="EH47" s="45">
        <f t="shared" si="50"/>
        <v>-4.3895228830506785E-3</v>
      </c>
      <c r="EI47" s="45">
        <f t="shared" si="51"/>
        <v>-4.3895610914232207E-3</v>
      </c>
      <c r="EJ47" s="45">
        <f t="shared" si="52"/>
        <v>-4.3895254579827585E-3</v>
      </c>
      <c r="EK47" s="45">
        <f t="shared" si="53"/>
        <v>-4.3882680483053518E-3</v>
      </c>
      <c r="EL47" s="45">
        <f t="shared" si="54"/>
        <v>-4.3895401891751798E-3</v>
      </c>
      <c r="EM47" s="45">
        <f t="shared" si="55"/>
        <v>-4.3902920691618677E-3</v>
      </c>
    </row>
    <row r="48" spans="1:143" x14ac:dyDescent="0.25">
      <c r="A48" s="22" t="s">
        <v>47</v>
      </c>
      <c r="B48" s="109">
        <v>14653.258798999999</v>
      </c>
      <c r="D48" s="109">
        <v>3077.7108459999999</v>
      </c>
      <c r="E48" s="109">
        <v>295.72056514000002</v>
      </c>
      <c r="F48" s="109">
        <v>251.35662367</v>
      </c>
      <c r="G48" s="109">
        <v>401.83968756000002</v>
      </c>
      <c r="H48" s="109">
        <v>1312.8329570999999</v>
      </c>
      <c r="I48" s="109">
        <v>49.528621283</v>
      </c>
      <c r="J48" s="109">
        <v>27.973771037999999</v>
      </c>
      <c r="K48" s="109">
        <v>23.682346420999998</v>
      </c>
      <c r="L48" s="109">
        <v>20.232391653000001</v>
      </c>
      <c r="M48" s="109">
        <v>143.65988437999999</v>
      </c>
      <c r="N48" s="109">
        <v>8.3260409774999999</v>
      </c>
      <c r="O48" s="109">
        <v>20.574781557000001</v>
      </c>
      <c r="P48" s="109">
        <v>18.647878736999999</v>
      </c>
      <c r="Q48" s="109">
        <v>18.614692001000002</v>
      </c>
      <c r="R48" s="109">
        <v>11.312154138</v>
      </c>
      <c r="S48" s="109">
        <v>0.45000495769999999</v>
      </c>
      <c r="T48" s="109">
        <v>1.6878539999999999E-4</v>
      </c>
      <c r="U48" s="109">
        <v>4.0081219799999998E-2</v>
      </c>
      <c r="V48" s="109">
        <v>2.93516913E-2</v>
      </c>
      <c r="W48" s="109">
        <v>3.3448142447999998</v>
      </c>
      <c r="X48" s="109">
        <v>2.1348053648</v>
      </c>
      <c r="Y48" s="109">
        <v>2.0687724839000001</v>
      </c>
      <c r="Z48" s="109">
        <v>3.6324559315</v>
      </c>
      <c r="AA48" s="109">
        <v>1.0405907852</v>
      </c>
      <c r="AB48" s="109">
        <v>3.8703779263999998</v>
      </c>
      <c r="AC48" s="109">
        <v>1.33095295E-2</v>
      </c>
      <c r="AE48" s="109" t="s">
        <v>47</v>
      </c>
      <c r="AF48" s="109">
        <v>0</v>
      </c>
      <c r="AG48" s="109">
        <v>4.7712396300382096</v>
      </c>
      <c r="AH48" s="109">
        <v>27.848979954619299</v>
      </c>
      <c r="AI48" s="109">
        <v>49.307507686305499</v>
      </c>
      <c r="AJ48" s="109">
        <v>49.307507686305499</v>
      </c>
      <c r="AK48" s="109">
        <v>76.538828320678206</v>
      </c>
      <c r="AL48" s="109">
        <v>0</v>
      </c>
      <c r="AM48" s="109">
        <v>23.576740878989298</v>
      </c>
      <c r="AN48" s="109">
        <v>1.32502225799779E-2</v>
      </c>
      <c r="AO48" s="109">
        <v>20.142180542894</v>
      </c>
      <c r="AP48" s="109">
        <v>0.98528707322644205</v>
      </c>
      <c r="AQ48" s="109">
        <v>14587.933730910399</v>
      </c>
      <c r="AR48" s="109">
        <v>6.5738558975037997E-2</v>
      </c>
      <c r="AS48" s="109">
        <v>1.58832225900483</v>
      </c>
      <c r="AT48" s="109">
        <v>0.101142379445813</v>
      </c>
      <c r="AU48" s="109">
        <v>2.3499461064777202E-3</v>
      </c>
      <c r="AV48" s="109">
        <v>0.36165717915937701</v>
      </c>
      <c r="AW48" s="109">
        <v>6.0756772129995501E-3</v>
      </c>
      <c r="AX48" s="109">
        <v>200.968803785501</v>
      </c>
      <c r="AY48" s="109">
        <v>6.8701606914113897</v>
      </c>
      <c r="AZ48" s="109">
        <v>51.578060232957</v>
      </c>
      <c r="BA48" s="109">
        <v>3.6162583899575602</v>
      </c>
      <c r="BB48" s="109">
        <v>0</v>
      </c>
      <c r="BC48" s="109">
        <v>0</v>
      </c>
      <c r="BD48" s="109">
        <v>143.01929124401801</v>
      </c>
      <c r="BE48" s="109">
        <v>143.01929124401801</v>
      </c>
      <c r="BF48" s="109">
        <v>1.0359524838324901</v>
      </c>
      <c r="BG48" s="109">
        <v>24.511744509197801</v>
      </c>
      <c r="BH48" s="109">
        <v>56.244955998373399</v>
      </c>
      <c r="BI48" s="109">
        <v>1.9284725528282701E-2</v>
      </c>
      <c r="BJ48" s="109">
        <v>134.130175785521</v>
      </c>
      <c r="BK48" s="109">
        <v>9.2290797939789199E-2</v>
      </c>
      <c r="BL48" s="109">
        <v>2.15512247755419</v>
      </c>
      <c r="BM48" s="109">
        <v>6.1338075055253301</v>
      </c>
      <c r="BN48" s="109">
        <v>20.483086673268399</v>
      </c>
      <c r="BO48" s="109">
        <v>18.564755736311799</v>
      </c>
      <c r="BP48" s="109">
        <v>1573.4278349311301</v>
      </c>
      <c r="BQ48" s="109">
        <v>2757.5679163843702</v>
      </c>
      <c r="BR48" s="109">
        <v>281.88606364148899</v>
      </c>
      <c r="BS48" s="109">
        <v>3063.96572453506</v>
      </c>
      <c r="BT48" s="109">
        <v>9.4040260794915002E-5</v>
      </c>
      <c r="BU48" s="109">
        <v>82.005066500447498</v>
      </c>
      <c r="BV48" s="109">
        <v>0.44799726882565299</v>
      </c>
      <c r="BW48" s="109">
        <v>1.68036698957764E-4</v>
      </c>
      <c r="BX48" s="109">
        <v>3.9902498278520902E-2</v>
      </c>
      <c r="BY48" s="109">
        <v>2.9220858088658801E-2</v>
      </c>
      <c r="BZ48" s="109">
        <v>3.3298968753742599</v>
      </c>
      <c r="CA48" s="109">
        <v>0</v>
      </c>
      <c r="CB48" s="109">
        <v>352.444434333233</v>
      </c>
      <c r="CC48" s="109">
        <v>0.107087556884207</v>
      </c>
      <c r="CD48" s="109">
        <v>4.2221019887178402E-4</v>
      </c>
      <c r="CE48" s="109">
        <v>86.704981843284401</v>
      </c>
      <c r="CF48" s="109">
        <v>0.118944468755546</v>
      </c>
      <c r="CG48" s="109">
        <v>0</v>
      </c>
      <c r="CH48" s="109">
        <v>2.40875185782392</v>
      </c>
      <c r="CI48" s="109">
        <v>294.42063278652199</v>
      </c>
      <c r="CJ48" s="109">
        <v>250.254449321077</v>
      </c>
      <c r="CK48" s="109">
        <v>44.1661834654453</v>
      </c>
      <c r="CL48" s="109">
        <v>0</v>
      </c>
      <c r="CM48" s="109">
        <v>0</v>
      </c>
      <c r="CN48" s="109">
        <v>79.042723026394796</v>
      </c>
      <c r="CO48" s="109">
        <v>0</v>
      </c>
      <c r="CP48" s="109">
        <v>11.918615522963799</v>
      </c>
      <c r="CQ48" s="109">
        <v>5.3014748808677297</v>
      </c>
      <c r="CR48" s="109">
        <v>3.4672158411955599E-3</v>
      </c>
      <c r="CS48" s="109">
        <v>47.6991222139916</v>
      </c>
      <c r="CT48" s="109">
        <v>1.00868567198413</v>
      </c>
      <c r="CU48" s="109">
        <v>1.91532312666104E-3</v>
      </c>
      <c r="CV48" s="109">
        <v>16.946934962879599</v>
      </c>
      <c r="CW48" s="109">
        <v>8.2380645487425392E-6</v>
      </c>
      <c r="CX48" s="109">
        <v>400.04573977313999</v>
      </c>
      <c r="CY48" s="109">
        <v>156.793501694052</v>
      </c>
      <c r="CZ48" s="109">
        <v>3.8531152501847599</v>
      </c>
      <c r="DA48" s="109">
        <v>0</v>
      </c>
      <c r="DB48" s="109">
        <v>0</v>
      </c>
      <c r="DC48" s="109">
        <v>21.1815938226725</v>
      </c>
      <c r="DD48" s="109">
        <v>18.5316991829588</v>
      </c>
      <c r="DE48" s="109">
        <v>0</v>
      </c>
      <c r="DF48" s="109">
        <v>5.7840225536673504</v>
      </c>
      <c r="DG48" s="109">
        <v>1306.98022558298</v>
      </c>
      <c r="DH48" s="109">
        <v>11.2617058925987</v>
      </c>
      <c r="DI48" s="109">
        <v>22.696159883281801</v>
      </c>
      <c r="DK48" s="30">
        <f t="shared" si="28"/>
        <v>8.0000061074173151E-3</v>
      </c>
      <c r="DL48" s="45">
        <f t="shared" si="29"/>
        <v>-4.4580573499498925E-3</v>
      </c>
      <c r="DM48" s="45"/>
      <c r="DN48" s="45">
        <f t="shared" si="30"/>
        <v>-4.4660210632860679E-3</v>
      </c>
      <c r="DO48" s="45">
        <f t="shared" si="31"/>
        <v>-4.3958131652515053E-3</v>
      </c>
      <c r="DP48" s="45">
        <f t="shared" si="32"/>
        <v>-4.3849027442778602E-3</v>
      </c>
      <c r="DQ48" s="45">
        <f t="shared" si="33"/>
        <v>-4.4643370040251948E-3</v>
      </c>
      <c r="DR48" s="45">
        <f t="shared" si="34"/>
        <v>-4.4580930767829123E-3</v>
      </c>
      <c r="DS48" s="45">
        <f t="shared" si="35"/>
        <v>-4.4643600198577488E-3</v>
      </c>
      <c r="DT48" s="45">
        <f t="shared" si="36"/>
        <v>-4.4610032451892758E-3</v>
      </c>
      <c r="DU48" s="45">
        <f t="shared" si="37"/>
        <v>-4.4592516355159715E-3</v>
      </c>
      <c r="DV48" s="45">
        <f t="shared" si="38"/>
        <v>-4.458746729165089E-3</v>
      </c>
      <c r="DW48" s="45">
        <f t="shared" si="39"/>
        <v>-4.459095444400687E-3</v>
      </c>
      <c r="DX48" s="45">
        <f t="shared" si="40"/>
        <v>-4.4572197663652899E-3</v>
      </c>
      <c r="DY48" s="45">
        <f t="shared" si="41"/>
        <v>-4.4566637792762083E-3</v>
      </c>
      <c r="DZ48" s="45">
        <f t="shared" si="42"/>
        <v>-4.4575043553491452E-3</v>
      </c>
      <c r="EA48" s="45">
        <f t="shared" si="43"/>
        <v>-4.4584577621130331E-3</v>
      </c>
      <c r="EB48" s="45">
        <f t="shared" si="44"/>
        <v>-4.4596497524581769E-3</v>
      </c>
      <c r="EC48" s="45">
        <f t="shared" si="45"/>
        <v>-4.4614816792428224E-3</v>
      </c>
      <c r="ED48" s="45">
        <f t="shared" si="46"/>
        <v>-4.435816381250954E-3</v>
      </c>
      <c r="EE48" s="45">
        <f t="shared" si="47"/>
        <v>-4.4589840920733594E-3</v>
      </c>
      <c r="EF48" s="45">
        <f t="shared" si="48"/>
        <v>-4.4574334747517035E-3</v>
      </c>
      <c r="EG48" s="45">
        <f t="shared" si="49"/>
        <v>-4.459849885215918E-3</v>
      </c>
      <c r="EH48" s="45">
        <f t="shared" si="50"/>
        <v>-4.4591254324285396E-3</v>
      </c>
      <c r="EI48" s="45">
        <f t="shared" si="51"/>
        <v>-4.4591868087454928E-3</v>
      </c>
      <c r="EJ48" s="45">
        <f t="shared" si="52"/>
        <v>-4.4591157739802571E-3</v>
      </c>
      <c r="EK48" s="45">
        <f t="shared" si="53"/>
        <v>-4.4573730937070557E-3</v>
      </c>
      <c r="EL48" s="45">
        <f t="shared" si="54"/>
        <v>-4.4602042858632798E-3</v>
      </c>
      <c r="EM48" s="45">
        <f t="shared" si="55"/>
        <v>-4.4559741966912099E-3</v>
      </c>
    </row>
    <row r="49" spans="1:143" x14ac:dyDescent="0.25">
      <c r="A49" s="22" t="s">
        <v>48</v>
      </c>
      <c r="B49" s="109">
        <v>1715.6305464</v>
      </c>
      <c r="D49" s="109">
        <v>520.77008117000003</v>
      </c>
      <c r="E49" s="109">
        <v>54.716708124</v>
      </c>
      <c r="F49" s="109">
        <v>48.953017922000001</v>
      </c>
      <c r="G49" s="109">
        <v>53.872886233999999</v>
      </c>
      <c r="H49" s="109">
        <v>270.58689686000002</v>
      </c>
      <c r="I49" s="109">
        <v>11.185614723</v>
      </c>
      <c r="J49" s="109">
        <v>6.3747162949999998</v>
      </c>
      <c r="K49" s="109">
        <v>4.8533870451999999</v>
      </c>
      <c r="L49" s="109">
        <v>4.5004913281999999</v>
      </c>
      <c r="M49" s="109">
        <v>32.337563766999999</v>
      </c>
      <c r="N49" s="109">
        <v>0.94461424019999995</v>
      </c>
      <c r="O49" s="109">
        <v>4.6932958247999998</v>
      </c>
      <c r="P49" s="109">
        <v>2.8769963766000002</v>
      </c>
      <c r="Q49" s="109">
        <v>2.8990702914000002</v>
      </c>
      <c r="R49" s="109">
        <v>1.8529236138</v>
      </c>
      <c r="S49" s="109">
        <v>5.3028077100000001E-2</v>
      </c>
      <c r="T49" s="109">
        <v>4.9580844000000002E-6</v>
      </c>
      <c r="U49" s="109">
        <v>4.6979157999999998E-3</v>
      </c>
      <c r="V49" s="109">
        <v>3.4440226999999999E-3</v>
      </c>
      <c r="W49" s="109">
        <v>0.65326814349999995</v>
      </c>
      <c r="X49" s="109">
        <v>5.9787113199999999E-2</v>
      </c>
      <c r="Y49" s="109">
        <v>5.7863887000000003E-2</v>
      </c>
      <c r="Z49" s="109">
        <v>0.62794060880000002</v>
      </c>
      <c r="AA49" s="109">
        <v>9.1138722199999994E-2</v>
      </c>
      <c r="AB49" s="109">
        <v>0.84299588940000003</v>
      </c>
      <c r="AC49" s="109">
        <v>1.5645800000000001E-3</v>
      </c>
      <c r="AE49" s="109" t="s">
        <v>48</v>
      </c>
      <c r="AF49" s="109">
        <v>0</v>
      </c>
      <c r="AG49" s="109">
        <v>1.00016564626773</v>
      </c>
      <c r="AH49" s="109">
        <v>6.3467360863296296</v>
      </c>
      <c r="AI49" s="109">
        <v>11.1365253461866</v>
      </c>
      <c r="AJ49" s="109">
        <v>11.1365253461866</v>
      </c>
      <c r="AK49" s="109">
        <v>15.895342644915599</v>
      </c>
      <c r="AL49" s="109">
        <v>0</v>
      </c>
      <c r="AM49" s="109">
        <v>4.8320814829778396</v>
      </c>
      <c r="AN49" s="109">
        <v>1.55770670455555E-3</v>
      </c>
      <c r="AO49" s="109">
        <v>4.4807377372474804</v>
      </c>
      <c r="AP49" s="109">
        <v>2.96769641212048E-2</v>
      </c>
      <c r="AQ49" s="109">
        <v>1708.1006896833601</v>
      </c>
      <c r="AR49" s="109">
        <v>1.9147824292619501E-3</v>
      </c>
      <c r="AS49" s="109">
        <v>4.4428790647111603E-2</v>
      </c>
      <c r="AT49" s="109">
        <v>2.8291654548851602E-3</v>
      </c>
      <c r="AU49" s="109">
        <v>6.5732688053704602E-5</v>
      </c>
      <c r="AV49" s="109">
        <v>1.01163085839161E-2</v>
      </c>
      <c r="AW49" s="109">
        <v>1.6994757614709199E-4</v>
      </c>
      <c r="AX49" s="109">
        <v>41.937593987813301</v>
      </c>
      <c r="AY49" s="109">
        <v>1.4162659795674899</v>
      </c>
      <c r="AZ49" s="109">
        <v>10.6985580716055</v>
      </c>
      <c r="BA49" s="109">
        <v>0.62518430239170797</v>
      </c>
      <c r="BB49" s="109">
        <v>0</v>
      </c>
      <c r="BC49" s="109">
        <v>0</v>
      </c>
      <c r="BD49" s="109">
        <v>32.195627753359602</v>
      </c>
      <c r="BE49" s="109">
        <v>32.195627753359602</v>
      </c>
      <c r="BF49" s="109">
        <v>9.0739051009996796E-2</v>
      </c>
      <c r="BG49" s="109">
        <v>4.1478762779034799</v>
      </c>
      <c r="BH49" s="109">
        <v>11.612590774215599</v>
      </c>
      <c r="BI49" s="109">
        <v>5.8042327393715502E-4</v>
      </c>
      <c r="BJ49" s="109">
        <v>27.999537714346399</v>
      </c>
      <c r="BK49" s="109">
        <v>2.5703530511889399E-3</v>
      </c>
      <c r="BL49" s="109">
        <v>0.24452161181787599</v>
      </c>
      <c r="BM49" s="109">
        <v>0.69594653727740197</v>
      </c>
      <c r="BN49" s="109">
        <v>4.6727104611053702</v>
      </c>
      <c r="BO49" s="109">
        <v>2.8643692457935401</v>
      </c>
      <c r="BP49" s="109">
        <v>327.49655740526998</v>
      </c>
      <c r="BQ49" s="109">
        <v>466.63587611371798</v>
      </c>
      <c r="BR49" s="109">
        <v>47.700569924698698</v>
      </c>
      <c r="BS49" s="109">
        <v>518.48432231632103</v>
      </c>
      <c r="BT49" s="109">
        <v>2.6191085662160099E-6</v>
      </c>
      <c r="BU49" s="109">
        <v>17.054244034962501</v>
      </c>
      <c r="BV49" s="109">
        <v>5.2795565149483199E-2</v>
      </c>
      <c r="BW49" s="109">
        <v>4.9363095899513404E-6</v>
      </c>
      <c r="BX49" s="109">
        <v>4.6772953235478896E-3</v>
      </c>
      <c r="BY49" s="109">
        <v>3.4288987722548301E-3</v>
      </c>
      <c r="BZ49" s="109">
        <v>0.65040199020449296</v>
      </c>
      <c r="CA49" s="109">
        <v>0</v>
      </c>
      <c r="CB49" s="109">
        <v>71.233694754803594</v>
      </c>
      <c r="CC49" s="109">
        <v>2.08373409464442E-2</v>
      </c>
      <c r="CD49" s="109">
        <v>1.18101043465224E-5</v>
      </c>
      <c r="CE49" s="109">
        <v>16.7991714413598</v>
      </c>
      <c r="CF49" s="109">
        <v>2.3340899375298301E-2</v>
      </c>
      <c r="CG49" s="109">
        <v>0</v>
      </c>
      <c r="CH49" s="109">
        <v>0.47505315137485699</v>
      </c>
      <c r="CI49" s="109">
        <v>54.480201181668001</v>
      </c>
      <c r="CJ49" s="109">
        <v>48.741806280374398</v>
      </c>
      <c r="CK49" s="109">
        <v>5.7383949012935602</v>
      </c>
      <c r="CL49" s="109">
        <v>0</v>
      </c>
      <c r="CM49" s="109">
        <v>0</v>
      </c>
      <c r="CN49" s="109">
        <v>15.512911381294799</v>
      </c>
      <c r="CO49" s="109">
        <v>0</v>
      </c>
      <c r="CP49" s="109">
        <v>2.3037355404928399</v>
      </c>
      <c r="CQ49" s="109">
        <v>1.0455852091734299</v>
      </c>
      <c r="CR49" s="109">
        <v>9.9807805442109305E-5</v>
      </c>
      <c r="CS49" s="109">
        <v>9.2197995503342707</v>
      </c>
      <c r="CT49" s="109">
        <v>0.21144497018839001</v>
      </c>
      <c r="CU49" s="109">
        <v>5.84151233750558E-5</v>
      </c>
      <c r="CV49" s="109">
        <v>3.3412015025490902</v>
      </c>
      <c r="CW49" s="109">
        <v>2.3044035230851399E-7</v>
      </c>
      <c r="CX49" s="109">
        <v>53.6364347510331</v>
      </c>
      <c r="CY49" s="109">
        <v>31.589879090881599</v>
      </c>
      <c r="CZ49" s="109">
        <v>0.83929555457606198</v>
      </c>
      <c r="DA49" s="109">
        <v>0</v>
      </c>
      <c r="DB49" s="109">
        <v>0</v>
      </c>
      <c r="DC49" s="109">
        <v>4.2317628165575201</v>
      </c>
      <c r="DD49" s="109">
        <v>2.8863474477515201</v>
      </c>
      <c r="DE49" s="109">
        <v>0</v>
      </c>
      <c r="DF49" s="109">
        <v>1.0378464382439201</v>
      </c>
      <c r="DG49" s="109">
        <v>269.39925013563902</v>
      </c>
      <c r="DH49" s="109">
        <v>1.8447925714541999</v>
      </c>
      <c r="DI49" s="109">
        <v>4.4923787808881901</v>
      </c>
      <c r="DK49" s="30">
        <f t="shared" si="28"/>
        <v>8.0000032775782003E-3</v>
      </c>
      <c r="DL49" s="45">
        <f t="shared" si="29"/>
        <v>-4.3889733325395575E-3</v>
      </c>
      <c r="DM49" s="45"/>
      <c r="DN49" s="45">
        <f t="shared" si="30"/>
        <v>-4.3891900405331396E-3</v>
      </c>
      <c r="DO49" s="45">
        <f t="shared" si="31"/>
        <v>-4.3223898227945853E-3</v>
      </c>
      <c r="DP49" s="45">
        <f t="shared" si="32"/>
        <v>-4.3145785610631815E-3</v>
      </c>
      <c r="DQ49" s="45">
        <f t="shared" si="33"/>
        <v>-4.3890628383981209E-3</v>
      </c>
      <c r="DR49" s="45">
        <f t="shared" si="34"/>
        <v>-4.3891509091642505E-3</v>
      </c>
      <c r="DS49" s="45">
        <f t="shared" si="35"/>
        <v>-4.3886168108814112E-3</v>
      </c>
      <c r="DT49" s="45">
        <f t="shared" si="36"/>
        <v>-4.3892476740206385E-3</v>
      </c>
      <c r="DU49" s="45">
        <f t="shared" si="37"/>
        <v>-4.3898337436804038E-3</v>
      </c>
      <c r="DV49" s="45">
        <f t="shared" si="38"/>
        <v>-4.389207646894871E-3</v>
      </c>
      <c r="DW49" s="45">
        <f t="shared" si="39"/>
        <v>-4.3891993430018447E-3</v>
      </c>
      <c r="DX49" s="45">
        <f t="shared" si="40"/>
        <v>-4.3891897118173168E-3</v>
      </c>
      <c r="DY49" s="45">
        <f t="shared" si="41"/>
        <v>-4.3861210678120474E-3</v>
      </c>
      <c r="DZ49" s="45">
        <f t="shared" si="42"/>
        <v>-4.3889978135400517E-3</v>
      </c>
      <c r="EA49" s="45">
        <f t="shared" si="43"/>
        <v>-4.3885944008401579E-3</v>
      </c>
      <c r="EB49" s="45">
        <f t="shared" si="44"/>
        <v>-4.388223176197123E-3</v>
      </c>
      <c r="EC49" s="45">
        <f t="shared" si="45"/>
        <v>-4.3846951130875889E-3</v>
      </c>
      <c r="ED49" s="45">
        <f t="shared" si="46"/>
        <v>-4.3917788185815791E-3</v>
      </c>
      <c r="EE49" s="45">
        <f t="shared" si="47"/>
        <v>-4.3892818283610456E-3</v>
      </c>
      <c r="EF49" s="45">
        <f t="shared" si="48"/>
        <v>-4.3913554185255176E-3</v>
      </c>
      <c r="EG49" s="45">
        <f t="shared" si="49"/>
        <v>-4.3874071069056964E-3</v>
      </c>
      <c r="EH49" s="45">
        <f t="shared" si="50"/>
        <v>-4.3886685036398738E-3</v>
      </c>
      <c r="EI49" s="45">
        <f t="shared" si="51"/>
        <v>-4.3886102896327217E-3</v>
      </c>
      <c r="EJ49" s="45">
        <f t="shared" si="52"/>
        <v>-4.3894380609646802E-3</v>
      </c>
      <c r="EK49" s="45">
        <f t="shared" si="53"/>
        <v>-4.3853060516487906E-3</v>
      </c>
      <c r="EL49" s="45">
        <f t="shared" si="54"/>
        <v>-4.3895051808280575E-3</v>
      </c>
      <c r="EM49" s="45">
        <f t="shared" si="55"/>
        <v>-4.3930610415894742E-3</v>
      </c>
    </row>
    <row r="50" spans="1:143" x14ac:dyDescent="0.25">
      <c r="A50" s="22" t="s">
        <v>49</v>
      </c>
      <c r="B50" s="109">
        <v>7613.1003426999996</v>
      </c>
      <c r="D50" s="109">
        <v>757.05142980000005</v>
      </c>
      <c r="E50" s="109">
        <v>165.74064630999999</v>
      </c>
      <c r="F50" s="109">
        <v>136.14687007000001</v>
      </c>
      <c r="G50" s="109">
        <v>110.58682207</v>
      </c>
      <c r="H50" s="109">
        <v>456.12023496</v>
      </c>
      <c r="I50" s="109">
        <v>16.393086857</v>
      </c>
      <c r="J50" s="109">
        <v>9.1613299085000008</v>
      </c>
      <c r="K50" s="109">
        <v>9.1754250741999996</v>
      </c>
      <c r="L50" s="109">
        <v>6.9605218645000004</v>
      </c>
      <c r="M50" s="109">
        <v>47.865958886999998</v>
      </c>
      <c r="N50" s="109">
        <v>5.6187340625999997</v>
      </c>
      <c r="O50" s="109">
        <v>6.7217938214000004</v>
      </c>
      <c r="P50" s="109">
        <v>10.504844531</v>
      </c>
      <c r="Q50" s="109">
        <v>9.7822187554000006</v>
      </c>
      <c r="R50" s="109">
        <v>5.7848173887999996</v>
      </c>
      <c r="S50" s="109">
        <v>0.30572630940000001</v>
      </c>
      <c r="T50" s="109">
        <v>3.4070402E-7</v>
      </c>
      <c r="U50" s="109">
        <v>2.70383979E-2</v>
      </c>
      <c r="V50" s="109">
        <v>1.9828766000000001E-2</v>
      </c>
      <c r="W50" s="109">
        <v>1.4457123319</v>
      </c>
      <c r="X50" s="109">
        <v>0.55580183110000003</v>
      </c>
      <c r="Y50" s="109">
        <v>0.53842761159999997</v>
      </c>
      <c r="Z50" s="109">
        <v>1.7090496713000001</v>
      </c>
      <c r="AA50" s="109">
        <v>0.58184938399999997</v>
      </c>
      <c r="AB50" s="109">
        <v>1.3860953084000001</v>
      </c>
      <c r="AC50" s="109">
        <v>9.0134445000000004E-3</v>
      </c>
      <c r="AE50" s="109" t="s">
        <v>49</v>
      </c>
      <c r="AF50" s="109">
        <v>0</v>
      </c>
      <c r="AG50" s="109">
        <v>1.66281669665223</v>
      </c>
      <c r="AH50" s="109">
        <v>9.1209096714394402</v>
      </c>
      <c r="AI50" s="109">
        <v>16.320753044850299</v>
      </c>
      <c r="AJ50" s="109">
        <v>16.320753044850299</v>
      </c>
      <c r="AK50" s="109">
        <v>26.611704305426599</v>
      </c>
      <c r="AL50" s="109">
        <v>0</v>
      </c>
      <c r="AM50" s="109">
        <v>9.1349358687333702</v>
      </c>
      <c r="AN50" s="109">
        <v>8.9736646332104295E-3</v>
      </c>
      <c r="AO50" s="109">
        <v>6.9298082861336097</v>
      </c>
      <c r="AP50" s="109">
        <v>0.297499153576257</v>
      </c>
      <c r="AQ50" s="109">
        <v>7579.5071077233397</v>
      </c>
      <c r="AR50" s="109">
        <v>1.7297538247347501E-2</v>
      </c>
      <c r="AS50" s="109">
        <v>0.41340319954507598</v>
      </c>
      <c r="AT50" s="109">
        <v>2.6324984051334599E-2</v>
      </c>
      <c r="AU50" s="109">
        <v>6.1163485134244902E-4</v>
      </c>
      <c r="AV50" s="109">
        <v>9.4130685341358197E-2</v>
      </c>
      <c r="AW50" s="109">
        <v>1.58135295909323E-3</v>
      </c>
      <c r="AX50" s="109">
        <v>69.983625063541695</v>
      </c>
      <c r="AY50" s="109">
        <v>2.3881093096258001</v>
      </c>
      <c r="AZ50" s="109">
        <v>17.9425244141616</v>
      </c>
      <c r="BA50" s="109">
        <v>1.7015088346239</v>
      </c>
      <c r="BB50" s="109">
        <v>0</v>
      </c>
      <c r="BC50" s="109">
        <v>0</v>
      </c>
      <c r="BD50" s="109">
        <v>47.6547396432032</v>
      </c>
      <c r="BE50" s="109">
        <v>47.6547396432032</v>
      </c>
      <c r="BF50" s="109">
        <v>0.57928194900461305</v>
      </c>
      <c r="BG50" s="109">
        <v>6.0296824767494996</v>
      </c>
      <c r="BH50" s="109">
        <v>19.554396272366098</v>
      </c>
      <c r="BI50" s="109">
        <v>5.8207240906677903E-3</v>
      </c>
      <c r="BJ50" s="109">
        <v>46.6973296140035</v>
      </c>
      <c r="BK50" s="109">
        <v>2.5098061259052801E-2</v>
      </c>
      <c r="BL50" s="109">
        <v>1.4544248350667099</v>
      </c>
      <c r="BM50" s="109">
        <v>4.1395175145091603</v>
      </c>
      <c r="BN50" s="109">
        <v>6.6921606287177804</v>
      </c>
      <c r="BO50" s="109">
        <v>10.4584893639857</v>
      </c>
      <c r="BP50" s="109">
        <v>548.38335913622905</v>
      </c>
      <c r="BQ50" s="109">
        <v>678.33954646692803</v>
      </c>
      <c r="BR50" s="109">
        <v>69.341440040587003</v>
      </c>
      <c r="BS50" s="109">
        <v>753.71066898426398</v>
      </c>
      <c r="BT50" s="109">
        <v>2.55740621172344E-5</v>
      </c>
      <c r="BU50" s="109">
        <v>28.537122190668299</v>
      </c>
      <c r="BV50" s="109">
        <v>0.304375580180889</v>
      </c>
      <c r="BW50" s="109">
        <v>3.3920240215611998E-7</v>
      </c>
      <c r="BX50" s="109">
        <v>2.6919087013475701E-2</v>
      </c>
      <c r="BY50" s="109">
        <v>1.9741254423254299E-2</v>
      </c>
      <c r="BZ50" s="109">
        <v>1.43933474096242</v>
      </c>
      <c r="CA50" s="109">
        <v>0</v>
      </c>
      <c r="CB50" s="109">
        <v>122.090649425999</v>
      </c>
      <c r="CC50" s="109">
        <v>5.7965060467269597E-2</v>
      </c>
      <c r="CD50" s="109">
        <v>1.09889869046004E-4</v>
      </c>
      <c r="CE50" s="109">
        <v>46.803381633294201</v>
      </c>
      <c r="CF50" s="109">
        <v>6.4699932318104905E-2</v>
      </c>
      <c r="CG50" s="109">
        <v>0</v>
      </c>
      <c r="CH50" s="109">
        <v>1.31412248119181</v>
      </c>
      <c r="CI50" s="109">
        <v>165.01939229371899</v>
      </c>
      <c r="CJ50" s="109">
        <v>135.55619821423099</v>
      </c>
      <c r="CK50" s="109">
        <v>29.4631940794876</v>
      </c>
      <c r="CL50" s="109">
        <v>0</v>
      </c>
      <c r="CM50" s="109">
        <v>0</v>
      </c>
      <c r="CN50" s="109">
        <v>43.011882442169998</v>
      </c>
      <c r="CO50" s="109">
        <v>0</v>
      </c>
      <c r="CP50" s="109">
        <v>6.4305743965122799</v>
      </c>
      <c r="CQ50" s="109">
        <v>2.8923361237233798</v>
      </c>
      <c r="CR50" s="109">
        <v>9.4959212281067198E-4</v>
      </c>
      <c r="CS50" s="109">
        <v>25.735750658134702</v>
      </c>
      <c r="CT50" s="109">
        <v>0.35153608604978898</v>
      </c>
      <c r="CU50" s="109">
        <v>5.7936093252203204E-4</v>
      </c>
      <c r="CV50" s="109">
        <v>9.2438444993027797</v>
      </c>
      <c r="CW50" s="109">
        <v>2.1441927012307202E-6</v>
      </c>
      <c r="CX50" s="109">
        <v>110.098709435275</v>
      </c>
      <c r="CY50" s="109">
        <v>54.299560802691502</v>
      </c>
      <c r="CZ50" s="109">
        <v>1.37997945522087</v>
      </c>
      <c r="DA50" s="109">
        <v>0</v>
      </c>
      <c r="DB50" s="109">
        <v>0</v>
      </c>
      <c r="DC50" s="109">
        <v>7.31928574124791</v>
      </c>
      <c r="DD50" s="109">
        <v>9.7390552615532595</v>
      </c>
      <c r="DE50" s="109">
        <v>0</v>
      </c>
      <c r="DF50" s="109">
        <v>1.95712772677643</v>
      </c>
      <c r="DG50" s="109">
        <v>454.10760312064201</v>
      </c>
      <c r="DH50" s="109">
        <v>5.7592895270896198</v>
      </c>
      <c r="DI50" s="109">
        <v>7.83491232897501</v>
      </c>
      <c r="DK50" s="30">
        <f t="shared" si="28"/>
        <v>7.9999961853736042E-3</v>
      </c>
      <c r="DL50" s="45">
        <f t="shared" si="29"/>
        <v>-4.412556444086748E-3</v>
      </c>
      <c r="DM50" s="45"/>
      <c r="DN50" s="45">
        <f t="shared" si="30"/>
        <v>-4.4128584720045331E-3</v>
      </c>
      <c r="DO50" s="45">
        <f t="shared" si="31"/>
        <v>-4.3517026893449334E-3</v>
      </c>
      <c r="DP50" s="45">
        <f t="shared" si="32"/>
        <v>-4.3384901574698162E-3</v>
      </c>
      <c r="DQ50" s="45">
        <f t="shared" si="33"/>
        <v>-4.4138408680921316E-3</v>
      </c>
      <c r="DR50" s="45">
        <f t="shared" si="34"/>
        <v>-4.4125028558193516E-3</v>
      </c>
      <c r="DS50" s="45">
        <f t="shared" si="35"/>
        <v>-4.4124582990795044E-3</v>
      </c>
      <c r="DT50" s="45">
        <f t="shared" si="36"/>
        <v>-4.4120490653936847E-3</v>
      </c>
      <c r="DU50" s="45">
        <f t="shared" si="37"/>
        <v>-4.4127879786713554E-3</v>
      </c>
      <c r="DV50" s="45">
        <f t="shared" si="38"/>
        <v>-4.4125396003762193E-3</v>
      </c>
      <c r="DW50" s="45">
        <f t="shared" si="39"/>
        <v>-4.412723545253433E-3</v>
      </c>
      <c r="DX50" s="45">
        <f t="shared" si="40"/>
        <v>-4.4123307399704589E-3</v>
      </c>
      <c r="DY50" s="45">
        <f t="shared" si="41"/>
        <v>-4.4085244905723757E-3</v>
      </c>
      <c r="DZ50" s="45">
        <f t="shared" si="42"/>
        <v>-4.4127418428235119E-3</v>
      </c>
      <c r="EA50" s="45">
        <f t="shared" si="43"/>
        <v>-4.4124441423796538E-3</v>
      </c>
      <c r="EB50" s="45">
        <f t="shared" si="44"/>
        <v>-4.4129070970856154E-3</v>
      </c>
      <c r="EC50" s="45">
        <f t="shared" si="45"/>
        <v>-4.4180993836018291E-3</v>
      </c>
      <c r="ED50" s="45">
        <f t="shared" si="46"/>
        <v>-4.4073969067932395E-3</v>
      </c>
      <c r="EE50" s="45">
        <f t="shared" si="47"/>
        <v>-4.4126463026975191E-3</v>
      </c>
      <c r="EF50" s="45">
        <f t="shared" si="48"/>
        <v>-4.4133647421983656E-3</v>
      </c>
      <c r="EG50" s="45">
        <f t="shared" si="49"/>
        <v>-4.4113830925122076E-3</v>
      </c>
      <c r="EH50" s="45">
        <f t="shared" si="50"/>
        <v>-4.4124289759795267E-3</v>
      </c>
      <c r="EI50" s="45">
        <f t="shared" si="51"/>
        <v>-4.4123941651797909E-3</v>
      </c>
      <c r="EJ50" s="45">
        <f t="shared" si="52"/>
        <v>-4.4122981342982689E-3</v>
      </c>
      <c r="EK50" s="45">
        <f t="shared" si="53"/>
        <v>-4.4125422591955845E-3</v>
      </c>
      <c r="EL50" s="45">
        <f t="shared" si="54"/>
        <v>-4.412289069926776E-3</v>
      </c>
      <c r="EM50" s="45">
        <f t="shared" si="55"/>
        <v>-4.4133923262711467E-3</v>
      </c>
    </row>
    <row r="51" spans="1:143" x14ac:dyDescent="0.25">
      <c r="A51" s="22" t="s">
        <v>50</v>
      </c>
      <c r="B51" s="109">
        <v>1369.9886535000001</v>
      </c>
      <c r="D51" s="109">
        <v>255.82500440999999</v>
      </c>
      <c r="E51" s="109">
        <v>34.057086644000002</v>
      </c>
      <c r="F51" s="109">
        <v>29.330489098000001</v>
      </c>
      <c r="G51" s="109">
        <v>29.726586177000001</v>
      </c>
      <c r="H51" s="109">
        <v>150.92655214000001</v>
      </c>
      <c r="I51" s="109">
        <v>6.0248328854000004</v>
      </c>
      <c r="J51" s="109">
        <v>3.4195978135999998</v>
      </c>
      <c r="K51" s="109">
        <v>2.7739928489999999</v>
      </c>
      <c r="L51" s="109">
        <v>2.4523459082999999</v>
      </c>
      <c r="M51" s="109">
        <v>17.454485506000001</v>
      </c>
      <c r="N51" s="109">
        <v>0.83668291019999996</v>
      </c>
      <c r="O51" s="109">
        <v>2.5158744374999999</v>
      </c>
      <c r="P51" s="109">
        <v>2.0482999882000001</v>
      </c>
      <c r="Q51" s="109">
        <v>1.9901366009000001</v>
      </c>
      <c r="R51" s="109">
        <v>1.2357371652</v>
      </c>
      <c r="S51" s="109">
        <v>4.6648287300000001E-2</v>
      </c>
      <c r="T51" s="109">
        <v>4.0821861000000003E-7</v>
      </c>
      <c r="U51" s="109">
        <v>4.1262180000000001E-3</v>
      </c>
      <c r="V51" s="109">
        <v>3.0258947000000001E-3</v>
      </c>
      <c r="W51" s="109">
        <v>0.39064708180000002</v>
      </c>
      <c r="X51" s="109">
        <v>6.4404493100000001E-2</v>
      </c>
      <c r="Y51" s="109">
        <v>6.23626849E-2</v>
      </c>
      <c r="Z51" s="109">
        <v>0.399337312</v>
      </c>
      <c r="AA51" s="109">
        <v>8.3886396399999993E-2</v>
      </c>
      <c r="AB51" s="109">
        <v>0.46572581060000001</v>
      </c>
      <c r="AC51" s="109">
        <v>1.3753925E-3</v>
      </c>
      <c r="AE51" s="109" t="s">
        <v>50</v>
      </c>
      <c r="AF51" s="109">
        <v>0</v>
      </c>
      <c r="AG51" s="109">
        <v>0.55605358235144897</v>
      </c>
      <c r="AH51" s="109">
        <v>3.4044301276569602</v>
      </c>
      <c r="AI51" s="109">
        <v>5.99811025522839</v>
      </c>
      <c r="AJ51" s="109">
        <v>5.99811025522839</v>
      </c>
      <c r="AK51" s="109">
        <v>8.8510997710114196</v>
      </c>
      <c r="AL51" s="109">
        <v>0</v>
      </c>
      <c r="AM51" s="109">
        <v>2.7616876871175098</v>
      </c>
      <c r="AN51" s="109">
        <v>1.3692860166221799E-3</v>
      </c>
      <c r="AO51" s="109">
        <v>2.4414697711548898</v>
      </c>
      <c r="AP51" s="109">
        <v>3.5895510862991503E-2</v>
      </c>
      <c r="AQ51" s="109">
        <v>1363.9123125712999</v>
      </c>
      <c r="AR51" s="109">
        <v>2.03275295197782E-3</v>
      </c>
      <c r="AS51" s="109">
        <v>4.7880792005489399E-2</v>
      </c>
      <c r="AT51" s="109">
        <v>3.0489808815401501E-3</v>
      </c>
      <c r="AU51" s="109">
        <v>7.0839326151777099E-5</v>
      </c>
      <c r="AV51" s="109">
        <v>1.09022897283354E-2</v>
      </c>
      <c r="AW51" s="109">
        <v>1.8315416495863501E-4</v>
      </c>
      <c r="AX51" s="109">
        <v>23.335927289906198</v>
      </c>
      <c r="AY51" s="109">
        <v>0.79000661474574596</v>
      </c>
      <c r="AZ51" s="109">
        <v>5.9600759491439996</v>
      </c>
      <c r="BA51" s="109">
        <v>0.39756554431771302</v>
      </c>
      <c r="BB51" s="109">
        <v>0</v>
      </c>
      <c r="BC51" s="109">
        <v>0</v>
      </c>
      <c r="BD51" s="109">
        <v>17.377054199283499</v>
      </c>
      <c r="BE51" s="109">
        <v>17.377054199283499</v>
      </c>
      <c r="BF51" s="109">
        <v>8.3514692252765504E-2</v>
      </c>
      <c r="BG51" s="109">
        <v>2.0375233339726702</v>
      </c>
      <c r="BH51" s="109">
        <v>6.4755007893820897</v>
      </c>
      <c r="BI51" s="109">
        <v>7.0210757774362095E-4</v>
      </c>
      <c r="BJ51" s="109">
        <v>15.577696664631</v>
      </c>
      <c r="BK51" s="109">
        <v>2.99507075496673E-3</v>
      </c>
      <c r="BL51" s="109">
        <v>0.21657275263590101</v>
      </c>
      <c r="BM51" s="109">
        <v>0.61639930091436701</v>
      </c>
      <c r="BN51" s="109">
        <v>2.5047255142271201</v>
      </c>
      <c r="BO51" s="109">
        <v>2.03921427000112</v>
      </c>
      <c r="BP51" s="109">
        <v>182.271614402795</v>
      </c>
      <c r="BQ51" s="109">
        <v>229.221255623715</v>
      </c>
      <c r="BR51" s="109">
        <v>23.431495695122798</v>
      </c>
      <c r="BS51" s="109">
        <v>254.69027465280999</v>
      </c>
      <c r="BT51" s="109">
        <v>3.0518633577084401E-6</v>
      </c>
      <c r="BU51" s="109">
        <v>9.4956959459095902</v>
      </c>
      <c r="BV51" s="109">
        <v>4.6441532840710502E-2</v>
      </c>
      <c r="BW51" s="109">
        <v>4.0640466356917201E-7</v>
      </c>
      <c r="BX51" s="109">
        <v>4.1079103433147596E-3</v>
      </c>
      <c r="BY51" s="109">
        <v>3.0124796810793802E-3</v>
      </c>
      <c r="BZ51" s="109">
        <v>0.38891448185320499</v>
      </c>
      <c r="CA51" s="109">
        <v>0</v>
      </c>
      <c r="CB51" s="109">
        <v>39.8881450216372</v>
      </c>
      <c r="CC51" s="109">
        <v>1.24846912041094E-2</v>
      </c>
      <c r="CD51" s="109">
        <v>1.2727599111867999E-5</v>
      </c>
      <c r="CE51" s="109">
        <v>10.0699287157525</v>
      </c>
      <c r="CF51" s="109">
        <v>1.39667579049477E-2</v>
      </c>
      <c r="CG51" s="109">
        <v>0</v>
      </c>
      <c r="CH51" s="109">
        <v>0.28405560541675601</v>
      </c>
      <c r="CI51" s="109">
        <v>33.908206606823697</v>
      </c>
      <c r="CJ51" s="109">
        <v>29.202571379168901</v>
      </c>
      <c r="CK51" s="109">
        <v>4.7056352276547697</v>
      </c>
      <c r="CL51" s="109">
        <v>0</v>
      </c>
      <c r="CM51" s="109">
        <v>0</v>
      </c>
      <c r="CN51" s="109">
        <v>9.2844204941660209</v>
      </c>
      <c r="CO51" s="109">
        <v>0</v>
      </c>
      <c r="CP51" s="109">
        <v>1.38229271868472</v>
      </c>
      <c r="CQ51" s="109">
        <v>0.62520084414975896</v>
      </c>
      <c r="CR51" s="109">
        <v>1.1229446742064699E-4</v>
      </c>
      <c r="CS51" s="109">
        <v>5.5320798723523801</v>
      </c>
      <c r="CT51" s="109">
        <v>0.117555045258605</v>
      </c>
      <c r="CU51" s="109">
        <v>7.1063801910304904E-5</v>
      </c>
      <c r="CV51" s="109">
        <v>1.9979453453264699</v>
      </c>
      <c r="CW51" s="109">
        <v>2.4834274699317098E-7</v>
      </c>
      <c r="CX51" s="109">
        <v>29.594745528640701</v>
      </c>
      <c r="CY51" s="109">
        <v>17.701535070979698</v>
      </c>
      <c r="CZ51" s="109">
        <v>0.463660140503866</v>
      </c>
      <c r="DA51" s="109">
        <v>0</v>
      </c>
      <c r="DB51" s="109">
        <v>0</v>
      </c>
      <c r="DC51" s="109">
        <v>2.3746783123660098</v>
      </c>
      <c r="DD51" s="109">
        <v>1.9813104136500601</v>
      </c>
      <c r="DE51" s="109">
        <v>0</v>
      </c>
      <c r="DF51" s="109">
        <v>0.59480433722713699</v>
      </c>
      <c r="DG51" s="109">
        <v>150.257111051218</v>
      </c>
      <c r="DH51" s="109">
        <v>1.2302558502215599</v>
      </c>
      <c r="DI51" s="109">
        <v>2.5260643600557202</v>
      </c>
      <c r="DK51" s="30">
        <f t="shared" si="28"/>
        <v>8.000004463265006E-3</v>
      </c>
      <c r="DL51" s="45">
        <f t="shared" si="29"/>
        <v>-4.4353220832716329E-3</v>
      </c>
      <c r="DM51" s="45"/>
      <c r="DN51" s="45">
        <f t="shared" si="30"/>
        <v>-4.4355701656567459E-3</v>
      </c>
      <c r="DO51" s="45">
        <f t="shared" si="31"/>
        <v>-4.3714848170236468E-3</v>
      </c>
      <c r="DP51" s="45">
        <f t="shared" si="32"/>
        <v>-4.3612542021954246E-3</v>
      </c>
      <c r="DQ51" s="45">
        <f t="shared" si="33"/>
        <v>-4.4351089484102402E-3</v>
      </c>
      <c r="DR51" s="45">
        <f t="shared" si="34"/>
        <v>-4.4355421845258371E-3</v>
      </c>
      <c r="DS51" s="45">
        <f t="shared" si="35"/>
        <v>-4.4354143392702911E-3</v>
      </c>
      <c r="DT51" s="45">
        <f t="shared" si="36"/>
        <v>-4.435517499372761E-3</v>
      </c>
      <c r="DU51" s="45">
        <f t="shared" si="37"/>
        <v>-4.4359025247401023E-3</v>
      </c>
      <c r="DV51" s="45">
        <f t="shared" si="38"/>
        <v>-4.4349930849068237E-3</v>
      </c>
      <c r="DW51" s="45">
        <f t="shared" si="39"/>
        <v>-4.436183850270733E-3</v>
      </c>
      <c r="DX51" s="45">
        <f t="shared" si="40"/>
        <v>-4.4352007247821989E-3</v>
      </c>
      <c r="DY51" s="45">
        <f t="shared" si="41"/>
        <v>-4.4314307211445894E-3</v>
      </c>
      <c r="DZ51" s="45">
        <f t="shared" si="42"/>
        <v>-4.4357360988243133E-3</v>
      </c>
      <c r="EA51" s="45">
        <f t="shared" si="43"/>
        <v>-4.4349655425404109E-3</v>
      </c>
      <c r="EB51" s="45">
        <f t="shared" si="44"/>
        <v>-4.4356640981603346E-3</v>
      </c>
      <c r="EC51" s="45">
        <f t="shared" si="45"/>
        <v>-4.4321982918652351E-3</v>
      </c>
      <c r="ED51" s="45">
        <f t="shared" si="46"/>
        <v>-4.4435662323871446E-3</v>
      </c>
      <c r="EE51" s="45">
        <f t="shared" si="47"/>
        <v>-4.43690970405355E-3</v>
      </c>
      <c r="EF51" s="45">
        <f t="shared" si="48"/>
        <v>-4.4334057363661639E-3</v>
      </c>
      <c r="EG51" s="45">
        <f t="shared" si="49"/>
        <v>-4.4352051442741189E-3</v>
      </c>
      <c r="EH51" s="45">
        <f t="shared" si="50"/>
        <v>-4.435778123480269E-3</v>
      </c>
      <c r="EI51" s="45">
        <f t="shared" si="51"/>
        <v>-4.4358063474691078E-3</v>
      </c>
      <c r="EJ51" s="45">
        <f t="shared" si="52"/>
        <v>-4.4367696907996025E-3</v>
      </c>
      <c r="EK51" s="45">
        <f t="shared" si="53"/>
        <v>-4.4310420185660641E-3</v>
      </c>
      <c r="EL51" s="45">
        <f t="shared" si="54"/>
        <v>-4.4353781755681141E-3</v>
      </c>
      <c r="EM51" s="45">
        <f t="shared" si="55"/>
        <v>-4.4398114558717285E-3</v>
      </c>
    </row>
    <row r="52" spans="1:143" x14ac:dyDescent="0.25">
      <c r="DK52" s="30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</row>
    <row r="53" spans="1:143" x14ac:dyDescent="0.25">
      <c r="DK53" s="30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</row>
    <row r="54" spans="1:143" x14ac:dyDescent="0.25">
      <c r="A54" s="22" t="s">
        <v>51</v>
      </c>
      <c r="B54" s="109">
        <v>309.57206117999999</v>
      </c>
      <c r="D54" s="109">
        <v>33.245427196999998</v>
      </c>
      <c r="E54" s="109">
        <v>6.6827046615999999</v>
      </c>
      <c r="F54" s="109">
        <v>5.5090607657000001</v>
      </c>
      <c r="G54" s="109">
        <v>4.7397747860999999</v>
      </c>
      <c r="H54" s="109">
        <v>16.41120995</v>
      </c>
      <c r="I54" s="109">
        <v>0.58180395979999999</v>
      </c>
      <c r="J54" s="109">
        <v>0.32482634980000002</v>
      </c>
      <c r="K54" s="109">
        <v>0.33683393109999998</v>
      </c>
      <c r="L54" s="109">
        <v>0.24973496479999999</v>
      </c>
      <c r="M54" s="109">
        <v>1.7015134948999999</v>
      </c>
      <c r="N54" s="109">
        <v>0.2245591388</v>
      </c>
      <c r="O54" s="109">
        <v>0.2382294019</v>
      </c>
      <c r="P54" s="109">
        <v>0.4075638358</v>
      </c>
      <c r="Q54" s="109">
        <v>0.37753121779999999</v>
      </c>
      <c r="R54" s="109">
        <v>0.22286339159999999</v>
      </c>
      <c r="S54" s="109">
        <v>1.21170949E-2</v>
      </c>
      <c r="T54" s="109">
        <v>4.0797664000000004E-6</v>
      </c>
      <c r="U54" s="109">
        <v>1.0785444E-3</v>
      </c>
      <c r="V54" s="109">
        <v>7.8993650000000004E-4</v>
      </c>
      <c r="W54" s="109">
        <v>5.4072841400000002E-2</v>
      </c>
      <c r="X54" s="109">
        <v>7.1618964000000002E-3</v>
      </c>
      <c r="Y54" s="109">
        <v>6.9310203000000001E-3</v>
      </c>
      <c r="Z54" s="109">
        <v>6.4814810599999995E-2</v>
      </c>
      <c r="AA54" s="109">
        <v>2.1908795200000001E-2</v>
      </c>
      <c r="AB54" s="109">
        <v>5.0208386100000002E-2</v>
      </c>
      <c r="AC54" s="109">
        <v>3.582848E-4</v>
      </c>
      <c r="AE54" s="109" t="s">
        <v>51</v>
      </c>
      <c r="AF54" s="109">
        <v>0</v>
      </c>
      <c r="AG54" s="109">
        <v>6.0173365545741903E-2</v>
      </c>
      <c r="AH54" s="109">
        <v>0.32339147822148201</v>
      </c>
      <c r="AI54" s="109">
        <v>0.57923544469930799</v>
      </c>
      <c r="AJ54" s="109">
        <v>0.57923544469930799</v>
      </c>
      <c r="AK54" s="109">
        <v>0.958401416669588</v>
      </c>
      <c r="AL54" s="109">
        <v>0</v>
      </c>
      <c r="AM54" s="109">
        <v>0.33534691845592501</v>
      </c>
      <c r="AN54" s="109">
        <v>3.566980309453E-4</v>
      </c>
      <c r="AO54" s="109">
        <v>0.24863207985274899</v>
      </c>
      <c r="AP54" s="109">
        <v>7.8037008682903799E-3</v>
      </c>
      <c r="AQ54" s="109">
        <v>308.20516289532998</v>
      </c>
      <c r="AR54" s="109">
        <v>2.2985774676609501E-4</v>
      </c>
      <c r="AS54" s="109">
        <v>5.3215864459840003E-3</v>
      </c>
      <c r="AT54" s="109">
        <v>3.38873327932008E-4</v>
      </c>
      <c r="AU54" s="109">
        <v>7.8731350275853406E-6</v>
      </c>
      <c r="AV54" s="109">
        <v>1.21171712495246E-3</v>
      </c>
      <c r="AW54" s="109">
        <v>2.03562558904743E-5</v>
      </c>
      <c r="AX54" s="109">
        <v>2.5287676662198102</v>
      </c>
      <c r="AY54" s="109">
        <v>8.6017439430367507E-2</v>
      </c>
      <c r="AZ54" s="109">
        <v>0.64708377493824598</v>
      </c>
      <c r="BA54" s="109">
        <v>6.4529154993112098E-2</v>
      </c>
      <c r="BB54" s="109">
        <v>0</v>
      </c>
      <c r="BC54" s="109">
        <v>0</v>
      </c>
      <c r="BD54" s="109">
        <v>1.69399930448043</v>
      </c>
      <c r="BE54" s="109">
        <v>1.69399930448043</v>
      </c>
      <c r="BF54" s="109">
        <v>2.18122499943228E-2</v>
      </c>
      <c r="BG54" s="109">
        <v>0.26479030833071499</v>
      </c>
      <c r="BH54" s="109">
        <v>0.70452410298510204</v>
      </c>
      <c r="BI54" s="109">
        <v>1.52318948207917E-4</v>
      </c>
      <c r="BJ54" s="109">
        <v>1.68633887655171</v>
      </c>
      <c r="BK54" s="109">
        <v>3.8933058196509001E-4</v>
      </c>
      <c r="BL54" s="109">
        <v>5.8127619394059603E-2</v>
      </c>
      <c r="BM54" s="109">
        <v>0.16543968273284901</v>
      </c>
      <c r="BN54" s="109">
        <v>0.237178472466647</v>
      </c>
      <c r="BO54" s="109">
        <v>0.405764349770114</v>
      </c>
      <c r="BP54" s="109">
        <v>19.735252157167501</v>
      </c>
      <c r="BQ54" s="109">
        <v>29.788762898218099</v>
      </c>
      <c r="BR54" s="109">
        <v>3.0450710791161701</v>
      </c>
      <c r="BS54" s="109">
        <v>33.098624285664997</v>
      </c>
      <c r="BT54" s="109">
        <v>3.9671509758208001E-7</v>
      </c>
      <c r="BU54" s="109">
        <v>1.0297845258146301</v>
      </c>
      <c r="BV54" s="109">
        <v>1.2063616752879499E-2</v>
      </c>
      <c r="BW54" s="109">
        <v>4.0618414546095897E-6</v>
      </c>
      <c r="BX54" s="109">
        <v>1.0737770249463999E-3</v>
      </c>
      <c r="BY54" s="109">
        <v>7.8644689308090404E-4</v>
      </c>
      <c r="BZ54" s="109">
        <v>5.3834303788444303E-2</v>
      </c>
      <c r="CA54" s="109">
        <v>0</v>
      </c>
      <c r="CB54" s="109">
        <v>4.3690979338758904</v>
      </c>
      <c r="CC54" s="109">
        <v>2.3439209134851202E-3</v>
      </c>
      <c r="CD54" s="109">
        <v>1.41460010912878E-6</v>
      </c>
      <c r="CE54" s="109">
        <v>1.88881020706911</v>
      </c>
      <c r="CF54" s="109">
        <v>2.6234023448359501E-3</v>
      </c>
      <c r="CG54" s="109">
        <v>0</v>
      </c>
      <c r="CH54" s="109">
        <v>5.3374344053307703E-2</v>
      </c>
      <c r="CI54" s="109">
        <v>6.6536030238638002</v>
      </c>
      <c r="CJ54" s="109">
        <v>5.4851411455258701</v>
      </c>
      <c r="CK54" s="109">
        <v>1.1684618783379299</v>
      </c>
      <c r="CL54" s="109">
        <v>0</v>
      </c>
      <c r="CM54" s="109">
        <v>0</v>
      </c>
      <c r="CN54" s="109">
        <v>1.7452954418338</v>
      </c>
      <c r="CO54" s="109">
        <v>0</v>
      </c>
      <c r="CP54" s="109">
        <v>0.25984610663756502</v>
      </c>
      <c r="CQ54" s="109">
        <v>0.117476273637681</v>
      </c>
      <c r="CR54" s="109">
        <v>1.75474462210023E-5</v>
      </c>
      <c r="CS54" s="109">
        <v>1.03993112507371</v>
      </c>
      <c r="CT54" s="109">
        <v>1.27212864321853E-2</v>
      </c>
      <c r="CU54" s="109">
        <v>1.6584235850460499E-5</v>
      </c>
      <c r="CV54" s="109">
        <v>0.37540475007854002</v>
      </c>
      <c r="CW54" s="109">
        <v>2.7601635829516601E-8</v>
      </c>
      <c r="CX54" s="109">
        <v>4.7188587869155603</v>
      </c>
      <c r="CY54" s="109">
        <v>1.94236922160597</v>
      </c>
      <c r="CZ54" s="109">
        <v>4.99866352598307E-2</v>
      </c>
      <c r="DA54" s="109">
        <v>0</v>
      </c>
      <c r="DB54" s="109">
        <v>0</v>
      </c>
      <c r="DC54" s="109">
        <v>0.26061151130070398</v>
      </c>
      <c r="DD54" s="109">
        <v>0.37586444811910702</v>
      </c>
      <c r="DE54" s="109">
        <v>0</v>
      </c>
      <c r="DF54" s="109">
        <v>6.6724189113027604E-2</v>
      </c>
      <c r="DG54" s="109">
        <v>16.3387601038376</v>
      </c>
      <c r="DH54" s="109">
        <v>0.22187894998619501</v>
      </c>
      <c r="DI54" s="109">
        <v>0.27853945977678402</v>
      </c>
      <c r="DK54" s="30">
        <f>BG54/BS54</f>
        <v>8.0000397009067099E-3</v>
      </c>
      <c r="DL54" s="45">
        <f>(AQ54-B54)/(B54+1E-50)</f>
        <v>-4.4154445961944689E-3</v>
      </c>
      <c r="DM54" s="45"/>
      <c r="DN54" s="45">
        <f>(BS54-D54)/(D54+1E-50)</f>
        <v>-4.415732439384883E-3</v>
      </c>
      <c r="DO54" s="45">
        <f>(CI54-E54)/(E54+1E-50)</f>
        <v>-4.3547693950060093E-3</v>
      </c>
      <c r="DP54" s="45">
        <f>(CJ54-F54)/(F54+1E-50)</f>
        <v>-4.3418690029807224E-3</v>
      </c>
      <c r="DQ54" s="45">
        <f>(CX54-G54)/(G54+1E-50)</f>
        <v>-4.4128677264958895E-3</v>
      </c>
      <c r="DR54" s="45">
        <f>(DG54-H54)/(H54+1E-50)</f>
        <v>-4.4146559810722226E-3</v>
      </c>
      <c r="DS54" s="45">
        <f>(AJ54-I54)/(I54+1E-50)</f>
        <v>-4.4147432437121126E-3</v>
      </c>
      <c r="DT54" s="45">
        <f>(AH54-J54)/(J54+1E-50)</f>
        <v>-4.4173496990052852E-3</v>
      </c>
      <c r="DU54" s="45">
        <f>(AM54-K54)/(K54+1E-50)</f>
        <v>-4.4146759182450129E-3</v>
      </c>
      <c r="DV54" s="45">
        <f>(AO54-L54)/(L54+1E-50)</f>
        <v>-4.4162216057100478E-3</v>
      </c>
      <c r="DW54" s="45">
        <f>(BE54-M54)/(M54+1E-50)</f>
        <v>-4.4161803253940863E-3</v>
      </c>
      <c r="DX54" s="45">
        <f>(BL54+BM54-N54)/(N54+1E-50)</f>
        <v>-4.4168172285998456E-3</v>
      </c>
      <c r="DY54" s="45">
        <f>(BN54-O54)/(O54+1E-50)</f>
        <v>-4.4114178391554716E-3</v>
      </c>
      <c r="DZ54" s="45">
        <f>(BO54-P54)/(P54+1E-50)</f>
        <v>-4.4152249827412171E-3</v>
      </c>
      <c r="EA54" s="45">
        <f>(DD54-Q54)/(Q54+1E-50)</f>
        <v>-4.4149188260663233E-3</v>
      </c>
      <c r="EB54" s="45">
        <f>(DH54-R54)/(R54+1E-50)</f>
        <v>-4.4172423597136972E-3</v>
      </c>
      <c r="EC54" s="45">
        <f>(BV54-S54)/(S54+1E-50)</f>
        <v>-4.4134462560411827E-3</v>
      </c>
      <c r="ED54" s="45">
        <f>(BW54-T54)/(T54+1E-50)</f>
        <v>-4.3936205245502903E-3</v>
      </c>
      <c r="EE54" s="45">
        <f>(BX54-U54)/(U54+1E-50)</f>
        <v>-4.4201935994476246E-3</v>
      </c>
      <c r="EF54" s="45">
        <f>(BY54-V54)/(V54+1E-50)</f>
        <v>-4.417579032107012E-3</v>
      </c>
      <c r="EG54" s="45">
        <f>(BZ54-W54)/(W54+1E-50)</f>
        <v>-4.4114125572047138E-3</v>
      </c>
      <c r="EH54" s="45">
        <f>(SUM(AR54:AW54)-X54)/(X54+1E-50)</f>
        <v>-4.4167580317660765E-3</v>
      </c>
      <c r="EI54" s="45">
        <f>(SUM(AS54:AW54)-Y54)/(Y54+1E-50)</f>
        <v>-4.4169557854954701E-3</v>
      </c>
      <c r="EJ54" s="45">
        <f>(BA54-Z54)/(Z54+1E-50)</f>
        <v>-4.4072582214395428E-3</v>
      </c>
      <c r="EK54" s="45">
        <f>(BF54-AA54)/(AA54+1E-50)</f>
        <v>-4.4066871224941167E-3</v>
      </c>
      <c r="EL54" s="45">
        <f>(CZ54-AB54)/(AB54+1E-50)</f>
        <v>-4.4166096023807843E-3</v>
      </c>
      <c r="EM54" s="45">
        <f>(AN54-AC54)/(AC54+1E-50)</f>
        <v>-4.4287925546939296E-3</v>
      </c>
    </row>
    <row r="55" spans="1:143" x14ac:dyDescent="0.25">
      <c r="A55" s="22" t="s">
        <v>1</v>
      </c>
      <c r="B55" s="109">
        <v>10296.633801</v>
      </c>
      <c r="D55" s="109">
        <v>3106.2249827000001</v>
      </c>
      <c r="E55" s="109">
        <v>275.75270293</v>
      </c>
      <c r="F55" s="109">
        <v>251.96933135</v>
      </c>
      <c r="G55" s="109">
        <v>384.52682725</v>
      </c>
      <c r="H55" s="109">
        <v>1504.3511583</v>
      </c>
      <c r="I55" s="109">
        <v>61.543109760999997</v>
      </c>
      <c r="J55" s="109">
        <v>35.057501889000001</v>
      </c>
      <c r="K55" s="109">
        <v>26.024822821000001</v>
      </c>
      <c r="L55" s="109">
        <v>24.555904979000001</v>
      </c>
      <c r="M55" s="109">
        <v>177.74635663000001</v>
      </c>
      <c r="N55" s="109">
        <v>3.5279376793999999</v>
      </c>
      <c r="O55" s="109">
        <v>25.823287947000001</v>
      </c>
      <c r="P55" s="109">
        <v>13.609395975</v>
      </c>
      <c r="Q55" s="109">
        <v>14.081454243</v>
      </c>
      <c r="R55" s="109">
        <v>9.0739820273999996</v>
      </c>
      <c r="S55" s="109">
        <v>0.212669948</v>
      </c>
      <c r="T55" s="109">
        <v>9.8918400000000005E-5</v>
      </c>
      <c r="U55" s="109">
        <v>1.8958204900000001E-2</v>
      </c>
      <c r="V55" s="109">
        <v>1.38790562E-2</v>
      </c>
      <c r="W55" s="109">
        <v>3.4171062671999999</v>
      </c>
      <c r="X55" s="109">
        <v>2.3233373187000002</v>
      </c>
      <c r="Y55" s="109">
        <v>2.2496502033999999</v>
      </c>
      <c r="Z55" s="109">
        <v>3.2135712191999999</v>
      </c>
      <c r="AA55" s="109">
        <v>0.49508310519999998</v>
      </c>
      <c r="AB55" s="109">
        <v>4.5670705176000004</v>
      </c>
      <c r="AC55" s="109">
        <v>6.2901479000000001E-3</v>
      </c>
      <c r="AE55" s="109" t="s">
        <v>1</v>
      </c>
      <c r="AF55" s="109">
        <v>0</v>
      </c>
      <c r="AG55" s="109">
        <v>0</v>
      </c>
      <c r="AH55" s="109">
        <v>0</v>
      </c>
      <c r="AI55" s="109">
        <v>0</v>
      </c>
      <c r="AJ55" s="109">
        <v>0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</row>
    <row r="56" spans="1:143" x14ac:dyDescent="0.25">
      <c r="A56" s="22" t="s">
        <v>11</v>
      </c>
      <c r="B56" s="109">
        <v>6490.7558569000003</v>
      </c>
      <c r="D56" s="109">
        <v>2111.1471016999999</v>
      </c>
      <c r="E56" s="109">
        <v>126.62160883</v>
      </c>
      <c r="F56" s="109">
        <v>116.11524003</v>
      </c>
      <c r="G56" s="109">
        <v>301.87218799999999</v>
      </c>
      <c r="H56" s="109">
        <v>726.30310635000001</v>
      </c>
      <c r="I56" s="109">
        <v>27.628701337999999</v>
      </c>
      <c r="J56" s="109">
        <v>15.682677943</v>
      </c>
      <c r="K56" s="109">
        <v>11.739485108</v>
      </c>
      <c r="L56" s="109">
        <v>10.964354182999999</v>
      </c>
      <c r="M56" s="109">
        <v>79.778405728999999</v>
      </c>
      <c r="N56" s="109">
        <v>1.4006140170000001</v>
      </c>
      <c r="O56" s="109">
        <v>11.552774675</v>
      </c>
      <c r="P56" s="109">
        <v>6.0676900672</v>
      </c>
      <c r="Q56" s="109">
        <v>6.3856737859999999</v>
      </c>
      <c r="R56" s="109">
        <v>4.0283049736000001</v>
      </c>
      <c r="S56" s="109">
        <v>9.4671278799999994E-2</v>
      </c>
      <c r="T56" s="109">
        <v>3.4124500000000002E-5</v>
      </c>
      <c r="U56" s="109">
        <v>8.4262877999999996E-3</v>
      </c>
      <c r="V56" s="109">
        <v>6.1710975000000001E-3</v>
      </c>
      <c r="W56" s="109">
        <v>1.5287724979999999</v>
      </c>
      <c r="X56" s="109">
        <v>2.1111905433000002</v>
      </c>
      <c r="Y56" s="109">
        <v>2.0458873132000002</v>
      </c>
      <c r="Z56" s="109">
        <v>1.4748269134000001</v>
      </c>
      <c r="AA56" s="109">
        <v>0.36937794530000001</v>
      </c>
      <c r="AB56" s="109">
        <v>2.0368343387999999</v>
      </c>
      <c r="AC56" s="109">
        <v>2.7986389999999999E-3</v>
      </c>
      <c r="AE56" s="109" t="s">
        <v>11</v>
      </c>
      <c r="AF56" s="109">
        <v>0</v>
      </c>
      <c r="AG56" s="109">
        <v>0</v>
      </c>
      <c r="AH56" s="109">
        <v>0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</row>
    <row r="57" spans="1:143" x14ac:dyDescent="0.25">
      <c r="A57" s="22" t="s">
        <v>58</v>
      </c>
      <c r="B57" s="109">
        <v>2914.6295805</v>
      </c>
      <c r="D57" s="109">
        <v>482.84209140000002</v>
      </c>
      <c r="E57" s="109">
        <v>39.342128615999997</v>
      </c>
      <c r="F57" s="109">
        <v>36.123896373999997</v>
      </c>
      <c r="G57" s="109">
        <v>70.832773191000001</v>
      </c>
      <c r="H57" s="109">
        <v>275.73328996999999</v>
      </c>
      <c r="I57" s="109">
        <v>11.419756593000001</v>
      </c>
      <c r="J57" s="109">
        <v>6.5056603786</v>
      </c>
      <c r="K57" s="109">
        <v>4.7868231348999997</v>
      </c>
      <c r="L57" s="109">
        <v>4.5379205982000004</v>
      </c>
      <c r="M57" s="109">
        <v>32.964503935000003</v>
      </c>
      <c r="N57" s="109">
        <v>0.49068919</v>
      </c>
      <c r="O57" s="109">
        <v>4.7927458827000002</v>
      </c>
      <c r="P57" s="109">
        <v>2.2286364167000001</v>
      </c>
      <c r="Q57" s="109">
        <v>2.4678643506000002</v>
      </c>
      <c r="R57" s="109">
        <v>1.5855101745</v>
      </c>
      <c r="S57" s="109">
        <v>2.8686179499999999E-2</v>
      </c>
      <c r="T57" s="109">
        <v>1.3595799999999999E-5</v>
      </c>
      <c r="U57" s="109">
        <v>2.5565526999999999E-3</v>
      </c>
      <c r="V57" s="109">
        <v>1.871597E-3</v>
      </c>
      <c r="W57" s="109">
        <v>0.61023562379999996</v>
      </c>
      <c r="X57" s="109">
        <v>0.4398061814</v>
      </c>
      <c r="Y57" s="109">
        <v>0.42618811290000003</v>
      </c>
      <c r="Z57" s="109">
        <v>0.5811973319</v>
      </c>
      <c r="AA57" s="109">
        <v>0.1115953702</v>
      </c>
      <c r="AB57" s="109">
        <v>0.84075810049999999</v>
      </c>
      <c r="AC57" s="109">
        <v>8.4820589999999997E-4</v>
      </c>
      <c r="AE57" s="109" t="s">
        <v>58</v>
      </c>
      <c r="AF57" s="109">
        <v>0</v>
      </c>
      <c r="AG57" s="109">
        <v>0</v>
      </c>
      <c r="AH57" s="109">
        <v>0</v>
      </c>
      <c r="AI57" s="109">
        <v>0</v>
      </c>
      <c r="AJ57" s="109">
        <v>0</v>
      </c>
      <c r="AK57" s="109">
        <v>0</v>
      </c>
      <c r="AL57" s="109">
        <v>0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0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0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0</v>
      </c>
      <c r="BE57" s="109">
        <v>0</v>
      </c>
      <c r="BF57" s="109">
        <v>0</v>
      </c>
      <c r="BG57" s="109">
        <v>0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</row>
    <row r="58" spans="1:143" x14ac:dyDescent="0.25">
      <c r="A58" s="22" t="s">
        <v>73</v>
      </c>
      <c r="B58" s="109">
        <v>535.29666159999999</v>
      </c>
      <c r="D58" s="109">
        <v>67.411536318000003</v>
      </c>
      <c r="E58" s="109">
        <v>7.7353807079000001</v>
      </c>
      <c r="F58" s="109">
        <v>7.2712770981999997</v>
      </c>
      <c r="G58" s="109">
        <v>10.302687659</v>
      </c>
      <c r="H58" s="109">
        <v>48.518787801999999</v>
      </c>
      <c r="I58" s="109">
        <v>2.0656709116999998</v>
      </c>
      <c r="J58" s="109">
        <v>1.1786894097</v>
      </c>
      <c r="K58" s="109">
        <v>0.85042329299999997</v>
      </c>
      <c r="L58" s="109">
        <v>0.81978633609999996</v>
      </c>
      <c r="M58" s="109">
        <v>5.9603110658</v>
      </c>
      <c r="N58" s="109">
        <v>6.8627829799999998E-2</v>
      </c>
      <c r="O58" s="109">
        <v>0.86849814759999999</v>
      </c>
      <c r="P58" s="109">
        <v>0.36006691429999998</v>
      </c>
      <c r="Q58" s="109">
        <v>0.40963284239999997</v>
      </c>
      <c r="R58" s="109">
        <v>0.26912248230000002</v>
      </c>
      <c r="S58" s="109">
        <v>3.6028796E-3</v>
      </c>
      <c r="T58" s="109">
        <v>4.2904916000000002E-7</v>
      </c>
      <c r="U58" s="109">
        <v>3.1816130000000001E-4</v>
      </c>
      <c r="V58" s="109">
        <v>2.3326600000000001E-4</v>
      </c>
      <c r="W58" s="109">
        <v>0.10702804019999999</v>
      </c>
      <c r="X58" s="109">
        <v>6.3928921799999996E-2</v>
      </c>
      <c r="Y58" s="109">
        <v>6.1899274400000003E-2</v>
      </c>
      <c r="Z58" s="109">
        <v>9.903824E-2</v>
      </c>
      <c r="AA58" s="109">
        <v>1.24658372E-2</v>
      </c>
      <c r="AB58" s="109">
        <v>0.15148467539999999</v>
      </c>
      <c r="AC58" s="109">
        <v>1.0598129999999999E-4</v>
      </c>
      <c r="AE58" s="109" t="s">
        <v>175</v>
      </c>
      <c r="AF58" s="109">
        <v>0</v>
      </c>
      <c r="AG58" s="109">
        <v>0</v>
      </c>
      <c r="AH58" s="109">
        <v>0</v>
      </c>
      <c r="AI58" s="109">
        <v>0</v>
      </c>
      <c r="AJ58" s="109">
        <v>0</v>
      </c>
      <c r="AK58" s="109">
        <v>0</v>
      </c>
      <c r="AL58" s="109">
        <v>0</v>
      </c>
      <c r="AM58" s="109">
        <v>0</v>
      </c>
      <c r="AN58" s="109">
        <v>0</v>
      </c>
      <c r="AO58" s="109">
        <v>0</v>
      </c>
      <c r="AP58" s="109">
        <v>0</v>
      </c>
      <c r="AQ58" s="109">
        <v>0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0</v>
      </c>
      <c r="BD58" s="109">
        <v>0</v>
      </c>
      <c r="BE58" s="109">
        <v>0</v>
      </c>
      <c r="BF58" s="109">
        <v>0</v>
      </c>
      <c r="BG58" s="109">
        <v>0</v>
      </c>
      <c r="BH58" s="109">
        <v>0</v>
      </c>
      <c r="BI58" s="109">
        <v>0</v>
      </c>
      <c r="BJ58" s="109">
        <v>0</v>
      </c>
      <c r="BK58" s="109">
        <v>0</v>
      </c>
      <c r="BL58" s="109">
        <v>0</v>
      </c>
      <c r="BM58" s="109">
        <v>0</v>
      </c>
      <c r="BN58" s="109">
        <v>0</v>
      </c>
      <c r="BO58" s="109">
        <v>0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109">
        <v>0</v>
      </c>
      <c r="DB58" s="109">
        <v>0</v>
      </c>
      <c r="DC58" s="109">
        <v>0</v>
      </c>
      <c r="DD58" s="109">
        <v>0</v>
      </c>
      <c r="DE58" s="109">
        <v>0</v>
      </c>
      <c r="DF58" s="109">
        <v>0</v>
      </c>
      <c r="DG58" s="109">
        <v>0</v>
      </c>
      <c r="DH58" s="109">
        <v>0</v>
      </c>
      <c r="DI58" s="109">
        <v>0</v>
      </c>
    </row>
    <row r="59" spans="1:143" x14ac:dyDescent="0.25">
      <c r="A59" s="22" t="s">
        <v>239</v>
      </c>
    </row>
    <row r="61" spans="1:143" x14ac:dyDescent="0.25">
      <c r="A61" s="1" t="s">
        <v>55</v>
      </c>
      <c r="B61" s="110">
        <f>SUM(B3:B58)</f>
        <v>509276.61099984008</v>
      </c>
      <c r="C61" s="110">
        <f t="shared" ref="C61:W61" si="56">SUM(C3:C58)</f>
        <v>0</v>
      </c>
      <c r="D61" s="110">
        <f t="shared" si="56"/>
        <v>137546.17667284296</v>
      </c>
      <c r="E61" s="110">
        <f t="shared" si="56"/>
        <v>10262.904687100499</v>
      </c>
      <c r="F61" s="110">
        <f t="shared" si="56"/>
        <v>8987.0019192519012</v>
      </c>
      <c r="G61" s="110">
        <f t="shared" si="56"/>
        <v>17259.474882534098</v>
      </c>
      <c r="H61" s="110">
        <f t="shared" si="56"/>
        <v>57493.687841979998</v>
      </c>
      <c r="I61" s="110">
        <f t="shared" si="56"/>
        <v>2215.9736758846002</v>
      </c>
      <c r="J61" s="110">
        <f t="shared" si="56"/>
        <v>1257.5035255445998</v>
      </c>
      <c r="K61" s="110">
        <f t="shared" si="56"/>
        <v>989.95334648020003</v>
      </c>
      <c r="L61" s="110">
        <f t="shared" si="56"/>
        <v>892.55531075350041</v>
      </c>
      <c r="M61" s="110">
        <f t="shared" si="56"/>
        <v>6411.2775225271998</v>
      </c>
      <c r="N61" s="110">
        <f t="shared" si="56"/>
        <v>227.83254506040004</v>
      </c>
      <c r="O61" s="110">
        <f t="shared" si="56"/>
        <v>925.63927981400013</v>
      </c>
      <c r="P61" s="110">
        <f t="shared" si="56"/>
        <v>624.83637854850008</v>
      </c>
      <c r="Q61" s="110">
        <f t="shared" si="56"/>
        <v>645.43022285820007</v>
      </c>
      <c r="R61" s="110">
        <f t="shared" si="56"/>
        <v>399.7569914593999</v>
      </c>
      <c r="S61" s="110">
        <f t="shared" si="56"/>
        <v>12.517513755099998</v>
      </c>
      <c r="T61" s="110">
        <f t="shared" si="56"/>
        <v>7.0519797227400021E-4</v>
      </c>
      <c r="U61" s="110">
        <f t="shared" si="56"/>
        <v>1.1081423585000005</v>
      </c>
      <c r="V61" s="110">
        <f t="shared" si="56"/>
        <v>0.81249231714290016</v>
      </c>
      <c r="W61" s="110">
        <f t="shared" si="56"/>
        <v>135.12819326000007</v>
      </c>
      <c r="X61" s="110">
        <f t="shared" ref="X61:AC61" si="57">SUM(X3:X58)</f>
        <v>83.207485963500005</v>
      </c>
      <c r="Y61" s="110">
        <f t="shared" si="57"/>
        <v>80.661734086400003</v>
      </c>
      <c r="Z61" s="110">
        <f t="shared" si="57"/>
        <v>135.96908962019995</v>
      </c>
      <c r="AA61" s="110">
        <f t="shared" si="57"/>
        <v>31.581606026399996</v>
      </c>
      <c r="AB61" s="110">
        <f t="shared" si="57"/>
        <v>167.9883884953</v>
      </c>
      <c r="AC61" s="110">
        <f t="shared" si="57"/>
        <v>0.36919717104919997</v>
      </c>
      <c r="AD61" s="110"/>
      <c r="AF61" s="110">
        <f t="shared" ref="AF61:CR61" si="58">SUM(AF3:AF54)</f>
        <v>0</v>
      </c>
      <c r="AG61" s="110">
        <f t="shared" si="58"/>
        <v>200.11027387194474</v>
      </c>
      <c r="AH61" s="110">
        <f t="shared" si="58"/>
        <v>1193.7887713569201</v>
      </c>
      <c r="AI61" s="110">
        <f t="shared" si="58"/>
        <v>2103.9928505545072</v>
      </c>
      <c r="AJ61" s="110">
        <f t="shared" si="58"/>
        <v>2103.9928505545072</v>
      </c>
      <c r="AK61" s="110">
        <f t="shared" si="58"/>
        <v>3205.7336662059588</v>
      </c>
      <c r="AL61" s="110">
        <f t="shared" si="58"/>
        <v>0</v>
      </c>
      <c r="AM61" s="110">
        <f t="shared" si="58"/>
        <v>942.37637867313447</v>
      </c>
      <c r="AN61" s="110">
        <f t="shared" si="58"/>
        <v>0.35756883342537532</v>
      </c>
      <c r="AO61" s="110">
        <f t="shared" si="58"/>
        <v>847.92096570014041</v>
      </c>
      <c r="AP61" s="110">
        <f t="shared" si="58"/>
        <v>38.773690608468378</v>
      </c>
      <c r="AQ61" s="110">
        <f t="shared" si="58"/>
        <v>486881.28409686126</v>
      </c>
      <c r="AR61" s="110">
        <f t="shared" si="58"/>
        <v>2.3805650374346428</v>
      </c>
      <c r="AS61" s="110">
        <f t="shared" si="58"/>
        <v>58.259026965852733</v>
      </c>
      <c r="AT61" s="110">
        <f t="shared" si="58"/>
        <v>3.709857594950341</v>
      </c>
      <c r="AU61" s="110">
        <f t="shared" si="58"/>
        <v>8.6194951516985335E-2</v>
      </c>
      <c r="AV61" s="110">
        <f t="shared" si="58"/>
        <v>13.265409844065237</v>
      </c>
      <c r="AW61" s="110">
        <f t="shared" si="58"/>
        <v>0.22285284565295047</v>
      </c>
      <c r="AX61" s="110">
        <f t="shared" si="58"/>
        <v>8423.9192265428956</v>
      </c>
      <c r="AY61" s="110">
        <f t="shared" si="58"/>
        <v>287.5461775830276</v>
      </c>
      <c r="AZ61" s="110">
        <f t="shared" si="58"/>
        <v>2160.3157466511898</v>
      </c>
      <c r="BA61" s="110">
        <f t="shared" si="58"/>
        <v>130.02424922467077</v>
      </c>
      <c r="BB61" s="110">
        <f t="shared" si="58"/>
        <v>0</v>
      </c>
      <c r="BC61" s="110">
        <f t="shared" si="58"/>
        <v>0</v>
      </c>
      <c r="BD61" s="110">
        <f t="shared" si="58"/>
        <v>6087.8525079457431</v>
      </c>
      <c r="BE61" s="110">
        <f t="shared" si="58"/>
        <v>6087.8525079457431</v>
      </c>
      <c r="BF61" s="110">
        <f t="shared" si="58"/>
        <v>30.458067663482808</v>
      </c>
      <c r="BG61" s="110">
        <f t="shared" si="58"/>
        <v>1049.5745843795637</v>
      </c>
      <c r="BH61" s="110">
        <f t="shared" si="58"/>
        <v>2354.4990727554477</v>
      </c>
      <c r="BI61" s="110">
        <f t="shared" si="58"/>
        <v>0.72245955581857624</v>
      </c>
      <c r="BJ61" s="110">
        <f t="shared" si="58"/>
        <v>5622.1364073977138</v>
      </c>
      <c r="BK61" s="110">
        <f t="shared" si="58"/>
        <v>3.3774949839743242</v>
      </c>
      <c r="BL61" s="110">
        <f t="shared" si="58"/>
        <v>57.554468173829896</v>
      </c>
      <c r="BM61" s="110">
        <f t="shared" si="58"/>
        <v>163.80888286329659</v>
      </c>
      <c r="BN61" s="110">
        <f t="shared" si="58"/>
        <v>878.7120481667705</v>
      </c>
      <c r="BO61" s="110">
        <f t="shared" si="58"/>
        <v>599.91170539688233</v>
      </c>
      <c r="BP61" s="110">
        <f t="shared" ref="BP61" si="59">SUM(BP3:BP54)</f>
        <v>65791.67489927265</v>
      </c>
      <c r="BQ61" s="110">
        <f t="shared" si="58"/>
        <v>118077.17512663377</v>
      </c>
      <c r="BR61" s="110">
        <f t="shared" si="58"/>
        <v>12070.120326358478</v>
      </c>
      <c r="BS61" s="110">
        <f t="shared" si="58"/>
        <v>131196.87003737176</v>
      </c>
      <c r="BT61" s="110">
        <f t="shared" si="58"/>
        <v>3.4415463615634469E-3</v>
      </c>
      <c r="BU61" s="110">
        <f t="shared" si="58"/>
        <v>3435.7871695706731</v>
      </c>
      <c r="BV61" s="110">
        <f t="shared" si="58"/>
        <v>12.124122463801713</v>
      </c>
      <c r="BW61" s="110">
        <f t="shared" si="58"/>
        <v>5.5565940960829218E-4</v>
      </c>
      <c r="BX61" s="110">
        <f t="shared" si="58"/>
        <v>1.0731256761968919</v>
      </c>
      <c r="BY61" s="110">
        <f t="shared" si="58"/>
        <v>0.78684805835517146</v>
      </c>
      <c r="BZ61" s="110">
        <f t="shared" si="58"/>
        <v>128.8939704073679</v>
      </c>
      <c r="CA61" s="110">
        <f t="shared" si="58"/>
        <v>0</v>
      </c>
      <c r="CB61" s="110">
        <f t="shared" si="58"/>
        <v>14714.420007110397</v>
      </c>
      <c r="CC61" s="110">
        <f t="shared" si="58"/>
        <v>3.6542857943943887</v>
      </c>
      <c r="CD61" s="110">
        <f t="shared" si="58"/>
        <v>1.5486389485838912E-2</v>
      </c>
      <c r="CE61" s="110">
        <f t="shared" si="58"/>
        <v>2960.1296169865532</v>
      </c>
      <c r="CF61" s="110">
        <f t="shared" si="58"/>
        <v>4.056430223928241</v>
      </c>
      <c r="CG61" s="110">
        <f t="shared" si="58"/>
        <v>0</v>
      </c>
      <c r="CH61" s="110">
        <f t="shared" si="58"/>
        <v>82.11546627241998</v>
      </c>
      <c r="CI61" s="110">
        <f t="shared" si="58"/>
        <v>9770.7861573805949</v>
      </c>
      <c r="CJ61" s="110">
        <f t="shared" si="58"/>
        <v>8538.3188631837929</v>
      </c>
      <c r="CK61" s="110">
        <f t="shared" si="58"/>
        <v>1232.4672941967931</v>
      </c>
      <c r="CL61" s="110">
        <f t="shared" si="58"/>
        <v>0</v>
      </c>
      <c r="CM61" s="110">
        <f t="shared" si="58"/>
        <v>0</v>
      </c>
      <c r="CN61" s="110">
        <f t="shared" si="58"/>
        <v>2695.1014083105183</v>
      </c>
      <c r="CO61" s="110">
        <f t="shared" si="58"/>
        <v>0</v>
      </c>
      <c r="CP61" s="110">
        <f t="shared" si="58"/>
        <v>406.74760026611699</v>
      </c>
      <c r="CQ61" s="110">
        <f t="shared" si="58"/>
        <v>180.72960401585524</v>
      </c>
      <c r="CR61" s="110">
        <f t="shared" si="58"/>
        <v>0.12547750205206848</v>
      </c>
      <c r="CS61" s="110">
        <f t="shared" ref="CS61:DI61" si="60">SUM(CS3:CS54)</f>
        <v>1627.830882808862</v>
      </c>
      <c r="CT61" s="110">
        <f t="shared" si="60"/>
        <v>42.30526381214743</v>
      </c>
      <c r="CU61" s="110">
        <f t="shared" si="60"/>
        <v>6.7341581759302979E-2</v>
      </c>
      <c r="CV61" s="110">
        <f t="shared" si="60"/>
        <v>577.74496085872124</v>
      </c>
      <c r="CW61" s="110">
        <f t="shared" si="60"/>
        <v>3.0217313345797453E-4</v>
      </c>
      <c r="CX61" s="110">
        <f t="shared" si="60"/>
        <v>16419.147653025509</v>
      </c>
      <c r="CY61" s="110">
        <f t="shared" si="60"/>
        <v>6543.869093567766</v>
      </c>
      <c r="CZ61" s="110">
        <f t="shared" si="60"/>
        <v>159.68469403942629</v>
      </c>
      <c r="DA61" s="110">
        <f t="shared" si="60"/>
        <v>0</v>
      </c>
      <c r="DB61" s="110">
        <f t="shared" si="60"/>
        <v>0</v>
      </c>
      <c r="DC61" s="110">
        <f t="shared" si="60"/>
        <v>882.94454410288063</v>
      </c>
      <c r="DD61" s="110">
        <f t="shared" si="60"/>
        <v>619.34077009774717</v>
      </c>
      <c r="DE61" s="110">
        <f t="shared" si="60"/>
        <v>0</v>
      </c>
      <c r="DF61" s="110">
        <f t="shared" si="60"/>
        <v>237.86516730453056</v>
      </c>
      <c r="DG61" s="110">
        <f t="shared" si="60"/>
        <v>54696.456768952579</v>
      </c>
      <c r="DH61" s="110">
        <f t="shared" si="60"/>
        <v>383.10218489246091</v>
      </c>
      <c r="DI61" s="110">
        <f t="shared" si="60"/>
        <v>945.11883502887235</v>
      </c>
    </row>
    <row r="62" spans="1:143" x14ac:dyDescent="0.25">
      <c r="A62" s="22" t="s">
        <v>56</v>
      </c>
      <c r="B62" s="110">
        <f>SUM(B2:B54)</f>
        <v>489039.29509984003</v>
      </c>
      <c r="C62" s="110">
        <f t="shared" ref="C62:W62" si="61">SUM(C2:C54)</f>
        <v>0</v>
      </c>
      <c r="D62" s="110">
        <f t="shared" si="61"/>
        <v>131778.550960725</v>
      </c>
      <c r="E62" s="110">
        <f t="shared" si="61"/>
        <v>9813.4528660165997</v>
      </c>
      <c r="F62" s="110">
        <f t="shared" si="61"/>
        <v>8575.5221743997026</v>
      </c>
      <c r="G62" s="110">
        <f t="shared" si="61"/>
        <v>16491.940406434096</v>
      </c>
      <c r="H62" s="110">
        <f t="shared" si="61"/>
        <v>54938.781499557997</v>
      </c>
      <c r="I62" s="110">
        <f t="shared" si="61"/>
        <v>2113.3164372809001</v>
      </c>
      <c r="J62" s="110">
        <f t="shared" si="61"/>
        <v>1199.0789959243</v>
      </c>
      <c r="K62" s="110">
        <f t="shared" si="61"/>
        <v>946.55179212329995</v>
      </c>
      <c r="L62" s="110">
        <f t="shared" si="61"/>
        <v>851.67734465720036</v>
      </c>
      <c r="M62" s="110">
        <f t="shared" si="61"/>
        <v>6114.8279451673998</v>
      </c>
      <c r="N62" s="110">
        <f t="shared" si="61"/>
        <v>222.34467634420002</v>
      </c>
      <c r="O62" s="110">
        <f t="shared" si="61"/>
        <v>882.60197316170002</v>
      </c>
      <c r="P62" s="110">
        <f t="shared" si="61"/>
        <v>602.57058917530003</v>
      </c>
      <c r="Q62" s="110">
        <f t="shared" si="61"/>
        <v>622.08559763619996</v>
      </c>
      <c r="R62" s="110">
        <f t="shared" si="61"/>
        <v>384.80007180159993</v>
      </c>
      <c r="S62" s="110">
        <f t="shared" si="61"/>
        <v>12.177883469199998</v>
      </c>
      <c r="T62" s="110">
        <f t="shared" si="61"/>
        <v>5.5813022311400015E-4</v>
      </c>
      <c r="U62" s="110">
        <f t="shared" si="61"/>
        <v>1.0778831518000003</v>
      </c>
      <c r="V62" s="110">
        <f t="shared" si="61"/>
        <v>0.79033730044290029</v>
      </c>
      <c r="W62" s="110">
        <f t="shared" si="61"/>
        <v>129.46505083080007</v>
      </c>
      <c r="X62" s="110">
        <f t="shared" ref="X62:AC62" si="62">SUM(X2:X54)</f>
        <v>78.269222998300009</v>
      </c>
      <c r="Y62" s="110">
        <f t="shared" si="62"/>
        <v>75.878109182500012</v>
      </c>
      <c r="Z62" s="110">
        <f t="shared" si="62"/>
        <v>130.60045591569997</v>
      </c>
      <c r="AA62" s="110">
        <f t="shared" si="62"/>
        <v>30.593083768499998</v>
      </c>
      <c r="AB62" s="110">
        <f t="shared" si="62"/>
        <v>160.39224086299998</v>
      </c>
      <c r="AC62" s="110">
        <f t="shared" si="62"/>
        <v>0.35915419694919998</v>
      </c>
      <c r="AF62" s="110">
        <f t="shared" ref="AF62:CR62" si="63">SUM(AF2:AF54)</f>
        <v>0</v>
      </c>
      <c r="AG62" s="110">
        <f t="shared" si="63"/>
        <v>200.11027387194474</v>
      </c>
      <c r="AH62" s="110">
        <f t="shared" si="63"/>
        <v>1193.7887713569201</v>
      </c>
      <c r="AI62" s="110">
        <f t="shared" si="63"/>
        <v>2103.9928505545072</v>
      </c>
      <c r="AJ62" s="110">
        <f t="shared" si="63"/>
        <v>2103.9928505545072</v>
      </c>
      <c r="AK62" s="110">
        <f t="shared" si="63"/>
        <v>3205.7336662059588</v>
      </c>
      <c r="AL62" s="110">
        <f t="shared" si="63"/>
        <v>0</v>
      </c>
      <c r="AM62" s="110">
        <f t="shared" si="63"/>
        <v>942.37637867313447</v>
      </c>
      <c r="AN62" s="110">
        <f t="shared" si="63"/>
        <v>0.35756883342537532</v>
      </c>
      <c r="AO62" s="110">
        <f t="shared" si="63"/>
        <v>847.92096570014041</v>
      </c>
      <c r="AP62" s="110">
        <f t="shared" si="63"/>
        <v>38.773690608468378</v>
      </c>
      <c r="AQ62" s="110">
        <f t="shared" si="63"/>
        <v>486881.28409686126</v>
      </c>
      <c r="AR62" s="110">
        <f t="shared" si="63"/>
        <v>2.3805650374346428</v>
      </c>
      <c r="AS62" s="110">
        <f t="shared" si="63"/>
        <v>58.259026965852733</v>
      </c>
      <c r="AT62" s="110">
        <f t="shared" si="63"/>
        <v>3.709857594950341</v>
      </c>
      <c r="AU62" s="110">
        <f t="shared" si="63"/>
        <v>8.6194951516985335E-2</v>
      </c>
      <c r="AV62" s="110">
        <f t="shared" si="63"/>
        <v>13.265409844065237</v>
      </c>
      <c r="AW62" s="110">
        <f t="shared" si="63"/>
        <v>0.22285284565295047</v>
      </c>
      <c r="AX62" s="110">
        <f t="shared" si="63"/>
        <v>8423.9192265428956</v>
      </c>
      <c r="AY62" s="110">
        <f t="shared" si="63"/>
        <v>287.5461775830276</v>
      </c>
      <c r="AZ62" s="110">
        <f t="shared" si="63"/>
        <v>2160.3157466511898</v>
      </c>
      <c r="BA62" s="110">
        <f t="shared" si="63"/>
        <v>130.02424922467077</v>
      </c>
      <c r="BB62" s="110">
        <f t="shared" si="63"/>
        <v>0</v>
      </c>
      <c r="BC62" s="110">
        <f t="shared" si="63"/>
        <v>0</v>
      </c>
      <c r="BD62" s="110">
        <f t="shared" si="63"/>
        <v>6087.8525079457431</v>
      </c>
      <c r="BE62" s="110">
        <f t="shared" si="63"/>
        <v>6087.8525079457431</v>
      </c>
      <c r="BF62" s="110">
        <f t="shared" si="63"/>
        <v>30.458067663482808</v>
      </c>
      <c r="BG62" s="110">
        <f t="shared" si="63"/>
        <v>1049.5745843795637</v>
      </c>
      <c r="BH62" s="110">
        <f t="shared" si="63"/>
        <v>2354.4990727554477</v>
      </c>
      <c r="BI62" s="110">
        <f t="shared" si="63"/>
        <v>0.72245955581857624</v>
      </c>
      <c r="BJ62" s="110">
        <f t="shared" si="63"/>
        <v>5622.1364073977138</v>
      </c>
      <c r="BK62" s="110">
        <f t="shared" si="63"/>
        <v>3.3774949839743242</v>
      </c>
      <c r="BL62" s="110">
        <f t="shared" si="63"/>
        <v>57.554468173829896</v>
      </c>
      <c r="BM62" s="110">
        <f t="shared" si="63"/>
        <v>163.80888286329659</v>
      </c>
      <c r="BN62" s="110">
        <f t="shared" si="63"/>
        <v>878.7120481667705</v>
      </c>
      <c r="BO62" s="110">
        <f t="shared" si="63"/>
        <v>599.91170539688233</v>
      </c>
      <c r="BP62" s="110">
        <f t="shared" ref="BP62" si="64">SUM(BP2:BP54)</f>
        <v>65791.67489927265</v>
      </c>
      <c r="BQ62" s="110">
        <f t="shared" si="63"/>
        <v>118077.17512663377</v>
      </c>
      <c r="BR62" s="110">
        <f t="shared" si="63"/>
        <v>12070.120326358478</v>
      </c>
      <c r="BS62" s="110">
        <f t="shared" si="63"/>
        <v>131196.87003737176</v>
      </c>
      <c r="BT62" s="110">
        <f t="shared" si="63"/>
        <v>3.4415463615634469E-3</v>
      </c>
      <c r="BU62" s="110">
        <f t="shared" si="63"/>
        <v>3435.7871695706731</v>
      </c>
      <c r="BV62" s="110">
        <f t="shared" si="63"/>
        <v>12.124122463801713</v>
      </c>
      <c r="BW62" s="110">
        <f t="shared" si="63"/>
        <v>5.5565940960829218E-4</v>
      </c>
      <c r="BX62" s="110">
        <f t="shared" si="63"/>
        <v>1.0731256761968919</v>
      </c>
      <c r="BY62" s="110">
        <f t="shared" si="63"/>
        <v>0.78684805835517146</v>
      </c>
      <c r="BZ62" s="110">
        <f t="shared" si="63"/>
        <v>128.8939704073679</v>
      </c>
      <c r="CA62" s="110">
        <f t="shared" si="63"/>
        <v>0</v>
      </c>
      <c r="CB62" s="110">
        <f t="shared" si="63"/>
        <v>14714.420007110397</v>
      </c>
      <c r="CC62" s="110">
        <f t="shared" si="63"/>
        <v>3.6542857943943887</v>
      </c>
      <c r="CD62" s="110">
        <f t="shared" si="63"/>
        <v>1.5486389485838912E-2</v>
      </c>
      <c r="CE62" s="110">
        <f t="shared" si="63"/>
        <v>2960.1296169865532</v>
      </c>
      <c r="CF62" s="110">
        <f t="shared" si="63"/>
        <v>4.056430223928241</v>
      </c>
      <c r="CG62" s="110">
        <f t="shared" si="63"/>
        <v>0</v>
      </c>
      <c r="CH62" s="110">
        <f t="shared" si="63"/>
        <v>82.11546627241998</v>
      </c>
      <c r="CI62" s="110">
        <f t="shared" si="63"/>
        <v>9770.7861573805949</v>
      </c>
      <c r="CJ62" s="110">
        <f t="shared" si="63"/>
        <v>8538.3188631837929</v>
      </c>
      <c r="CK62" s="110">
        <f t="shared" si="63"/>
        <v>1232.4672941967931</v>
      </c>
      <c r="CL62" s="110">
        <f t="shared" si="63"/>
        <v>0</v>
      </c>
      <c r="CM62" s="110">
        <f t="shared" si="63"/>
        <v>0</v>
      </c>
      <c r="CN62" s="110">
        <f t="shared" si="63"/>
        <v>2695.1014083105183</v>
      </c>
      <c r="CO62" s="110">
        <f t="shared" si="63"/>
        <v>0</v>
      </c>
      <c r="CP62" s="110">
        <f t="shared" si="63"/>
        <v>406.74760026611699</v>
      </c>
      <c r="CQ62" s="110">
        <f t="shared" si="63"/>
        <v>180.72960401585524</v>
      </c>
      <c r="CR62" s="110">
        <f t="shared" si="63"/>
        <v>0.12547750205206848</v>
      </c>
      <c r="CS62" s="110">
        <f t="shared" ref="CS62:DI62" si="65">SUM(CS2:CS54)</f>
        <v>1627.830882808862</v>
      </c>
      <c r="CT62" s="110">
        <f t="shared" si="65"/>
        <v>42.30526381214743</v>
      </c>
      <c r="CU62" s="110">
        <f t="shared" si="65"/>
        <v>6.7341581759302979E-2</v>
      </c>
      <c r="CV62" s="110">
        <f t="shared" si="65"/>
        <v>577.74496085872124</v>
      </c>
      <c r="CW62" s="110">
        <f t="shared" si="65"/>
        <v>3.0217313345797453E-4</v>
      </c>
      <c r="CX62" s="110">
        <f t="shared" si="65"/>
        <v>16419.147653025509</v>
      </c>
      <c r="CY62" s="110">
        <f t="shared" si="65"/>
        <v>6543.869093567766</v>
      </c>
      <c r="CZ62" s="110">
        <f t="shared" si="65"/>
        <v>159.68469403942629</v>
      </c>
      <c r="DA62" s="110">
        <f t="shared" si="65"/>
        <v>0</v>
      </c>
      <c r="DB62" s="110">
        <f t="shared" si="65"/>
        <v>0</v>
      </c>
      <c r="DC62" s="110">
        <f t="shared" si="65"/>
        <v>882.94454410288063</v>
      </c>
      <c r="DD62" s="110">
        <f t="shared" si="65"/>
        <v>619.34077009774717</v>
      </c>
      <c r="DE62" s="110">
        <f t="shared" si="65"/>
        <v>0</v>
      </c>
      <c r="DF62" s="110">
        <f t="shared" si="65"/>
        <v>237.86516730453056</v>
      </c>
      <c r="DG62" s="110">
        <f t="shared" si="65"/>
        <v>54696.456768952579</v>
      </c>
      <c r="DH62" s="110">
        <f t="shared" si="65"/>
        <v>383.10218489246091</v>
      </c>
      <c r="DI62" s="110">
        <f t="shared" si="65"/>
        <v>945.11883502887235</v>
      </c>
    </row>
    <row r="63" spans="1:143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359094.66830555996</v>
      </c>
      <c r="C63" s="109">
        <f t="shared" ref="C63:W63" si="66">+C3+C5+C8+C9+C11+C12+C14+C15+C16+C17+C18+C19+C20+C21+C22+C23+C24+C25+C26+C28+C30+C31+C33+C34+C35+C36+C37+C39+C40+C41+C42+C43+C44+C46+C47+C49+C50</f>
        <v>0</v>
      </c>
      <c r="D63" s="109">
        <f t="shared" si="66"/>
        <v>101953.61871277999</v>
      </c>
      <c r="E63" s="109">
        <f t="shared" si="66"/>
        <v>7354.7185187349987</v>
      </c>
      <c r="F63" s="109">
        <f t="shared" si="66"/>
        <v>6470.6262894210004</v>
      </c>
      <c r="G63" s="109">
        <f t="shared" si="66"/>
        <v>12559.636111198995</v>
      </c>
      <c r="H63" s="109">
        <f t="shared" si="66"/>
        <v>42514.359298491996</v>
      </c>
      <c r="I63" s="109">
        <f t="shared" si="66"/>
        <v>1646.4155877593005</v>
      </c>
      <c r="J63" s="109">
        <f t="shared" si="66"/>
        <v>934.97043817549968</v>
      </c>
      <c r="K63" s="109">
        <f t="shared" si="66"/>
        <v>729.25903064479985</v>
      </c>
      <c r="L63" s="109">
        <f t="shared" si="66"/>
        <v>662.20441466890009</v>
      </c>
      <c r="M63" s="109">
        <f t="shared" si="66"/>
        <v>4762.0449153888003</v>
      </c>
      <c r="N63" s="109">
        <f t="shared" si="66"/>
        <v>157.12075327399995</v>
      </c>
      <c r="O63" s="109">
        <f t="shared" si="66"/>
        <v>688.28979317260007</v>
      </c>
      <c r="P63" s="109">
        <f t="shared" si="66"/>
        <v>445.31143975600008</v>
      </c>
      <c r="Q63" s="109">
        <f t="shared" si="66"/>
        <v>462.94170591969998</v>
      </c>
      <c r="R63" s="109">
        <f t="shared" si="66"/>
        <v>287.48182689960004</v>
      </c>
      <c r="S63" s="109">
        <f t="shared" si="66"/>
        <v>8.6102860668000005</v>
      </c>
      <c r="T63" s="109">
        <f t="shared" si="66"/>
        <v>1.8012371962399998E-4</v>
      </c>
      <c r="U63" s="109">
        <f t="shared" si="66"/>
        <v>0.76172833419999986</v>
      </c>
      <c r="V63" s="109">
        <f t="shared" si="66"/>
        <v>0.55857723739999998</v>
      </c>
      <c r="W63" s="109">
        <f t="shared" si="66"/>
        <v>99.374091211000021</v>
      </c>
      <c r="X63" s="109">
        <f t="shared" ref="X63:AC63" si="67">+X3+X5+X8+X9+X11+X12+X14+X15+X16+X17+X18+X19+X20+X21+X22+X23+X24+X25+X26+X28+X30+X31+X33+X34+X35+X36+X37+X39+X40+X41+X42+X43+X44+X46+X47+X49+X50</f>
        <v>57.260498490499998</v>
      </c>
      <c r="Y63" s="109">
        <f t="shared" si="67"/>
        <v>55.515745367800008</v>
      </c>
      <c r="Z63" s="109">
        <f t="shared" si="67"/>
        <v>98.606291524799985</v>
      </c>
      <c r="AA63" s="109">
        <f t="shared" si="67"/>
        <v>21.646094558200002</v>
      </c>
      <c r="AB63" s="109">
        <f t="shared" si="67"/>
        <v>124.40231431479999</v>
      </c>
      <c r="AC63" s="109">
        <f t="shared" si="67"/>
        <v>0.25387727250000003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P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15" sqref="A15"/>
    </sheetView>
  </sheetViews>
  <sheetFormatPr defaultRowHeight="15" x14ac:dyDescent="0.25"/>
  <cols>
    <col min="1" max="1" width="15.28515625" customWidth="1"/>
    <col min="2" max="2" width="11.7109375" style="109" customWidth="1"/>
    <col min="3" max="3" width="10.140625" style="109" customWidth="1"/>
    <col min="4" max="4" width="9.7109375" style="109" customWidth="1"/>
    <col min="5" max="5" width="10.42578125" style="109" customWidth="1"/>
    <col min="6" max="6" width="10.5703125" style="109" customWidth="1"/>
    <col min="7" max="32" width="9.85546875" style="109" customWidth="1"/>
    <col min="33" max="100" width="9.140625" style="109" customWidth="1"/>
    <col min="101" max="112" width="9.28515625" style="109" bestFit="1" customWidth="1"/>
    <col min="113" max="113" width="9.7109375" style="109" bestFit="1" customWidth="1"/>
    <col min="114" max="115" width="9.28515625" style="109" bestFit="1" customWidth="1"/>
    <col min="130" max="130" width="9.140625" style="22"/>
  </cols>
  <sheetData>
    <row r="1" spans="1:146" x14ac:dyDescent="0.25">
      <c r="B1" s="109" t="s">
        <v>641</v>
      </c>
      <c r="O1" s="115"/>
      <c r="AG1" s="109" t="s">
        <v>644</v>
      </c>
      <c r="DM1" s="22" t="s">
        <v>367</v>
      </c>
    </row>
    <row r="2" spans="1:146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64</v>
      </c>
      <c r="L2" s="109" t="s">
        <v>316</v>
      </c>
      <c r="M2" s="109" t="s">
        <v>65</v>
      </c>
      <c r="N2" s="109" t="s">
        <v>319</v>
      </c>
      <c r="O2" s="109" t="s">
        <v>478</v>
      </c>
      <c r="P2" s="109" t="s">
        <v>323</v>
      </c>
      <c r="Q2" s="109" t="s">
        <v>324</v>
      </c>
      <c r="R2" s="109" t="s">
        <v>325</v>
      </c>
      <c r="S2" s="109" t="s">
        <v>326</v>
      </c>
      <c r="T2" s="109" t="s">
        <v>328</v>
      </c>
      <c r="U2" s="109" t="s">
        <v>67</v>
      </c>
      <c r="V2" s="109" t="s">
        <v>317</v>
      </c>
      <c r="W2" s="109" t="s">
        <v>491</v>
      </c>
      <c r="X2" s="109" t="s">
        <v>493</v>
      </c>
      <c r="Y2" s="109" t="s">
        <v>494</v>
      </c>
      <c r="Z2" s="109" t="s">
        <v>468</v>
      </c>
      <c r="AA2" s="109" t="s">
        <v>495</v>
      </c>
      <c r="AB2" s="109" t="s">
        <v>474</v>
      </c>
      <c r="AC2" s="109" t="s">
        <v>426</v>
      </c>
      <c r="AD2" s="109" t="s">
        <v>490</v>
      </c>
      <c r="AE2" s="109" t="s">
        <v>466</v>
      </c>
      <c r="AG2" s="109" t="s">
        <v>226</v>
      </c>
      <c r="AH2" s="109" t="s">
        <v>603</v>
      </c>
      <c r="AI2" s="109" t="s">
        <v>463</v>
      </c>
      <c r="AJ2" s="109" t="s">
        <v>497</v>
      </c>
      <c r="AK2" s="109" t="s">
        <v>177</v>
      </c>
      <c r="AL2" s="109" t="s">
        <v>499</v>
      </c>
      <c r="AM2" s="109" t="s">
        <v>389</v>
      </c>
      <c r="AN2" s="109" t="s">
        <v>129</v>
      </c>
      <c r="AO2" s="109" t="s">
        <v>130</v>
      </c>
      <c r="AP2" s="109" t="s">
        <v>131</v>
      </c>
      <c r="AQ2" s="109" t="s">
        <v>559</v>
      </c>
      <c r="AR2" s="109" t="s">
        <v>464</v>
      </c>
      <c r="AS2" s="109" t="s">
        <v>600</v>
      </c>
      <c r="AT2" s="109" t="s">
        <v>178</v>
      </c>
      <c r="AU2" s="109" t="s">
        <v>500</v>
      </c>
      <c r="AV2" s="109" t="s">
        <v>132</v>
      </c>
      <c r="AW2" s="109" t="s">
        <v>59</v>
      </c>
      <c r="AX2" s="109" t="s">
        <v>134</v>
      </c>
      <c r="AY2" s="109" t="s">
        <v>135</v>
      </c>
      <c r="AZ2" s="109" t="s">
        <v>465</v>
      </c>
      <c r="BA2" s="109" t="s">
        <v>466</v>
      </c>
      <c r="BB2" s="109" t="s">
        <v>136</v>
      </c>
      <c r="BC2" s="109" t="s">
        <v>604</v>
      </c>
      <c r="BD2" s="109" t="s">
        <v>137</v>
      </c>
      <c r="BE2" s="109" t="s">
        <v>138</v>
      </c>
      <c r="BF2" s="109" t="s">
        <v>468</v>
      </c>
      <c r="BG2" s="109" t="s">
        <v>211</v>
      </c>
      <c r="BH2" s="109" t="s">
        <v>139</v>
      </c>
      <c r="BI2" s="109" t="s">
        <v>140</v>
      </c>
      <c r="BJ2" s="109" t="s">
        <v>141</v>
      </c>
      <c r="BK2" s="109" t="s">
        <v>601</v>
      </c>
      <c r="BL2" s="109" t="s">
        <v>470</v>
      </c>
      <c r="BM2" s="109" t="s">
        <v>142</v>
      </c>
      <c r="BN2" s="109" t="s">
        <v>498</v>
      </c>
      <c r="BO2" s="109" t="s">
        <v>482</v>
      </c>
      <c r="BP2" s="109" t="s">
        <v>57</v>
      </c>
      <c r="BQ2" s="109" t="s">
        <v>126</v>
      </c>
      <c r="BR2" s="109" t="s">
        <v>642</v>
      </c>
      <c r="BS2" s="109" t="s">
        <v>143</v>
      </c>
      <c r="BT2" s="109" t="s">
        <v>144</v>
      </c>
      <c r="BU2" s="109" t="s">
        <v>60</v>
      </c>
      <c r="BV2" s="109" t="s">
        <v>145</v>
      </c>
      <c r="BW2" s="109" t="s">
        <v>146</v>
      </c>
      <c r="BX2" s="109" t="s">
        <v>323</v>
      </c>
      <c r="BY2" s="109" t="s">
        <v>324</v>
      </c>
      <c r="BZ2" s="109" t="s">
        <v>325</v>
      </c>
      <c r="CA2" s="109" t="s">
        <v>326</v>
      </c>
      <c r="CB2" s="109" t="s">
        <v>328</v>
      </c>
      <c r="CC2" s="109" t="s">
        <v>147</v>
      </c>
      <c r="CD2" s="109" t="s">
        <v>148</v>
      </c>
      <c r="CE2" s="109" t="s">
        <v>149</v>
      </c>
      <c r="CF2" s="109" t="s">
        <v>150</v>
      </c>
      <c r="CG2" s="109" t="s">
        <v>151</v>
      </c>
      <c r="CH2" s="109" t="s">
        <v>152</v>
      </c>
      <c r="CI2" s="109" t="s">
        <v>153</v>
      </c>
      <c r="CJ2" s="109" t="s">
        <v>154</v>
      </c>
      <c r="CK2" s="109" t="s">
        <v>54</v>
      </c>
      <c r="CL2" s="109" t="s">
        <v>53</v>
      </c>
      <c r="CM2" s="109" t="s">
        <v>155</v>
      </c>
      <c r="CN2" s="109" t="s">
        <v>157</v>
      </c>
      <c r="CO2" s="109" t="s">
        <v>158</v>
      </c>
      <c r="CP2" s="109" t="s">
        <v>159</v>
      </c>
      <c r="CQ2" s="109" t="s">
        <v>160</v>
      </c>
      <c r="CR2" s="109" t="s">
        <v>161</v>
      </c>
      <c r="CS2" s="109" t="s">
        <v>162</v>
      </c>
      <c r="CT2" s="109" t="s">
        <v>163</v>
      </c>
      <c r="CU2" s="109" t="s">
        <v>164</v>
      </c>
      <c r="CV2" s="109" t="s">
        <v>473</v>
      </c>
      <c r="CW2" s="109" t="s">
        <v>165</v>
      </c>
      <c r="CX2" s="109" t="s">
        <v>166</v>
      </c>
      <c r="CY2" s="109" t="s">
        <v>167</v>
      </c>
      <c r="CZ2" s="109" t="s">
        <v>61</v>
      </c>
      <c r="DA2" s="109" t="s">
        <v>483</v>
      </c>
      <c r="DB2" s="109" t="s">
        <v>474</v>
      </c>
      <c r="DC2" s="109" t="s">
        <v>168</v>
      </c>
      <c r="DD2" s="109" t="s">
        <v>169</v>
      </c>
      <c r="DE2" s="109" t="s">
        <v>170</v>
      </c>
      <c r="DF2" s="109" t="s">
        <v>340</v>
      </c>
      <c r="DG2" s="109" t="s">
        <v>171</v>
      </c>
      <c r="DH2" s="109" t="s">
        <v>172</v>
      </c>
      <c r="DI2" s="109" t="s">
        <v>173</v>
      </c>
      <c r="DJ2" s="109" t="s">
        <v>478</v>
      </c>
      <c r="DK2" s="109" t="s">
        <v>484</v>
      </c>
      <c r="DM2" s="22" t="s">
        <v>59</v>
      </c>
      <c r="DN2" s="22" t="s">
        <v>57</v>
      </c>
      <c r="DO2" s="22" t="s">
        <v>60</v>
      </c>
      <c r="DP2" s="22" t="s">
        <v>54</v>
      </c>
      <c r="DQ2" s="22" t="s">
        <v>53</v>
      </c>
      <c r="DR2" s="22" t="s">
        <v>61</v>
      </c>
      <c r="DS2" s="22" t="s">
        <v>62</v>
      </c>
      <c r="DT2" s="22" t="s">
        <v>364</v>
      </c>
      <c r="DU2" s="22" t="s">
        <v>349</v>
      </c>
      <c r="DV2" s="22" t="s">
        <v>365</v>
      </c>
      <c r="DW2" s="22" t="s">
        <v>348</v>
      </c>
      <c r="DX2" s="22" t="s">
        <v>366</v>
      </c>
      <c r="DY2" s="22" t="s">
        <v>350</v>
      </c>
      <c r="DZ2" s="22" t="s">
        <v>540</v>
      </c>
      <c r="EA2" s="33" t="s">
        <v>359</v>
      </c>
      <c r="EB2" s="33" t="s">
        <v>360</v>
      </c>
      <c r="EC2" s="33" t="s">
        <v>361</v>
      </c>
      <c r="ED2" s="33" t="s">
        <v>362</v>
      </c>
      <c r="EE2" s="33" t="s">
        <v>363</v>
      </c>
      <c r="EF2" s="22" t="s">
        <v>67</v>
      </c>
      <c r="EG2" s="22" t="s">
        <v>317</v>
      </c>
      <c r="EH2" s="22" t="s">
        <v>491</v>
      </c>
      <c r="EI2" s="33" t="s">
        <v>493</v>
      </c>
      <c r="EJ2" s="22" t="s">
        <v>494</v>
      </c>
      <c r="EK2" s="22" t="s">
        <v>468</v>
      </c>
      <c r="EL2" s="22" t="s">
        <v>495</v>
      </c>
      <c r="EM2" s="22" t="s">
        <v>474</v>
      </c>
      <c r="EN2" t="s">
        <v>426</v>
      </c>
      <c r="EO2" s="22" t="s">
        <v>490</v>
      </c>
      <c r="EP2" s="22" t="s">
        <v>466</v>
      </c>
    </row>
    <row r="3" spans="1:146" x14ac:dyDescent="0.25">
      <c r="A3" s="22" t="s">
        <v>0</v>
      </c>
      <c r="B3" s="109">
        <v>664061.41575000004</v>
      </c>
      <c r="C3" s="109">
        <v>10948.910094999999</v>
      </c>
      <c r="D3" s="109">
        <v>12835.191086999999</v>
      </c>
      <c r="E3" s="109">
        <v>71428.303601000007</v>
      </c>
      <c r="F3" s="109">
        <v>60711.248819</v>
      </c>
      <c r="G3" s="109">
        <v>6140.0838430000003</v>
      </c>
      <c r="H3" s="109">
        <v>158395.70069</v>
      </c>
      <c r="I3" s="109">
        <v>4238.5263640000003</v>
      </c>
      <c r="J3" s="109">
        <v>2105.7320669999999</v>
      </c>
      <c r="K3" s="109">
        <v>1773.782007</v>
      </c>
      <c r="L3" s="109">
        <v>1592.857943</v>
      </c>
      <c r="M3" s="109">
        <v>10543.590649</v>
      </c>
      <c r="N3" s="109">
        <v>1239.134147</v>
      </c>
      <c r="O3" s="109">
        <v>646.47564999999997</v>
      </c>
      <c r="P3" s="109">
        <v>59.589674000000002</v>
      </c>
      <c r="Q3" s="109">
        <v>24.150922000000001</v>
      </c>
      <c r="R3" s="109">
        <v>29.417767000000001</v>
      </c>
      <c r="S3" s="109">
        <v>26.949679</v>
      </c>
      <c r="T3" s="109">
        <v>114.904141</v>
      </c>
      <c r="U3" s="109">
        <v>6240.2221140000001</v>
      </c>
      <c r="V3" s="109">
        <v>1224.672847</v>
      </c>
      <c r="W3" s="109">
        <v>211.21881400000001</v>
      </c>
      <c r="X3" s="109">
        <v>177.52418499999999</v>
      </c>
      <c r="Y3" s="109">
        <v>1.632495</v>
      </c>
      <c r="Z3" s="109">
        <v>73.699877999999998</v>
      </c>
      <c r="AA3" s="109">
        <v>394.06755199999998</v>
      </c>
      <c r="AB3" s="109">
        <v>252.89093299999999</v>
      </c>
      <c r="AC3" s="109">
        <v>4.5481550000000004</v>
      </c>
      <c r="AD3" s="109">
        <v>4.6646999999999998</v>
      </c>
      <c r="AE3" s="109">
        <v>1.8834</v>
      </c>
      <c r="AG3" s="109" t="s">
        <v>0</v>
      </c>
      <c r="AH3" s="109">
        <v>9256.6702219938797</v>
      </c>
      <c r="AI3" s="109">
        <v>4118.6572498063497</v>
      </c>
      <c r="AJ3" s="109">
        <v>211.14916873295101</v>
      </c>
      <c r="AK3" s="109">
        <v>2105.03275170504</v>
      </c>
      <c r="AL3" s="109">
        <v>177.463288378698</v>
      </c>
      <c r="AM3" s="109">
        <v>4.6638606958426303</v>
      </c>
      <c r="AN3" s="109">
        <v>4237.1290810238397</v>
      </c>
      <c r="AO3" s="109">
        <v>4237.1290810238397</v>
      </c>
      <c r="AP3" s="109">
        <v>3711.4214757442401</v>
      </c>
      <c r="AQ3" s="109">
        <v>584.83264115881502</v>
      </c>
      <c r="AR3" s="109">
        <v>1773.18129336987</v>
      </c>
      <c r="AS3" s="109">
        <v>4.5466005703390699</v>
      </c>
      <c r="AT3" s="109">
        <v>1592.3141812094</v>
      </c>
      <c r="AU3" s="109">
        <v>1.6319350460622599</v>
      </c>
      <c r="AV3" s="109">
        <v>47702.6938107155</v>
      </c>
      <c r="AW3" s="109">
        <v>663826.35123918497</v>
      </c>
      <c r="AX3" s="109">
        <v>6893.9726157544901</v>
      </c>
      <c r="AY3" s="109">
        <v>1882.79907048511</v>
      </c>
      <c r="AZ3" s="109">
        <v>2266.4285800278199</v>
      </c>
      <c r="BA3" s="109">
        <v>1.8830724029944199</v>
      </c>
      <c r="BB3" s="109">
        <v>74.644620556920998</v>
      </c>
      <c r="BC3" s="109">
        <v>721.59194601188801</v>
      </c>
      <c r="BD3" s="109">
        <v>10540.021074638</v>
      </c>
      <c r="BE3" s="109">
        <v>10540.021074638</v>
      </c>
      <c r="BF3" s="109">
        <v>73.674654623278599</v>
      </c>
      <c r="BG3" s="109">
        <v>109878524.061314</v>
      </c>
      <c r="BH3" s="109">
        <v>0</v>
      </c>
      <c r="BI3" s="109">
        <v>3279.84060852723</v>
      </c>
      <c r="BJ3" s="109">
        <v>878.919270227325</v>
      </c>
      <c r="BK3" s="109">
        <v>15177.745181304599</v>
      </c>
      <c r="BL3" s="109">
        <v>2188.09265888751</v>
      </c>
      <c r="BM3" s="109">
        <v>6238.1382302008797</v>
      </c>
      <c r="BN3" s="109">
        <v>393.93263487836299</v>
      </c>
      <c r="BO3" s="109">
        <v>1224.25379513754</v>
      </c>
      <c r="BP3" s="109">
        <v>10945.0360833587</v>
      </c>
      <c r="BQ3" s="109">
        <v>0</v>
      </c>
      <c r="BR3" s="109">
        <v>164459.75981370901</v>
      </c>
      <c r="BS3" s="109">
        <v>11547.8625279192</v>
      </c>
      <c r="BT3" s="109">
        <v>1283.0958701069301</v>
      </c>
      <c r="BU3" s="109">
        <v>12830.9583980261</v>
      </c>
      <c r="BV3" s="109">
        <v>0</v>
      </c>
      <c r="BW3" s="109">
        <v>7970.4591432725801</v>
      </c>
      <c r="BX3" s="109">
        <v>59.569366770400897</v>
      </c>
      <c r="BY3" s="109">
        <v>24.142648489420299</v>
      </c>
      <c r="BZ3" s="109">
        <v>29.407696918418999</v>
      </c>
      <c r="CA3" s="109">
        <v>26.940432467220599</v>
      </c>
      <c r="CB3" s="109">
        <v>114.86493196944301</v>
      </c>
      <c r="CC3" s="109">
        <v>2.1006052256298302</v>
      </c>
      <c r="CD3" s="109">
        <v>44784.600429888298</v>
      </c>
      <c r="CE3" s="109">
        <v>1.1863570103771499</v>
      </c>
      <c r="CF3" s="109">
        <v>334.063997484195</v>
      </c>
      <c r="CG3" s="109">
        <v>2291.0528640708299</v>
      </c>
      <c r="CH3" s="109">
        <v>0.81408789489464595</v>
      </c>
      <c r="CI3" s="109">
        <v>0</v>
      </c>
      <c r="CJ3" s="109">
        <v>153.452288792263</v>
      </c>
      <c r="CK3" s="109">
        <v>71406.494257019207</v>
      </c>
      <c r="CL3" s="109">
        <v>60693.209742766798</v>
      </c>
      <c r="CM3" s="109">
        <v>10713.2845142523</v>
      </c>
      <c r="CN3" s="109">
        <v>1.8415134842474199</v>
      </c>
      <c r="CO3" s="109">
        <v>0.11496289714887201</v>
      </c>
      <c r="CP3" s="109">
        <v>347.163460759602</v>
      </c>
      <c r="CQ3" s="109">
        <v>39.2443825669516</v>
      </c>
      <c r="CR3" s="109">
        <v>23480.632320783501</v>
      </c>
      <c r="CS3" s="109">
        <v>179.277269936561</v>
      </c>
      <c r="CT3" s="109">
        <v>73.719756901514003</v>
      </c>
      <c r="CU3" s="109">
        <v>33543.345760908698</v>
      </c>
      <c r="CV3" s="109">
        <v>613.79079508081702</v>
      </c>
      <c r="CW3" s="109">
        <v>1.4247445369720599</v>
      </c>
      <c r="CX3" s="109">
        <v>243.654323719968</v>
      </c>
      <c r="CY3" s="109">
        <v>0.12104579342251</v>
      </c>
      <c r="CZ3" s="109">
        <v>6138.0050315928902</v>
      </c>
      <c r="DA3" s="109">
        <v>2248.0462373904502</v>
      </c>
      <c r="DB3" s="109">
        <v>252.80559177737899</v>
      </c>
      <c r="DC3" s="109">
        <v>0</v>
      </c>
      <c r="DD3" s="109">
        <v>2432.7698672577499</v>
      </c>
      <c r="DE3" s="109">
        <v>7396.7752707177196</v>
      </c>
      <c r="DF3" s="109">
        <v>1238.71329399348</v>
      </c>
      <c r="DG3" s="109">
        <v>0</v>
      </c>
      <c r="DH3" s="109">
        <v>25488.406508226701</v>
      </c>
      <c r="DI3" s="109">
        <v>158339.84646968299</v>
      </c>
      <c r="DJ3" s="109">
        <v>646.25451624444804</v>
      </c>
      <c r="DK3" s="109">
        <v>5448.5467340787</v>
      </c>
      <c r="DM3" s="45">
        <f>(AW3-B3)/(B3+1E-50)</f>
        <v>-3.5398007660118806E-4</v>
      </c>
      <c r="DN3" s="45">
        <f>(BP3-C3)/(C3+1E-50)</f>
        <v>-3.5382623545957145E-4</v>
      </c>
      <c r="DO3" s="45">
        <f>(BU3-D3)/(D3+1E-50)</f>
        <v>-3.297721822144706E-4</v>
      </c>
      <c r="DP3" s="45">
        <f>(CK3-E3)/(E3+1E-50)</f>
        <v>-3.0533196059964333E-4</v>
      </c>
      <c r="DQ3" s="45">
        <f>(CL3-F3)/(F3+1E-50)</f>
        <v>-2.9712905901479656E-4</v>
      </c>
      <c r="DR3" s="45">
        <f>(CZ3-G3)/(G3+1E-50)</f>
        <v>-3.385640099165909E-4</v>
      </c>
      <c r="DS3" s="45">
        <f>(DI3-H3)/(H3+1E-50)</f>
        <v>-3.5262459822896897E-4</v>
      </c>
      <c r="DT3" s="45">
        <f>(AO3-I3)/(I3+1E-50)</f>
        <v>-3.2966244778572478E-4</v>
      </c>
      <c r="DU3" s="45">
        <f>(AK3-J3)/(J3+1E-50)</f>
        <v>-3.321007956896389E-4</v>
      </c>
      <c r="DV3" s="45">
        <f>(AR3-K3)/(K3+1E-50)</f>
        <v>-3.3866260214580619E-4</v>
      </c>
      <c r="DW3" s="45">
        <f>(AT3-L3)/(L3+1E-50)</f>
        <v>-3.413749436913857E-4</v>
      </c>
      <c r="DX3" s="45">
        <f>(BE3-M3)/(M3+1E-50)</f>
        <v>-3.385539595411423E-4</v>
      </c>
      <c r="DY3" s="45">
        <f>(DF3-N3)/(N3+1E-50)</f>
        <v>-3.3963474216163245E-4</v>
      </c>
      <c r="DZ3" s="45">
        <f>(DJ3-O3)/(O3+1E-50)</f>
        <v>-3.4206045587630745E-4</v>
      </c>
      <c r="EA3" s="45">
        <f>(BX3-P3)/(P3+1E-50)</f>
        <v>-3.4078437145175375E-4</v>
      </c>
      <c r="EB3" s="45">
        <f>(BY3-Q3)/(Q3+1E-50)</f>
        <v>-3.4257535094113788E-4</v>
      </c>
      <c r="EC3" s="45">
        <f>(BZ3-R3)/(R3+1E-50)</f>
        <v>-3.4231291521896268E-4</v>
      </c>
      <c r="ED3" s="45">
        <f>(CA3-S3)/(S3+1E-50)</f>
        <v>-3.4310363323437882E-4</v>
      </c>
      <c r="EE3" s="45">
        <f>(CB3-T3)/(T3+1E-50)</f>
        <v>-3.4123252839938497E-4</v>
      </c>
      <c r="EF3" s="45">
        <f>(BM3-U3)/(U3+1E-50)</f>
        <v>-3.3394385024296995E-4</v>
      </c>
      <c r="EG3" s="45">
        <f>(BO3-V3)/(V3+1E-50)</f>
        <v>-3.4217453541699795E-4</v>
      </c>
      <c r="EH3" s="45">
        <f>(AJ3-W3)/(W3+1E-50)</f>
        <v>-3.2973041430389596E-4</v>
      </c>
      <c r="EI3" s="45">
        <f>(AL3-X3)/(X3+1E-50)</f>
        <v>-3.4303281720173836E-4</v>
      </c>
      <c r="EJ3" s="45">
        <f>(AU3-Y3)/(Y3+1E-50)</f>
        <v>-3.4300499403680236E-4</v>
      </c>
      <c r="EK3" s="45">
        <f>(BF3-Z3)/(Z3+1E-50)</f>
        <v>-3.4224448406006049E-4</v>
      </c>
      <c r="EL3" s="45">
        <f>(BN3-AA3)/(AA3+1E-50)</f>
        <v>-3.4237054269565495E-4</v>
      </c>
      <c r="EM3" s="45">
        <f>(DB3-AB3)/(AB3+1E-50)</f>
        <v>-3.3746256383575783E-4</v>
      </c>
      <c r="EN3" s="45">
        <f>(AS3-AC3)/(AC3+1E-50)</f>
        <v>-3.4177147896904242E-4</v>
      </c>
      <c r="EO3" s="45">
        <f>(AM3-AD3)/(AD3+1E-50)</f>
        <v>-1.7992671712426244E-4</v>
      </c>
      <c r="EP3" s="45">
        <f>(BA3-AE3)/(AE3+1E-50)</f>
        <v>-1.739391555591214E-4</v>
      </c>
    </row>
    <row r="4" spans="1:146" x14ac:dyDescent="0.25">
      <c r="A4" s="22" t="s">
        <v>2</v>
      </c>
      <c r="B4" s="109">
        <v>144913.35019</v>
      </c>
      <c r="C4" s="109">
        <v>2371.3994240000002</v>
      </c>
      <c r="D4" s="109">
        <v>1773.3031329999999</v>
      </c>
      <c r="E4" s="109">
        <v>14625.212181000001</v>
      </c>
      <c r="F4" s="109">
        <v>12417.514519</v>
      </c>
      <c r="G4" s="109">
        <v>1026.062032</v>
      </c>
      <c r="H4" s="109">
        <v>34219.669972000003</v>
      </c>
      <c r="I4" s="109">
        <v>902.87638200000004</v>
      </c>
      <c r="J4" s="109">
        <v>280.03077200000001</v>
      </c>
      <c r="K4" s="109">
        <v>236.81196399999999</v>
      </c>
      <c r="L4" s="109">
        <v>141.641425</v>
      </c>
      <c r="M4" s="109">
        <v>1324.8335380000001</v>
      </c>
      <c r="N4" s="109">
        <v>179.638485</v>
      </c>
      <c r="O4" s="109">
        <v>150.65291999999999</v>
      </c>
      <c r="P4" s="109">
        <v>9.9888925000000004</v>
      </c>
      <c r="Q4" s="109">
        <v>4.0578890000000003</v>
      </c>
      <c r="R4" s="109">
        <v>4.9413644999999997</v>
      </c>
      <c r="S4" s="109">
        <v>4.5263099999999996</v>
      </c>
      <c r="T4" s="109">
        <v>19.273502000000001</v>
      </c>
      <c r="U4" s="109">
        <v>1211.498597</v>
      </c>
      <c r="V4" s="109">
        <v>250.784074</v>
      </c>
      <c r="W4" s="109">
        <v>167.592804</v>
      </c>
      <c r="X4" s="109">
        <v>35.999502</v>
      </c>
      <c r="Y4" s="109">
        <v>0.27432800000000002</v>
      </c>
      <c r="Z4" s="109">
        <v>24.716864000000001</v>
      </c>
      <c r="AA4" s="109">
        <v>66.145528999999996</v>
      </c>
      <c r="AB4" s="109">
        <v>54.529986000000001</v>
      </c>
      <c r="AC4" s="109">
        <v>0.76328050000000003</v>
      </c>
      <c r="AD4" s="109">
        <v>0.60704999999999998</v>
      </c>
      <c r="AE4" s="109">
        <v>0.24510000000000001</v>
      </c>
      <c r="AG4" s="109" t="s">
        <v>2</v>
      </c>
      <c r="AH4" s="109">
        <v>2786.3276453789599</v>
      </c>
      <c r="AI4" s="109">
        <v>490.65651724919599</v>
      </c>
      <c r="AJ4" s="109">
        <v>167.592791430061</v>
      </c>
      <c r="AK4" s="109">
        <v>280.03068126455901</v>
      </c>
      <c r="AL4" s="109">
        <v>35.999478561777799</v>
      </c>
      <c r="AM4" s="109">
        <v>0.60704661092720802</v>
      </c>
      <c r="AN4" s="109">
        <v>902.875991300127</v>
      </c>
      <c r="AO4" s="109">
        <v>902.875991300127</v>
      </c>
      <c r="AP4" s="109">
        <v>819.86555100575299</v>
      </c>
      <c r="AQ4" s="109">
        <v>43.604620565284897</v>
      </c>
      <c r="AR4" s="109">
        <v>236.81188590809899</v>
      </c>
      <c r="AS4" s="109">
        <v>0.76327954717283497</v>
      </c>
      <c r="AT4" s="109">
        <v>141.64136372392201</v>
      </c>
      <c r="AU4" s="109">
        <v>0.274329091230752</v>
      </c>
      <c r="AV4" s="109">
        <v>10565.545761616</v>
      </c>
      <c r="AW4" s="109">
        <v>144913.30337798799</v>
      </c>
      <c r="AX4" s="109">
        <v>1174.03744280108</v>
      </c>
      <c r="AY4" s="109">
        <v>477.02753070319898</v>
      </c>
      <c r="AZ4" s="109">
        <v>332.95203564373998</v>
      </c>
      <c r="BA4" s="109">
        <v>0.245099506555994</v>
      </c>
      <c r="BB4" s="109">
        <v>199.992701010421</v>
      </c>
      <c r="BC4" s="109">
        <v>315.05970643479799</v>
      </c>
      <c r="BD4" s="109">
        <v>1324.8332000971</v>
      </c>
      <c r="BE4" s="109">
        <v>1324.8332000971</v>
      </c>
      <c r="BF4" s="109">
        <v>24.7168196028232</v>
      </c>
      <c r="BG4" s="109">
        <v>18389473.903053001</v>
      </c>
      <c r="BH4" s="109">
        <v>0</v>
      </c>
      <c r="BI4" s="109">
        <v>463.78051294700902</v>
      </c>
      <c r="BJ4" s="109">
        <v>81.479042148992903</v>
      </c>
      <c r="BK4" s="109">
        <v>3505.23587175393</v>
      </c>
      <c r="BL4" s="109">
        <v>558.45553416903203</v>
      </c>
      <c r="BM4" s="109">
        <v>1211.5020382544701</v>
      </c>
      <c r="BN4" s="109">
        <v>66.145511699243997</v>
      </c>
      <c r="BO4" s="109">
        <v>250.783927439032</v>
      </c>
      <c r="BP4" s="109">
        <v>2371.3986855543199</v>
      </c>
      <c r="BQ4" s="109">
        <v>0</v>
      </c>
      <c r="BR4" s="109">
        <v>35351.624944515097</v>
      </c>
      <c r="BS4" s="109">
        <v>1595.97228109922</v>
      </c>
      <c r="BT4" s="109">
        <v>177.33032447472101</v>
      </c>
      <c r="BU4" s="109">
        <v>1773.3026055739399</v>
      </c>
      <c r="BV4" s="109">
        <v>0</v>
      </c>
      <c r="BW4" s="109">
        <v>1857.8895845048301</v>
      </c>
      <c r="BX4" s="109">
        <v>9.9888956259164292</v>
      </c>
      <c r="BY4" s="109">
        <v>4.05788934366816</v>
      </c>
      <c r="BZ4" s="109">
        <v>4.9413700491308798</v>
      </c>
      <c r="CA4" s="109">
        <v>4.5263057342270798</v>
      </c>
      <c r="CB4" s="109">
        <v>19.27347530994</v>
      </c>
      <c r="CC4" s="109">
        <v>0.12601121691937101</v>
      </c>
      <c r="CD4" s="109">
        <v>10398.4410706248</v>
      </c>
      <c r="CE4" s="109">
        <v>6.4267354508727503E-2</v>
      </c>
      <c r="CF4" s="109">
        <v>95.658345261660997</v>
      </c>
      <c r="CG4" s="109">
        <v>976.61376664076204</v>
      </c>
      <c r="CH4" s="109">
        <v>0.151906111529621</v>
      </c>
      <c r="CI4" s="109">
        <v>0</v>
      </c>
      <c r="CJ4" s="109">
        <v>107.706064650209</v>
      </c>
      <c r="CK4" s="109">
        <v>14624.7284392612</v>
      </c>
      <c r="CL4" s="109">
        <v>12417.031519435601</v>
      </c>
      <c r="CM4" s="109">
        <v>2207.6969198256102</v>
      </c>
      <c r="CN4" s="109">
        <v>3.9607466632495001</v>
      </c>
      <c r="CO4" s="109">
        <v>4.1074378676896103E-2</v>
      </c>
      <c r="CP4" s="109">
        <v>60.623144584290898</v>
      </c>
      <c r="CQ4" s="109">
        <v>48.072289220390502</v>
      </c>
      <c r="CR4" s="109">
        <v>4532.6507762914898</v>
      </c>
      <c r="CS4" s="109">
        <v>21.918181563628099</v>
      </c>
      <c r="CT4" s="109">
        <v>24.523315697239202</v>
      </c>
      <c r="CU4" s="109">
        <v>6475.2508248152199</v>
      </c>
      <c r="CV4" s="109">
        <v>174.72139376220599</v>
      </c>
      <c r="CW4" s="109">
        <v>0.75819803661877105</v>
      </c>
      <c r="CX4" s="109">
        <v>68.855010655709606</v>
      </c>
      <c r="CY4" s="109">
        <v>5.7596293559747998E-2</v>
      </c>
      <c r="CZ4" s="109">
        <v>1026.0616672383201</v>
      </c>
      <c r="DA4" s="109">
        <v>460.85641183533698</v>
      </c>
      <c r="DB4" s="109">
        <v>54.5299605638778</v>
      </c>
      <c r="DC4" s="109">
        <v>0</v>
      </c>
      <c r="DD4" s="109">
        <v>496.19866153008002</v>
      </c>
      <c r="DE4" s="109">
        <v>1592.63191267909</v>
      </c>
      <c r="DF4" s="109">
        <v>179.63840068968199</v>
      </c>
      <c r="DG4" s="109">
        <v>0</v>
      </c>
      <c r="DH4" s="109">
        <v>5509.8692700266702</v>
      </c>
      <c r="DI4" s="109">
        <v>34219.658859890696</v>
      </c>
      <c r="DJ4" s="109">
        <v>150.652853858329</v>
      </c>
      <c r="DK4" s="109">
        <v>1204.68486667193</v>
      </c>
      <c r="DM4" s="45">
        <f t="shared" ref="DM4:DM51" si="0">(AW4-B4)/(B4+1E-50)</f>
        <v>-3.2303450264902182E-7</v>
      </c>
      <c r="DN4" s="45">
        <f t="shared" ref="DN4:DN51" si="1">(BP4-C4)/(C4+1E-50)</f>
        <v>-3.1139658416588589E-7</v>
      </c>
      <c r="DO4" s="45">
        <f t="shared" ref="DO4:DO51" si="2">(BU4-D4)/(D4+1E-50)</f>
        <v>-2.9742577575935028E-7</v>
      </c>
      <c r="DP4" s="45">
        <f t="shared" ref="DP4:DP51" si="3">(CK4-E4)/(E4+1E-50)</f>
        <v>-3.3075878340362605E-5</v>
      </c>
      <c r="DQ4" s="45">
        <f t="shared" ref="DQ4:DQ51" si="4">(CL4-F4)/(F4+1E-50)</f>
        <v>-3.8896637782099636E-5</v>
      </c>
      <c r="DR4" s="45">
        <f t="shared" ref="DR4:DR51" si="5">(CZ4-G4)/(G4+1E-50)</f>
        <v>-3.5549671325850701E-7</v>
      </c>
      <c r="DS4" s="45">
        <f t="shared" ref="DS4:DS51" si="6">(DI4-H4)/(H4+1E-50)</f>
        <v>-3.2472871059080564E-7</v>
      </c>
      <c r="DT4" s="45">
        <f t="shared" ref="DT4:DT51" si="7">(AO4-I4)/(I4+1E-50)</f>
        <v>-4.3272798007157578E-7</v>
      </c>
      <c r="DU4" s="45">
        <f t="shared" ref="DU4:DU51" si="8">(AK4-J4)/(J4+1E-50)</f>
        <v>-3.2401953670298041E-7</v>
      </c>
      <c r="DV4" s="45">
        <f t="shared" ref="DV4:DV51" si="9">(AR4-K4)/(K4+1E-50)</f>
        <v>-3.2976332649565044E-7</v>
      </c>
      <c r="DW4" s="45">
        <f t="shared" ref="DW4:DW51" si="10">(AT4-L4)/(L4+1E-50)</f>
        <v>-4.3261410273085376E-7</v>
      </c>
      <c r="DX4" s="45">
        <f t="shared" ref="DX4:DX51" si="11">(BE4-M4)/(M4+1E-50)</f>
        <v>-2.5505309945439248E-7</v>
      </c>
      <c r="DY4" s="45">
        <f t="shared" ref="DY4:DY51" si="12">(DF4-N4)/(N4+1E-50)</f>
        <v>-4.6933327241054866E-7</v>
      </c>
      <c r="DZ4" s="45">
        <f t="shared" ref="DZ4:DZ51" si="13">(DJ4-O4)/(O4+1E-50)</f>
        <v>-4.3903344853077932E-7</v>
      </c>
      <c r="EA4" s="45">
        <f t="shared" ref="EA4:EA51" si="14">(BX4-P4)/(P4+1E-50)</f>
        <v>3.1293924014243165E-7</v>
      </c>
      <c r="EB4" s="45">
        <f t="shared" ref="EB4:EB51" si="15">(BY4-Q4)/(Q4+1E-50)</f>
        <v>8.4691365315312529E-8</v>
      </c>
      <c r="EC4" s="45">
        <f t="shared" ref="EC4:EC51" si="16">(BZ4-R4)/(R4+1E-50)</f>
        <v>1.1229956584124985E-6</v>
      </c>
      <c r="ED4" s="45">
        <f t="shared" ref="ED4:ED51" si="17">(CA4-S4)/(S4+1E-50)</f>
        <v>-9.4243940865451674E-7</v>
      </c>
      <c r="EE4" s="45">
        <f t="shared" ref="EE4:EE51" si="18">(CB4-T4)/(T4+1E-50)</f>
        <v>-1.3848059372050763E-6</v>
      </c>
      <c r="EF4" s="45">
        <f t="shared" ref="EF4:EF51" si="19">(BM4-U4)/(U4+1E-50)</f>
        <v>2.8404939787890782E-6</v>
      </c>
      <c r="EG4" s="45">
        <f t="shared" ref="EG4:EG51" si="20">(BO4-V4)/(V4+1E-50)</f>
        <v>-5.8441098618311921E-7</v>
      </c>
      <c r="EH4" s="45">
        <f t="shared" ref="EH4:EH51" si="21">(AJ4-W4)/(W4+1E-50)</f>
        <v>-7.5002856343164977E-8</v>
      </c>
      <c r="EI4" s="45">
        <f t="shared" ref="EI4:EI51" si="22">(AL4-X4)/(X4+1E-50)</f>
        <v>-6.5107073426769834E-7</v>
      </c>
      <c r="EJ4" s="45">
        <f t="shared" ref="EJ4:EJ51" si="23">(AU4-Y4)/(Y4+1E-50)</f>
        <v>3.9778322008023157E-6</v>
      </c>
      <c r="EK4" s="45">
        <f t="shared" ref="EK4:EK51" si="24">(BF4-Z4)/(Z4+1E-50)</f>
        <v>-1.7962301690341675E-6</v>
      </c>
      <c r="EL4" s="45">
        <f t="shared" ref="EL4:EL51" si="25">(BN4-AA4)/(AA4+1E-50)</f>
        <v>-2.6155593977292234E-7</v>
      </c>
      <c r="EM4" s="45">
        <f t="shared" ref="EM4:EM51" si="26">(DB4-AB4)/(AB4+1E-50)</f>
        <v>-4.6646119073856491E-7</v>
      </c>
      <c r="EN4" s="45">
        <f t="shared" ref="EN4:EN51" si="27">(AS4-AC4)/(AC4+1E-50)</f>
        <v>-1.2483315963884567E-6</v>
      </c>
      <c r="EO4" s="45">
        <f t="shared" ref="EO4:EO51" si="28">(AM4-AD4)/(AD4+1E-50)</f>
        <v>-5.5828560941593537E-6</v>
      </c>
      <c r="EP4" s="45">
        <f t="shared" ref="EP4:EP51" si="29">(BA4-AE4)/(AE4+1E-50)</f>
        <v>-2.013235438664613E-6</v>
      </c>
    </row>
    <row r="5" spans="1:146" x14ac:dyDescent="0.25">
      <c r="A5" s="22" t="s">
        <v>3</v>
      </c>
      <c r="B5" s="109">
        <v>602043.50925</v>
      </c>
      <c r="C5" s="109">
        <v>9879.0303769999991</v>
      </c>
      <c r="D5" s="109">
        <v>10104.143128</v>
      </c>
      <c r="E5" s="109">
        <v>63767.795480000001</v>
      </c>
      <c r="F5" s="109">
        <v>54337.097131000002</v>
      </c>
      <c r="G5" s="109">
        <v>5094.7525489999998</v>
      </c>
      <c r="H5" s="109">
        <v>143678.45431</v>
      </c>
      <c r="I5" s="109">
        <v>3697.3405029999999</v>
      </c>
      <c r="J5" s="109">
        <v>1813.2201540000001</v>
      </c>
      <c r="K5" s="109">
        <v>1470.595104</v>
      </c>
      <c r="L5" s="109">
        <v>1300.489613</v>
      </c>
      <c r="M5" s="109">
        <v>8747.5907480000005</v>
      </c>
      <c r="N5" s="109">
        <v>1020.566149</v>
      </c>
      <c r="O5" s="109">
        <v>526.31510300000002</v>
      </c>
      <c r="P5" s="109">
        <v>48.747656900000003</v>
      </c>
      <c r="Q5" s="109">
        <v>19.544387</v>
      </c>
      <c r="R5" s="109">
        <v>23.839774299999998</v>
      </c>
      <c r="S5" s="109">
        <v>21.8491356</v>
      </c>
      <c r="T5" s="109">
        <v>93.7289672</v>
      </c>
      <c r="U5" s="109">
        <v>5223.5478990000001</v>
      </c>
      <c r="V5" s="109">
        <v>996.57623899999999</v>
      </c>
      <c r="W5" s="109">
        <v>183.95295400000001</v>
      </c>
      <c r="X5" s="109">
        <v>143.66087899999999</v>
      </c>
      <c r="Y5" s="109">
        <v>1.321237</v>
      </c>
      <c r="Z5" s="109">
        <v>59.846705</v>
      </c>
      <c r="AA5" s="109">
        <v>320.39901700000001</v>
      </c>
      <c r="AB5" s="109">
        <v>211.47367199999999</v>
      </c>
      <c r="AC5" s="109">
        <v>3.7004733000000001</v>
      </c>
      <c r="AD5" s="109">
        <v>7.7382900000000001</v>
      </c>
      <c r="AE5" s="109">
        <v>3.1243799999999999</v>
      </c>
      <c r="AG5" s="109" t="s">
        <v>3</v>
      </c>
      <c r="AH5" s="109">
        <v>8423.3264897467798</v>
      </c>
      <c r="AI5" s="109">
        <v>3795.89757027823</v>
      </c>
      <c r="AJ5" s="109">
        <v>183.94573173403299</v>
      </c>
      <c r="AK5" s="109">
        <v>1813.13680822283</v>
      </c>
      <c r="AL5" s="109">
        <v>143.65031940884299</v>
      </c>
      <c r="AM5" s="109">
        <v>7.7394730254865296</v>
      </c>
      <c r="AN5" s="109">
        <v>3697.1926469482701</v>
      </c>
      <c r="AO5" s="109">
        <v>3697.1926469482701</v>
      </c>
      <c r="AP5" s="109">
        <v>3600.9405848474798</v>
      </c>
      <c r="AQ5" s="109">
        <v>532.29258624742897</v>
      </c>
      <c r="AR5" s="109">
        <v>1470.5034745733201</v>
      </c>
      <c r="AS5" s="109">
        <v>3.7002107509774</v>
      </c>
      <c r="AT5" s="109">
        <v>1300.3992136993099</v>
      </c>
      <c r="AU5" s="109">
        <v>1.3211387192098001</v>
      </c>
      <c r="AV5" s="109">
        <v>42965.7259799483</v>
      </c>
      <c r="AW5" s="109">
        <v>601977.12604247197</v>
      </c>
      <c r="AX5" s="109">
        <v>6360.23320040423</v>
      </c>
      <c r="AY5" s="109">
        <v>1782.7485017607801</v>
      </c>
      <c r="AZ5" s="109">
        <v>2075.3465325184302</v>
      </c>
      <c r="BA5" s="109">
        <v>3.1248726649354799</v>
      </c>
      <c r="BB5" s="109">
        <v>67.924625192416698</v>
      </c>
      <c r="BC5" s="109">
        <v>656.62947282080302</v>
      </c>
      <c r="BD5" s="109">
        <v>8747.0474345131206</v>
      </c>
      <c r="BE5" s="109">
        <v>8747.0474345131206</v>
      </c>
      <c r="BF5" s="109">
        <v>59.842467644705501</v>
      </c>
      <c r="BG5" s="109">
        <v>90714060.912594393</v>
      </c>
      <c r="BH5" s="109">
        <v>0</v>
      </c>
      <c r="BI5" s="109">
        <v>3013.6599453231602</v>
      </c>
      <c r="BJ5" s="109">
        <v>805.82100136713495</v>
      </c>
      <c r="BK5" s="109">
        <v>13823.762600751499</v>
      </c>
      <c r="BL5" s="109">
        <v>2010.1066634572101</v>
      </c>
      <c r="BM5" s="109">
        <v>5223.2609530179197</v>
      </c>
      <c r="BN5" s="109">
        <v>320.37616505170701</v>
      </c>
      <c r="BO5" s="109">
        <v>996.50479647952204</v>
      </c>
      <c r="BP5" s="109">
        <v>9877.9462030390696</v>
      </c>
      <c r="BQ5" s="109">
        <v>0</v>
      </c>
      <c r="BR5" s="109">
        <v>149349.60058709001</v>
      </c>
      <c r="BS5" s="109">
        <v>9093.4540078965092</v>
      </c>
      <c r="BT5" s="109">
        <v>1010.3838184906</v>
      </c>
      <c r="BU5" s="109">
        <v>10103.8378263871</v>
      </c>
      <c r="BV5" s="109">
        <v>0</v>
      </c>
      <c r="BW5" s="109">
        <v>7311.6108524801002</v>
      </c>
      <c r="BX5" s="109">
        <v>48.744312212823097</v>
      </c>
      <c r="BY5" s="109">
        <v>19.542955205635</v>
      </c>
      <c r="BZ5" s="109">
        <v>23.838034668641999</v>
      </c>
      <c r="CA5" s="109">
        <v>21.847530994626201</v>
      </c>
      <c r="CB5" s="109">
        <v>93.722326855814302</v>
      </c>
      <c r="CC5" s="109">
        <v>2.17772078675242</v>
      </c>
      <c r="CD5" s="109">
        <v>41240.1213995734</v>
      </c>
      <c r="CE5" s="109">
        <v>1.4295681218715</v>
      </c>
      <c r="CF5" s="109">
        <v>396.253661915485</v>
      </c>
      <c r="CG5" s="109">
        <v>2110.8968437948101</v>
      </c>
      <c r="CH5" s="109">
        <v>0.868313796303951</v>
      </c>
      <c r="CI5" s="109">
        <v>0</v>
      </c>
      <c r="CJ5" s="109">
        <v>216.33580385422999</v>
      </c>
      <c r="CK5" s="109">
        <v>63764.327125665499</v>
      </c>
      <c r="CL5" s="109">
        <v>54334.604934139003</v>
      </c>
      <c r="CM5" s="109">
        <v>9429.7221915265309</v>
      </c>
      <c r="CN5" s="109">
        <v>2.5575751001945499</v>
      </c>
      <c r="CO5" s="109">
        <v>0.10304820151788199</v>
      </c>
      <c r="CP5" s="109">
        <v>354.381187356162</v>
      </c>
      <c r="CQ5" s="109">
        <v>41.562293872583801</v>
      </c>
      <c r="CR5" s="109">
        <v>20889.120874760902</v>
      </c>
      <c r="CS5" s="109">
        <v>176.866034857719</v>
      </c>
      <c r="CT5" s="109">
        <v>68.195886466707407</v>
      </c>
      <c r="CU5" s="109">
        <v>29841.2572415549</v>
      </c>
      <c r="CV5" s="109">
        <v>580.30177106924805</v>
      </c>
      <c r="CW5" s="109">
        <v>1.4147352929777199</v>
      </c>
      <c r="CX5" s="109">
        <v>231.06256220385001</v>
      </c>
      <c r="CY5" s="109">
        <v>0.121582202020536</v>
      </c>
      <c r="CZ5" s="109">
        <v>5094.4362548357803</v>
      </c>
      <c r="DA5" s="109">
        <v>2094.9499707783998</v>
      </c>
      <c r="DB5" s="109">
        <v>211.46128191541001</v>
      </c>
      <c r="DC5" s="109">
        <v>0</v>
      </c>
      <c r="DD5" s="109">
        <v>2213.7755792927001</v>
      </c>
      <c r="DE5" s="109">
        <v>6790.43329448855</v>
      </c>
      <c r="DF5" s="109">
        <v>1020.49944378308</v>
      </c>
      <c r="DG5" s="109">
        <v>0</v>
      </c>
      <c r="DH5" s="109">
        <v>23383.259179340101</v>
      </c>
      <c r="DI5" s="109">
        <v>143663.14495136001</v>
      </c>
      <c r="DJ5" s="109">
        <v>526.27813574178003</v>
      </c>
      <c r="DK5" s="109">
        <v>5001.4783252183097</v>
      </c>
      <c r="DM5" s="45">
        <f t="shared" si="0"/>
        <v>-1.1026313963709096E-4</v>
      </c>
      <c r="DN5" s="45">
        <f t="shared" si="1"/>
        <v>-1.0974497694163203E-4</v>
      </c>
      <c r="DO5" s="45">
        <f t="shared" si="2"/>
        <v>-3.0215487749146964E-5</v>
      </c>
      <c r="DP5" s="45">
        <f t="shared" si="3"/>
        <v>-5.4390375398653853E-5</v>
      </c>
      <c r="DQ5" s="45">
        <f t="shared" si="4"/>
        <v>-4.5865476674090745E-5</v>
      </c>
      <c r="DR5" s="45">
        <f t="shared" si="5"/>
        <v>-6.2082340835484408E-5</v>
      </c>
      <c r="DS5" s="45">
        <f t="shared" si="6"/>
        <v>-1.0655291855353927E-4</v>
      </c>
      <c r="DT5" s="45">
        <f t="shared" si="7"/>
        <v>-3.9989839077537607E-5</v>
      </c>
      <c r="DU5" s="45">
        <f t="shared" si="8"/>
        <v>-4.5965613710056032E-5</v>
      </c>
      <c r="DV5" s="45">
        <f t="shared" si="9"/>
        <v>-6.2307719120423079E-5</v>
      </c>
      <c r="DW5" s="45">
        <f t="shared" si="10"/>
        <v>-6.9511743720496489E-5</v>
      </c>
      <c r="DX5" s="45">
        <f t="shared" si="11"/>
        <v>-6.2110071507877121E-5</v>
      </c>
      <c r="DY5" s="45">
        <f t="shared" si="12"/>
        <v>-6.5360992999203722E-5</v>
      </c>
      <c r="DZ5" s="45">
        <f t="shared" si="13"/>
        <v>-7.0237882229247473E-5</v>
      </c>
      <c r="EA5" s="45">
        <f t="shared" si="14"/>
        <v>-6.8612265483181323E-5</v>
      </c>
      <c r="EB5" s="45">
        <f t="shared" si="15"/>
        <v>-7.3258596700967238E-5</v>
      </c>
      <c r="EC5" s="45">
        <f t="shared" si="16"/>
        <v>-7.297180485468655E-5</v>
      </c>
      <c r="ED5" s="45">
        <f t="shared" si="17"/>
        <v>-7.3440222220940977E-5</v>
      </c>
      <c r="EE5" s="45">
        <f t="shared" si="18"/>
        <v>-7.0846232323551082E-5</v>
      </c>
      <c r="EF5" s="45">
        <f t="shared" si="19"/>
        <v>-5.4933158004606399E-5</v>
      </c>
      <c r="EG5" s="45">
        <f t="shared" si="20"/>
        <v>-7.1687962929592312E-5</v>
      </c>
      <c r="EH5" s="45">
        <f t="shared" si="21"/>
        <v>-3.926148403692407E-5</v>
      </c>
      <c r="EI5" s="45">
        <f t="shared" si="22"/>
        <v>-7.3503595624003451E-5</v>
      </c>
      <c r="EJ5" s="45">
        <f t="shared" si="23"/>
        <v>-7.4385435920967739E-5</v>
      </c>
      <c r="EK5" s="45">
        <f t="shared" si="24"/>
        <v>-7.0803485246170576E-5</v>
      </c>
      <c r="EL5" s="45">
        <f t="shared" si="25"/>
        <v>-7.1323403258161762E-5</v>
      </c>
      <c r="EM5" s="45">
        <f t="shared" si="26"/>
        <v>-5.8589253559569077E-5</v>
      </c>
      <c r="EN5" s="45">
        <f t="shared" si="27"/>
        <v>-7.0950119434731165E-5</v>
      </c>
      <c r="EO5" s="45">
        <f t="shared" si="28"/>
        <v>1.5287944578575984E-4</v>
      </c>
      <c r="EP5" s="45">
        <f t="shared" si="29"/>
        <v>1.5768406387185532E-4</v>
      </c>
    </row>
    <row r="6" spans="1:146" x14ac:dyDescent="0.25">
      <c r="A6" s="22" t="s">
        <v>4</v>
      </c>
      <c r="B6" s="109">
        <v>217390.87937000001</v>
      </c>
      <c r="C6" s="109">
        <v>3528.3707250000002</v>
      </c>
      <c r="D6" s="109">
        <v>3235.66527</v>
      </c>
      <c r="E6" s="109">
        <v>23321.133711999999</v>
      </c>
      <c r="F6" s="109">
        <v>20106.554005000002</v>
      </c>
      <c r="G6" s="109">
        <v>1707.58529</v>
      </c>
      <c r="H6" s="109">
        <v>52647.953891999998</v>
      </c>
      <c r="I6" s="109">
        <v>1822.0020010000001</v>
      </c>
      <c r="J6" s="109">
        <v>618.66983200000004</v>
      </c>
      <c r="K6" s="109">
        <v>406.57028100000002</v>
      </c>
      <c r="L6" s="109">
        <v>223.66835499999999</v>
      </c>
      <c r="M6" s="109">
        <v>2312.2487409999999</v>
      </c>
      <c r="N6" s="109">
        <v>290.29884299999998</v>
      </c>
      <c r="O6" s="109">
        <v>219.43609499999999</v>
      </c>
      <c r="P6" s="109">
        <v>15.194362</v>
      </c>
      <c r="Q6" s="109">
        <v>5.7370919999999996</v>
      </c>
      <c r="R6" s="109">
        <v>7.0535310000000004</v>
      </c>
      <c r="S6" s="109">
        <v>6.4810350000000003</v>
      </c>
      <c r="T6" s="109">
        <v>28.765431</v>
      </c>
      <c r="U6" s="109">
        <v>2067.2141150000002</v>
      </c>
      <c r="V6" s="109">
        <v>365.811486</v>
      </c>
      <c r="W6" s="109">
        <v>263.52273300000002</v>
      </c>
      <c r="X6" s="109">
        <v>50.896296999999997</v>
      </c>
      <c r="Y6" s="109">
        <v>0.38776899999999997</v>
      </c>
      <c r="Z6" s="109">
        <v>35.363706999999998</v>
      </c>
      <c r="AA6" s="109">
        <v>96.579687000000007</v>
      </c>
      <c r="AB6" s="109">
        <v>91.017345000000006</v>
      </c>
      <c r="AC6" s="109">
        <v>1.1199950000000001</v>
      </c>
      <c r="AD6" s="109">
        <v>8.9459999999999997</v>
      </c>
      <c r="AE6" s="109">
        <v>3.6120000000000001</v>
      </c>
      <c r="AG6" s="109" t="s">
        <v>4</v>
      </c>
      <c r="AH6" s="109">
        <v>3925.8498617595801</v>
      </c>
      <c r="AI6" s="109">
        <v>802.52063197965902</v>
      </c>
      <c r="AJ6" s="109">
        <v>263.55214079764301</v>
      </c>
      <c r="AK6" s="109">
        <v>618.77286936759901</v>
      </c>
      <c r="AL6" s="109">
        <v>50.900859472135402</v>
      </c>
      <c r="AM6" s="109">
        <v>8.9485136375954202</v>
      </c>
      <c r="AN6" s="109">
        <v>1822.2838695189701</v>
      </c>
      <c r="AO6" s="109">
        <v>1822.2838695189701</v>
      </c>
      <c r="AP6" s="109">
        <v>1672.9754904362501</v>
      </c>
      <c r="AQ6" s="109">
        <v>61.693713598752197</v>
      </c>
      <c r="AR6" s="109">
        <v>406.62213263013598</v>
      </c>
      <c r="AS6" s="109">
        <v>1.12010528191294</v>
      </c>
      <c r="AT6" s="109">
        <v>223.69349031834801</v>
      </c>
      <c r="AU6" s="109">
        <v>0.38780379917246599</v>
      </c>
      <c r="AV6" s="109">
        <v>15623.548116202001</v>
      </c>
      <c r="AW6" s="109">
        <v>217413.209176606</v>
      </c>
      <c r="AX6" s="109">
        <v>1855.3849237086099</v>
      </c>
      <c r="AY6" s="109">
        <v>832.91911595127601</v>
      </c>
      <c r="AZ6" s="109">
        <v>499.11726293141999</v>
      </c>
      <c r="BA6" s="109">
        <v>3.6130143928917402</v>
      </c>
      <c r="BB6" s="109">
        <v>281.78374109952898</v>
      </c>
      <c r="BC6" s="109">
        <v>443.90944389791701</v>
      </c>
      <c r="BD6" s="109">
        <v>2312.5522460365601</v>
      </c>
      <c r="BE6" s="109">
        <v>2312.5522460365601</v>
      </c>
      <c r="BF6" s="109">
        <v>35.366983786061198</v>
      </c>
      <c r="BG6" s="109">
        <v>29607586.003180798</v>
      </c>
      <c r="BH6" s="109">
        <v>0</v>
      </c>
      <c r="BI6" s="109">
        <v>720.80925227687999</v>
      </c>
      <c r="BJ6" s="109">
        <v>128.75760200287999</v>
      </c>
      <c r="BK6" s="109">
        <v>4967.5151506192997</v>
      </c>
      <c r="BL6" s="109">
        <v>830.83796983887498</v>
      </c>
      <c r="BM6" s="109">
        <v>2067.4820503389101</v>
      </c>
      <c r="BN6" s="109">
        <v>96.589035120612095</v>
      </c>
      <c r="BO6" s="109">
        <v>365.84674462050799</v>
      </c>
      <c r="BP6" s="109">
        <v>3528.72757472886</v>
      </c>
      <c r="BQ6" s="109">
        <v>0</v>
      </c>
      <c r="BR6" s="109">
        <v>54520.603882670002</v>
      </c>
      <c r="BS6" s="109">
        <v>2912.5001974842999</v>
      </c>
      <c r="BT6" s="109">
        <v>323.61154563468199</v>
      </c>
      <c r="BU6" s="109">
        <v>3236.11174311899</v>
      </c>
      <c r="BV6" s="109">
        <v>0</v>
      </c>
      <c r="BW6" s="109">
        <v>2753.6268604041702</v>
      </c>
      <c r="BX6" s="109">
        <v>15.1959741418211</v>
      </c>
      <c r="BY6" s="109">
        <v>5.7376086921807499</v>
      </c>
      <c r="BZ6" s="109">
        <v>7.0541818110219996</v>
      </c>
      <c r="CA6" s="109">
        <v>6.4816325734486302</v>
      </c>
      <c r="CB6" s="109">
        <v>28.768288071076999</v>
      </c>
      <c r="CC6" s="109">
        <v>0.94257250539581205</v>
      </c>
      <c r="CD6" s="109">
        <v>15779.3813732571</v>
      </c>
      <c r="CE6" s="109">
        <v>0.94737109299646705</v>
      </c>
      <c r="CF6" s="109">
        <v>378.38012444143101</v>
      </c>
      <c r="CG6" s="109">
        <v>1748.72147180564</v>
      </c>
      <c r="CH6" s="109">
        <v>0.48102690529715503</v>
      </c>
      <c r="CI6" s="109">
        <v>0</v>
      </c>
      <c r="CJ6" s="109">
        <v>345.32191629722701</v>
      </c>
      <c r="CK6" s="109">
        <v>23323.001390696001</v>
      </c>
      <c r="CL6" s="109">
        <v>20108.121931988</v>
      </c>
      <c r="CM6" s="109">
        <v>3214.8794587079801</v>
      </c>
      <c r="CN6" s="109">
        <v>7.9694463253911803</v>
      </c>
      <c r="CO6" s="109">
        <v>6.2607896649525693E-2</v>
      </c>
      <c r="CP6" s="109">
        <v>153.06817741640299</v>
      </c>
      <c r="CQ6" s="109">
        <v>86.332688199871001</v>
      </c>
      <c r="CR6" s="109">
        <v>7046.7692240612396</v>
      </c>
      <c r="CS6" s="109">
        <v>78.800644827350496</v>
      </c>
      <c r="CT6" s="109">
        <v>44.592715924866397</v>
      </c>
      <c r="CU6" s="109">
        <v>10066.9705272022</v>
      </c>
      <c r="CV6" s="109">
        <v>296.57780762001801</v>
      </c>
      <c r="CW6" s="109">
        <v>1.53787361930587</v>
      </c>
      <c r="CX6" s="109">
        <v>147.10927502427799</v>
      </c>
      <c r="CY6" s="109">
        <v>0.11426844239488</v>
      </c>
      <c r="CZ6" s="109">
        <v>1707.7943990343699</v>
      </c>
      <c r="DA6" s="109">
        <v>763.44896804351595</v>
      </c>
      <c r="DB6" s="109">
        <v>91.028547925919696</v>
      </c>
      <c r="DC6" s="109">
        <v>0</v>
      </c>
      <c r="DD6" s="109">
        <v>699.17219711728296</v>
      </c>
      <c r="DE6" s="109">
        <v>2381.8763093642601</v>
      </c>
      <c r="DF6" s="109">
        <v>290.33271476048202</v>
      </c>
      <c r="DG6" s="109">
        <v>0</v>
      </c>
      <c r="DH6" s="109">
        <v>8201.9491239510407</v>
      </c>
      <c r="DI6" s="109">
        <v>52653.626573300899</v>
      </c>
      <c r="DJ6" s="109">
        <v>219.45718994842599</v>
      </c>
      <c r="DK6" s="109">
        <v>1797.9525738637999</v>
      </c>
      <c r="DM6" s="45">
        <f t="shared" si="0"/>
        <v>1.0271731118943969E-4</v>
      </c>
      <c r="DN6" s="45">
        <f t="shared" si="1"/>
        <v>1.0113725474800915E-4</v>
      </c>
      <c r="DO6" s="45">
        <f t="shared" si="2"/>
        <v>1.3798495262461755E-4</v>
      </c>
      <c r="DP6" s="45">
        <f t="shared" si="3"/>
        <v>8.0085244528281036E-5</v>
      </c>
      <c r="DQ6" s="45">
        <f t="shared" si="4"/>
        <v>7.7980890589628515E-5</v>
      </c>
      <c r="DR6" s="45">
        <f t="shared" si="5"/>
        <v>1.2245891059996814E-4</v>
      </c>
      <c r="DS6" s="45">
        <f t="shared" si="6"/>
        <v>1.0774742191382401E-4</v>
      </c>
      <c r="DT6" s="45">
        <f t="shared" si="7"/>
        <v>1.5470263963227466E-4</v>
      </c>
      <c r="DU6" s="45">
        <f t="shared" si="8"/>
        <v>1.665466170637074E-4</v>
      </c>
      <c r="DV6" s="45">
        <f t="shared" si="9"/>
        <v>1.2753423592207132E-4</v>
      </c>
      <c r="DW6" s="45">
        <f t="shared" si="10"/>
        <v>1.1237762421966451E-4</v>
      </c>
      <c r="DX6" s="45">
        <f t="shared" si="11"/>
        <v>1.3125968291323288E-4</v>
      </c>
      <c r="DY6" s="45">
        <f t="shared" si="12"/>
        <v>1.1667893723587146E-4</v>
      </c>
      <c r="DZ6" s="45">
        <f t="shared" si="13"/>
        <v>9.6132536563763669E-5</v>
      </c>
      <c r="EA6" s="45">
        <f t="shared" si="14"/>
        <v>1.0610131712673199E-4</v>
      </c>
      <c r="EB6" s="45">
        <f t="shared" si="15"/>
        <v>9.0061686434561865E-5</v>
      </c>
      <c r="EC6" s="45">
        <f t="shared" si="16"/>
        <v>9.2267407912314213E-5</v>
      </c>
      <c r="ED6" s="45">
        <f t="shared" si="17"/>
        <v>9.2203397856958544E-5</v>
      </c>
      <c r="EE6" s="45">
        <f t="shared" si="18"/>
        <v>9.9323075569389611E-5</v>
      </c>
      <c r="EF6" s="45">
        <f t="shared" si="19"/>
        <v>1.2961179829689052E-4</v>
      </c>
      <c r="EG6" s="45">
        <f t="shared" si="20"/>
        <v>9.6384673137324016E-5</v>
      </c>
      <c r="EH6" s="45">
        <f t="shared" si="21"/>
        <v>1.1159491747905085E-4</v>
      </c>
      <c r="EI6" s="45">
        <f t="shared" si="22"/>
        <v>8.9642516338752604E-5</v>
      </c>
      <c r="EJ6" s="45">
        <f t="shared" si="23"/>
        <v>8.974201771161624E-5</v>
      </c>
      <c r="EK6" s="45">
        <f t="shared" si="24"/>
        <v>9.2659575004389204E-5</v>
      </c>
      <c r="EL6" s="45">
        <f t="shared" si="25"/>
        <v>9.6791788236883088E-5</v>
      </c>
      <c r="EM6" s="45">
        <f t="shared" si="26"/>
        <v>1.2308561538122416E-4</v>
      </c>
      <c r="EN6" s="45">
        <f t="shared" si="27"/>
        <v>9.8466433278662598E-5</v>
      </c>
      <c r="EO6" s="45">
        <f t="shared" si="28"/>
        <v>2.8097893979660721E-4</v>
      </c>
      <c r="EP6" s="45">
        <f t="shared" si="29"/>
        <v>2.8083967102439128E-4</v>
      </c>
    </row>
    <row r="7" spans="1:146" x14ac:dyDescent="0.25">
      <c r="A7" s="22" t="s">
        <v>5</v>
      </c>
      <c r="B7" s="109">
        <v>149165.61606999999</v>
      </c>
      <c r="C7" s="109">
        <v>2418.285429</v>
      </c>
      <c r="D7" s="109">
        <v>2110.4025489999999</v>
      </c>
      <c r="E7" s="109">
        <v>15917.414397</v>
      </c>
      <c r="F7" s="109">
        <v>13729.351253000001</v>
      </c>
      <c r="G7" s="109">
        <v>1137.9919130000001</v>
      </c>
      <c r="H7" s="109">
        <v>36112.190841000003</v>
      </c>
      <c r="I7" s="109">
        <v>1495.9122359999999</v>
      </c>
      <c r="J7" s="109">
        <v>500.58368200000001</v>
      </c>
      <c r="K7" s="109">
        <v>343.37622599999997</v>
      </c>
      <c r="L7" s="109">
        <v>191.77547899999999</v>
      </c>
      <c r="M7" s="109">
        <v>2484.246357</v>
      </c>
      <c r="N7" s="109">
        <v>247.821167</v>
      </c>
      <c r="O7" s="109">
        <v>191.105456</v>
      </c>
      <c r="P7" s="109">
        <v>10.071963</v>
      </c>
      <c r="Q7" s="109">
        <v>3.7849400000000002</v>
      </c>
      <c r="R7" s="109">
        <v>4.6564370000000004</v>
      </c>
      <c r="S7" s="109">
        <v>4.2794379999999999</v>
      </c>
      <c r="T7" s="109">
        <v>19.044954000000001</v>
      </c>
      <c r="U7" s="109">
        <v>2687.2092440000001</v>
      </c>
      <c r="V7" s="109">
        <v>320.50669699999997</v>
      </c>
      <c r="W7" s="109">
        <v>226.844022</v>
      </c>
      <c r="X7" s="109">
        <v>45.090277</v>
      </c>
      <c r="Y7" s="109">
        <v>0.25584200000000001</v>
      </c>
      <c r="Z7" s="109">
        <v>31.024141</v>
      </c>
      <c r="AA7" s="109">
        <v>63.853163000000002</v>
      </c>
      <c r="AB7" s="109">
        <v>76.976315</v>
      </c>
      <c r="AC7" s="109">
        <v>0.74077000000000004</v>
      </c>
      <c r="AD7" s="109">
        <v>6.2622</v>
      </c>
      <c r="AE7" s="109">
        <v>2.5284</v>
      </c>
      <c r="AG7" s="109" t="s">
        <v>5</v>
      </c>
      <c r="AH7" s="109">
        <v>2141.9252936068401</v>
      </c>
      <c r="AI7" s="109">
        <v>495.14962382477898</v>
      </c>
      <c r="AJ7" s="109">
        <v>227.31753575746399</v>
      </c>
      <c r="AK7" s="109">
        <v>501.23960732875901</v>
      </c>
      <c r="AL7" s="109">
        <v>45.1968861062252</v>
      </c>
      <c r="AM7" s="109">
        <v>6.2578404731802202</v>
      </c>
      <c r="AN7" s="109">
        <v>1498.15758933137</v>
      </c>
      <c r="AO7" s="109">
        <v>1498.15758933137</v>
      </c>
      <c r="AP7" s="109">
        <v>1065.2601837447801</v>
      </c>
      <c r="AQ7" s="109">
        <v>37.063322771376903</v>
      </c>
      <c r="AR7" s="109">
        <v>344.01808138598398</v>
      </c>
      <c r="AS7" s="109">
        <v>0.74242356761447204</v>
      </c>
      <c r="AT7" s="109">
        <v>192.17361306394599</v>
      </c>
      <c r="AU7" s="109">
        <v>0.25644692144095099</v>
      </c>
      <c r="AV7" s="109">
        <v>10758.016764363399</v>
      </c>
      <c r="AW7" s="109">
        <v>149519.210752382</v>
      </c>
      <c r="AX7" s="109">
        <v>1135.0937538164501</v>
      </c>
      <c r="AY7" s="109">
        <v>595.49685650616902</v>
      </c>
      <c r="AZ7" s="109">
        <v>244.49532174944801</v>
      </c>
      <c r="BA7" s="109">
        <v>2.5266457716656401</v>
      </c>
      <c r="BB7" s="109">
        <v>169.51737539569999</v>
      </c>
      <c r="BC7" s="109">
        <v>130.51172766267601</v>
      </c>
      <c r="BD7" s="109">
        <v>2489.0807496350599</v>
      </c>
      <c r="BE7" s="109">
        <v>2489.0807496350599</v>
      </c>
      <c r="BF7" s="109">
        <v>31.096523949359199</v>
      </c>
      <c r="BG7" s="109">
        <v>19725785.6494276</v>
      </c>
      <c r="BH7" s="109">
        <v>0</v>
      </c>
      <c r="BI7" s="109">
        <v>439.72848683898599</v>
      </c>
      <c r="BJ7" s="109">
        <v>78.886363603085798</v>
      </c>
      <c r="BK7" s="109">
        <v>3503.5193807771602</v>
      </c>
      <c r="BL7" s="109">
        <v>505.19401801171699</v>
      </c>
      <c r="BM7" s="109">
        <v>2692.7329925696199</v>
      </c>
      <c r="BN7" s="109">
        <v>63.996888374401003</v>
      </c>
      <c r="BO7" s="109">
        <v>321.237965078493</v>
      </c>
      <c r="BP7" s="109">
        <v>2424.0738758478101</v>
      </c>
      <c r="BQ7" s="109">
        <v>0</v>
      </c>
      <c r="BR7" s="109">
        <v>37421.392171938402</v>
      </c>
      <c r="BS7" s="109">
        <v>1902.0007813438201</v>
      </c>
      <c r="BT7" s="109">
        <v>211.33329366975801</v>
      </c>
      <c r="BU7" s="109">
        <v>2113.3340750135799</v>
      </c>
      <c r="BV7" s="109">
        <v>0</v>
      </c>
      <c r="BW7" s="109">
        <v>1771.1800620593899</v>
      </c>
      <c r="BX7" s="109">
        <v>10.093248942014</v>
      </c>
      <c r="BY7" s="109">
        <v>3.7938959839371198</v>
      </c>
      <c r="BZ7" s="109">
        <v>4.6672825711624402</v>
      </c>
      <c r="CA7" s="109">
        <v>4.2893651872682996</v>
      </c>
      <c r="CB7" s="109">
        <v>19.086425606508001</v>
      </c>
      <c r="CC7" s="109">
        <v>0.65748122882322702</v>
      </c>
      <c r="CD7" s="109">
        <v>10040.0517149632</v>
      </c>
      <c r="CE7" s="109">
        <v>0.66250884990382297</v>
      </c>
      <c r="CF7" s="109">
        <v>262.655888581932</v>
      </c>
      <c r="CG7" s="109">
        <v>1199.0299225725701</v>
      </c>
      <c r="CH7" s="109">
        <v>0.33308287562073802</v>
      </c>
      <c r="CI7" s="109">
        <v>0</v>
      </c>
      <c r="CJ7" s="109">
        <v>239.138198599183</v>
      </c>
      <c r="CK7" s="109">
        <v>15950.680903464799</v>
      </c>
      <c r="CL7" s="109">
        <v>13757.293355247</v>
      </c>
      <c r="CM7" s="109">
        <v>2193.38754821783</v>
      </c>
      <c r="CN7" s="109">
        <v>5.4781271856346798</v>
      </c>
      <c r="CO7" s="109">
        <v>4.27554722796342E-2</v>
      </c>
      <c r="CP7" s="109">
        <v>105.64387876949</v>
      </c>
      <c r="CQ7" s="109">
        <v>59.206275456714998</v>
      </c>
      <c r="CR7" s="109">
        <v>4816.3002115334702</v>
      </c>
      <c r="CS7" s="109">
        <v>54.646680369935503</v>
      </c>
      <c r="CT7" s="109">
        <v>30.5894618654408</v>
      </c>
      <c r="CU7" s="109">
        <v>6880.5388254876298</v>
      </c>
      <c r="CV7" s="109">
        <v>210.62229613618001</v>
      </c>
      <c r="CW7" s="109">
        <v>1.0572295828193801</v>
      </c>
      <c r="CX7" s="109">
        <v>101.23430945198599</v>
      </c>
      <c r="CY7" s="109">
        <v>7.8517363547677702E-2</v>
      </c>
      <c r="CZ7" s="109">
        <v>1140.07469894938</v>
      </c>
      <c r="DA7" s="109">
        <v>471.10644287430802</v>
      </c>
      <c r="DB7" s="109">
        <v>77.125304836477596</v>
      </c>
      <c r="DC7" s="109">
        <v>0</v>
      </c>
      <c r="DD7" s="109">
        <v>421.599493494743</v>
      </c>
      <c r="DE7" s="109">
        <v>1495.6048093269501</v>
      </c>
      <c r="DF7" s="109">
        <v>248.32135151607201</v>
      </c>
      <c r="DG7" s="109">
        <v>0</v>
      </c>
      <c r="DH7" s="109">
        <v>5501.5849817785302</v>
      </c>
      <c r="DI7" s="109">
        <v>36194.462529693497</v>
      </c>
      <c r="DJ7" s="109">
        <v>191.54208337316501</v>
      </c>
      <c r="DK7" s="109">
        <v>1133.6111975005899</v>
      </c>
      <c r="DM7" s="45">
        <f t="shared" si="0"/>
        <v>2.3704838400297186E-3</v>
      </c>
      <c r="DN7" s="45">
        <f t="shared" si="1"/>
        <v>2.3936160630152249E-3</v>
      </c>
      <c r="DO7" s="45">
        <f t="shared" si="2"/>
        <v>1.3890838100859256E-3</v>
      </c>
      <c r="DP7" s="45">
        <f t="shared" si="3"/>
        <v>2.0899441099597716E-3</v>
      </c>
      <c r="DQ7" s="45">
        <f t="shared" si="4"/>
        <v>2.035209219437372E-3</v>
      </c>
      <c r="DR7" s="45">
        <f t="shared" si="5"/>
        <v>1.8302291304419557E-3</v>
      </c>
      <c r="DS7" s="45">
        <f t="shared" si="6"/>
        <v>2.2782247982608369E-3</v>
      </c>
      <c r="DT7" s="45">
        <f t="shared" si="7"/>
        <v>1.5009926901688219E-3</v>
      </c>
      <c r="DU7" s="45">
        <f t="shared" si="8"/>
        <v>1.3103210359122269E-3</v>
      </c>
      <c r="DV7" s="45">
        <f t="shared" si="9"/>
        <v>1.8692481813927379E-3</v>
      </c>
      <c r="DW7" s="45">
        <f t="shared" si="10"/>
        <v>2.0760425995129594E-3</v>
      </c>
      <c r="DX7" s="45">
        <f t="shared" si="11"/>
        <v>1.9460198145959825E-3</v>
      </c>
      <c r="DY7" s="45">
        <f t="shared" si="12"/>
        <v>2.018328466962674E-3</v>
      </c>
      <c r="DZ7" s="45">
        <f t="shared" si="13"/>
        <v>2.2847457226182473E-3</v>
      </c>
      <c r="EA7" s="45">
        <f t="shared" si="14"/>
        <v>2.1133856442880016E-3</v>
      </c>
      <c r="EB7" s="45">
        <f t="shared" si="15"/>
        <v>2.3662155640828135E-3</v>
      </c>
      <c r="EC7" s="45">
        <f t="shared" si="16"/>
        <v>2.3291566411055881E-3</v>
      </c>
      <c r="ED7" s="45">
        <f t="shared" si="17"/>
        <v>2.3197408791294032E-3</v>
      </c>
      <c r="EE7" s="45">
        <f t="shared" si="18"/>
        <v>2.1775640155392733E-3</v>
      </c>
      <c r="EF7" s="45">
        <f t="shared" si="19"/>
        <v>2.0555706936306534E-3</v>
      </c>
      <c r="EG7" s="45">
        <f t="shared" si="20"/>
        <v>2.2815999956875498E-3</v>
      </c>
      <c r="EH7" s="45">
        <f t="shared" si="21"/>
        <v>2.0873979983655499E-3</v>
      </c>
      <c r="EI7" s="45">
        <f t="shared" si="22"/>
        <v>2.3643479995742746E-3</v>
      </c>
      <c r="EJ7" s="45">
        <f t="shared" si="23"/>
        <v>2.3644336776251686E-3</v>
      </c>
      <c r="EK7" s="45">
        <f t="shared" si="24"/>
        <v>2.3331169542840373E-3</v>
      </c>
      <c r="EL7" s="45">
        <f t="shared" si="25"/>
        <v>2.2508732167426182E-3</v>
      </c>
      <c r="EM7" s="45">
        <f t="shared" si="26"/>
        <v>1.9355283047466844E-3</v>
      </c>
      <c r="EN7" s="45">
        <f t="shared" si="27"/>
        <v>2.2322281065269862E-3</v>
      </c>
      <c r="EO7" s="45">
        <f t="shared" si="28"/>
        <v>-6.9616537635013292E-4</v>
      </c>
      <c r="EP7" s="45">
        <f t="shared" si="29"/>
        <v>-6.9380965605121713E-4</v>
      </c>
    </row>
    <row r="8" spans="1:146" x14ac:dyDescent="0.25">
      <c r="A8" s="22" t="s">
        <v>6</v>
      </c>
      <c r="B8" s="109">
        <v>1896.757143</v>
      </c>
      <c r="C8" s="109">
        <v>31.163008000000001</v>
      </c>
      <c r="D8" s="109">
        <v>27.544668000000001</v>
      </c>
      <c r="E8" s="109">
        <v>194.440943</v>
      </c>
      <c r="F8" s="109">
        <v>164.780463</v>
      </c>
      <c r="G8" s="109">
        <v>14.76286</v>
      </c>
      <c r="H8" s="109">
        <v>447.968209</v>
      </c>
      <c r="I8" s="109">
        <v>9.6677210000000002</v>
      </c>
      <c r="J8" s="109">
        <v>4.8715640000000002</v>
      </c>
      <c r="K8" s="109">
        <v>4.2682770000000003</v>
      </c>
      <c r="L8" s="109">
        <v>3.891219</v>
      </c>
      <c r="M8" s="109">
        <v>25.353252000000001</v>
      </c>
      <c r="N8" s="109">
        <v>3.0013679999999998</v>
      </c>
      <c r="O8" s="109">
        <v>1.5836380000000001</v>
      </c>
      <c r="P8" s="109">
        <v>0.14529400000000001</v>
      </c>
      <c r="Q8" s="109">
        <v>5.9506000000000003E-2</v>
      </c>
      <c r="R8" s="109">
        <v>7.2382000000000002E-2</v>
      </c>
      <c r="S8" s="109">
        <v>6.6281999999999994E-2</v>
      </c>
      <c r="T8" s="109">
        <v>0.280945</v>
      </c>
      <c r="U8" s="109">
        <v>14.871093</v>
      </c>
      <c r="V8" s="109">
        <v>3.0013679999999998</v>
      </c>
      <c r="W8" s="109">
        <v>0.48263200000000001</v>
      </c>
      <c r="X8" s="109">
        <v>0.43738500000000002</v>
      </c>
      <c r="Y8" s="109">
        <v>4.0249999999999999E-3</v>
      </c>
      <c r="Z8" s="109">
        <v>0.18098800000000001</v>
      </c>
      <c r="AA8" s="109">
        <v>0.96655100000000005</v>
      </c>
      <c r="AB8" s="109">
        <v>0.60329100000000002</v>
      </c>
      <c r="AC8" s="109">
        <v>1.1147000000000001E-2</v>
      </c>
      <c r="AG8" s="109" t="s">
        <v>6</v>
      </c>
      <c r="AH8" s="109">
        <v>27.281793359590299</v>
      </c>
      <c r="AI8" s="109">
        <v>11.9498782108941</v>
      </c>
      <c r="AJ8" s="109">
        <v>0.48262820097885201</v>
      </c>
      <c r="AK8" s="109">
        <v>4.8715549108219296</v>
      </c>
      <c r="AL8" s="109">
        <v>0.43738520371037798</v>
      </c>
      <c r="AM8" s="109">
        <v>0</v>
      </c>
      <c r="AN8" s="109">
        <v>9.6677208520564104</v>
      </c>
      <c r="AO8" s="109">
        <v>9.6677208520564104</v>
      </c>
      <c r="AP8" s="109">
        <v>10.059058622001</v>
      </c>
      <c r="AQ8" s="109">
        <v>1.72322489242723</v>
      </c>
      <c r="AR8" s="109">
        <v>4.2682717877277501</v>
      </c>
      <c r="AS8" s="109">
        <v>1.1146975080099399E-2</v>
      </c>
      <c r="AT8" s="109">
        <v>3.8912171730193901</v>
      </c>
      <c r="AU8" s="109">
        <v>4.0249750591114198E-3</v>
      </c>
      <c r="AV8" s="109">
        <v>135.71080015542501</v>
      </c>
      <c r="AW8" s="109">
        <v>1896.7565870246899</v>
      </c>
      <c r="AX8" s="109">
        <v>19.976592369549699</v>
      </c>
      <c r="AY8" s="109">
        <v>5.2759856227120103</v>
      </c>
      <c r="AZ8" s="109">
        <v>6.62880147065923</v>
      </c>
      <c r="BA8" s="109">
        <v>0</v>
      </c>
      <c r="BB8" s="109">
        <v>0.21999667004255999</v>
      </c>
      <c r="BC8" s="109">
        <v>2.12671399281844</v>
      </c>
      <c r="BD8" s="109">
        <v>25.353249942382199</v>
      </c>
      <c r="BE8" s="109">
        <v>25.353249942382199</v>
      </c>
      <c r="BF8" s="109">
        <v>0.180987514740653</v>
      </c>
      <c r="BG8" s="109">
        <v>265685.97723507299</v>
      </c>
      <c r="BH8" s="109">
        <v>0</v>
      </c>
      <c r="BI8" s="109">
        <v>9.5521352025220807</v>
      </c>
      <c r="BJ8" s="109">
        <v>2.5666990328885499</v>
      </c>
      <c r="BK8" s="109">
        <v>44.683920635408398</v>
      </c>
      <c r="BL8" s="109">
        <v>6.3741665303107897</v>
      </c>
      <c r="BM8" s="109">
        <v>14.8711298708642</v>
      </c>
      <c r="BN8" s="109">
        <v>0.96654914014120596</v>
      </c>
      <c r="BO8" s="109">
        <v>3.0013465094918801</v>
      </c>
      <c r="BP8" s="109">
        <v>31.163001262146</v>
      </c>
      <c r="BQ8" s="109">
        <v>0</v>
      </c>
      <c r="BR8" s="109">
        <v>465.543017796811</v>
      </c>
      <c r="BS8" s="109">
        <v>24.790184604022301</v>
      </c>
      <c r="BT8" s="109">
        <v>2.7544655081378102</v>
      </c>
      <c r="BU8" s="109">
        <v>27.544650112160099</v>
      </c>
      <c r="BV8" s="109">
        <v>0</v>
      </c>
      <c r="BW8" s="109">
        <v>23.2601580069114</v>
      </c>
      <c r="BX8" s="109">
        <v>0.14529384039639101</v>
      </c>
      <c r="BY8" s="109">
        <v>5.9505849148740297E-2</v>
      </c>
      <c r="BZ8" s="109">
        <v>7.2381795554379694E-2</v>
      </c>
      <c r="CA8" s="109">
        <v>6.6281967625126004E-2</v>
      </c>
      <c r="CB8" s="109">
        <v>0.28094692306420399</v>
      </c>
      <c r="CC8" s="109">
        <v>4.4038929215099399E-3</v>
      </c>
      <c r="CD8" s="109">
        <v>130.07548456158301</v>
      </c>
      <c r="CE8" s="109">
        <v>1.9772389314197201E-3</v>
      </c>
      <c r="CF8" s="109">
        <v>0.51879155629777796</v>
      </c>
      <c r="CG8" s="109">
        <v>5.5943407353516603</v>
      </c>
      <c r="CH8" s="109">
        <v>2.3785546498233498E-3</v>
      </c>
      <c r="CI8" s="109">
        <v>0</v>
      </c>
      <c r="CJ8" s="109">
        <v>0.12545010775089899</v>
      </c>
      <c r="CK8" s="109">
        <v>194.44915791045901</v>
      </c>
      <c r="CL8" s="109">
        <v>164.78868678274</v>
      </c>
      <c r="CM8" s="109">
        <v>29.660471127719202</v>
      </c>
      <c r="CN8" s="109">
        <v>1.7641110688558499E-3</v>
      </c>
      <c r="CO8" s="109">
        <v>3.5272992829466897E-4</v>
      </c>
      <c r="CP8" s="109">
        <v>1.17683250935586</v>
      </c>
      <c r="CQ8" s="109">
        <v>7.5123706851413993E-2</v>
      </c>
      <c r="CR8" s="109">
        <v>64.280398154731401</v>
      </c>
      <c r="CS8" s="109">
        <v>0.40643094848349498</v>
      </c>
      <c r="CT8" s="109">
        <v>0.18395987147053799</v>
      </c>
      <c r="CU8" s="109">
        <v>91.827070773877395</v>
      </c>
      <c r="CV8" s="109">
        <v>1.7234043396043801</v>
      </c>
      <c r="CW8" s="109">
        <v>3.2149966103936899E-3</v>
      </c>
      <c r="CX8" s="109">
        <v>0.58584825586842804</v>
      </c>
      <c r="CY8" s="109">
        <v>3.4863859080562401E-4</v>
      </c>
      <c r="CZ8" s="109">
        <v>14.7628629309347</v>
      </c>
      <c r="DA8" s="109">
        <v>6.4317360119625002</v>
      </c>
      <c r="DB8" s="109">
        <v>0.603290825261661</v>
      </c>
      <c r="DC8" s="109">
        <v>0</v>
      </c>
      <c r="DD8" s="109">
        <v>7.1699258076599603</v>
      </c>
      <c r="DE8" s="109">
        <v>21.5659999378517</v>
      </c>
      <c r="DF8" s="109">
        <v>3.0013797005347298</v>
      </c>
      <c r="DG8" s="109">
        <v>0</v>
      </c>
      <c r="DH8" s="109">
        <v>74.375813402999398</v>
      </c>
      <c r="DI8" s="109">
        <v>447.96806814486501</v>
      </c>
      <c r="DJ8" s="109">
        <v>1.5836533641545001</v>
      </c>
      <c r="DK8" s="109">
        <v>15.887446522318999</v>
      </c>
      <c r="DM8" s="45">
        <f t="shared" si="0"/>
        <v>-2.9311886984952909E-7</v>
      </c>
      <c r="DN8" s="45">
        <f t="shared" si="1"/>
        <v>-2.1621321025749317E-7</v>
      </c>
      <c r="DO8" s="45">
        <f t="shared" si="2"/>
        <v>-6.4941207142673291E-7</v>
      </c>
      <c r="DP8" s="45">
        <f t="shared" si="3"/>
        <v>4.224887172555536E-5</v>
      </c>
      <c r="DQ8" s="45">
        <f t="shared" si="4"/>
        <v>4.9907510819432348E-5</v>
      </c>
      <c r="DR8" s="45">
        <f t="shared" si="5"/>
        <v>1.9853434228013571E-7</v>
      </c>
      <c r="DS8" s="45">
        <f t="shared" si="6"/>
        <v>-3.1443109612907892E-7</v>
      </c>
      <c r="DT8" s="45">
        <f t="shared" si="7"/>
        <v>-1.5302840227110921E-8</v>
      </c>
      <c r="DU8" s="45">
        <f t="shared" si="8"/>
        <v>-1.8657618109156476E-6</v>
      </c>
      <c r="DV8" s="45">
        <f t="shared" si="9"/>
        <v>-1.221165414113132E-6</v>
      </c>
      <c r="DW8" s="45">
        <f t="shared" si="10"/>
        <v>-4.6951369478540191E-7</v>
      </c>
      <c r="DX8" s="45">
        <f t="shared" si="11"/>
        <v>-8.1157943855272496E-8</v>
      </c>
      <c r="DY8" s="45">
        <f t="shared" si="12"/>
        <v>3.8984005726674939E-6</v>
      </c>
      <c r="DZ8" s="45">
        <f t="shared" si="13"/>
        <v>9.7018096938732651E-6</v>
      </c>
      <c r="EA8" s="45">
        <f t="shared" si="14"/>
        <v>-1.0984872671665407E-6</v>
      </c>
      <c r="EB8" s="45">
        <f t="shared" si="15"/>
        <v>-2.5350596529077879E-6</v>
      </c>
      <c r="EC8" s="45">
        <f t="shared" si="16"/>
        <v>-2.824536767541533E-6</v>
      </c>
      <c r="ED8" s="45">
        <f t="shared" si="17"/>
        <v>-4.8844141682497774E-7</v>
      </c>
      <c r="EE8" s="45">
        <f t="shared" si="18"/>
        <v>6.8449846197307073E-6</v>
      </c>
      <c r="EF8" s="45">
        <f t="shared" si="19"/>
        <v>2.4793647783664259E-6</v>
      </c>
      <c r="EG8" s="45">
        <f t="shared" si="20"/>
        <v>-7.1602376382122622E-6</v>
      </c>
      <c r="EH8" s="45">
        <f t="shared" si="21"/>
        <v>-7.8714655223830859E-6</v>
      </c>
      <c r="EI8" s="45">
        <f t="shared" si="22"/>
        <v>4.6574614574134853E-7</v>
      </c>
      <c r="EJ8" s="45">
        <f t="shared" si="23"/>
        <v>-6.1964940571675683E-6</v>
      </c>
      <c r="EK8" s="45">
        <f t="shared" si="24"/>
        <v>-2.6811686244977707E-6</v>
      </c>
      <c r="EL8" s="45">
        <f t="shared" si="25"/>
        <v>-1.9242220990763506E-6</v>
      </c>
      <c r="EM8" s="45">
        <f t="shared" si="26"/>
        <v>-2.8964187932603995E-7</v>
      </c>
      <c r="EN8" s="45">
        <f t="shared" si="27"/>
        <v>-2.2355701624996306E-6</v>
      </c>
      <c r="EO8" s="45">
        <f t="shared" si="28"/>
        <v>0</v>
      </c>
      <c r="EP8" s="45">
        <f t="shared" si="29"/>
        <v>0</v>
      </c>
    </row>
    <row r="9" spans="1:146" x14ac:dyDescent="0.25">
      <c r="A9" s="22" t="s">
        <v>7</v>
      </c>
      <c r="B9" s="109">
        <v>5820.3561540000001</v>
      </c>
      <c r="C9" s="109">
        <v>95.048986999999997</v>
      </c>
      <c r="D9" s="109">
        <v>56.451242000000001</v>
      </c>
      <c r="E9" s="109">
        <v>572.27826800000003</v>
      </c>
      <c r="F9" s="109">
        <v>485.22650099999998</v>
      </c>
      <c r="G9" s="109">
        <v>36.711027999999999</v>
      </c>
      <c r="H9" s="109">
        <v>1367.7060719999999</v>
      </c>
      <c r="I9" s="109">
        <v>24.338923000000001</v>
      </c>
      <c r="J9" s="109">
        <v>12.223203</v>
      </c>
      <c r="K9" s="109">
        <v>10.611991</v>
      </c>
      <c r="L9" s="109">
        <v>9.6413399999999996</v>
      </c>
      <c r="M9" s="109">
        <v>63.044683999999997</v>
      </c>
      <c r="N9" s="109">
        <v>7.4509740000000004</v>
      </c>
      <c r="O9" s="109">
        <v>3.921357</v>
      </c>
      <c r="P9" s="109">
        <v>0.36014689999999999</v>
      </c>
      <c r="Q9" s="109">
        <v>0.14715200000000001</v>
      </c>
      <c r="R9" s="109">
        <v>0.1790543</v>
      </c>
      <c r="S9" s="109">
        <v>0.1639726</v>
      </c>
      <c r="T9" s="109">
        <v>0.69596420000000003</v>
      </c>
      <c r="U9" s="109">
        <v>37.055680000000002</v>
      </c>
      <c r="V9" s="109">
        <v>7.4311639999999999</v>
      </c>
      <c r="W9" s="109">
        <v>1.2145319999999999</v>
      </c>
      <c r="X9" s="109">
        <v>1.081639</v>
      </c>
      <c r="Y9" s="109">
        <v>9.9439999999999997E-3</v>
      </c>
      <c r="Z9" s="109">
        <v>0.447907</v>
      </c>
      <c r="AA9" s="109">
        <v>2.392665</v>
      </c>
      <c r="AB9" s="109">
        <v>1.5029090000000001</v>
      </c>
      <c r="AC9" s="109">
        <v>2.7600300000000001E-2</v>
      </c>
      <c r="AD9" s="109">
        <v>6.3899999999999998E-3</v>
      </c>
      <c r="AE9" s="109">
        <v>2.5799999999999998E-3</v>
      </c>
      <c r="AG9" s="109" t="s">
        <v>7</v>
      </c>
      <c r="AH9" s="109">
        <v>85.350275174038302</v>
      </c>
      <c r="AI9" s="109">
        <v>37.472620352347001</v>
      </c>
      <c r="AJ9" s="109">
        <v>1.21436945492374</v>
      </c>
      <c r="AK9" s="109">
        <v>12.221542500758799</v>
      </c>
      <c r="AL9" s="109">
        <v>1.0814861008680701</v>
      </c>
      <c r="AM9" s="109">
        <v>6.3898818873768803E-3</v>
      </c>
      <c r="AN9" s="109">
        <v>24.335638553470101</v>
      </c>
      <c r="AO9" s="109">
        <v>24.335638553470101</v>
      </c>
      <c r="AP9" s="109">
        <v>31.878270041667299</v>
      </c>
      <c r="AQ9" s="109">
        <v>5.3912402060322799</v>
      </c>
      <c r="AR9" s="109">
        <v>10.610536306533</v>
      </c>
      <c r="AS9" s="109">
        <v>2.75965923548162E-2</v>
      </c>
      <c r="AT9" s="109">
        <v>9.6400284307884192</v>
      </c>
      <c r="AU9" s="109">
        <v>9.9426214431455502E-3</v>
      </c>
      <c r="AV9" s="109">
        <v>412.951739258695</v>
      </c>
      <c r="AW9" s="109">
        <v>5819.2789991016098</v>
      </c>
      <c r="AX9" s="109">
        <v>62.654999498007498</v>
      </c>
      <c r="AY9" s="109">
        <v>16.632710679310101</v>
      </c>
      <c r="AZ9" s="109">
        <v>20.761692389381398</v>
      </c>
      <c r="BA9" s="109">
        <v>2.5799738642063E-3</v>
      </c>
      <c r="BB9" s="109">
        <v>0.68825580219553895</v>
      </c>
      <c r="BC9" s="109">
        <v>6.6533716358019497</v>
      </c>
      <c r="BD9" s="109">
        <v>63.036052217419801</v>
      </c>
      <c r="BE9" s="109">
        <v>63.036052217419801</v>
      </c>
      <c r="BF9" s="109">
        <v>0.44784510628482599</v>
      </c>
      <c r="BG9" s="109">
        <v>659880.27054680104</v>
      </c>
      <c r="BH9" s="109">
        <v>0</v>
      </c>
      <c r="BI9" s="109">
        <v>29.9367497299889</v>
      </c>
      <c r="BJ9" s="109">
        <v>8.0408710904247709</v>
      </c>
      <c r="BK9" s="109">
        <v>139.814884631985</v>
      </c>
      <c r="BL9" s="109">
        <v>19.9761017136085</v>
      </c>
      <c r="BM9" s="109">
        <v>37.050726209617601</v>
      </c>
      <c r="BN9" s="109">
        <v>2.3923312180326999</v>
      </c>
      <c r="BO9" s="109">
        <v>7.4301403888663797</v>
      </c>
      <c r="BP9" s="109">
        <v>95.031502516024801</v>
      </c>
      <c r="BQ9" s="109">
        <v>0</v>
      </c>
      <c r="BR9" s="109">
        <v>1422.65232879732</v>
      </c>
      <c r="BS9" s="109">
        <v>50.801917935151003</v>
      </c>
      <c r="BT9" s="109">
        <v>5.6446653875449799</v>
      </c>
      <c r="BU9" s="109">
        <v>56.446583322696</v>
      </c>
      <c r="BV9" s="109">
        <v>0</v>
      </c>
      <c r="BW9" s="109">
        <v>72.875982934572306</v>
      </c>
      <c r="BX9" s="109">
        <v>0.36009502370519703</v>
      </c>
      <c r="BY9" s="109">
        <v>0.14713174851876901</v>
      </c>
      <c r="BZ9" s="109">
        <v>0.17903042321026</v>
      </c>
      <c r="CA9" s="109">
        <v>0.163950096793928</v>
      </c>
      <c r="CB9" s="109">
        <v>0.69586836995761603</v>
      </c>
      <c r="CC9" s="109">
        <v>1.22824290525085E-2</v>
      </c>
      <c r="CD9" s="109">
        <v>407.82787877775701</v>
      </c>
      <c r="CE9" s="109">
        <v>6.7886176468967101E-3</v>
      </c>
      <c r="CF9" s="109">
        <v>1.48732417643589</v>
      </c>
      <c r="CG9" s="109">
        <v>14.514440406311801</v>
      </c>
      <c r="CH9" s="109">
        <v>1.0566375766795E-2</v>
      </c>
      <c r="CI9" s="109">
        <v>0</v>
      </c>
      <c r="CJ9" s="109">
        <v>0.45769597667509898</v>
      </c>
      <c r="CK9" s="109">
        <v>572.19804730666795</v>
      </c>
      <c r="CL9" s="109">
        <v>485.16162783324199</v>
      </c>
      <c r="CM9" s="109">
        <v>87.036419473425994</v>
      </c>
      <c r="CN9" s="109">
        <v>6.7919482795681099E-3</v>
      </c>
      <c r="CO9" s="109">
        <v>1.2436131549794099E-3</v>
      </c>
      <c r="CP9" s="109">
        <v>5.48502685780739</v>
      </c>
      <c r="CQ9" s="109">
        <v>0.189843622855316</v>
      </c>
      <c r="CR9" s="109">
        <v>189.31745255928999</v>
      </c>
      <c r="CS9" s="109">
        <v>1.1153181919895001</v>
      </c>
      <c r="CT9" s="109">
        <v>0.50370639726185895</v>
      </c>
      <c r="CU9" s="109">
        <v>270.44328819369798</v>
      </c>
      <c r="CV9" s="109">
        <v>5.4314037004756397</v>
      </c>
      <c r="CW9" s="109">
        <v>8.9235304816547897E-3</v>
      </c>
      <c r="CX9" s="109">
        <v>1.5995506418205701</v>
      </c>
      <c r="CY9" s="109">
        <v>1.3842947138676201E-3</v>
      </c>
      <c r="CZ9" s="109">
        <v>36.706014389567699</v>
      </c>
      <c r="DA9" s="109">
        <v>20.211660300637899</v>
      </c>
      <c r="DB9" s="109">
        <v>1.50270556959164</v>
      </c>
      <c r="DC9" s="109">
        <v>0</v>
      </c>
      <c r="DD9" s="109">
        <v>22.430958997937498</v>
      </c>
      <c r="DE9" s="109">
        <v>67.577378914627104</v>
      </c>
      <c r="DF9" s="109">
        <v>7.4499656211651599</v>
      </c>
      <c r="DG9" s="109">
        <v>0</v>
      </c>
      <c r="DH9" s="109">
        <v>233.02876400932499</v>
      </c>
      <c r="DI9" s="109">
        <v>1367.45479301355</v>
      </c>
      <c r="DJ9" s="109">
        <v>3.9208299558535402</v>
      </c>
      <c r="DK9" s="109">
        <v>49.782775451908897</v>
      </c>
      <c r="DM9" s="45">
        <f t="shared" si="0"/>
        <v>-1.8506683609902859E-4</v>
      </c>
      <c r="DN9" s="45">
        <f t="shared" si="1"/>
        <v>-1.8395234422851378E-4</v>
      </c>
      <c r="DO9" s="45">
        <f t="shared" si="2"/>
        <v>-8.2525683031039267E-5</v>
      </c>
      <c r="DP9" s="45">
        <f t="shared" si="3"/>
        <v>-1.4017777332771332E-4</v>
      </c>
      <c r="DQ9" s="45">
        <f t="shared" si="4"/>
        <v>-1.3369666871923579E-4</v>
      </c>
      <c r="DR9" s="45">
        <f t="shared" si="5"/>
        <v>-1.3656960061974286E-4</v>
      </c>
      <c r="DS9" s="45">
        <f t="shared" si="6"/>
        <v>-1.8372294427450707E-4</v>
      </c>
      <c r="DT9" s="45">
        <f t="shared" si="7"/>
        <v>-1.3494625583473883E-4</v>
      </c>
      <c r="DU9" s="45">
        <f t="shared" si="8"/>
        <v>-1.358481276307525E-4</v>
      </c>
      <c r="DV9" s="45">
        <f t="shared" si="9"/>
        <v>-1.3708016403331968E-4</v>
      </c>
      <c r="DW9" s="45">
        <f t="shared" si="10"/>
        <v>-1.3603598790006127E-4</v>
      </c>
      <c r="DX9" s="45">
        <f t="shared" si="11"/>
        <v>-1.3691531200625244E-4</v>
      </c>
      <c r="DY9" s="45">
        <f t="shared" si="12"/>
        <v>-1.3533517025297718E-4</v>
      </c>
      <c r="DZ9" s="45">
        <f t="shared" si="13"/>
        <v>-1.3440351043268064E-4</v>
      </c>
      <c r="EA9" s="45">
        <f t="shared" si="14"/>
        <v>-1.440420417417617E-4</v>
      </c>
      <c r="EB9" s="45">
        <f t="shared" si="15"/>
        <v>-1.3762287451749486E-4</v>
      </c>
      <c r="EC9" s="45">
        <f t="shared" si="16"/>
        <v>-1.33349435003804E-4</v>
      </c>
      <c r="ED9" s="45">
        <f t="shared" si="17"/>
        <v>-1.3723759989168829E-4</v>
      </c>
      <c r="EE9" s="45">
        <f t="shared" si="18"/>
        <v>-1.3769392503810421E-4</v>
      </c>
      <c r="EF9" s="45">
        <f t="shared" si="19"/>
        <v>-1.3368504861877408E-4</v>
      </c>
      <c r="EG9" s="45">
        <f t="shared" si="20"/>
        <v>-1.3774573318798379E-4</v>
      </c>
      <c r="EH9" s="45">
        <f t="shared" si="21"/>
        <v>-1.3383350645343329E-4</v>
      </c>
      <c r="EI9" s="45">
        <f t="shared" si="22"/>
        <v>-1.4135874532071336E-4</v>
      </c>
      <c r="EJ9" s="45">
        <f t="shared" si="23"/>
        <v>-1.3863202478373897E-4</v>
      </c>
      <c r="EK9" s="45">
        <f t="shared" si="24"/>
        <v>-1.3818429980779639E-4</v>
      </c>
      <c r="EL9" s="45">
        <f t="shared" si="25"/>
        <v>-1.3950217322532065E-4</v>
      </c>
      <c r="EM9" s="45">
        <f t="shared" si="26"/>
        <v>-1.3535776840781238E-4</v>
      </c>
      <c r="EN9" s="45">
        <f t="shared" si="27"/>
        <v>-1.3433351028071597E-4</v>
      </c>
      <c r="EO9" s="45">
        <f t="shared" si="28"/>
        <v>-1.8483978578952113E-5</v>
      </c>
      <c r="EP9" s="45">
        <f t="shared" si="29"/>
        <v>-1.013015259683261E-5</v>
      </c>
    </row>
    <row r="10" spans="1:146" s="22" customFormat="1" x14ac:dyDescent="0.25">
      <c r="A10" s="22" t="s">
        <v>8</v>
      </c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  <c r="DC10" s="109"/>
      <c r="DD10" s="109"/>
      <c r="DE10" s="109"/>
      <c r="DF10" s="109"/>
      <c r="DG10" s="109"/>
      <c r="DH10" s="109"/>
      <c r="DI10" s="109"/>
      <c r="DJ10" s="109"/>
      <c r="DK10" s="109"/>
      <c r="DM10" s="45">
        <f t="shared" si="0"/>
        <v>0</v>
      </c>
      <c r="DN10" s="45">
        <f t="shared" si="1"/>
        <v>0</v>
      </c>
      <c r="DO10" s="45">
        <f t="shared" si="2"/>
        <v>0</v>
      </c>
      <c r="DP10" s="45">
        <f t="shared" si="3"/>
        <v>0</v>
      </c>
      <c r="DQ10" s="45">
        <f t="shared" si="4"/>
        <v>0</v>
      </c>
      <c r="DR10" s="45">
        <f t="shared" si="5"/>
        <v>0</v>
      </c>
      <c r="DS10" s="45">
        <f t="shared" si="6"/>
        <v>0</v>
      </c>
      <c r="DT10" s="45">
        <f t="shared" si="7"/>
        <v>0</v>
      </c>
      <c r="DU10" s="45">
        <f t="shared" si="8"/>
        <v>0</v>
      </c>
      <c r="DV10" s="45">
        <f t="shared" si="9"/>
        <v>0</v>
      </c>
      <c r="DW10" s="45">
        <f t="shared" si="10"/>
        <v>0</v>
      </c>
      <c r="DX10" s="45">
        <f t="shared" si="11"/>
        <v>0</v>
      </c>
      <c r="DY10" s="45">
        <f t="shared" si="12"/>
        <v>0</v>
      </c>
      <c r="DZ10" s="45">
        <f t="shared" si="13"/>
        <v>0</v>
      </c>
      <c r="EA10" s="45">
        <f t="shared" si="14"/>
        <v>0</v>
      </c>
      <c r="EB10" s="45">
        <f t="shared" si="15"/>
        <v>0</v>
      </c>
      <c r="EC10" s="45">
        <f t="shared" si="16"/>
        <v>0</v>
      </c>
      <c r="ED10" s="45">
        <f t="shared" si="17"/>
        <v>0</v>
      </c>
      <c r="EE10" s="45">
        <f t="shared" si="18"/>
        <v>0</v>
      </c>
      <c r="EF10" s="45">
        <f t="shared" si="19"/>
        <v>0</v>
      </c>
      <c r="EG10" s="45">
        <f t="shared" si="20"/>
        <v>0</v>
      </c>
      <c r="EH10" s="45">
        <f t="shared" si="21"/>
        <v>0</v>
      </c>
      <c r="EI10" s="45">
        <f t="shared" si="22"/>
        <v>0</v>
      </c>
      <c r="EJ10" s="45">
        <f t="shared" si="23"/>
        <v>0</v>
      </c>
      <c r="EK10" s="45">
        <f t="shared" si="24"/>
        <v>0</v>
      </c>
      <c r="EL10" s="45">
        <f t="shared" si="25"/>
        <v>0</v>
      </c>
      <c r="EM10" s="45">
        <f t="shared" si="26"/>
        <v>0</v>
      </c>
      <c r="EN10" s="45">
        <f t="shared" si="27"/>
        <v>0</v>
      </c>
      <c r="EO10" s="45">
        <f t="shared" si="28"/>
        <v>0</v>
      </c>
      <c r="EP10" s="45">
        <f t="shared" si="29"/>
        <v>0</v>
      </c>
    </row>
    <row r="11" spans="1:146" x14ac:dyDescent="0.25">
      <c r="A11" s="22" t="s">
        <v>9</v>
      </c>
      <c r="B11" s="109">
        <v>893484.28507999994</v>
      </c>
      <c r="C11" s="109">
        <v>14755.893362999999</v>
      </c>
      <c r="D11" s="109">
        <v>16902.421845000001</v>
      </c>
      <c r="E11" s="109">
        <v>95100.370871000006</v>
      </c>
      <c r="F11" s="109">
        <v>80593.534409999993</v>
      </c>
      <c r="G11" s="109">
        <v>8155.0778769999997</v>
      </c>
      <c r="H11" s="109">
        <v>212115.96664999999</v>
      </c>
      <c r="I11" s="109">
        <v>5340.4952050000002</v>
      </c>
      <c r="J11" s="109">
        <v>2691.0763350000002</v>
      </c>
      <c r="K11" s="109">
        <v>2357.8162149999998</v>
      </c>
      <c r="L11" s="109">
        <v>2149.5284999999999</v>
      </c>
      <c r="M11" s="109">
        <v>14005.261332</v>
      </c>
      <c r="N11" s="109">
        <v>1657.9696220000001</v>
      </c>
      <c r="O11" s="109">
        <v>874.808176</v>
      </c>
      <c r="P11" s="109">
        <v>80.260722999999999</v>
      </c>
      <c r="Q11" s="109">
        <v>32.869999</v>
      </c>
      <c r="R11" s="109">
        <v>39.984741999999997</v>
      </c>
      <c r="S11" s="109">
        <v>36.614445000000003</v>
      </c>
      <c r="T11" s="109">
        <v>155.19600299999999</v>
      </c>
      <c r="U11" s="109">
        <v>8214.8646779999999</v>
      </c>
      <c r="V11" s="109">
        <v>1657.9696220000001</v>
      </c>
      <c r="W11" s="109">
        <v>266.608183</v>
      </c>
      <c r="X11" s="109">
        <v>241.61371</v>
      </c>
      <c r="Y11" s="109">
        <v>2.2217220000000002</v>
      </c>
      <c r="Z11" s="109">
        <v>99.978138999999999</v>
      </c>
      <c r="AA11" s="109">
        <v>533.92873099999997</v>
      </c>
      <c r="AB11" s="109">
        <v>333.260201</v>
      </c>
      <c r="AC11" s="109">
        <v>6.1578489999999997</v>
      </c>
      <c r="AG11" s="109" t="s">
        <v>9</v>
      </c>
      <c r="AH11" s="109">
        <v>12602.857703822399</v>
      </c>
      <c r="AI11" s="109">
        <v>5520.26012586256</v>
      </c>
      <c r="AJ11" s="109">
        <v>266.60380605146702</v>
      </c>
      <c r="AK11" s="109">
        <v>2691.0318824793499</v>
      </c>
      <c r="AL11" s="109">
        <v>241.60975792203899</v>
      </c>
      <c r="AM11" s="109">
        <v>0</v>
      </c>
      <c r="AN11" s="109">
        <v>5340.4070568323796</v>
      </c>
      <c r="AO11" s="109">
        <v>5340.4070568323796</v>
      </c>
      <c r="AP11" s="109">
        <v>4646.7904711299398</v>
      </c>
      <c r="AQ11" s="109">
        <v>796.04229317165004</v>
      </c>
      <c r="AR11" s="109">
        <v>2357.7771467183602</v>
      </c>
      <c r="AS11" s="109">
        <v>6.1577479177449002</v>
      </c>
      <c r="AT11" s="109">
        <v>2149.4930503760502</v>
      </c>
      <c r="AU11" s="109">
        <v>2.2216854469181802</v>
      </c>
      <c r="AV11" s="109">
        <v>64373.117886436601</v>
      </c>
      <c r="AW11" s="109">
        <v>893455.68336225697</v>
      </c>
      <c r="AX11" s="109">
        <v>9228.2079300285895</v>
      </c>
      <c r="AY11" s="109">
        <v>2437.2467958449402</v>
      </c>
      <c r="AZ11" s="109">
        <v>3062.1818309013202</v>
      </c>
      <c r="BA11" s="109">
        <v>0</v>
      </c>
      <c r="BB11" s="109">
        <v>101.62780740092001</v>
      </c>
      <c r="BC11" s="109">
        <v>982.43951150452006</v>
      </c>
      <c r="BD11" s="109">
        <v>14005.0310698058</v>
      </c>
      <c r="BE11" s="109">
        <v>14005.0310698058</v>
      </c>
      <c r="BF11" s="109">
        <v>99.976526765543596</v>
      </c>
      <c r="BG11" s="109">
        <v>146766231.76914701</v>
      </c>
      <c r="BH11" s="109">
        <v>0</v>
      </c>
      <c r="BI11" s="109">
        <v>4412.62039319011</v>
      </c>
      <c r="BJ11" s="109">
        <v>1185.6893880235</v>
      </c>
      <c r="BK11" s="109">
        <v>20641.783356890901</v>
      </c>
      <c r="BL11" s="109">
        <v>2944.5496486489101</v>
      </c>
      <c r="BM11" s="109">
        <v>8214.7545297788201</v>
      </c>
      <c r="BN11" s="109">
        <v>533.91986284702705</v>
      </c>
      <c r="BO11" s="109">
        <v>1657.94240893134</v>
      </c>
      <c r="BP11" s="109">
        <v>14755.428911982601</v>
      </c>
      <c r="BQ11" s="109">
        <v>0</v>
      </c>
      <c r="BR11" s="109">
        <v>220228.041477602</v>
      </c>
      <c r="BS11" s="109">
        <v>15212.0642521192</v>
      </c>
      <c r="BT11" s="109">
        <v>1690.22943325956</v>
      </c>
      <c r="BU11" s="109">
        <v>16902.293685378801</v>
      </c>
      <c r="BV11" s="109">
        <v>0</v>
      </c>
      <c r="BW11" s="109">
        <v>10745.054766011801</v>
      </c>
      <c r="BX11" s="109">
        <v>80.259395049186693</v>
      </c>
      <c r="BY11" s="109">
        <v>32.869472132694803</v>
      </c>
      <c r="BZ11" s="109">
        <v>39.984122914788898</v>
      </c>
      <c r="CA11" s="109">
        <v>36.6138313592486</v>
      </c>
      <c r="CB11" s="109">
        <v>155.19346077464999</v>
      </c>
      <c r="CC11" s="109">
        <v>2.29068860533555</v>
      </c>
      <c r="CD11" s="109">
        <v>60088.4975170705</v>
      </c>
      <c r="CE11" s="109">
        <v>0.93232914553657698</v>
      </c>
      <c r="CF11" s="109">
        <v>277.844906743899</v>
      </c>
      <c r="CG11" s="109">
        <v>2968.2594338079698</v>
      </c>
      <c r="CH11" s="109">
        <v>0.79051653066562999</v>
      </c>
      <c r="CI11" s="109">
        <v>0</v>
      </c>
      <c r="CJ11" s="109">
        <v>67.341924935707596</v>
      </c>
      <c r="CK11" s="109">
        <v>95102.1525028779</v>
      </c>
      <c r="CL11" s="109">
        <v>80595.724358796404</v>
      </c>
      <c r="CM11" s="109">
        <v>14506.428144081399</v>
      </c>
      <c r="CN11" s="109">
        <v>0.86635455761533697</v>
      </c>
      <c r="CO11" s="109">
        <v>0.14946213558756999</v>
      </c>
      <c r="CP11" s="109">
        <v>357.07115563615997</v>
      </c>
      <c r="CQ11" s="109">
        <v>41.563677731995099</v>
      </c>
      <c r="CR11" s="109">
        <v>31404.560688078702</v>
      </c>
      <c r="CS11" s="109">
        <v>211.22519062786699</v>
      </c>
      <c r="CT11" s="109">
        <v>94.679493990767</v>
      </c>
      <c r="CU11" s="109">
        <v>44863.121695152702</v>
      </c>
      <c r="CV11" s="109">
        <v>796.12570633953601</v>
      </c>
      <c r="CW11" s="109">
        <v>1.6614632053556999</v>
      </c>
      <c r="CX11" s="109">
        <v>303.23245731898402</v>
      </c>
      <c r="CY11" s="109">
        <v>0.132920591623163</v>
      </c>
      <c r="CZ11" s="109">
        <v>8154.9434610250901</v>
      </c>
      <c r="DA11" s="109">
        <v>2971.1559167998198</v>
      </c>
      <c r="DB11" s="109">
        <v>333.25461224245799</v>
      </c>
      <c r="DC11" s="109">
        <v>0</v>
      </c>
      <c r="DD11" s="109">
        <v>3312.1559334199901</v>
      </c>
      <c r="DE11" s="109">
        <v>9962.4289423304708</v>
      </c>
      <c r="DF11" s="109">
        <v>1657.94222810159</v>
      </c>
      <c r="DG11" s="109">
        <v>0</v>
      </c>
      <c r="DH11" s="109">
        <v>34357.981638985802</v>
      </c>
      <c r="DI11" s="109">
        <v>212109.290695059</v>
      </c>
      <c r="DJ11" s="109">
        <v>874.79369539189599</v>
      </c>
      <c r="DK11" s="109">
        <v>7339.21682264015</v>
      </c>
      <c r="DM11" s="45">
        <f t="shared" si="0"/>
        <v>-3.2011439060076987E-5</v>
      </c>
      <c r="DN11" s="45">
        <f t="shared" si="1"/>
        <v>-3.1475628480960578E-5</v>
      </c>
      <c r="DO11" s="45">
        <f t="shared" si="2"/>
        <v>-7.5823229578910028E-6</v>
      </c>
      <c r="DP11" s="45">
        <f t="shared" si="3"/>
        <v>1.873422639234444E-5</v>
      </c>
      <c r="DQ11" s="45">
        <f t="shared" si="4"/>
        <v>2.7172760351596115E-5</v>
      </c>
      <c r="DR11" s="45">
        <f t="shared" si="5"/>
        <v>-1.6482488203912883E-5</v>
      </c>
      <c r="DS11" s="45">
        <f t="shared" si="6"/>
        <v>-3.1473137295724542E-5</v>
      </c>
      <c r="DT11" s="45">
        <f t="shared" si="7"/>
        <v>-1.6505616845807501E-5</v>
      </c>
      <c r="DU11" s="45">
        <f t="shared" si="8"/>
        <v>-1.6518491159909276E-5</v>
      </c>
      <c r="DV11" s="45">
        <f t="shared" si="9"/>
        <v>-1.6569689100907843E-5</v>
      </c>
      <c r="DW11" s="45">
        <f t="shared" si="10"/>
        <v>-1.6491813879051442E-5</v>
      </c>
      <c r="DX11" s="45">
        <f t="shared" si="11"/>
        <v>-1.6441120857472268E-5</v>
      </c>
      <c r="DY11" s="45">
        <f t="shared" si="12"/>
        <v>-1.6522557498392047E-5</v>
      </c>
      <c r="DZ11" s="45">
        <f t="shared" si="13"/>
        <v>-1.6552895253243212E-5</v>
      </c>
      <c r="EA11" s="45">
        <f t="shared" si="14"/>
        <v>-1.654546288232762E-5</v>
      </c>
      <c r="EB11" s="45">
        <f t="shared" si="15"/>
        <v>-1.6028820238091359E-5</v>
      </c>
      <c r="EC11" s="45">
        <f t="shared" si="16"/>
        <v>-1.5483036281664414E-5</v>
      </c>
      <c r="ED11" s="45">
        <f t="shared" si="17"/>
        <v>-1.6759526230794044E-5</v>
      </c>
      <c r="EE11" s="45">
        <f t="shared" si="18"/>
        <v>-1.6380739844171515E-5</v>
      </c>
      <c r="EF11" s="45">
        <f t="shared" si="19"/>
        <v>-1.3408403607031418E-5</v>
      </c>
      <c r="EG11" s="45">
        <f t="shared" si="20"/>
        <v>-1.6413490512133817E-5</v>
      </c>
      <c r="EH11" s="45">
        <f t="shared" si="21"/>
        <v>-1.6417157507048408E-5</v>
      </c>
      <c r="EI11" s="45">
        <f t="shared" si="22"/>
        <v>-1.6357010374133745E-5</v>
      </c>
      <c r="EJ11" s="45">
        <f t="shared" si="23"/>
        <v>-1.6452590297096334E-5</v>
      </c>
      <c r="EK11" s="45">
        <f t="shared" si="24"/>
        <v>-1.6125869840430433E-5</v>
      </c>
      <c r="EL11" s="45">
        <f t="shared" si="25"/>
        <v>-1.6609244751286613E-5</v>
      </c>
      <c r="EM11" s="45">
        <f t="shared" si="26"/>
        <v>-1.6769951903138193E-5</v>
      </c>
      <c r="EN11" s="45">
        <f t="shared" si="27"/>
        <v>-1.6415188988805536E-5</v>
      </c>
      <c r="EO11" s="45">
        <f t="shared" si="28"/>
        <v>0</v>
      </c>
      <c r="EP11" s="45">
        <f t="shared" si="29"/>
        <v>0</v>
      </c>
    </row>
    <row r="12" spans="1:146" x14ac:dyDescent="0.25">
      <c r="A12" s="22" t="s">
        <v>10</v>
      </c>
      <c r="B12" s="109">
        <v>685273.05472000001</v>
      </c>
      <c r="C12" s="109">
        <v>11321.719234</v>
      </c>
      <c r="D12" s="109">
        <v>13191.895573</v>
      </c>
      <c r="E12" s="109">
        <v>73142.733781000003</v>
      </c>
      <c r="F12" s="109">
        <v>61985.367851000003</v>
      </c>
      <c r="G12" s="109">
        <v>6324.4854640000003</v>
      </c>
      <c r="H12" s="109">
        <v>162749.71267000001</v>
      </c>
      <c r="I12" s="109">
        <v>4492.6332599999996</v>
      </c>
      <c r="J12" s="109">
        <v>2263.8384470000001</v>
      </c>
      <c r="K12" s="109">
        <v>1983.4869470000001</v>
      </c>
      <c r="L12" s="109">
        <v>1808.2669900000001</v>
      </c>
      <c r="M12" s="109">
        <v>11781.772883</v>
      </c>
      <c r="N12" s="109">
        <v>1394.748574</v>
      </c>
      <c r="O12" s="109">
        <v>735.92233299999998</v>
      </c>
      <c r="P12" s="109">
        <v>67.513681000000005</v>
      </c>
      <c r="Q12" s="109">
        <v>27.650314000000002</v>
      </c>
      <c r="R12" s="109">
        <v>33.633873999999999</v>
      </c>
      <c r="S12" s="109">
        <v>30.797837999999999</v>
      </c>
      <c r="T12" s="109">
        <v>130.54319699999999</v>
      </c>
      <c r="U12" s="109">
        <v>6910.664941</v>
      </c>
      <c r="V12" s="109">
        <v>1394.748574</v>
      </c>
      <c r="W12" s="109">
        <v>224.28074100000001</v>
      </c>
      <c r="X12" s="109">
        <v>203.254636</v>
      </c>
      <c r="Y12" s="109">
        <v>1.8651329999999999</v>
      </c>
      <c r="Z12" s="109">
        <v>84.105143999999996</v>
      </c>
      <c r="AA12" s="109">
        <v>449.16147799999999</v>
      </c>
      <c r="AB12" s="109">
        <v>280.35157800000002</v>
      </c>
      <c r="AC12" s="109">
        <v>5.1779960000000003</v>
      </c>
      <c r="AG12" s="109" t="s">
        <v>10</v>
      </c>
      <c r="AH12" s="109">
        <v>9650.3964182335203</v>
      </c>
      <c r="AI12" s="109">
        <v>4227.0334385980796</v>
      </c>
      <c r="AJ12" s="109">
        <v>224.26055712168201</v>
      </c>
      <c r="AK12" s="109">
        <v>2263.63549431611</v>
      </c>
      <c r="AL12" s="109">
        <v>203.23644797752999</v>
      </c>
      <c r="AM12" s="109">
        <v>0</v>
      </c>
      <c r="AN12" s="109">
        <v>4141.3965461810203</v>
      </c>
      <c r="AO12" s="109">
        <v>4141.3965461810203</v>
      </c>
      <c r="AP12" s="109">
        <v>3558.1907071964401</v>
      </c>
      <c r="AQ12" s="109">
        <v>609.553978746285</v>
      </c>
      <c r="AR12" s="109">
        <v>1828.4167097464499</v>
      </c>
      <c r="AS12" s="109">
        <v>5.1775314614507497</v>
      </c>
      <c r="AT12" s="109">
        <v>1808.10524917884</v>
      </c>
      <c r="AU12" s="109">
        <v>1.86496837106612</v>
      </c>
      <c r="AV12" s="109">
        <v>49392.630996654902</v>
      </c>
      <c r="AW12" s="109">
        <v>685173.8735323</v>
      </c>
      <c r="AX12" s="109">
        <v>7066.3234245842996</v>
      </c>
      <c r="AY12" s="109">
        <v>1866.27498551693</v>
      </c>
      <c r="AZ12" s="109">
        <v>2344.80709165081</v>
      </c>
      <c r="BA12" s="109">
        <v>0</v>
      </c>
      <c r="BB12" s="109">
        <v>77.819543588293996</v>
      </c>
      <c r="BC12" s="109">
        <v>752.28421311520401</v>
      </c>
      <c r="BD12" s="109">
        <v>10860.667788803499</v>
      </c>
      <c r="BE12" s="109">
        <v>10860.667788803499</v>
      </c>
      <c r="BF12" s="109">
        <v>84.097608690731704</v>
      </c>
      <c r="BG12" s="109">
        <v>123465524.51002701</v>
      </c>
      <c r="BH12" s="109">
        <v>0</v>
      </c>
      <c r="BI12" s="109">
        <v>3378.8793839253299</v>
      </c>
      <c r="BJ12" s="109">
        <v>907.91899131069795</v>
      </c>
      <c r="BK12" s="109">
        <v>15806.0504650276</v>
      </c>
      <c r="BL12" s="109">
        <v>2254.7322957116799</v>
      </c>
      <c r="BM12" s="109">
        <v>6370.4048546412096</v>
      </c>
      <c r="BN12" s="109">
        <v>449.12124472816299</v>
      </c>
      <c r="BO12" s="109">
        <v>1285.70624958706</v>
      </c>
      <c r="BP12" s="109">
        <v>11320.1091747269</v>
      </c>
      <c r="BQ12" s="109">
        <v>0</v>
      </c>
      <c r="BR12" s="109">
        <v>168943.34171418101</v>
      </c>
      <c r="BS12" s="109">
        <v>11872.316843730399</v>
      </c>
      <c r="BT12" s="109">
        <v>1319.14639573609</v>
      </c>
      <c r="BU12" s="109">
        <v>13191.4632394665</v>
      </c>
      <c r="BV12" s="109">
        <v>0</v>
      </c>
      <c r="BW12" s="109">
        <v>8227.8200688878605</v>
      </c>
      <c r="BX12" s="109">
        <v>67.507632376311093</v>
      </c>
      <c r="BY12" s="109">
        <v>27.647832070927901</v>
      </c>
      <c r="BZ12" s="109">
        <v>33.630848925762102</v>
      </c>
      <c r="CA12" s="109">
        <v>30.795073370948501</v>
      </c>
      <c r="CB12" s="109">
        <v>130.53152750065399</v>
      </c>
      <c r="CC12" s="109">
        <v>1.73658059261114</v>
      </c>
      <c r="CD12" s="109">
        <v>46011.617929689397</v>
      </c>
      <c r="CE12" s="109">
        <v>0.72334339390781399</v>
      </c>
      <c r="CF12" s="109">
        <v>209.25987644052901</v>
      </c>
      <c r="CG12" s="109">
        <v>2240.2100913776999</v>
      </c>
      <c r="CH12" s="109">
        <v>0.67615391553088899</v>
      </c>
      <c r="CI12" s="109">
        <v>0</v>
      </c>
      <c r="CJ12" s="109">
        <v>50.692794355043901</v>
      </c>
      <c r="CK12" s="109">
        <v>73136.819911390907</v>
      </c>
      <c r="CL12" s="109">
        <v>61980.867470686397</v>
      </c>
      <c r="CM12" s="109">
        <v>11155.952440704399</v>
      </c>
      <c r="CN12" s="109">
        <v>0.66560648502180397</v>
      </c>
      <c r="CO12" s="109">
        <v>0.11915990901651501</v>
      </c>
      <c r="CP12" s="109">
        <v>314.58499096819202</v>
      </c>
      <c r="CQ12" s="109">
        <v>31.0815139200934</v>
      </c>
      <c r="CR12" s="109">
        <v>24157.4093679711</v>
      </c>
      <c r="CS12" s="109">
        <v>160.161838621816</v>
      </c>
      <c r="CT12" s="109">
        <v>71.950320216922407</v>
      </c>
      <c r="CU12" s="109">
        <v>34510.085745989702</v>
      </c>
      <c r="CV12" s="109">
        <v>609.61799720366105</v>
      </c>
      <c r="CW12" s="109">
        <v>1.2614246162531599</v>
      </c>
      <c r="CX12" s="109">
        <v>230.13956190806101</v>
      </c>
      <c r="CY12" s="109">
        <v>0.109100004844285</v>
      </c>
      <c r="CZ12" s="109">
        <v>6324.0220040022004</v>
      </c>
      <c r="DA12" s="109">
        <v>2275.1059516503001</v>
      </c>
      <c r="DB12" s="109">
        <v>280.32645759219599</v>
      </c>
      <c r="DC12" s="109">
        <v>0</v>
      </c>
      <c r="DD12" s="109">
        <v>2536.22001462863</v>
      </c>
      <c r="DE12" s="109">
        <v>7628.5391605059604</v>
      </c>
      <c r="DF12" s="109">
        <v>1394.6237698577099</v>
      </c>
      <c r="DG12" s="109">
        <v>0</v>
      </c>
      <c r="DH12" s="109">
        <v>26308.966541974401</v>
      </c>
      <c r="DI12" s="109">
        <v>162726.571195433</v>
      </c>
      <c r="DJ12" s="109">
        <v>735.85625457705601</v>
      </c>
      <c r="DK12" s="109">
        <v>5619.86485142731</v>
      </c>
      <c r="DM12" s="45">
        <f t="shared" si="0"/>
        <v>-1.4473236181822386E-4</v>
      </c>
      <c r="DN12" s="45">
        <f t="shared" si="1"/>
        <v>-1.4220978632510555E-4</v>
      </c>
      <c r="DO12" s="45">
        <f t="shared" si="2"/>
        <v>-3.2772661904949698E-5</v>
      </c>
      <c r="DP12" s="45">
        <f t="shared" si="3"/>
        <v>-8.085382242893521E-5</v>
      </c>
      <c r="DQ12" s="45">
        <f t="shared" si="4"/>
        <v>-7.2603913949885468E-5</v>
      </c>
      <c r="DR12" s="45">
        <f t="shared" si="5"/>
        <v>-7.3280269270593307E-5</v>
      </c>
      <c r="DS12" s="45">
        <f t="shared" si="6"/>
        <v>-1.4219057095312583E-4</v>
      </c>
      <c r="DT12" s="45">
        <f t="shared" si="7"/>
        <v>-7.8180588864486866E-2</v>
      </c>
      <c r="DU12" s="45">
        <f t="shared" si="8"/>
        <v>-8.9649808783413257E-5</v>
      </c>
      <c r="DV12" s="45">
        <f t="shared" si="9"/>
        <v>-7.8180618979162966E-2</v>
      </c>
      <c r="DW12" s="45">
        <f t="shared" si="10"/>
        <v>-8.9445210278399058E-5</v>
      </c>
      <c r="DX12" s="45">
        <f t="shared" si="11"/>
        <v>-7.8180516917413109E-2</v>
      </c>
      <c r="DY12" s="45">
        <f t="shared" si="12"/>
        <v>-8.9481462549271948E-5</v>
      </c>
      <c r="DZ12" s="45">
        <f t="shared" si="13"/>
        <v>-8.9789941113220913E-5</v>
      </c>
      <c r="EA12" s="45">
        <f t="shared" si="14"/>
        <v>-8.9591081382629724E-5</v>
      </c>
      <c r="EB12" s="45">
        <f t="shared" si="15"/>
        <v>-8.9761334070222179E-5</v>
      </c>
      <c r="EC12" s="45">
        <f t="shared" si="16"/>
        <v>-8.9941296619496595E-5</v>
      </c>
      <c r="ED12" s="45">
        <f t="shared" si="17"/>
        <v>-8.9766984666196081E-5</v>
      </c>
      <c r="EE12" s="45">
        <f t="shared" si="18"/>
        <v>-8.9391861193645366E-5</v>
      </c>
      <c r="EF12" s="45">
        <f t="shared" si="19"/>
        <v>-7.8177728333130955E-2</v>
      </c>
      <c r="EG12" s="45">
        <f t="shared" si="20"/>
        <v>-7.8180631581660207E-2</v>
      </c>
      <c r="EH12" s="45">
        <f t="shared" si="21"/>
        <v>-8.9993809669077786E-5</v>
      </c>
      <c r="EI12" s="45">
        <f t="shared" si="22"/>
        <v>-8.9483924342142538E-5</v>
      </c>
      <c r="EJ12" s="45">
        <f t="shared" si="23"/>
        <v>-8.8266592183998586E-5</v>
      </c>
      <c r="EK12" s="45">
        <f t="shared" si="24"/>
        <v>-8.9593916732271604E-5</v>
      </c>
      <c r="EL12" s="45">
        <f t="shared" si="25"/>
        <v>-8.9574181686605397E-5</v>
      </c>
      <c r="EM12" s="45">
        <f t="shared" si="26"/>
        <v>-8.960323313758762E-5</v>
      </c>
      <c r="EN12" s="45">
        <f t="shared" si="27"/>
        <v>-8.9713964485594092E-5</v>
      </c>
      <c r="EO12" s="45">
        <f t="shared" si="28"/>
        <v>0</v>
      </c>
      <c r="EP12" s="45">
        <f t="shared" si="29"/>
        <v>0</v>
      </c>
    </row>
    <row r="13" spans="1:146" x14ac:dyDescent="0.25">
      <c r="A13" s="22" t="s">
        <v>12</v>
      </c>
      <c r="B13" s="109">
        <v>274815.59888000001</v>
      </c>
      <c r="C13" s="109">
        <v>4481.3459540000003</v>
      </c>
      <c r="D13" s="109">
        <v>3001.9762420000002</v>
      </c>
      <c r="E13" s="109">
        <v>27602.670084000001</v>
      </c>
      <c r="F13" s="109">
        <v>23503.529697999998</v>
      </c>
      <c r="G13" s="109">
        <v>1833.8017950000001</v>
      </c>
      <c r="H13" s="109">
        <v>65045.824825999996</v>
      </c>
      <c r="I13" s="109">
        <v>2186.9303610000002</v>
      </c>
      <c r="J13" s="109">
        <v>688.53602100000001</v>
      </c>
      <c r="K13" s="109">
        <v>559.53197499999999</v>
      </c>
      <c r="L13" s="109">
        <v>330.43665299999998</v>
      </c>
      <c r="M13" s="109">
        <v>4134.1985409999998</v>
      </c>
      <c r="N13" s="109">
        <v>420.474985</v>
      </c>
      <c r="O13" s="109">
        <v>347.46361300000001</v>
      </c>
      <c r="P13" s="109">
        <v>17.524240500000001</v>
      </c>
      <c r="Q13" s="109">
        <v>7.018967</v>
      </c>
      <c r="R13" s="109">
        <v>8.5628084999999992</v>
      </c>
      <c r="S13" s="109">
        <v>7.8481779999999999</v>
      </c>
      <c r="T13" s="109">
        <v>33.685819000000002</v>
      </c>
      <c r="U13" s="109">
        <v>4601.8644780000004</v>
      </c>
      <c r="V13" s="109">
        <v>582.25616200000002</v>
      </c>
      <c r="W13" s="109">
        <v>392.064053</v>
      </c>
      <c r="X13" s="109">
        <v>83.618137000000004</v>
      </c>
      <c r="Y13" s="109">
        <v>0.47452699999999998</v>
      </c>
      <c r="Z13" s="109">
        <v>57.082196000000003</v>
      </c>
      <c r="AA13" s="109">
        <v>115.116316</v>
      </c>
      <c r="AB13" s="109">
        <v>127.76372600000001</v>
      </c>
      <c r="AC13" s="109">
        <v>1.3295405</v>
      </c>
      <c r="AD13" s="109">
        <v>2.9074499999999999</v>
      </c>
      <c r="AE13" s="109">
        <v>1.1738999999999999</v>
      </c>
      <c r="AG13" s="109" t="s">
        <v>12</v>
      </c>
      <c r="AH13" s="109">
        <v>4205.3496765245</v>
      </c>
      <c r="AI13" s="109">
        <v>843.29444672513898</v>
      </c>
      <c r="AJ13" s="109">
        <v>393.39511071559201</v>
      </c>
      <c r="AK13" s="109">
        <v>690.66729658893803</v>
      </c>
      <c r="AL13" s="109">
        <v>83.908686233072601</v>
      </c>
      <c r="AM13" s="109">
        <v>2.9080721708118999</v>
      </c>
      <c r="AN13" s="109">
        <v>2193.8900319638601</v>
      </c>
      <c r="AO13" s="109">
        <v>2193.8900319638601</v>
      </c>
      <c r="AP13" s="109">
        <v>1491.4516560755901</v>
      </c>
      <c r="AQ13" s="109">
        <v>72.4715771005731</v>
      </c>
      <c r="AR13" s="109">
        <v>561.39167870706206</v>
      </c>
      <c r="AS13" s="109">
        <v>1.3341139897671901</v>
      </c>
      <c r="AT13" s="109">
        <v>331.55732527275501</v>
      </c>
      <c r="AU13" s="109">
        <v>0.47617683310328102</v>
      </c>
      <c r="AV13" s="109">
        <v>20095.253314228899</v>
      </c>
      <c r="AW13" s="109">
        <v>275783.38056131802</v>
      </c>
      <c r="AX13" s="109">
        <v>1995.43767457485</v>
      </c>
      <c r="AY13" s="109">
        <v>982.83495927479998</v>
      </c>
      <c r="AZ13" s="109">
        <v>445.26886411968502</v>
      </c>
      <c r="BA13" s="109">
        <v>1.1741549060191601</v>
      </c>
      <c r="BB13" s="109">
        <v>332.82190659225603</v>
      </c>
      <c r="BC13" s="109">
        <v>256.24021934071601</v>
      </c>
      <c r="BD13" s="109">
        <v>4148.0479810392799</v>
      </c>
      <c r="BE13" s="109">
        <v>4148.0479810392799</v>
      </c>
      <c r="BF13" s="109">
        <v>57.280009633432201</v>
      </c>
      <c r="BG13" s="109">
        <v>32742275.4790379</v>
      </c>
      <c r="BH13" s="109">
        <v>0</v>
      </c>
      <c r="BI13" s="109">
        <v>785.28968807505998</v>
      </c>
      <c r="BJ13" s="109">
        <v>138.70965226944901</v>
      </c>
      <c r="BK13" s="109">
        <v>6845.3259011968803</v>
      </c>
      <c r="BL13" s="109">
        <v>940.89690847776296</v>
      </c>
      <c r="BM13" s="109">
        <v>4617.4520109994901</v>
      </c>
      <c r="BN13" s="109">
        <v>115.512689753682</v>
      </c>
      <c r="BO13" s="109">
        <v>584.26584232402695</v>
      </c>
      <c r="BP13" s="109">
        <v>4497.1502908938101</v>
      </c>
      <c r="BQ13" s="109">
        <v>0</v>
      </c>
      <c r="BR13" s="109">
        <v>67366.790464458696</v>
      </c>
      <c r="BS13" s="109">
        <v>2710.1257139976901</v>
      </c>
      <c r="BT13" s="109">
        <v>301.125137762066</v>
      </c>
      <c r="BU13" s="109">
        <v>3011.2508517597598</v>
      </c>
      <c r="BV13" s="109">
        <v>0</v>
      </c>
      <c r="BW13" s="109">
        <v>3319.9490581206601</v>
      </c>
      <c r="BX13" s="109">
        <v>17.583876949026902</v>
      </c>
      <c r="BY13" s="109">
        <v>7.0433402153143998</v>
      </c>
      <c r="BZ13" s="109">
        <v>8.5924740348625708</v>
      </c>
      <c r="CA13" s="109">
        <v>7.8753447205608502</v>
      </c>
      <c r="CB13" s="109">
        <v>33.8010584170637</v>
      </c>
      <c r="CC13" s="109">
        <v>0.391541013417329</v>
      </c>
      <c r="CD13" s="109">
        <v>18404.693106225099</v>
      </c>
      <c r="CE13" s="109">
        <v>0.30787334226205199</v>
      </c>
      <c r="CF13" s="109">
        <v>237.32169260812199</v>
      </c>
      <c r="CG13" s="109">
        <v>1958.10685380159</v>
      </c>
      <c r="CH13" s="109">
        <v>0.34568727968826601</v>
      </c>
      <c r="CI13" s="109">
        <v>0</v>
      </c>
      <c r="CJ13" s="109">
        <v>250.22326550141301</v>
      </c>
      <c r="CK13" s="109">
        <v>27696.780563039301</v>
      </c>
      <c r="CL13" s="109">
        <v>23583.171518897299</v>
      </c>
      <c r="CM13" s="109">
        <v>4113.6090441420401</v>
      </c>
      <c r="CN13" s="109">
        <v>8.0838710587145908</v>
      </c>
      <c r="CO13" s="109">
        <v>8.0666209899193597E-2</v>
      </c>
      <c r="CP13" s="109">
        <v>131.384046462187</v>
      </c>
      <c r="CQ13" s="109">
        <v>94.321052967917197</v>
      </c>
      <c r="CR13" s="109">
        <v>8505.6067695122802</v>
      </c>
      <c r="CS13" s="109">
        <v>52.040769814977097</v>
      </c>
      <c r="CT13" s="109">
        <v>48.342863389165302</v>
      </c>
      <c r="CU13" s="109">
        <v>12150.9247306007</v>
      </c>
      <c r="CV13" s="109">
        <v>355.122191250806</v>
      </c>
      <c r="CW13" s="109">
        <v>1.56780333713079</v>
      </c>
      <c r="CX13" s="109">
        <v>144.00269693811001</v>
      </c>
      <c r="CY13" s="109">
        <v>0.11933505971769801</v>
      </c>
      <c r="CZ13" s="109">
        <v>1839.8723444289701</v>
      </c>
      <c r="DA13" s="109">
        <v>792.71154574394905</v>
      </c>
      <c r="DB13" s="109">
        <v>128.191407269108</v>
      </c>
      <c r="DC13" s="109">
        <v>0</v>
      </c>
      <c r="DD13" s="109">
        <v>827.69674364737398</v>
      </c>
      <c r="DE13" s="109">
        <v>2776.5929834628701</v>
      </c>
      <c r="DF13" s="109">
        <v>421.89328477933998</v>
      </c>
      <c r="DG13" s="109">
        <v>0</v>
      </c>
      <c r="DH13" s="109">
        <v>10293.1686319296</v>
      </c>
      <c r="DI13" s="109">
        <v>65273.151432287697</v>
      </c>
      <c r="DJ13" s="109">
        <v>348.66312645109502</v>
      </c>
      <c r="DK13" s="109">
        <v>2109.11596642933</v>
      </c>
      <c r="DM13" s="45">
        <f t="shared" si="0"/>
        <v>3.5215674993055936E-3</v>
      </c>
      <c r="DN13" s="45">
        <f t="shared" si="1"/>
        <v>3.5266942244668539E-3</v>
      </c>
      <c r="DO13" s="45">
        <f t="shared" si="2"/>
        <v>3.0895013857873302E-3</v>
      </c>
      <c r="DP13" s="45">
        <f t="shared" si="3"/>
        <v>3.409470125640187E-3</v>
      </c>
      <c r="DQ13" s="45">
        <f t="shared" si="4"/>
        <v>3.3885047020864251E-3</v>
      </c>
      <c r="DR13" s="45">
        <f t="shared" si="5"/>
        <v>3.3103629004627654E-3</v>
      </c>
      <c r="DS13" s="45">
        <f t="shared" si="6"/>
        <v>3.4948685314669793E-3</v>
      </c>
      <c r="DT13" s="45">
        <f t="shared" si="7"/>
        <v>3.1823925845894524E-3</v>
      </c>
      <c r="DU13" s="45">
        <f t="shared" si="8"/>
        <v>3.0953726804919392E-3</v>
      </c>
      <c r="DV13" s="45">
        <f t="shared" si="9"/>
        <v>3.3236772698505162E-3</v>
      </c>
      <c r="DW13" s="45">
        <f t="shared" si="10"/>
        <v>3.3914889966974397E-3</v>
      </c>
      <c r="DX13" s="45">
        <f t="shared" si="11"/>
        <v>3.3499697467190719E-3</v>
      </c>
      <c r="DY13" s="45">
        <f t="shared" si="12"/>
        <v>3.3730895533297302E-3</v>
      </c>
      <c r="DZ13" s="45">
        <f t="shared" si="13"/>
        <v>3.4521987518014302E-3</v>
      </c>
      <c r="EA13" s="45">
        <f t="shared" si="14"/>
        <v>3.4030832335872328E-3</v>
      </c>
      <c r="EB13" s="45">
        <f t="shared" si="15"/>
        <v>3.4724789722476034E-3</v>
      </c>
      <c r="EC13" s="45">
        <f t="shared" si="16"/>
        <v>3.464463191319953E-3</v>
      </c>
      <c r="ED13" s="45">
        <f t="shared" si="17"/>
        <v>3.4615321620955009E-3</v>
      </c>
      <c r="EE13" s="45">
        <f t="shared" si="18"/>
        <v>3.4210068356568119E-3</v>
      </c>
      <c r="EF13" s="45">
        <f t="shared" si="19"/>
        <v>3.3872212174018883E-3</v>
      </c>
      <c r="EG13" s="45">
        <f t="shared" si="20"/>
        <v>3.4515398121745099E-3</v>
      </c>
      <c r="EH13" s="45">
        <f t="shared" si="21"/>
        <v>3.3950006520796997E-3</v>
      </c>
      <c r="EI13" s="45">
        <f t="shared" si="22"/>
        <v>3.4747154564397464E-3</v>
      </c>
      <c r="EJ13" s="45">
        <f t="shared" si="23"/>
        <v>3.4767950048807338E-3</v>
      </c>
      <c r="EK13" s="45">
        <f t="shared" si="24"/>
        <v>3.4654173681789918E-3</v>
      </c>
      <c r="EL13" s="45">
        <f t="shared" si="25"/>
        <v>3.4432456445357331E-3</v>
      </c>
      <c r="EM13" s="45">
        <f t="shared" si="26"/>
        <v>3.3474389210282778E-3</v>
      </c>
      <c r="EN13" s="45">
        <f t="shared" si="27"/>
        <v>3.4399025582071965E-3</v>
      </c>
      <c r="EO13" s="45">
        <f t="shared" si="28"/>
        <v>2.1399192140882222E-4</v>
      </c>
      <c r="EP13" s="45">
        <f t="shared" si="29"/>
        <v>2.1714457718725373E-4</v>
      </c>
    </row>
    <row r="14" spans="1:146" x14ac:dyDescent="0.25">
      <c r="A14" s="22" t="s">
        <v>13</v>
      </c>
      <c r="B14" s="109">
        <v>151447.61035</v>
      </c>
      <c r="C14" s="109">
        <v>2479.7783359999999</v>
      </c>
      <c r="D14" s="109">
        <v>2471.2411900000002</v>
      </c>
      <c r="E14" s="109">
        <v>16063.968869</v>
      </c>
      <c r="F14" s="109">
        <v>13718.601495000001</v>
      </c>
      <c r="G14" s="109">
        <v>1259.298683</v>
      </c>
      <c r="H14" s="109">
        <v>36237.493545999998</v>
      </c>
      <c r="I14" s="109">
        <v>1188.4637990000001</v>
      </c>
      <c r="J14" s="109">
        <v>382.08229399999999</v>
      </c>
      <c r="K14" s="109">
        <v>293.77786800000001</v>
      </c>
      <c r="L14" s="109">
        <v>170.80623399999999</v>
      </c>
      <c r="M14" s="109">
        <v>1653.0125929999999</v>
      </c>
      <c r="N14" s="109">
        <v>218.29459399999999</v>
      </c>
      <c r="O14" s="109">
        <v>177.029134</v>
      </c>
      <c r="P14" s="109">
        <v>11.9000541</v>
      </c>
      <c r="Q14" s="109">
        <v>4.7247779999999997</v>
      </c>
      <c r="R14" s="109">
        <v>5.7701646999999996</v>
      </c>
      <c r="S14" s="109">
        <v>5.2905673999999996</v>
      </c>
      <c r="T14" s="109">
        <v>22.8217058</v>
      </c>
      <c r="U14" s="109">
        <v>1499.722262</v>
      </c>
      <c r="V14" s="109">
        <v>294.82361800000001</v>
      </c>
      <c r="W14" s="109">
        <v>201.81805900000001</v>
      </c>
      <c r="X14" s="109">
        <v>41.914991999999998</v>
      </c>
      <c r="Y14" s="109">
        <v>0.31935999999999998</v>
      </c>
      <c r="Z14" s="109">
        <v>28.883716</v>
      </c>
      <c r="AA14" s="109">
        <v>77.785139000000001</v>
      </c>
      <c r="AB14" s="109">
        <v>66.992750999999998</v>
      </c>
      <c r="AC14" s="109">
        <v>0.89898869999999997</v>
      </c>
      <c r="AD14" s="109">
        <v>2.7413099999999999</v>
      </c>
      <c r="AE14" s="109">
        <v>1.1068199999999999</v>
      </c>
      <c r="AG14" s="109" t="s">
        <v>13</v>
      </c>
      <c r="AH14" s="109">
        <v>2801.9236384906399</v>
      </c>
      <c r="AI14" s="109">
        <v>522.63510106432295</v>
      </c>
      <c r="AJ14" s="109">
        <v>201.50172543486201</v>
      </c>
      <c r="AK14" s="109">
        <v>381.504867341671</v>
      </c>
      <c r="AL14" s="109">
        <v>41.8486252615021</v>
      </c>
      <c r="AM14" s="109">
        <v>2.7379440776467798</v>
      </c>
      <c r="AN14" s="109">
        <v>1186.64924212046</v>
      </c>
      <c r="AO14" s="109">
        <v>1186.64924212046</v>
      </c>
      <c r="AP14" s="109">
        <v>960.57591852166797</v>
      </c>
      <c r="AQ14" s="109">
        <v>43.916084756639997</v>
      </c>
      <c r="AR14" s="109">
        <v>293.32121491313097</v>
      </c>
      <c r="AS14" s="109">
        <v>0.89756881831383595</v>
      </c>
      <c r="AT14" s="109">
        <v>170.53842151813001</v>
      </c>
      <c r="AU14" s="109">
        <v>0.31885395411248402</v>
      </c>
      <c r="AV14" s="109">
        <v>11013.3441586799</v>
      </c>
      <c r="AW14" s="109">
        <v>151173.68749571001</v>
      </c>
      <c r="AX14" s="109">
        <v>1233.50056902448</v>
      </c>
      <c r="AY14" s="109">
        <v>521.96884628946202</v>
      </c>
      <c r="AZ14" s="109">
        <v>342.701516536805</v>
      </c>
      <c r="BA14" s="109">
        <v>1.1054681164850599</v>
      </c>
      <c r="BB14" s="109">
        <v>201.11212539504501</v>
      </c>
      <c r="BC14" s="109">
        <v>316.82316781134699</v>
      </c>
      <c r="BD14" s="109">
        <v>1650.44863768754</v>
      </c>
      <c r="BE14" s="109">
        <v>1650.44863768754</v>
      </c>
      <c r="BF14" s="109">
        <v>28.837986708868101</v>
      </c>
      <c r="BG14" s="109">
        <v>22289997.650885899</v>
      </c>
      <c r="BH14" s="109">
        <v>0</v>
      </c>
      <c r="BI14" s="109">
        <v>484.08312836061702</v>
      </c>
      <c r="BJ14" s="109">
        <v>85.603881401263706</v>
      </c>
      <c r="BK14" s="109">
        <v>3532.41203182252</v>
      </c>
      <c r="BL14" s="109">
        <v>573.14559748327395</v>
      </c>
      <c r="BM14" s="109">
        <v>1497.39515040643</v>
      </c>
      <c r="BN14" s="109">
        <v>77.6622206166533</v>
      </c>
      <c r="BO14" s="109">
        <v>294.35747134589099</v>
      </c>
      <c r="BP14" s="109">
        <v>2475.3050822247901</v>
      </c>
      <c r="BQ14" s="109">
        <v>0</v>
      </c>
      <c r="BR14" s="109">
        <v>37382.294089066701</v>
      </c>
      <c r="BS14" s="109">
        <v>2221.0244859343302</v>
      </c>
      <c r="BT14" s="109">
        <v>246.780637302733</v>
      </c>
      <c r="BU14" s="109">
        <v>2467.8051232370599</v>
      </c>
      <c r="BV14" s="109">
        <v>0</v>
      </c>
      <c r="BW14" s="109">
        <v>1904.0187801750999</v>
      </c>
      <c r="BX14" s="109">
        <v>11.88135417036</v>
      </c>
      <c r="BY14" s="109">
        <v>4.7172903200912701</v>
      </c>
      <c r="BZ14" s="109">
        <v>5.7610197239698602</v>
      </c>
      <c r="CA14" s="109">
        <v>5.2822009750690304</v>
      </c>
      <c r="CB14" s="109">
        <v>22.785776905685101</v>
      </c>
      <c r="CC14" s="109">
        <v>0.61943272819876805</v>
      </c>
      <c r="CD14" s="109">
        <v>10753.2493818209</v>
      </c>
      <c r="CE14" s="109">
        <v>0.44025670888848401</v>
      </c>
      <c r="CF14" s="109">
        <v>122.204371436344</v>
      </c>
      <c r="CG14" s="109">
        <v>553.58410691942595</v>
      </c>
      <c r="CH14" s="109">
        <v>0.23635581087760399</v>
      </c>
      <c r="CI14" s="109">
        <v>0</v>
      </c>
      <c r="CJ14" s="109">
        <v>72.181397576910996</v>
      </c>
      <c r="CK14" s="109">
        <v>16036.6500722943</v>
      </c>
      <c r="CL14" s="109">
        <v>13695.4194709517</v>
      </c>
      <c r="CM14" s="109">
        <v>2341.23060134261</v>
      </c>
      <c r="CN14" s="109">
        <v>0.84553312983977902</v>
      </c>
      <c r="CO14" s="109">
        <v>2.5178898369681998E-2</v>
      </c>
      <c r="CP14" s="109">
        <v>91.143218762435396</v>
      </c>
      <c r="CQ14" s="109">
        <v>12.068316221718799</v>
      </c>
      <c r="CR14" s="109">
        <v>5234.9846531291796</v>
      </c>
      <c r="CS14" s="109">
        <v>48.640630937570599</v>
      </c>
      <c r="CT14" s="109">
        <v>17.8432211184818</v>
      </c>
      <c r="CU14" s="109">
        <v>7478.4855249127704</v>
      </c>
      <c r="CV14" s="109">
        <v>188.94853794009001</v>
      </c>
      <c r="CW14" s="109">
        <v>0.390532051494347</v>
      </c>
      <c r="CX14" s="109">
        <v>61.694519107789503</v>
      </c>
      <c r="CY14" s="109">
        <v>3.2221501467065698E-2</v>
      </c>
      <c r="CZ14" s="109">
        <v>1257.3356538993901</v>
      </c>
      <c r="DA14" s="109">
        <v>493.43469948456902</v>
      </c>
      <c r="DB14" s="109">
        <v>66.888429124850504</v>
      </c>
      <c r="DC14" s="109">
        <v>0</v>
      </c>
      <c r="DD14" s="109">
        <v>498.98785207460099</v>
      </c>
      <c r="DE14" s="109">
        <v>1637.7995107967299</v>
      </c>
      <c r="DF14" s="109">
        <v>217.95303449312701</v>
      </c>
      <c r="DG14" s="109">
        <v>0</v>
      </c>
      <c r="DH14" s="109">
        <v>5656.0375800711099</v>
      </c>
      <c r="DI14" s="109">
        <v>36172.473540997598</v>
      </c>
      <c r="DJ14" s="109">
        <v>176.749537423172</v>
      </c>
      <c r="DK14" s="109">
        <v>1237.86998920479</v>
      </c>
      <c r="DM14" s="45">
        <f t="shared" si="0"/>
        <v>-1.8086971042788366E-3</v>
      </c>
      <c r="DN14" s="45">
        <f t="shared" si="1"/>
        <v>-1.8038925940555284E-3</v>
      </c>
      <c r="DO14" s="45">
        <f t="shared" si="2"/>
        <v>-1.3904214517160502E-3</v>
      </c>
      <c r="DP14" s="45">
        <f t="shared" si="3"/>
        <v>-1.7006256005898733E-3</v>
      </c>
      <c r="DQ14" s="45">
        <f t="shared" si="4"/>
        <v>-1.6898241454677645E-3</v>
      </c>
      <c r="DR14" s="45">
        <f t="shared" si="5"/>
        <v>-1.5588272481421323E-3</v>
      </c>
      <c r="DS14" s="45">
        <f t="shared" si="6"/>
        <v>-1.7942743451575354E-3</v>
      </c>
      <c r="DT14" s="45">
        <f t="shared" si="7"/>
        <v>-1.5268087097536217E-3</v>
      </c>
      <c r="DU14" s="45">
        <f t="shared" si="8"/>
        <v>-1.5112625405483686E-3</v>
      </c>
      <c r="DV14" s="45">
        <f t="shared" si="9"/>
        <v>-1.5544162328424251E-3</v>
      </c>
      <c r="DW14" s="45">
        <f t="shared" si="10"/>
        <v>-1.5679315420652705E-3</v>
      </c>
      <c r="DX14" s="45">
        <f t="shared" si="11"/>
        <v>-1.5510803265005367E-3</v>
      </c>
      <c r="DY14" s="45">
        <f t="shared" si="12"/>
        <v>-1.5646723110008985E-3</v>
      </c>
      <c r="DZ14" s="45">
        <f t="shared" si="13"/>
        <v>-1.5793817125490681E-3</v>
      </c>
      <c r="EA14" s="45">
        <f t="shared" si="14"/>
        <v>-1.5714155148252927E-3</v>
      </c>
      <c r="EB14" s="45">
        <f t="shared" si="15"/>
        <v>-1.5847686195477463E-3</v>
      </c>
      <c r="EC14" s="45">
        <f t="shared" si="16"/>
        <v>-1.5848726172650528E-3</v>
      </c>
      <c r="ED14" s="45">
        <f t="shared" si="17"/>
        <v>-1.581385189605405E-3</v>
      </c>
      <c r="EE14" s="45">
        <f t="shared" si="18"/>
        <v>-1.5743299221261389E-3</v>
      </c>
      <c r="EF14" s="45">
        <f t="shared" si="19"/>
        <v>-1.5516950388310983E-3</v>
      </c>
      <c r="EG14" s="45">
        <f t="shared" si="20"/>
        <v>-1.5811034993438852E-3</v>
      </c>
      <c r="EH14" s="45">
        <f t="shared" si="21"/>
        <v>-1.5674195198656393E-3</v>
      </c>
      <c r="EI14" s="45">
        <f t="shared" si="22"/>
        <v>-1.5833651715333233E-3</v>
      </c>
      <c r="EJ14" s="45">
        <f t="shared" si="23"/>
        <v>-1.5845625235344444E-3</v>
      </c>
      <c r="EK14" s="45">
        <f t="shared" si="24"/>
        <v>-1.5832204946170611E-3</v>
      </c>
      <c r="EL14" s="45">
        <f t="shared" si="25"/>
        <v>-1.580229654750639E-3</v>
      </c>
      <c r="EM14" s="45">
        <f t="shared" si="26"/>
        <v>-1.5572113936550354E-3</v>
      </c>
      <c r="EN14" s="45">
        <f t="shared" si="27"/>
        <v>-1.579421060758635E-3</v>
      </c>
      <c r="EO14" s="45">
        <f t="shared" si="28"/>
        <v>-1.2278517764207936E-3</v>
      </c>
      <c r="EP14" s="45">
        <f t="shared" si="29"/>
        <v>-1.2214122575847724E-3</v>
      </c>
    </row>
    <row r="15" spans="1:146" x14ac:dyDescent="0.25">
      <c r="A15" s="22" t="s">
        <v>14</v>
      </c>
      <c r="B15" s="109">
        <v>46491.692779999998</v>
      </c>
      <c r="C15" s="109">
        <v>763.30385799999999</v>
      </c>
      <c r="D15" s="109">
        <v>795.79647699999998</v>
      </c>
      <c r="E15" s="109">
        <v>4935.7864440000003</v>
      </c>
      <c r="F15" s="109">
        <v>4204.9122349999998</v>
      </c>
      <c r="G15" s="109">
        <v>398.20075000000003</v>
      </c>
      <c r="H15" s="109">
        <v>11096.41172</v>
      </c>
      <c r="I15" s="109">
        <v>364.05989599999998</v>
      </c>
      <c r="J15" s="109">
        <v>115.206468</v>
      </c>
      <c r="K15" s="109">
        <v>92.436808999999997</v>
      </c>
      <c r="L15" s="109">
        <v>54.453420000000001</v>
      </c>
      <c r="M15" s="109">
        <v>518.74668299999996</v>
      </c>
      <c r="N15" s="109">
        <v>69.344830999999999</v>
      </c>
      <c r="O15" s="109">
        <v>57.128056000000001</v>
      </c>
      <c r="P15" s="109">
        <v>3.815372</v>
      </c>
      <c r="Q15" s="109">
        <v>1.531347</v>
      </c>
      <c r="R15" s="109">
        <v>1.867629</v>
      </c>
      <c r="S15" s="109">
        <v>1.711598</v>
      </c>
      <c r="T15" s="109">
        <v>7.3381040000000004</v>
      </c>
      <c r="U15" s="109">
        <v>472.349062</v>
      </c>
      <c r="V15" s="109">
        <v>95.120582999999996</v>
      </c>
      <c r="W15" s="109">
        <v>64.382187000000002</v>
      </c>
      <c r="X15" s="109">
        <v>13.585259000000001</v>
      </c>
      <c r="Y15" s="109">
        <v>0.103528</v>
      </c>
      <c r="Z15" s="109">
        <v>9.3453990000000005</v>
      </c>
      <c r="AA15" s="109">
        <v>25.092610000000001</v>
      </c>
      <c r="AB15" s="109">
        <v>21.173791000000001</v>
      </c>
      <c r="AC15" s="109">
        <v>0.28980699999999998</v>
      </c>
      <c r="AD15" s="109">
        <v>0.57509999999999994</v>
      </c>
      <c r="AE15" s="109">
        <v>0.23219999999999999</v>
      </c>
      <c r="AG15" s="109" t="s">
        <v>14</v>
      </c>
      <c r="AH15" s="109">
        <v>865.24689263686503</v>
      </c>
      <c r="AI15" s="109">
        <v>157.67690490576101</v>
      </c>
      <c r="AJ15" s="109">
        <v>64.366273304899195</v>
      </c>
      <c r="AK15" s="109">
        <v>115.181120099696</v>
      </c>
      <c r="AL15" s="109">
        <v>13.581805487507401</v>
      </c>
      <c r="AM15" s="109">
        <v>0.57509114791800997</v>
      </c>
      <c r="AN15" s="109">
        <v>363.97714187877898</v>
      </c>
      <c r="AO15" s="109">
        <v>363.97714187877898</v>
      </c>
      <c r="AP15" s="109">
        <v>279.329696184113</v>
      </c>
      <c r="AQ15" s="109">
        <v>13.552890236683099</v>
      </c>
      <c r="AR15" s="109">
        <v>92.414594958900807</v>
      </c>
      <c r="AS15" s="109">
        <v>0.28973333434030601</v>
      </c>
      <c r="AT15" s="109">
        <v>54.440015644982097</v>
      </c>
      <c r="AU15" s="109">
        <v>0.10350159191441601</v>
      </c>
      <c r="AV15" s="109">
        <v>3399.4808981297701</v>
      </c>
      <c r="AW15" s="109">
        <v>46474.767925219203</v>
      </c>
      <c r="AX15" s="109">
        <v>374.18831024608198</v>
      </c>
      <c r="AY15" s="109">
        <v>155.813836362768</v>
      </c>
      <c r="AZ15" s="109">
        <v>104.82551999086</v>
      </c>
      <c r="BA15" s="109">
        <v>0.23219803396716199</v>
      </c>
      <c r="BB15" s="109">
        <v>62.1043479417295</v>
      </c>
      <c r="BC15" s="109">
        <v>97.836490140580395</v>
      </c>
      <c r="BD15" s="109">
        <v>518.62258373806196</v>
      </c>
      <c r="BE15" s="109">
        <v>518.62258373806196</v>
      </c>
      <c r="BF15" s="109">
        <v>9.3430307361670994</v>
      </c>
      <c r="BG15" s="109">
        <v>7093096.47141321</v>
      </c>
      <c r="BH15" s="109">
        <v>0</v>
      </c>
      <c r="BI15" s="109">
        <v>147.23658025877799</v>
      </c>
      <c r="BJ15" s="109">
        <v>25.968596009080699</v>
      </c>
      <c r="BK15" s="109">
        <v>1089.8647706424899</v>
      </c>
      <c r="BL15" s="109">
        <v>175.520272389014</v>
      </c>
      <c r="BM15" s="109">
        <v>472.23673641585998</v>
      </c>
      <c r="BN15" s="109">
        <v>25.086258823891502</v>
      </c>
      <c r="BO15" s="109">
        <v>95.096603780832396</v>
      </c>
      <c r="BP15" s="109">
        <v>763.02803558215805</v>
      </c>
      <c r="BQ15" s="109">
        <v>0</v>
      </c>
      <c r="BR15" s="109">
        <v>11456.9552834317</v>
      </c>
      <c r="BS15" s="109">
        <v>716.09862699317102</v>
      </c>
      <c r="BT15" s="109">
        <v>79.566466662433797</v>
      </c>
      <c r="BU15" s="109">
        <v>795.66509365560501</v>
      </c>
      <c r="BV15" s="109">
        <v>0</v>
      </c>
      <c r="BW15" s="109">
        <v>583.428652672304</v>
      </c>
      <c r="BX15" s="109">
        <v>3.8144212554219901</v>
      </c>
      <c r="BY15" s="109">
        <v>1.5309572903458499</v>
      </c>
      <c r="BZ15" s="109">
        <v>1.86715585605405</v>
      </c>
      <c r="CA15" s="109">
        <v>1.71116387645827</v>
      </c>
      <c r="CB15" s="109">
        <v>7.33626473715504</v>
      </c>
      <c r="CC15" s="109">
        <v>0.165305410382667</v>
      </c>
      <c r="CD15" s="109">
        <v>3282.9556464206398</v>
      </c>
      <c r="CE15" s="109">
        <v>0.108464664661562</v>
      </c>
      <c r="CF15" s="109">
        <v>29.798970327220999</v>
      </c>
      <c r="CG15" s="109">
        <v>160.87386538677299</v>
      </c>
      <c r="CH15" s="109">
        <v>6.9532278741381195E-2</v>
      </c>
      <c r="CI15" s="109">
        <v>0</v>
      </c>
      <c r="CJ15" s="109">
        <v>16.159846963739401</v>
      </c>
      <c r="CK15" s="109">
        <v>4934.3531330450496</v>
      </c>
      <c r="CL15" s="109">
        <v>4203.7279587200801</v>
      </c>
      <c r="CM15" s="109">
        <v>730.62517432497202</v>
      </c>
      <c r="CN15" s="109">
        <v>0.19179828835243001</v>
      </c>
      <c r="CO15" s="109">
        <v>8.1745678676344892E-3</v>
      </c>
      <c r="CP15" s="109">
        <v>29.050571285900801</v>
      </c>
      <c r="CQ15" s="109">
        <v>3.13040239201485</v>
      </c>
      <c r="CR15" s="109">
        <v>1617.31102726566</v>
      </c>
      <c r="CS15" s="109">
        <v>13.465337446716999</v>
      </c>
      <c r="CT15" s="109">
        <v>5.2200984295375203</v>
      </c>
      <c r="CU15" s="109">
        <v>2310.4134100762199</v>
      </c>
      <c r="CV15" s="109">
        <v>56.664240612458002</v>
      </c>
      <c r="CW15" s="109">
        <v>0.10774529193494101</v>
      </c>
      <c r="CX15" s="109">
        <v>17.6437591844</v>
      </c>
      <c r="CY15" s="109">
        <v>9.6494599480811492E-3</v>
      </c>
      <c r="CZ15" s="109">
        <v>398.10405757590701</v>
      </c>
      <c r="DA15" s="109">
        <v>148.56222980550601</v>
      </c>
      <c r="DB15" s="109">
        <v>21.168660381296501</v>
      </c>
      <c r="DC15" s="109">
        <v>0</v>
      </c>
      <c r="DD15" s="109">
        <v>154.08816790357301</v>
      </c>
      <c r="DE15" s="109">
        <v>501.15257260255902</v>
      </c>
      <c r="DF15" s="109">
        <v>69.327889409735107</v>
      </c>
      <c r="DG15" s="109">
        <v>0</v>
      </c>
      <c r="DH15" s="109">
        <v>1731.9526797077301</v>
      </c>
      <c r="DI15" s="109">
        <v>11092.446562388001</v>
      </c>
      <c r="DJ15" s="109">
        <v>57.113656425844098</v>
      </c>
      <c r="DK15" s="109">
        <v>378.89923210059902</v>
      </c>
      <c r="DM15" s="45">
        <f t="shared" si="0"/>
        <v>-3.6404040740963326E-4</v>
      </c>
      <c r="DN15" s="45">
        <f t="shared" si="1"/>
        <v>-3.6135336530938487E-4</v>
      </c>
      <c r="DO15" s="45">
        <f t="shared" si="2"/>
        <v>-1.6509666502956399E-4</v>
      </c>
      <c r="DP15" s="45">
        <f t="shared" si="3"/>
        <v>-2.9039160652767583E-4</v>
      </c>
      <c r="DQ15" s="45">
        <f t="shared" si="4"/>
        <v>-2.8164114105931777E-4</v>
      </c>
      <c r="DR15" s="45">
        <f t="shared" si="5"/>
        <v>-2.4282330983309584E-4</v>
      </c>
      <c r="DS15" s="45">
        <f t="shared" si="6"/>
        <v>-3.5733692224602584E-4</v>
      </c>
      <c r="DT15" s="45">
        <f t="shared" si="7"/>
        <v>-2.2730908328612165E-4</v>
      </c>
      <c r="DU15" s="45">
        <f t="shared" si="8"/>
        <v>-2.2002150351487618E-4</v>
      </c>
      <c r="DV15" s="45">
        <f t="shared" si="9"/>
        <v>-2.4031596654520805E-4</v>
      </c>
      <c r="DW15" s="45">
        <f t="shared" si="10"/>
        <v>-2.4616185756384774E-4</v>
      </c>
      <c r="DX15" s="45">
        <f t="shared" si="11"/>
        <v>-2.3922902257478046E-4</v>
      </c>
      <c r="DY15" s="45">
        <f t="shared" si="12"/>
        <v>-2.4430934534820875E-4</v>
      </c>
      <c r="DZ15" s="45">
        <f t="shared" si="13"/>
        <v>-2.5205783574890815E-4</v>
      </c>
      <c r="EA15" s="45">
        <f t="shared" si="14"/>
        <v>-2.4918791090617666E-4</v>
      </c>
      <c r="EB15" s="45">
        <f t="shared" si="15"/>
        <v>-2.544881428899415E-4</v>
      </c>
      <c r="EC15" s="45">
        <f t="shared" si="16"/>
        <v>-2.5333936555386224E-4</v>
      </c>
      <c r="ED15" s="45">
        <f t="shared" si="17"/>
        <v>-2.536363922661762E-4</v>
      </c>
      <c r="EE15" s="45">
        <f t="shared" si="18"/>
        <v>-2.5064551346783685E-4</v>
      </c>
      <c r="EF15" s="45">
        <f t="shared" si="19"/>
        <v>-2.3780206880144857E-4</v>
      </c>
      <c r="EG15" s="45">
        <f t="shared" si="20"/>
        <v>-2.5209285321138396E-4</v>
      </c>
      <c r="EH15" s="45">
        <f t="shared" si="21"/>
        <v>-2.4717543535460412E-4</v>
      </c>
      <c r="EI15" s="45">
        <f t="shared" si="22"/>
        <v>-2.5421027987761159E-4</v>
      </c>
      <c r="EJ15" s="45">
        <f t="shared" si="23"/>
        <v>-2.5508157777596286E-4</v>
      </c>
      <c r="EK15" s="45">
        <f t="shared" si="24"/>
        <v>-2.534149513467544E-4</v>
      </c>
      <c r="EL15" s="45">
        <f t="shared" si="25"/>
        <v>-2.5310942578308474E-4</v>
      </c>
      <c r="EM15" s="45">
        <f t="shared" si="26"/>
        <v>-2.4230987750376346E-4</v>
      </c>
      <c r="EN15" s="45">
        <f t="shared" si="27"/>
        <v>-2.5418868313728331E-4</v>
      </c>
      <c r="EO15" s="45">
        <f t="shared" si="28"/>
        <v>-1.5392248287209187E-5</v>
      </c>
      <c r="EP15" s="45">
        <f t="shared" si="29"/>
        <v>-8.466980353153444E-6</v>
      </c>
    </row>
    <row r="16" spans="1:146" x14ac:dyDescent="0.25">
      <c r="A16" s="22" t="s">
        <v>15</v>
      </c>
      <c r="B16" s="109">
        <v>151122.46757000001</v>
      </c>
      <c r="C16" s="109">
        <v>2457.819669</v>
      </c>
      <c r="D16" s="109">
        <v>2311.3456350000001</v>
      </c>
      <c r="E16" s="109">
        <v>16185.186545</v>
      </c>
      <c r="F16" s="109">
        <v>13925.417312</v>
      </c>
      <c r="G16" s="109">
        <v>1206.7421240000001</v>
      </c>
      <c r="H16" s="109">
        <v>36507.009404999997</v>
      </c>
      <c r="I16" s="109">
        <v>1252.7811320000001</v>
      </c>
      <c r="J16" s="109">
        <v>420.57265799999999</v>
      </c>
      <c r="K16" s="109">
        <v>285.96259500000002</v>
      </c>
      <c r="L16" s="109">
        <v>159.379198</v>
      </c>
      <c r="M16" s="109">
        <v>1622.342793</v>
      </c>
      <c r="N16" s="109">
        <v>206.096349</v>
      </c>
      <c r="O16" s="109">
        <v>158.48463000000001</v>
      </c>
      <c r="P16" s="109">
        <v>10.893681600000001</v>
      </c>
      <c r="Q16" s="109">
        <v>4.1651400000000001</v>
      </c>
      <c r="R16" s="109">
        <v>5.1121872000000002</v>
      </c>
      <c r="S16" s="109">
        <v>4.6947174</v>
      </c>
      <c r="T16" s="109">
        <v>20.688784800000001</v>
      </c>
      <c r="U16" s="109">
        <v>1455.328354</v>
      </c>
      <c r="V16" s="109">
        <v>264.13588600000003</v>
      </c>
      <c r="W16" s="109">
        <v>187.90769299999999</v>
      </c>
      <c r="X16" s="109">
        <v>36.950696999999998</v>
      </c>
      <c r="Y16" s="109">
        <v>0.28149400000000002</v>
      </c>
      <c r="Z16" s="109">
        <v>25.620358</v>
      </c>
      <c r="AA16" s="109">
        <v>69.724127999999993</v>
      </c>
      <c r="AB16" s="109">
        <v>64.292371000000003</v>
      </c>
      <c r="AC16" s="109">
        <v>0.80791420000000003</v>
      </c>
      <c r="AD16" s="109">
        <v>5.4570600000000002</v>
      </c>
      <c r="AE16" s="109">
        <v>2.2033200000000002</v>
      </c>
      <c r="AG16" s="109" t="s">
        <v>15</v>
      </c>
      <c r="AH16" s="109">
        <v>2743.2233942522398</v>
      </c>
      <c r="AI16" s="109">
        <v>549.82697692001602</v>
      </c>
      <c r="AJ16" s="109">
        <v>187.89254547792299</v>
      </c>
      <c r="AK16" s="109">
        <v>420.53661955038598</v>
      </c>
      <c r="AL16" s="109">
        <v>36.947789365974899</v>
      </c>
      <c r="AM16" s="109">
        <v>5.4564857366160098</v>
      </c>
      <c r="AN16" s="109">
        <v>1252.67635710078</v>
      </c>
      <c r="AO16" s="109">
        <v>1252.67635710078</v>
      </c>
      <c r="AP16" s="109">
        <v>1118.05693771145</v>
      </c>
      <c r="AQ16" s="109">
        <v>43.083793563866102</v>
      </c>
      <c r="AR16" s="109">
        <v>285.93910501220302</v>
      </c>
      <c r="AS16" s="109">
        <v>0.80784831271289004</v>
      </c>
      <c r="AT16" s="109">
        <v>159.36628720306399</v>
      </c>
      <c r="AU16" s="109">
        <v>0.28147146074736601</v>
      </c>
      <c r="AV16" s="109">
        <v>10893.232217139401</v>
      </c>
      <c r="AW16" s="109">
        <v>151109.03270578699</v>
      </c>
      <c r="AX16" s="109">
        <v>1276.66967214383</v>
      </c>
      <c r="AY16" s="109">
        <v>566.18733779574495</v>
      </c>
      <c r="AZ16" s="109">
        <v>345.81104393427898</v>
      </c>
      <c r="BA16" s="109">
        <v>2.2030980322315701</v>
      </c>
      <c r="BB16" s="109">
        <v>196.89892879070001</v>
      </c>
      <c r="BC16" s="109">
        <v>310.185836625082</v>
      </c>
      <c r="BD16" s="109">
        <v>1622.2094202558601</v>
      </c>
      <c r="BE16" s="109">
        <v>1622.2094202558601</v>
      </c>
      <c r="BF16" s="109">
        <v>25.618306569693601</v>
      </c>
      <c r="BG16" s="109">
        <v>21028808.496976901</v>
      </c>
      <c r="BH16" s="109">
        <v>0</v>
      </c>
      <c r="BI16" s="109">
        <v>497.04430622330102</v>
      </c>
      <c r="BJ16" s="109">
        <v>88.597307309333402</v>
      </c>
      <c r="BK16" s="109">
        <v>3468.2676040711999</v>
      </c>
      <c r="BL16" s="109">
        <v>576.22683982618503</v>
      </c>
      <c r="BM16" s="109">
        <v>1455.2136527064299</v>
      </c>
      <c r="BN16" s="109">
        <v>69.718511675788207</v>
      </c>
      <c r="BO16" s="109">
        <v>264.11473163577</v>
      </c>
      <c r="BP16" s="109">
        <v>2457.6019756852202</v>
      </c>
      <c r="BQ16" s="109">
        <v>0</v>
      </c>
      <c r="BR16" s="109">
        <v>37781.551982120502</v>
      </c>
      <c r="BS16" s="109">
        <v>2080.0517925649101</v>
      </c>
      <c r="BT16" s="109">
        <v>231.11667126242099</v>
      </c>
      <c r="BU16" s="109">
        <v>2311.16846382733</v>
      </c>
      <c r="BV16" s="109">
        <v>0</v>
      </c>
      <c r="BW16" s="109">
        <v>1910.74806648412</v>
      </c>
      <c r="BX16" s="109">
        <v>10.8928041804703</v>
      </c>
      <c r="BY16" s="109">
        <v>4.1648066444749396</v>
      </c>
      <c r="BZ16" s="109">
        <v>5.1117772044819896</v>
      </c>
      <c r="CA16" s="109">
        <v>4.6943485045718303</v>
      </c>
      <c r="CB16" s="109">
        <v>20.6871377112716</v>
      </c>
      <c r="CC16" s="109">
        <v>5.3245052101831396</v>
      </c>
      <c r="CD16" s="109">
        <v>10914.965681076001</v>
      </c>
      <c r="CE16" s="109">
        <v>96.817775200207194</v>
      </c>
      <c r="CF16" s="109">
        <v>333.72416506996899</v>
      </c>
      <c r="CG16" s="109">
        <v>612.01708532438204</v>
      </c>
      <c r="CH16" s="109">
        <v>4.0720857517485403</v>
      </c>
      <c r="CI16" s="109">
        <v>0</v>
      </c>
      <c r="CJ16" s="109">
        <v>282.71267350099401</v>
      </c>
      <c r="CK16" s="109">
        <v>16182.9134482751</v>
      </c>
      <c r="CL16" s="109">
        <v>13923.3403561385</v>
      </c>
      <c r="CM16" s="109">
        <v>2259.5730921366599</v>
      </c>
      <c r="CN16" s="109">
        <v>13.148891768713099</v>
      </c>
      <c r="CO16" s="109">
        <v>0.81807019549485405</v>
      </c>
      <c r="CP16" s="109">
        <v>3191.1642971389501</v>
      </c>
      <c r="CQ16" s="109">
        <v>15.254689448458601</v>
      </c>
      <c r="CR16" s="109">
        <v>3722.3359593688101</v>
      </c>
      <c r="CS16" s="109">
        <v>50.897411896250397</v>
      </c>
      <c r="CT16" s="109">
        <v>38.540480429019397</v>
      </c>
      <c r="CU16" s="109">
        <v>5318.9402490120501</v>
      </c>
      <c r="CV16" s="109">
        <v>202.277197783444</v>
      </c>
      <c r="CW16" s="109">
        <v>107.514976297006</v>
      </c>
      <c r="CX16" s="109">
        <v>129.69027293881601</v>
      </c>
      <c r="CY16" s="109">
        <v>0.36676758742704002</v>
      </c>
      <c r="CZ16" s="109">
        <v>1206.64392030115</v>
      </c>
      <c r="DA16" s="109">
        <v>522.23841402005098</v>
      </c>
      <c r="DB16" s="109">
        <v>64.287136598394994</v>
      </c>
      <c r="DC16" s="109">
        <v>0</v>
      </c>
      <c r="DD16" s="109">
        <v>488.54862568780499</v>
      </c>
      <c r="DE16" s="109">
        <v>1650.7887850229999</v>
      </c>
      <c r="DF16" s="109">
        <v>206.07949543889299</v>
      </c>
      <c r="DG16" s="109">
        <v>0</v>
      </c>
      <c r="DH16" s="109">
        <v>5688.0185271237897</v>
      </c>
      <c r="DI16" s="109">
        <v>36503.767776914297</v>
      </c>
      <c r="DJ16" s="109">
        <v>158.472202804153</v>
      </c>
      <c r="DK16" s="109">
        <v>1246.4377908834099</v>
      </c>
      <c r="DM16" s="45">
        <f t="shared" si="0"/>
        <v>-8.8900508501806572E-5</v>
      </c>
      <c r="DN16" s="45">
        <f t="shared" si="1"/>
        <v>-8.8571719693487466E-5</v>
      </c>
      <c r="DO16" s="45">
        <f t="shared" si="2"/>
        <v>-7.6652825084775415E-5</v>
      </c>
      <c r="DP16" s="45">
        <f t="shared" si="3"/>
        <v>-1.404430352767877E-4</v>
      </c>
      <c r="DQ16" s="45">
        <f t="shared" si="4"/>
        <v>-1.4914855439983961E-4</v>
      </c>
      <c r="DR16" s="45">
        <f t="shared" si="5"/>
        <v>-8.1379191872858457E-5</v>
      </c>
      <c r="DS16" s="45">
        <f t="shared" si="6"/>
        <v>-8.879467637948064E-5</v>
      </c>
      <c r="DT16" s="45">
        <f t="shared" si="7"/>
        <v>-8.363384197268289E-5</v>
      </c>
      <c r="DU16" s="45">
        <f t="shared" si="8"/>
        <v>-8.5688997913914246E-5</v>
      </c>
      <c r="DV16" s="45">
        <f t="shared" si="9"/>
        <v>-8.2143567752301677E-5</v>
      </c>
      <c r="DW16" s="45">
        <f t="shared" si="10"/>
        <v>-8.1006788200879568E-5</v>
      </c>
      <c r="DX16" s="45">
        <f t="shared" si="11"/>
        <v>-8.2209964944155475E-5</v>
      </c>
      <c r="DY16" s="45">
        <f t="shared" si="12"/>
        <v>-8.177515608009455E-5</v>
      </c>
      <c r="DZ16" s="45">
        <f t="shared" si="13"/>
        <v>-7.8412624915175387E-5</v>
      </c>
      <c r="EA16" s="45">
        <f t="shared" si="14"/>
        <v>-8.0543893416232547E-5</v>
      </c>
      <c r="EB16" s="45">
        <f t="shared" si="15"/>
        <v>-8.0034650710520948E-5</v>
      </c>
      <c r="EC16" s="45">
        <f t="shared" si="16"/>
        <v>-8.0199629233173469E-5</v>
      </c>
      <c r="ED16" s="45">
        <f t="shared" si="17"/>
        <v>-7.8576705845970121E-5</v>
      </c>
      <c r="EE16" s="45">
        <f t="shared" si="18"/>
        <v>-7.9612637683814223E-5</v>
      </c>
      <c r="EF16" s="45">
        <f t="shared" si="19"/>
        <v>-7.8814717829704729E-5</v>
      </c>
      <c r="EG16" s="45">
        <f t="shared" si="20"/>
        <v>-8.0088944180907229E-5</v>
      </c>
      <c r="EH16" s="45">
        <f t="shared" si="21"/>
        <v>-8.061150576203916E-5</v>
      </c>
      <c r="EI16" s="45">
        <f t="shared" si="22"/>
        <v>-7.8689558280849913E-5</v>
      </c>
      <c r="EJ16" s="45">
        <f t="shared" si="23"/>
        <v>-8.0070099661139866E-5</v>
      </c>
      <c r="EK16" s="45">
        <f t="shared" si="24"/>
        <v>-8.007032167147377E-5</v>
      </c>
      <c r="EL16" s="45">
        <f t="shared" si="25"/>
        <v>-8.0550655460132113E-5</v>
      </c>
      <c r="EM16" s="45">
        <f t="shared" si="26"/>
        <v>-8.1415594472453704E-5</v>
      </c>
      <c r="EN16" s="45">
        <f t="shared" si="27"/>
        <v>-8.1552332054553742E-5</v>
      </c>
      <c r="EO16" s="45">
        <f t="shared" si="28"/>
        <v>-1.0523310793549454E-4</v>
      </c>
      <c r="EP16" s="45">
        <f t="shared" si="29"/>
        <v>-1.0074241073928749E-4</v>
      </c>
    </row>
    <row r="17" spans="1:146" x14ac:dyDescent="0.25">
      <c r="A17" s="22" t="s">
        <v>16</v>
      </c>
      <c r="B17" s="109">
        <v>336392.81770000001</v>
      </c>
      <c r="C17" s="109">
        <v>5180.694117</v>
      </c>
      <c r="D17" s="109">
        <v>11844.594080999999</v>
      </c>
      <c r="E17" s="109">
        <v>51171.025484999998</v>
      </c>
      <c r="F17" s="109">
        <v>47055.80603</v>
      </c>
      <c r="G17" s="109">
        <v>4660.3584799999999</v>
      </c>
      <c r="H17" s="109">
        <v>95380.693528000003</v>
      </c>
      <c r="I17" s="109">
        <v>7880.2111649999997</v>
      </c>
      <c r="J17" s="109">
        <v>3082.2157729999999</v>
      </c>
      <c r="K17" s="109">
        <v>1221.679762</v>
      </c>
      <c r="L17" s="109">
        <v>499.416583</v>
      </c>
      <c r="M17" s="109">
        <v>7279.3720300000004</v>
      </c>
      <c r="N17" s="109">
        <v>712.86388799999997</v>
      </c>
      <c r="O17" s="109">
        <v>312.90448199999997</v>
      </c>
      <c r="P17" s="109">
        <v>28.377461700000001</v>
      </c>
      <c r="Q17" s="109">
        <v>6.3731679999999997</v>
      </c>
      <c r="R17" s="109">
        <v>8.5598255000000005</v>
      </c>
      <c r="S17" s="109">
        <v>8.0775381999999993</v>
      </c>
      <c r="T17" s="109">
        <v>48.224856899999999</v>
      </c>
      <c r="U17" s="109">
        <v>6108.5401460000003</v>
      </c>
      <c r="V17" s="109">
        <v>527.17953499999999</v>
      </c>
      <c r="W17" s="109">
        <v>578.34882900000002</v>
      </c>
      <c r="X17" s="109">
        <v>56.539006999999998</v>
      </c>
      <c r="Y17" s="109">
        <v>0.43089100000000002</v>
      </c>
      <c r="Z17" s="109">
        <v>43.784084</v>
      </c>
      <c r="AA17" s="109">
        <v>140.187535</v>
      </c>
      <c r="AB17" s="109">
        <v>250.632904</v>
      </c>
      <c r="AC17" s="109">
        <v>1.6831866</v>
      </c>
      <c r="AD17" s="109">
        <v>96.799300000000002</v>
      </c>
      <c r="AE17" s="109">
        <v>39.116720000000001</v>
      </c>
      <c r="AG17" s="109" t="s">
        <v>16</v>
      </c>
      <c r="AH17" s="109">
        <v>5727.12036081725</v>
      </c>
      <c r="AI17" s="109">
        <v>1382.20705550516</v>
      </c>
      <c r="AJ17" s="109">
        <v>578.14432822686001</v>
      </c>
      <c r="AK17" s="109">
        <v>3081.0344751719799</v>
      </c>
      <c r="AL17" s="109">
        <v>56.521939006642299</v>
      </c>
      <c r="AM17" s="109">
        <v>96.761007953480302</v>
      </c>
      <c r="AN17" s="109">
        <v>7877.2443318393398</v>
      </c>
      <c r="AO17" s="109">
        <v>7877.2443318393398</v>
      </c>
      <c r="AP17" s="109">
        <v>3425.2866942453502</v>
      </c>
      <c r="AQ17" s="109">
        <v>90.4874166614985</v>
      </c>
      <c r="AR17" s="109">
        <v>1221.2311426843501</v>
      </c>
      <c r="AS17" s="109">
        <v>1.6826309005953299</v>
      </c>
      <c r="AT17" s="109">
        <v>499.24023436689203</v>
      </c>
      <c r="AU17" s="109">
        <v>0.43076068044687599</v>
      </c>
      <c r="AV17" s="109">
        <v>18729.194275326299</v>
      </c>
      <c r="AW17" s="109">
        <v>336270.31509542099</v>
      </c>
      <c r="AX17" s="109">
        <v>3089.30568505365</v>
      </c>
      <c r="AY17" s="109">
        <v>1520.87446442133</v>
      </c>
      <c r="AZ17" s="109">
        <v>785.16957368258704</v>
      </c>
      <c r="BA17" s="109">
        <v>39.1013001688206</v>
      </c>
      <c r="BB17" s="109">
        <v>411.07270340741599</v>
      </c>
      <c r="BC17" s="109">
        <v>647.58725012881496</v>
      </c>
      <c r="BD17" s="109">
        <v>7276.6982574986996</v>
      </c>
      <c r="BE17" s="109">
        <v>7276.6982574986996</v>
      </c>
      <c r="BF17" s="109">
        <v>43.770399498160501</v>
      </c>
      <c r="BG17" s="109">
        <v>71570968.997154906</v>
      </c>
      <c r="BH17" s="109">
        <v>0</v>
      </c>
      <c r="BI17" s="109">
        <v>1179.62310574192</v>
      </c>
      <c r="BJ17" s="109">
        <v>214.37439635333601</v>
      </c>
      <c r="BK17" s="109">
        <v>7301.3929427441599</v>
      </c>
      <c r="BL17" s="109">
        <v>1295.70302423916</v>
      </c>
      <c r="BM17" s="109">
        <v>6106.3256587150599</v>
      </c>
      <c r="BN17" s="109">
        <v>140.14179092277701</v>
      </c>
      <c r="BO17" s="109">
        <v>527.00791980756401</v>
      </c>
      <c r="BP17" s="109">
        <v>5178.8230690793998</v>
      </c>
      <c r="BQ17" s="109">
        <v>0</v>
      </c>
      <c r="BR17" s="109">
        <v>98586.549823134206</v>
      </c>
      <c r="BS17" s="109">
        <v>10656.279676120699</v>
      </c>
      <c r="BT17" s="109">
        <v>1184.0265144815201</v>
      </c>
      <c r="BU17" s="109">
        <v>11840.306190602199</v>
      </c>
      <c r="BV17" s="109">
        <v>0</v>
      </c>
      <c r="BW17" s="109">
        <v>4275.5253018626299</v>
      </c>
      <c r="BX17" s="109">
        <v>28.367742675213901</v>
      </c>
      <c r="BY17" s="109">
        <v>6.3712433247904201</v>
      </c>
      <c r="BZ17" s="109">
        <v>8.5571580039176105</v>
      </c>
      <c r="CA17" s="109">
        <v>8.0750066251029207</v>
      </c>
      <c r="CB17" s="109">
        <v>48.208662898037304</v>
      </c>
      <c r="CC17" s="109">
        <v>11.8131842751588</v>
      </c>
      <c r="CD17" s="109">
        <v>25164.991426553301</v>
      </c>
      <c r="CE17" s="109">
        <v>176.26528345403599</v>
      </c>
      <c r="CF17" s="109">
        <v>1194.5024284753299</v>
      </c>
      <c r="CG17" s="109">
        <v>2324.5579456411801</v>
      </c>
      <c r="CH17" s="109">
        <v>8.10596995890584</v>
      </c>
      <c r="CI17" s="109">
        <v>0</v>
      </c>
      <c r="CJ17" s="109">
        <v>942.15180364875903</v>
      </c>
      <c r="CK17" s="109">
        <v>51151.108274942097</v>
      </c>
      <c r="CL17" s="109">
        <v>47037.3124434524</v>
      </c>
      <c r="CM17" s="109">
        <v>4113.7958314897196</v>
      </c>
      <c r="CN17" s="109">
        <v>28.635164000382499</v>
      </c>
      <c r="CO17" s="109">
        <v>1.5025785595330601</v>
      </c>
      <c r="CP17" s="109">
        <v>5969.0337042614201</v>
      </c>
      <c r="CQ17" s="109">
        <v>74.481616624282793</v>
      </c>
      <c r="CR17" s="109">
        <v>14563.576944393901</v>
      </c>
      <c r="CS17" s="109">
        <v>240.16892537641101</v>
      </c>
      <c r="CT17" s="109">
        <v>108.691711763201</v>
      </c>
      <c r="CU17" s="109">
        <v>20807.654814166901</v>
      </c>
      <c r="CV17" s="109">
        <v>528.50007548307497</v>
      </c>
      <c r="CW17" s="109">
        <v>194.56142109554801</v>
      </c>
      <c r="CX17" s="109">
        <v>390.86034066359099</v>
      </c>
      <c r="CY17" s="109">
        <v>0.74860709384744994</v>
      </c>
      <c r="CZ17" s="109">
        <v>4658.6662610232697</v>
      </c>
      <c r="DA17" s="109">
        <v>1330.7500061977601</v>
      </c>
      <c r="DB17" s="109">
        <v>250.54167157747199</v>
      </c>
      <c r="DC17" s="109">
        <v>0</v>
      </c>
      <c r="DD17" s="109">
        <v>1020.05193914263</v>
      </c>
      <c r="DE17" s="109">
        <v>3736.9956023653399</v>
      </c>
      <c r="DF17" s="109">
        <v>712.60992953292703</v>
      </c>
      <c r="DG17" s="109">
        <v>0</v>
      </c>
      <c r="DH17" s="109">
        <v>12799.4845883953</v>
      </c>
      <c r="DI17" s="109">
        <v>95345.631352370197</v>
      </c>
      <c r="DJ17" s="109">
        <v>312.80255150097298</v>
      </c>
      <c r="DK17" s="109">
        <v>2814.1823737022401</v>
      </c>
      <c r="DM17" s="45">
        <f t="shared" si="0"/>
        <v>-3.6416533925013445E-4</v>
      </c>
      <c r="DN17" s="45">
        <f t="shared" si="1"/>
        <v>-3.6115776734636665E-4</v>
      </c>
      <c r="DO17" s="45">
        <f t="shared" si="2"/>
        <v>-3.6201243947043258E-4</v>
      </c>
      <c r="DP17" s="45">
        <f t="shared" si="3"/>
        <v>-3.8922827653200165E-4</v>
      </c>
      <c r="DQ17" s="45">
        <f t="shared" si="4"/>
        <v>-3.9301391492071292E-4</v>
      </c>
      <c r="DR17" s="45">
        <f t="shared" si="5"/>
        <v>-3.631091865555686E-4</v>
      </c>
      <c r="DS17" s="45">
        <f t="shared" si="6"/>
        <v>-3.6760243958084804E-4</v>
      </c>
      <c r="DT17" s="45">
        <f t="shared" si="7"/>
        <v>-3.7649158106791889E-4</v>
      </c>
      <c r="DU17" s="45">
        <f t="shared" si="8"/>
        <v>-3.8326253417040657E-4</v>
      </c>
      <c r="DV17" s="45">
        <f t="shared" si="9"/>
        <v>-3.6721514885004801E-4</v>
      </c>
      <c r="DW17" s="45">
        <f t="shared" si="10"/>
        <v>-3.5310928613673518E-4</v>
      </c>
      <c r="DX17" s="45">
        <f t="shared" si="11"/>
        <v>-3.6730812634408596E-4</v>
      </c>
      <c r="DY17" s="45">
        <f t="shared" si="12"/>
        <v>-3.5625099173623481E-4</v>
      </c>
      <c r="DZ17" s="45">
        <f t="shared" si="13"/>
        <v>-3.257559571389955E-4</v>
      </c>
      <c r="EA17" s="45">
        <f t="shared" si="14"/>
        <v>-3.4249098417779767E-4</v>
      </c>
      <c r="EB17" s="45">
        <f t="shared" si="15"/>
        <v>-3.0199662233595888E-4</v>
      </c>
      <c r="EC17" s="45">
        <f t="shared" si="16"/>
        <v>-3.1162972684315007E-4</v>
      </c>
      <c r="ED17" s="45">
        <f t="shared" si="17"/>
        <v>-3.1340921384669779E-4</v>
      </c>
      <c r="EE17" s="45">
        <f t="shared" si="18"/>
        <v>-3.3580197026350083E-4</v>
      </c>
      <c r="EF17" s="45">
        <f t="shared" si="19"/>
        <v>-3.6252316134656579E-4</v>
      </c>
      <c r="EG17" s="45">
        <f t="shared" si="20"/>
        <v>-3.2553462538332265E-4</v>
      </c>
      <c r="EH17" s="45">
        <f t="shared" si="21"/>
        <v>-3.5359416823512217E-4</v>
      </c>
      <c r="EI17" s="45">
        <f t="shared" si="22"/>
        <v>-3.0187996329152284E-4</v>
      </c>
      <c r="EJ17" s="45">
        <f t="shared" si="23"/>
        <v>-3.0244204015409098E-4</v>
      </c>
      <c r="EK17" s="45">
        <f t="shared" si="24"/>
        <v>-3.1254512117917825E-4</v>
      </c>
      <c r="EL17" s="45">
        <f t="shared" si="25"/>
        <v>-3.2630630977990708E-4</v>
      </c>
      <c r="EM17" s="45">
        <f t="shared" si="26"/>
        <v>-3.6400816122694242E-4</v>
      </c>
      <c r="EN17" s="45">
        <f t="shared" si="27"/>
        <v>-3.3014723659874687E-4</v>
      </c>
      <c r="EO17" s="45">
        <f t="shared" si="28"/>
        <v>-3.9558185358468817E-4</v>
      </c>
      <c r="EP17" s="45">
        <f t="shared" si="29"/>
        <v>-3.9420051526305091E-4</v>
      </c>
    </row>
    <row r="18" spans="1:146" x14ac:dyDescent="0.25">
      <c r="A18" s="22" t="s">
        <v>17</v>
      </c>
      <c r="B18" s="109">
        <v>76461.129587999996</v>
      </c>
      <c r="C18" s="109">
        <v>1258.3716730000001</v>
      </c>
      <c r="D18" s="109">
        <v>1482.745253</v>
      </c>
      <c r="E18" s="109">
        <v>8280.4226230000004</v>
      </c>
      <c r="F18" s="109">
        <v>7056.2488460000004</v>
      </c>
      <c r="G18" s="109">
        <v>708.01742400000001</v>
      </c>
      <c r="H18" s="109">
        <v>18308.015596000001</v>
      </c>
      <c r="I18" s="109">
        <v>511.04945300000003</v>
      </c>
      <c r="J18" s="109">
        <v>250.970089</v>
      </c>
      <c r="K18" s="109">
        <v>204.387045</v>
      </c>
      <c r="L18" s="109">
        <v>181.05422899999999</v>
      </c>
      <c r="M18" s="109">
        <v>1215.6673410000001</v>
      </c>
      <c r="N18" s="109">
        <v>141.94483099999999</v>
      </c>
      <c r="O18" s="109">
        <v>73.297065000000003</v>
      </c>
      <c r="P18" s="109">
        <v>6.7851831000000002</v>
      </c>
      <c r="Q18" s="109">
        <v>2.7236220000000002</v>
      </c>
      <c r="R18" s="109">
        <v>3.3217007000000001</v>
      </c>
      <c r="S18" s="109">
        <v>3.0442163999999998</v>
      </c>
      <c r="T18" s="109">
        <v>13.0502118</v>
      </c>
      <c r="U18" s="109">
        <v>725.21448799999996</v>
      </c>
      <c r="V18" s="109">
        <v>138.795041</v>
      </c>
      <c r="W18" s="109">
        <v>25.430482000000001</v>
      </c>
      <c r="X18" s="109">
        <v>20.020467</v>
      </c>
      <c r="Y18" s="109">
        <v>0.18414900000000001</v>
      </c>
      <c r="Z18" s="109">
        <v>8.3369540000000004</v>
      </c>
      <c r="AA18" s="109">
        <v>44.626803000000002</v>
      </c>
      <c r="AB18" s="109">
        <v>29.363399999999999</v>
      </c>
      <c r="AC18" s="109">
        <v>0.51541369999999997</v>
      </c>
      <c r="AD18" s="109">
        <v>1.0160100000000001</v>
      </c>
      <c r="AE18" s="109">
        <v>0.41021999999999997</v>
      </c>
      <c r="AG18" s="109" t="s">
        <v>17</v>
      </c>
      <c r="AH18" s="109">
        <v>1056.57904658693</v>
      </c>
      <c r="AI18" s="109">
        <v>476.75900108452998</v>
      </c>
      <c r="AJ18" s="109">
        <v>25.428979082405998</v>
      </c>
      <c r="AK18" s="109">
        <v>250.954473598155</v>
      </c>
      <c r="AL18" s="109">
        <v>20.019059656369901</v>
      </c>
      <c r="AM18" s="109">
        <v>1.0159925653312101</v>
      </c>
      <c r="AN18" s="109">
        <v>511.01876649170998</v>
      </c>
      <c r="AO18" s="109">
        <v>511.01876649170998</v>
      </c>
      <c r="AP18" s="109">
        <v>454.57537242986803</v>
      </c>
      <c r="AQ18" s="109">
        <v>66.769495289945198</v>
      </c>
      <c r="AR18" s="109">
        <v>204.373487260627</v>
      </c>
      <c r="AS18" s="109">
        <v>0.51537802186151604</v>
      </c>
      <c r="AT18" s="109">
        <v>181.04199250051599</v>
      </c>
      <c r="AU18" s="109">
        <v>0.18413616430087501</v>
      </c>
      <c r="AV18" s="109">
        <v>5478.4999617883996</v>
      </c>
      <c r="AW18" s="109">
        <v>76454.581513935904</v>
      </c>
      <c r="AX18" s="109">
        <v>798.91880428778404</v>
      </c>
      <c r="AY18" s="109">
        <v>224.51688664290899</v>
      </c>
      <c r="AZ18" s="109">
        <v>260.48837047859303</v>
      </c>
      <c r="BA18" s="109">
        <v>0.410215505030947</v>
      </c>
      <c r="BB18" s="109">
        <v>8.5201036895122595</v>
      </c>
      <c r="BC18" s="109">
        <v>82.364257938047302</v>
      </c>
      <c r="BD18" s="109">
        <v>1215.58677874156</v>
      </c>
      <c r="BE18" s="109">
        <v>1215.58677874156</v>
      </c>
      <c r="BF18" s="109">
        <v>8.3363786681396004</v>
      </c>
      <c r="BG18" s="109">
        <v>12613562.008493301</v>
      </c>
      <c r="BH18" s="109">
        <v>0</v>
      </c>
      <c r="BI18" s="109">
        <v>378.394257262152</v>
      </c>
      <c r="BJ18" s="109">
        <v>101.155858426438</v>
      </c>
      <c r="BK18" s="109">
        <v>1734.1426297834701</v>
      </c>
      <c r="BL18" s="109">
        <v>252.383134320849</v>
      </c>
      <c r="BM18" s="109">
        <v>725.16952596040505</v>
      </c>
      <c r="BN18" s="109">
        <v>44.6236538903877</v>
      </c>
      <c r="BO18" s="109">
        <v>138.785364880391</v>
      </c>
      <c r="BP18" s="109">
        <v>1258.26438326317</v>
      </c>
      <c r="BQ18" s="109">
        <v>0</v>
      </c>
      <c r="BR18" s="109">
        <v>19021.273279761001</v>
      </c>
      <c r="BS18" s="109">
        <v>1334.39687262179</v>
      </c>
      <c r="BT18" s="109">
        <v>148.26628300891201</v>
      </c>
      <c r="BU18" s="109">
        <v>1482.6631556307</v>
      </c>
      <c r="BV18" s="109">
        <v>0</v>
      </c>
      <c r="BW18" s="109">
        <v>917.89014275913303</v>
      </c>
      <c r="BX18" s="109">
        <v>6.7847240556259196</v>
      </c>
      <c r="BY18" s="109">
        <v>2.7234381856168199</v>
      </c>
      <c r="BZ18" s="109">
        <v>3.3214654010646099</v>
      </c>
      <c r="CA18" s="109">
        <v>3.04400597401147</v>
      </c>
      <c r="CB18" s="109">
        <v>13.0493246086608</v>
      </c>
      <c r="CC18" s="109">
        <v>0.28408552480916199</v>
      </c>
      <c r="CD18" s="109">
        <v>5179.2513998758504</v>
      </c>
      <c r="CE18" s="109">
        <v>0.186680521227753</v>
      </c>
      <c r="CF18" s="109">
        <v>51.821725629612402</v>
      </c>
      <c r="CG18" s="109">
        <v>274.93767365741201</v>
      </c>
      <c r="CH18" s="109">
        <v>0.11218109063752101</v>
      </c>
      <c r="CI18" s="109">
        <v>0</v>
      </c>
      <c r="CJ18" s="109">
        <v>28.352237625622099</v>
      </c>
      <c r="CK18" s="109">
        <v>8280.1027778651605</v>
      </c>
      <c r="CL18" s="109">
        <v>7056.0295576509898</v>
      </c>
      <c r="CM18" s="109">
        <v>1224.0732202141701</v>
      </c>
      <c r="CN18" s="109">
        <v>0.334927136121077</v>
      </c>
      <c r="CO18" s="109">
        <v>1.33201656597055E-2</v>
      </c>
      <c r="CP18" s="109">
        <v>45.563753346891701</v>
      </c>
      <c r="CQ18" s="109">
        <v>5.4301372564581598</v>
      </c>
      <c r="CR18" s="109">
        <v>2712.2188240987198</v>
      </c>
      <c r="CS18" s="109">
        <v>23.052123879583501</v>
      </c>
      <c r="CT18" s="109">
        <v>8.8755643309798895</v>
      </c>
      <c r="CU18" s="109">
        <v>3874.5550121639999</v>
      </c>
      <c r="CV18" s="109">
        <v>73.071600591173706</v>
      </c>
      <c r="CW18" s="109">
        <v>0.184388868123921</v>
      </c>
      <c r="CX18" s="109">
        <v>30.0911945046489</v>
      </c>
      <c r="CY18" s="109">
        <v>1.57278504781273E-2</v>
      </c>
      <c r="CZ18" s="109">
        <v>707.97074165379695</v>
      </c>
      <c r="DA18" s="109">
        <v>263.41714559442499</v>
      </c>
      <c r="DB18" s="109">
        <v>29.361464724000001</v>
      </c>
      <c r="DC18" s="109">
        <v>0</v>
      </c>
      <c r="DD18" s="109">
        <v>277.68501475073202</v>
      </c>
      <c r="DE18" s="109">
        <v>852.52782832409503</v>
      </c>
      <c r="DF18" s="109">
        <v>141.93535958611699</v>
      </c>
      <c r="DG18" s="109">
        <v>0</v>
      </c>
      <c r="DH18" s="109">
        <v>2935.52657914561</v>
      </c>
      <c r="DI18" s="109">
        <v>18306.472970893399</v>
      </c>
      <c r="DJ18" s="109">
        <v>73.291899830439505</v>
      </c>
      <c r="DK18" s="109">
        <v>627.92152277354501</v>
      </c>
      <c r="DM18" s="45">
        <f t="shared" si="0"/>
        <v>-8.5639253557666939E-5</v>
      </c>
      <c r="DN18" s="45">
        <f t="shared" si="1"/>
        <v>-8.5260769240254143E-5</v>
      </c>
      <c r="DO18" s="45">
        <f t="shared" si="2"/>
        <v>-5.5368492419022694E-5</v>
      </c>
      <c r="DP18" s="45">
        <f t="shared" si="3"/>
        <v>-3.8626667913234132E-5</v>
      </c>
      <c r="DQ18" s="45">
        <f t="shared" si="4"/>
        <v>-3.1077184747381517E-5</v>
      </c>
      <c r="DR18" s="45">
        <f t="shared" si="5"/>
        <v>-6.5933894591633824E-5</v>
      </c>
      <c r="DS18" s="45">
        <f t="shared" si="6"/>
        <v>-8.4259547328491226E-5</v>
      </c>
      <c r="DT18" s="45">
        <f t="shared" si="7"/>
        <v>-6.0046064250548804E-5</v>
      </c>
      <c r="DU18" s="45">
        <f t="shared" si="8"/>
        <v>-6.2220170966257126E-5</v>
      </c>
      <c r="DV18" s="45">
        <f t="shared" si="9"/>
        <v>-6.6333653255757312E-5</v>
      </c>
      <c r="DW18" s="45">
        <f t="shared" si="10"/>
        <v>-6.7584720619831922E-5</v>
      </c>
      <c r="DX18" s="45">
        <f t="shared" si="11"/>
        <v>-6.6269986634499901E-5</v>
      </c>
      <c r="DY18" s="45">
        <f t="shared" si="12"/>
        <v>-6.6726021766905008E-5</v>
      </c>
      <c r="DZ18" s="45">
        <f t="shared" si="13"/>
        <v>-7.0468982086783943E-5</v>
      </c>
      <c r="EA18" s="45">
        <f t="shared" si="14"/>
        <v>-6.7653940551820832E-5</v>
      </c>
      <c r="EB18" s="45">
        <f t="shared" si="15"/>
        <v>-6.7488947871719958E-5</v>
      </c>
      <c r="EC18" s="45">
        <f t="shared" si="16"/>
        <v>-7.0836886475113378E-5</v>
      </c>
      <c r="ED18" s="45">
        <f t="shared" si="17"/>
        <v>-6.9123203110602659E-5</v>
      </c>
      <c r="EE18" s="45">
        <f t="shared" si="18"/>
        <v>-6.7982907311836408E-5</v>
      </c>
      <c r="EF18" s="45">
        <f t="shared" si="19"/>
        <v>-6.1998264429194441E-5</v>
      </c>
      <c r="EG18" s="45">
        <f t="shared" si="20"/>
        <v>-6.9715168058469531E-5</v>
      </c>
      <c r="EH18" s="45">
        <f t="shared" si="21"/>
        <v>-5.9099060489804908E-5</v>
      </c>
      <c r="EI18" s="45">
        <f t="shared" si="22"/>
        <v>-7.0295244866115181E-5</v>
      </c>
      <c r="EJ18" s="45">
        <f t="shared" si="23"/>
        <v>-6.9702790267645829E-5</v>
      </c>
      <c r="EK18" s="45">
        <f t="shared" si="24"/>
        <v>-6.9009839852785708E-5</v>
      </c>
      <c r="EL18" s="45">
        <f t="shared" si="25"/>
        <v>-7.056543154798631E-5</v>
      </c>
      <c r="EM18" s="45">
        <f t="shared" si="26"/>
        <v>-6.590776272494137E-5</v>
      </c>
      <c r="EN18" s="45">
        <f t="shared" si="27"/>
        <v>-6.9222332436894821E-5</v>
      </c>
      <c r="EO18" s="45">
        <f t="shared" si="28"/>
        <v>-1.715993817974844E-5</v>
      </c>
      <c r="EP18" s="45">
        <f t="shared" si="29"/>
        <v>-1.095745954114995E-5</v>
      </c>
    </row>
    <row r="19" spans="1:146" x14ac:dyDescent="0.25">
      <c r="A19" s="22" t="s">
        <v>18</v>
      </c>
      <c r="B19" s="109">
        <v>565114.02630999999</v>
      </c>
      <c r="C19" s="109">
        <v>9285.4560340000007</v>
      </c>
      <c r="D19" s="109">
        <v>9245.34656</v>
      </c>
      <c r="E19" s="109">
        <v>59275.400006999997</v>
      </c>
      <c r="F19" s="109">
        <v>50381.318914000003</v>
      </c>
      <c r="G19" s="109">
        <v>4712.3830909999997</v>
      </c>
      <c r="H19" s="109">
        <v>134310.06294999999</v>
      </c>
      <c r="I19" s="109">
        <v>3266.0156280000001</v>
      </c>
      <c r="J19" s="109">
        <v>1620.872564</v>
      </c>
      <c r="K19" s="109">
        <v>1361.25261</v>
      </c>
      <c r="L19" s="109">
        <v>1220.953158</v>
      </c>
      <c r="M19" s="109">
        <v>8091.9091589999998</v>
      </c>
      <c r="N19" s="109">
        <v>950.45903599999997</v>
      </c>
      <c r="O19" s="109">
        <v>495.42652900000002</v>
      </c>
      <c r="P19" s="109">
        <v>45.6831526</v>
      </c>
      <c r="Q19" s="109">
        <v>18.499815999999999</v>
      </c>
      <c r="R19" s="109">
        <v>22.5361932</v>
      </c>
      <c r="S19" s="109">
        <v>20.646215399999999</v>
      </c>
      <c r="T19" s="109">
        <v>88.069800799999996</v>
      </c>
      <c r="U19" s="109">
        <v>4792.5397510000003</v>
      </c>
      <c r="V19" s="109">
        <v>938.49379599999997</v>
      </c>
      <c r="W19" s="109">
        <v>162.73416800000001</v>
      </c>
      <c r="X19" s="109">
        <v>135.98279299999999</v>
      </c>
      <c r="Y19" s="109">
        <v>1.2504150000000001</v>
      </c>
      <c r="Z19" s="109">
        <v>56.468418</v>
      </c>
      <c r="AA19" s="109">
        <v>301.96277700000002</v>
      </c>
      <c r="AB19" s="109">
        <v>194.20662400000001</v>
      </c>
      <c r="AC19" s="109">
        <v>3.4853312000000001</v>
      </c>
      <c r="AD19" s="109">
        <v>3.8595600000000001</v>
      </c>
      <c r="AE19" s="109">
        <v>1.5583199999999999</v>
      </c>
      <c r="AG19" s="109" t="s">
        <v>18</v>
      </c>
      <c r="AH19" s="109">
        <v>7992.8838522546303</v>
      </c>
      <c r="AI19" s="109">
        <v>3554.0631573647702</v>
      </c>
      <c r="AJ19" s="109">
        <v>162.797602806654</v>
      </c>
      <c r="AK19" s="109">
        <v>1621.50538824661</v>
      </c>
      <c r="AL19" s="109">
        <v>136.03644556659</v>
      </c>
      <c r="AM19" s="109">
        <v>3.8607842472770102</v>
      </c>
      <c r="AN19" s="109">
        <v>3267.2881712353801</v>
      </c>
      <c r="AO19" s="109">
        <v>3267.2881712353801</v>
      </c>
      <c r="AP19" s="109">
        <v>3194.0691638509002</v>
      </c>
      <c r="AQ19" s="109">
        <v>504.98170076076599</v>
      </c>
      <c r="AR19" s="109">
        <v>1361.7877265182501</v>
      </c>
      <c r="AS19" s="109">
        <v>3.48670518414791</v>
      </c>
      <c r="AT19" s="109">
        <v>1221.4343119621601</v>
      </c>
      <c r="AU19" s="109">
        <v>1.2509087197004001</v>
      </c>
      <c r="AV19" s="109">
        <v>40443.9930837875</v>
      </c>
      <c r="AW19" s="109">
        <v>565427.24458340905</v>
      </c>
      <c r="AX19" s="109">
        <v>5948.6227067452201</v>
      </c>
      <c r="AY19" s="109">
        <v>1622.44097764819</v>
      </c>
      <c r="AZ19" s="109">
        <v>1956.3827947644299</v>
      </c>
      <c r="BA19" s="109">
        <v>1.5588216949944</v>
      </c>
      <c r="BB19" s="109">
        <v>64.453617874269199</v>
      </c>
      <c r="BC19" s="109">
        <v>623.07510311774797</v>
      </c>
      <c r="BD19" s="109">
        <v>8095.0898520210003</v>
      </c>
      <c r="BE19" s="109">
        <v>8095.0898520210003</v>
      </c>
      <c r="BF19" s="109">
        <v>56.4906196657777</v>
      </c>
      <c r="BG19" s="109">
        <v>84345412.001826495</v>
      </c>
      <c r="BH19" s="109">
        <v>0</v>
      </c>
      <c r="BI19" s="109">
        <v>2830.6689828288099</v>
      </c>
      <c r="BJ19" s="109">
        <v>758.63602928552996</v>
      </c>
      <c r="BK19" s="109">
        <v>13104.9801665671</v>
      </c>
      <c r="BL19" s="109">
        <v>1888.4544622089199</v>
      </c>
      <c r="BM19" s="109">
        <v>4794.4353956903497</v>
      </c>
      <c r="BN19" s="109">
        <v>302.08182481852401</v>
      </c>
      <c r="BO19" s="109">
        <v>938.86405322972996</v>
      </c>
      <c r="BP19" s="109">
        <v>9290.5588197732504</v>
      </c>
      <c r="BQ19" s="109">
        <v>0</v>
      </c>
      <c r="BR19" s="109">
        <v>139662.47880575599</v>
      </c>
      <c r="BS19" s="109">
        <v>8323.1840754525201</v>
      </c>
      <c r="BT19" s="109">
        <v>924.79822874209697</v>
      </c>
      <c r="BU19" s="109">
        <v>9247.9823041946202</v>
      </c>
      <c r="BV19" s="109">
        <v>0</v>
      </c>
      <c r="BW19" s="109">
        <v>6879.4814039448302</v>
      </c>
      <c r="BX19" s="109">
        <v>45.701180459538001</v>
      </c>
      <c r="BY19" s="109">
        <v>18.507114345025499</v>
      </c>
      <c r="BZ19" s="109">
        <v>22.5450964711188</v>
      </c>
      <c r="CA19" s="109">
        <v>20.654342405873098</v>
      </c>
      <c r="CB19" s="109">
        <v>88.104433813636604</v>
      </c>
      <c r="CC19" s="109">
        <v>1.7508185982131499</v>
      </c>
      <c r="CD19" s="109">
        <v>38647.095140534599</v>
      </c>
      <c r="CE19" s="109">
        <v>0.98219650060351504</v>
      </c>
      <c r="CF19" s="109">
        <v>278.38028074361898</v>
      </c>
      <c r="CG19" s="109">
        <v>1914.8722874187699</v>
      </c>
      <c r="CH19" s="109">
        <v>0.65604023468201</v>
      </c>
      <c r="CI19" s="109">
        <v>0</v>
      </c>
      <c r="CJ19" s="109">
        <v>127.482252891857</v>
      </c>
      <c r="CK19" s="109">
        <v>59308.537044340999</v>
      </c>
      <c r="CL19" s="109">
        <v>50409.845959699996</v>
      </c>
      <c r="CM19" s="109">
        <v>8898.6910846409392</v>
      </c>
      <c r="CN19" s="109">
        <v>1.5264036509091301</v>
      </c>
      <c r="CO19" s="109">
        <v>9.4271295955069806E-2</v>
      </c>
      <c r="CP19" s="109">
        <v>276.69038627269998</v>
      </c>
      <c r="CQ19" s="109">
        <v>32.825576648974497</v>
      </c>
      <c r="CR19" s="109">
        <v>19500.949208849299</v>
      </c>
      <c r="CS19" s="109">
        <v>149.49760508055101</v>
      </c>
      <c r="CT19" s="109">
        <v>61.468987882405401</v>
      </c>
      <c r="CU19" s="109">
        <v>27858.180100949601</v>
      </c>
      <c r="CV19" s="109">
        <v>528.95597166545701</v>
      </c>
      <c r="CW19" s="109">
        <v>1.18752972441122</v>
      </c>
      <c r="CX19" s="109">
        <v>203.203501644537</v>
      </c>
      <c r="CY19" s="109">
        <v>9.8511312857906499E-2</v>
      </c>
      <c r="CZ19" s="109">
        <v>4714.2355031849002</v>
      </c>
      <c r="DA19" s="109">
        <v>1938.78176566655</v>
      </c>
      <c r="DB19" s="109">
        <v>194.28294253771301</v>
      </c>
      <c r="DC19" s="109">
        <v>0</v>
      </c>
      <c r="DD19" s="109">
        <v>2100.6297143421598</v>
      </c>
      <c r="DE19" s="109">
        <v>6384.0799016967603</v>
      </c>
      <c r="DF19" s="109">
        <v>950.833105743381</v>
      </c>
      <c r="DG19" s="109">
        <v>0</v>
      </c>
      <c r="DH19" s="109">
        <v>21999.530500835899</v>
      </c>
      <c r="DI19" s="109">
        <v>134383.68481544501</v>
      </c>
      <c r="DJ19" s="109">
        <v>495.62175872308001</v>
      </c>
      <c r="DK19" s="109">
        <v>4702.6049372521402</v>
      </c>
      <c r="DM19" s="45">
        <f t="shared" si="0"/>
        <v>5.5425676735413503E-4</v>
      </c>
      <c r="DN19" s="45">
        <f t="shared" si="1"/>
        <v>5.495460594035598E-4</v>
      </c>
      <c r="DO19" s="45">
        <f t="shared" si="2"/>
        <v>2.8508873923923533E-4</v>
      </c>
      <c r="DP19" s="45">
        <f t="shared" si="3"/>
        <v>5.5903523784047815E-4</v>
      </c>
      <c r="DQ19" s="45">
        <f t="shared" si="4"/>
        <v>5.66222685608697E-4</v>
      </c>
      <c r="DR19" s="45">
        <f t="shared" si="5"/>
        <v>3.9309456577040814E-4</v>
      </c>
      <c r="DS19" s="45">
        <f t="shared" si="6"/>
        <v>5.4814854395852529E-4</v>
      </c>
      <c r="DT19" s="45">
        <f t="shared" si="7"/>
        <v>3.8963170429140356E-4</v>
      </c>
      <c r="DU19" s="45">
        <f t="shared" si="8"/>
        <v>3.9042196201303023E-4</v>
      </c>
      <c r="DV19" s="45">
        <f t="shared" si="9"/>
        <v>3.9310596308065579E-4</v>
      </c>
      <c r="DW19" s="45">
        <f t="shared" si="10"/>
        <v>3.9408060743971528E-4</v>
      </c>
      <c r="DX19" s="45">
        <f t="shared" si="11"/>
        <v>3.9307077705671501E-4</v>
      </c>
      <c r="DY19" s="45">
        <f t="shared" si="12"/>
        <v>3.9356745447473264E-4</v>
      </c>
      <c r="DZ19" s="45">
        <f t="shared" si="13"/>
        <v>3.9406392603572098E-4</v>
      </c>
      <c r="EA19" s="45">
        <f t="shared" si="14"/>
        <v>3.9462818373882711E-4</v>
      </c>
      <c r="EB19" s="45">
        <f t="shared" si="15"/>
        <v>3.9450906027931293E-4</v>
      </c>
      <c r="EC19" s="45">
        <f t="shared" si="16"/>
        <v>3.9506544161151423E-4</v>
      </c>
      <c r="ED19" s="45">
        <f t="shared" si="17"/>
        <v>3.9363174875620718E-4</v>
      </c>
      <c r="EE19" s="45">
        <f t="shared" si="18"/>
        <v>3.9324505474080463E-4</v>
      </c>
      <c r="EF19" s="45">
        <f t="shared" si="19"/>
        <v>3.955407338987348E-4</v>
      </c>
      <c r="EG19" s="45">
        <f t="shared" si="20"/>
        <v>3.9452283148602366E-4</v>
      </c>
      <c r="EH19" s="45">
        <f t="shared" si="21"/>
        <v>3.8980631685158552E-4</v>
      </c>
      <c r="EI19" s="45">
        <f t="shared" si="22"/>
        <v>3.9455408589833248E-4</v>
      </c>
      <c r="EJ19" s="45">
        <f t="shared" si="23"/>
        <v>3.9484467188894833E-4</v>
      </c>
      <c r="EK19" s="45">
        <f t="shared" si="24"/>
        <v>3.9316960814628172E-4</v>
      </c>
      <c r="EL19" s="45">
        <f t="shared" si="25"/>
        <v>3.9424666744270723E-4</v>
      </c>
      <c r="EM19" s="45">
        <f t="shared" si="26"/>
        <v>3.9297597651976647E-4</v>
      </c>
      <c r="EN19" s="45">
        <f t="shared" si="27"/>
        <v>3.9421910546403775E-4</v>
      </c>
      <c r="EO19" s="45">
        <f t="shared" si="28"/>
        <v>3.1719866435813749E-4</v>
      </c>
      <c r="EP19" s="45">
        <f t="shared" si="29"/>
        <v>3.2194606653326326E-4</v>
      </c>
    </row>
    <row r="20" spans="1:146" x14ac:dyDescent="0.25">
      <c r="A20" s="22" t="s">
        <v>19</v>
      </c>
      <c r="B20" s="109">
        <v>7651.0522220000003</v>
      </c>
      <c r="C20" s="109">
        <v>125.252195</v>
      </c>
      <c r="D20" s="109">
        <v>87.852985000000004</v>
      </c>
      <c r="E20" s="109">
        <v>763.55873599999995</v>
      </c>
      <c r="F20" s="109">
        <v>647.08367299999998</v>
      </c>
      <c r="G20" s="109">
        <v>52.438583000000001</v>
      </c>
      <c r="H20" s="109">
        <v>1800.5002999999999</v>
      </c>
      <c r="I20" s="109">
        <v>34.340325999999997</v>
      </c>
      <c r="J20" s="109">
        <v>17.304093000000002</v>
      </c>
      <c r="K20" s="109">
        <v>15.161168999999999</v>
      </c>
      <c r="L20" s="109">
        <v>13.821847</v>
      </c>
      <c r="M20" s="109">
        <v>90.056279000000004</v>
      </c>
      <c r="N20" s="109">
        <v>10.66104</v>
      </c>
      <c r="O20" s="109">
        <v>5.6251709999999999</v>
      </c>
      <c r="P20" s="109">
        <v>0.51607599999999998</v>
      </c>
      <c r="Q20" s="109">
        <v>0.211364</v>
      </c>
      <c r="R20" s="109">
        <v>0.257108</v>
      </c>
      <c r="S20" s="109">
        <v>0.23543500000000001</v>
      </c>
      <c r="T20" s="109">
        <v>0.99793200000000004</v>
      </c>
      <c r="U20" s="109">
        <v>52.823019000000002</v>
      </c>
      <c r="V20" s="109">
        <v>10.66104</v>
      </c>
      <c r="W20" s="109">
        <v>1.714343</v>
      </c>
      <c r="X20" s="109">
        <v>1.55362</v>
      </c>
      <c r="Y20" s="109">
        <v>1.4283000000000001E-2</v>
      </c>
      <c r="Z20" s="109">
        <v>0.64287799999999995</v>
      </c>
      <c r="AA20" s="109">
        <v>3.4332479999999999</v>
      </c>
      <c r="AB20" s="109">
        <v>2.1429170000000002</v>
      </c>
      <c r="AC20" s="109">
        <v>3.9600999999999997E-2</v>
      </c>
      <c r="AG20" s="109" t="s">
        <v>19</v>
      </c>
      <c r="AH20" s="109">
        <v>111.516954874021</v>
      </c>
      <c r="AI20" s="109">
        <v>48.846292501061598</v>
      </c>
      <c r="AJ20" s="109">
        <v>1.71433390687125</v>
      </c>
      <c r="AK20" s="109">
        <v>17.3040763985145</v>
      </c>
      <c r="AL20" s="109">
        <v>1.5536194978653699</v>
      </c>
      <c r="AM20" s="109">
        <v>0</v>
      </c>
      <c r="AN20" s="109">
        <v>34.340304541253097</v>
      </c>
      <c r="AO20" s="109">
        <v>34.340304541253097</v>
      </c>
      <c r="AP20" s="109">
        <v>41.117344014550497</v>
      </c>
      <c r="AQ20" s="109">
        <v>7.0438454781450304</v>
      </c>
      <c r="AR20" s="109">
        <v>15.161141913925499</v>
      </c>
      <c r="AS20" s="109">
        <v>3.9600879538077401E-2</v>
      </c>
      <c r="AT20" s="109">
        <v>13.821860193407399</v>
      </c>
      <c r="AU20" s="109">
        <v>1.4282950279027901E-2</v>
      </c>
      <c r="AV20" s="109">
        <v>544.77507343838295</v>
      </c>
      <c r="AW20" s="109">
        <v>7651.0498912570201</v>
      </c>
      <c r="AX20" s="109">
        <v>81.656189813627805</v>
      </c>
      <c r="AY20" s="109">
        <v>21.5660819784976</v>
      </c>
      <c r="AZ20" s="109">
        <v>27.0958584177998</v>
      </c>
      <c r="BA20" s="109">
        <v>0</v>
      </c>
      <c r="BB20" s="109">
        <v>0.89925751259126596</v>
      </c>
      <c r="BC20" s="109">
        <v>8.6931440720746007</v>
      </c>
      <c r="BD20" s="109">
        <v>90.056271103411007</v>
      </c>
      <c r="BE20" s="109">
        <v>90.056271103411007</v>
      </c>
      <c r="BF20" s="109">
        <v>0.64287846920997305</v>
      </c>
      <c r="BG20" s="109">
        <v>943732.59725634695</v>
      </c>
      <c r="BH20" s="109">
        <v>0</v>
      </c>
      <c r="BI20" s="109">
        <v>39.045264948514301</v>
      </c>
      <c r="BJ20" s="109">
        <v>10.4916314204701</v>
      </c>
      <c r="BK20" s="109">
        <v>182.64975405910599</v>
      </c>
      <c r="BL20" s="109">
        <v>26.054976189244702</v>
      </c>
      <c r="BM20" s="109">
        <v>52.8231662308472</v>
      </c>
      <c r="BN20" s="109">
        <v>3.4332462339588901</v>
      </c>
      <c r="BO20" s="109">
        <v>10.6610341271985</v>
      </c>
      <c r="BP20" s="109">
        <v>125.2521543048</v>
      </c>
      <c r="BQ20" s="109">
        <v>0</v>
      </c>
      <c r="BR20" s="109">
        <v>1872.33890639726</v>
      </c>
      <c r="BS20" s="109">
        <v>79.067656068166897</v>
      </c>
      <c r="BT20" s="109">
        <v>8.78527373358245</v>
      </c>
      <c r="BU20" s="109">
        <v>87.852929801749298</v>
      </c>
      <c r="BV20" s="109">
        <v>0</v>
      </c>
      <c r="BW20" s="109">
        <v>95.078090985466005</v>
      </c>
      <c r="BX20" s="109">
        <v>0.51607643933817204</v>
      </c>
      <c r="BY20" s="109">
        <v>0.211363877008548</v>
      </c>
      <c r="BZ20" s="109">
        <v>0.25710851866377799</v>
      </c>
      <c r="CA20" s="109">
        <v>0.23543574379206</v>
      </c>
      <c r="CB20" s="109">
        <v>0.99793106870153203</v>
      </c>
      <c r="CC20" s="109">
        <v>1.7242307445559601E-2</v>
      </c>
      <c r="CD20" s="109">
        <v>531.69582352188297</v>
      </c>
      <c r="CE20" s="109">
        <v>7.7775196790070304E-3</v>
      </c>
      <c r="CF20" s="109">
        <v>2.0281856895782</v>
      </c>
      <c r="CG20" s="109">
        <v>21.881233287587399</v>
      </c>
      <c r="CH20" s="109">
        <v>9.480792120681E-3</v>
      </c>
      <c r="CI20" s="109">
        <v>0</v>
      </c>
      <c r="CJ20" s="109">
        <v>0.490381122813979</v>
      </c>
      <c r="CK20" s="109">
        <v>763.59085066402099</v>
      </c>
      <c r="CL20" s="109">
        <v>647.11581558297303</v>
      </c>
      <c r="CM20" s="109">
        <v>116.475035081047</v>
      </c>
      <c r="CN20" s="109">
        <v>6.9262856198019102E-3</v>
      </c>
      <c r="CO20" s="109">
        <v>1.3938262978334E-3</v>
      </c>
      <c r="CP20" s="109">
        <v>4.7036389347266496</v>
      </c>
      <c r="CQ20" s="109">
        <v>0.293190311788664</v>
      </c>
      <c r="CR20" s="109">
        <v>252.43827940276699</v>
      </c>
      <c r="CS20" s="109">
        <v>1.5913440766767499</v>
      </c>
      <c r="CT20" s="109">
        <v>0.72062746804675903</v>
      </c>
      <c r="CU20" s="109">
        <v>360.61783781698301</v>
      </c>
      <c r="CV20" s="109">
        <v>7.0445479360156904</v>
      </c>
      <c r="CW20" s="109">
        <v>1.25915842082926E-2</v>
      </c>
      <c r="CX20" s="109">
        <v>2.2943019227610599</v>
      </c>
      <c r="CY20" s="109">
        <v>1.38323387181225E-3</v>
      </c>
      <c r="CZ20" s="109">
        <v>52.438593467043603</v>
      </c>
      <c r="DA20" s="109">
        <v>26.2904240029692</v>
      </c>
      <c r="DB20" s="109">
        <v>2.1429208047906401</v>
      </c>
      <c r="DC20" s="109">
        <v>0</v>
      </c>
      <c r="DD20" s="109">
        <v>29.307725699477999</v>
      </c>
      <c r="DE20" s="109">
        <v>88.1529727397252</v>
      </c>
      <c r="DF20" s="109">
        <v>10.6610390292815</v>
      </c>
      <c r="DG20" s="109">
        <v>0</v>
      </c>
      <c r="DH20" s="109">
        <v>304.01814647252701</v>
      </c>
      <c r="DI20" s="109">
        <v>1800.49974227968</v>
      </c>
      <c r="DJ20" s="109">
        <v>5.6251729315564001</v>
      </c>
      <c r="DK20" s="109">
        <v>64.941430556835101</v>
      </c>
      <c r="DM20" s="45">
        <f t="shared" si="0"/>
        <v>-3.0463038448735651E-7</v>
      </c>
      <c r="DN20" s="45">
        <f t="shared" si="1"/>
        <v>-3.2490608247754361E-7</v>
      </c>
      <c r="DO20" s="45">
        <f t="shared" si="2"/>
        <v>-6.2830250680966722E-7</v>
      </c>
      <c r="DP20" s="45">
        <f t="shared" si="3"/>
        <v>4.2059192707654703E-5</v>
      </c>
      <c r="DQ20" s="45">
        <f t="shared" si="4"/>
        <v>4.9672993330263653E-5</v>
      </c>
      <c r="DR20" s="45">
        <f t="shared" si="5"/>
        <v>1.9960576741054016E-7</v>
      </c>
      <c r="DS20" s="45">
        <f t="shared" si="6"/>
        <v>-3.0975852649146645E-7</v>
      </c>
      <c r="DT20" s="45">
        <f t="shared" si="7"/>
        <v>-6.2488477541807818E-7</v>
      </c>
      <c r="DU20" s="45">
        <f t="shared" si="8"/>
        <v>-9.5939645619483826E-7</v>
      </c>
      <c r="DV20" s="45">
        <f t="shared" si="9"/>
        <v>-1.7865426142106327E-6</v>
      </c>
      <c r="DW20" s="45">
        <f t="shared" si="10"/>
        <v>9.5453287823761516E-7</v>
      </c>
      <c r="DX20" s="45">
        <f t="shared" si="11"/>
        <v>-8.7685046335459116E-8</v>
      </c>
      <c r="DY20" s="45">
        <f t="shared" si="12"/>
        <v>-9.1052889714337992E-8</v>
      </c>
      <c r="DZ20" s="45">
        <f t="shared" si="13"/>
        <v>3.4337736580074463E-7</v>
      </c>
      <c r="EA20" s="45">
        <f t="shared" si="14"/>
        <v>8.5130517998250576E-7</v>
      </c>
      <c r="EB20" s="45">
        <f t="shared" si="15"/>
        <v>-5.8189404058933754E-7</v>
      </c>
      <c r="EC20" s="45">
        <f t="shared" si="16"/>
        <v>2.0172992593848944E-6</v>
      </c>
      <c r="ED20" s="45">
        <f t="shared" si="17"/>
        <v>3.1592246692225708E-6</v>
      </c>
      <c r="EE20" s="45">
        <f t="shared" si="18"/>
        <v>-9.3322838430862817E-7</v>
      </c>
      <c r="EF20" s="45">
        <f t="shared" si="19"/>
        <v>2.7872478700522026E-6</v>
      </c>
      <c r="EG20" s="45">
        <f t="shared" si="20"/>
        <v>-5.5086572231390242E-7</v>
      </c>
      <c r="EH20" s="45">
        <f t="shared" si="21"/>
        <v>-5.3041478572086818E-6</v>
      </c>
      <c r="EI20" s="45">
        <f t="shared" si="22"/>
        <v>-3.23202990498438E-7</v>
      </c>
      <c r="EJ20" s="45">
        <f t="shared" si="23"/>
        <v>-3.4811294615948455E-6</v>
      </c>
      <c r="EK20" s="45">
        <f t="shared" si="24"/>
        <v>7.2985850052017099E-7</v>
      </c>
      <c r="EL20" s="45">
        <f t="shared" si="25"/>
        <v>-5.1439369069650374E-7</v>
      </c>
      <c r="EM20" s="45">
        <f t="shared" si="26"/>
        <v>1.7755193691043738E-6</v>
      </c>
      <c r="EN20" s="45">
        <f t="shared" si="27"/>
        <v>-3.0418909269130041E-6</v>
      </c>
      <c r="EO20" s="45">
        <f t="shared" si="28"/>
        <v>0</v>
      </c>
      <c r="EP20" s="45">
        <f t="shared" si="29"/>
        <v>0</v>
      </c>
    </row>
    <row r="21" spans="1:146" x14ac:dyDescent="0.25">
      <c r="A21" s="22" t="s">
        <v>20</v>
      </c>
      <c r="B21" s="109">
        <v>9214.6951370000006</v>
      </c>
      <c r="C21" s="109">
        <v>151.70539099999999</v>
      </c>
      <c r="D21" s="109">
        <v>158.087233</v>
      </c>
      <c r="E21" s="109">
        <v>969.74392699999999</v>
      </c>
      <c r="F21" s="109">
        <v>823.04145600000004</v>
      </c>
      <c r="G21" s="109">
        <v>79.111531999999997</v>
      </c>
      <c r="H21" s="109">
        <v>2187.6493810000002</v>
      </c>
      <c r="I21" s="109">
        <v>53.297877999999997</v>
      </c>
      <c r="J21" s="109">
        <v>26.65091</v>
      </c>
      <c r="K21" s="109">
        <v>22.862957999999999</v>
      </c>
      <c r="L21" s="109">
        <v>20.677312000000001</v>
      </c>
      <c r="M21" s="109">
        <v>135.85540499999999</v>
      </c>
      <c r="N21" s="109">
        <v>16.020925999999999</v>
      </c>
      <c r="O21" s="109">
        <v>8.4029930000000004</v>
      </c>
      <c r="P21" s="109">
        <v>0.77285550000000003</v>
      </c>
      <c r="Q21" s="109">
        <v>0.31477500000000003</v>
      </c>
      <c r="R21" s="109">
        <v>0.3831775</v>
      </c>
      <c r="S21" s="109">
        <v>0.35096500000000003</v>
      </c>
      <c r="T21" s="109">
        <v>1.4922139999999999</v>
      </c>
      <c r="U21" s="109">
        <v>80.069070999999994</v>
      </c>
      <c r="V21" s="109">
        <v>15.921875999999999</v>
      </c>
      <c r="W21" s="109">
        <v>2.6581540000000001</v>
      </c>
      <c r="X21" s="109">
        <v>2.313796</v>
      </c>
      <c r="Y21" s="109">
        <v>2.1274999999999999E-2</v>
      </c>
      <c r="Z21" s="109">
        <v>0.95908700000000002</v>
      </c>
      <c r="AA21" s="109">
        <v>5.1252319999999996</v>
      </c>
      <c r="AB21" s="109">
        <v>3.2464369999999998</v>
      </c>
      <c r="AC21" s="109">
        <v>5.91275E-2</v>
      </c>
      <c r="AD21" s="109">
        <v>3.1949999999999999E-2</v>
      </c>
      <c r="AE21" s="109">
        <v>1.29E-2</v>
      </c>
      <c r="AG21" s="109" t="s">
        <v>20</v>
      </c>
      <c r="AH21" s="109">
        <v>130.389933426862</v>
      </c>
      <c r="AI21" s="109">
        <v>57.5519120872762</v>
      </c>
      <c r="AJ21" s="109">
        <v>2.65814650576784</v>
      </c>
      <c r="AK21" s="109">
        <v>26.650910525847699</v>
      </c>
      <c r="AL21" s="109">
        <v>2.31378977555647</v>
      </c>
      <c r="AM21" s="109">
        <v>3.1949409436884402E-2</v>
      </c>
      <c r="AN21" s="109">
        <v>53.297857323694103</v>
      </c>
      <c r="AO21" s="109">
        <v>53.297857323694103</v>
      </c>
      <c r="AP21" s="109">
        <v>50.120151060616003</v>
      </c>
      <c r="AQ21" s="109">
        <v>8.2369133909806695</v>
      </c>
      <c r="AR21" s="109">
        <v>22.863012199785899</v>
      </c>
      <c r="AS21" s="109">
        <v>5.9127228357187901E-2</v>
      </c>
      <c r="AT21" s="109">
        <v>20.677316155858399</v>
      </c>
      <c r="AU21" s="109">
        <v>2.1274950154235299E-2</v>
      </c>
      <c r="AV21" s="109">
        <v>660.99143876801304</v>
      </c>
      <c r="AW21" s="109">
        <v>9214.6925506925199</v>
      </c>
      <c r="AX21" s="109">
        <v>96.269883878774394</v>
      </c>
      <c r="AY21" s="109">
        <v>25.850699182621401</v>
      </c>
      <c r="AZ21" s="109">
        <v>31.799942401103099</v>
      </c>
      <c r="BA21" s="109">
        <v>1.28998693210315E-2</v>
      </c>
      <c r="BB21" s="109">
        <v>1.0514493309116399</v>
      </c>
      <c r="BC21" s="109">
        <v>10.1643815654717</v>
      </c>
      <c r="BD21" s="109">
        <v>135.85537316118101</v>
      </c>
      <c r="BE21" s="109">
        <v>135.85537316118101</v>
      </c>
      <c r="BF21" s="109">
        <v>0.95908922898609394</v>
      </c>
      <c r="BG21" s="109">
        <v>1419738.4013966201</v>
      </c>
      <c r="BH21" s="109">
        <v>0</v>
      </c>
      <c r="BI21" s="109">
        <v>45.919141841797398</v>
      </c>
      <c r="BJ21" s="109">
        <v>12.3223208415095</v>
      </c>
      <c r="BK21" s="109">
        <v>213.674640773639</v>
      </c>
      <c r="BL21" s="109">
        <v>30.638159566381699</v>
      </c>
      <c r="BM21" s="109">
        <v>80.069298461947199</v>
      </c>
      <c r="BN21" s="109">
        <v>5.1252346433208196</v>
      </c>
      <c r="BO21" s="109">
        <v>15.9218517059838</v>
      </c>
      <c r="BP21" s="109">
        <v>151.70534814729001</v>
      </c>
      <c r="BQ21" s="109">
        <v>0</v>
      </c>
      <c r="BR21" s="109">
        <v>2272.7198312361802</v>
      </c>
      <c r="BS21" s="109">
        <v>142.27845629590399</v>
      </c>
      <c r="BT21" s="109">
        <v>15.8087228796772</v>
      </c>
      <c r="BU21" s="109">
        <v>158.08717917558101</v>
      </c>
      <c r="BV21" s="109">
        <v>0</v>
      </c>
      <c r="BW21" s="109">
        <v>111.705555434779</v>
      </c>
      <c r="BX21" s="109">
        <v>0.772854128323329</v>
      </c>
      <c r="BY21" s="109">
        <v>0.31477580700739</v>
      </c>
      <c r="BZ21" s="109">
        <v>0.38317706285707898</v>
      </c>
      <c r="CA21" s="109">
        <v>0.35096428790158501</v>
      </c>
      <c r="CB21" s="109">
        <v>1.4922125490611</v>
      </c>
      <c r="CC21" s="109">
        <v>2.55103027276685E-2</v>
      </c>
      <c r="CD21" s="109">
        <v>626.13348164189199</v>
      </c>
      <c r="CE21" s="109">
        <v>1.2954535690074201E-2</v>
      </c>
      <c r="CF21" s="109">
        <v>3.61223264097179</v>
      </c>
      <c r="CG21" s="109">
        <v>29.921334044323899</v>
      </c>
      <c r="CH21" s="109">
        <v>1.0815073441469999E-2</v>
      </c>
      <c r="CI21" s="109">
        <v>0</v>
      </c>
      <c r="CJ21" s="109">
        <v>1.3715814556016599</v>
      </c>
      <c r="CK21" s="109">
        <v>969.78605698992999</v>
      </c>
      <c r="CL21" s="109">
        <v>823.08361896460997</v>
      </c>
      <c r="CM21" s="109">
        <v>146.70243802531999</v>
      </c>
      <c r="CN21" s="109">
        <v>1.6981552913683501E-2</v>
      </c>
      <c r="CO21" s="109">
        <v>1.6197518697950201E-3</v>
      </c>
      <c r="CP21" s="109">
        <v>4.9113914504759197</v>
      </c>
      <c r="CQ21" s="109">
        <v>0.46281305356680202</v>
      </c>
      <c r="CR21" s="109">
        <v>319.67609693722801</v>
      </c>
      <c r="CS21" s="109">
        <v>2.2540983877599299</v>
      </c>
      <c r="CT21" s="109">
        <v>0.96779929606419801</v>
      </c>
      <c r="CU21" s="109">
        <v>456.67301046644201</v>
      </c>
      <c r="CV21" s="109">
        <v>8.4357381781118495</v>
      </c>
      <c r="CW21" s="109">
        <v>1.7859685191002901E-2</v>
      </c>
      <c r="CX21" s="109">
        <v>3.14589400728627</v>
      </c>
      <c r="CY21" s="109">
        <v>1.6263230542832999E-3</v>
      </c>
      <c r="CZ21" s="109">
        <v>79.111507595033004</v>
      </c>
      <c r="DA21" s="109">
        <v>31.190233019787801</v>
      </c>
      <c r="DB21" s="109">
        <v>3.2464414974982998</v>
      </c>
      <c r="DC21" s="109">
        <v>0</v>
      </c>
      <c r="DD21" s="109">
        <v>34.267919373037003</v>
      </c>
      <c r="DE21" s="109">
        <v>103.616319202855</v>
      </c>
      <c r="DF21" s="109">
        <v>16.020916540710001</v>
      </c>
      <c r="DG21" s="109">
        <v>0</v>
      </c>
      <c r="DH21" s="109">
        <v>357.20168290679402</v>
      </c>
      <c r="DI21" s="109">
        <v>2187.6487960008099</v>
      </c>
      <c r="DJ21" s="109">
        <v>8.40297230112931</v>
      </c>
      <c r="DK21" s="109">
        <v>76.329075616752306</v>
      </c>
      <c r="DM21" s="45">
        <f t="shared" si="0"/>
        <v>-2.8067206155138885E-7</v>
      </c>
      <c r="DN21" s="45">
        <f t="shared" si="1"/>
        <v>-2.8247321798464714E-7</v>
      </c>
      <c r="DO21" s="45">
        <f t="shared" si="2"/>
        <v>-3.4047290197083641E-7</v>
      </c>
      <c r="DP21" s="45">
        <f t="shared" si="3"/>
        <v>4.3444448330124815E-5</v>
      </c>
      <c r="DQ21" s="45">
        <f t="shared" si="4"/>
        <v>5.1228239236990601E-5</v>
      </c>
      <c r="DR21" s="45">
        <f t="shared" si="5"/>
        <v>-3.0848811009088532E-7</v>
      </c>
      <c r="DS21" s="45">
        <f t="shared" si="6"/>
        <v>-2.6740994027839948E-7</v>
      </c>
      <c r="DT21" s="45">
        <f t="shared" si="7"/>
        <v>-3.8793863226759405E-7</v>
      </c>
      <c r="DU21" s="45">
        <f t="shared" si="8"/>
        <v>1.9730947258693023E-8</v>
      </c>
      <c r="DV21" s="45">
        <f t="shared" si="9"/>
        <v>2.3706375133202935E-6</v>
      </c>
      <c r="DW21" s="45">
        <f t="shared" si="10"/>
        <v>2.0098639507623905E-7</v>
      </c>
      <c r="DX21" s="45">
        <f t="shared" si="11"/>
        <v>-2.3435813233888247E-7</v>
      </c>
      <c r="DY21" s="45">
        <f t="shared" si="12"/>
        <v>-5.9043341180176598E-7</v>
      </c>
      <c r="DZ21" s="45">
        <f t="shared" si="13"/>
        <v>-2.4632735848213633E-6</v>
      </c>
      <c r="EA21" s="45">
        <f t="shared" si="14"/>
        <v>-1.7748164708988673E-6</v>
      </c>
      <c r="EB21" s="45">
        <f t="shared" si="15"/>
        <v>2.5637594788947129E-6</v>
      </c>
      <c r="EC21" s="45">
        <f t="shared" si="16"/>
        <v>-1.1408366123484393E-6</v>
      </c>
      <c r="ED21" s="45">
        <f t="shared" si="17"/>
        <v>-2.028972732358456E-6</v>
      </c>
      <c r="EE21" s="45">
        <f t="shared" si="18"/>
        <v>-9.7233969116776131E-7</v>
      </c>
      <c r="EF21" s="45">
        <f t="shared" si="19"/>
        <v>2.8408216101906309E-6</v>
      </c>
      <c r="EG21" s="45">
        <f t="shared" si="20"/>
        <v>-1.5258262405531237E-6</v>
      </c>
      <c r="EH21" s="45">
        <f t="shared" si="21"/>
        <v>-2.8193370888882848E-6</v>
      </c>
      <c r="EI21" s="45">
        <f t="shared" si="22"/>
        <v>-2.6901436124594045E-6</v>
      </c>
      <c r="EJ21" s="45">
        <f t="shared" si="23"/>
        <v>-2.3429266603912595E-6</v>
      </c>
      <c r="EK21" s="45">
        <f t="shared" si="24"/>
        <v>2.3240708026714444E-6</v>
      </c>
      <c r="EL21" s="45">
        <f t="shared" si="25"/>
        <v>5.157465691321033E-7</v>
      </c>
      <c r="EM21" s="45">
        <f t="shared" si="26"/>
        <v>1.3853644164370249E-6</v>
      </c>
      <c r="EN21" s="45">
        <f t="shared" si="27"/>
        <v>-4.5941873425782228E-6</v>
      </c>
      <c r="EO21" s="45">
        <f t="shared" si="28"/>
        <v>-1.8483978578952113E-5</v>
      </c>
      <c r="EP21" s="45">
        <f t="shared" si="29"/>
        <v>-1.0130152596933465E-5</v>
      </c>
    </row>
    <row r="22" spans="1:146" x14ac:dyDescent="0.25">
      <c r="A22" s="22" t="s">
        <v>127</v>
      </c>
      <c r="B22" s="109">
        <v>3408.241454</v>
      </c>
      <c r="C22" s="109">
        <v>55.987596000000003</v>
      </c>
      <c r="D22" s="109">
        <v>49.055501</v>
      </c>
      <c r="E22" s="109">
        <v>348.99471199999999</v>
      </c>
      <c r="F22" s="109">
        <v>295.75823300000002</v>
      </c>
      <c r="G22" s="109">
        <v>26.392851</v>
      </c>
      <c r="H22" s="109">
        <v>804.82173</v>
      </c>
      <c r="I22" s="109">
        <v>17.283822000000001</v>
      </c>
      <c r="J22" s="109">
        <v>8.7093190000000007</v>
      </c>
      <c r="K22" s="109">
        <v>7.6307660000000004</v>
      </c>
      <c r="L22" s="109">
        <v>6.956671</v>
      </c>
      <c r="M22" s="109">
        <v>45.326206999999997</v>
      </c>
      <c r="N22" s="109">
        <v>5.3658029999999997</v>
      </c>
      <c r="O22" s="109">
        <v>2.8312089999999999</v>
      </c>
      <c r="P22" s="109">
        <v>0.25975500000000001</v>
      </c>
      <c r="Q22" s="109">
        <v>0.106378</v>
      </c>
      <c r="R22" s="109">
        <v>0.12940199999999999</v>
      </c>
      <c r="S22" s="109">
        <v>0.118494</v>
      </c>
      <c r="T22" s="109">
        <v>0.50226700000000002</v>
      </c>
      <c r="U22" s="109">
        <v>26.586341999999998</v>
      </c>
      <c r="V22" s="109">
        <v>5.3658029999999997</v>
      </c>
      <c r="W22" s="109">
        <v>0.862842</v>
      </c>
      <c r="X22" s="109">
        <v>0.78195199999999998</v>
      </c>
      <c r="Y22" s="109">
        <v>7.1900000000000002E-3</v>
      </c>
      <c r="Z22" s="109">
        <v>0.32356299999999999</v>
      </c>
      <c r="AA22" s="109">
        <v>1.727989</v>
      </c>
      <c r="AB22" s="109">
        <v>1.078551</v>
      </c>
      <c r="AC22" s="109">
        <v>1.993E-2</v>
      </c>
      <c r="AG22" s="109" t="s">
        <v>127</v>
      </c>
      <c r="AH22" s="109">
        <v>49.049815744352003</v>
      </c>
      <c r="AI22" s="109">
        <v>21.484632707373901</v>
      </c>
      <c r="AJ22" s="109">
        <v>0.86284228895980397</v>
      </c>
      <c r="AK22" s="109">
        <v>8.7093228644985299</v>
      </c>
      <c r="AL22" s="109">
        <v>0.78195112073281603</v>
      </c>
      <c r="AM22" s="109">
        <v>0</v>
      </c>
      <c r="AN22" s="109">
        <v>17.283820657555101</v>
      </c>
      <c r="AO22" s="109">
        <v>17.283820657555101</v>
      </c>
      <c r="AP22" s="109">
        <v>18.085116876105701</v>
      </c>
      <c r="AQ22" s="109">
        <v>3.0981713861132998</v>
      </c>
      <c r="AR22" s="109">
        <v>7.6307681198059898</v>
      </c>
      <c r="AS22" s="109">
        <v>1.99299195813466E-2</v>
      </c>
      <c r="AT22" s="109">
        <v>6.9566748098048299</v>
      </c>
      <c r="AU22" s="109">
        <v>7.1899747855178296E-3</v>
      </c>
      <c r="AV22" s="109">
        <v>243.805772593021</v>
      </c>
      <c r="AW22" s="109">
        <v>3408.2403500939699</v>
      </c>
      <c r="AX22" s="109">
        <v>35.915802087600603</v>
      </c>
      <c r="AY22" s="109">
        <v>9.4856656756725499</v>
      </c>
      <c r="AZ22" s="109">
        <v>11.9178855569404</v>
      </c>
      <c r="BA22" s="109">
        <v>0</v>
      </c>
      <c r="BB22" s="109">
        <v>0.39552990599138999</v>
      </c>
      <c r="BC22" s="109">
        <v>3.82362236247292</v>
      </c>
      <c r="BD22" s="109">
        <v>45.326196885332102</v>
      </c>
      <c r="BE22" s="109">
        <v>45.326196885332102</v>
      </c>
      <c r="BF22" s="109">
        <v>0.323565649762727</v>
      </c>
      <c r="BG22" s="109">
        <v>474989.87887365802</v>
      </c>
      <c r="BH22" s="109">
        <v>0</v>
      </c>
      <c r="BI22" s="109">
        <v>17.1737396701885</v>
      </c>
      <c r="BJ22" s="109">
        <v>4.6146611140858802</v>
      </c>
      <c r="BK22" s="109">
        <v>80.336991846159194</v>
      </c>
      <c r="BL22" s="109">
        <v>11.4600644629485</v>
      </c>
      <c r="BM22" s="109">
        <v>26.586407052072001</v>
      </c>
      <c r="BN22" s="109">
        <v>1.72799609404256</v>
      </c>
      <c r="BO22" s="109">
        <v>5.3658378742900803</v>
      </c>
      <c r="BP22" s="109">
        <v>55.987586203475502</v>
      </c>
      <c r="BQ22" s="109">
        <v>0</v>
      </c>
      <c r="BR22" s="109">
        <v>836.41933828270896</v>
      </c>
      <c r="BS22" s="109">
        <v>44.149928967079397</v>
      </c>
      <c r="BT22" s="109">
        <v>4.9055589874171099</v>
      </c>
      <c r="BU22" s="109">
        <v>49.055487954496598</v>
      </c>
      <c r="BV22" s="109">
        <v>0</v>
      </c>
      <c r="BW22" s="109">
        <v>41.819308235365398</v>
      </c>
      <c r="BX22" s="109">
        <v>0.25975463113918301</v>
      </c>
      <c r="BY22" s="109">
        <v>0.10637817424229799</v>
      </c>
      <c r="BZ22" s="109">
        <v>0.129402200168653</v>
      </c>
      <c r="CA22" s="109">
        <v>0.118494466509036</v>
      </c>
      <c r="CB22" s="109">
        <v>0.50226906397261795</v>
      </c>
      <c r="CC22" s="109">
        <v>8.0454272281838806E-3</v>
      </c>
      <c r="CD22" s="109">
        <v>233.861969357959</v>
      </c>
      <c r="CE22" s="109">
        <v>3.5130824473508702E-3</v>
      </c>
      <c r="CF22" s="109">
        <v>0.95601623924557799</v>
      </c>
      <c r="CG22" s="109">
        <v>10.280396589449699</v>
      </c>
      <c r="CH22" s="109">
        <v>3.88487419875769E-3</v>
      </c>
      <c r="CI22" s="109">
        <v>0</v>
      </c>
      <c r="CJ22" s="109">
        <v>0.23133671676670101</v>
      </c>
      <c r="CK22" s="109">
        <v>349.00987606541099</v>
      </c>
      <c r="CL22" s="109">
        <v>295.773411727927</v>
      </c>
      <c r="CM22" s="109">
        <v>53.236464337483497</v>
      </c>
      <c r="CN22" s="109">
        <v>3.1700131726163901E-3</v>
      </c>
      <c r="CO22" s="109">
        <v>6.0933525135446396E-4</v>
      </c>
      <c r="CP22" s="109">
        <v>1.8870141150922899</v>
      </c>
      <c r="CQ22" s="109">
        <v>0.139807316038073</v>
      </c>
      <c r="CR22" s="109">
        <v>115.33953680891899</v>
      </c>
      <c r="CS22" s="109">
        <v>0.74231822505883505</v>
      </c>
      <c r="CT22" s="109">
        <v>0.33503560574744901</v>
      </c>
      <c r="CU22" s="109">
        <v>164.76754212205799</v>
      </c>
      <c r="CV22" s="109">
        <v>3.09848617585167</v>
      </c>
      <c r="CW22" s="109">
        <v>5.8622743982759797E-3</v>
      </c>
      <c r="CX22" s="109">
        <v>1.0687359788797199</v>
      </c>
      <c r="CY22" s="109">
        <v>5.8700397383113704E-4</v>
      </c>
      <c r="CZ22" s="109">
        <v>26.392832368259999</v>
      </c>
      <c r="DA22" s="109">
        <v>11.5636417286191</v>
      </c>
      <c r="DB22" s="109">
        <v>1.07854882945595</v>
      </c>
      <c r="DC22" s="109">
        <v>0</v>
      </c>
      <c r="DD22" s="109">
        <v>12.8907593671125</v>
      </c>
      <c r="DE22" s="109">
        <v>38.773362569974097</v>
      </c>
      <c r="DF22" s="109">
        <v>5.3658022750749197</v>
      </c>
      <c r="DG22" s="109">
        <v>0</v>
      </c>
      <c r="DH22" s="109">
        <v>133.719861997056</v>
      </c>
      <c r="DI22" s="109">
        <v>804.821494403016</v>
      </c>
      <c r="DJ22" s="109">
        <v>2.8311972803303602</v>
      </c>
      <c r="DK22" s="109">
        <v>28.5639642549204</v>
      </c>
      <c r="DM22" s="45">
        <f t="shared" si="0"/>
        <v>-3.2389314106355276E-7</v>
      </c>
      <c r="DN22" s="45">
        <f t="shared" si="1"/>
        <v>-1.749766948707212E-7</v>
      </c>
      <c r="DO22" s="45">
        <f t="shared" si="2"/>
        <v>-2.6593354741373245E-7</v>
      </c>
      <c r="DP22" s="45">
        <f t="shared" si="3"/>
        <v>4.3450702516660722E-5</v>
      </c>
      <c r="DQ22" s="45">
        <f t="shared" si="4"/>
        <v>5.1321404557416727E-5</v>
      </c>
      <c r="DR22" s="45">
        <f t="shared" si="5"/>
        <v>-7.0593889237262391E-7</v>
      </c>
      <c r="DS22" s="45">
        <f t="shared" si="6"/>
        <v>-2.9273188734382313E-7</v>
      </c>
      <c r="DT22" s="45">
        <f t="shared" si="7"/>
        <v>-7.7670604345035642E-8</v>
      </c>
      <c r="DU22" s="45">
        <f t="shared" si="8"/>
        <v>4.4371994287756246E-7</v>
      </c>
      <c r="DV22" s="45">
        <f t="shared" si="9"/>
        <v>2.7779727348590873E-7</v>
      </c>
      <c r="DW22" s="45">
        <f t="shared" si="10"/>
        <v>5.4764769382297547E-7</v>
      </c>
      <c r="DX22" s="45">
        <f t="shared" si="11"/>
        <v>-2.2315275342488826E-7</v>
      </c>
      <c r="DY22" s="45">
        <f t="shared" si="12"/>
        <v>-1.3510094946918064E-7</v>
      </c>
      <c r="DZ22" s="45">
        <f t="shared" si="13"/>
        <v>-4.139457609679349E-6</v>
      </c>
      <c r="EA22" s="45">
        <f t="shared" si="14"/>
        <v>-1.4200335585517271E-6</v>
      </c>
      <c r="EB22" s="45">
        <f t="shared" si="15"/>
        <v>1.6379542573914552E-6</v>
      </c>
      <c r="EC22" s="45">
        <f t="shared" si="16"/>
        <v>1.5468744920014901E-6</v>
      </c>
      <c r="ED22" s="45">
        <f t="shared" si="17"/>
        <v>3.9369844548958622E-6</v>
      </c>
      <c r="EE22" s="45">
        <f t="shared" si="18"/>
        <v>4.1093136079559958E-6</v>
      </c>
      <c r="EF22" s="45">
        <f t="shared" si="19"/>
        <v>2.4468229590559516E-6</v>
      </c>
      <c r="EG22" s="45">
        <f t="shared" si="20"/>
        <v>6.4993608749043239E-6</v>
      </c>
      <c r="EH22" s="45">
        <f t="shared" si="21"/>
        <v>3.3489306729792527E-7</v>
      </c>
      <c r="EI22" s="45">
        <f t="shared" si="22"/>
        <v>-1.1244516082199624E-6</v>
      </c>
      <c r="EJ22" s="45">
        <f t="shared" si="23"/>
        <v>-3.5068820821405764E-6</v>
      </c>
      <c r="EK22" s="45">
        <f t="shared" si="24"/>
        <v>8.1893255007954972E-6</v>
      </c>
      <c r="EL22" s="45">
        <f t="shared" si="25"/>
        <v>4.105374837485575E-6</v>
      </c>
      <c r="EM22" s="45">
        <f t="shared" si="26"/>
        <v>-2.0124630639170455E-6</v>
      </c>
      <c r="EN22" s="45">
        <f t="shared" si="27"/>
        <v>-4.0350553637564712E-6</v>
      </c>
      <c r="EO22" s="45">
        <f t="shared" si="28"/>
        <v>0</v>
      </c>
      <c r="EP22" s="45">
        <f t="shared" si="29"/>
        <v>0</v>
      </c>
    </row>
    <row r="23" spans="1:146" x14ac:dyDescent="0.25">
      <c r="A23" s="22" t="s">
        <v>22</v>
      </c>
      <c r="B23" s="109">
        <v>62567.841045000001</v>
      </c>
      <c r="C23" s="109">
        <v>1021.637219</v>
      </c>
      <c r="D23" s="109">
        <v>675.05614000000003</v>
      </c>
      <c r="E23" s="109">
        <v>6244.0230689999999</v>
      </c>
      <c r="F23" s="109">
        <v>5305.2602189999998</v>
      </c>
      <c r="G23" s="109">
        <v>415.22223600000001</v>
      </c>
      <c r="H23" s="109">
        <v>14763.139868</v>
      </c>
      <c r="I23" s="109">
        <v>288.60700400000002</v>
      </c>
      <c r="J23" s="109">
        <v>143.12297899999999</v>
      </c>
      <c r="K23" s="109">
        <v>119.93853</v>
      </c>
      <c r="L23" s="109">
        <v>107.48455800000001</v>
      </c>
      <c r="M23" s="109">
        <v>712.99793899999997</v>
      </c>
      <c r="N23" s="109">
        <v>83.712843000000007</v>
      </c>
      <c r="O23" s="109">
        <v>43.607120000000002</v>
      </c>
      <c r="P23" s="109">
        <v>4.0220824000000004</v>
      </c>
      <c r="Q23" s="109">
        <v>1.6277740000000001</v>
      </c>
      <c r="R23" s="109">
        <v>1.9831087999999999</v>
      </c>
      <c r="S23" s="109">
        <v>1.8168455999999999</v>
      </c>
      <c r="T23" s="109">
        <v>7.7527232000000001</v>
      </c>
      <c r="U23" s="109">
        <v>422.49498899999998</v>
      </c>
      <c r="V23" s="109">
        <v>82.603482999999997</v>
      </c>
      <c r="W23" s="109">
        <v>14.378935</v>
      </c>
      <c r="X23" s="109">
        <v>11.965147999999999</v>
      </c>
      <c r="Y23" s="109">
        <v>0.110032</v>
      </c>
      <c r="Z23" s="109">
        <v>4.9696319999999998</v>
      </c>
      <c r="AA23" s="109">
        <v>26.576644000000002</v>
      </c>
      <c r="AB23" s="109">
        <v>17.119644000000001</v>
      </c>
      <c r="AC23" s="109">
        <v>0.30674980000000002</v>
      </c>
      <c r="AD23" s="109">
        <v>0.35783999999999999</v>
      </c>
      <c r="AE23" s="109">
        <v>0.14448</v>
      </c>
      <c r="AG23" s="109" t="s">
        <v>22</v>
      </c>
      <c r="AH23" s="109">
        <v>907.802747318819</v>
      </c>
      <c r="AI23" s="109">
        <v>402.54940982566802</v>
      </c>
      <c r="AJ23" s="109">
        <v>14.379015974828301</v>
      </c>
      <c r="AK23" s="109">
        <v>143.123676279797</v>
      </c>
      <c r="AL23" s="109">
        <v>11.965207932300199</v>
      </c>
      <c r="AM23" s="109">
        <v>0.357834555465533</v>
      </c>
      <c r="AN23" s="109">
        <v>288.60865198773303</v>
      </c>
      <c r="AO23" s="109">
        <v>288.60865198773303</v>
      </c>
      <c r="AP23" s="109">
        <v>357.61016587870103</v>
      </c>
      <c r="AQ23" s="109">
        <v>57.351438777454398</v>
      </c>
      <c r="AR23" s="109">
        <v>119.939268459357</v>
      </c>
      <c r="AS23" s="109">
        <v>0.30675138101271798</v>
      </c>
      <c r="AT23" s="109">
        <v>107.48524196504999</v>
      </c>
      <c r="AU23" s="109">
        <v>0.110032591744638</v>
      </c>
      <c r="AV23" s="109">
        <v>4438.0631551801098</v>
      </c>
      <c r="AW23" s="109">
        <v>62568.371716992602</v>
      </c>
      <c r="AX23" s="109">
        <v>673.61779979136804</v>
      </c>
      <c r="AY23" s="109">
        <v>182.66834774743</v>
      </c>
      <c r="AZ23" s="109">
        <v>221.89991712089801</v>
      </c>
      <c r="BA23" s="109">
        <v>0.14447877044924601</v>
      </c>
      <c r="BB23" s="109">
        <v>7.3204005916899098</v>
      </c>
      <c r="BC23" s="109">
        <v>70.766623908790606</v>
      </c>
      <c r="BD23" s="109">
        <v>713.00216125000304</v>
      </c>
      <c r="BE23" s="109">
        <v>713.00216125000304</v>
      </c>
      <c r="BF23" s="109">
        <v>4.9696728618073198</v>
      </c>
      <c r="BG23" s="109">
        <v>7427638.7546735201</v>
      </c>
      <c r="BH23" s="109">
        <v>0</v>
      </c>
      <c r="BI23" s="109">
        <v>320.82585179654001</v>
      </c>
      <c r="BJ23" s="109">
        <v>86.024067689140395</v>
      </c>
      <c r="BK23" s="109">
        <v>1488.12976938425</v>
      </c>
      <c r="BL23" s="109">
        <v>214.04538834214799</v>
      </c>
      <c r="BM23" s="109">
        <v>422.498775881472</v>
      </c>
      <c r="BN23" s="109">
        <v>26.576797220461099</v>
      </c>
      <c r="BO23" s="109">
        <v>82.603966395675599</v>
      </c>
      <c r="BP23" s="109">
        <v>1021.64584532912</v>
      </c>
      <c r="BQ23" s="109">
        <v>0</v>
      </c>
      <c r="BR23" s="109">
        <v>15360.098128353</v>
      </c>
      <c r="BS23" s="109">
        <v>607.55253178282203</v>
      </c>
      <c r="BT23" s="109">
        <v>67.505807214471105</v>
      </c>
      <c r="BU23" s="109">
        <v>675.05833899729305</v>
      </c>
      <c r="BV23" s="109">
        <v>0</v>
      </c>
      <c r="BW23" s="109">
        <v>779.99202185548097</v>
      </c>
      <c r="BX23" s="109">
        <v>4.0221055165418296</v>
      </c>
      <c r="BY23" s="109">
        <v>1.6277845114943399</v>
      </c>
      <c r="BZ23" s="109">
        <v>1.9831216319141001</v>
      </c>
      <c r="CA23" s="109">
        <v>1.8168531853899701</v>
      </c>
      <c r="CB23" s="109">
        <v>7.7527466813935302</v>
      </c>
      <c r="CC23" s="109">
        <v>3.44400315260944E-2</v>
      </c>
      <c r="CD23" s="109">
        <v>4378.1523158650198</v>
      </c>
      <c r="CE23" s="109">
        <v>0.60978733280422404</v>
      </c>
      <c r="CF23" s="109">
        <v>37.643328302826802</v>
      </c>
      <c r="CG23" s="109">
        <v>246.588498819976</v>
      </c>
      <c r="CH23" s="109">
        <v>0.20431973951399099</v>
      </c>
      <c r="CI23" s="109">
        <v>0</v>
      </c>
      <c r="CJ23" s="109">
        <v>38.652016186885803</v>
      </c>
      <c r="CK23" s="109">
        <v>6244.0925671451396</v>
      </c>
      <c r="CL23" s="109">
        <v>5305.3221558376299</v>
      </c>
      <c r="CM23" s="109">
        <v>938.77041130750604</v>
      </c>
      <c r="CN23" s="109">
        <v>0.169986658468779</v>
      </c>
      <c r="CO23" s="109">
        <v>6.5790547095465599E-2</v>
      </c>
      <c r="CP23" s="109">
        <v>14.1663216130667</v>
      </c>
      <c r="CQ23" s="109">
        <v>2.0095037868571399</v>
      </c>
      <c r="CR23" s="109">
        <v>2024.9682043453099</v>
      </c>
      <c r="CS23" s="109">
        <v>5.1166393480381602</v>
      </c>
      <c r="CT23" s="109">
        <v>20.336492936831998</v>
      </c>
      <c r="CU23" s="109">
        <v>2892.57077070388</v>
      </c>
      <c r="CV23" s="109">
        <v>59.5745534607031</v>
      </c>
      <c r="CW23" s="109">
        <v>0.317217055599464</v>
      </c>
      <c r="CX23" s="109">
        <v>21.846376318171</v>
      </c>
      <c r="CY23" s="109">
        <v>2.2462110782585601E-2</v>
      </c>
      <c r="CZ23" s="109">
        <v>415.224676810132</v>
      </c>
      <c r="DA23" s="109">
        <v>219.06236079132299</v>
      </c>
      <c r="DB23" s="109">
        <v>17.119725102416499</v>
      </c>
      <c r="DC23" s="109">
        <v>0</v>
      </c>
      <c r="DD23" s="109">
        <v>238.58145304301601</v>
      </c>
      <c r="DE23" s="109">
        <v>723.70643671513801</v>
      </c>
      <c r="DF23" s="109">
        <v>83.713401819012603</v>
      </c>
      <c r="DG23" s="109">
        <v>0</v>
      </c>
      <c r="DH23" s="109">
        <v>2494.25475170653</v>
      </c>
      <c r="DI23" s="109">
        <v>14763.2633379409</v>
      </c>
      <c r="DJ23" s="109">
        <v>43.607391191004702</v>
      </c>
      <c r="DK23" s="109">
        <v>533.10229654049294</v>
      </c>
      <c r="DM23" s="45">
        <f t="shared" si="0"/>
        <v>8.4815455310254153E-6</v>
      </c>
      <c r="DN23" s="45">
        <f t="shared" si="1"/>
        <v>8.4436323967107887E-6</v>
      </c>
      <c r="DO23" s="45">
        <f t="shared" si="2"/>
        <v>3.2575028397214798E-6</v>
      </c>
      <c r="DP23" s="45">
        <f t="shared" si="3"/>
        <v>1.1130347273182458E-5</v>
      </c>
      <c r="DQ23" s="45">
        <f t="shared" si="4"/>
        <v>1.1674608798322573E-5</v>
      </c>
      <c r="DR23" s="45">
        <f t="shared" si="5"/>
        <v>5.8783223063862643E-6</v>
      </c>
      <c r="DS23" s="45">
        <f t="shared" si="6"/>
        <v>8.363393018262743E-6</v>
      </c>
      <c r="DT23" s="45">
        <f t="shared" si="7"/>
        <v>5.7101446263183866E-6</v>
      </c>
      <c r="DU23" s="45">
        <f t="shared" si="8"/>
        <v>4.8718927029131158E-6</v>
      </c>
      <c r="DV23" s="45">
        <f t="shared" si="9"/>
        <v>6.1569818889329043E-6</v>
      </c>
      <c r="DW23" s="45">
        <f t="shared" si="10"/>
        <v>6.3633796585647504E-6</v>
      </c>
      <c r="DX23" s="45">
        <f t="shared" si="11"/>
        <v>5.921826378613879E-6</v>
      </c>
      <c r="DY23" s="45">
        <f t="shared" si="12"/>
        <v>6.6754274800611602E-6</v>
      </c>
      <c r="DZ23" s="45">
        <f t="shared" si="13"/>
        <v>6.2189615984670513E-6</v>
      </c>
      <c r="EA23" s="45">
        <f t="shared" si="14"/>
        <v>5.7474063259326368E-6</v>
      </c>
      <c r="EB23" s="45">
        <f t="shared" si="15"/>
        <v>6.4575883014703934E-6</v>
      </c>
      <c r="EC23" s="45">
        <f t="shared" si="16"/>
        <v>6.4706051933082887E-6</v>
      </c>
      <c r="ED23" s="45">
        <f t="shared" si="17"/>
        <v>4.1750327986835577E-6</v>
      </c>
      <c r="EE23" s="45">
        <f t="shared" si="18"/>
        <v>3.0287929704537571E-6</v>
      </c>
      <c r="EF23" s="45">
        <f t="shared" si="19"/>
        <v>8.9631393758947201E-6</v>
      </c>
      <c r="EG23" s="45">
        <f t="shared" si="20"/>
        <v>5.8520011268971283E-6</v>
      </c>
      <c r="EH23" s="45">
        <f t="shared" si="21"/>
        <v>5.6314899747710215E-6</v>
      </c>
      <c r="EI23" s="45">
        <f t="shared" si="22"/>
        <v>5.0089058823142657E-6</v>
      </c>
      <c r="EJ23" s="45">
        <f t="shared" si="23"/>
        <v>5.3779322197021817E-6</v>
      </c>
      <c r="EK23" s="45">
        <f t="shared" si="24"/>
        <v>8.2223004278771119E-6</v>
      </c>
      <c r="EL23" s="45">
        <f t="shared" si="25"/>
        <v>5.765229842317467E-6</v>
      </c>
      <c r="EM23" s="45">
        <f t="shared" si="26"/>
        <v>4.7373891944347E-6</v>
      </c>
      <c r="EN23" s="45">
        <f t="shared" si="27"/>
        <v>5.1540790506336699E-6</v>
      </c>
      <c r="EO23" s="45">
        <f t="shared" si="28"/>
        <v>-1.5214996833757488E-5</v>
      </c>
      <c r="EP23" s="45">
        <f t="shared" si="29"/>
        <v>-8.5101796372470244E-6</v>
      </c>
    </row>
    <row r="24" spans="1:146" x14ac:dyDescent="0.25">
      <c r="A24" s="22" t="s">
        <v>23</v>
      </c>
      <c r="B24" s="109">
        <v>730090.91630000004</v>
      </c>
      <c r="C24" s="109">
        <v>11877.859892</v>
      </c>
      <c r="D24" s="109">
        <v>4975.837254</v>
      </c>
      <c r="E24" s="109">
        <v>69990.270900000003</v>
      </c>
      <c r="F24" s="109">
        <v>59374.772815999997</v>
      </c>
      <c r="G24" s="109">
        <v>3960.4308850000002</v>
      </c>
      <c r="H24" s="109">
        <v>171087.07835</v>
      </c>
      <c r="I24" s="109">
        <v>2667.774778</v>
      </c>
      <c r="J24" s="109">
        <v>1334.038059</v>
      </c>
      <c r="K24" s="109">
        <v>1144.5534540000001</v>
      </c>
      <c r="L24" s="109">
        <v>1035.1799860000001</v>
      </c>
      <c r="M24" s="109">
        <v>6801.1084520000004</v>
      </c>
      <c r="N24" s="109">
        <v>802.04592700000001</v>
      </c>
      <c r="O24" s="109">
        <v>420.68683800000002</v>
      </c>
      <c r="P24" s="109">
        <v>38.6913421</v>
      </c>
      <c r="Q24" s="109">
        <v>15.759228999999999</v>
      </c>
      <c r="R24" s="109">
        <v>19.1836497</v>
      </c>
      <c r="S24" s="109">
        <v>17.5706244</v>
      </c>
      <c r="T24" s="109">
        <v>74.705837799999998</v>
      </c>
      <c r="U24" s="109">
        <v>4008.2681010000001</v>
      </c>
      <c r="V24" s="109">
        <v>797.11323700000003</v>
      </c>
      <c r="W24" s="109">
        <v>133.05212499999999</v>
      </c>
      <c r="X24" s="109">
        <v>115.839681</v>
      </c>
      <c r="Y24" s="109">
        <v>1.065294</v>
      </c>
      <c r="Z24" s="109">
        <v>48.016105000000003</v>
      </c>
      <c r="AA24" s="109">
        <v>256.59031700000003</v>
      </c>
      <c r="AB24" s="109">
        <v>162.51782399999999</v>
      </c>
      <c r="AC24" s="109">
        <v>2.9604396999999998</v>
      </c>
      <c r="AD24" s="109">
        <v>1.59111</v>
      </c>
      <c r="AE24" s="109">
        <v>0.64241999999999999</v>
      </c>
      <c r="AG24" s="109" t="s">
        <v>23</v>
      </c>
      <c r="AH24" s="109">
        <v>10825.9094511244</v>
      </c>
      <c r="AI24" s="109">
        <v>4763.7927919327203</v>
      </c>
      <c r="AJ24" s="109">
        <v>133.05295415811801</v>
      </c>
      <c r="AK24" s="109">
        <v>1334.04465948192</v>
      </c>
      <c r="AL24" s="109">
        <v>115.839571409703</v>
      </c>
      <c r="AM24" s="109">
        <v>1.59134267746931</v>
      </c>
      <c r="AN24" s="109">
        <v>2667.7912798556399</v>
      </c>
      <c r="AO24" s="109">
        <v>2667.7912798556399</v>
      </c>
      <c r="AP24" s="109">
        <v>4093.4296499628399</v>
      </c>
      <c r="AQ24" s="109">
        <v>683.85416482533697</v>
      </c>
      <c r="AR24" s="109">
        <v>1144.55522588961</v>
      </c>
      <c r="AS24" s="109">
        <v>2.96043903666334</v>
      </c>
      <c r="AT24" s="109">
        <v>1035.18034700878</v>
      </c>
      <c r="AU24" s="109">
        <v>1.0652903997337899</v>
      </c>
      <c r="AV24" s="109">
        <v>51542.804925081502</v>
      </c>
      <c r="AW24" s="109">
        <v>730091.12789345905</v>
      </c>
      <c r="AX24" s="109">
        <v>7966.6327223639901</v>
      </c>
      <c r="AY24" s="109">
        <v>2125.22393943525</v>
      </c>
      <c r="AZ24" s="109">
        <v>2636.3258795286602</v>
      </c>
      <c r="BA24" s="109">
        <v>0.64251812589108004</v>
      </c>
      <c r="BB24" s="109">
        <v>87.298744355629594</v>
      </c>
      <c r="BC24" s="109">
        <v>843.91979585687898</v>
      </c>
      <c r="BD24" s="109">
        <v>6801.1206901329897</v>
      </c>
      <c r="BE24" s="109">
        <v>6801.1206901329897</v>
      </c>
      <c r="BF24" s="109">
        <v>48.0161111649441</v>
      </c>
      <c r="BG24" s="109">
        <v>71075202.166983306</v>
      </c>
      <c r="BH24" s="109">
        <v>0</v>
      </c>
      <c r="BI24" s="109">
        <v>3803.7041873077801</v>
      </c>
      <c r="BJ24" s="109">
        <v>1021.25637994985</v>
      </c>
      <c r="BK24" s="109">
        <v>17737.033635905202</v>
      </c>
      <c r="BL24" s="109">
        <v>2538.0308019362701</v>
      </c>
      <c r="BM24" s="109">
        <v>4008.2906010892202</v>
      </c>
      <c r="BN24" s="109">
        <v>256.59032354986198</v>
      </c>
      <c r="BO24" s="109">
        <v>797.11327460768496</v>
      </c>
      <c r="BP24" s="109">
        <v>11877.8627529725</v>
      </c>
      <c r="BQ24" s="109">
        <v>0</v>
      </c>
      <c r="BR24" s="109">
        <v>178114.71058538201</v>
      </c>
      <c r="BS24" s="109">
        <v>4478.2724774443104</v>
      </c>
      <c r="BT24" s="109">
        <v>497.58578073314698</v>
      </c>
      <c r="BU24" s="109">
        <v>4975.8582581774499</v>
      </c>
      <c r="BV24" s="109">
        <v>0</v>
      </c>
      <c r="BW24" s="109">
        <v>9256.7741102300606</v>
      </c>
      <c r="BX24" s="109">
        <v>38.691404144193498</v>
      </c>
      <c r="BY24" s="109">
        <v>15.759219302245899</v>
      </c>
      <c r="BZ24" s="109">
        <v>19.183656463462601</v>
      </c>
      <c r="CA24" s="109">
        <v>17.570622805767201</v>
      </c>
      <c r="CB24" s="109">
        <v>74.705886075289996</v>
      </c>
      <c r="CC24" s="109">
        <v>0.15315900174716199</v>
      </c>
      <c r="CD24" s="109">
        <v>51838.137086319803</v>
      </c>
      <c r="CE24" s="109">
        <v>9.3733219232956895</v>
      </c>
      <c r="CF24" s="109">
        <v>377.06726042141298</v>
      </c>
      <c r="CG24" s="109">
        <v>2569.5045269053098</v>
      </c>
      <c r="CH24" s="109">
        <v>2.1095005297883</v>
      </c>
      <c r="CI24" s="109">
        <v>0</v>
      </c>
      <c r="CJ24" s="109">
        <v>451.24843117037801</v>
      </c>
      <c r="CK24" s="109">
        <v>69989.915646739202</v>
      </c>
      <c r="CL24" s="109">
        <v>59374.417317859203</v>
      </c>
      <c r="CM24" s="109">
        <v>10615.498328879899</v>
      </c>
      <c r="CN24" s="109">
        <v>1.6581955255915799</v>
      </c>
      <c r="CO24" s="109">
        <v>0.62581671333476596</v>
      </c>
      <c r="CP24" s="109">
        <v>116.751475412049</v>
      </c>
      <c r="CQ24" s="109">
        <v>23.584605762396802</v>
      </c>
      <c r="CR24" s="109">
        <v>22777.3289916963</v>
      </c>
      <c r="CS24" s="109">
        <v>43.619717856269602</v>
      </c>
      <c r="CT24" s="109">
        <v>210.77282700904399</v>
      </c>
      <c r="CU24" s="109">
        <v>32536.1435975727</v>
      </c>
      <c r="CV24" s="109">
        <v>693.78551323958402</v>
      </c>
      <c r="CW24" s="109">
        <v>3.3022689965222001</v>
      </c>
      <c r="CX24" s="109">
        <v>250.90442880382699</v>
      </c>
      <c r="CY24" s="109">
        <v>0.26919255920556401</v>
      </c>
      <c r="CZ24" s="109">
        <v>3960.4378598478502</v>
      </c>
      <c r="DA24" s="109">
        <v>2574.6746776055102</v>
      </c>
      <c r="DB24" s="109">
        <v>162.51814194529501</v>
      </c>
      <c r="DC24" s="109">
        <v>0</v>
      </c>
      <c r="DD24" s="109">
        <v>2845.16544997557</v>
      </c>
      <c r="DE24" s="109">
        <v>8584.8865444376297</v>
      </c>
      <c r="DF24" s="109">
        <v>802.04688660285694</v>
      </c>
      <c r="DG24" s="109">
        <v>0</v>
      </c>
      <c r="DH24" s="109">
        <v>29599.918767298801</v>
      </c>
      <c r="DI24" s="109">
        <v>171087.168339842</v>
      </c>
      <c r="DJ24" s="109">
        <v>420.68705775170798</v>
      </c>
      <c r="DK24" s="109">
        <v>6324.1978457645</v>
      </c>
      <c r="DM24" s="45">
        <f t="shared" si="0"/>
        <v>2.8981795867750548E-7</v>
      </c>
      <c r="DN24" s="45">
        <f t="shared" si="1"/>
        <v>2.408659914800452E-7</v>
      </c>
      <c r="DO24" s="45">
        <f t="shared" si="2"/>
        <v>4.2212348149013055E-6</v>
      </c>
      <c r="DP24" s="45">
        <f t="shared" si="3"/>
        <v>-5.0757520471458006E-6</v>
      </c>
      <c r="DQ24" s="45">
        <f t="shared" si="4"/>
        <v>-5.9873600172904965E-6</v>
      </c>
      <c r="DR24" s="45">
        <f t="shared" si="5"/>
        <v>1.7611335868472041E-6</v>
      </c>
      <c r="DS24" s="45">
        <f t="shared" si="6"/>
        <v>5.2598853677822798E-7</v>
      </c>
      <c r="DT24" s="45">
        <f t="shared" si="7"/>
        <v>6.185625479342676E-6</v>
      </c>
      <c r="DU24" s="45">
        <f t="shared" si="8"/>
        <v>4.9477463371467408E-6</v>
      </c>
      <c r="DV24" s="45">
        <f t="shared" si="9"/>
        <v>1.5481055985060196E-6</v>
      </c>
      <c r="DW24" s="45">
        <f t="shared" si="10"/>
        <v>3.4874010780850597E-7</v>
      </c>
      <c r="DX24" s="45">
        <f t="shared" si="11"/>
        <v>1.799432118406688E-6</v>
      </c>
      <c r="DY24" s="45">
        <f t="shared" si="12"/>
        <v>1.1964437753919742E-6</v>
      </c>
      <c r="DZ24" s="45">
        <f t="shared" si="13"/>
        <v>5.2236411532181939E-7</v>
      </c>
      <c r="EA24" s="45">
        <f t="shared" si="14"/>
        <v>1.6035678818808103E-6</v>
      </c>
      <c r="EB24" s="45">
        <f t="shared" si="15"/>
        <v>-6.1536983187451017E-7</v>
      </c>
      <c r="EC24" s="45">
        <f t="shared" si="16"/>
        <v>3.5256391283277021E-7</v>
      </c>
      <c r="ED24" s="45">
        <f t="shared" si="17"/>
        <v>-9.0732848350396474E-8</v>
      </c>
      <c r="EE24" s="45">
        <f t="shared" si="18"/>
        <v>6.4620505465237818E-7</v>
      </c>
      <c r="EF24" s="45">
        <f t="shared" si="19"/>
        <v>5.6134192257471407E-6</v>
      </c>
      <c r="EG24" s="45">
        <f t="shared" si="20"/>
        <v>4.7179852478930542E-8</v>
      </c>
      <c r="EH24" s="45">
        <f t="shared" si="21"/>
        <v>6.2318292024504522E-6</v>
      </c>
      <c r="EI24" s="45">
        <f t="shared" si="22"/>
        <v>-9.4605143984080954E-7</v>
      </c>
      <c r="EJ24" s="45">
        <f t="shared" si="23"/>
        <v>-3.37959869298663E-6</v>
      </c>
      <c r="EK24" s="45">
        <f t="shared" si="24"/>
        <v>1.2839325673237929E-7</v>
      </c>
      <c r="EL24" s="45">
        <f t="shared" si="25"/>
        <v>2.552653594714106E-8</v>
      </c>
      <c r="EM24" s="45">
        <f t="shared" si="26"/>
        <v>1.9563718440107331E-6</v>
      </c>
      <c r="EN24" s="45">
        <f t="shared" si="27"/>
        <v>-2.2406693837506249E-7</v>
      </c>
      <c r="EO24" s="45">
        <f t="shared" si="28"/>
        <v>1.4623594177020711E-4</v>
      </c>
      <c r="EP24" s="45">
        <f t="shared" si="29"/>
        <v>1.5274414102930722E-4</v>
      </c>
    </row>
    <row r="25" spans="1:146" x14ac:dyDescent="0.25">
      <c r="A25" s="22" t="s">
        <v>24</v>
      </c>
      <c r="B25" s="109">
        <v>313405.27127000003</v>
      </c>
      <c r="C25" s="109">
        <v>5161.7589619999999</v>
      </c>
      <c r="D25" s="109">
        <v>6283.9961329999996</v>
      </c>
      <c r="E25" s="109">
        <v>34128.450397000001</v>
      </c>
      <c r="F25" s="109">
        <v>29083.324895999998</v>
      </c>
      <c r="G25" s="109">
        <v>2965.1620779999998</v>
      </c>
      <c r="H25" s="109">
        <v>75104.893318000002</v>
      </c>
      <c r="I25" s="109">
        <v>2137.614795</v>
      </c>
      <c r="J25" s="109">
        <v>1050.088624</v>
      </c>
      <c r="K25" s="109">
        <v>855.98616400000003</v>
      </c>
      <c r="L25" s="109">
        <v>758.56249800000001</v>
      </c>
      <c r="M25" s="109">
        <v>5091.2034990000002</v>
      </c>
      <c r="N25" s="109">
        <v>594.57369900000003</v>
      </c>
      <c r="O25" s="109">
        <v>307.11482000000001</v>
      </c>
      <c r="P25" s="109">
        <v>28.4265203</v>
      </c>
      <c r="Q25" s="109">
        <v>11.413869999999999</v>
      </c>
      <c r="R25" s="109">
        <v>13.919616100000001</v>
      </c>
      <c r="S25" s="109">
        <v>12.7567842</v>
      </c>
      <c r="T25" s="109">
        <v>54.677899400000001</v>
      </c>
      <c r="U25" s="109">
        <v>3036.5115919999998</v>
      </c>
      <c r="V25" s="109">
        <v>581.55852900000002</v>
      </c>
      <c r="W25" s="109">
        <v>106.374779</v>
      </c>
      <c r="X25" s="109">
        <v>83.898477</v>
      </c>
      <c r="Y25" s="109">
        <v>0.77163300000000001</v>
      </c>
      <c r="Z25" s="109">
        <v>34.933978000000003</v>
      </c>
      <c r="AA25" s="109">
        <v>186.992805</v>
      </c>
      <c r="AB25" s="109">
        <v>122.949237</v>
      </c>
      <c r="AC25" s="109">
        <v>2.1596251</v>
      </c>
      <c r="AD25" s="109">
        <v>4.1982299999999997</v>
      </c>
      <c r="AE25" s="109">
        <v>1.69506</v>
      </c>
      <c r="AG25" s="109" t="s">
        <v>24</v>
      </c>
      <c r="AH25" s="109">
        <v>4317.2516210479898</v>
      </c>
      <c r="AI25" s="109">
        <v>1948.7041515534399</v>
      </c>
      <c r="AJ25" s="109">
        <v>106.366326875319</v>
      </c>
      <c r="AK25" s="109">
        <v>1050.0058488352499</v>
      </c>
      <c r="AL25" s="109">
        <v>83.892331056814399</v>
      </c>
      <c r="AM25" s="109">
        <v>4.1976516321279496</v>
      </c>
      <c r="AN25" s="109">
        <v>2137.4444753019102</v>
      </c>
      <c r="AO25" s="109">
        <v>2137.4444753019102</v>
      </c>
      <c r="AP25" s="109">
        <v>1860.38325480097</v>
      </c>
      <c r="AQ25" s="109">
        <v>272.82628139541401</v>
      </c>
      <c r="AR25" s="109">
        <v>855.92158456028801</v>
      </c>
      <c r="AS25" s="109">
        <v>2.1594666670524099</v>
      </c>
      <c r="AT25" s="109">
        <v>758.50644368558198</v>
      </c>
      <c r="AU25" s="109">
        <v>0.77157669515548599</v>
      </c>
      <c r="AV25" s="109">
        <v>22478.6594924157</v>
      </c>
      <c r="AW25" s="109">
        <v>313386.36394543498</v>
      </c>
      <c r="AX25" s="109">
        <v>3265.5845040112399</v>
      </c>
      <c r="AY25" s="109">
        <v>918.30937619389601</v>
      </c>
      <c r="AZ25" s="109">
        <v>1064.5441109877099</v>
      </c>
      <c r="BA25" s="109">
        <v>1.6948360189399001</v>
      </c>
      <c r="BB25" s="109">
        <v>34.813740332452497</v>
      </c>
      <c r="BC25" s="109">
        <v>336.54587688170199</v>
      </c>
      <c r="BD25" s="109">
        <v>5090.8199456142302</v>
      </c>
      <c r="BE25" s="109">
        <v>5090.8199456142302</v>
      </c>
      <c r="BF25" s="109">
        <v>34.931391343131402</v>
      </c>
      <c r="BG25" s="109">
        <v>52830214.323391497</v>
      </c>
      <c r="BH25" s="109">
        <v>0</v>
      </c>
      <c r="BI25" s="109">
        <v>1546.52867516796</v>
      </c>
      <c r="BJ25" s="109">
        <v>413.40995139591797</v>
      </c>
      <c r="BK25" s="109">
        <v>7085.9854603446702</v>
      </c>
      <c r="BL25" s="109">
        <v>1031.5056619956299</v>
      </c>
      <c r="BM25" s="109">
        <v>3036.2898284892099</v>
      </c>
      <c r="BN25" s="109">
        <v>186.97911717691099</v>
      </c>
      <c r="BO25" s="109">
        <v>581.515606184886</v>
      </c>
      <c r="BP25" s="109">
        <v>5161.4460150328696</v>
      </c>
      <c r="BQ25" s="109">
        <v>0</v>
      </c>
      <c r="BR25" s="109">
        <v>78022.558834636802</v>
      </c>
      <c r="BS25" s="109">
        <v>5655.1228677136396</v>
      </c>
      <c r="BT25" s="109">
        <v>628.34704544601095</v>
      </c>
      <c r="BU25" s="109">
        <v>6283.4699131596499</v>
      </c>
      <c r="BV25" s="109">
        <v>0</v>
      </c>
      <c r="BW25" s="109">
        <v>3751.3363103197698</v>
      </c>
      <c r="BX25" s="109">
        <v>28.424422723072102</v>
      </c>
      <c r="BY25" s="109">
        <v>11.4130377056516</v>
      </c>
      <c r="BZ25" s="109">
        <v>13.9186073140741</v>
      </c>
      <c r="CA25" s="109">
        <v>12.7558395248916</v>
      </c>
      <c r="CB25" s="109">
        <v>54.673947260821002</v>
      </c>
      <c r="CC25" s="109">
        <v>1.18078871240926</v>
      </c>
      <c r="CD25" s="109">
        <v>21169.207726722801</v>
      </c>
      <c r="CE25" s="109">
        <v>0.76818343859521498</v>
      </c>
      <c r="CF25" s="109">
        <v>215.45981157492599</v>
      </c>
      <c r="CG25" s="109">
        <v>1148.71380966065</v>
      </c>
      <c r="CH25" s="109">
        <v>0.43814641748926603</v>
      </c>
      <c r="CI25" s="109">
        <v>0</v>
      </c>
      <c r="CJ25" s="109">
        <v>117.477043546575</v>
      </c>
      <c r="CK25" s="109">
        <v>34127.6590980521</v>
      </c>
      <c r="CL25" s="109">
        <v>29082.852196349599</v>
      </c>
      <c r="CM25" s="109">
        <v>5044.80690170252</v>
      </c>
      <c r="CN25" s="109">
        <v>1.38327234193907</v>
      </c>
      <c r="CO25" s="109">
        <v>5.3379440619057798E-2</v>
      </c>
      <c r="CP25" s="109">
        <v>173.490273454587</v>
      </c>
      <c r="CQ25" s="109">
        <v>22.717996149848101</v>
      </c>
      <c r="CR25" s="109">
        <v>11176.3399423601</v>
      </c>
      <c r="CS25" s="109">
        <v>95.882129348368807</v>
      </c>
      <c r="CT25" s="109">
        <v>36.8995546839949</v>
      </c>
      <c r="CU25" s="109">
        <v>15966.052613248599</v>
      </c>
      <c r="CV25" s="109">
        <v>298.86310714685902</v>
      </c>
      <c r="CW25" s="109">
        <v>0.76627011105673004</v>
      </c>
      <c r="CX25" s="109">
        <v>125.16660223945399</v>
      </c>
      <c r="CY25" s="109">
        <v>6.2379620270396799E-2</v>
      </c>
      <c r="CZ25" s="109">
        <v>2964.9387300257399</v>
      </c>
      <c r="DA25" s="109">
        <v>1076.99177438024</v>
      </c>
      <c r="DB25" s="109">
        <v>122.93990346616999</v>
      </c>
      <c r="DC25" s="109">
        <v>0</v>
      </c>
      <c r="DD25" s="109">
        <v>1134.6392951333701</v>
      </c>
      <c r="DE25" s="109">
        <v>3484.2713710814401</v>
      </c>
      <c r="DF25" s="109">
        <v>594.529267194</v>
      </c>
      <c r="DG25" s="109">
        <v>0</v>
      </c>
      <c r="DH25" s="109">
        <v>11997.2619427031</v>
      </c>
      <c r="DI25" s="109">
        <v>75100.284124406797</v>
      </c>
      <c r="DJ25" s="109">
        <v>307.09200850516203</v>
      </c>
      <c r="DK25" s="109">
        <v>2566.3041281330102</v>
      </c>
      <c r="DM25" s="45">
        <f t="shared" si="0"/>
        <v>-6.0328674397955207E-5</v>
      </c>
      <c r="DN25" s="45">
        <f t="shared" si="1"/>
        <v>-6.0627969929274925E-5</v>
      </c>
      <c r="DO25" s="45">
        <f t="shared" si="2"/>
        <v>-8.3739682395149521E-5</v>
      </c>
      <c r="DP25" s="45">
        <f t="shared" si="3"/>
        <v>-2.3185903218462529E-5</v>
      </c>
      <c r="DQ25" s="45">
        <f t="shared" si="4"/>
        <v>-1.6253287823518547E-5</v>
      </c>
      <c r="DR25" s="45">
        <f t="shared" si="5"/>
        <v>-7.5324035713613001E-5</v>
      </c>
      <c r="DS25" s="45">
        <f t="shared" si="6"/>
        <v>-6.1370083753261342E-5</v>
      </c>
      <c r="DT25" s="45">
        <f t="shared" si="7"/>
        <v>-7.9677451002003433E-5</v>
      </c>
      <c r="DU25" s="45">
        <f t="shared" si="8"/>
        <v>-7.882683695280782E-5</v>
      </c>
      <c r="DV25" s="45">
        <f t="shared" si="9"/>
        <v>-7.544449014250638E-5</v>
      </c>
      <c r="DW25" s="45">
        <f t="shared" si="10"/>
        <v>-7.3895446407924199E-5</v>
      </c>
      <c r="DX25" s="45">
        <f t="shared" si="11"/>
        <v>-7.5336486912252649E-5</v>
      </c>
      <c r="DY25" s="45">
        <f t="shared" si="12"/>
        <v>-7.4728845347116763E-5</v>
      </c>
      <c r="DZ25" s="45">
        <f t="shared" si="13"/>
        <v>-7.4276763452773688E-5</v>
      </c>
      <c r="EA25" s="45">
        <f t="shared" si="14"/>
        <v>-7.3789436968068128E-5</v>
      </c>
      <c r="EB25" s="45">
        <f t="shared" si="15"/>
        <v>-7.2919557380531931E-5</v>
      </c>
      <c r="EC25" s="45">
        <f t="shared" si="16"/>
        <v>-7.2472252011384383E-5</v>
      </c>
      <c r="ED25" s="45">
        <f t="shared" si="17"/>
        <v>-7.4052762325469611E-5</v>
      </c>
      <c r="EE25" s="45">
        <f t="shared" si="18"/>
        <v>-7.2280376941454848E-5</v>
      </c>
      <c r="EF25" s="45">
        <f t="shared" si="19"/>
        <v>-7.303232807483042E-5</v>
      </c>
      <c r="EG25" s="45">
        <f t="shared" si="20"/>
        <v>-7.3806526727123402E-5</v>
      </c>
      <c r="EH25" s="45">
        <f t="shared" si="21"/>
        <v>-7.9456096270713494E-5</v>
      </c>
      <c r="EI25" s="45">
        <f t="shared" si="22"/>
        <v>-7.3254526248441905E-5</v>
      </c>
      <c r="EJ25" s="45">
        <f t="shared" si="23"/>
        <v>-7.2968424774499398E-5</v>
      </c>
      <c r="EK25" s="45">
        <f t="shared" si="24"/>
        <v>-7.4044154622221004E-5</v>
      </c>
      <c r="EL25" s="45">
        <f t="shared" si="25"/>
        <v>-7.3199731342683098E-5</v>
      </c>
      <c r="EM25" s="45">
        <f t="shared" si="26"/>
        <v>-7.5913719009108115E-5</v>
      </c>
      <c r="EN25" s="45">
        <f t="shared" si="27"/>
        <v>-7.3361319791154323E-5</v>
      </c>
      <c r="EO25" s="45">
        <f t="shared" si="28"/>
        <v>-1.3776469418067206E-4</v>
      </c>
      <c r="EP25" s="45">
        <f t="shared" si="29"/>
        <v>-1.321375409129525E-4</v>
      </c>
    </row>
    <row r="26" spans="1:146" x14ac:dyDescent="0.25">
      <c r="A26" s="22" t="s">
        <v>25</v>
      </c>
      <c r="B26" s="109">
        <v>789863.99036000005</v>
      </c>
      <c r="C26" s="109">
        <v>12912.59506</v>
      </c>
      <c r="D26" s="109">
        <v>12598.275022</v>
      </c>
      <c r="E26" s="109">
        <v>83841.631479000003</v>
      </c>
      <c r="F26" s="109">
        <v>71713.990747000003</v>
      </c>
      <c r="G26" s="109">
        <v>6476.193456</v>
      </c>
      <c r="H26" s="109">
        <v>189338.87414999999</v>
      </c>
      <c r="I26" s="109">
        <v>6239.4297370000004</v>
      </c>
      <c r="J26" s="109">
        <v>2025.8693040000001</v>
      </c>
      <c r="K26" s="109">
        <v>1515.787362</v>
      </c>
      <c r="L26" s="109">
        <v>873.59276799999998</v>
      </c>
      <c r="M26" s="109">
        <v>8543.8390299999992</v>
      </c>
      <c r="N26" s="109">
        <v>1119.1667050000001</v>
      </c>
      <c r="O26" s="109">
        <v>897.91810499999997</v>
      </c>
      <c r="P26" s="109">
        <v>60.627304799999997</v>
      </c>
      <c r="Q26" s="109">
        <v>23.892318</v>
      </c>
      <c r="R26" s="109">
        <v>29.207540600000002</v>
      </c>
      <c r="S26" s="109">
        <v>26.788031199999999</v>
      </c>
      <c r="T26" s="109">
        <v>116.04300139999999</v>
      </c>
      <c r="U26" s="109">
        <v>7732.9892959999997</v>
      </c>
      <c r="V26" s="109">
        <v>1495.6107509999999</v>
      </c>
      <c r="W26" s="109">
        <v>1031.7464359999999</v>
      </c>
      <c r="X26" s="109">
        <v>211.95773700000001</v>
      </c>
      <c r="Y26" s="109">
        <v>1.615219</v>
      </c>
      <c r="Z26" s="109">
        <v>146.23616799999999</v>
      </c>
      <c r="AA26" s="109">
        <v>394.63604199999997</v>
      </c>
      <c r="AB26" s="109">
        <v>344.63016800000003</v>
      </c>
      <c r="AC26" s="109">
        <v>4.5634585999999997</v>
      </c>
      <c r="AD26" s="109">
        <v>17.265779999999999</v>
      </c>
      <c r="AE26" s="109">
        <v>6.9711600000000002</v>
      </c>
      <c r="AG26" s="109" t="s">
        <v>25</v>
      </c>
      <c r="AH26" s="109">
        <v>14582.4929939474</v>
      </c>
      <c r="AI26" s="109">
        <v>2761.3891756449898</v>
      </c>
      <c r="AJ26" s="109">
        <v>1031.4445808350799</v>
      </c>
      <c r="AK26" s="109">
        <v>2025.2509358106399</v>
      </c>
      <c r="AL26" s="109">
        <v>211.89674142855301</v>
      </c>
      <c r="AM26" s="109">
        <v>17.2594587456671</v>
      </c>
      <c r="AN26" s="109">
        <v>6237.5480504539701</v>
      </c>
      <c r="AO26" s="109">
        <v>6237.5480504539701</v>
      </c>
      <c r="AP26" s="109">
        <v>5191.8526964126704</v>
      </c>
      <c r="AQ26" s="109">
        <v>228.65413504897501</v>
      </c>
      <c r="AR26" s="109">
        <v>1515.33855822485</v>
      </c>
      <c r="AS26" s="109">
        <v>4.5621346444817199</v>
      </c>
      <c r="AT26" s="109">
        <v>873.33675090899203</v>
      </c>
      <c r="AU26" s="109">
        <v>1.61475199092766</v>
      </c>
      <c r="AV26" s="109">
        <v>57384.840310567</v>
      </c>
      <c r="AW26" s="109">
        <v>789599.42385405395</v>
      </c>
      <c r="AX26" s="109">
        <v>6494.53022353092</v>
      </c>
      <c r="AY26" s="109">
        <v>2776.3681354196701</v>
      </c>
      <c r="AZ26" s="109">
        <v>1794.7323477565501</v>
      </c>
      <c r="BA26" s="109">
        <v>6.9686354334325404</v>
      </c>
      <c r="BB26" s="109">
        <v>1046.6799511801</v>
      </c>
      <c r="BC26" s="109">
        <v>1648.8931792201099</v>
      </c>
      <c r="BD26" s="109">
        <v>8541.3069603680797</v>
      </c>
      <c r="BE26" s="109">
        <v>8541.3069603680797</v>
      </c>
      <c r="BF26" s="109">
        <v>146.19384675296601</v>
      </c>
      <c r="BG26" s="109">
        <v>114350350.010674</v>
      </c>
      <c r="BH26" s="109">
        <v>0</v>
      </c>
      <c r="BI26" s="109">
        <v>2544.4405455218598</v>
      </c>
      <c r="BJ26" s="109">
        <v>450.71218761228198</v>
      </c>
      <c r="BK26" s="109">
        <v>18394.9814857085</v>
      </c>
      <c r="BL26" s="109">
        <v>2999.2730375987999</v>
      </c>
      <c r="BM26" s="109">
        <v>7730.7271344495002</v>
      </c>
      <c r="BN26" s="109">
        <v>394.52131921441003</v>
      </c>
      <c r="BO26" s="109">
        <v>1495.1771665490901</v>
      </c>
      <c r="BP26" s="109">
        <v>12908.2887638784</v>
      </c>
      <c r="BQ26" s="109">
        <v>0</v>
      </c>
      <c r="BR26" s="109">
        <v>195673.27474704699</v>
      </c>
      <c r="BS26" s="109">
        <v>11335.4135315433</v>
      </c>
      <c r="BT26" s="109">
        <v>1259.49046750603</v>
      </c>
      <c r="BU26" s="109">
        <v>12594.9039990494</v>
      </c>
      <c r="BV26" s="109">
        <v>0</v>
      </c>
      <c r="BW26" s="109">
        <v>9959.9332227401901</v>
      </c>
      <c r="BX26" s="109">
        <v>60.609531053210901</v>
      </c>
      <c r="BY26" s="109">
        <v>23.885429534543398</v>
      </c>
      <c r="BZ26" s="109">
        <v>29.199099080726398</v>
      </c>
      <c r="CA26" s="109">
        <v>26.780268490898301</v>
      </c>
      <c r="CB26" s="109">
        <v>116.009255463963</v>
      </c>
      <c r="CC26" s="109">
        <v>3.4906739545957999</v>
      </c>
      <c r="CD26" s="109">
        <v>56384.452198052197</v>
      </c>
      <c r="CE26" s="109">
        <v>2.6054303405611798</v>
      </c>
      <c r="CF26" s="109">
        <v>720.23061713388097</v>
      </c>
      <c r="CG26" s="109">
        <v>2953.88394185166</v>
      </c>
      <c r="CH26" s="109">
        <v>1.3409581804372801</v>
      </c>
      <c r="CI26" s="109">
        <v>0</v>
      </c>
      <c r="CJ26" s="109">
        <v>442.86994802063498</v>
      </c>
      <c r="CK26" s="109">
        <v>83817.475461654903</v>
      </c>
      <c r="CL26" s="109">
        <v>71693.773339849504</v>
      </c>
      <c r="CM26" s="109">
        <v>12123.7021218053</v>
      </c>
      <c r="CN26" s="109">
        <v>5.1727458884064399</v>
      </c>
      <c r="CO26" s="109">
        <v>0.13124121806026301</v>
      </c>
      <c r="CP26" s="109">
        <v>506.53014625936203</v>
      </c>
      <c r="CQ26" s="109">
        <v>68.596215297761702</v>
      </c>
      <c r="CR26" s="109">
        <v>27295.4812343458</v>
      </c>
      <c r="CS26" s="109">
        <v>268.43341432739697</v>
      </c>
      <c r="CT26" s="109">
        <v>95.350523345734203</v>
      </c>
      <c r="CU26" s="109">
        <v>38993.244530046199</v>
      </c>
      <c r="CV26" s="109">
        <v>1002.11901986603</v>
      </c>
      <c r="CW26" s="109">
        <v>2.1613308422019699</v>
      </c>
      <c r="CX26" s="109">
        <v>334.07195808793102</v>
      </c>
      <c r="CY26" s="109">
        <v>0.17843070892045099</v>
      </c>
      <c r="CZ26" s="109">
        <v>6474.2843206693196</v>
      </c>
      <c r="DA26" s="109">
        <v>2610.4999063728001</v>
      </c>
      <c r="DB26" s="109">
        <v>344.52855508940701</v>
      </c>
      <c r="DC26" s="109">
        <v>0</v>
      </c>
      <c r="DD26" s="109">
        <v>2596.9761711995998</v>
      </c>
      <c r="DE26" s="109">
        <v>8575.1467294960003</v>
      </c>
      <c r="DF26" s="109">
        <v>1118.8376441637099</v>
      </c>
      <c r="DG26" s="109">
        <v>0</v>
      </c>
      <c r="DH26" s="109">
        <v>29599.769245865202</v>
      </c>
      <c r="DI26" s="109">
        <v>189275.63162805801</v>
      </c>
      <c r="DJ26" s="109">
        <v>897.65825514205801</v>
      </c>
      <c r="DK26" s="109">
        <v>6479.85418111948</v>
      </c>
      <c r="DM26" s="45">
        <f t="shared" si="0"/>
        <v>-3.3495197803044526E-4</v>
      </c>
      <c r="DN26" s="45">
        <f t="shared" si="1"/>
        <v>-3.3349579240968616E-4</v>
      </c>
      <c r="DO26" s="45">
        <f t="shared" si="2"/>
        <v>-2.6757813626967678E-4</v>
      </c>
      <c r="DP26" s="45">
        <f t="shared" si="3"/>
        <v>-2.8811482933929116E-4</v>
      </c>
      <c r="DQ26" s="45">
        <f t="shared" si="4"/>
        <v>-2.8191719551383897E-4</v>
      </c>
      <c r="DR26" s="45">
        <f t="shared" si="5"/>
        <v>-2.9479281983331917E-4</v>
      </c>
      <c r="DS26" s="45">
        <f t="shared" si="6"/>
        <v>-3.3401762963837706E-4</v>
      </c>
      <c r="DT26" s="45">
        <f t="shared" si="7"/>
        <v>-3.0157989196863091E-4</v>
      </c>
      <c r="DU26" s="45">
        <f t="shared" si="8"/>
        <v>-3.0523597358387444E-4</v>
      </c>
      <c r="DV26" s="45">
        <f t="shared" si="9"/>
        <v>-2.9608623636885438E-4</v>
      </c>
      <c r="DW26" s="45">
        <f t="shared" si="10"/>
        <v>-2.9306228300638565E-4</v>
      </c>
      <c r="DX26" s="45">
        <f t="shared" si="11"/>
        <v>-2.9636204790711192E-4</v>
      </c>
      <c r="DY26" s="45">
        <f t="shared" si="12"/>
        <v>-2.9402307522200823E-4</v>
      </c>
      <c r="DZ26" s="45">
        <f t="shared" si="13"/>
        <v>-2.8939148959688073E-4</v>
      </c>
      <c r="EA26" s="45">
        <f t="shared" si="14"/>
        <v>-2.9316405945686012E-4</v>
      </c>
      <c r="EB26" s="45">
        <f t="shared" si="15"/>
        <v>-2.8831298229838005E-4</v>
      </c>
      <c r="EC26" s="45">
        <f t="shared" si="16"/>
        <v>-2.890184897527164E-4</v>
      </c>
      <c r="ED26" s="45">
        <f t="shared" si="17"/>
        <v>-2.8978274079723528E-4</v>
      </c>
      <c r="EE26" s="45">
        <f t="shared" si="18"/>
        <v>-2.9080543962036289E-4</v>
      </c>
      <c r="EF26" s="45">
        <f t="shared" si="19"/>
        <v>-2.9253390427808415E-4</v>
      </c>
      <c r="EG26" s="45">
        <f t="shared" si="20"/>
        <v>-2.8990460961847409E-4</v>
      </c>
      <c r="EH26" s="45">
        <f t="shared" si="21"/>
        <v>-2.9256719905933437E-4</v>
      </c>
      <c r="EI26" s="45">
        <f t="shared" si="22"/>
        <v>-2.8777232815518661E-4</v>
      </c>
      <c r="EJ26" s="45">
        <f t="shared" si="23"/>
        <v>-2.8913049706571402E-4</v>
      </c>
      <c r="EK26" s="45">
        <f t="shared" si="24"/>
        <v>-2.8940341922787521E-4</v>
      </c>
      <c r="EL26" s="45">
        <f t="shared" si="25"/>
        <v>-2.9070529140860204E-4</v>
      </c>
      <c r="EM26" s="45">
        <f t="shared" si="26"/>
        <v>-2.9484624396845902E-4</v>
      </c>
      <c r="EN26" s="45">
        <f t="shared" si="27"/>
        <v>-2.9012107577349247E-4</v>
      </c>
      <c r="EO26" s="45">
        <f t="shared" si="28"/>
        <v>-3.6611461126571915E-4</v>
      </c>
      <c r="EP26" s="45">
        <f t="shared" si="29"/>
        <v>-3.6214440171503841E-4</v>
      </c>
    </row>
    <row r="27" spans="1:146" x14ac:dyDescent="0.25">
      <c r="A27" s="22" t="s">
        <v>26</v>
      </c>
      <c r="B27" s="109">
        <v>178502.01611</v>
      </c>
      <c r="C27" s="109">
        <v>2909.4961509999998</v>
      </c>
      <c r="D27" s="109">
        <v>2133.0792649999999</v>
      </c>
      <c r="E27" s="109">
        <v>18196.933034000001</v>
      </c>
      <c r="F27" s="109">
        <v>15530.606895000001</v>
      </c>
      <c r="G27" s="109">
        <v>1246.2163009999999</v>
      </c>
      <c r="H27" s="109">
        <v>42439.470488999999</v>
      </c>
      <c r="I27" s="109">
        <v>1513.606237</v>
      </c>
      <c r="J27" s="109">
        <v>482.39384799999999</v>
      </c>
      <c r="K27" s="109">
        <v>379.48678799999999</v>
      </c>
      <c r="L27" s="109">
        <v>221.935125</v>
      </c>
      <c r="M27" s="109">
        <v>2793.4662699999999</v>
      </c>
      <c r="N27" s="109">
        <v>283.157308</v>
      </c>
      <c r="O27" s="109">
        <v>231.287149</v>
      </c>
      <c r="P27" s="109">
        <v>11.7504683</v>
      </c>
      <c r="Q27" s="109">
        <v>4.6572709999999997</v>
      </c>
      <c r="R27" s="109">
        <v>5.6891490999999998</v>
      </c>
      <c r="S27" s="109">
        <v>5.2166322000000003</v>
      </c>
      <c r="T27" s="109">
        <v>22.524811400000001</v>
      </c>
      <c r="U27" s="109">
        <v>3094.049724</v>
      </c>
      <c r="V27" s="109">
        <v>387.627612</v>
      </c>
      <c r="W27" s="109">
        <v>263.18864100000002</v>
      </c>
      <c r="X27" s="109">
        <v>55.482252000000003</v>
      </c>
      <c r="Y27" s="109">
        <v>0.31483899999999998</v>
      </c>
      <c r="Z27" s="109">
        <v>37.923110999999999</v>
      </c>
      <c r="AA27" s="109">
        <v>76.732893000000004</v>
      </c>
      <c r="AB27" s="109">
        <v>86.369632999999993</v>
      </c>
      <c r="AC27" s="109">
        <v>0.88691810000000004</v>
      </c>
      <c r="AD27" s="109">
        <v>2.8563299999999998</v>
      </c>
      <c r="AE27" s="109">
        <v>1.15326</v>
      </c>
      <c r="AG27" s="109" t="s">
        <v>26</v>
      </c>
      <c r="AH27" s="109">
        <v>2684.0098611829198</v>
      </c>
      <c r="AI27" s="109">
        <v>551.965455853766</v>
      </c>
      <c r="AJ27" s="109">
        <v>263.43808659092599</v>
      </c>
      <c r="AK27" s="109">
        <v>482.79025883017198</v>
      </c>
      <c r="AL27" s="109">
        <v>55.536751068807298</v>
      </c>
      <c r="AM27" s="109">
        <v>2.8563152329590902</v>
      </c>
      <c r="AN27" s="109">
        <v>1514.90394168736</v>
      </c>
      <c r="AO27" s="109">
        <v>1514.90394168736</v>
      </c>
      <c r="AP27" s="109">
        <v>1015.89821176538</v>
      </c>
      <c r="AQ27" s="109">
        <v>46.285651655717103</v>
      </c>
      <c r="AR27" s="109">
        <v>379.83459450646302</v>
      </c>
      <c r="AS27" s="109">
        <v>0.887774885318803</v>
      </c>
      <c r="AT27" s="109">
        <v>222.14507729628099</v>
      </c>
      <c r="AU27" s="109">
        <v>0.31514813540612302</v>
      </c>
      <c r="AV27" s="109">
        <v>12989.642960958399</v>
      </c>
      <c r="AW27" s="109">
        <v>178674.699409536</v>
      </c>
      <c r="AX27" s="109">
        <v>1298.4298070141299</v>
      </c>
      <c r="AY27" s="109">
        <v>647.15592432130995</v>
      </c>
      <c r="AZ27" s="109">
        <v>287.89465583933401</v>
      </c>
      <c r="BA27" s="109">
        <v>1.1532541335344999</v>
      </c>
      <c r="BB27" s="109">
        <v>212.41927943931901</v>
      </c>
      <c r="BC27" s="109">
        <v>163.54202701156001</v>
      </c>
      <c r="BD27" s="109">
        <v>2796.05876595163</v>
      </c>
      <c r="BE27" s="109">
        <v>2796.05876595163</v>
      </c>
      <c r="BF27" s="109">
        <v>37.960249806532801</v>
      </c>
      <c r="BG27" s="109">
        <v>22087590.188432399</v>
      </c>
      <c r="BH27" s="109">
        <v>0</v>
      </c>
      <c r="BI27" s="109">
        <v>509.52588129279098</v>
      </c>
      <c r="BJ27" s="109">
        <v>90.254513317389097</v>
      </c>
      <c r="BK27" s="109">
        <v>4372.4933247154004</v>
      </c>
      <c r="BL27" s="109">
        <v>605.95241267330402</v>
      </c>
      <c r="BM27" s="109">
        <v>3096.9762914370299</v>
      </c>
      <c r="BN27" s="109">
        <v>76.807248664068496</v>
      </c>
      <c r="BO27" s="109">
        <v>388.004552393491</v>
      </c>
      <c r="BP27" s="109">
        <v>2912.3200915943198</v>
      </c>
      <c r="BQ27" s="109">
        <v>0</v>
      </c>
      <c r="BR27" s="109">
        <v>43849.929002463599</v>
      </c>
      <c r="BS27" s="109">
        <v>1921.4136297211601</v>
      </c>
      <c r="BT27" s="109">
        <v>213.49057969212399</v>
      </c>
      <c r="BU27" s="109">
        <v>2134.9042094132901</v>
      </c>
      <c r="BV27" s="109">
        <v>0</v>
      </c>
      <c r="BW27" s="109">
        <v>2135.71318604105</v>
      </c>
      <c r="BX27" s="109">
        <v>11.761637823170499</v>
      </c>
      <c r="BY27" s="109">
        <v>4.66184478710296</v>
      </c>
      <c r="BZ27" s="109">
        <v>5.6947107937278396</v>
      </c>
      <c r="CA27" s="109">
        <v>5.2217316162238099</v>
      </c>
      <c r="CB27" s="109">
        <v>22.546406518890802</v>
      </c>
      <c r="CC27" s="109">
        <v>0.44568264848955802</v>
      </c>
      <c r="CD27" s="109">
        <v>11886.0082102545</v>
      </c>
      <c r="CE27" s="109">
        <v>0.99020295541703096</v>
      </c>
      <c r="CF27" s="109">
        <v>189.85737461488</v>
      </c>
      <c r="CG27" s="109">
        <v>1835.74418102151</v>
      </c>
      <c r="CH27" s="109">
        <v>0.45090785127619998</v>
      </c>
      <c r="CI27" s="109">
        <v>0</v>
      </c>
      <c r="CJ27" s="109">
        <v>231.142628546547</v>
      </c>
      <c r="CK27" s="109">
        <v>18228.681678677302</v>
      </c>
      <c r="CL27" s="109">
        <v>15559.7480855954</v>
      </c>
      <c r="CM27" s="109">
        <v>2668.9335930818902</v>
      </c>
      <c r="CN27" s="109">
        <v>1.0514987874248301</v>
      </c>
      <c r="CO27" s="109">
        <v>4.7333795852003702E-2</v>
      </c>
      <c r="CP27" s="109">
        <v>23.96880066304</v>
      </c>
      <c r="CQ27" s="109">
        <v>32.059682785980797</v>
      </c>
      <c r="CR27" s="109">
        <v>5341.1045218450499</v>
      </c>
      <c r="CS27" s="109">
        <v>49.4496126312714</v>
      </c>
      <c r="CT27" s="109">
        <v>47.089322703748401</v>
      </c>
      <c r="CU27" s="109">
        <v>7629.7244043717601</v>
      </c>
      <c r="CV27" s="109">
        <v>232.88149081936501</v>
      </c>
      <c r="CW27" s="109">
        <v>1.11023346605157</v>
      </c>
      <c r="CX27" s="109">
        <v>175.47733009805</v>
      </c>
      <c r="CY27" s="109">
        <v>3.4366809140362699E-2</v>
      </c>
      <c r="CZ27" s="109">
        <v>1247.3516821693399</v>
      </c>
      <c r="DA27" s="109">
        <v>520.04198497004302</v>
      </c>
      <c r="DB27" s="109">
        <v>86.449723280042093</v>
      </c>
      <c r="DC27" s="109">
        <v>0</v>
      </c>
      <c r="DD27" s="109">
        <v>528.27209991306495</v>
      </c>
      <c r="DE27" s="109">
        <v>1789.1689337841001</v>
      </c>
      <c r="DF27" s="109">
        <v>283.42291567263601</v>
      </c>
      <c r="DG27" s="109">
        <v>0</v>
      </c>
      <c r="DH27" s="109">
        <v>6623.70404558051</v>
      </c>
      <c r="DI27" s="109">
        <v>42480.0640509929</v>
      </c>
      <c r="DJ27" s="109">
        <v>231.51208076535801</v>
      </c>
      <c r="DK27" s="109">
        <v>1358.54809156183</v>
      </c>
      <c r="DM27" s="45">
        <f t="shared" si="0"/>
        <v>9.6740251622473323E-4</v>
      </c>
      <c r="DN27" s="45">
        <f t="shared" si="1"/>
        <v>9.7059437365105245E-4</v>
      </c>
      <c r="DO27" s="45">
        <f t="shared" si="2"/>
        <v>8.5554458441105717E-4</v>
      </c>
      <c r="DP27" s="45">
        <f t="shared" si="3"/>
        <v>1.7447250378939891E-3</v>
      </c>
      <c r="DQ27" s="45">
        <f t="shared" si="4"/>
        <v>1.8763716571038201E-3</v>
      </c>
      <c r="DR27" s="45">
        <f t="shared" si="5"/>
        <v>9.1106268504828971E-4</v>
      </c>
      <c r="DS27" s="45">
        <f t="shared" si="6"/>
        <v>9.5650491217655646E-4</v>
      </c>
      <c r="DT27" s="45">
        <f t="shared" si="7"/>
        <v>8.5735950053435878E-4</v>
      </c>
      <c r="DU27" s="45">
        <f t="shared" si="8"/>
        <v>8.2175764018447336E-4</v>
      </c>
      <c r="DV27" s="45">
        <f t="shared" si="9"/>
        <v>9.1651809090921512E-4</v>
      </c>
      <c r="DW27" s="45">
        <f t="shared" si="10"/>
        <v>9.4600751584945626E-4</v>
      </c>
      <c r="DX27" s="45">
        <f t="shared" si="11"/>
        <v>9.280570091258338E-4</v>
      </c>
      <c r="DY27" s="45">
        <f t="shared" si="12"/>
        <v>9.380216054180328E-4</v>
      </c>
      <c r="DZ27" s="45">
        <f t="shared" si="13"/>
        <v>9.7252167416360803E-4</v>
      </c>
      <c r="EA27" s="45">
        <f t="shared" si="14"/>
        <v>9.5055983177279616E-4</v>
      </c>
      <c r="EB27" s="45">
        <f t="shared" si="15"/>
        <v>9.8207450306419847E-4</v>
      </c>
      <c r="EC27" s="45">
        <f t="shared" si="16"/>
        <v>9.7759676009190333E-4</v>
      </c>
      <c r="ED27" s="45">
        <f t="shared" si="17"/>
        <v>9.7753033533964787E-4</v>
      </c>
      <c r="EE27" s="45">
        <f t="shared" si="18"/>
        <v>9.5872584712521894E-4</v>
      </c>
      <c r="EF27" s="45">
        <f t="shared" si="19"/>
        <v>9.4586955546610877E-4</v>
      </c>
      <c r="EG27" s="45">
        <f t="shared" si="20"/>
        <v>9.7242916093138738E-4</v>
      </c>
      <c r="EH27" s="45">
        <f t="shared" si="21"/>
        <v>9.4778251059084542E-4</v>
      </c>
      <c r="EI27" s="45">
        <f t="shared" si="22"/>
        <v>9.8227932073297443E-4</v>
      </c>
      <c r="EJ27" s="45">
        <f t="shared" si="23"/>
        <v>9.8188409353047127E-4</v>
      </c>
      <c r="EK27" s="45">
        <f t="shared" si="24"/>
        <v>9.793185620452392E-4</v>
      </c>
      <c r="EL27" s="45">
        <f t="shared" si="25"/>
        <v>9.6901942780251325E-4</v>
      </c>
      <c r="EM27" s="45">
        <f t="shared" si="26"/>
        <v>9.2729675072371733E-4</v>
      </c>
      <c r="EN27" s="45">
        <f t="shared" si="27"/>
        <v>9.660252945598416E-4</v>
      </c>
      <c r="EO27" s="45">
        <f t="shared" si="28"/>
        <v>-5.1699351649269009E-6</v>
      </c>
      <c r="EP27" s="45">
        <f t="shared" si="29"/>
        <v>-5.0868542219867462E-6</v>
      </c>
    </row>
    <row r="28" spans="1:146" x14ac:dyDescent="0.25">
      <c r="A28" s="22" t="s">
        <v>27</v>
      </c>
      <c r="B28" s="109">
        <v>93117.658091000005</v>
      </c>
      <c r="C28" s="109">
        <v>1510.8265799999999</v>
      </c>
      <c r="D28" s="109">
        <v>1677.5923989999999</v>
      </c>
      <c r="E28" s="109">
        <v>10383.189962</v>
      </c>
      <c r="F28" s="109">
        <v>8993.5313010000009</v>
      </c>
      <c r="G28" s="109">
        <v>819.43242799999996</v>
      </c>
      <c r="H28" s="109">
        <v>22809.993628</v>
      </c>
      <c r="I28" s="109">
        <v>1094.5325700000001</v>
      </c>
      <c r="J28" s="109">
        <v>369.63088599999998</v>
      </c>
      <c r="K28" s="109">
        <v>246.77266299999999</v>
      </c>
      <c r="L28" s="109">
        <v>136.42891599999999</v>
      </c>
      <c r="M28" s="109">
        <v>1778.6520559999999</v>
      </c>
      <c r="N28" s="109">
        <v>176.80702199999999</v>
      </c>
      <c r="O28" s="109">
        <v>134.53977</v>
      </c>
      <c r="P28" s="109">
        <v>7.1519146999999998</v>
      </c>
      <c r="Q28" s="109">
        <v>2.6540010000000001</v>
      </c>
      <c r="R28" s="109">
        <v>3.2706509000000001</v>
      </c>
      <c r="S28" s="109">
        <v>3.0074947999999999</v>
      </c>
      <c r="T28" s="109">
        <v>13.4809166</v>
      </c>
      <c r="U28" s="109">
        <v>1913.876649</v>
      </c>
      <c r="V28" s="109">
        <v>225.676771</v>
      </c>
      <c r="W28" s="109">
        <v>161.28317999999999</v>
      </c>
      <c r="X28" s="109">
        <v>31.616824999999999</v>
      </c>
      <c r="Y28" s="109">
        <v>0.17940800000000001</v>
      </c>
      <c r="Z28" s="109">
        <v>21.788862000000002</v>
      </c>
      <c r="AA28" s="109">
        <v>45.029290000000003</v>
      </c>
      <c r="AB28" s="109">
        <v>55.139211000000003</v>
      </c>
      <c r="AC28" s="109">
        <v>0.52280990000000005</v>
      </c>
      <c r="AD28" s="109">
        <v>5.0672699999999997</v>
      </c>
      <c r="AE28" s="109">
        <v>2.0459399999999999</v>
      </c>
      <c r="AG28" s="109" t="s">
        <v>27</v>
      </c>
      <c r="AH28" s="109">
        <v>1265.2788929466601</v>
      </c>
      <c r="AI28" s="109">
        <v>311.32390043300398</v>
      </c>
      <c r="AJ28" s="109">
        <v>161.26983908118501</v>
      </c>
      <c r="AK28" s="109">
        <v>369.60372739731298</v>
      </c>
      <c r="AL28" s="109">
        <v>31.614083560945101</v>
      </c>
      <c r="AM28" s="109">
        <v>5.0669751650765802</v>
      </c>
      <c r="AN28" s="109">
        <v>1094.4504010287701</v>
      </c>
      <c r="AO28" s="109">
        <v>1094.4504010287701</v>
      </c>
      <c r="AP28" s="109">
        <v>716.94821278162601</v>
      </c>
      <c r="AQ28" s="109">
        <v>21.937465014003699</v>
      </c>
      <c r="AR28" s="109">
        <v>246.75264331067899</v>
      </c>
      <c r="AS28" s="109">
        <v>0.52276468877678495</v>
      </c>
      <c r="AT28" s="109">
        <v>136.41772461062399</v>
      </c>
      <c r="AU28" s="109">
        <v>0.179392251820962</v>
      </c>
      <c r="AV28" s="109">
        <v>6661.6077165659699</v>
      </c>
      <c r="AW28" s="109">
        <v>93111.185805320798</v>
      </c>
      <c r="AX28" s="109">
        <v>704.591198682048</v>
      </c>
      <c r="AY28" s="109">
        <v>378.999508188623</v>
      </c>
      <c r="AZ28" s="109">
        <v>149.507771906833</v>
      </c>
      <c r="BA28" s="109">
        <v>2.0458295966429101</v>
      </c>
      <c r="BB28" s="109">
        <v>100.13728045085099</v>
      </c>
      <c r="BC28" s="109">
        <v>77.095880052949497</v>
      </c>
      <c r="BD28" s="109">
        <v>1778.50822444756</v>
      </c>
      <c r="BE28" s="109">
        <v>1778.50822444756</v>
      </c>
      <c r="BF28" s="109">
        <v>21.787028849675</v>
      </c>
      <c r="BG28" s="109">
        <v>14107841.478889</v>
      </c>
      <c r="BH28" s="109">
        <v>0</v>
      </c>
      <c r="BI28" s="109">
        <v>271.16162141050103</v>
      </c>
      <c r="BJ28" s="109">
        <v>48.962917626945</v>
      </c>
      <c r="BK28" s="109">
        <v>2074.46762602744</v>
      </c>
      <c r="BL28" s="109">
        <v>305.87704170303198</v>
      </c>
      <c r="BM28" s="109">
        <v>1913.72543579025</v>
      </c>
      <c r="BN28" s="109">
        <v>45.0254623828204</v>
      </c>
      <c r="BO28" s="109">
        <v>225.65763819568701</v>
      </c>
      <c r="BP28" s="109">
        <v>1510.72064516829</v>
      </c>
      <c r="BQ28" s="109">
        <v>0</v>
      </c>
      <c r="BR28" s="109">
        <v>23579.246781747901</v>
      </c>
      <c r="BS28" s="109">
        <v>1509.7046551563301</v>
      </c>
      <c r="BT28" s="109">
        <v>167.74484416034201</v>
      </c>
      <c r="BU28" s="109">
        <v>1677.44949931667</v>
      </c>
      <c r="BV28" s="109">
        <v>0</v>
      </c>
      <c r="BW28" s="109">
        <v>1069.28603109343</v>
      </c>
      <c r="BX28" s="109">
        <v>7.1513179769065802</v>
      </c>
      <c r="BY28" s="109">
        <v>2.6537722734833502</v>
      </c>
      <c r="BZ28" s="109">
        <v>3.27037177146447</v>
      </c>
      <c r="CA28" s="109">
        <v>3.0072338250301698</v>
      </c>
      <c r="CB28" s="109">
        <v>13.479777445041501</v>
      </c>
      <c r="CC28" s="109">
        <v>0.58754053826948205</v>
      </c>
      <c r="CD28" s="109">
        <v>6121.9092892997496</v>
      </c>
      <c r="CE28" s="109">
        <v>0.91279868979315104</v>
      </c>
      <c r="CF28" s="109">
        <v>206.41131434492399</v>
      </c>
      <c r="CG28" s="109">
        <v>1122.7565655406499</v>
      </c>
      <c r="CH28" s="109">
        <v>0.35343550124836698</v>
      </c>
      <c r="CI28" s="109">
        <v>0</v>
      </c>
      <c r="CJ28" s="109">
        <v>206.429257473392</v>
      </c>
      <c r="CK28" s="109">
        <v>10386.9238476384</v>
      </c>
      <c r="CL28" s="109">
        <v>8997.3673058305703</v>
      </c>
      <c r="CM28" s="109">
        <v>1389.5565418079</v>
      </c>
      <c r="CN28" s="109">
        <v>1.47606655500256</v>
      </c>
      <c r="CO28" s="109">
        <v>2.2644117484305799E-2</v>
      </c>
      <c r="CP28" s="109">
        <v>40.099863036425802</v>
      </c>
      <c r="CQ28" s="109">
        <v>26.3825571630924</v>
      </c>
      <c r="CR28" s="109">
        <v>2965.9763352568598</v>
      </c>
      <c r="CS28" s="109">
        <v>46.528294816382498</v>
      </c>
      <c r="CT28" s="109">
        <v>29.224262578195098</v>
      </c>
      <c r="CU28" s="109">
        <v>4236.8090636419201</v>
      </c>
      <c r="CV28" s="109">
        <v>132.95281619956901</v>
      </c>
      <c r="CW28" s="109">
        <v>0.79663606386789898</v>
      </c>
      <c r="CX28" s="109">
        <v>112.57443049543301</v>
      </c>
      <c r="CY28" s="109">
        <v>2.6240017613827299E-2</v>
      </c>
      <c r="CZ28" s="109">
        <v>819.36769844122205</v>
      </c>
      <c r="DA28" s="109">
        <v>297.61460333202899</v>
      </c>
      <c r="DB28" s="109">
        <v>55.134699053302199</v>
      </c>
      <c r="DC28" s="109">
        <v>0</v>
      </c>
      <c r="DD28" s="109">
        <v>249.05475068409001</v>
      </c>
      <c r="DE28" s="109">
        <v>906.83571717037501</v>
      </c>
      <c r="DF28" s="109">
        <v>176.79246156616199</v>
      </c>
      <c r="DG28" s="109">
        <v>0</v>
      </c>
      <c r="DH28" s="109">
        <v>3324.1822968736901</v>
      </c>
      <c r="DI28" s="109">
        <v>22808.4137411884</v>
      </c>
      <c r="DJ28" s="109">
        <v>134.528277291015</v>
      </c>
      <c r="DK28" s="109">
        <v>686.67918874315706</v>
      </c>
      <c r="DM28" s="45">
        <f t="shared" si="0"/>
        <v>-6.9506534119250925E-5</v>
      </c>
      <c r="DN28" s="45">
        <f t="shared" si="1"/>
        <v>-7.0117135290189187E-5</v>
      </c>
      <c r="DO28" s="45">
        <f t="shared" si="2"/>
        <v>-8.5181408436934159E-5</v>
      </c>
      <c r="DP28" s="45">
        <f t="shared" si="3"/>
        <v>3.5960871871405358E-4</v>
      </c>
      <c r="DQ28" s="45">
        <f t="shared" si="4"/>
        <v>4.2652932448713517E-4</v>
      </c>
      <c r="DR28" s="45">
        <f t="shared" si="5"/>
        <v>-7.8993162298810859E-5</v>
      </c>
      <c r="DS28" s="45">
        <f t="shared" si="6"/>
        <v>-6.9262922093082095E-5</v>
      </c>
      <c r="DT28" s="45">
        <f t="shared" si="7"/>
        <v>-7.5072202949589509E-5</v>
      </c>
      <c r="DU28" s="45">
        <f t="shared" si="8"/>
        <v>-7.347492786897532E-5</v>
      </c>
      <c r="DV28" s="45">
        <f t="shared" si="9"/>
        <v>-8.1126041586719022E-5</v>
      </c>
      <c r="DW28" s="45">
        <f t="shared" si="10"/>
        <v>-8.2030919134435783E-5</v>
      </c>
      <c r="DX28" s="45">
        <f t="shared" si="11"/>
        <v>-8.0865480100345078E-5</v>
      </c>
      <c r="DY28" s="45">
        <f t="shared" si="12"/>
        <v>-8.2352124215969515E-5</v>
      </c>
      <c r="DZ28" s="45">
        <f t="shared" si="13"/>
        <v>-8.5422392092708083E-5</v>
      </c>
      <c r="EA28" s="45">
        <f t="shared" si="14"/>
        <v>-8.343543211157519E-5</v>
      </c>
      <c r="EB28" s="45">
        <f t="shared" si="15"/>
        <v>-8.618177485609329E-5</v>
      </c>
      <c r="EC28" s="45">
        <f t="shared" si="16"/>
        <v>-8.5343420641480753E-5</v>
      </c>
      <c r="ED28" s="45">
        <f t="shared" si="17"/>
        <v>-8.6774869845204728E-5</v>
      </c>
      <c r="EE28" s="45">
        <f t="shared" si="18"/>
        <v>-8.4501298561522777E-5</v>
      </c>
      <c r="EF28" s="45">
        <f t="shared" si="19"/>
        <v>-7.9008858710433963E-5</v>
      </c>
      <c r="EG28" s="45">
        <f t="shared" si="20"/>
        <v>-8.4779679486767304E-5</v>
      </c>
      <c r="EH28" s="45">
        <f t="shared" si="21"/>
        <v>-8.2717359708405844E-5</v>
      </c>
      <c r="EI28" s="45">
        <f t="shared" si="22"/>
        <v>-8.6708233824795948E-5</v>
      </c>
      <c r="EJ28" s="45">
        <f t="shared" si="23"/>
        <v>-8.7778577532866459E-5</v>
      </c>
      <c r="EK28" s="45">
        <f t="shared" si="24"/>
        <v>-8.4132449184438966E-5</v>
      </c>
      <c r="EL28" s="45">
        <f t="shared" si="25"/>
        <v>-8.5002832147759429E-5</v>
      </c>
      <c r="EM28" s="45">
        <f t="shared" si="26"/>
        <v>-8.1828278206658357E-5</v>
      </c>
      <c r="EN28" s="45">
        <f t="shared" si="27"/>
        <v>-8.6477366276159866E-5</v>
      </c>
      <c r="EO28" s="45">
        <f t="shared" si="28"/>
        <v>-5.8184174796197777E-5</v>
      </c>
      <c r="EP28" s="45">
        <f t="shared" si="29"/>
        <v>-5.3962167556127423E-5</v>
      </c>
    </row>
    <row r="29" spans="1:146" x14ac:dyDescent="0.25">
      <c r="A29" s="22" t="s">
        <v>28</v>
      </c>
      <c r="B29" s="109">
        <v>7436.1169440000003</v>
      </c>
      <c r="C29" s="109">
        <v>120.72520799999999</v>
      </c>
      <c r="D29" s="109">
        <v>147.166462</v>
      </c>
      <c r="E29" s="109">
        <v>844.87252699999999</v>
      </c>
      <c r="F29" s="109">
        <v>732.89282400000002</v>
      </c>
      <c r="G29" s="109">
        <v>69.439155999999997</v>
      </c>
      <c r="H29" s="109">
        <v>1830.4290329999999</v>
      </c>
      <c r="I29" s="109">
        <v>77.196095</v>
      </c>
      <c r="J29" s="109">
        <v>26.641628000000001</v>
      </c>
      <c r="K29" s="109">
        <v>16.654354999999999</v>
      </c>
      <c r="L29" s="109">
        <v>8.9783570000000008</v>
      </c>
      <c r="M29" s="109">
        <v>95.072010000000006</v>
      </c>
      <c r="N29" s="109">
        <v>11.720901</v>
      </c>
      <c r="O29" s="109">
        <v>8.6194019999999991</v>
      </c>
      <c r="P29" s="109">
        <v>0.60401009999999999</v>
      </c>
      <c r="Q29" s="109">
        <v>0.22342500000000001</v>
      </c>
      <c r="R29" s="109">
        <v>0.27545770000000003</v>
      </c>
      <c r="S29" s="109">
        <v>0.25333339999999999</v>
      </c>
      <c r="T29" s="109">
        <v>1.1375598</v>
      </c>
      <c r="U29" s="109">
        <v>84.559338999999994</v>
      </c>
      <c r="V29" s="109">
        <v>14.374840000000001</v>
      </c>
      <c r="W29" s="109">
        <v>10.56664</v>
      </c>
      <c r="X29" s="109">
        <v>1.982105</v>
      </c>
      <c r="Y29" s="109">
        <v>1.5095000000000001E-2</v>
      </c>
      <c r="Z29" s="109">
        <v>1.381983</v>
      </c>
      <c r="AA29" s="109">
        <v>3.7962310000000001</v>
      </c>
      <c r="AB29" s="109">
        <v>3.70384</v>
      </c>
      <c r="AC29" s="109">
        <v>4.4078699999999998E-2</v>
      </c>
      <c r="AD29" s="109">
        <v>0.44091000000000002</v>
      </c>
      <c r="AE29" s="109">
        <v>0.17802000000000001</v>
      </c>
      <c r="AG29" s="109" t="s">
        <v>28</v>
      </c>
      <c r="AH29" s="109">
        <v>127.95431922991099</v>
      </c>
      <c r="AI29" s="109">
        <v>28.207072460471299</v>
      </c>
      <c r="AJ29" s="109">
        <v>10.576884425857999</v>
      </c>
      <c r="AK29" s="109">
        <v>26.6579009408334</v>
      </c>
      <c r="AL29" s="109">
        <v>1.98433603293546</v>
      </c>
      <c r="AM29" s="109">
        <v>0.440906026316572</v>
      </c>
      <c r="AN29" s="109">
        <v>77.249372085302497</v>
      </c>
      <c r="AO29" s="109">
        <v>77.249372085302497</v>
      </c>
      <c r="AP29" s="109">
        <v>64.076141162610099</v>
      </c>
      <c r="AQ29" s="109">
        <v>2.01548401216102</v>
      </c>
      <c r="AR29" s="109">
        <v>16.6686318692927</v>
      </c>
      <c r="AS29" s="109">
        <v>4.4125544409456499E-2</v>
      </c>
      <c r="AT29" s="109">
        <v>8.9870128862470207</v>
      </c>
      <c r="AU29" s="109">
        <v>1.5111913829042501E-2</v>
      </c>
      <c r="AV29" s="109">
        <v>534.01447321892397</v>
      </c>
      <c r="AW29" s="109">
        <v>7443.4574995406601</v>
      </c>
      <c r="AX29" s="109">
        <v>64.1826281804004</v>
      </c>
      <c r="AY29" s="109">
        <v>30.1125779738449</v>
      </c>
      <c r="AZ29" s="109">
        <v>16.8208520126189</v>
      </c>
      <c r="BA29" s="109">
        <v>0.17802010416783701</v>
      </c>
      <c r="BB29" s="109">
        <v>9.1841196004519201</v>
      </c>
      <c r="BC29" s="109">
        <v>14.468235305617201</v>
      </c>
      <c r="BD29" s="109">
        <v>95.1519161236087</v>
      </c>
      <c r="BE29" s="109">
        <v>95.1519161236087</v>
      </c>
      <c r="BF29" s="109">
        <v>1.38351473662725</v>
      </c>
      <c r="BG29" s="109">
        <v>1195230.50542292</v>
      </c>
      <c r="BH29" s="109">
        <v>0</v>
      </c>
      <c r="BI29" s="109">
        <v>24.735332460905799</v>
      </c>
      <c r="BJ29" s="109">
        <v>4.45393545780043</v>
      </c>
      <c r="BK29" s="109">
        <v>162.43522904505599</v>
      </c>
      <c r="BL29" s="109">
        <v>27.890589160460902</v>
      </c>
      <c r="BM29" s="109">
        <v>84.632910513762198</v>
      </c>
      <c r="BN29" s="109">
        <v>3.8003040895743898</v>
      </c>
      <c r="BO29" s="109">
        <v>14.3903222744832</v>
      </c>
      <c r="BP29" s="109">
        <v>120.84615124037499</v>
      </c>
      <c r="BQ29" s="109">
        <v>0</v>
      </c>
      <c r="BR29" s="109">
        <v>1898.0335799478601</v>
      </c>
      <c r="BS29" s="109">
        <v>132.56089066419699</v>
      </c>
      <c r="BT29" s="109">
        <v>14.7290150680181</v>
      </c>
      <c r="BU29" s="109">
        <v>147.289905732215</v>
      </c>
      <c r="BV29" s="109">
        <v>0</v>
      </c>
      <c r="BW29" s="109">
        <v>92.254881346022003</v>
      </c>
      <c r="BX29" s="109">
        <v>0.60462238883557295</v>
      </c>
      <c r="BY29" s="109">
        <v>0.223675757995557</v>
      </c>
      <c r="BZ29" s="109">
        <v>0.27576386291660399</v>
      </c>
      <c r="CA29" s="109">
        <v>0.253612680869723</v>
      </c>
      <c r="CB29" s="109">
        <v>1.1387455328132601</v>
      </c>
      <c r="CC29" s="109">
        <v>4.41486815809344E-2</v>
      </c>
      <c r="CD29" s="109">
        <v>535.10145869625796</v>
      </c>
      <c r="CE29" s="109">
        <v>4.6678385334854501E-2</v>
      </c>
      <c r="CF29" s="109">
        <v>17.5312952454019</v>
      </c>
      <c r="CG29" s="109">
        <v>71.556516201656706</v>
      </c>
      <c r="CH29" s="109">
        <v>2.13601023490247E-2</v>
      </c>
      <c r="CI29" s="109">
        <v>0</v>
      </c>
      <c r="CJ29" s="109">
        <v>15.699283404597701</v>
      </c>
      <c r="CK29" s="109">
        <v>845.61195181792596</v>
      </c>
      <c r="CL29" s="109">
        <v>733.51514834355203</v>
      </c>
      <c r="CM29" s="109">
        <v>112.096803474374</v>
      </c>
      <c r="CN29" s="109">
        <v>0.33072198278079901</v>
      </c>
      <c r="CO29" s="109">
        <v>2.5116015379442998E-3</v>
      </c>
      <c r="CP29" s="109">
        <v>6.7076474128209798</v>
      </c>
      <c r="CQ29" s="109">
        <v>3.36405940378202</v>
      </c>
      <c r="CR29" s="109">
        <v>249.73672148448199</v>
      </c>
      <c r="CS29" s="109">
        <v>3.5671870253035398</v>
      </c>
      <c r="CT29" s="109">
        <v>1.75263668054476</v>
      </c>
      <c r="CU29" s="109">
        <v>356.771412965933</v>
      </c>
      <c r="CV29" s="109">
        <v>10.595772861848801</v>
      </c>
      <c r="CW29" s="109">
        <v>6.53567560872369E-2</v>
      </c>
      <c r="CX29" s="109">
        <v>6.3127115193703496</v>
      </c>
      <c r="CY29" s="109">
        <v>4.8994899875989999E-3</v>
      </c>
      <c r="CZ29" s="109">
        <v>69.501407076704297</v>
      </c>
      <c r="DA29" s="109">
        <v>26.9874154005545</v>
      </c>
      <c r="DB29" s="109">
        <v>3.7071429013459198</v>
      </c>
      <c r="DC29" s="109">
        <v>0</v>
      </c>
      <c r="DD29" s="109">
        <v>22.788748658420001</v>
      </c>
      <c r="DE29" s="109">
        <v>80.175297244624204</v>
      </c>
      <c r="DF29" s="109">
        <v>11.731805695991</v>
      </c>
      <c r="DG29" s="109">
        <v>0</v>
      </c>
      <c r="DH29" s="109">
        <v>275.41491024217902</v>
      </c>
      <c r="DI29" s="109">
        <v>1832.1673821172001</v>
      </c>
      <c r="DJ29" s="109">
        <v>8.6286854850081092</v>
      </c>
      <c r="DK29" s="109">
        <v>60.455332461892397</v>
      </c>
      <c r="DM29" s="45">
        <f t="shared" si="0"/>
        <v>9.871490182228374E-4</v>
      </c>
      <c r="DN29" s="45">
        <f t="shared" si="1"/>
        <v>1.0018060219452974E-3</v>
      </c>
      <c r="DO29" s="45">
        <f t="shared" si="2"/>
        <v>8.3880342394185303E-4</v>
      </c>
      <c r="DP29" s="45">
        <f t="shared" si="3"/>
        <v>8.7519098360499159E-4</v>
      </c>
      <c r="DQ29" s="45">
        <f t="shared" si="4"/>
        <v>8.4913417511099675E-4</v>
      </c>
      <c r="DR29" s="45">
        <f t="shared" si="5"/>
        <v>8.9648377500872332E-4</v>
      </c>
      <c r="DS29" s="45">
        <f t="shared" si="6"/>
        <v>9.4969489986241218E-4</v>
      </c>
      <c r="DT29" s="45">
        <f t="shared" si="7"/>
        <v>6.9015259518628608E-4</v>
      </c>
      <c r="DU29" s="45">
        <f t="shared" si="8"/>
        <v>6.10808800175405E-4</v>
      </c>
      <c r="DV29" s="45">
        <f t="shared" si="9"/>
        <v>8.5724540474252332E-4</v>
      </c>
      <c r="DW29" s="45">
        <f t="shared" si="10"/>
        <v>9.6408354524328338E-4</v>
      </c>
      <c r="DX29" s="45">
        <f t="shared" si="11"/>
        <v>8.4048000677269992E-4</v>
      </c>
      <c r="DY29" s="45">
        <f t="shared" si="12"/>
        <v>9.3036328785645137E-4</v>
      </c>
      <c r="DZ29" s="45">
        <f t="shared" si="13"/>
        <v>1.0770451370187919E-3</v>
      </c>
      <c r="EA29" s="45">
        <f t="shared" si="14"/>
        <v>1.0137062866547438E-3</v>
      </c>
      <c r="EB29" s="45">
        <f t="shared" si="15"/>
        <v>1.1223363345954495E-3</v>
      </c>
      <c r="EC29" s="45">
        <f t="shared" si="16"/>
        <v>1.1114698068122914E-3</v>
      </c>
      <c r="ED29" s="45">
        <f t="shared" si="17"/>
        <v>1.1024241956370882E-3</v>
      </c>
      <c r="EE29" s="45">
        <f t="shared" si="18"/>
        <v>1.0423476754892933E-3</v>
      </c>
      <c r="EF29" s="45">
        <f t="shared" si="19"/>
        <v>8.7005781540231439E-4</v>
      </c>
      <c r="EG29" s="45">
        <f t="shared" si="20"/>
        <v>1.0770397780566097E-3</v>
      </c>
      <c r="EH29" s="45">
        <f t="shared" si="21"/>
        <v>9.6950647112040091E-4</v>
      </c>
      <c r="EI29" s="45">
        <f t="shared" si="22"/>
        <v>1.1255876633478089E-3</v>
      </c>
      <c r="EJ29" s="45">
        <f t="shared" si="23"/>
        <v>1.1204921525339467E-3</v>
      </c>
      <c r="EK29" s="45">
        <f t="shared" si="24"/>
        <v>1.1083614105600688E-3</v>
      </c>
      <c r="EL29" s="45">
        <f t="shared" si="25"/>
        <v>1.0729298544766314E-3</v>
      </c>
      <c r="EM29" s="45">
        <f t="shared" si="26"/>
        <v>8.917505469782219E-4</v>
      </c>
      <c r="EN29" s="45">
        <f t="shared" si="27"/>
        <v>1.0627448054616108E-3</v>
      </c>
      <c r="EO29" s="45">
        <f t="shared" si="28"/>
        <v>-9.0124592956087219E-6</v>
      </c>
      <c r="EP29" s="45">
        <f t="shared" si="29"/>
        <v>5.8514682055427869E-7</v>
      </c>
    </row>
    <row r="30" spans="1:146" x14ac:dyDescent="0.25">
      <c r="A30" s="22" t="s">
        <v>29</v>
      </c>
      <c r="B30" s="109">
        <v>1595.992489</v>
      </c>
      <c r="C30" s="109">
        <v>26.206223999999999</v>
      </c>
      <c r="D30" s="109">
        <v>22.387754999999999</v>
      </c>
      <c r="E30" s="109">
        <v>162.90405699999999</v>
      </c>
      <c r="F30" s="109">
        <v>138.054284</v>
      </c>
      <c r="G30" s="109">
        <v>12.180617</v>
      </c>
      <c r="H30" s="109">
        <v>376.714496</v>
      </c>
      <c r="I30" s="109">
        <v>7.9766890000000004</v>
      </c>
      <c r="J30" s="109">
        <v>4.0194549999999998</v>
      </c>
      <c r="K30" s="109">
        <v>3.52169</v>
      </c>
      <c r="L30" s="109">
        <v>3.2105890000000001</v>
      </c>
      <c r="M30" s="109">
        <v>20.918589000000001</v>
      </c>
      <c r="N30" s="109">
        <v>2.4763809999999999</v>
      </c>
      <c r="O30" s="109">
        <v>1.3066340000000001</v>
      </c>
      <c r="P30" s="109">
        <v>0.119882</v>
      </c>
      <c r="Q30" s="109">
        <v>4.9093999999999999E-2</v>
      </c>
      <c r="R30" s="109">
        <v>5.9721999999999997E-2</v>
      </c>
      <c r="S30" s="109">
        <v>5.4686999999999999E-2</v>
      </c>
      <c r="T30" s="109">
        <v>0.23180200000000001</v>
      </c>
      <c r="U30" s="109">
        <v>12.269917</v>
      </c>
      <c r="V30" s="109">
        <v>2.4763809999999999</v>
      </c>
      <c r="W30" s="109">
        <v>0.39821099999999998</v>
      </c>
      <c r="X30" s="109">
        <v>0.360877</v>
      </c>
      <c r="Y30" s="109">
        <v>3.3189999999999999E-3</v>
      </c>
      <c r="Z30" s="109">
        <v>0.14932899999999999</v>
      </c>
      <c r="AA30" s="109">
        <v>0.79748699999999995</v>
      </c>
      <c r="AB30" s="109">
        <v>0.49776599999999999</v>
      </c>
      <c r="AC30" s="109">
        <v>9.1959999999999993E-3</v>
      </c>
      <c r="AG30" s="109" t="s">
        <v>29</v>
      </c>
      <c r="AH30" s="109">
        <v>23.005635332660901</v>
      </c>
      <c r="AI30" s="109">
        <v>10.076841629378499</v>
      </c>
      <c r="AJ30" s="109">
        <v>0.398211394247038</v>
      </c>
      <c r="AK30" s="109">
        <v>4.0194526527787398</v>
      </c>
      <c r="AL30" s="109">
        <v>0.360877982863473</v>
      </c>
      <c r="AM30" s="109">
        <v>0</v>
      </c>
      <c r="AN30" s="109">
        <v>7.97669303692832</v>
      </c>
      <c r="AO30" s="109">
        <v>7.97669303692832</v>
      </c>
      <c r="AP30" s="109">
        <v>8.4823898085947107</v>
      </c>
      <c r="AQ30" s="109">
        <v>1.4531151822056101</v>
      </c>
      <c r="AR30" s="109">
        <v>3.5216816770811898</v>
      </c>
      <c r="AS30" s="109">
        <v>9.1960297810082803E-3</v>
      </c>
      <c r="AT30" s="109">
        <v>3.2105865173655199</v>
      </c>
      <c r="AU30" s="109">
        <v>3.3189881286727601E-3</v>
      </c>
      <c r="AV30" s="109">
        <v>114.101536596195</v>
      </c>
      <c r="AW30" s="109">
        <v>1595.99198134889</v>
      </c>
      <c r="AX30" s="109">
        <v>16.845448789424399</v>
      </c>
      <c r="AY30" s="109">
        <v>4.4490174666856204</v>
      </c>
      <c r="AZ30" s="109">
        <v>5.5897978105424997</v>
      </c>
      <c r="BA30" s="109">
        <v>0</v>
      </c>
      <c r="BB30" s="109">
        <v>0.185514882577864</v>
      </c>
      <c r="BC30" s="109">
        <v>1.7933771369676501</v>
      </c>
      <c r="BD30" s="109">
        <v>20.918579684011501</v>
      </c>
      <c r="BE30" s="109">
        <v>20.918579684011501</v>
      </c>
      <c r="BF30" s="109">
        <v>0.14932892656045901</v>
      </c>
      <c r="BG30" s="109">
        <v>219213.51718117</v>
      </c>
      <c r="BH30" s="109">
        <v>0</v>
      </c>
      <c r="BI30" s="109">
        <v>8.0549280345684693</v>
      </c>
      <c r="BJ30" s="109">
        <v>2.1644026896879902</v>
      </c>
      <c r="BK30" s="109">
        <v>37.680148206134298</v>
      </c>
      <c r="BL30" s="109">
        <v>5.3750637712329796</v>
      </c>
      <c r="BM30" s="109">
        <v>12.269954034455999</v>
      </c>
      <c r="BN30" s="109">
        <v>0.79749373113312005</v>
      </c>
      <c r="BO30" s="109">
        <v>2.4763976325481498</v>
      </c>
      <c r="BP30" s="109">
        <v>26.206217274315598</v>
      </c>
      <c r="BQ30" s="109">
        <v>0</v>
      </c>
      <c r="BR30" s="109">
        <v>391.53456119754998</v>
      </c>
      <c r="BS30" s="109">
        <v>20.1489690735627</v>
      </c>
      <c r="BT30" s="109">
        <v>2.2387690781924299</v>
      </c>
      <c r="BU30" s="109">
        <v>22.387738151755102</v>
      </c>
      <c r="BV30" s="109">
        <v>0</v>
      </c>
      <c r="BW30" s="109">
        <v>19.614341019913201</v>
      </c>
      <c r="BX30" s="109">
        <v>0.119881783132437</v>
      </c>
      <c r="BY30" s="109">
        <v>4.9093857565986998E-2</v>
      </c>
      <c r="BZ30" s="109">
        <v>5.9722225310162698E-2</v>
      </c>
      <c r="CA30" s="109">
        <v>5.4686850986292702E-2</v>
      </c>
      <c r="CB30" s="109">
        <v>0.23180184782596699</v>
      </c>
      <c r="CC30" s="109">
        <v>3.7211415091739802E-3</v>
      </c>
      <c r="CD30" s="109">
        <v>109.687361206369</v>
      </c>
      <c r="CE30" s="109">
        <v>1.64854803595738E-3</v>
      </c>
      <c r="CF30" s="109">
        <v>0.44020021792688302</v>
      </c>
      <c r="CG30" s="109">
        <v>4.7404395828855197</v>
      </c>
      <c r="CH30" s="109">
        <v>1.9069079625434701E-3</v>
      </c>
      <c r="CI30" s="109">
        <v>0</v>
      </c>
      <c r="CJ30" s="109">
        <v>0.106481398061034</v>
      </c>
      <c r="CK30" s="109">
        <v>162.91103330374699</v>
      </c>
      <c r="CL30" s="109">
        <v>138.06126848179801</v>
      </c>
      <c r="CM30" s="109">
        <v>24.849764821949201</v>
      </c>
      <c r="CN30" s="109">
        <v>1.4788036177846801E-3</v>
      </c>
      <c r="CO30" s="109">
        <v>2.9020850212470398E-4</v>
      </c>
      <c r="CP30" s="109">
        <v>0.93564633454036295</v>
      </c>
      <c r="CQ30" s="109">
        <v>6.4049383532575999E-2</v>
      </c>
      <c r="CR30" s="109">
        <v>53.8467868185651</v>
      </c>
      <c r="CS30" s="109">
        <v>0.34337678907830199</v>
      </c>
      <c r="CT30" s="109">
        <v>0.155206881948003</v>
      </c>
      <c r="CU30" s="109">
        <v>76.922363685466493</v>
      </c>
      <c r="CV30" s="109">
        <v>1.45326736389688</v>
      </c>
      <c r="CW30" s="109">
        <v>2.7140707242734301E-3</v>
      </c>
      <c r="CX30" s="109">
        <v>0.49467427371484302</v>
      </c>
      <c r="CY30" s="109">
        <v>2.8343572700165897E-4</v>
      </c>
      <c r="CZ30" s="109">
        <v>12.1806134131406</v>
      </c>
      <c r="DA30" s="109">
        <v>5.4236349471096998</v>
      </c>
      <c r="DB30" s="109">
        <v>0.497766337097725</v>
      </c>
      <c r="DC30" s="109">
        <v>0</v>
      </c>
      <c r="DD30" s="109">
        <v>6.0461292988376103</v>
      </c>
      <c r="DE30" s="109">
        <v>18.185711142579699</v>
      </c>
      <c r="DF30" s="109">
        <v>2.4763814685179302</v>
      </c>
      <c r="DG30" s="109">
        <v>0</v>
      </c>
      <c r="DH30" s="109">
        <v>62.718102104862801</v>
      </c>
      <c r="DI30" s="109">
        <v>376.714393095123</v>
      </c>
      <c r="DJ30" s="109">
        <v>1.30662069510573</v>
      </c>
      <c r="DK30" s="109">
        <v>13.397220429884699</v>
      </c>
      <c r="DM30" s="45">
        <f t="shared" si="0"/>
        <v>-3.1807863348659318E-7</v>
      </c>
      <c r="DN30" s="45">
        <f t="shared" si="1"/>
        <v>-2.5664454369776659E-7</v>
      </c>
      <c r="DO30" s="45">
        <f t="shared" si="2"/>
        <v>-7.5256518114501957E-7</v>
      </c>
      <c r="DP30" s="45">
        <f t="shared" si="3"/>
        <v>4.2824616375241207E-5</v>
      </c>
      <c r="DQ30" s="45">
        <f t="shared" si="4"/>
        <v>5.0592285843255911E-5</v>
      </c>
      <c r="DR30" s="45">
        <f t="shared" si="5"/>
        <v>-2.9447271839496498E-7</v>
      </c>
      <c r="DS30" s="45">
        <f t="shared" si="6"/>
        <v>-2.7316410196354698E-7</v>
      </c>
      <c r="DT30" s="45">
        <f t="shared" si="7"/>
        <v>5.060907250650527E-7</v>
      </c>
      <c r="DU30" s="45">
        <f t="shared" si="8"/>
        <v>-5.8396505496987963E-7</v>
      </c>
      <c r="DV30" s="45">
        <f t="shared" si="9"/>
        <v>-2.3633309036695824E-6</v>
      </c>
      <c r="DW30" s="45">
        <f t="shared" si="10"/>
        <v>-7.7326449452622592E-7</v>
      </c>
      <c r="DX30" s="45">
        <f t="shared" si="11"/>
        <v>-4.4534497521492724E-7</v>
      </c>
      <c r="DY30" s="45">
        <f t="shared" si="12"/>
        <v>1.8919460706165582E-7</v>
      </c>
      <c r="DZ30" s="45">
        <f t="shared" si="13"/>
        <v>-1.0182571607729616E-5</v>
      </c>
      <c r="EA30" s="45">
        <f t="shared" si="14"/>
        <v>-1.8090085501148999E-6</v>
      </c>
      <c r="EB30" s="45">
        <f t="shared" si="15"/>
        <v>-2.9012509268084944E-6</v>
      </c>
      <c r="EC30" s="45">
        <f t="shared" si="16"/>
        <v>3.7726493201937197E-6</v>
      </c>
      <c r="ED30" s="45">
        <f t="shared" si="17"/>
        <v>-2.7248469891763199E-6</v>
      </c>
      <c r="EE30" s="45">
        <f t="shared" si="18"/>
        <v>-6.5648283023220567E-7</v>
      </c>
      <c r="EF30" s="45">
        <f t="shared" si="19"/>
        <v>3.0183134897875684E-6</v>
      </c>
      <c r="EG30" s="45">
        <f t="shared" si="20"/>
        <v>6.7164738179929701E-6</v>
      </c>
      <c r="EH30" s="45">
        <f t="shared" si="21"/>
        <v>9.9004557386869506E-7</v>
      </c>
      <c r="EI30" s="45">
        <f t="shared" si="22"/>
        <v>2.7235414642607594E-6</v>
      </c>
      <c r="EJ30" s="45">
        <f t="shared" si="23"/>
        <v>-3.5767783187129473E-6</v>
      </c>
      <c r="EK30" s="45">
        <f t="shared" si="24"/>
        <v>-4.9179691135862604E-7</v>
      </c>
      <c r="EL30" s="45">
        <f t="shared" si="25"/>
        <v>8.4404299005602481E-6</v>
      </c>
      <c r="EM30" s="45">
        <f t="shared" si="26"/>
        <v>6.7722127467860451E-7</v>
      </c>
      <c r="EN30" s="45">
        <f t="shared" si="27"/>
        <v>3.2384741497352925E-6</v>
      </c>
      <c r="EO30" s="45">
        <f t="shared" si="28"/>
        <v>0</v>
      </c>
      <c r="EP30" s="45">
        <f t="shared" si="29"/>
        <v>0</v>
      </c>
    </row>
    <row r="31" spans="1:146" x14ac:dyDescent="0.25">
      <c r="A31" s="22" t="s">
        <v>30</v>
      </c>
      <c r="B31" s="109">
        <v>19065.016973999998</v>
      </c>
      <c r="C31" s="109">
        <v>312.623424</v>
      </c>
      <c r="D31" s="109">
        <v>248.87502000000001</v>
      </c>
      <c r="E31" s="109">
        <v>1930.7846420000001</v>
      </c>
      <c r="F31" s="109">
        <v>1636.74801</v>
      </c>
      <c r="G31" s="109">
        <v>139.81699499999999</v>
      </c>
      <c r="H31" s="109">
        <v>4496.7154870000004</v>
      </c>
      <c r="I31" s="109">
        <v>92.157718000000003</v>
      </c>
      <c r="J31" s="109">
        <v>46.355939999999997</v>
      </c>
      <c r="K31" s="109">
        <v>40.420242999999999</v>
      </c>
      <c r="L31" s="109">
        <v>36.783155999999998</v>
      </c>
      <c r="M31" s="109">
        <v>240.11381600000001</v>
      </c>
      <c r="N31" s="109">
        <v>28.400373999999999</v>
      </c>
      <c r="O31" s="109">
        <v>14.965007999999999</v>
      </c>
      <c r="P31" s="109">
        <v>1.3737748000000001</v>
      </c>
      <c r="Q31" s="109">
        <v>0.56192399999999998</v>
      </c>
      <c r="R31" s="109">
        <v>0.68364760000000002</v>
      </c>
      <c r="S31" s="109">
        <v>0.6260462</v>
      </c>
      <c r="T31" s="109">
        <v>2.6554684000000002</v>
      </c>
      <c r="U31" s="109">
        <v>140.99304900000001</v>
      </c>
      <c r="V31" s="109">
        <v>28.360754</v>
      </c>
      <c r="W31" s="109">
        <v>4.5996620000000004</v>
      </c>
      <c r="X31" s="109">
        <v>4.1303929999999998</v>
      </c>
      <c r="Y31" s="109">
        <v>3.7969000000000003E-2</v>
      </c>
      <c r="Z31" s="109">
        <v>1.7097979999999999</v>
      </c>
      <c r="AA31" s="109">
        <v>9.1323489999999996</v>
      </c>
      <c r="AB31" s="109">
        <v>5.7190830000000004</v>
      </c>
      <c r="AC31" s="109">
        <v>0.1053336</v>
      </c>
      <c r="AD31" s="109">
        <v>1.278E-2</v>
      </c>
      <c r="AE31" s="109">
        <v>5.1599999999999997E-3</v>
      </c>
      <c r="AG31" s="109" t="s">
        <v>30</v>
      </c>
      <c r="AH31" s="109">
        <v>275.74556492760303</v>
      </c>
      <c r="AI31" s="109">
        <v>120.956698717051</v>
      </c>
      <c r="AJ31" s="109">
        <v>4.59970107799401</v>
      </c>
      <c r="AK31" s="109">
        <v>46.356388548320197</v>
      </c>
      <c r="AL31" s="109">
        <v>4.1304386973528002</v>
      </c>
      <c r="AM31" s="109">
        <v>1.27797637747537E-2</v>
      </c>
      <c r="AN31" s="109">
        <v>92.158605405697799</v>
      </c>
      <c r="AO31" s="109">
        <v>92.158605405697799</v>
      </c>
      <c r="AP31" s="109">
        <v>102.487596353775</v>
      </c>
      <c r="AQ31" s="109">
        <v>17.417476646332101</v>
      </c>
      <c r="AR31" s="109">
        <v>40.420613125074297</v>
      </c>
      <c r="AS31" s="109">
        <v>0.105334561066141</v>
      </c>
      <c r="AT31" s="109">
        <v>36.783492374238897</v>
      </c>
      <c r="AU31" s="109">
        <v>3.79692970347172E-2</v>
      </c>
      <c r="AV31" s="109">
        <v>1360.4833440294899</v>
      </c>
      <c r="AW31" s="109">
        <v>19065.305989406701</v>
      </c>
      <c r="AX31" s="109">
        <v>202.227249760359</v>
      </c>
      <c r="AY31" s="109">
        <v>53.579918236346501</v>
      </c>
      <c r="AZ31" s="109">
        <v>67.046719543557202</v>
      </c>
      <c r="BA31" s="109">
        <v>5.1599477284126104E-3</v>
      </c>
      <c r="BB31" s="109">
        <v>2.2235709656765899</v>
      </c>
      <c r="BC31" s="109">
        <v>21.495387648398601</v>
      </c>
      <c r="BD31" s="109">
        <v>240.11610975265901</v>
      </c>
      <c r="BE31" s="109">
        <v>240.11610975265901</v>
      </c>
      <c r="BF31" s="109">
        <v>1.7098119027182901</v>
      </c>
      <c r="BG31" s="109">
        <v>2514664.2353577199</v>
      </c>
      <c r="BH31" s="109">
        <v>0</v>
      </c>
      <c r="BI31" s="109">
        <v>96.652732272755799</v>
      </c>
      <c r="BJ31" s="109">
        <v>25.9644682758858</v>
      </c>
      <c r="BK31" s="109">
        <v>451.67943917782998</v>
      </c>
      <c r="BL31" s="109">
        <v>64.495041963083594</v>
      </c>
      <c r="BM31" s="109">
        <v>140.99482293299101</v>
      </c>
      <c r="BN31" s="109">
        <v>9.1324299991435005</v>
      </c>
      <c r="BO31" s="109">
        <v>28.361005167737201</v>
      </c>
      <c r="BP31" s="109">
        <v>312.62811745123599</v>
      </c>
      <c r="BQ31" s="109">
        <v>0</v>
      </c>
      <c r="BR31" s="109">
        <v>4674.8478870351601</v>
      </c>
      <c r="BS31" s="109">
        <v>223.98860148922199</v>
      </c>
      <c r="BT31" s="109">
        <v>24.887618129488398</v>
      </c>
      <c r="BU31" s="109">
        <v>248.87621961871</v>
      </c>
      <c r="BV31" s="109">
        <v>0</v>
      </c>
      <c r="BW31" s="109">
        <v>235.31217157691</v>
      </c>
      <c r="BX31" s="109">
        <v>1.3737934814839301</v>
      </c>
      <c r="BY31" s="109">
        <v>0.56192747199303295</v>
      </c>
      <c r="BZ31" s="109">
        <v>0.68365692545621903</v>
      </c>
      <c r="CA31" s="109">
        <v>0.62605471426445503</v>
      </c>
      <c r="CB31" s="109">
        <v>2.6554877278614599</v>
      </c>
      <c r="CC31" s="109">
        <v>4.5307872374432998E-2</v>
      </c>
      <c r="CD31" s="109">
        <v>1316.49416389821</v>
      </c>
      <c r="CE31" s="109">
        <v>2.0831321615767399E-2</v>
      </c>
      <c r="CF31" s="109">
        <v>5.5894565871349204</v>
      </c>
      <c r="CG31" s="109">
        <v>56.628825763212497</v>
      </c>
      <c r="CH31" s="109">
        <v>2.2768963221393601E-2</v>
      </c>
      <c r="CI31" s="109">
        <v>0</v>
      </c>
      <c r="CJ31" s="109">
        <v>1.5510177035554999</v>
      </c>
      <c r="CK31" s="109">
        <v>1930.8946652565401</v>
      </c>
      <c r="CL31" s="109">
        <v>1636.8538978276299</v>
      </c>
      <c r="CM31" s="109">
        <v>294.04076742891402</v>
      </c>
      <c r="CN31" s="109">
        <v>2.0795271416524701E-2</v>
      </c>
      <c r="CO31" s="109">
        <v>3.42019341148718E-3</v>
      </c>
      <c r="CP31" s="109">
        <v>11.0502194480728</v>
      </c>
      <c r="CQ31" s="109">
        <v>0.78681758406499203</v>
      </c>
      <c r="CR31" s="109">
        <v>637.90469749830504</v>
      </c>
      <c r="CS31" s="109">
        <v>4.1411158176116203</v>
      </c>
      <c r="CT31" s="109">
        <v>1.85230981222132</v>
      </c>
      <c r="CU31" s="109">
        <v>911.27372774020705</v>
      </c>
      <c r="CV31" s="109">
        <v>17.498511550570999</v>
      </c>
      <c r="CW31" s="109">
        <v>3.2758127614543803E-2</v>
      </c>
      <c r="CX31" s="109">
        <v>5.9264545699058004</v>
      </c>
      <c r="CY31" s="109">
        <v>3.3735536853012299E-3</v>
      </c>
      <c r="CZ31" s="109">
        <v>139.81831653742</v>
      </c>
      <c r="DA31" s="109">
        <v>65.187934450980507</v>
      </c>
      <c r="DB31" s="109">
        <v>5.7191512587178996</v>
      </c>
      <c r="DC31" s="109">
        <v>0</v>
      </c>
      <c r="DD31" s="109">
        <v>72.468746846487704</v>
      </c>
      <c r="DE31" s="109">
        <v>218.19174272017901</v>
      </c>
      <c r="DF31" s="109">
        <v>28.4006525722832</v>
      </c>
      <c r="DG31" s="109">
        <v>0</v>
      </c>
      <c r="DH31" s="109">
        <v>752.43179860116697</v>
      </c>
      <c r="DI31" s="109">
        <v>4496.7831112727799</v>
      </c>
      <c r="DJ31" s="109">
        <v>14.965160517402699</v>
      </c>
      <c r="DK31" s="109">
        <v>160.73804882941701</v>
      </c>
      <c r="DM31" s="45">
        <f t="shared" si="0"/>
        <v>1.5159462333383719E-5</v>
      </c>
      <c r="DN31" s="45">
        <f t="shared" si="1"/>
        <v>1.5013114423549918E-5</v>
      </c>
      <c r="DO31" s="45">
        <f t="shared" si="2"/>
        <v>4.8201651977351364E-6</v>
      </c>
      <c r="DP31" s="45">
        <f t="shared" si="3"/>
        <v>5.6983701934785348E-5</v>
      </c>
      <c r="DQ31" s="45">
        <f t="shared" si="4"/>
        <v>6.4694031691467024E-5</v>
      </c>
      <c r="DR31" s="45">
        <f t="shared" si="5"/>
        <v>9.4519083321130554E-6</v>
      </c>
      <c r="DS31" s="45">
        <f t="shared" si="6"/>
        <v>1.5038592718405568E-5</v>
      </c>
      <c r="DT31" s="45">
        <f t="shared" si="7"/>
        <v>9.6292065065661066E-6</v>
      </c>
      <c r="DU31" s="45">
        <f t="shared" si="8"/>
        <v>9.6761778576889887E-6</v>
      </c>
      <c r="DV31" s="45">
        <f t="shared" si="9"/>
        <v>9.1569235320477673E-6</v>
      </c>
      <c r="DW31" s="45">
        <f t="shared" si="10"/>
        <v>9.1447900473365907E-6</v>
      </c>
      <c r="DX31" s="45">
        <f t="shared" si="11"/>
        <v>9.5527725026863608E-6</v>
      </c>
      <c r="DY31" s="45">
        <f t="shared" si="12"/>
        <v>9.8087540396532266E-6</v>
      </c>
      <c r="DZ31" s="45">
        <f t="shared" si="13"/>
        <v>1.0191601815392928E-5</v>
      </c>
      <c r="EA31" s="45">
        <f t="shared" si="14"/>
        <v>1.3598650906995493E-5</v>
      </c>
      <c r="EB31" s="45">
        <f t="shared" si="15"/>
        <v>6.1787591079332846E-6</v>
      </c>
      <c r="EC31" s="45">
        <f t="shared" si="16"/>
        <v>1.3640735693376946E-5</v>
      </c>
      <c r="ED31" s="45">
        <f t="shared" si="17"/>
        <v>1.3600057719427819E-5</v>
      </c>
      <c r="EE31" s="45">
        <f t="shared" si="18"/>
        <v>7.2785130712722071E-6</v>
      </c>
      <c r="EF31" s="45">
        <f t="shared" si="19"/>
        <v>1.2581705293854861E-5</v>
      </c>
      <c r="EG31" s="45">
        <f t="shared" si="20"/>
        <v>8.8561727660898911E-6</v>
      </c>
      <c r="EH31" s="45">
        <f t="shared" si="21"/>
        <v>8.4958403486159034E-6</v>
      </c>
      <c r="EI31" s="45">
        <f t="shared" si="22"/>
        <v>1.1063681543249448E-5</v>
      </c>
      <c r="EJ31" s="45">
        <f t="shared" si="23"/>
        <v>7.8230850746046498E-6</v>
      </c>
      <c r="EK31" s="45">
        <f t="shared" si="24"/>
        <v>8.1312051424552222E-6</v>
      </c>
      <c r="EL31" s="45">
        <f t="shared" si="25"/>
        <v>8.8694752577791177E-6</v>
      </c>
      <c r="EM31" s="45">
        <f t="shared" si="26"/>
        <v>1.1935255686844076E-5</v>
      </c>
      <c r="EN31" s="45">
        <f t="shared" si="27"/>
        <v>9.1240225436433244E-6</v>
      </c>
      <c r="EO31" s="45">
        <f t="shared" si="28"/>
        <v>-1.8483978583702921E-5</v>
      </c>
      <c r="EP31" s="45">
        <f t="shared" si="29"/>
        <v>-1.0130152594815489E-5</v>
      </c>
    </row>
    <row r="32" spans="1:146" x14ac:dyDescent="0.25">
      <c r="A32" s="22" t="s">
        <v>31</v>
      </c>
      <c r="B32" s="109">
        <v>69646.613098999995</v>
      </c>
      <c r="C32" s="109">
        <v>1129.690683</v>
      </c>
      <c r="D32" s="109">
        <v>1218.2971219999999</v>
      </c>
      <c r="E32" s="109">
        <v>7725.1195260000004</v>
      </c>
      <c r="F32" s="109">
        <v>6689.0072060000002</v>
      </c>
      <c r="G32" s="109">
        <v>601.817092</v>
      </c>
      <c r="H32" s="109">
        <v>17039.267864000001</v>
      </c>
      <c r="I32" s="109">
        <v>664.66985999999997</v>
      </c>
      <c r="J32" s="109">
        <v>228.80761799999999</v>
      </c>
      <c r="K32" s="109">
        <v>144.16972200000001</v>
      </c>
      <c r="L32" s="109">
        <v>77.979051999999996</v>
      </c>
      <c r="M32" s="109">
        <v>822.50093900000002</v>
      </c>
      <c r="N32" s="109">
        <v>101.70159</v>
      </c>
      <c r="O32" s="109">
        <v>75.131217000000007</v>
      </c>
      <c r="P32" s="109">
        <v>5.2543078999999997</v>
      </c>
      <c r="Q32" s="109">
        <v>1.9503200000000001</v>
      </c>
      <c r="R32" s="109">
        <v>2.4034363000000001</v>
      </c>
      <c r="S32" s="109">
        <v>2.2100035999999998</v>
      </c>
      <c r="T32" s="109">
        <v>9.9045421999999999</v>
      </c>
      <c r="U32" s="109">
        <v>732.16235099999994</v>
      </c>
      <c r="V32" s="109">
        <v>125.290273</v>
      </c>
      <c r="W32" s="109">
        <v>91.790109999999999</v>
      </c>
      <c r="X32" s="109">
        <v>17.301977000000001</v>
      </c>
      <c r="Y32" s="109">
        <v>0.13183500000000001</v>
      </c>
      <c r="Z32" s="109">
        <v>12.056520000000001</v>
      </c>
      <c r="AA32" s="109">
        <v>33.086190999999999</v>
      </c>
      <c r="AB32" s="109">
        <v>32.096784999999997</v>
      </c>
      <c r="AC32" s="109">
        <v>0.38413930000000002</v>
      </c>
      <c r="AD32" s="109">
        <v>3.7125900000000001</v>
      </c>
      <c r="AE32" s="109">
        <v>1.49898</v>
      </c>
      <c r="AG32" s="109" t="s">
        <v>31</v>
      </c>
      <c r="AH32" s="109">
        <v>1221.91438950513</v>
      </c>
      <c r="AI32" s="109">
        <v>262.49031042643799</v>
      </c>
      <c r="AJ32" s="109">
        <v>91.833298441960494</v>
      </c>
      <c r="AK32" s="109">
        <v>228.81904219972401</v>
      </c>
      <c r="AL32" s="109">
        <v>17.313221349799399</v>
      </c>
      <c r="AM32" s="109">
        <v>3.7099978849958899</v>
      </c>
      <c r="AN32" s="109">
        <v>664.76578543091205</v>
      </c>
      <c r="AO32" s="109">
        <v>664.76578543091205</v>
      </c>
      <c r="AP32" s="109">
        <v>579.88092733271003</v>
      </c>
      <c r="AQ32" s="109">
        <v>19.2313002505668</v>
      </c>
      <c r="AR32" s="109">
        <v>144.21895796042199</v>
      </c>
      <c r="AS32" s="109">
        <v>0.384362150764268</v>
      </c>
      <c r="AT32" s="109">
        <v>78.015219999516503</v>
      </c>
      <c r="AU32" s="109">
        <v>0.13192035760637499</v>
      </c>
      <c r="AV32" s="109">
        <v>4997.4880075695401</v>
      </c>
      <c r="AW32" s="109">
        <v>69691.930870770593</v>
      </c>
      <c r="AX32" s="109">
        <v>600.47675013274704</v>
      </c>
      <c r="AY32" s="109">
        <v>277.619401419447</v>
      </c>
      <c r="AZ32" s="109">
        <v>158.77729235837299</v>
      </c>
      <c r="BA32" s="109">
        <v>1.4979436388388201</v>
      </c>
      <c r="BB32" s="109">
        <v>87.704736558092506</v>
      </c>
      <c r="BC32" s="109">
        <v>138.166069989178</v>
      </c>
      <c r="BD32" s="109">
        <v>822.76433990773296</v>
      </c>
      <c r="BE32" s="109">
        <v>822.76433990773296</v>
      </c>
      <c r="BF32" s="109">
        <v>12.064065794117701</v>
      </c>
      <c r="BG32" s="109">
        <v>10365880.500897801</v>
      </c>
      <c r="BH32" s="109">
        <v>0</v>
      </c>
      <c r="BI32" s="109">
        <v>232.047488876849</v>
      </c>
      <c r="BJ32" s="109">
        <v>41.670307703217702</v>
      </c>
      <c r="BK32" s="109">
        <v>1549.41575442358</v>
      </c>
      <c r="BL32" s="109">
        <v>263.623741040043</v>
      </c>
      <c r="BM32" s="109">
        <v>732.42157038278003</v>
      </c>
      <c r="BN32" s="109">
        <v>33.105732533923501</v>
      </c>
      <c r="BO32" s="109">
        <v>125.364577330835</v>
      </c>
      <c r="BP32" s="109">
        <v>1130.44034088846</v>
      </c>
      <c r="BQ32" s="109">
        <v>0</v>
      </c>
      <c r="BR32" s="109">
        <v>17661.666519397899</v>
      </c>
      <c r="BS32" s="109">
        <v>1096.6980076943501</v>
      </c>
      <c r="BT32" s="109">
        <v>121.855283865914</v>
      </c>
      <c r="BU32" s="109">
        <v>1218.55329156026</v>
      </c>
      <c r="BV32" s="109">
        <v>0</v>
      </c>
      <c r="BW32" s="109">
        <v>872.59303450051505</v>
      </c>
      <c r="BX32" s="109">
        <v>5.25706215771645</v>
      </c>
      <c r="BY32" s="109">
        <v>1.9515892427961199</v>
      </c>
      <c r="BZ32" s="109">
        <v>2.4049561833231299</v>
      </c>
      <c r="CA32" s="109">
        <v>2.2113868892342698</v>
      </c>
      <c r="CB32" s="109">
        <v>9.9100454727139393</v>
      </c>
      <c r="CC32" s="109">
        <v>0.37976436783015499</v>
      </c>
      <c r="CD32" s="109">
        <v>5040.2357591029604</v>
      </c>
      <c r="CE32" s="109">
        <v>0.392774507955929</v>
      </c>
      <c r="CF32" s="109">
        <v>147.54797198697</v>
      </c>
      <c r="CG32" s="109">
        <v>608.62941456152805</v>
      </c>
      <c r="CH32" s="109">
        <v>0.182599435329067</v>
      </c>
      <c r="CI32" s="109">
        <v>0</v>
      </c>
      <c r="CJ32" s="109">
        <v>131.98810269140199</v>
      </c>
      <c r="CK32" s="109">
        <v>7728.8666203184703</v>
      </c>
      <c r="CL32" s="109">
        <v>6692.0443241164803</v>
      </c>
      <c r="CM32" s="109">
        <v>1036.82229620198</v>
      </c>
      <c r="CN32" s="109">
        <v>2.83232972502852</v>
      </c>
      <c r="CO32" s="109">
        <v>2.1074578353478E-2</v>
      </c>
      <c r="CP32" s="109">
        <v>56.690768160518502</v>
      </c>
      <c r="CQ32" s="109">
        <v>29.706759332991599</v>
      </c>
      <c r="CR32" s="109">
        <v>2311.6970712148</v>
      </c>
      <c r="CS32" s="109">
        <v>30.352261189944699</v>
      </c>
      <c r="CT32" s="109">
        <v>15.4064740689054</v>
      </c>
      <c r="CU32" s="109">
        <v>3302.4808207035999</v>
      </c>
      <c r="CV32" s="109">
        <v>98.068563036462805</v>
      </c>
      <c r="CW32" s="109">
        <v>0.55040289768790196</v>
      </c>
      <c r="CX32" s="109">
        <v>53.1448727795322</v>
      </c>
      <c r="CY32" s="109">
        <v>4.0861914096904102E-2</v>
      </c>
      <c r="CZ32" s="109">
        <v>602.04964542403104</v>
      </c>
      <c r="DA32" s="109">
        <v>250.66223422696899</v>
      </c>
      <c r="DB32" s="109">
        <v>32.109032035896199</v>
      </c>
      <c r="DC32" s="109">
        <v>0</v>
      </c>
      <c r="DD32" s="109">
        <v>217.62115593296599</v>
      </c>
      <c r="DE32" s="109">
        <v>757.113915956965</v>
      </c>
      <c r="DF32" s="109">
        <v>101.74519545510201</v>
      </c>
      <c r="DG32" s="109">
        <v>0</v>
      </c>
      <c r="DH32" s="109">
        <v>2602.9742407060899</v>
      </c>
      <c r="DI32" s="109">
        <v>17049.491415973502</v>
      </c>
      <c r="DJ32" s="109">
        <v>75.175936999247995</v>
      </c>
      <c r="DK32" s="109">
        <v>571.104050045951</v>
      </c>
      <c r="DM32" s="45">
        <f t="shared" si="0"/>
        <v>6.5068163050773203E-4</v>
      </c>
      <c r="DN32" s="45">
        <f t="shared" si="1"/>
        <v>6.6359570787039805E-4</v>
      </c>
      <c r="DO32" s="45">
        <f t="shared" si="2"/>
        <v>2.1026854256995023E-4</v>
      </c>
      <c r="DP32" s="45">
        <f t="shared" si="3"/>
        <v>4.8505324815473444E-4</v>
      </c>
      <c r="DQ32" s="45">
        <f t="shared" si="4"/>
        <v>4.5404617201724799E-4</v>
      </c>
      <c r="DR32" s="45">
        <f t="shared" si="5"/>
        <v>3.8641877594104446E-4</v>
      </c>
      <c r="DS32" s="45">
        <f t="shared" si="6"/>
        <v>5.9999948677961774E-4</v>
      </c>
      <c r="DT32" s="45">
        <f t="shared" si="7"/>
        <v>1.4432041632228543E-4</v>
      </c>
      <c r="DU32" s="45">
        <f t="shared" si="8"/>
        <v>4.9929280431644265E-5</v>
      </c>
      <c r="DV32" s="45">
        <f t="shared" si="9"/>
        <v>3.4151387502836009E-4</v>
      </c>
      <c r="DW32" s="45">
        <f t="shared" si="10"/>
        <v>4.6381686605407338E-4</v>
      </c>
      <c r="DX32" s="45">
        <f t="shared" si="11"/>
        <v>3.2024389911723103E-4</v>
      </c>
      <c r="DY32" s="45">
        <f t="shared" si="12"/>
        <v>4.2875883358372901E-4</v>
      </c>
      <c r="DZ32" s="45">
        <f t="shared" si="13"/>
        <v>5.9522527430892118E-4</v>
      </c>
      <c r="EA32" s="45">
        <f t="shared" si="14"/>
        <v>5.2419039174509091E-4</v>
      </c>
      <c r="EB32" s="45">
        <f t="shared" si="15"/>
        <v>6.5078694579342902E-4</v>
      </c>
      <c r="EC32" s="45">
        <f t="shared" si="16"/>
        <v>6.3237928258377406E-4</v>
      </c>
      <c r="ED32" s="45">
        <f t="shared" si="17"/>
        <v>6.2592171083793809E-4</v>
      </c>
      <c r="EE32" s="45">
        <f t="shared" si="18"/>
        <v>5.5563120463452277E-4</v>
      </c>
      <c r="EF32" s="45">
        <f t="shared" si="19"/>
        <v>3.5404631558293333E-4</v>
      </c>
      <c r="EG32" s="45">
        <f t="shared" si="20"/>
        <v>5.9305745813966989E-4</v>
      </c>
      <c r="EH32" s="45">
        <f t="shared" si="21"/>
        <v>4.7051302107052205E-4</v>
      </c>
      <c r="EI32" s="45">
        <f t="shared" si="22"/>
        <v>6.4988814858544337E-4</v>
      </c>
      <c r="EJ32" s="45">
        <f t="shared" si="23"/>
        <v>6.4745785546316324E-4</v>
      </c>
      <c r="EK32" s="45">
        <f t="shared" si="24"/>
        <v>6.2586833660956522E-4</v>
      </c>
      <c r="EL32" s="45">
        <f t="shared" si="25"/>
        <v>5.9062507145356258E-4</v>
      </c>
      <c r="EM32" s="45">
        <f t="shared" si="26"/>
        <v>3.8156581402785071E-4</v>
      </c>
      <c r="EN32" s="45">
        <f t="shared" si="27"/>
        <v>5.801300837169716E-4</v>
      </c>
      <c r="EO32" s="45">
        <f t="shared" si="28"/>
        <v>-6.9819586975943004E-4</v>
      </c>
      <c r="EP32" s="45">
        <f t="shared" si="29"/>
        <v>-6.9137757753931907E-4</v>
      </c>
    </row>
    <row r="33" spans="1:146" x14ac:dyDescent="0.25">
      <c r="A33" s="22" t="s">
        <v>32</v>
      </c>
      <c r="B33" s="109">
        <v>13163.992074</v>
      </c>
      <c r="C33" s="109">
        <v>215.78056900000001</v>
      </c>
      <c r="D33" s="109">
        <v>173.72318300000001</v>
      </c>
      <c r="E33" s="109">
        <v>1337.3413029999999</v>
      </c>
      <c r="F33" s="109">
        <v>1134.564656</v>
      </c>
      <c r="G33" s="109">
        <v>97.093688</v>
      </c>
      <c r="H33" s="109">
        <v>3108.7300759999998</v>
      </c>
      <c r="I33" s="109">
        <v>65.073809999999995</v>
      </c>
      <c r="J33" s="109">
        <v>32.584800000000001</v>
      </c>
      <c r="K33" s="109">
        <v>28.062004999999999</v>
      </c>
      <c r="L33" s="109">
        <v>25.417074</v>
      </c>
      <c r="M33" s="109">
        <v>166.73736700000001</v>
      </c>
      <c r="N33" s="109">
        <v>19.676798999999999</v>
      </c>
      <c r="O33" s="109">
        <v>10.331969000000001</v>
      </c>
      <c r="P33" s="109">
        <v>0.94981349999999998</v>
      </c>
      <c r="Q33" s="109">
        <v>0.38726100000000002</v>
      </c>
      <c r="R33" s="109">
        <v>0.47133649999999999</v>
      </c>
      <c r="S33" s="109">
        <v>0.43168800000000002</v>
      </c>
      <c r="T33" s="109">
        <v>1.8344339999999999</v>
      </c>
      <c r="U33" s="109">
        <v>98.183069000000003</v>
      </c>
      <c r="V33" s="109">
        <v>19.577749000000001</v>
      </c>
      <c r="W33" s="109">
        <v>3.246032</v>
      </c>
      <c r="X33" s="109">
        <v>2.8465639999999999</v>
      </c>
      <c r="Y33" s="109">
        <v>2.6176000000000001E-2</v>
      </c>
      <c r="Z33" s="109">
        <v>1.179541</v>
      </c>
      <c r="AA33" s="109">
        <v>6.3025580000000003</v>
      </c>
      <c r="AB33" s="109">
        <v>3.981293</v>
      </c>
      <c r="AC33" s="109">
        <v>7.2709499999999996E-2</v>
      </c>
      <c r="AD33" s="109">
        <v>3.1949999999999999E-2</v>
      </c>
      <c r="AE33" s="109">
        <v>1.29E-2</v>
      </c>
      <c r="AG33" s="109" t="s">
        <v>32</v>
      </c>
      <c r="AH33" s="109">
        <v>189.82908171157499</v>
      </c>
      <c r="AI33" s="109">
        <v>83.5872496804555</v>
      </c>
      <c r="AJ33" s="109">
        <v>3.2460314027734101</v>
      </c>
      <c r="AK33" s="109">
        <v>32.584765502780101</v>
      </c>
      <c r="AL33" s="109">
        <v>2.8465709325286399</v>
      </c>
      <c r="AM33" s="109">
        <v>3.1949409436884402E-2</v>
      </c>
      <c r="AN33" s="109">
        <v>65.073775432838403</v>
      </c>
      <c r="AO33" s="109">
        <v>65.073775432838403</v>
      </c>
      <c r="AP33" s="109">
        <v>72.035909124489393</v>
      </c>
      <c r="AQ33" s="109">
        <v>11.9913246541457</v>
      </c>
      <c r="AR33" s="109">
        <v>28.061980799911598</v>
      </c>
      <c r="AS33" s="109">
        <v>7.2709551984549994E-2</v>
      </c>
      <c r="AT33" s="109">
        <v>25.4170739932839</v>
      </c>
      <c r="AU33" s="109">
        <v>2.61760517105772E-2</v>
      </c>
      <c r="AV33" s="109">
        <v>938.80744126847299</v>
      </c>
      <c r="AW33" s="109">
        <v>13163.9877974172</v>
      </c>
      <c r="AX33" s="109">
        <v>139.79308390137999</v>
      </c>
      <c r="AY33" s="109">
        <v>37.345542084088599</v>
      </c>
      <c r="AZ33" s="109">
        <v>46.242172046267299</v>
      </c>
      <c r="BA33" s="109">
        <v>1.28998693210315E-2</v>
      </c>
      <c r="BB33" s="109">
        <v>1.53075035041915</v>
      </c>
      <c r="BC33" s="109">
        <v>14.7978849280163</v>
      </c>
      <c r="BD33" s="109">
        <v>166.73733543779201</v>
      </c>
      <c r="BE33" s="109">
        <v>166.73733543779201</v>
      </c>
      <c r="BF33" s="109">
        <v>1.1795441375932101</v>
      </c>
      <c r="BG33" s="109">
        <v>1743361.7725215901</v>
      </c>
      <c r="BH33" s="109">
        <v>0</v>
      </c>
      <c r="BI33" s="109">
        <v>66.730463887520102</v>
      </c>
      <c r="BJ33" s="109">
        <v>17.9144311452125</v>
      </c>
      <c r="BK33" s="109">
        <v>311.02789155995401</v>
      </c>
      <c r="BL33" s="109">
        <v>44.525589227445302</v>
      </c>
      <c r="BM33" s="109">
        <v>98.183333610791607</v>
      </c>
      <c r="BN33" s="109">
        <v>6.3025441990608302</v>
      </c>
      <c r="BO33" s="109">
        <v>19.577785276285599</v>
      </c>
      <c r="BP33" s="109">
        <v>215.780506875664</v>
      </c>
      <c r="BQ33" s="109">
        <v>0</v>
      </c>
      <c r="BR33" s="109">
        <v>3232.09076649195</v>
      </c>
      <c r="BS33" s="109">
        <v>156.350801446232</v>
      </c>
      <c r="BT33" s="109">
        <v>17.372322664946999</v>
      </c>
      <c r="BU33" s="109">
        <v>173.723124111179</v>
      </c>
      <c r="BV33" s="109">
        <v>0</v>
      </c>
      <c r="BW33" s="109">
        <v>162.38268601349199</v>
      </c>
      <c r="BX33" s="109">
        <v>0.949815280433428</v>
      </c>
      <c r="BY33" s="109">
        <v>0.38726172403644199</v>
      </c>
      <c r="BZ33" s="109">
        <v>0.471335819970568</v>
      </c>
      <c r="CA33" s="109">
        <v>0.43168756996643398</v>
      </c>
      <c r="CB33" s="109">
        <v>1.83442953858364</v>
      </c>
      <c r="CC33" s="109">
        <v>3.3078860982048798E-2</v>
      </c>
      <c r="CD33" s="109">
        <v>909.53015599861101</v>
      </c>
      <c r="CE33" s="109">
        <v>1.6884566433527801E-2</v>
      </c>
      <c r="CF33" s="109">
        <v>4.4596021153347998</v>
      </c>
      <c r="CG33" s="109">
        <v>39.212997525311799</v>
      </c>
      <c r="CH33" s="109">
        <v>1.73744332192441E-2</v>
      </c>
      <c r="CI33" s="109">
        <v>0</v>
      </c>
      <c r="CJ33" s="109">
        <v>1.5756244819965</v>
      </c>
      <c r="CK33" s="109">
        <v>1337.3966713956399</v>
      </c>
      <c r="CL33" s="109">
        <v>1134.6200781980001</v>
      </c>
      <c r="CM33" s="109">
        <v>202.77659319763799</v>
      </c>
      <c r="CN33" s="109">
        <v>2.02970519794749E-2</v>
      </c>
      <c r="CO33" s="109">
        <v>2.41414667350099E-3</v>
      </c>
      <c r="CP33" s="109">
        <v>8.3452451153843992</v>
      </c>
      <c r="CQ33" s="109">
        <v>0.57815562426627398</v>
      </c>
      <c r="CR33" s="109">
        <v>441.387852863528</v>
      </c>
      <c r="CS33" s="109">
        <v>2.9535988932797599</v>
      </c>
      <c r="CT33" s="109">
        <v>1.2895313607478001</v>
      </c>
      <c r="CU33" s="109">
        <v>630.54045227820097</v>
      </c>
      <c r="CV33" s="109">
        <v>12.1905385563932</v>
      </c>
      <c r="CW33" s="109">
        <v>2.3444886765103E-2</v>
      </c>
      <c r="CX33" s="109">
        <v>4.16103055165153</v>
      </c>
      <c r="CY33" s="109">
        <v>2.49344225268275E-3</v>
      </c>
      <c r="CZ33" s="109">
        <v>97.093626618605896</v>
      </c>
      <c r="DA33" s="109">
        <v>45.203182014346901</v>
      </c>
      <c r="DB33" s="109">
        <v>3.9812796651620102</v>
      </c>
      <c r="DC33" s="109">
        <v>0</v>
      </c>
      <c r="DD33" s="109">
        <v>49.8891840263082</v>
      </c>
      <c r="DE33" s="109">
        <v>150.602333463229</v>
      </c>
      <c r="DF33" s="109">
        <v>19.676816351839602</v>
      </c>
      <c r="DG33" s="109">
        <v>0</v>
      </c>
      <c r="DH33" s="109">
        <v>519.24497130640395</v>
      </c>
      <c r="DI33" s="109">
        <v>3108.7291425673902</v>
      </c>
      <c r="DJ33" s="109">
        <v>10.3319646695877</v>
      </c>
      <c r="DK33" s="109">
        <v>110.943213175813</v>
      </c>
      <c r="DM33" s="45">
        <f t="shared" si="0"/>
        <v>-3.248697489477267E-7</v>
      </c>
      <c r="DN33" s="45">
        <f t="shared" si="1"/>
        <v>-2.8790514502486614E-7</v>
      </c>
      <c r="DO33" s="45">
        <f t="shared" si="2"/>
        <v>-3.3898078532098538E-7</v>
      </c>
      <c r="DP33" s="45">
        <f t="shared" si="3"/>
        <v>4.1401843729652902E-5</v>
      </c>
      <c r="DQ33" s="45">
        <f t="shared" si="4"/>
        <v>4.8848867014316296E-5</v>
      </c>
      <c r="DR33" s="45">
        <f t="shared" si="5"/>
        <v>-6.321872757000152E-7</v>
      </c>
      <c r="DS33" s="45">
        <f t="shared" si="6"/>
        <v>-3.0026171033819577E-7</v>
      </c>
      <c r="DT33" s="45">
        <f t="shared" si="7"/>
        <v>-5.3119928880421877E-7</v>
      </c>
      <c r="DU33" s="45">
        <f t="shared" si="8"/>
        <v>-1.0586905520436325E-6</v>
      </c>
      <c r="DV33" s="45">
        <f t="shared" si="9"/>
        <v>-8.6237916359721742E-7</v>
      </c>
      <c r="DW33" s="45">
        <f t="shared" si="10"/>
        <v>-2.6423575256522331E-10</v>
      </c>
      <c r="DX33" s="45">
        <f t="shared" si="11"/>
        <v>-1.8929294951520591E-7</v>
      </c>
      <c r="DY33" s="45">
        <f t="shared" si="12"/>
        <v>8.8184260064339841E-7</v>
      </c>
      <c r="DZ33" s="45">
        <f t="shared" si="13"/>
        <v>-4.1912749648648129E-7</v>
      </c>
      <c r="EA33" s="45">
        <f t="shared" si="14"/>
        <v>1.8745084461554574E-6</v>
      </c>
      <c r="EB33" s="45">
        <f t="shared" si="15"/>
        <v>1.8696342827396941E-6</v>
      </c>
      <c r="EC33" s="45">
        <f t="shared" si="16"/>
        <v>-1.4427684509634363E-6</v>
      </c>
      <c r="ED33" s="45">
        <f t="shared" si="17"/>
        <v>-9.9616752384719719E-7</v>
      </c>
      <c r="EE33" s="45">
        <f t="shared" si="18"/>
        <v>-2.432039724461147E-6</v>
      </c>
      <c r="EF33" s="45">
        <f t="shared" si="19"/>
        <v>2.6950755797168951E-6</v>
      </c>
      <c r="EG33" s="45">
        <f t="shared" si="20"/>
        <v>1.8529344511744719E-6</v>
      </c>
      <c r="EH33" s="45">
        <f t="shared" si="21"/>
        <v>-1.8398666124058142E-7</v>
      </c>
      <c r="EI33" s="45">
        <f t="shared" si="22"/>
        <v>2.4354023447341023E-6</v>
      </c>
      <c r="EJ33" s="45">
        <f t="shared" si="23"/>
        <v>1.9754957670647959E-6</v>
      </c>
      <c r="EK33" s="45">
        <f t="shared" si="24"/>
        <v>2.6600119963054026E-6</v>
      </c>
      <c r="EL33" s="45">
        <f t="shared" si="25"/>
        <v>-2.1897361627039056E-6</v>
      </c>
      <c r="EM33" s="45">
        <f t="shared" si="26"/>
        <v>-3.3493736808167997E-6</v>
      </c>
      <c r="EN33" s="45">
        <f t="shared" si="27"/>
        <v>7.1496228137996427E-7</v>
      </c>
      <c r="EO33" s="45">
        <f t="shared" si="28"/>
        <v>-1.8483978578952113E-5</v>
      </c>
      <c r="EP33" s="45">
        <f t="shared" si="29"/>
        <v>-1.0130152596933465E-5</v>
      </c>
    </row>
    <row r="34" spans="1:146" x14ac:dyDescent="0.25">
      <c r="A34" s="22" t="s">
        <v>33</v>
      </c>
      <c r="B34" s="109">
        <v>217732.62505999999</v>
      </c>
      <c r="C34" s="109">
        <v>3583.6077409999998</v>
      </c>
      <c r="D34" s="109">
        <v>3785.043009</v>
      </c>
      <c r="E34" s="109">
        <v>23000.910264999999</v>
      </c>
      <c r="F34" s="109">
        <v>19536.38162</v>
      </c>
      <c r="G34" s="109">
        <v>1884.1135630000001</v>
      </c>
      <c r="H34" s="109">
        <v>51762.197603000001</v>
      </c>
      <c r="I34" s="109">
        <v>1287.4959019999999</v>
      </c>
      <c r="J34" s="109">
        <v>641.35680500000001</v>
      </c>
      <c r="K34" s="109">
        <v>544.38088000000005</v>
      </c>
      <c r="L34" s="109">
        <v>490.316442</v>
      </c>
      <c r="M34" s="109">
        <v>3235.422028</v>
      </c>
      <c r="N34" s="109">
        <v>380.78734500000002</v>
      </c>
      <c r="O34" s="109">
        <v>199.108284</v>
      </c>
      <c r="P34" s="109">
        <v>18.336093999999999</v>
      </c>
      <c r="Q34" s="109">
        <v>7.4468889999999996</v>
      </c>
      <c r="R34" s="109">
        <v>9.0683790000000002</v>
      </c>
      <c r="S34" s="109">
        <v>8.3069129999999998</v>
      </c>
      <c r="T34" s="109">
        <v>35.376193999999998</v>
      </c>
      <c r="U34" s="109">
        <v>1911.5187659999999</v>
      </c>
      <c r="V34" s="109">
        <v>377.22154499999999</v>
      </c>
      <c r="W34" s="109">
        <v>64.181387999999998</v>
      </c>
      <c r="X34" s="109">
        <v>54.738692999999998</v>
      </c>
      <c r="Y34" s="109">
        <v>0.50339</v>
      </c>
      <c r="Z34" s="109">
        <v>22.710156000000001</v>
      </c>
      <c r="AA34" s="109">
        <v>121.39996600000001</v>
      </c>
      <c r="AB34" s="109">
        <v>77.481792999999996</v>
      </c>
      <c r="AC34" s="109">
        <v>1.400908</v>
      </c>
      <c r="AD34" s="109">
        <v>1.1501999999999999</v>
      </c>
      <c r="AE34" s="109">
        <v>0.46439999999999998</v>
      </c>
      <c r="AG34" s="109" t="s">
        <v>33</v>
      </c>
      <c r="AH34" s="109">
        <v>3070.0222400423299</v>
      </c>
      <c r="AI34" s="109">
        <v>1360.5243572735601</v>
      </c>
      <c r="AJ34" s="109">
        <v>64.179440448113198</v>
      </c>
      <c r="AK34" s="109">
        <v>641.33687139582696</v>
      </c>
      <c r="AL34" s="109">
        <v>54.736899350617399</v>
      </c>
      <c r="AM34" s="109">
        <v>1.15017873972783</v>
      </c>
      <c r="AN34" s="109">
        <v>1287.4567414046001</v>
      </c>
      <c r="AO34" s="109">
        <v>1287.4567414046001</v>
      </c>
      <c r="AP34" s="109">
        <v>1205.53608139475</v>
      </c>
      <c r="AQ34" s="109">
        <v>193.95018603744199</v>
      </c>
      <c r="AR34" s="109">
        <v>544.36342529270803</v>
      </c>
      <c r="AS34" s="109">
        <v>1.40086163940324</v>
      </c>
      <c r="AT34" s="109">
        <v>490.30059079852401</v>
      </c>
      <c r="AU34" s="109">
        <v>0.50337364487452896</v>
      </c>
      <c r="AV34" s="109">
        <v>15609.9339669359</v>
      </c>
      <c r="AW34" s="109">
        <v>217719.82506699901</v>
      </c>
      <c r="AX34" s="109">
        <v>2276.5611234256999</v>
      </c>
      <c r="AY34" s="109">
        <v>616.55966461665002</v>
      </c>
      <c r="AZ34" s="109">
        <v>750.20253723330995</v>
      </c>
      <c r="BA34" s="109">
        <v>0.46439529555713499</v>
      </c>
      <c r="BB34" s="109">
        <v>24.756284796041101</v>
      </c>
      <c r="BC34" s="109">
        <v>239.31967623840299</v>
      </c>
      <c r="BD34" s="109">
        <v>3235.3192423671499</v>
      </c>
      <c r="BE34" s="109">
        <v>3235.3192423671499</v>
      </c>
      <c r="BF34" s="109">
        <v>22.709422097958001</v>
      </c>
      <c r="BG34" s="109">
        <v>33763332.517313398</v>
      </c>
      <c r="BH34" s="109">
        <v>0</v>
      </c>
      <c r="BI34" s="109">
        <v>1084.4751406313301</v>
      </c>
      <c r="BJ34" s="109">
        <v>290.81406409163202</v>
      </c>
      <c r="BK34" s="109">
        <v>5032.3680963462502</v>
      </c>
      <c r="BL34" s="109">
        <v>723.53623231880101</v>
      </c>
      <c r="BM34" s="109">
        <v>1911.4642475410601</v>
      </c>
      <c r="BN34" s="109">
        <v>121.396042193463</v>
      </c>
      <c r="BO34" s="109">
        <v>377.20938504391597</v>
      </c>
      <c r="BP34" s="109">
        <v>3583.3999541756102</v>
      </c>
      <c r="BQ34" s="109">
        <v>0</v>
      </c>
      <c r="BR34" s="109">
        <v>53775.580255183901</v>
      </c>
      <c r="BS34" s="109">
        <v>3406.4879461079599</v>
      </c>
      <c r="BT34" s="109">
        <v>378.49862746321099</v>
      </c>
      <c r="BU34" s="109">
        <v>3784.9865735711701</v>
      </c>
      <c r="BV34" s="109">
        <v>0</v>
      </c>
      <c r="BW34" s="109">
        <v>2636.7827965636202</v>
      </c>
      <c r="BX34" s="109">
        <v>18.335524418516201</v>
      </c>
      <c r="BY34" s="109">
        <v>7.44664564566345</v>
      </c>
      <c r="BZ34" s="109">
        <v>9.06808541258596</v>
      </c>
      <c r="CA34" s="109">
        <v>8.3066435953200202</v>
      </c>
      <c r="CB34" s="109">
        <v>35.375039947044897</v>
      </c>
      <c r="CC34" s="109">
        <v>0.639957193806588</v>
      </c>
      <c r="CD34" s="109">
        <v>14797.748300205099</v>
      </c>
      <c r="CE34" s="109">
        <v>0.34743407421521499</v>
      </c>
      <c r="CF34" s="109">
        <v>96.737131468965003</v>
      </c>
      <c r="CG34" s="109">
        <v>719.80527918089501</v>
      </c>
      <c r="CH34" s="109">
        <v>0.26718432836532702</v>
      </c>
      <c r="CI34" s="109">
        <v>0</v>
      </c>
      <c r="CJ34" s="109">
        <v>41.313971271122597</v>
      </c>
      <c r="CK34" s="109">
        <v>23000.707602054201</v>
      </c>
      <c r="CL34" s="109">
        <v>19536.361383638399</v>
      </c>
      <c r="CM34" s="109">
        <v>3464.3462184157502</v>
      </c>
      <c r="CN34" s="109">
        <v>0.50304662159009395</v>
      </c>
      <c r="CO34" s="109">
        <v>3.81599202520434E-2</v>
      </c>
      <c r="CP34" s="109">
        <v>118.521153419203</v>
      </c>
      <c r="CQ34" s="109">
        <v>11.754777862288201</v>
      </c>
      <c r="CR34" s="109">
        <v>7572.7917200870697</v>
      </c>
      <c r="CS34" s="109">
        <v>55.464211158465901</v>
      </c>
      <c r="CT34" s="109">
        <v>23.2743740616412</v>
      </c>
      <c r="CU34" s="109">
        <v>10818.113873145599</v>
      </c>
      <c r="CV34" s="109">
        <v>201.096880754615</v>
      </c>
      <c r="CW34" s="109">
        <v>0.44038015715630202</v>
      </c>
      <c r="CX34" s="109">
        <v>76.309164411723003</v>
      </c>
      <c r="CY34" s="109">
        <v>3.9565276089937498E-2</v>
      </c>
      <c r="CZ34" s="109">
        <v>1884.0537561164699</v>
      </c>
      <c r="DA34" s="109">
        <v>739.98362448506202</v>
      </c>
      <c r="DB34" s="109">
        <v>77.4793155489578</v>
      </c>
      <c r="DC34" s="109">
        <v>0</v>
      </c>
      <c r="DD34" s="109">
        <v>806.83857587858301</v>
      </c>
      <c r="DE34" s="109">
        <v>2446.4199986257499</v>
      </c>
      <c r="DF34" s="109">
        <v>380.77533742281702</v>
      </c>
      <c r="DG34" s="109">
        <v>0</v>
      </c>
      <c r="DH34" s="109">
        <v>8431.8607884728099</v>
      </c>
      <c r="DI34" s="109">
        <v>51759.2119810082</v>
      </c>
      <c r="DJ34" s="109">
        <v>199.10189767972901</v>
      </c>
      <c r="DK34" s="109">
        <v>1802.1090773476899</v>
      </c>
      <c r="DM34" s="45">
        <f t="shared" si="0"/>
        <v>-5.8787666742434834E-5</v>
      </c>
      <c r="DN34" s="45">
        <f t="shared" si="1"/>
        <v>-5.7982580518593206E-5</v>
      </c>
      <c r="DO34" s="45">
        <f t="shared" si="2"/>
        <v>-1.4910115603893802E-5</v>
      </c>
      <c r="DP34" s="45">
        <f t="shared" si="3"/>
        <v>-8.8110837120290528E-6</v>
      </c>
      <c r="DQ34" s="45">
        <f t="shared" si="4"/>
        <v>-1.0358295611977799E-6</v>
      </c>
      <c r="DR34" s="45">
        <f t="shared" si="5"/>
        <v>-3.1742716949063298E-5</v>
      </c>
      <c r="DS34" s="45">
        <f t="shared" si="6"/>
        <v>-5.7679583365044484E-5</v>
      </c>
      <c r="DT34" s="45">
        <f t="shared" si="7"/>
        <v>-3.0416093238823432E-5</v>
      </c>
      <c r="DU34" s="45">
        <f t="shared" si="8"/>
        <v>-3.1080365901859525E-5</v>
      </c>
      <c r="DV34" s="45">
        <f t="shared" si="9"/>
        <v>-3.2063409890548872E-5</v>
      </c>
      <c r="DW34" s="45">
        <f t="shared" si="10"/>
        <v>-3.2328513013606381E-5</v>
      </c>
      <c r="DX34" s="45">
        <f t="shared" si="11"/>
        <v>-3.1768848688230612E-5</v>
      </c>
      <c r="DY34" s="45">
        <f t="shared" si="12"/>
        <v>-3.1533551050649621E-5</v>
      </c>
      <c r="DZ34" s="45">
        <f t="shared" si="13"/>
        <v>-3.2074608563203043E-5</v>
      </c>
      <c r="EA34" s="45">
        <f t="shared" si="14"/>
        <v>-3.1063403350707459E-5</v>
      </c>
      <c r="EB34" s="45">
        <f t="shared" si="15"/>
        <v>-3.2678657698489991E-5</v>
      </c>
      <c r="EC34" s="45">
        <f t="shared" si="16"/>
        <v>-3.2374850460062934E-5</v>
      </c>
      <c r="ED34" s="45">
        <f t="shared" si="17"/>
        <v>-3.2431383352588533E-5</v>
      </c>
      <c r="EE34" s="45">
        <f t="shared" si="18"/>
        <v>-3.2622304001987673E-5</v>
      </c>
      <c r="EF34" s="45">
        <f t="shared" si="19"/>
        <v>-2.8521016852946996E-5</v>
      </c>
      <c r="EG34" s="45">
        <f t="shared" si="20"/>
        <v>-3.2235582100750745E-5</v>
      </c>
      <c r="EH34" s="45">
        <f t="shared" si="21"/>
        <v>-3.0344496239324473E-5</v>
      </c>
      <c r="EI34" s="45">
        <f t="shared" si="22"/>
        <v>-3.2767486476129725E-5</v>
      </c>
      <c r="EJ34" s="45">
        <f t="shared" si="23"/>
        <v>-3.248996895259321E-5</v>
      </c>
      <c r="EK34" s="45">
        <f t="shared" si="24"/>
        <v>-3.2316028212246653E-5</v>
      </c>
      <c r="EL34" s="45">
        <f t="shared" si="25"/>
        <v>-3.2321314958217206E-5</v>
      </c>
      <c r="EM34" s="45">
        <f t="shared" si="26"/>
        <v>-3.1974621988888687E-5</v>
      </c>
      <c r="EN34" s="45">
        <f t="shared" si="27"/>
        <v>-3.3093248635883166E-5</v>
      </c>
      <c r="EO34" s="45">
        <f t="shared" si="28"/>
        <v>-1.8483978586215569E-5</v>
      </c>
      <c r="EP34" s="45">
        <f t="shared" si="29"/>
        <v>-1.0130152594722104E-5</v>
      </c>
    </row>
    <row r="35" spans="1:146" x14ac:dyDescent="0.25">
      <c r="A35" s="22" t="s">
        <v>34</v>
      </c>
      <c r="B35" s="109">
        <v>44466.961894</v>
      </c>
      <c r="C35" s="109">
        <v>718.98274900000001</v>
      </c>
      <c r="D35" s="109">
        <v>1123.2691769999999</v>
      </c>
      <c r="E35" s="109">
        <v>5434.5513510000001</v>
      </c>
      <c r="F35" s="109">
        <v>4765.2367329999997</v>
      </c>
      <c r="G35" s="109">
        <v>488.16313100000002</v>
      </c>
      <c r="H35" s="109">
        <v>11233.09979</v>
      </c>
      <c r="I35" s="109">
        <v>687.77374799999996</v>
      </c>
      <c r="J35" s="109">
        <v>239.070673</v>
      </c>
      <c r="K35" s="109">
        <v>146.01990599999999</v>
      </c>
      <c r="L35" s="109">
        <v>77.856352999999999</v>
      </c>
      <c r="M35" s="109">
        <v>1038.677101</v>
      </c>
      <c r="N35" s="109">
        <v>101.955072</v>
      </c>
      <c r="O35" s="109">
        <v>73.838465999999997</v>
      </c>
      <c r="P35" s="109">
        <v>4.0540697999999997</v>
      </c>
      <c r="Q35" s="109">
        <v>1.4340539999999999</v>
      </c>
      <c r="R35" s="109">
        <v>1.7792576</v>
      </c>
      <c r="S35" s="109">
        <v>1.6396142</v>
      </c>
      <c r="T35" s="109">
        <v>7.5525143999999997</v>
      </c>
      <c r="U35" s="109">
        <v>1096.7744949999999</v>
      </c>
      <c r="V35" s="109">
        <v>123.93525200000001</v>
      </c>
      <c r="W35" s="109">
        <v>91.845496999999995</v>
      </c>
      <c r="X35" s="109">
        <v>17.084806</v>
      </c>
      <c r="Y35" s="109">
        <v>9.6962999999999994E-2</v>
      </c>
      <c r="Z35" s="109">
        <v>11.848041</v>
      </c>
      <c r="AA35" s="109">
        <v>24.873277000000002</v>
      </c>
      <c r="AB35" s="109">
        <v>32.253872000000001</v>
      </c>
      <c r="AC35" s="109">
        <v>0.28973759999999998</v>
      </c>
      <c r="AD35" s="109">
        <v>4.1662800000000004</v>
      </c>
      <c r="AE35" s="109">
        <v>1.6821600000000001</v>
      </c>
      <c r="AG35" s="109" t="s">
        <v>34</v>
      </c>
      <c r="AH35" s="109">
        <v>532.58096715374597</v>
      </c>
      <c r="AI35" s="109">
        <v>158.982415938039</v>
      </c>
      <c r="AJ35" s="109">
        <v>91.845476647994602</v>
      </c>
      <c r="AK35" s="109">
        <v>239.070385196628</v>
      </c>
      <c r="AL35" s="109">
        <v>17.084776049993099</v>
      </c>
      <c r="AM35" s="109">
        <v>4.1662388440946403</v>
      </c>
      <c r="AN35" s="109">
        <v>687.77368244688398</v>
      </c>
      <c r="AO35" s="109">
        <v>687.77368244688398</v>
      </c>
      <c r="AP35" s="109">
        <v>431.88067812520001</v>
      </c>
      <c r="AQ35" s="109">
        <v>9.2982515174555704</v>
      </c>
      <c r="AR35" s="109">
        <v>146.01979300147701</v>
      </c>
      <c r="AS35" s="109">
        <v>0.28973571981170299</v>
      </c>
      <c r="AT35" s="109">
        <v>77.856339194982596</v>
      </c>
      <c r="AU35" s="109">
        <v>9.69628301331701E-2</v>
      </c>
      <c r="AV35" s="109">
        <v>3128.1804225554401</v>
      </c>
      <c r="AW35" s="109">
        <v>44466.946245257503</v>
      </c>
      <c r="AX35" s="109">
        <v>347.129622415771</v>
      </c>
      <c r="AY35" s="109">
        <v>199.930767002122</v>
      </c>
      <c r="AZ35" s="109">
        <v>70.467953922744698</v>
      </c>
      <c r="BA35" s="109">
        <v>1.6821485065350501</v>
      </c>
      <c r="BB35" s="109">
        <v>42.149793765475103</v>
      </c>
      <c r="BC35" s="109">
        <v>32.451211052117202</v>
      </c>
      <c r="BD35" s="109">
        <v>1038.6768416740099</v>
      </c>
      <c r="BE35" s="109">
        <v>1038.6768416740099</v>
      </c>
      <c r="BF35" s="109">
        <v>11.848041144174699</v>
      </c>
      <c r="BG35" s="109">
        <v>8260568.89186549</v>
      </c>
      <c r="BH35" s="109">
        <v>0</v>
      </c>
      <c r="BI35" s="109">
        <v>131.06108288883701</v>
      </c>
      <c r="BJ35" s="109">
        <v>24.116001319870701</v>
      </c>
      <c r="BK35" s="109">
        <v>880.40738799839096</v>
      </c>
      <c r="BL35" s="109">
        <v>139.802789427774</v>
      </c>
      <c r="BM35" s="109">
        <v>1096.7775901586299</v>
      </c>
      <c r="BN35" s="109">
        <v>24.873290216787598</v>
      </c>
      <c r="BO35" s="109">
        <v>123.935111223832</v>
      </c>
      <c r="BP35" s="109">
        <v>718.98261850284098</v>
      </c>
      <c r="BQ35" s="109">
        <v>0</v>
      </c>
      <c r="BR35" s="109">
        <v>11625.9043564322</v>
      </c>
      <c r="BS35" s="109">
        <v>1010.94213774875</v>
      </c>
      <c r="BT35" s="109">
        <v>112.32678368006501</v>
      </c>
      <c r="BU35" s="109">
        <v>1123.26892142881</v>
      </c>
      <c r="BV35" s="109">
        <v>0</v>
      </c>
      <c r="BW35" s="109">
        <v>484.23369309006898</v>
      </c>
      <c r="BX35" s="109">
        <v>4.0540765996475896</v>
      </c>
      <c r="BY35" s="109">
        <v>1.4340532718861001</v>
      </c>
      <c r="BZ35" s="109">
        <v>1.7792582601890401</v>
      </c>
      <c r="CA35" s="109">
        <v>1.63961383156467</v>
      </c>
      <c r="CB35" s="109">
        <v>7.5525222048777199</v>
      </c>
      <c r="CC35" s="109">
        <v>0.45232110361602001</v>
      </c>
      <c r="CD35" s="109">
        <v>2860.32377340224</v>
      </c>
      <c r="CE35" s="109">
        <v>0.62674398082860705</v>
      </c>
      <c r="CF35" s="109">
        <v>150.46899612978601</v>
      </c>
      <c r="CG35" s="109">
        <v>610.77351527527401</v>
      </c>
      <c r="CH35" s="109">
        <v>0.22597880754090899</v>
      </c>
      <c r="CI35" s="109">
        <v>0</v>
      </c>
      <c r="CJ35" s="109">
        <v>139.738003398204</v>
      </c>
      <c r="CK35" s="109">
        <v>5435.5985868141897</v>
      </c>
      <c r="CL35" s="109">
        <v>4766.2840536351796</v>
      </c>
      <c r="CM35" s="109">
        <v>669.314533179009</v>
      </c>
      <c r="CN35" s="109">
        <v>1.15738695500587</v>
      </c>
      <c r="CO35" s="109">
        <v>1.0119325838169701E-2</v>
      </c>
      <c r="CP35" s="109">
        <v>32.598622077525498</v>
      </c>
      <c r="CQ35" s="109">
        <v>16.993866272480201</v>
      </c>
      <c r="CR35" s="109">
        <v>1523.82733979618</v>
      </c>
      <c r="CS35" s="109">
        <v>32.330506283172603</v>
      </c>
      <c r="CT35" s="109">
        <v>16.134154780998301</v>
      </c>
      <c r="CU35" s="109">
        <v>2176.7362253035399</v>
      </c>
      <c r="CV35" s="109">
        <v>68.625904901012404</v>
      </c>
      <c r="CW35" s="109">
        <v>0.47981624092660202</v>
      </c>
      <c r="CX35" s="109">
        <v>63.7133955762055</v>
      </c>
      <c r="CY35" s="109">
        <v>1.70623280466498E-2</v>
      </c>
      <c r="CZ35" s="109">
        <v>488.16326617040602</v>
      </c>
      <c r="DA35" s="109">
        <v>153.94437093712199</v>
      </c>
      <c r="DB35" s="109">
        <v>32.253838707066002</v>
      </c>
      <c r="DC35" s="109">
        <v>0</v>
      </c>
      <c r="DD35" s="109">
        <v>104.843064897186</v>
      </c>
      <c r="DE35" s="109">
        <v>416.355107574827</v>
      </c>
      <c r="DF35" s="109">
        <v>101.955067213539</v>
      </c>
      <c r="DG35" s="109">
        <v>0</v>
      </c>
      <c r="DH35" s="109">
        <v>1509.4432013120199</v>
      </c>
      <c r="DI35" s="109">
        <v>11233.093899028299</v>
      </c>
      <c r="DJ35" s="109">
        <v>73.838489452605103</v>
      </c>
      <c r="DK35" s="109">
        <v>314.31040040212901</v>
      </c>
      <c r="DM35" s="45">
        <f t="shared" si="0"/>
        <v>-3.5191840932907287E-7</v>
      </c>
      <c r="DN35" s="45">
        <f t="shared" si="1"/>
        <v>-1.8150248975493631E-7</v>
      </c>
      <c r="DO35" s="45">
        <f t="shared" si="2"/>
        <v>-2.275244394800798E-7</v>
      </c>
      <c r="DP35" s="45">
        <f t="shared" si="3"/>
        <v>1.9269958945129158E-4</v>
      </c>
      <c r="DQ35" s="45">
        <f t="shared" si="4"/>
        <v>2.1978354777780525E-4</v>
      </c>
      <c r="DR35" s="45">
        <f t="shared" si="5"/>
        <v>2.76895974753749E-7</v>
      </c>
      <c r="DS35" s="45">
        <f t="shared" si="6"/>
        <v>-5.2442974877770682E-7</v>
      </c>
      <c r="DT35" s="45">
        <f t="shared" si="7"/>
        <v>-9.5312035628424551E-8</v>
      </c>
      <c r="DU35" s="45">
        <f t="shared" si="8"/>
        <v>-1.20384222954748E-6</v>
      </c>
      <c r="DV35" s="45">
        <f t="shared" si="9"/>
        <v>-7.7385697659279305E-7</v>
      </c>
      <c r="DW35" s="45">
        <f t="shared" si="10"/>
        <v>-1.7731394897217097E-7</v>
      </c>
      <c r="DX35" s="45">
        <f t="shared" si="11"/>
        <v>-2.4966949772052261E-7</v>
      </c>
      <c r="DY35" s="45">
        <f t="shared" si="12"/>
        <v>-4.6946766957546476E-8</v>
      </c>
      <c r="DZ35" s="45">
        <f t="shared" si="13"/>
        <v>3.1762042708125483E-7</v>
      </c>
      <c r="EA35" s="45">
        <f t="shared" si="14"/>
        <v>1.67723989110212E-6</v>
      </c>
      <c r="EB35" s="45">
        <f t="shared" si="15"/>
        <v>-5.0773115924463093E-7</v>
      </c>
      <c r="EC35" s="45">
        <f t="shared" si="16"/>
        <v>3.7104747513938714E-7</v>
      </c>
      <c r="ED35" s="45">
        <f t="shared" si="17"/>
        <v>-2.2470855035448012E-7</v>
      </c>
      <c r="EE35" s="45">
        <f t="shared" si="18"/>
        <v>1.0334144771864258E-6</v>
      </c>
      <c r="EF35" s="45">
        <f t="shared" si="19"/>
        <v>2.8220556222940117E-6</v>
      </c>
      <c r="EG35" s="45">
        <f t="shared" si="20"/>
        <v>-1.1358847925680814E-6</v>
      </c>
      <c r="EH35" s="45">
        <f t="shared" si="21"/>
        <v>-2.215895831340007E-7</v>
      </c>
      <c r="EI35" s="45">
        <f t="shared" si="22"/>
        <v>-1.7530200168033889E-6</v>
      </c>
      <c r="EJ35" s="45">
        <f t="shared" si="23"/>
        <v>-1.7518726719866223E-6</v>
      </c>
      <c r="EK35" s="45">
        <f t="shared" si="24"/>
        <v>1.2168652931417104E-8</v>
      </c>
      <c r="EL35" s="45">
        <f t="shared" si="25"/>
        <v>5.3136495029600119E-7</v>
      </c>
      <c r="EM35" s="45">
        <f t="shared" si="26"/>
        <v>-1.0322151089025015E-6</v>
      </c>
      <c r="EN35" s="45">
        <f t="shared" si="27"/>
        <v>-6.4892795998819757E-6</v>
      </c>
      <c r="EO35" s="45">
        <f t="shared" si="28"/>
        <v>-9.8783339958272443E-6</v>
      </c>
      <c r="EP35" s="45">
        <f t="shared" si="29"/>
        <v>-6.8325634600730477E-6</v>
      </c>
    </row>
    <row r="36" spans="1:146" x14ac:dyDescent="0.25">
      <c r="A36" s="22" t="s">
        <v>35</v>
      </c>
      <c r="B36" s="109">
        <v>20877.453374000001</v>
      </c>
      <c r="C36" s="109">
        <v>342.628873</v>
      </c>
      <c r="D36" s="109">
        <v>375.90223700000001</v>
      </c>
      <c r="E36" s="109">
        <v>2243.762416</v>
      </c>
      <c r="F36" s="109">
        <v>1915.20884</v>
      </c>
      <c r="G36" s="109">
        <v>184.391065</v>
      </c>
      <c r="H36" s="109">
        <v>5002.3950020000002</v>
      </c>
      <c r="I36" s="109">
        <v>172.26613499999999</v>
      </c>
      <c r="J36" s="109">
        <v>55.108176</v>
      </c>
      <c r="K36" s="109">
        <v>42.947600000000001</v>
      </c>
      <c r="L36" s="109">
        <v>25.076208999999999</v>
      </c>
      <c r="M36" s="109">
        <v>241.45043200000001</v>
      </c>
      <c r="N36" s="109">
        <v>32.010992999999999</v>
      </c>
      <c r="O36" s="109">
        <v>26.092903</v>
      </c>
      <c r="P36" s="109">
        <v>1.7502864</v>
      </c>
      <c r="Q36" s="109">
        <v>0.69738100000000003</v>
      </c>
      <c r="R36" s="109">
        <v>0.85131679999999998</v>
      </c>
      <c r="S36" s="109">
        <v>0.78044259999999999</v>
      </c>
      <c r="T36" s="109">
        <v>3.3598021999999998</v>
      </c>
      <c r="U36" s="109">
        <v>219.31473</v>
      </c>
      <c r="V36" s="109">
        <v>43.452052000000002</v>
      </c>
      <c r="W36" s="109">
        <v>29.635363000000002</v>
      </c>
      <c r="X36" s="109">
        <v>6.1868290000000004</v>
      </c>
      <c r="Y36" s="109">
        <v>4.7146E-2</v>
      </c>
      <c r="Z36" s="109">
        <v>4.2609159999999999</v>
      </c>
      <c r="AA36" s="109">
        <v>11.463676</v>
      </c>
      <c r="AB36" s="109">
        <v>9.8078380000000003</v>
      </c>
      <c r="AC36" s="109">
        <v>0.13245779999999999</v>
      </c>
      <c r="AD36" s="109">
        <v>0.35783999999999999</v>
      </c>
      <c r="AE36" s="109">
        <v>0.14448</v>
      </c>
      <c r="AG36" s="109" t="s">
        <v>35</v>
      </c>
      <c r="AH36" s="109">
        <v>384.61077015867698</v>
      </c>
      <c r="AI36" s="109">
        <v>71.493213768586301</v>
      </c>
      <c r="AJ36" s="109">
        <v>29.635333350771798</v>
      </c>
      <c r="AK36" s="109">
        <v>55.1080895351257</v>
      </c>
      <c r="AL36" s="109">
        <v>6.1868152156219498</v>
      </c>
      <c r="AM36" s="109">
        <v>0.35783338569310502</v>
      </c>
      <c r="AN36" s="109">
        <v>172.266164442969</v>
      </c>
      <c r="AO36" s="109">
        <v>172.266164442969</v>
      </c>
      <c r="AP36" s="109">
        <v>130.70378808478901</v>
      </c>
      <c r="AQ36" s="109">
        <v>6.0276462802259703</v>
      </c>
      <c r="AR36" s="109">
        <v>42.947597080378799</v>
      </c>
      <c r="AS36" s="109">
        <v>0.13245780389342399</v>
      </c>
      <c r="AT36" s="109">
        <v>25.076187376840998</v>
      </c>
      <c r="AU36" s="109">
        <v>4.7145881081091502E-2</v>
      </c>
      <c r="AV36" s="109">
        <v>1525.5371290047699</v>
      </c>
      <c r="AW36" s="109">
        <v>20877.4468532879</v>
      </c>
      <c r="AX36" s="109">
        <v>168.87119714472399</v>
      </c>
      <c r="AY36" s="109">
        <v>71.291422408574803</v>
      </c>
      <c r="AZ36" s="109">
        <v>46.974822260897099</v>
      </c>
      <c r="BA36" s="109">
        <v>0.144478536395553</v>
      </c>
      <c r="BB36" s="109">
        <v>27.6059873703242</v>
      </c>
      <c r="BC36" s="109">
        <v>43.489274926337998</v>
      </c>
      <c r="BD36" s="109">
        <v>241.450355260995</v>
      </c>
      <c r="BE36" s="109">
        <v>241.450355260995</v>
      </c>
      <c r="BF36" s="109">
        <v>4.2609156627589702</v>
      </c>
      <c r="BG36" s="109">
        <v>3273389.99360439</v>
      </c>
      <c r="BH36" s="109">
        <v>0</v>
      </c>
      <c r="BI36" s="109">
        <v>66.298741015955898</v>
      </c>
      <c r="BJ36" s="109">
        <v>11.719521391548801</v>
      </c>
      <c r="BK36" s="109">
        <v>484.81868296880901</v>
      </c>
      <c r="BL36" s="109">
        <v>78.576018736553095</v>
      </c>
      <c r="BM36" s="109">
        <v>219.315366147963</v>
      </c>
      <c r="BN36" s="109">
        <v>11.463659543057901</v>
      </c>
      <c r="BO36" s="109">
        <v>43.4519472814601</v>
      </c>
      <c r="BP36" s="109">
        <v>342.62878296047597</v>
      </c>
      <c r="BQ36" s="109">
        <v>0</v>
      </c>
      <c r="BR36" s="109">
        <v>5167.8565244134297</v>
      </c>
      <c r="BS36" s="109">
        <v>338.31194647618702</v>
      </c>
      <c r="BT36" s="109">
        <v>37.590158091899603</v>
      </c>
      <c r="BU36" s="109">
        <v>375.902104568087</v>
      </c>
      <c r="BV36" s="109">
        <v>0</v>
      </c>
      <c r="BW36" s="109">
        <v>261.05619191454798</v>
      </c>
      <c r="BX36" s="109">
        <v>1.75028294514349</v>
      </c>
      <c r="BY36" s="109">
        <v>0.69738116913308701</v>
      </c>
      <c r="BZ36" s="109">
        <v>0.85131528083025998</v>
      </c>
      <c r="CA36" s="109">
        <v>0.78044176947370103</v>
      </c>
      <c r="CB36" s="109">
        <v>3.3598044165192298</v>
      </c>
      <c r="CC36" s="109">
        <v>8.4060928476551E-2</v>
      </c>
      <c r="CD36" s="109">
        <v>1473.55449049091</v>
      </c>
      <c r="CE36" s="109">
        <v>5.9106110220076398E-2</v>
      </c>
      <c r="CF36" s="109">
        <v>16.322732678560499</v>
      </c>
      <c r="CG36" s="109">
        <v>76.1886945882041</v>
      </c>
      <c r="CH36" s="109">
        <v>3.3371575037065102E-2</v>
      </c>
      <c r="CI36" s="109">
        <v>0</v>
      </c>
      <c r="CJ36" s="109">
        <v>9.5183811774886102</v>
      </c>
      <c r="CK36" s="109">
        <v>2243.8504909073599</v>
      </c>
      <c r="CL36" s="109">
        <v>1915.2969929989999</v>
      </c>
      <c r="CM36" s="109">
        <v>328.55349790836402</v>
      </c>
      <c r="CN36" s="109">
        <v>0.11184113394732</v>
      </c>
      <c r="CO36" s="109">
        <v>3.6006436393899799E-3</v>
      </c>
      <c r="CP36" s="109">
        <v>13.2009472599304</v>
      </c>
      <c r="CQ36" s="109">
        <v>1.6257350044368</v>
      </c>
      <c r="CR36" s="109">
        <v>733.15334612014101</v>
      </c>
      <c r="CS36" s="109">
        <v>6.6438780932224297</v>
      </c>
      <c r="CT36" s="109">
        <v>2.46349929617443</v>
      </c>
      <c r="CU36" s="109">
        <v>1047.35113697867</v>
      </c>
      <c r="CV36" s="109">
        <v>25.824266667957598</v>
      </c>
      <c r="CW36" s="109">
        <v>5.3326183854450801E-2</v>
      </c>
      <c r="CX36" s="109">
        <v>8.47879106025783</v>
      </c>
      <c r="CY36" s="109">
        <v>4.5441667355611004E-3</v>
      </c>
      <c r="CZ36" s="109">
        <v>184.39111800128899</v>
      </c>
      <c r="DA36" s="109">
        <v>67.478455941375302</v>
      </c>
      <c r="DB36" s="109">
        <v>9.80783396607087</v>
      </c>
      <c r="DC36" s="109">
        <v>0</v>
      </c>
      <c r="DD36" s="109">
        <v>68.494346863051007</v>
      </c>
      <c r="DE36" s="109">
        <v>224.50873389258399</v>
      </c>
      <c r="DF36" s="109">
        <v>32.010986286489299</v>
      </c>
      <c r="DG36" s="109">
        <v>0</v>
      </c>
      <c r="DH36" s="109">
        <v>775.41027448998796</v>
      </c>
      <c r="DI36" s="109">
        <v>5002.3935086007796</v>
      </c>
      <c r="DJ36" s="109">
        <v>26.092852239290199</v>
      </c>
      <c r="DK36" s="109">
        <v>169.69462622546101</v>
      </c>
      <c r="DM36" s="45">
        <f t="shared" si="0"/>
        <v>-3.1233273444788636E-7</v>
      </c>
      <c r="DN36" s="45">
        <f t="shared" si="1"/>
        <v>-2.6279024075442499E-7</v>
      </c>
      <c r="DO36" s="45">
        <f t="shared" si="2"/>
        <v>-3.5230413650414672E-7</v>
      </c>
      <c r="DP36" s="45">
        <f t="shared" si="3"/>
        <v>3.925322339470736E-5</v>
      </c>
      <c r="DQ36" s="45">
        <f t="shared" si="4"/>
        <v>4.6027878087661073E-5</v>
      </c>
      <c r="DR36" s="45">
        <f t="shared" si="5"/>
        <v>2.8743957300567954E-7</v>
      </c>
      <c r="DS36" s="45">
        <f t="shared" si="6"/>
        <v>-2.9853684485893446E-7</v>
      </c>
      <c r="DT36" s="45">
        <f t="shared" si="7"/>
        <v>1.7091559527147772E-7</v>
      </c>
      <c r="DU36" s="45">
        <f t="shared" si="8"/>
        <v>-1.5690026521730306E-6</v>
      </c>
      <c r="DV36" s="45">
        <f t="shared" si="9"/>
        <v>-6.7981009476187071E-8</v>
      </c>
      <c r="DW36" s="45">
        <f t="shared" si="10"/>
        <v>-8.6229776599118486E-7</v>
      </c>
      <c r="DX36" s="45">
        <f t="shared" si="11"/>
        <v>-3.1782508887803637E-7</v>
      </c>
      <c r="DY36" s="45">
        <f t="shared" si="12"/>
        <v>-2.0972516223571668E-7</v>
      </c>
      <c r="DZ36" s="45">
        <f t="shared" si="13"/>
        <v>-1.9453837620448849E-6</v>
      </c>
      <c r="EA36" s="45">
        <f t="shared" si="14"/>
        <v>-1.9738806803205987E-6</v>
      </c>
      <c r="EB36" s="45">
        <f t="shared" si="15"/>
        <v>2.4252608972740695E-7</v>
      </c>
      <c r="EC36" s="45">
        <f t="shared" si="16"/>
        <v>-1.7844940215031709E-6</v>
      </c>
      <c r="ED36" s="45">
        <f t="shared" si="17"/>
        <v>-1.0641734561338403E-6</v>
      </c>
      <c r="EE36" s="45">
        <f t="shared" si="18"/>
        <v>6.5971717916493824E-7</v>
      </c>
      <c r="EF36" s="45">
        <f t="shared" si="19"/>
        <v>2.9006166754383568E-6</v>
      </c>
      <c r="EG36" s="45">
        <f t="shared" si="20"/>
        <v>-2.4099791628179622E-6</v>
      </c>
      <c r="EH36" s="45">
        <f t="shared" si="21"/>
        <v>-1.0004678600783311E-6</v>
      </c>
      <c r="EI36" s="45">
        <f t="shared" si="22"/>
        <v>-2.2280198871751574E-6</v>
      </c>
      <c r="EJ36" s="45">
        <f t="shared" si="23"/>
        <v>-2.5223541445349444E-6</v>
      </c>
      <c r="EK36" s="45">
        <f t="shared" si="24"/>
        <v>-7.9147542399010005E-8</v>
      </c>
      <c r="EL36" s="45">
        <f t="shared" si="25"/>
        <v>-1.4355728562846167E-6</v>
      </c>
      <c r="EM36" s="45">
        <f t="shared" si="26"/>
        <v>-4.1129646822134563E-7</v>
      </c>
      <c r="EN36" s="45">
        <f t="shared" si="27"/>
        <v>2.9393693688614843E-8</v>
      </c>
      <c r="EO36" s="45">
        <f t="shared" si="28"/>
        <v>-1.8483978579727754E-5</v>
      </c>
      <c r="EP36" s="45">
        <f t="shared" si="29"/>
        <v>-1.0130152595511876E-5</v>
      </c>
    </row>
    <row r="37" spans="1:146" x14ac:dyDescent="0.25">
      <c r="A37" s="22" t="s">
        <v>36</v>
      </c>
      <c r="B37" s="109">
        <v>544740.03818999999</v>
      </c>
      <c r="C37" s="109">
        <v>8735.3925369999997</v>
      </c>
      <c r="D37" s="109">
        <v>13486.446873000001</v>
      </c>
      <c r="E37" s="109">
        <v>67821.635899999994</v>
      </c>
      <c r="F37" s="109">
        <v>59947.976711000003</v>
      </c>
      <c r="G37" s="109">
        <v>5886.7046600000003</v>
      </c>
      <c r="H37" s="109">
        <v>139550.07923999999</v>
      </c>
      <c r="I37" s="109">
        <v>7645.5701939999999</v>
      </c>
      <c r="J37" s="109">
        <v>2786.0811950000002</v>
      </c>
      <c r="K37" s="109">
        <v>1454.1123930000001</v>
      </c>
      <c r="L37" s="109">
        <v>719.16203199999995</v>
      </c>
      <c r="M37" s="109">
        <v>8428.2665180000004</v>
      </c>
      <c r="N37" s="109">
        <v>963.70165199999997</v>
      </c>
      <c r="O37" s="109">
        <v>622.50723000000005</v>
      </c>
      <c r="P37" s="109">
        <v>46.2481163</v>
      </c>
      <c r="Q37" s="109">
        <v>15.42849</v>
      </c>
      <c r="R37" s="109">
        <v>19.308258510000002</v>
      </c>
      <c r="S37" s="109">
        <v>17.840786609999999</v>
      </c>
      <c r="T37" s="109">
        <v>84.982379210000005</v>
      </c>
      <c r="U37" s="109">
        <v>7344.3565939999999</v>
      </c>
      <c r="V37" s="109">
        <v>1040.3415990000001</v>
      </c>
      <c r="W37" s="109">
        <v>842.47462299999995</v>
      </c>
      <c r="X37" s="109">
        <v>136.872051</v>
      </c>
      <c r="Y37" s="109">
        <v>1.0430159999999999</v>
      </c>
      <c r="Z37" s="109">
        <v>97.211286000000001</v>
      </c>
      <c r="AA37" s="109">
        <v>275.14392700000002</v>
      </c>
      <c r="AB37" s="109">
        <v>314.83933100000002</v>
      </c>
      <c r="AC37" s="109">
        <v>3.2173631</v>
      </c>
      <c r="AD37" s="109">
        <v>64.749690000000001</v>
      </c>
      <c r="AE37" s="109">
        <v>26.156844</v>
      </c>
      <c r="AG37" s="109" t="s">
        <v>36</v>
      </c>
      <c r="AH37" s="109">
        <v>9148.7385198253196</v>
      </c>
      <c r="AI37" s="109">
        <v>2135.1054072544998</v>
      </c>
      <c r="AJ37" s="109">
        <v>842.14775807169303</v>
      </c>
      <c r="AK37" s="109">
        <v>2785.0194048005301</v>
      </c>
      <c r="AL37" s="109">
        <v>136.818321932733</v>
      </c>
      <c r="AM37" s="109">
        <v>64.725261643558895</v>
      </c>
      <c r="AN37" s="109">
        <v>7642.6576437527501</v>
      </c>
      <c r="AO37" s="109">
        <v>7642.6576437527501</v>
      </c>
      <c r="AP37" s="109">
        <v>5132.2888606851902</v>
      </c>
      <c r="AQ37" s="109">
        <v>144.38041873922199</v>
      </c>
      <c r="AR37" s="109">
        <v>1453.5559530589901</v>
      </c>
      <c r="AS37" s="109">
        <v>3.2161054823044601</v>
      </c>
      <c r="AT37" s="109">
        <v>718.88338876025102</v>
      </c>
      <c r="AU37" s="109">
        <v>1.0426074734194399</v>
      </c>
      <c r="AV37" s="109">
        <v>37040.831482198402</v>
      </c>
      <c r="AW37" s="109">
        <v>544512.09907772299</v>
      </c>
      <c r="AX37" s="109">
        <v>4803.0937887211003</v>
      </c>
      <c r="AY37" s="109">
        <v>2324.1074967351501</v>
      </c>
      <c r="AZ37" s="109">
        <v>1234.60248702781</v>
      </c>
      <c r="BA37" s="109">
        <v>26.147063966442801</v>
      </c>
      <c r="BB37" s="109">
        <v>656.663244682038</v>
      </c>
      <c r="BC37" s="109">
        <v>1034.4793571544801</v>
      </c>
      <c r="BD37" s="109">
        <v>8425.0172497936492</v>
      </c>
      <c r="BE37" s="109">
        <v>8425.0172497936492</v>
      </c>
      <c r="BF37" s="109">
        <v>97.173210982530804</v>
      </c>
      <c r="BG37" s="109">
        <v>97716296.568065703</v>
      </c>
      <c r="BH37" s="109">
        <v>0</v>
      </c>
      <c r="BI37" s="109">
        <v>1840.22994344467</v>
      </c>
      <c r="BJ37" s="109">
        <v>333.30349414644297</v>
      </c>
      <c r="BK37" s="109">
        <v>11644.6884854292</v>
      </c>
      <c r="BL37" s="109">
        <v>2040.9737433125699</v>
      </c>
      <c r="BM37" s="109">
        <v>7341.5489544639404</v>
      </c>
      <c r="BN37" s="109">
        <v>275.03661384614003</v>
      </c>
      <c r="BO37" s="109">
        <v>1039.93521485817</v>
      </c>
      <c r="BP37" s="109">
        <v>8731.7348067400799</v>
      </c>
      <c r="BQ37" s="109">
        <v>0</v>
      </c>
      <c r="BR37" s="109">
        <v>144490.93598179999</v>
      </c>
      <c r="BS37" s="109">
        <v>12133.289057898401</v>
      </c>
      <c r="BT37" s="109">
        <v>1348.14201791145</v>
      </c>
      <c r="BU37" s="109">
        <v>13481.4310758098</v>
      </c>
      <c r="BV37" s="109">
        <v>0</v>
      </c>
      <c r="BW37" s="109">
        <v>6740.8136156009195</v>
      </c>
      <c r="BX37" s="109">
        <v>46.230131432181899</v>
      </c>
      <c r="BY37" s="109">
        <v>15.4224329601525</v>
      </c>
      <c r="BZ37" s="109">
        <v>19.300705190315899</v>
      </c>
      <c r="CA37" s="109">
        <v>17.833781983547301</v>
      </c>
      <c r="CB37" s="109">
        <v>84.949286767360505</v>
      </c>
      <c r="CC37" s="109">
        <v>8.0620241847010199</v>
      </c>
      <c r="CD37" s="109">
        <v>39460.047363513397</v>
      </c>
      <c r="CE37" s="109">
        <v>66.991354876680006</v>
      </c>
      <c r="CF37" s="109">
        <v>1410.2106169285801</v>
      </c>
      <c r="CG37" s="109">
        <v>3084.6970614360898</v>
      </c>
      <c r="CH37" s="109">
        <v>4.2484581367196297</v>
      </c>
      <c r="CI37" s="109">
        <v>0</v>
      </c>
      <c r="CJ37" s="109">
        <v>1041.51211769722</v>
      </c>
      <c r="CK37" s="109">
        <v>67795.074715765499</v>
      </c>
      <c r="CL37" s="109">
        <v>59924.6864304302</v>
      </c>
      <c r="CM37" s="109">
        <v>7870.3882853353998</v>
      </c>
      <c r="CN37" s="109">
        <v>18.3948191253087</v>
      </c>
      <c r="CO37" s="109">
        <v>0.60545224748127402</v>
      </c>
      <c r="CP37" s="109">
        <v>2551.4441586763401</v>
      </c>
      <c r="CQ37" s="109">
        <v>106.28263912385</v>
      </c>
      <c r="CR37" s="109">
        <v>20867.953137119701</v>
      </c>
      <c r="CS37" s="109">
        <v>345.14810030776499</v>
      </c>
      <c r="CT37" s="109">
        <v>111.36944476917</v>
      </c>
      <c r="CU37" s="109">
        <v>29812.584976591301</v>
      </c>
      <c r="CV37" s="109">
        <v>811.21178693332899</v>
      </c>
      <c r="CW37" s="109">
        <v>72.136084339738304</v>
      </c>
      <c r="CX37" s="109">
        <v>422.62108600274399</v>
      </c>
      <c r="CY37" s="109">
        <v>0.42489886670028698</v>
      </c>
      <c r="CZ37" s="109">
        <v>5884.4390353649997</v>
      </c>
      <c r="DA37" s="109">
        <v>2050.9948717658999</v>
      </c>
      <c r="DB37" s="109">
        <v>314.71759309626498</v>
      </c>
      <c r="DC37" s="109">
        <v>0</v>
      </c>
      <c r="DD37" s="109">
        <v>1629.44354755003</v>
      </c>
      <c r="DE37" s="109">
        <v>5879.23287612068</v>
      </c>
      <c r="DF37" s="109">
        <v>963.329271670357</v>
      </c>
      <c r="DG37" s="109">
        <v>0</v>
      </c>
      <c r="DH37" s="109">
        <v>20158.855475440902</v>
      </c>
      <c r="DI37" s="109">
        <v>139492.23708470701</v>
      </c>
      <c r="DJ37" s="109">
        <v>622.26417979270002</v>
      </c>
      <c r="DK37" s="109">
        <v>4429.5595178134099</v>
      </c>
      <c r="DM37" s="45">
        <f t="shared" si="0"/>
        <v>-4.184364950194832E-4</v>
      </c>
      <c r="DN37" s="45">
        <f t="shared" si="1"/>
        <v>-4.1872534570450121E-4</v>
      </c>
      <c r="DO37" s="45">
        <f t="shared" si="2"/>
        <v>-3.719139101227992E-4</v>
      </c>
      <c r="DP37" s="45">
        <f t="shared" si="3"/>
        <v>-3.9163290419090525E-4</v>
      </c>
      <c r="DQ37" s="45">
        <f t="shared" si="4"/>
        <v>-3.8850820073681576E-4</v>
      </c>
      <c r="DR37" s="45">
        <f t="shared" si="5"/>
        <v>-3.8487146304375266E-4</v>
      </c>
      <c r="DS37" s="45">
        <f t="shared" si="6"/>
        <v>-4.144903077661588E-4</v>
      </c>
      <c r="DT37" s="45">
        <f t="shared" si="7"/>
        <v>-3.8094611302312803E-4</v>
      </c>
      <c r="DU37" s="45">
        <f t="shared" si="8"/>
        <v>-3.8110526045531283E-4</v>
      </c>
      <c r="DV37" s="45">
        <f t="shared" si="9"/>
        <v>-3.8266639063711785E-4</v>
      </c>
      <c r="DW37" s="45">
        <f t="shared" si="10"/>
        <v>-3.8745543750970808E-4</v>
      </c>
      <c r="DX37" s="45">
        <f t="shared" si="11"/>
        <v>-3.8552034388231827E-4</v>
      </c>
      <c r="DY37" s="45">
        <f t="shared" si="12"/>
        <v>-3.86406237729439E-4</v>
      </c>
      <c r="DZ37" s="45">
        <f t="shared" si="13"/>
        <v>-3.9043756535973048E-4</v>
      </c>
      <c r="EA37" s="45">
        <f t="shared" si="14"/>
        <v>-3.8887784534697405E-4</v>
      </c>
      <c r="EB37" s="45">
        <f t="shared" si="15"/>
        <v>-3.9258798803380778E-4</v>
      </c>
      <c r="EC37" s="45">
        <f t="shared" si="16"/>
        <v>-3.9119632048591663E-4</v>
      </c>
      <c r="ED37" s="45">
        <f t="shared" si="17"/>
        <v>-3.9261870038688555E-4</v>
      </c>
      <c r="EE37" s="45">
        <f t="shared" si="18"/>
        <v>-3.8940357927289031E-4</v>
      </c>
      <c r="EF37" s="45">
        <f t="shared" si="19"/>
        <v>-3.8228529621685048E-4</v>
      </c>
      <c r="EG37" s="45">
        <f t="shared" si="20"/>
        <v>-3.9062567739361426E-4</v>
      </c>
      <c r="EH37" s="45">
        <f t="shared" si="21"/>
        <v>-3.8798192774397439E-4</v>
      </c>
      <c r="EI37" s="45">
        <f t="shared" si="22"/>
        <v>-3.9254958827934609E-4</v>
      </c>
      <c r="EJ37" s="45">
        <f t="shared" si="23"/>
        <v>-3.9167815312517656E-4</v>
      </c>
      <c r="EK37" s="45">
        <f t="shared" si="24"/>
        <v>-3.9167280915506904E-4</v>
      </c>
      <c r="EL37" s="45">
        <f t="shared" si="25"/>
        <v>-3.9002552238774635E-4</v>
      </c>
      <c r="EM37" s="45">
        <f t="shared" si="26"/>
        <v>-3.8666675903665398E-4</v>
      </c>
      <c r="EN37" s="45">
        <f t="shared" si="27"/>
        <v>-3.9088460221971592E-4</v>
      </c>
      <c r="EO37" s="45">
        <f t="shared" si="28"/>
        <v>-3.7727372040092085E-4</v>
      </c>
      <c r="EP37" s="45">
        <f t="shared" si="29"/>
        <v>-3.7389960184794921E-4</v>
      </c>
    </row>
    <row r="38" spans="1:146" x14ac:dyDescent="0.25">
      <c r="A38" s="22" t="s">
        <v>37</v>
      </c>
      <c r="B38" s="109">
        <v>834709.26924000005</v>
      </c>
      <c r="C38" s="109">
        <v>13625.50915</v>
      </c>
      <c r="D38" s="109">
        <v>8670.339086</v>
      </c>
      <c r="E38" s="109">
        <v>82947.211070999998</v>
      </c>
      <c r="F38" s="109">
        <v>70458.094886999999</v>
      </c>
      <c r="G38" s="109">
        <v>5437.3084239999998</v>
      </c>
      <c r="H38" s="109">
        <v>196787.82352999999</v>
      </c>
      <c r="I38" s="109">
        <v>6349.0608659999998</v>
      </c>
      <c r="J38" s="109">
        <v>1970.0827400000001</v>
      </c>
      <c r="K38" s="109">
        <v>1662.790657</v>
      </c>
      <c r="L38" s="109">
        <v>992.70781899999997</v>
      </c>
      <c r="M38" s="109">
        <v>12337.338009999999</v>
      </c>
      <c r="N38" s="109">
        <v>1259.509022</v>
      </c>
      <c r="O38" s="109">
        <v>1054.1469709999999</v>
      </c>
      <c r="P38" s="109">
        <v>52.7435391</v>
      </c>
      <c r="Q38" s="109">
        <v>21.368213999999998</v>
      </c>
      <c r="R38" s="109">
        <v>26.029222699999998</v>
      </c>
      <c r="S38" s="109">
        <v>23.845913400000001</v>
      </c>
      <c r="T38" s="109">
        <v>101.6922648</v>
      </c>
      <c r="U38" s="109">
        <v>13809.049535</v>
      </c>
      <c r="V38" s="109">
        <v>1766.2107269999999</v>
      </c>
      <c r="W38" s="109">
        <v>1178.5309769999999</v>
      </c>
      <c r="X38" s="109">
        <v>254.56107700000001</v>
      </c>
      <c r="Y38" s="109">
        <v>1.444253</v>
      </c>
      <c r="Z38" s="109">
        <v>173.539672</v>
      </c>
      <c r="AA38" s="109">
        <v>348.71853700000003</v>
      </c>
      <c r="AB38" s="109">
        <v>381.07640300000003</v>
      </c>
      <c r="AC38" s="109">
        <v>4.0247877000000001</v>
      </c>
      <c r="AD38" s="109">
        <v>4.2749100000000002</v>
      </c>
      <c r="AE38" s="109">
        <v>1.7260200000000001</v>
      </c>
      <c r="AG38" s="109" t="s">
        <v>37</v>
      </c>
      <c r="AH38" s="109">
        <v>12886.5243832008</v>
      </c>
      <c r="AI38" s="109">
        <v>2520.60572789139</v>
      </c>
      <c r="AJ38" s="109">
        <v>1181.0568498758601</v>
      </c>
      <c r="AK38" s="109">
        <v>1974.40567374383</v>
      </c>
      <c r="AL38" s="109">
        <v>255.10335007614501</v>
      </c>
      <c r="AM38" s="109">
        <v>4.2885628593021199</v>
      </c>
      <c r="AN38" s="109">
        <v>6362.8948535108902</v>
      </c>
      <c r="AO38" s="109">
        <v>6362.8948535108902</v>
      </c>
      <c r="AP38" s="109">
        <v>4274.5162527889797</v>
      </c>
      <c r="AQ38" s="109">
        <v>221.92942755473899</v>
      </c>
      <c r="AR38" s="109">
        <v>1666.37377615632</v>
      </c>
      <c r="AS38" s="109">
        <v>4.0333838639956099</v>
      </c>
      <c r="AT38" s="109">
        <v>994.83592590543299</v>
      </c>
      <c r="AU38" s="109">
        <v>1.44733053745478</v>
      </c>
      <c r="AV38" s="109">
        <v>61085.658630865299</v>
      </c>
      <c r="AW38" s="109">
        <v>836513.56716876896</v>
      </c>
      <c r="AX38" s="109">
        <v>5999.7305357483901</v>
      </c>
      <c r="AY38" s="109">
        <v>2919.8707609949902</v>
      </c>
      <c r="AZ38" s="109">
        <v>1347.3106148178099</v>
      </c>
      <c r="BA38" s="109">
        <v>1.73153131980081</v>
      </c>
      <c r="BB38" s="109">
        <v>1019.87189849452</v>
      </c>
      <c r="BC38" s="109">
        <v>785.20148586500795</v>
      </c>
      <c r="BD38" s="109">
        <v>12363.871461676599</v>
      </c>
      <c r="BE38" s="109">
        <v>12363.871461676599</v>
      </c>
      <c r="BF38" s="109">
        <v>173.909610944261</v>
      </c>
      <c r="BG38" s="109">
        <v>97523705.854038596</v>
      </c>
      <c r="BH38" s="109">
        <v>0</v>
      </c>
      <c r="BI38" s="109">
        <v>2367.9036087224699</v>
      </c>
      <c r="BJ38" s="109">
        <v>417.07867332245502</v>
      </c>
      <c r="BK38" s="109">
        <v>20959.829572163599</v>
      </c>
      <c r="BL38" s="109">
        <v>2858.0797000481002</v>
      </c>
      <c r="BM38" s="109">
        <v>13838.7122942238</v>
      </c>
      <c r="BN38" s="109">
        <v>349.463154980333</v>
      </c>
      <c r="BO38" s="109">
        <v>1769.98021435845</v>
      </c>
      <c r="BP38" s="109">
        <v>13654.937926840699</v>
      </c>
      <c r="BQ38" s="109">
        <v>0</v>
      </c>
      <c r="BR38" s="109">
        <v>203473.98764816401</v>
      </c>
      <c r="BS38" s="109">
        <v>7820.1130540187396</v>
      </c>
      <c r="BT38" s="109">
        <v>868.90152833479306</v>
      </c>
      <c r="BU38" s="109">
        <v>8689.0145823535404</v>
      </c>
      <c r="BV38" s="109">
        <v>0</v>
      </c>
      <c r="BW38" s="109">
        <v>10095.742385965499</v>
      </c>
      <c r="BX38" s="109">
        <v>52.856455936994003</v>
      </c>
      <c r="BY38" s="109">
        <v>21.413729561674799</v>
      </c>
      <c r="BZ38" s="109">
        <v>26.0847099799666</v>
      </c>
      <c r="CA38" s="109">
        <v>23.8967435801782</v>
      </c>
      <c r="CB38" s="109">
        <v>101.909762093068</v>
      </c>
      <c r="CC38" s="109">
        <v>0.74631932890755404</v>
      </c>
      <c r="CD38" s="109">
        <v>55753.351467370798</v>
      </c>
      <c r="CE38" s="109">
        <v>0.45402539283608001</v>
      </c>
      <c r="CF38" s="109">
        <v>596.52785843240304</v>
      </c>
      <c r="CG38" s="109">
        <v>5872.9802050849603</v>
      </c>
      <c r="CH38" s="109">
        <v>0.91299579239074702</v>
      </c>
      <c r="CI38" s="109">
        <v>0</v>
      </c>
      <c r="CJ38" s="109">
        <v>666.80240917784101</v>
      </c>
      <c r="CK38" s="109">
        <v>83124.268412246398</v>
      </c>
      <c r="CL38" s="109">
        <v>70608.262659197193</v>
      </c>
      <c r="CM38" s="109">
        <v>12516.005753049199</v>
      </c>
      <c r="CN38" s="109">
        <v>23.679933352623699</v>
      </c>
      <c r="CO38" s="109">
        <v>0.24914252790775801</v>
      </c>
      <c r="CP38" s="109">
        <v>369.358021581044</v>
      </c>
      <c r="CQ38" s="109">
        <v>279.47722255989601</v>
      </c>
      <c r="CR38" s="109">
        <v>25568.9552861874</v>
      </c>
      <c r="CS38" s="109">
        <v>133.14062150079599</v>
      </c>
      <c r="CT38" s="109">
        <v>143.10596654728599</v>
      </c>
      <c r="CU38" s="109">
        <v>36527.149760522901</v>
      </c>
      <c r="CV38" s="109">
        <v>1059.4193681130801</v>
      </c>
      <c r="CW38" s="109">
        <v>4.6143759211186204</v>
      </c>
      <c r="CX38" s="109">
        <v>419.75461451853801</v>
      </c>
      <c r="CY38" s="109">
        <v>0.35390076824462402</v>
      </c>
      <c r="CZ38" s="109">
        <v>5449.0374854152096</v>
      </c>
      <c r="DA38" s="109">
        <v>2363.93838226139</v>
      </c>
      <c r="DB38" s="109">
        <v>381.896136911638</v>
      </c>
      <c r="DC38" s="109">
        <v>0</v>
      </c>
      <c r="DD38" s="109">
        <v>2536.3002101309698</v>
      </c>
      <c r="DE38" s="109">
        <v>8429.5895974793693</v>
      </c>
      <c r="DF38" s="109">
        <v>1262.21292206354</v>
      </c>
      <c r="DG38" s="109">
        <v>0</v>
      </c>
      <c r="DH38" s="109">
        <v>31290.944784461299</v>
      </c>
      <c r="DI38" s="109">
        <v>197213.81411057201</v>
      </c>
      <c r="DJ38" s="109">
        <v>1056.39636624215</v>
      </c>
      <c r="DK38" s="109">
        <v>6405.5452267118799</v>
      </c>
      <c r="DM38" s="45">
        <f t="shared" si="0"/>
        <v>2.1615884658998884E-3</v>
      </c>
      <c r="DN38" s="45">
        <f t="shared" si="1"/>
        <v>2.1598295165872286E-3</v>
      </c>
      <c r="DO38" s="45">
        <f t="shared" si="2"/>
        <v>2.153952246653856E-3</v>
      </c>
      <c r="DP38" s="45">
        <f t="shared" si="3"/>
        <v>2.1345785947504002E-3</v>
      </c>
      <c r="DQ38" s="45">
        <f t="shared" si="4"/>
        <v>2.1313061677019694E-3</v>
      </c>
      <c r="DR38" s="45">
        <f t="shared" si="5"/>
        <v>2.1571447673334704E-3</v>
      </c>
      <c r="DS38" s="45">
        <f t="shared" si="6"/>
        <v>2.1647202196282103E-3</v>
      </c>
      <c r="DT38" s="45">
        <f t="shared" si="7"/>
        <v>2.1789029594869911E-3</v>
      </c>
      <c r="DU38" s="45">
        <f t="shared" si="8"/>
        <v>2.1942904508822484E-3</v>
      </c>
      <c r="DV38" s="45">
        <f t="shared" si="9"/>
        <v>2.1548829019671241E-3</v>
      </c>
      <c r="DW38" s="45">
        <f t="shared" si="10"/>
        <v>2.1437394414569578E-3</v>
      </c>
      <c r="DX38" s="45">
        <f t="shared" si="11"/>
        <v>2.150662619042544E-3</v>
      </c>
      <c r="DY38" s="45">
        <f t="shared" si="12"/>
        <v>2.1467889600714622E-3</v>
      </c>
      <c r="DZ38" s="45">
        <f t="shared" si="13"/>
        <v>2.1338535365862739E-3</v>
      </c>
      <c r="EA38" s="45">
        <f t="shared" si="14"/>
        <v>2.1408657613952802E-3</v>
      </c>
      <c r="EB38" s="45">
        <f t="shared" si="15"/>
        <v>2.1300592400844013E-3</v>
      </c>
      <c r="EC38" s="45">
        <f t="shared" si="16"/>
        <v>2.1317301944096161E-3</v>
      </c>
      <c r="ED38" s="45">
        <f t="shared" si="17"/>
        <v>2.1316096945231278E-3</v>
      </c>
      <c r="EE38" s="45">
        <f t="shared" si="18"/>
        <v>2.138779124407826E-3</v>
      </c>
      <c r="EF38" s="45">
        <f t="shared" si="19"/>
        <v>2.1480666825488431E-3</v>
      </c>
      <c r="EG38" s="45">
        <f t="shared" si="20"/>
        <v>2.1342228879182197E-3</v>
      </c>
      <c r="EH38" s="45">
        <f t="shared" si="21"/>
        <v>2.143238425764484E-3</v>
      </c>
      <c r="EI38" s="45">
        <f t="shared" si="22"/>
        <v>2.1302277729795828E-3</v>
      </c>
      <c r="EJ38" s="45">
        <f t="shared" si="23"/>
        <v>2.1308852775656414E-3</v>
      </c>
      <c r="EK38" s="45">
        <f t="shared" si="24"/>
        <v>2.1317255011350281E-3</v>
      </c>
      <c r="EL38" s="45">
        <f t="shared" si="25"/>
        <v>2.1352979590327182E-3</v>
      </c>
      <c r="EM38" s="45">
        <f t="shared" si="26"/>
        <v>2.1511012101107924E-3</v>
      </c>
      <c r="EN38" s="45">
        <f t="shared" si="27"/>
        <v>2.135805571958443E-3</v>
      </c>
      <c r="EO38" s="45">
        <f t="shared" si="28"/>
        <v>3.1937185349211281E-3</v>
      </c>
      <c r="EP38" s="45">
        <f t="shared" si="29"/>
        <v>3.1930799184307695E-3</v>
      </c>
    </row>
    <row r="39" spans="1:146" x14ac:dyDescent="0.25">
      <c r="A39" s="22" t="s">
        <v>128</v>
      </c>
      <c r="B39" s="109">
        <v>35691.444246999999</v>
      </c>
      <c r="C39" s="109">
        <v>586.85119199999997</v>
      </c>
      <c r="D39" s="109">
        <v>563.11515199999997</v>
      </c>
      <c r="E39" s="109">
        <v>3707.7912230000002</v>
      </c>
      <c r="F39" s="109">
        <v>3145.3798430000002</v>
      </c>
      <c r="G39" s="109">
        <v>291.41591499999998</v>
      </c>
      <c r="H39" s="109">
        <v>8453.8853159999999</v>
      </c>
      <c r="I39" s="109">
        <v>194.71361999999999</v>
      </c>
      <c r="J39" s="109">
        <v>97.580871000000002</v>
      </c>
      <c r="K39" s="109">
        <v>84.228994</v>
      </c>
      <c r="L39" s="109">
        <v>76.356791999999999</v>
      </c>
      <c r="M39" s="109">
        <v>500.44694099999998</v>
      </c>
      <c r="N39" s="109">
        <v>59.082945000000002</v>
      </c>
      <c r="O39" s="109">
        <v>31.043711999999999</v>
      </c>
      <c r="P39" s="109">
        <v>2.8531167000000002</v>
      </c>
      <c r="Q39" s="109">
        <v>1.163945</v>
      </c>
      <c r="R39" s="109">
        <v>1.4165719000000001</v>
      </c>
      <c r="S39" s="109">
        <v>1.2973778</v>
      </c>
      <c r="T39" s="109">
        <v>5.5111695999999997</v>
      </c>
      <c r="U39" s="109">
        <v>294.53400900000003</v>
      </c>
      <c r="V39" s="109">
        <v>58.825415</v>
      </c>
      <c r="W39" s="109">
        <v>9.7137779999999996</v>
      </c>
      <c r="X39" s="109">
        <v>8.5557110000000005</v>
      </c>
      <c r="Y39" s="109">
        <v>7.8670000000000004E-2</v>
      </c>
      <c r="Z39" s="109">
        <v>3.544584</v>
      </c>
      <c r="AA39" s="109">
        <v>18.938244000000001</v>
      </c>
      <c r="AB39" s="109">
        <v>11.943984</v>
      </c>
      <c r="AC39" s="109">
        <v>0.21848690000000001</v>
      </c>
      <c r="AD39" s="109">
        <v>8.3070000000000005E-2</v>
      </c>
      <c r="AE39" s="109">
        <v>3.354E-2</v>
      </c>
      <c r="AG39" s="109" t="s">
        <v>128</v>
      </c>
      <c r="AH39" s="109">
        <v>508.97132530530303</v>
      </c>
      <c r="AI39" s="109">
        <v>224.07926533040299</v>
      </c>
      <c r="AJ39" s="109">
        <v>9.7141584362946798</v>
      </c>
      <c r="AK39" s="109">
        <v>97.584721954184104</v>
      </c>
      <c r="AL39" s="109">
        <v>8.5560501706311296</v>
      </c>
      <c r="AM39" s="109">
        <v>8.30684645358995E-2</v>
      </c>
      <c r="AN39" s="109">
        <v>194.72125405745399</v>
      </c>
      <c r="AO39" s="109">
        <v>194.72125405745399</v>
      </c>
      <c r="AP39" s="109">
        <v>192.97732597992601</v>
      </c>
      <c r="AQ39" s="109">
        <v>32.151134031813299</v>
      </c>
      <c r="AR39" s="109">
        <v>84.232339604347004</v>
      </c>
      <c r="AS39" s="109">
        <v>0.21849576873170901</v>
      </c>
      <c r="AT39" s="109">
        <v>76.3598660140715</v>
      </c>
      <c r="AU39" s="109">
        <v>7.8673640098204795E-2</v>
      </c>
      <c r="AV39" s="109">
        <v>2556.1697589897499</v>
      </c>
      <c r="AW39" s="109">
        <v>35693.9476344957</v>
      </c>
      <c r="AX39" s="109">
        <v>374.74996186122701</v>
      </c>
      <c r="AY39" s="109">
        <v>100.07964422774801</v>
      </c>
      <c r="AZ39" s="109">
        <v>123.975335119896</v>
      </c>
      <c r="BA39" s="109">
        <v>3.3539660234682002E-2</v>
      </c>
      <c r="BB39" s="109">
        <v>4.1042833874982501</v>
      </c>
      <c r="BC39" s="109">
        <v>39.676203939135803</v>
      </c>
      <c r="BD39" s="109">
        <v>500.46693054025098</v>
      </c>
      <c r="BE39" s="109">
        <v>500.46693054025098</v>
      </c>
      <c r="BF39" s="109">
        <v>3.5447289958746002</v>
      </c>
      <c r="BG39" s="109">
        <v>5234122.2756637204</v>
      </c>
      <c r="BH39" s="109">
        <v>0</v>
      </c>
      <c r="BI39" s="109">
        <v>178.89674138523</v>
      </c>
      <c r="BJ39" s="109">
        <v>48.027763013478598</v>
      </c>
      <c r="BK39" s="109">
        <v>833.92144835923204</v>
      </c>
      <c r="BL39" s="109">
        <v>119.368321200637</v>
      </c>
      <c r="BM39" s="109">
        <v>294.54665317918398</v>
      </c>
      <c r="BN39" s="109">
        <v>18.938981550637401</v>
      </c>
      <c r="BO39" s="109">
        <v>58.827754086979901</v>
      </c>
      <c r="BP39" s="109">
        <v>586.89185535475099</v>
      </c>
      <c r="BQ39" s="109">
        <v>0</v>
      </c>
      <c r="BR39" s="109">
        <v>8785.1403553850596</v>
      </c>
      <c r="BS39" s="109">
        <v>506.81324132123001</v>
      </c>
      <c r="BT39" s="109">
        <v>56.3125941306348</v>
      </c>
      <c r="BU39" s="109">
        <v>563.12583545186499</v>
      </c>
      <c r="BV39" s="109">
        <v>0</v>
      </c>
      <c r="BW39" s="109">
        <v>435.33835059331801</v>
      </c>
      <c r="BX39" s="109">
        <v>2.8532316134085098</v>
      </c>
      <c r="BY39" s="109">
        <v>1.1639929406240099</v>
      </c>
      <c r="BZ39" s="109">
        <v>1.4166285669185401</v>
      </c>
      <c r="CA39" s="109">
        <v>1.29742931966467</v>
      </c>
      <c r="CB39" s="109">
        <v>5.5113878058389396</v>
      </c>
      <c r="CC39" s="109">
        <v>9.26733767643865E-2</v>
      </c>
      <c r="CD39" s="109">
        <v>2438.2786147720699</v>
      </c>
      <c r="CE39" s="109">
        <v>4.5883762628350297E-2</v>
      </c>
      <c r="CF39" s="109">
        <v>12.4644701973687</v>
      </c>
      <c r="CG39" s="109">
        <v>111.03735526932201</v>
      </c>
      <c r="CH39" s="109">
        <v>4.4082239565248503E-2</v>
      </c>
      <c r="CI39" s="109">
        <v>0</v>
      </c>
      <c r="CJ39" s="109">
        <v>4.3085146331784596</v>
      </c>
      <c r="CK39" s="109">
        <v>3708.1841887636401</v>
      </c>
      <c r="CL39" s="109">
        <v>3145.7371089508201</v>
      </c>
      <c r="CM39" s="109">
        <v>562.44707981282704</v>
      </c>
      <c r="CN39" s="109">
        <v>5.4904955218615797E-2</v>
      </c>
      <c r="CO39" s="109">
        <v>6.4535554379757101E-3</v>
      </c>
      <c r="CP39" s="109">
        <v>20.799819099742599</v>
      </c>
      <c r="CQ39" s="109">
        <v>1.64309060445223</v>
      </c>
      <c r="CR39" s="109">
        <v>1223.5987623252099</v>
      </c>
      <c r="CS39" s="109">
        <v>8.2928455805596393</v>
      </c>
      <c r="CT39" s="109">
        <v>3.62073300704927</v>
      </c>
      <c r="CU39" s="109">
        <v>1747.9653171073101</v>
      </c>
      <c r="CV39" s="109">
        <v>32.669176189987198</v>
      </c>
      <c r="CW39" s="109">
        <v>6.5711047581254095E-2</v>
      </c>
      <c r="CX39" s="109">
        <v>11.689990114474901</v>
      </c>
      <c r="CY39" s="109">
        <v>6.5020749461245503E-3</v>
      </c>
      <c r="CZ39" s="109">
        <v>291.427536954424</v>
      </c>
      <c r="DA39" s="109">
        <v>121.1625993176</v>
      </c>
      <c r="DB39" s="109">
        <v>11.9444534585007</v>
      </c>
      <c r="DC39" s="109">
        <v>0</v>
      </c>
      <c r="DD39" s="109">
        <v>133.76319880961699</v>
      </c>
      <c r="DE39" s="109">
        <v>403.75213802046301</v>
      </c>
      <c r="DF39" s="109">
        <v>59.085354892628999</v>
      </c>
      <c r="DG39" s="109">
        <v>0</v>
      </c>
      <c r="DH39" s="109">
        <v>1392.06352982159</v>
      </c>
      <c r="DI39" s="109">
        <v>8454.4693437391506</v>
      </c>
      <c r="DJ39" s="109">
        <v>31.044969216962301</v>
      </c>
      <c r="DK39" s="109">
        <v>297.42957039083001</v>
      </c>
      <c r="DM39" s="45">
        <f t="shared" si="0"/>
        <v>7.0139708507625182E-5</v>
      </c>
      <c r="DN39" s="45">
        <f t="shared" si="1"/>
        <v>6.929074236423845E-5</v>
      </c>
      <c r="DO39" s="45">
        <f t="shared" si="2"/>
        <v>1.8972055408340866E-5</v>
      </c>
      <c r="DP39" s="45">
        <f t="shared" si="3"/>
        <v>1.0598378927117648E-4</v>
      </c>
      <c r="DQ39" s="45">
        <f t="shared" si="4"/>
        <v>1.1358435821831039E-4</v>
      </c>
      <c r="DR39" s="45">
        <f t="shared" si="5"/>
        <v>3.9880987364795289E-5</v>
      </c>
      <c r="DS39" s="45">
        <f t="shared" si="6"/>
        <v>6.9083943928766899E-5</v>
      </c>
      <c r="DT39" s="45">
        <f t="shared" si="7"/>
        <v>3.9206591988780069E-5</v>
      </c>
      <c r="DU39" s="45">
        <f t="shared" si="8"/>
        <v>3.9464232534902324E-5</v>
      </c>
      <c r="DV39" s="45">
        <f t="shared" si="9"/>
        <v>3.9720340800982709E-5</v>
      </c>
      <c r="DW39" s="45">
        <f t="shared" si="10"/>
        <v>4.0258554491145944E-5</v>
      </c>
      <c r="DX39" s="45">
        <f t="shared" si="11"/>
        <v>3.994337583732727E-5</v>
      </c>
      <c r="DY39" s="45">
        <f t="shared" si="12"/>
        <v>4.0788295657851882E-5</v>
      </c>
      <c r="DZ39" s="45">
        <f t="shared" si="13"/>
        <v>4.0498280692118899E-5</v>
      </c>
      <c r="EA39" s="45">
        <f t="shared" si="14"/>
        <v>4.0276448737503379E-5</v>
      </c>
      <c r="EB39" s="45">
        <f t="shared" si="15"/>
        <v>4.1188049272021771E-5</v>
      </c>
      <c r="EC39" s="45">
        <f t="shared" si="16"/>
        <v>4.0002853748549457E-5</v>
      </c>
      <c r="ED39" s="45">
        <f t="shared" si="17"/>
        <v>3.9710610640929407E-5</v>
      </c>
      <c r="EE39" s="45">
        <f t="shared" si="18"/>
        <v>3.959338121983116E-5</v>
      </c>
      <c r="EF39" s="45">
        <f t="shared" si="19"/>
        <v>4.29294370007747E-5</v>
      </c>
      <c r="EG39" s="45">
        <f t="shared" si="20"/>
        <v>3.9763204048821322E-5</v>
      </c>
      <c r="EH39" s="45">
        <f t="shared" si="21"/>
        <v>3.9164606673140841E-5</v>
      </c>
      <c r="EI39" s="45">
        <f t="shared" si="22"/>
        <v>3.9642600261871063E-5</v>
      </c>
      <c r="EJ39" s="45">
        <f t="shared" si="23"/>
        <v>4.6270474193348422E-5</v>
      </c>
      <c r="EK39" s="45">
        <f t="shared" si="24"/>
        <v>4.0906316397146239E-5</v>
      </c>
      <c r="EL39" s="45">
        <f t="shared" si="25"/>
        <v>3.8945038272802076E-5</v>
      </c>
      <c r="EM39" s="45">
        <f t="shared" si="26"/>
        <v>3.930501754686376E-5</v>
      </c>
      <c r="EN39" s="45">
        <f t="shared" si="27"/>
        <v>4.059159477750913E-5</v>
      </c>
      <c r="EO39" s="45">
        <f t="shared" si="28"/>
        <v>-1.8483978578367396E-5</v>
      </c>
      <c r="EP39" s="45">
        <f t="shared" si="29"/>
        <v>-1.0130152593871579E-5</v>
      </c>
    </row>
    <row r="40" spans="1:146" x14ac:dyDescent="0.25">
      <c r="A40" s="22" t="s">
        <v>39</v>
      </c>
      <c r="B40" s="109">
        <v>950.78943300000003</v>
      </c>
      <c r="C40" s="109">
        <v>15.609277000000001</v>
      </c>
      <c r="D40" s="109">
        <v>13.198052000000001</v>
      </c>
      <c r="E40" s="109">
        <v>96.923483000000004</v>
      </c>
      <c r="F40" s="109">
        <v>82.138546000000005</v>
      </c>
      <c r="G40" s="109">
        <v>7.2138819999999999</v>
      </c>
      <c r="H40" s="109">
        <v>224.383364</v>
      </c>
      <c r="I40" s="109">
        <v>4.7241379999999999</v>
      </c>
      <c r="J40" s="109">
        <v>2.380493</v>
      </c>
      <c r="K40" s="109">
        <v>2.085696</v>
      </c>
      <c r="L40" s="109">
        <v>1.9014470000000001</v>
      </c>
      <c r="M40" s="109">
        <v>12.388885</v>
      </c>
      <c r="N40" s="109">
        <v>1.4666189999999999</v>
      </c>
      <c r="O40" s="109">
        <v>0.77384299999999995</v>
      </c>
      <c r="P40" s="109">
        <v>7.0996000000000004E-2</v>
      </c>
      <c r="Q40" s="109">
        <v>2.9076000000000001E-2</v>
      </c>
      <c r="R40" s="109">
        <v>3.5369999999999999E-2</v>
      </c>
      <c r="S40" s="109">
        <v>3.2386999999999999E-2</v>
      </c>
      <c r="T40" s="109">
        <v>0.13728799999999999</v>
      </c>
      <c r="U40" s="109">
        <v>7.266769</v>
      </c>
      <c r="V40" s="109">
        <v>1.4666189999999999</v>
      </c>
      <c r="W40" s="109">
        <v>0.23583799999999999</v>
      </c>
      <c r="X40" s="109">
        <v>0.213729</v>
      </c>
      <c r="Y40" s="109">
        <v>1.9620000000000002E-3</v>
      </c>
      <c r="Z40" s="109">
        <v>8.8439000000000004E-2</v>
      </c>
      <c r="AA40" s="109">
        <v>0.47230699999999998</v>
      </c>
      <c r="AB40" s="109">
        <v>0.29479699999999998</v>
      </c>
      <c r="AC40" s="109">
        <v>5.4460000000000003E-3</v>
      </c>
      <c r="AG40" s="109" t="s">
        <v>39</v>
      </c>
      <c r="AH40" s="109">
        <v>13.7140599189404</v>
      </c>
      <c r="AI40" s="109">
        <v>6.0069787951961198</v>
      </c>
      <c r="AJ40" s="109">
        <v>0.235836104157365</v>
      </c>
      <c r="AK40" s="109">
        <v>2.3804939746952098</v>
      </c>
      <c r="AL40" s="109">
        <v>0.21372954615651699</v>
      </c>
      <c r="AM40" s="109">
        <v>0</v>
      </c>
      <c r="AN40" s="109">
        <v>4.7241404934717801</v>
      </c>
      <c r="AO40" s="109">
        <v>4.7241404934717801</v>
      </c>
      <c r="AP40" s="109">
        <v>5.0565086519287599</v>
      </c>
      <c r="AQ40" s="109">
        <v>0.86622143487182801</v>
      </c>
      <c r="AR40" s="109">
        <v>2.0856826669230402</v>
      </c>
      <c r="AS40" s="109">
        <v>5.4459690637257002E-3</v>
      </c>
      <c r="AT40" s="109">
        <v>1.9014494423620301</v>
      </c>
      <c r="AU40" s="109">
        <v>1.9620012764761299E-3</v>
      </c>
      <c r="AV40" s="109">
        <v>67.958487370051301</v>
      </c>
      <c r="AW40" s="109">
        <v>950.78921146182995</v>
      </c>
      <c r="AX40" s="109">
        <v>10.0418647873146</v>
      </c>
      <c r="AY40" s="109">
        <v>2.6521399264207401</v>
      </c>
      <c r="AZ40" s="109">
        <v>3.3321791456935399</v>
      </c>
      <c r="BA40" s="109">
        <v>0</v>
      </c>
      <c r="BB40" s="109">
        <v>0.110588438732606</v>
      </c>
      <c r="BC40" s="109">
        <v>1.06905379033218</v>
      </c>
      <c r="BD40" s="109">
        <v>12.388878890911901</v>
      </c>
      <c r="BE40" s="109">
        <v>12.388878890911901</v>
      </c>
      <c r="BF40" s="109">
        <v>8.8439344458406996E-2</v>
      </c>
      <c r="BG40" s="109">
        <v>129827.610033234</v>
      </c>
      <c r="BH40" s="109">
        <v>0</v>
      </c>
      <c r="BI40" s="109">
        <v>4.8016799018281802</v>
      </c>
      <c r="BJ40" s="109">
        <v>1.29023028065565</v>
      </c>
      <c r="BK40" s="109">
        <v>22.461806020081699</v>
      </c>
      <c r="BL40" s="109">
        <v>3.2041749641142601</v>
      </c>
      <c r="BM40" s="109">
        <v>7.2667907640404099</v>
      </c>
      <c r="BN40" s="109">
        <v>0.47230854457249599</v>
      </c>
      <c r="BO40" s="109">
        <v>1.46659853848559</v>
      </c>
      <c r="BP40" s="109">
        <v>15.609274315602599</v>
      </c>
      <c r="BQ40" s="109">
        <v>0</v>
      </c>
      <c r="BR40" s="109">
        <v>233.21791519921501</v>
      </c>
      <c r="BS40" s="109">
        <v>11.878239935625</v>
      </c>
      <c r="BT40" s="109">
        <v>1.3198064987847</v>
      </c>
      <c r="BU40" s="109">
        <v>13.198046434409701</v>
      </c>
      <c r="BV40" s="109">
        <v>0</v>
      </c>
      <c r="BW40" s="109">
        <v>11.692456356200699</v>
      </c>
      <c r="BX40" s="109">
        <v>7.0995811482773605E-2</v>
      </c>
      <c r="BY40" s="109">
        <v>2.90757757238049E-2</v>
      </c>
      <c r="BZ40" s="109">
        <v>3.5369851662009399E-2</v>
      </c>
      <c r="CA40" s="109">
        <v>3.2386982985829697E-2</v>
      </c>
      <c r="CB40" s="109">
        <v>0.13728728539382801</v>
      </c>
      <c r="CC40" s="109">
        <v>2.15976487706476E-3</v>
      </c>
      <c r="CD40" s="109">
        <v>65.386558941120001</v>
      </c>
      <c r="CE40" s="109">
        <v>9.9458897578773905E-4</v>
      </c>
      <c r="CF40" s="109">
        <v>0.25235574111123898</v>
      </c>
      <c r="CG40" s="109">
        <v>2.7284706978179698</v>
      </c>
      <c r="CH40" s="109">
        <v>1.2822277705208901E-3</v>
      </c>
      <c r="CI40" s="109">
        <v>0</v>
      </c>
      <c r="CJ40" s="109">
        <v>6.0982286633927997E-2</v>
      </c>
      <c r="CK40" s="109">
        <v>96.927470008079894</v>
      </c>
      <c r="CL40" s="109">
        <v>82.142534410599794</v>
      </c>
      <c r="CM40" s="109">
        <v>14.7849355974801</v>
      </c>
      <c r="CN40" s="109">
        <v>8.7844816658123697E-4</v>
      </c>
      <c r="CO40" s="109">
        <v>1.8179861880432299E-4</v>
      </c>
      <c r="CP40" s="109">
        <v>0.64323249392351001</v>
      </c>
      <c r="CQ40" s="109">
        <v>3.6197589245853902E-2</v>
      </c>
      <c r="CR40" s="109">
        <v>32.050792616720898</v>
      </c>
      <c r="CS40" s="109">
        <v>0.19936964896906301</v>
      </c>
      <c r="CT40" s="109">
        <v>9.0479218681966705E-2</v>
      </c>
      <c r="CU40" s="109">
        <v>45.785693215826903</v>
      </c>
      <c r="CV40" s="109">
        <v>0.86631541580780103</v>
      </c>
      <c r="CW40" s="109">
        <v>1.5795079283718299E-3</v>
      </c>
      <c r="CX40" s="109">
        <v>0.28770103782580098</v>
      </c>
      <c r="CY40" s="109">
        <v>1.83527505415102E-4</v>
      </c>
      <c r="CZ40" s="109">
        <v>7.2138811818978397</v>
      </c>
      <c r="DA40" s="109">
        <v>3.23312756004497</v>
      </c>
      <c r="DB40" s="109">
        <v>0.29479708674636301</v>
      </c>
      <c r="DC40" s="109">
        <v>0</v>
      </c>
      <c r="DD40" s="109">
        <v>3.6041863166172199</v>
      </c>
      <c r="DE40" s="109">
        <v>10.8408290982831</v>
      </c>
      <c r="DF40" s="109">
        <v>1.4666188385016901</v>
      </c>
      <c r="DG40" s="109">
        <v>0</v>
      </c>
      <c r="DH40" s="109">
        <v>37.387349714115601</v>
      </c>
      <c r="DI40" s="109">
        <v>224.383307704602</v>
      </c>
      <c r="DJ40" s="109">
        <v>0.77385120042494004</v>
      </c>
      <c r="DK40" s="109">
        <v>7.9863106179996297</v>
      </c>
      <c r="DM40" s="45">
        <f t="shared" si="0"/>
        <v>-2.3300445123978191E-7</v>
      </c>
      <c r="DN40" s="45">
        <f t="shared" si="1"/>
        <v>-1.7197448679100197E-7</v>
      </c>
      <c r="DO40" s="45">
        <f t="shared" si="2"/>
        <v>-4.2169786114940956E-7</v>
      </c>
      <c r="DP40" s="45">
        <f t="shared" si="3"/>
        <v>4.1135625304439018E-5</v>
      </c>
      <c r="DQ40" s="45">
        <f t="shared" si="4"/>
        <v>4.8557112269658322E-5</v>
      </c>
      <c r="DR40" s="45">
        <f t="shared" si="5"/>
        <v>-1.1340664571977395E-7</v>
      </c>
      <c r="DS40" s="45">
        <f t="shared" si="6"/>
        <v>-2.5088935736146701E-7</v>
      </c>
      <c r="DT40" s="45">
        <f t="shared" si="7"/>
        <v>5.2781518663569789E-7</v>
      </c>
      <c r="DU40" s="45">
        <f t="shared" si="8"/>
        <v>4.0945098762171783E-7</v>
      </c>
      <c r="DV40" s="45">
        <f t="shared" si="9"/>
        <v>-6.392627190075475E-6</v>
      </c>
      <c r="DW40" s="45">
        <f t="shared" si="10"/>
        <v>1.2844754704984993E-6</v>
      </c>
      <c r="DX40" s="45">
        <f t="shared" si="11"/>
        <v>-4.9311040496324199E-7</v>
      </c>
      <c r="DY40" s="45">
        <f t="shared" si="12"/>
        <v>-1.1011606275137642E-7</v>
      </c>
      <c r="DZ40" s="45">
        <f t="shared" si="13"/>
        <v>1.0597013787159506E-5</v>
      </c>
      <c r="EA40" s="45">
        <f t="shared" si="14"/>
        <v>-2.6553217983941031E-6</v>
      </c>
      <c r="EB40" s="45">
        <f t="shared" si="15"/>
        <v>-7.7134473483824895E-6</v>
      </c>
      <c r="EC40" s="45">
        <f t="shared" si="16"/>
        <v>-4.1938928639867729E-6</v>
      </c>
      <c r="ED40" s="45">
        <f t="shared" si="17"/>
        <v>-5.2533949738506414E-7</v>
      </c>
      <c r="EE40" s="45">
        <f t="shared" si="18"/>
        <v>-5.2051612084558533E-6</v>
      </c>
      <c r="EF40" s="45">
        <f t="shared" si="19"/>
        <v>2.9950092551280133E-6</v>
      </c>
      <c r="EG40" s="45">
        <f t="shared" si="20"/>
        <v>-1.3951485975519693E-5</v>
      </c>
      <c r="EH40" s="45">
        <f t="shared" si="21"/>
        <v>-8.0387496289457943E-6</v>
      </c>
      <c r="EI40" s="45">
        <f t="shared" si="22"/>
        <v>2.5553692619343912E-6</v>
      </c>
      <c r="EJ40" s="45">
        <f t="shared" si="23"/>
        <v>6.5059945446380083E-7</v>
      </c>
      <c r="EK40" s="45">
        <f t="shared" si="24"/>
        <v>3.8948699893968172E-6</v>
      </c>
      <c r="EL40" s="45">
        <f t="shared" si="25"/>
        <v>3.2702722932648228E-6</v>
      </c>
      <c r="EM40" s="45">
        <f t="shared" si="26"/>
        <v>2.9425795729665607E-7</v>
      </c>
      <c r="EN40" s="45">
        <f t="shared" si="27"/>
        <v>-5.6805498163971284E-6</v>
      </c>
      <c r="EO40" s="45">
        <f t="shared" si="28"/>
        <v>0</v>
      </c>
      <c r="EP40" s="45">
        <f t="shared" si="29"/>
        <v>0</v>
      </c>
    </row>
    <row r="41" spans="1:146" x14ac:dyDescent="0.25">
      <c r="A41" s="22" t="s">
        <v>40</v>
      </c>
      <c r="B41" s="109">
        <v>268693.13506</v>
      </c>
      <c r="C41" s="109">
        <v>4423.4055070000004</v>
      </c>
      <c r="D41" s="109">
        <v>4820.4220100000002</v>
      </c>
      <c r="E41" s="109">
        <v>28557.706524000001</v>
      </c>
      <c r="F41" s="109">
        <v>24270.022260999998</v>
      </c>
      <c r="G41" s="109">
        <v>2370.4522609999999</v>
      </c>
      <c r="H41" s="109">
        <v>63971.980049999998</v>
      </c>
      <c r="I41" s="109">
        <v>1635.789436</v>
      </c>
      <c r="J41" s="109">
        <v>812.74385199999995</v>
      </c>
      <c r="K41" s="109">
        <v>684.79314999999997</v>
      </c>
      <c r="L41" s="109">
        <v>615.00564099999997</v>
      </c>
      <c r="M41" s="109">
        <v>4070.4813439999998</v>
      </c>
      <c r="N41" s="109">
        <v>478.40534400000001</v>
      </c>
      <c r="O41" s="109">
        <v>249.60992899999999</v>
      </c>
      <c r="P41" s="109">
        <v>23.007311999999999</v>
      </c>
      <c r="Q41" s="109">
        <v>9.3253810000000001</v>
      </c>
      <c r="R41" s="109">
        <v>11.358881</v>
      </c>
      <c r="S41" s="109">
        <v>10.405794</v>
      </c>
      <c r="T41" s="109">
        <v>44.365026</v>
      </c>
      <c r="U41" s="109">
        <v>2408.9739340000001</v>
      </c>
      <c r="V41" s="109">
        <v>472.85854399999999</v>
      </c>
      <c r="W41" s="109">
        <v>81.517279000000002</v>
      </c>
      <c r="X41" s="109">
        <v>68.546225000000007</v>
      </c>
      <c r="Y41" s="109">
        <v>0.63032600000000005</v>
      </c>
      <c r="Z41" s="109">
        <v>28.456537000000001</v>
      </c>
      <c r="AA41" s="109">
        <v>152.15420700000001</v>
      </c>
      <c r="AB41" s="109">
        <v>97.626642000000004</v>
      </c>
      <c r="AC41" s="109">
        <v>1.756154</v>
      </c>
      <c r="AD41" s="109">
        <v>1.7891999999999999</v>
      </c>
      <c r="AE41" s="109">
        <v>0.72240000000000004</v>
      </c>
      <c r="AG41" s="109" t="s">
        <v>40</v>
      </c>
      <c r="AH41" s="109">
        <v>3771.4004415750701</v>
      </c>
      <c r="AI41" s="109">
        <v>1676.51955494254</v>
      </c>
      <c r="AJ41" s="109">
        <v>81.508794322092996</v>
      </c>
      <c r="AK41" s="109">
        <v>812.65833729572</v>
      </c>
      <c r="AL41" s="109">
        <v>68.538508062600201</v>
      </c>
      <c r="AM41" s="109">
        <v>1.78917277732766</v>
      </c>
      <c r="AN41" s="109">
        <v>1635.61982844563</v>
      </c>
      <c r="AO41" s="109">
        <v>1635.61982844563</v>
      </c>
      <c r="AP41" s="109">
        <v>1505.0244120413599</v>
      </c>
      <c r="AQ41" s="109">
        <v>238.271964787608</v>
      </c>
      <c r="AR41" s="109">
        <v>684.71832262320299</v>
      </c>
      <c r="AS41" s="109">
        <v>1.7559563614192299</v>
      </c>
      <c r="AT41" s="109">
        <v>614.93747245349198</v>
      </c>
      <c r="AU41" s="109">
        <v>0.63025513817962098</v>
      </c>
      <c r="AV41" s="109">
        <v>19265.256660132702</v>
      </c>
      <c r="AW41" s="109">
        <v>268637.68702026602</v>
      </c>
      <c r="AX41" s="109">
        <v>2806.0182393647501</v>
      </c>
      <c r="AY41" s="109">
        <v>764.89414960081501</v>
      </c>
      <c r="AZ41" s="109">
        <v>922.988534487528</v>
      </c>
      <c r="BA41" s="109">
        <v>0.72239385224623398</v>
      </c>
      <c r="BB41" s="109">
        <v>30.4121004038108</v>
      </c>
      <c r="BC41" s="109">
        <v>293.99464433526998</v>
      </c>
      <c r="BD41" s="109">
        <v>4070.0368779047499</v>
      </c>
      <c r="BE41" s="109">
        <v>4070.0368779047499</v>
      </c>
      <c r="BF41" s="109">
        <v>28.453342670174901</v>
      </c>
      <c r="BG41" s="109">
        <v>42435425.647897601</v>
      </c>
      <c r="BH41" s="109">
        <v>0</v>
      </c>
      <c r="BI41" s="109">
        <v>1335.3655810253099</v>
      </c>
      <c r="BJ41" s="109">
        <v>357.90252883131598</v>
      </c>
      <c r="BK41" s="109">
        <v>6183.4006153339196</v>
      </c>
      <c r="BL41" s="109">
        <v>890.88064321762101</v>
      </c>
      <c r="BM41" s="109">
        <v>2408.7206518622702</v>
      </c>
      <c r="BN41" s="109">
        <v>152.13724790641299</v>
      </c>
      <c r="BO41" s="109">
        <v>472.80600398610699</v>
      </c>
      <c r="BP41" s="109">
        <v>4422.5056088911297</v>
      </c>
      <c r="BQ41" s="109">
        <v>0</v>
      </c>
      <c r="BR41" s="109">
        <v>66448.719662472402</v>
      </c>
      <c r="BS41" s="109">
        <v>4338.1630755506303</v>
      </c>
      <c r="BT41" s="109">
        <v>482.01799768316198</v>
      </c>
      <c r="BU41" s="109">
        <v>4820.1810732337899</v>
      </c>
      <c r="BV41" s="109">
        <v>0</v>
      </c>
      <c r="BW41" s="109">
        <v>3245.5013789535601</v>
      </c>
      <c r="BX41" s="109">
        <v>23.004780692523401</v>
      </c>
      <c r="BY41" s="109">
        <v>9.3243363057158106</v>
      </c>
      <c r="BZ41" s="109">
        <v>11.357610832389801</v>
      </c>
      <c r="CA41" s="109">
        <v>10.4046394070999</v>
      </c>
      <c r="CB41" s="109">
        <v>44.360079852638599</v>
      </c>
      <c r="CC41" s="109">
        <v>0.82457375173972203</v>
      </c>
      <c r="CD41" s="109">
        <v>18230.897327091399</v>
      </c>
      <c r="CE41" s="109">
        <v>0.46883132412683098</v>
      </c>
      <c r="CF41" s="109">
        <v>129.920408289048</v>
      </c>
      <c r="CG41" s="109">
        <v>899.47685419544996</v>
      </c>
      <c r="CH41" s="109">
        <v>0.34707549182360797</v>
      </c>
      <c r="CI41" s="109">
        <v>0</v>
      </c>
      <c r="CJ41" s="109">
        <v>59.286346490175603</v>
      </c>
      <c r="CK41" s="109">
        <v>28553.742918329699</v>
      </c>
      <c r="CL41" s="109">
        <v>24266.848722491999</v>
      </c>
      <c r="CM41" s="109">
        <v>4286.8941958376699</v>
      </c>
      <c r="CN41" s="109">
        <v>0.71677950543053504</v>
      </c>
      <c r="CO41" s="109">
        <v>4.7480010285663898E-2</v>
      </c>
      <c r="CP41" s="109">
        <v>152.264049717532</v>
      </c>
      <c r="CQ41" s="109">
        <v>15.2372952892739</v>
      </c>
      <c r="CR41" s="109">
        <v>9393.2449015470902</v>
      </c>
      <c r="CS41" s="109">
        <v>70.513749058681498</v>
      </c>
      <c r="CT41" s="109">
        <v>29.118734626895201</v>
      </c>
      <c r="CU41" s="109">
        <v>13418.724073006</v>
      </c>
      <c r="CV41" s="109">
        <v>249.382601810045</v>
      </c>
      <c r="CW41" s="109">
        <v>0.56083821646301502</v>
      </c>
      <c r="CX41" s="109">
        <v>96.046140153331393</v>
      </c>
      <c r="CY41" s="109">
        <v>5.0591818670943603E-2</v>
      </c>
      <c r="CZ41" s="109">
        <v>2370.19351650831</v>
      </c>
      <c r="DA41" s="109">
        <v>914.34554242693798</v>
      </c>
      <c r="DB41" s="109">
        <v>97.616030752179995</v>
      </c>
      <c r="DC41" s="109">
        <v>0</v>
      </c>
      <c r="DD41" s="109">
        <v>991.17131006693296</v>
      </c>
      <c r="DE41" s="109">
        <v>3011.74081259378</v>
      </c>
      <c r="DF41" s="109">
        <v>478.35274511304601</v>
      </c>
      <c r="DG41" s="109">
        <v>0</v>
      </c>
      <c r="DH41" s="109">
        <v>10378.6008616158</v>
      </c>
      <c r="DI41" s="109">
        <v>63959.042368094699</v>
      </c>
      <c r="DJ41" s="109">
        <v>249.58213537134</v>
      </c>
      <c r="DK41" s="109">
        <v>2218.49504374444</v>
      </c>
      <c r="DM41" s="45">
        <f t="shared" si="0"/>
        <v>-2.0636195160549103E-4</v>
      </c>
      <c r="DN41" s="45">
        <f t="shared" si="1"/>
        <v>-2.034401113455795E-4</v>
      </c>
      <c r="DO41" s="45">
        <f t="shared" si="2"/>
        <v>-4.9982504791178025E-5</v>
      </c>
      <c r="DP41" s="45">
        <f t="shared" si="3"/>
        <v>-1.387928567362729E-4</v>
      </c>
      <c r="DQ41" s="45">
        <f t="shared" si="4"/>
        <v>-1.3075960433290611E-4</v>
      </c>
      <c r="DR41" s="45">
        <f t="shared" si="5"/>
        <v>-1.0915406141978726E-4</v>
      </c>
      <c r="DS41" s="45">
        <f t="shared" si="6"/>
        <v>-2.0223982273469651E-4</v>
      </c>
      <c r="DT41" s="45">
        <f t="shared" si="7"/>
        <v>-1.0368544424933657E-4</v>
      </c>
      <c r="DU41" s="45">
        <f t="shared" si="8"/>
        <v>-1.0521728841074574E-4</v>
      </c>
      <c r="DV41" s="45">
        <f t="shared" si="9"/>
        <v>-1.0927004278149531E-4</v>
      </c>
      <c r="DW41" s="45">
        <f t="shared" si="10"/>
        <v>-1.10842148369808E-4</v>
      </c>
      <c r="DX41" s="45">
        <f t="shared" si="11"/>
        <v>-1.0919251500933453E-4</v>
      </c>
      <c r="DY41" s="45">
        <f t="shared" si="12"/>
        <v>-1.0994627801231564E-4</v>
      </c>
      <c r="DZ41" s="45">
        <f t="shared" si="13"/>
        <v>-1.1134824953214287E-4</v>
      </c>
      <c r="EA41" s="45">
        <f t="shared" si="14"/>
        <v>-1.1002186942126241E-4</v>
      </c>
      <c r="EB41" s="45">
        <f t="shared" si="15"/>
        <v>-1.1202698143802574E-4</v>
      </c>
      <c r="EC41" s="45">
        <f t="shared" si="16"/>
        <v>-1.1182154388265708E-4</v>
      </c>
      <c r="ED41" s="45">
        <f t="shared" si="17"/>
        <v>-1.109567323839225E-4</v>
      </c>
      <c r="EE41" s="45">
        <f t="shared" si="18"/>
        <v>-1.1148753437903187E-4</v>
      </c>
      <c r="EF41" s="45">
        <f t="shared" si="19"/>
        <v>-1.0514108689808325E-4</v>
      </c>
      <c r="EG41" s="45">
        <f t="shared" si="20"/>
        <v>-1.1111148261922514E-4</v>
      </c>
      <c r="EH41" s="45">
        <f t="shared" si="21"/>
        <v>-1.0408441021450488E-4</v>
      </c>
      <c r="EI41" s="45">
        <f t="shared" si="22"/>
        <v>-1.1258004944555379E-4</v>
      </c>
      <c r="EJ41" s="45">
        <f t="shared" si="23"/>
        <v>-1.1242090660876375E-4</v>
      </c>
      <c r="EK41" s="45">
        <f t="shared" si="24"/>
        <v>-1.1225293594576786E-4</v>
      </c>
      <c r="EL41" s="45">
        <f t="shared" si="25"/>
        <v>-1.1145990585077263E-4</v>
      </c>
      <c r="EM41" s="45">
        <f t="shared" si="26"/>
        <v>-1.0869213160080712E-4</v>
      </c>
      <c r="EN41" s="45">
        <f t="shared" si="27"/>
        <v>-1.1254057489835354E-4</v>
      </c>
      <c r="EO41" s="45">
        <f t="shared" si="28"/>
        <v>-1.5214996836518775E-5</v>
      </c>
      <c r="EP41" s="45">
        <f t="shared" si="29"/>
        <v>-8.5101796318680366E-6</v>
      </c>
    </row>
    <row r="42" spans="1:146" x14ac:dyDescent="0.25">
      <c r="A42" s="22" t="s">
        <v>41</v>
      </c>
      <c r="B42" s="109">
        <v>85125.298043999996</v>
      </c>
      <c r="C42" s="109">
        <v>1390.61573</v>
      </c>
      <c r="D42" s="109">
        <v>1175.663327</v>
      </c>
      <c r="E42" s="109">
        <v>8818.5574469999992</v>
      </c>
      <c r="F42" s="109">
        <v>7525.275885</v>
      </c>
      <c r="G42" s="109">
        <v>642.75576599999999</v>
      </c>
      <c r="H42" s="109">
        <v>20281.997694999998</v>
      </c>
      <c r="I42" s="109">
        <v>776.97676999999999</v>
      </c>
      <c r="J42" s="109">
        <v>246.85343700000001</v>
      </c>
      <c r="K42" s="109">
        <v>195.82871299999999</v>
      </c>
      <c r="L42" s="109">
        <v>114.81966</v>
      </c>
      <c r="M42" s="109">
        <v>1442.935467</v>
      </c>
      <c r="N42" s="109">
        <v>146.391345</v>
      </c>
      <c r="O42" s="109">
        <v>119.941733</v>
      </c>
      <c r="P42" s="109">
        <v>6.0818757999999997</v>
      </c>
      <c r="Q42" s="109">
        <v>2.4171909999999999</v>
      </c>
      <c r="R42" s="109">
        <v>2.9517636</v>
      </c>
      <c r="S42" s="109">
        <v>2.7062892000000001</v>
      </c>
      <c r="T42" s="109">
        <v>11.667102399999999</v>
      </c>
      <c r="U42" s="109">
        <v>1600.2858679999999</v>
      </c>
      <c r="V42" s="109">
        <v>201.01030700000001</v>
      </c>
      <c r="W42" s="109">
        <v>136.18123199999999</v>
      </c>
      <c r="X42" s="109">
        <v>28.796592</v>
      </c>
      <c r="Y42" s="109">
        <v>0.163354</v>
      </c>
      <c r="Z42" s="109">
        <v>19.676356999999999</v>
      </c>
      <c r="AA42" s="109">
        <v>39.777845999999997</v>
      </c>
      <c r="AB42" s="109">
        <v>44.607863999999999</v>
      </c>
      <c r="AC42" s="109">
        <v>0.45967760000000002</v>
      </c>
      <c r="AD42" s="109">
        <v>1.3546800000000001</v>
      </c>
      <c r="AE42" s="109">
        <v>0.54696</v>
      </c>
      <c r="AG42" s="109" t="s">
        <v>41</v>
      </c>
      <c r="AH42" s="109">
        <v>1256.4323581762301</v>
      </c>
      <c r="AI42" s="109">
        <v>258.62637299171598</v>
      </c>
      <c r="AJ42" s="109">
        <v>136.18119383426699</v>
      </c>
      <c r="AK42" s="109">
        <v>246.85326126324401</v>
      </c>
      <c r="AL42" s="109">
        <v>28.796584958335899</v>
      </c>
      <c r="AM42" s="109">
        <v>1.35466357549783</v>
      </c>
      <c r="AN42" s="109">
        <v>776.976483705654</v>
      </c>
      <c r="AO42" s="109">
        <v>776.976483705654</v>
      </c>
      <c r="AP42" s="109">
        <v>476.68470444531101</v>
      </c>
      <c r="AQ42" s="109">
        <v>21.6677038835765</v>
      </c>
      <c r="AR42" s="109">
        <v>195.82865791992199</v>
      </c>
      <c r="AS42" s="109">
        <v>0.45967673519325802</v>
      </c>
      <c r="AT42" s="109">
        <v>114.819638418568</v>
      </c>
      <c r="AU42" s="109">
        <v>0.163353770930526</v>
      </c>
      <c r="AV42" s="109">
        <v>6186.4061959847204</v>
      </c>
      <c r="AW42" s="109">
        <v>85125.271655064804</v>
      </c>
      <c r="AX42" s="109">
        <v>608.25495220084804</v>
      </c>
      <c r="AY42" s="109">
        <v>303.29439803685898</v>
      </c>
      <c r="AZ42" s="109">
        <v>134.83372523745601</v>
      </c>
      <c r="BA42" s="109">
        <v>0.54695622631712304</v>
      </c>
      <c r="BB42" s="109">
        <v>99.437204039107201</v>
      </c>
      <c r="BC42" s="109">
        <v>76.556865673988696</v>
      </c>
      <c r="BD42" s="109">
        <v>1442.9351301208001</v>
      </c>
      <c r="BE42" s="109">
        <v>1442.9351301208001</v>
      </c>
      <c r="BF42" s="109">
        <v>19.676337298789601</v>
      </c>
      <c r="BG42" s="109">
        <v>11396959.8497968</v>
      </c>
      <c r="BH42" s="109">
        <v>0</v>
      </c>
      <c r="BI42" s="109">
        <v>238.66431939581</v>
      </c>
      <c r="BJ42" s="109">
        <v>42.280026878825502</v>
      </c>
      <c r="BK42" s="109">
        <v>2046.9036272010701</v>
      </c>
      <c r="BL42" s="109">
        <v>283.75254691757902</v>
      </c>
      <c r="BM42" s="109">
        <v>1600.29033522397</v>
      </c>
      <c r="BN42" s="109">
        <v>39.7778147975297</v>
      </c>
      <c r="BO42" s="109">
        <v>201.01032146022999</v>
      </c>
      <c r="BP42" s="109">
        <v>1390.6154060175099</v>
      </c>
      <c r="BQ42" s="109">
        <v>0</v>
      </c>
      <c r="BR42" s="109">
        <v>20923.839893075801</v>
      </c>
      <c r="BS42" s="109">
        <v>1058.0966970417201</v>
      </c>
      <c r="BT42" s="109">
        <v>117.566318350942</v>
      </c>
      <c r="BU42" s="109">
        <v>1175.6630153926701</v>
      </c>
      <c r="BV42" s="109">
        <v>0</v>
      </c>
      <c r="BW42" s="109">
        <v>1000.06018303052</v>
      </c>
      <c r="BX42" s="109">
        <v>6.0818690809790699</v>
      </c>
      <c r="BY42" s="109">
        <v>2.4171925101362999</v>
      </c>
      <c r="BZ42" s="109">
        <v>2.9517608181352202</v>
      </c>
      <c r="CA42" s="109">
        <v>2.7062845220059799</v>
      </c>
      <c r="CB42" s="109">
        <v>11.6670813688938</v>
      </c>
      <c r="CC42" s="109">
        <v>0.22258949665173</v>
      </c>
      <c r="CD42" s="109">
        <v>5566.5011219084299</v>
      </c>
      <c r="CE42" s="109">
        <v>0.49719430468978199</v>
      </c>
      <c r="CF42" s="109">
        <v>94.865721212321603</v>
      </c>
      <c r="CG42" s="109">
        <v>937.30596410875398</v>
      </c>
      <c r="CH42" s="109">
        <v>0.22436623354662999</v>
      </c>
      <c r="CI42" s="109">
        <v>0</v>
      </c>
      <c r="CJ42" s="109">
        <v>116.854335188522</v>
      </c>
      <c r="CK42" s="109">
        <v>8823.7206586673801</v>
      </c>
      <c r="CL42" s="109">
        <v>7530.4394481976296</v>
      </c>
      <c r="CM42" s="109">
        <v>1293.28121046974</v>
      </c>
      <c r="CN42" s="109">
        <v>0.50758806391199096</v>
      </c>
      <c r="CO42" s="109">
        <v>2.2130604910795399E-2</v>
      </c>
      <c r="CP42" s="109">
        <v>11.530373572534801</v>
      </c>
      <c r="CQ42" s="109">
        <v>17.254068823668799</v>
      </c>
      <c r="CR42" s="109">
        <v>2558.9348320133099</v>
      </c>
      <c r="CS42" s="109">
        <v>24.253129426302198</v>
      </c>
      <c r="CT42" s="109">
        <v>23.767357386640999</v>
      </c>
      <c r="CU42" s="109">
        <v>3655.3107635157098</v>
      </c>
      <c r="CV42" s="109">
        <v>109.125408182803</v>
      </c>
      <c r="CW42" s="109">
        <v>0.57949327965078701</v>
      </c>
      <c r="CX42" s="109">
        <v>88.294821528133696</v>
      </c>
      <c r="CY42" s="109">
        <v>1.47194383681387E-2</v>
      </c>
      <c r="CZ42" s="109">
        <v>642.75572126082295</v>
      </c>
      <c r="DA42" s="109">
        <v>243.68872990386899</v>
      </c>
      <c r="DB42" s="109">
        <v>44.607854741508</v>
      </c>
      <c r="DC42" s="109">
        <v>0</v>
      </c>
      <c r="DD42" s="109">
        <v>247.293582749189</v>
      </c>
      <c r="DE42" s="109">
        <v>837.84122746903097</v>
      </c>
      <c r="DF42" s="109">
        <v>146.391267076899</v>
      </c>
      <c r="DG42" s="109">
        <v>0</v>
      </c>
      <c r="DH42" s="109">
        <v>3101.6254380970499</v>
      </c>
      <c r="DI42" s="109">
        <v>20281.991798034502</v>
      </c>
      <c r="DJ42" s="109">
        <v>119.94172019100699</v>
      </c>
      <c r="DK42" s="109">
        <v>636.17879738769705</v>
      </c>
      <c r="DM42" s="45">
        <f t="shared" si="0"/>
        <v>-3.1000109013597338E-7</v>
      </c>
      <c r="DN42" s="45">
        <f t="shared" si="1"/>
        <v>-2.3297772566165885E-7</v>
      </c>
      <c r="DO42" s="45">
        <f t="shared" si="2"/>
        <v>-2.6504809899288979E-7</v>
      </c>
      <c r="DP42" s="45">
        <f t="shared" si="3"/>
        <v>5.8549390854593507E-4</v>
      </c>
      <c r="DQ42" s="45">
        <f t="shared" si="4"/>
        <v>6.8616264394001387E-4</v>
      </c>
      <c r="DR42" s="45">
        <f t="shared" si="5"/>
        <v>-6.9605251961558542E-8</v>
      </c>
      <c r="DS42" s="45">
        <f t="shared" si="6"/>
        <v>-2.9074875094565881E-7</v>
      </c>
      <c r="DT42" s="45">
        <f t="shared" si="7"/>
        <v>-3.6847220796981008E-7</v>
      </c>
      <c r="DU42" s="45">
        <f t="shared" si="8"/>
        <v>-7.1190726830357017E-7</v>
      </c>
      <c r="DV42" s="45">
        <f t="shared" si="9"/>
        <v>-2.8126660873799853E-7</v>
      </c>
      <c r="DW42" s="45">
        <f t="shared" si="10"/>
        <v>-1.8795937903297618E-7</v>
      </c>
      <c r="DX42" s="45">
        <f t="shared" si="11"/>
        <v>-2.3346796003953272E-7</v>
      </c>
      <c r="DY42" s="45">
        <f t="shared" si="12"/>
        <v>-5.3229308742844386E-7</v>
      </c>
      <c r="DZ42" s="45">
        <f t="shared" si="13"/>
        <v>-1.0679346283765553E-7</v>
      </c>
      <c r="EA42" s="45">
        <f t="shared" si="14"/>
        <v>-1.1047612859600524E-6</v>
      </c>
      <c r="EB42" s="45">
        <f t="shared" si="15"/>
        <v>6.2474843734284111E-7</v>
      </c>
      <c r="EC42" s="45">
        <f t="shared" si="16"/>
        <v>-9.4244158978926473E-7</v>
      </c>
      <c r="ED42" s="45">
        <f t="shared" si="17"/>
        <v>-1.7285639761458066E-6</v>
      </c>
      <c r="EE42" s="45">
        <f t="shared" si="18"/>
        <v>-1.8025989211148677E-6</v>
      </c>
      <c r="EF42" s="45">
        <f t="shared" si="19"/>
        <v>2.7915162280841949E-6</v>
      </c>
      <c r="EG42" s="45">
        <f t="shared" si="20"/>
        <v>7.1937753803718259E-8</v>
      </c>
      <c r="EH42" s="45">
        <f t="shared" si="21"/>
        <v>-2.8025692264566558E-7</v>
      </c>
      <c r="EI42" s="45">
        <f t="shared" si="22"/>
        <v>-2.4453116193723408E-7</v>
      </c>
      <c r="EJ42" s="45">
        <f t="shared" si="23"/>
        <v>-1.4022887348970038E-6</v>
      </c>
      <c r="EK42" s="45">
        <f t="shared" si="24"/>
        <v>-1.0012631097403832E-6</v>
      </c>
      <c r="EL42" s="45">
        <f t="shared" si="25"/>
        <v>-7.8441829898031363E-7</v>
      </c>
      <c r="EM42" s="45">
        <f t="shared" si="26"/>
        <v>-2.075529103955913E-7</v>
      </c>
      <c r="EN42" s="45">
        <f t="shared" si="27"/>
        <v>-1.8813332257126503E-6</v>
      </c>
      <c r="EO42" s="45">
        <f t="shared" si="28"/>
        <v>-1.2124267111124519E-5</v>
      </c>
      <c r="EP42" s="45">
        <f t="shared" si="29"/>
        <v>-6.8993763290951671E-6</v>
      </c>
    </row>
    <row r="43" spans="1:146" x14ac:dyDescent="0.25">
      <c r="A43" s="22" t="s">
        <v>42</v>
      </c>
      <c r="B43" s="109">
        <v>115464.15553</v>
      </c>
      <c r="C43" s="109">
        <v>1902.62608</v>
      </c>
      <c r="D43" s="109">
        <v>2335.4830609999999</v>
      </c>
      <c r="E43" s="109">
        <v>12579.946246</v>
      </c>
      <c r="F43" s="109">
        <v>10716.077375999999</v>
      </c>
      <c r="G43" s="109">
        <v>1098.743868</v>
      </c>
      <c r="H43" s="109">
        <v>27660.046538999999</v>
      </c>
      <c r="I43" s="109">
        <v>786.59558000000004</v>
      </c>
      <c r="J43" s="109">
        <v>387.09992499999998</v>
      </c>
      <c r="K43" s="109">
        <v>317.22334899999998</v>
      </c>
      <c r="L43" s="109">
        <v>281.73205000000002</v>
      </c>
      <c r="M43" s="109">
        <v>1886.58077</v>
      </c>
      <c r="N43" s="109">
        <v>220.551849</v>
      </c>
      <c r="O43" s="109">
        <v>114.109605</v>
      </c>
      <c r="P43" s="109">
        <v>10.5545495</v>
      </c>
      <c r="Q43" s="109">
        <v>4.2444480000000002</v>
      </c>
      <c r="R43" s="109">
        <v>5.1752725000000002</v>
      </c>
      <c r="S43" s="109">
        <v>4.7426180000000002</v>
      </c>
      <c r="T43" s="109">
        <v>20.310151999999999</v>
      </c>
      <c r="U43" s="109">
        <v>1123.789215</v>
      </c>
      <c r="V43" s="109">
        <v>216.09459899999999</v>
      </c>
      <c r="W43" s="109">
        <v>39.152262999999998</v>
      </c>
      <c r="X43" s="109">
        <v>31.199701000000001</v>
      </c>
      <c r="Y43" s="109">
        <v>0.28694700000000001</v>
      </c>
      <c r="Z43" s="109">
        <v>12.984681</v>
      </c>
      <c r="AA43" s="109">
        <v>69.490924000000007</v>
      </c>
      <c r="AB43" s="109">
        <v>45.509115999999999</v>
      </c>
      <c r="AC43" s="109">
        <v>0.80244450000000001</v>
      </c>
      <c r="AD43" s="109">
        <v>1.4377500000000001</v>
      </c>
      <c r="AE43" s="109">
        <v>0.58050000000000002</v>
      </c>
      <c r="AG43" s="109" t="s">
        <v>42</v>
      </c>
      <c r="AH43" s="109">
        <v>1591.3756449721</v>
      </c>
      <c r="AI43" s="109">
        <v>716.80330567013698</v>
      </c>
      <c r="AJ43" s="109">
        <v>39.151434323006796</v>
      </c>
      <c r="AK43" s="109">
        <v>387.09120223596398</v>
      </c>
      <c r="AL43" s="109">
        <v>31.1989457893424</v>
      </c>
      <c r="AM43" s="109">
        <v>1.43772429029139</v>
      </c>
      <c r="AN43" s="109">
        <v>786.57866838966595</v>
      </c>
      <c r="AO43" s="109">
        <v>786.57866838966595</v>
      </c>
      <c r="AP43" s="109">
        <v>678.74298935878505</v>
      </c>
      <c r="AQ43" s="109">
        <v>100.56254355156101</v>
      </c>
      <c r="AR43" s="109">
        <v>317.21584502530197</v>
      </c>
      <c r="AS43" s="109">
        <v>0.80242439549211297</v>
      </c>
      <c r="AT43" s="109">
        <v>281.72529423140799</v>
      </c>
      <c r="AU43" s="109">
        <v>0.286940030238308</v>
      </c>
      <c r="AV43" s="109">
        <v>8287.6387645483592</v>
      </c>
      <c r="AW43" s="109">
        <v>115458.646708841</v>
      </c>
      <c r="AX43" s="109">
        <v>1200.99830242342</v>
      </c>
      <c r="AY43" s="109">
        <v>336.31973228608001</v>
      </c>
      <c r="AZ43" s="109">
        <v>391.993873659945</v>
      </c>
      <c r="BA43" s="109">
        <v>0.580493241745068</v>
      </c>
      <c r="BB43" s="109">
        <v>12.832658862032</v>
      </c>
      <c r="BC43" s="109">
        <v>124.05362915071601</v>
      </c>
      <c r="BD43" s="109">
        <v>1886.53649512532</v>
      </c>
      <c r="BE43" s="109">
        <v>1886.53649512532</v>
      </c>
      <c r="BF43" s="109">
        <v>12.9843515182798</v>
      </c>
      <c r="BG43" s="109">
        <v>19592874.2546966</v>
      </c>
      <c r="BH43" s="109">
        <v>0</v>
      </c>
      <c r="BI43" s="109">
        <v>569.15180044411204</v>
      </c>
      <c r="BJ43" s="109">
        <v>152.197453297528</v>
      </c>
      <c r="BK43" s="109">
        <v>2611.5653578036099</v>
      </c>
      <c r="BL43" s="109">
        <v>379.626135891069</v>
      </c>
      <c r="BM43" s="109">
        <v>1123.7667340600501</v>
      </c>
      <c r="BN43" s="109">
        <v>69.489231746804904</v>
      </c>
      <c r="BO43" s="109">
        <v>216.08908895529899</v>
      </c>
      <c r="BP43" s="109">
        <v>1902.53667211538</v>
      </c>
      <c r="BQ43" s="109">
        <v>0</v>
      </c>
      <c r="BR43" s="109">
        <v>28732.253348214501</v>
      </c>
      <c r="BS43" s="109">
        <v>2101.9129225128199</v>
      </c>
      <c r="BT43" s="109">
        <v>233.54580890557</v>
      </c>
      <c r="BU43" s="109">
        <v>2335.45873141839</v>
      </c>
      <c r="BV43" s="109">
        <v>0</v>
      </c>
      <c r="BW43" s="109">
        <v>1380.9343702844801</v>
      </c>
      <c r="BX43" s="109">
        <v>10.554288266252099</v>
      </c>
      <c r="BY43" s="109">
        <v>4.2443525420420301</v>
      </c>
      <c r="BZ43" s="109">
        <v>5.1751442901811604</v>
      </c>
      <c r="CA43" s="109">
        <v>4.7424999346153198</v>
      </c>
      <c r="CB43" s="109">
        <v>20.309645048425601</v>
      </c>
      <c r="CC43" s="109">
        <v>0.42596045592685</v>
      </c>
      <c r="CD43" s="109">
        <v>7787.8753699986</v>
      </c>
      <c r="CE43" s="109">
        <v>0.27182521118625103</v>
      </c>
      <c r="CF43" s="109">
        <v>76.412161595925795</v>
      </c>
      <c r="CG43" s="109">
        <v>421.37238000628298</v>
      </c>
      <c r="CH43" s="109">
        <v>0.15728096699129701</v>
      </c>
      <c r="CI43" s="109">
        <v>0</v>
      </c>
      <c r="CJ43" s="109">
        <v>40.870778023005201</v>
      </c>
      <c r="CK43" s="109">
        <v>12579.962059842501</v>
      </c>
      <c r="CL43" s="109">
        <v>10716.171631561599</v>
      </c>
      <c r="CM43" s="109">
        <v>1863.79042828089</v>
      </c>
      <c r="CN43" s="109">
        <v>0.48189777651746801</v>
      </c>
      <c r="CO43" s="109">
        <v>1.9671140909516799E-2</v>
      </c>
      <c r="CP43" s="109">
        <v>62.6535124864278</v>
      </c>
      <c r="CQ43" s="109">
        <v>8.1729848209571294</v>
      </c>
      <c r="CR43" s="109">
        <v>4122.1822985168401</v>
      </c>
      <c r="CS43" s="109">
        <v>34.825716588347397</v>
      </c>
      <c r="CT43" s="109">
        <v>13.5278434109911</v>
      </c>
      <c r="CU43" s="109">
        <v>5888.7765975517696</v>
      </c>
      <c r="CV43" s="109">
        <v>109.48120123203</v>
      </c>
      <c r="CW43" s="109">
        <v>0.27806582934021101</v>
      </c>
      <c r="CX43" s="109">
        <v>45.7200659196305</v>
      </c>
      <c r="CY43" s="109">
        <v>2.2591260605058502E-2</v>
      </c>
      <c r="CZ43" s="109">
        <v>1098.71816426594</v>
      </c>
      <c r="DA43" s="109">
        <v>395.44336986710601</v>
      </c>
      <c r="DB43" s="109">
        <v>45.508004256031498</v>
      </c>
      <c r="DC43" s="109">
        <v>0</v>
      </c>
      <c r="DD43" s="109">
        <v>418.23674245045498</v>
      </c>
      <c r="DE43" s="109">
        <v>1282.4652986788701</v>
      </c>
      <c r="DF43" s="109">
        <v>220.54669326737499</v>
      </c>
      <c r="DG43" s="109">
        <v>0</v>
      </c>
      <c r="DH43" s="109">
        <v>4416.3533117462202</v>
      </c>
      <c r="DI43" s="109">
        <v>27658.761574100001</v>
      </c>
      <c r="DJ43" s="109">
        <v>114.106967055653</v>
      </c>
      <c r="DK43" s="109">
        <v>944.59959001225104</v>
      </c>
      <c r="DM43" s="45">
        <f t="shared" si="0"/>
        <v>-4.7710227764782602E-5</v>
      </c>
      <c r="DN43" s="45">
        <f t="shared" si="1"/>
        <v>-4.6991831742345859E-5</v>
      </c>
      <c r="DO43" s="45">
        <f t="shared" si="2"/>
        <v>-1.041736590436814E-5</v>
      </c>
      <c r="DP43" s="45">
        <f t="shared" si="3"/>
        <v>1.2570675734270649E-6</v>
      </c>
      <c r="DQ43" s="45">
        <f t="shared" si="4"/>
        <v>8.7957149144255087E-6</v>
      </c>
      <c r="DR43" s="45">
        <f t="shared" si="5"/>
        <v>-2.3393745174481702E-5</v>
      </c>
      <c r="DS43" s="45">
        <f t="shared" si="6"/>
        <v>-4.6455630441054709E-5</v>
      </c>
      <c r="DT43" s="45">
        <f t="shared" si="7"/>
        <v>-2.149975255911197E-5</v>
      </c>
      <c r="DU43" s="45">
        <f t="shared" si="8"/>
        <v>-2.2533623678713853E-5</v>
      </c>
      <c r="DV43" s="45">
        <f t="shared" si="9"/>
        <v>-2.3655177721520768E-5</v>
      </c>
      <c r="DW43" s="45">
        <f t="shared" si="10"/>
        <v>-2.3979410904897753E-5</v>
      </c>
      <c r="DX43" s="45">
        <f t="shared" si="11"/>
        <v>-2.3468316535429042E-5</v>
      </c>
      <c r="DY43" s="45">
        <f t="shared" si="12"/>
        <v>-2.3376510550194221E-5</v>
      </c>
      <c r="DZ43" s="45">
        <f t="shared" si="13"/>
        <v>-2.3117636302400644E-5</v>
      </c>
      <c r="EA43" s="45">
        <f t="shared" si="14"/>
        <v>-2.4750819341090944E-5</v>
      </c>
      <c r="EB43" s="45">
        <f t="shared" si="15"/>
        <v>-2.2490075969871381E-5</v>
      </c>
      <c r="EC43" s="45">
        <f t="shared" si="16"/>
        <v>-2.4773539719843546E-5</v>
      </c>
      <c r="ED43" s="45">
        <f t="shared" si="17"/>
        <v>-2.4894559224546268E-5</v>
      </c>
      <c r="EE43" s="45">
        <f t="shared" si="18"/>
        <v>-2.4960501250685783E-5</v>
      </c>
      <c r="EF43" s="45">
        <f t="shared" si="19"/>
        <v>-2.000458773747963E-5</v>
      </c>
      <c r="EG43" s="45">
        <f t="shared" si="20"/>
        <v>-2.549829901578288E-5</v>
      </c>
      <c r="EH43" s="45">
        <f t="shared" si="21"/>
        <v>-2.1165494142735178E-5</v>
      </c>
      <c r="EI43" s="45">
        <f t="shared" si="22"/>
        <v>-2.4205701766226025E-5</v>
      </c>
      <c r="EJ43" s="45">
        <f t="shared" si="23"/>
        <v>-2.4289369437598505E-5</v>
      </c>
      <c r="EK43" s="45">
        <f t="shared" si="24"/>
        <v>-2.5374648803495417E-5</v>
      </c>
      <c r="EL43" s="45">
        <f t="shared" si="25"/>
        <v>-2.4352146981129023E-5</v>
      </c>
      <c r="EM43" s="45">
        <f t="shared" si="26"/>
        <v>-2.442903897541954E-5</v>
      </c>
      <c r="EN43" s="45">
        <f t="shared" si="27"/>
        <v>-2.5054078988678965E-5</v>
      </c>
      <c r="EO43" s="45">
        <f t="shared" si="28"/>
        <v>-1.7881904788763277E-5</v>
      </c>
      <c r="EP43" s="45">
        <f t="shared" si="29"/>
        <v>-1.1642127359199895E-5</v>
      </c>
    </row>
    <row r="44" spans="1:146" x14ac:dyDescent="0.25">
      <c r="A44" s="22" t="s">
        <v>43</v>
      </c>
      <c r="B44" s="109">
        <v>694741.58692999999</v>
      </c>
      <c r="C44" s="109">
        <v>11322.734074</v>
      </c>
      <c r="D44" s="109">
        <v>14755.185493000001</v>
      </c>
      <c r="E44" s="109">
        <v>79313.882167999996</v>
      </c>
      <c r="F44" s="109">
        <v>68609.701268999997</v>
      </c>
      <c r="G44" s="109">
        <v>6799.6559079999997</v>
      </c>
      <c r="H44" s="109">
        <v>170604.24119999999</v>
      </c>
      <c r="I44" s="109">
        <v>7285.9161130000002</v>
      </c>
      <c r="J44" s="109">
        <v>2478.207195</v>
      </c>
      <c r="K44" s="109">
        <v>1620.171253</v>
      </c>
      <c r="L44" s="109">
        <v>889.49791700000003</v>
      </c>
      <c r="M44" s="109">
        <v>9217.7538820000009</v>
      </c>
      <c r="N44" s="109">
        <v>1155.1482020000001</v>
      </c>
      <c r="O44" s="109">
        <v>870.79963799999996</v>
      </c>
      <c r="P44" s="109">
        <v>60.367670599999997</v>
      </c>
      <c r="Q44" s="109">
        <v>22.747879000000001</v>
      </c>
      <c r="R44" s="109">
        <v>27.975088199999998</v>
      </c>
      <c r="S44" s="109">
        <v>25.706942399999999</v>
      </c>
      <c r="T44" s="109">
        <v>114.2270288</v>
      </c>
      <c r="U44" s="109">
        <v>8236.6048219999993</v>
      </c>
      <c r="V44" s="109">
        <v>1451.7268180000001</v>
      </c>
      <c r="W44" s="109">
        <v>1047.8793439999999</v>
      </c>
      <c r="X44" s="109">
        <v>201.80537200000001</v>
      </c>
      <c r="Y44" s="109">
        <v>1.537285</v>
      </c>
      <c r="Z44" s="109">
        <v>140.26504399999999</v>
      </c>
      <c r="AA44" s="109">
        <v>383.28779800000001</v>
      </c>
      <c r="AB44" s="109">
        <v>362.46013699999997</v>
      </c>
      <c r="AC44" s="109">
        <v>4.4449041999999999</v>
      </c>
      <c r="AD44" s="109">
        <v>36.384659999999997</v>
      </c>
      <c r="AE44" s="109">
        <v>14.690519999999999</v>
      </c>
      <c r="AG44" s="109" t="s">
        <v>43</v>
      </c>
      <c r="AH44" s="109">
        <v>11985.7752340755</v>
      </c>
      <c r="AI44" s="109">
        <v>2574.6658957806499</v>
      </c>
      <c r="AJ44" s="109">
        <v>1048.00126984397</v>
      </c>
      <c r="AK44" s="109">
        <v>2478.3871302268899</v>
      </c>
      <c r="AL44" s="109">
        <v>201.832215642535</v>
      </c>
      <c r="AM44" s="109">
        <v>36.383833086007797</v>
      </c>
      <c r="AN44" s="109">
        <v>7286.52433658674</v>
      </c>
      <c r="AO44" s="109">
        <v>7286.52433658674</v>
      </c>
      <c r="AP44" s="109">
        <v>5687.5721736605201</v>
      </c>
      <c r="AQ44" s="109">
        <v>188.640008652208</v>
      </c>
      <c r="AR44" s="109">
        <v>1620.33890647866</v>
      </c>
      <c r="AS44" s="109">
        <v>4.4454657826635602</v>
      </c>
      <c r="AT44" s="109">
        <v>889.60086217984804</v>
      </c>
      <c r="AU44" s="109">
        <v>1.5374899408438301</v>
      </c>
      <c r="AV44" s="109">
        <v>50133.645257131997</v>
      </c>
      <c r="AW44" s="109">
        <v>694855.60750779195</v>
      </c>
      <c r="AX44" s="109">
        <v>5889.8960194475503</v>
      </c>
      <c r="AY44" s="109">
        <v>2723.0207179100598</v>
      </c>
      <c r="AZ44" s="109">
        <v>1557.4203031618999</v>
      </c>
      <c r="BA44" s="109">
        <v>14.690223073613399</v>
      </c>
      <c r="BB44" s="109">
        <v>860.296554025413</v>
      </c>
      <c r="BC44" s="109">
        <v>1355.27313825232</v>
      </c>
      <c r="BD44" s="109">
        <v>9218.6896319136104</v>
      </c>
      <c r="BE44" s="109">
        <v>9218.6896319136104</v>
      </c>
      <c r="BF44" s="109">
        <v>140.283415517669</v>
      </c>
      <c r="BG44" s="109">
        <v>117800143.253773</v>
      </c>
      <c r="BH44" s="109">
        <v>0</v>
      </c>
      <c r="BI44" s="109">
        <v>2276.0932465082301</v>
      </c>
      <c r="BJ44" s="109">
        <v>408.73190789962803</v>
      </c>
      <c r="BK44" s="109">
        <v>15198.210589788399</v>
      </c>
      <c r="BL44" s="109">
        <v>2585.8468756907901</v>
      </c>
      <c r="BM44" s="109">
        <v>8237.4918411236195</v>
      </c>
      <c r="BN44" s="109">
        <v>383.336857733025</v>
      </c>
      <c r="BO44" s="109">
        <v>1451.9126789736899</v>
      </c>
      <c r="BP44" s="109">
        <v>11324.6003454292</v>
      </c>
      <c r="BQ44" s="109">
        <v>0</v>
      </c>
      <c r="BR44" s="109">
        <v>176635.52495805101</v>
      </c>
      <c r="BS44" s="109">
        <v>13280.7041550064</v>
      </c>
      <c r="BT44" s="109">
        <v>1475.6339315897901</v>
      </c>
      <c r="BU44" s="109">
        <v>14756.338086596201</v>
      </c>
      <c r="BV44" s="109">
        <v>0</v>
      </c>
      <c r="BW44" s="109">
        <v>8559.1487152099198</v>
      </c>
      <c r="BX44" s="109">
        <v>60.374987056806198</v>
      </c>
      <c r="BY44" s="109">
        <v>22.750918499135199</v>
      </c>
      <c r="BZ44" s="109">
        <v>27.978767919488</v>
      </c>
      <c r="CA44" s="109">
        <v>25.710328917746601</v>
      </c>
      <c r="CB44" s="109">
        <v>114.241182012935</v>
      </c>
      <c r="CC44" s="109">
        <v>5.0757680748245297</v>
      </c>
      <c r="CD44" s="109">
        <v>49438.6805491786</v>
      </c>
      <c r="CE44" s="109">
        <v>4.5220365983652702</v>
      </c>
      <c r="CF44" s="109">
        <v>1244.8300991308799</v>
      </c>
      <c r="CG44" s="109">
        <v>3294.0114251291602</v>
      </c>
      <c r="CH44" s="109">
        <v>1.84738435051505</v>
      </c>
      <c r="CI44" s="109">
        <v>0</v>
      </c>
      <c r="CJ44" s="109">
        <v>867.37895331366803</v>
      </c>
      <c r="CK44" s="109">
        <v>79327.450948001002</v>
      </c>
      <c r="CL44" s="109">
        <v>68621.542960470397</v>
      </c>
      <c r="CM44" s="109">
        <v>10705.9079875306</v>
      </c>
      <c r="CN44" s="109">
        <v>10.019061443455699</v>
      </c>
      <c r="CO44" s="109">
        <v>0.113127456794699</v>
      </c>
      <c r="CP44" s="109">
        <v>602.52510325027401</v>
      </c>
      <c r="CQ44" s="109">
        <v>104.25220054255701</v>
      </c>
      <c r="CR44" s="109">
        <v>25373.2601683217</v>
      </c>
      <c r="CS44" s="109">
        <v>355.30115865974398</v>
      </c>
      <c r="CT44" s="109">
        <v>106.22042181771</v>
      </c>
      <c r="CU44" s="109">
        <v>36247.649782439003</v>
      </c>
      <c r="CV44" s="109">
        <v>961.90826435261795</v>
      </c>
      <c r="CW44" s="109">
        <v>2.8958470286489502</v>
      </c>
      <c r="CX44" s="109">
        <v>401.41751795488199</v>
      </c>
      <c r="CY44" s="109">
        <v>0.22290495805508201</v>
      </c>
      <c r="CZ44" s="109">
        <v>6800.3925112955703</v>
      </c>
      <c r="DA44" s="109">
        <v>2458.6414414925698</v>
      </c>
      <c r="DB44" s="109">
        <v>362.49911833417701</v>
      </c>
      <c r="DC44" s="109">
        <v>0</v>
      </c>
      <c r="DD44" s="109">
        <v>2134.64920076927</v>
      </c>
      <c r="DE44" s="109">
        <v>7426.4104738238402</v>
      </c>
      <c r="DF44" s="109">
        <v>1155.2778108262301</v>
      </c>
      <c r="DG44" s="109">
        <v>0</v>
      </c>
      <c r="DH44" s="109">
        <v>25532.197609606301</v>
      </c>
      <c r="DI44" s="109">
        <v>170630.95290328801</v>
      </c>
      <c r="DJ44" s="109">
        <v>870.911155309317</v>
      </c>
      <c r="DK44" s="109">
        <v>5601.8717757675204</v>
      </c>
      <c r="DM44" s="45">
        <f t="shared" si="0"/>
        <v>1.6411940775822622E-4</v>
      </c>
      <c r="DN44" s="45">
        <f t="shared" si="1"/>
        <v>1.6482515768747745E-4</v>
      </c>
      <c r="DO44" s="45">
        <f t="shared" si="2"/>
        <v>7.8114476889955102E-5</v>
      </c>
      <c r="DP44" s="45">
        <f t="shared" si="3"/>
        <v>1.7107698715673221E-4</v>
      </c>
      <c r="DQ44" s="45">
        <f t="shared" si="4"/>
        <v>1.7259500116421331E-4</v>
      </c>
      <c r="DR44" s="45">
        <f t="shared" si="5"/>
        <v>1.0832949571815351E-4</v>
      </c>
      <c r="DS44" s="45">
        <f t="shared" si="6"/>
        <v>1.5657115614555798E-4</v>
      </c>
      <c r="DT44" s="45">
        <f t="shared" si="7"/>
        <v>8.3479356241082279E-5</v>
      </c>
      <c r="DU44" s="45">
        <f t="shared" si="8"/>
        <v>7.2607014963467712E-5</v>
      </c>
      <c r="DV44" s="45">
        <f t="shared" si="9"/>
        <v>1.0347886271253692E-4</v>
      </c>
      <c r="DW44" s="45">
        <f t="shared" si="10"/>
        <v>1.1573403139066234E-4</v>
      </c>
      <c r="DX44" s="45">
        <f t="shared" si="11"/>
        <v>1.015160445362681E-4</v>
      </c>
      <c r="DY44" s="45">
        <f t="shared" si="12"/>
        <v>1.1220103706655732E-4</v>
      </c>
      <c r="DZ44" s="45">
        <f t="shared" si="13"/>
        <v>1.2806310941190007E-4</v>
      </c>
      <c r="EA44" s="45">
        <f t="shared" si="14"/>
        <v>1.2119826280328909E-4</v>
      </c>
      <c r="EB44" s="45">
        <f t="shared" si="15"/>
        <v>1.3361681478955896E-4</v>
      </c>
      <c r="EC44" s="45">
        <f t="shared" si="16"/>
        <v>1.3153558128912744E-4</v>
      </c>
      <c r="ED44" s="45">
        <f t="shared" si="17"/>
        <v>1.3173553252299368E-4</v>
      </c>
      <c r="EE44" s="45">
        <f t="shared" si="18"/>
        <v>1.2390423775952855E-4</v>
      </c>
      <c r="EF44" s="45">
        <f t="shared" si="19"/>
        <v>1.0769232502825554E-4</v>
      </c>
      <c r="EG44" s="45">
        <f t="shared" si="20"/>
        <v>1.2802751274230544E-4</v>
      </c>
      <c r="EH44" s="45">
        <f t="shared" si="21"/>
        <v>1.1635485007716234E-4</v>
      </c>
      <c r="EI44" s="45">
        <f t="shared" si="22"/>
        <v>1.3301748248306755E-4</v>
      </c>
      <c r="EJ44" s="45">
        <f t="shared" si="23"/>
        <v>1.3331349998864763E-4</v>
      </c>
      <c r="EK44" s="45">
        <f t="shared" si="24"/>
        <v>1.309771639825673E-4</v>
      </c>
      <c r="EL44" s="45">
        <f t="shared" si="25"/>
        <v>1.2799711673834653E-4</v>
      </c>
      <c r="EM44" s="45">
        <f t="shared" si="26"/>
        <v>1.0754654153054562E-4</v>
      </c>
      <c r="EN44" s="45">
        <f t="shared" si="27"/>
        <v>1.2634302974636049E-4</v>
      </c>
      <c r="EO44" s="45">
        <f t="shared" si="28"/>
        <v>-2.2726995173220031E-5</v>
      </c>
      <c r="EP44" s="45">
        <f t="shared" si="29"/>
        <v>-2.0212108665993405E-5</v>
      </c>
    </row>
    <row r="45" spans="1:146" x14ac:dyDescent="0.25">
      <c r="A45" s="22" t="s">
        <v>44</v>
      </c>
      <c r="B45" s="109">
        <v>84603.973230000003</v>
      </c>
      <c r="C45" s="109">
        <v>1381.250237</v>
      </c>
      <c r="D45" s="109">
        <v>917.62648100000001</v>
      </c>
      <c r="E45" s="109">
        <v>8453.8434039999993</v>
      </c>
      <c r="F45" s="109">
        <v>7185.0918689999999</v>
      </c>
      <c r="G45" s="109">
        <v>562.87894100000005</v>
      </c>
      <c r="H45" s="109">
        <v>19972.506496000002</v>
      </c>
      <c r="I45" s="109">
        <v>660.39696600000002</v>
      </c>
      <c r="J45" s="109">
        <v>205.60038499999999</v>
      </c>
      <c r="K45" s="109">
        <v>172.047923</v>
      </c>
      <c r="L45" s="109">
        <v>102.46697500000001</v>
      </c>
      <c r="M45" s="109">
        <v>1275.346634</v>
      </c>
      <c r="N45" s="109">
        <v>130.09052600000001</v>
      </c>
      <c r="O45" s="109">
        <v>108.573696</v>
      </c>
      <c r="P45" s="109">
        <v>5.4419395000000002</v>
      </c>
      <c r="Q45" s="109">
        <v>2.1992069999999999</v>
      </c>
      <c r="R45" s="109">
        <v>2.6797594999999998</v>
      </c>
      <c r="S45" s="109">
        <v>2.4552200000000002</v>
      </c>
      <c r="T45" s="109">
        <v>10.485360999999999</v>
      </c>
      <c r="U45" s="109">
        <v>1425.731497</v>
      </c>
      <c r="V45" s="109">
        <v>181.919757</v>
      </c>
      <c r="W45" s="109">
        <v>121.632018</v>
      </c>
      <c r="X45" s="109">
        <v>26.199093999999999</v>
      </c>
      <c r="Y45" s="109">
        <v>0.14865200000000001</v>
      </c>
      <c r="Z45" s="109">
        <v>17.865834</v>
      </c>
      <c r="AA45" s="109">
        <v>35.928766000000003</v>
      </c>
      <c r="AB45" s="109">
        <v>39.397530000000003</v>
      </c>
      <c r="AC45" s="109">
        <v>0.41473650000000001</v>
      </c>
      <c r="AD45" s="109">
        <v>0.54315000000000002</v>
      </c>
      <c r="AE45" s="109">
        <v>0.21929999999999999</v>
      </c>
      <c r="AG45" s="109" t="s">
        <v>44</v>
      </c>
      <c r="AH45" s="109">
        <v>1296.2031732540599</v>
      </c>
      <c r="AI45" s="109">
        <v>255.064569879343</v>
      </c>
      <c r="AJ45" s="109">
        <v>121.629898307247</v>
      </c>
      <c r="AK45" s="109">
        <v>205.582698983173</v>
      </c>
      <c r="AL45" s="109">
        <v>26.199088355184401</v>
      </c>
      <c r="AM45" s="109">
        <v>0.54250716033444102</v>
      </c>
      <c r="AN45" s="109">
        <v>660.35370528418696</v>
      </c>
      <c r="AO45" s="109">
        <v>660.35370528418696</v>
      </c>
      <c r="AP45" s="109">
        <v>437.06698941559802</v>
      </c>
      <c r="AQ45" s="109">
        <v>22.326509564409299</v>
      </c>
      <c r="AR45" s="109">
        <v>172.042214312119</v>
      </c>
      <c r="AS45" s="109">
        <v>0.41473351706156902</v>
      </c>
      <c r="AT45" s="109">
        <v>102.465110388429</v>
      </c>
      <c r="AU45" s="109">
        <v>0.14865250253044299</v>
      </c>
      <c r="AV45" s="109">
        <v>6174.4603309476197</v>
      </c>
      <c r="AW45" s="109">
        <v>84602.911919399005</v>
      </c>
      <c r="AX45" s="109">
        <v>606.25147600147397</v>
      </c>
      <c r="AY45" s="109">
        <v>295.90611712783101</v>
      </c>
      <c r="AZ45" s="109">
        <v>135.93244265050001</v>
      </c>
      <c r="BA45" s="109">
        <v>0.21904060025904301</v>
      </c>
      <c r="BB45" s="109">
        <v>102.584784506516</v>
      </c>
      <c r="BC45" s="109">
        <v>78.980241098948895</v>
      </c>
      <c r="BD45" s="109">
        <v>1275.31153940491</v>
      </c>
      <c r="BE45" s="109">
        <v>1275.31153940491</v>
      </c>
      <c r="BF45" s="109">
        <v>17.865809872220101</v>
      </c>
      <c r="BG45" s="109">
        <v>10061374.001841901</v>
      </c>
      <c r="BH45" s="109">
        <v>0</v>
      </c>
      <c r="BI45" s="109">
        <v>239.102794851374</v>
      </c>
      <c r="BJ45" s="109">
        <v>42.143878792361797</v>
      </c>
      <c r="BK45" s="109">
        <v>2108.65915827754</v>
      </c>
      <c r="BL45" s="109">
        <v>288.086691985193</v>
      </c>
      <c r="BM45" s="109">
        <v>1425.70750204712</v>
      </c>
      <c r="BN45" s="109">
        <v>35.928508862699402</v>
      </c>
      <c r="BO45" s="109">
        <v>181.918773948786</v>
      </c>
      <c r="BP45" s="109">
        <v>1381.2351685477599</v>
      </c>
      <c r="BQ45" s="109">
        <v>0</v>
      </c>
      <c r="BR45" s="109">
        <v>20605.577606552099</v>
      </c>
      <c r="BS45" s="109">
        <v>825.81229154802998</v>
      </c>
      <c r="BT45" s="109">
        <v>91.756898048358295</v>
      </c>
      <c r="BU45" s="109">
        <v>917.56918959638801</v>
      </c>
      <c r="BV45" s="109">
        <v>0</v>
      </c>
      <c r="BW45" s="109">
        <v>1017.3562341629799</v>
      </c>
      <c r="BX45" s="109">
        <v>5.4418516253575602</v>
      </c>
      <c r="BY45" s="109">
        <v>2.1992214476650198</v>
      </c>
      <c r="BZ45" s="109">
        <v>2.6797287593335399</v>
      </c>
      <c r="CA45" s="109">
        <v>2.4552089340101499</v>
      </c>
      <c r="CB45" s="109">
        <v>10.4852733210094</v>
      </c>
      <c r="CC45" s="109">
        <v>9.0722968645866001E-2</v>
      </c>
      <c r="CD45" s="109">
        <v>5623.4975690352003</v>
      </c>
      <c r="CE45" s="109">
        <v>5.7434612565243001E-2</v>
      </c>
      <c r="CF45" s="109">
        <v>60.666636134856702</v>
      </c>
      <c r="CG45" s="109">
        <v>568.59286459762802</v>
      </c>
      <c r="CH45" s="109">
        <v>9.3497278592569302E-2</v>
      </c>
      <c r="CI45" s="109">
        <v>0</v>
      </c>
      <c r="CJ45" s="109">
        <v>66.363239890430293</v>
      </c>
      <c r="CK45" s="109">
        <v>8453.3502430553708</v>
      </c>
      <c r="CL45" s="109">
        <v>7184.6069112101604</v>
      </c>
      <c r="CM45" s="109">
        <v>1268.7433318452099</v>
      </c>
      <c r="CN45" s="109">
        <v>2.3274273184631502</v>
      </c>
      <c r="CO45" s="109">
        <v>2.36457221735368E-2</v>
      </c>
      <c r="CP45" s="109">
        <v>36.364047378428801</v>
      </c>
      <c r="CQ45" s="109">
        <v>28.010146246906601</v>
      </c>
      <c r="CR45" s="109">
        <v>2615.8763586258501</v>
      </c>
      <c r="CS45" s="109">
        <v>13.7153845224513</v>
      </c>
      <c r="CT45" s="109">
        <v>14.3013887795763</v>
      </c>
      <c r="CU45" s="109">
        <v>3736.9899999448799</v>
      </c>
      <c r="CV45" s="109">
        <v>107.25477708948</v>
      </c>
      <c r="CW45" s="109">
        <v>0.445698692769391</v>
      </c>
      <c r="CX45" s="109">
        <v>40.654628528910798</v>
      </c>
      <c r="CY45" s="109">
        <v>3.3789967018854998E-2</v>
      </c>
      <c r="CZ45" s="109">
        <v>562.8586066304</v>
      </c>
      <c r="DA45" s="109">
        <v>239.34609099395601</v>
      </c>
      <c r="DB45" s="109">
        <v>39.396419787959402</v>
      </c>
      <c r="DC45" s="109">
        <v>0</v>
      </c>
      <c r="DD45" s="109">
        <v>255.11675839175101</v>
      </c>
      <c r="DE45" s="109">
        <v>849.79212605251996</v>
      </c>
      <c r="DF45" s="109">
        <v>130.08759068181101</v>
      </c>
      <c r="DG45" s="109">
        <v>0</v>
      </c>
      <c r="DH45" s="109">
        <v>3153.4537526928598</v>
      </c>
      <c r="DI45" s="109">
        <v>19972.148699438301</v>
      </c>
      <c r="DJ45" s="109">
        <v>108.573174181647</v>
      </c>
      <c r="DK45" s="109">
        <v>645.68913523179503</v>
      </c>
      <c r="DM45" s="45">
        <f t="shared" si="0"/>
        <v>-1.2544453416076224E-5</v>
      </c>
      <c r="DN45" s="45">
        <f t="shared" si="1"/>
        <v>-1.0909284817758716E-5</v>
      </c>
      <c r="DO45" s="45">
        <f t="shared" si="2"/>
        <v>-6.2434339895644581E-5</v>
      </c>
      <c r="DP45" s="45">
        <f t="shared" si="3"/>
        <v>-5.8335708512784639E-5</v>
      </c>
      <c r="DQ45" s="45">
        <f t="shared" si="4"/>
        <v>-6.7495001968140782E-5</v>
      </c>
      <c r="DR45" s="45">
        <f t="shared" si="5"/>
        <v>-3.6125653526714892E-5</v>
      </c>
      <c r="DS45" s="45">
        <f t="shared" si="6"/>
        <v>-1.791445464154349E-5</v>
      </c>
      <c r="DT45" s="45">
        <f t="shared" si="7"/>
        <v>-6.5507138948700495E-5</v>
      </c>
      <c r="DU45" s="45">
        <f t="shared" si="8"/>
        <v>-8.60213215407425E-5</v>
      </c>
      <c r="DV45" s="45">
        <f t="shared" si="9"/>
        <v>-3.3180800915550004E-5</v>
      </c>
      <c r="DW45" s="45">
        <f t="shared" si="10"/>
        <v>-1.8197195447688072E-5</v>
      </c>
      <c r="DX45" s="45">
        <f t="shared" si="11"/>
        <v>-2.7517691390212742E-5</v>
      </c>
      <c r="DY45" s="45">
        <f t="shared" si="12"/>
        <v>-2.2563658394332693E-5</v>
      </c>
      <c r="DZ45" s="45">
        <f t="shared" si="13"/>
        <v>-4.8061213002582504E-6</v>
      </c>
      <c r="EA45" s="45">
        <f t="shared" si="14"/>
        <v>-1.614766985924373E-5</v>
      </c>
      <c r="EB45" s="45">
        <f t="shared" si="15"/>
        <v>6.569488465570101E-6</v>
      </c>
      <c r="EC45" s="45">
        <f t="shared" si="16"/>
        <v>-1.1471427364999118E-5</v>
      </c>
      <c r="ED45" s="45">
        <f t="shared" si="17"/>
        <v>-4.5071276098411148E-6</v>
      </c>
      <c r="EE45" s="45">
        <f t="shared" si="18"/>
        <v>-8.362038331295534E-6</v>
      </c>
      <c r="EF45" s="45">
        <f t="shared" si="19"/>
        <v>-1.6829924098957133E-5</v>
      </c>
      <c r="EG45" s="45">
        <f t="shared" si="20"/>
        <v>-5.4037627920039018E-6</v>
      </c>
      <c r="EH45" s="45">
        <f t="shared" si="21"/>
        <v>-1.7427095166656722E-5</v>
      </c>
      <c r="EI45" s="45">
        <f t="shared" si="22"/>
        <v>-2.1545842761052746E-7</v>
      </c>
      <c r="EJ45" s="45">
        <f t="shared" si="23"/>
        <v>3.3805831269048055E-6</v>
      </c>
      <c r="EK45" s="45">
        <f t="shared" si="24"/>
        <v>-1.3504983813497899E-6</v>
      </c>
      <c r="EL45" s="45">
        <f t="shared" si="25"/>
        <v>-7.1568642407762717E-6</v>
      </c>
      <c r="EM45" s="45">
        <f t="shared" si="26"/>
        <v>-2.8179737171360737E-5</v>
      </c>
      <c r="EN45" s="45">
        <f t="shared" si="27"/>
        <v>-7.1923701699375245E-6</v>
      </c>
      <c r="EO45" s="45">
        <f t="shared" si="28"/>
        <v>-1.1835398426935523E-3</v>
      </c>
      <c r="EP45" s="45">
        <f t="shared" si="29"/>
        <v>-1.1828533559369982E-3</v>
      </c>
    </row>
    <row r="46" spans="1:146" x14ac:dyDescent="0.25">
      <c r="A46" s="22" t="s">
        <v>45</v>
      </c>
      <c r="B46" s="109">
        <v>4447.1673709999995</v>
      </c>
      <c r="C46" s="109">
        <v>72.959509999999995</v>
      </c>
      <c r="D46" s="109">
        <v>62.431651000000002</v>
      </c>
      <c r="E46" s="109">
        <v>455.34871500000003</v>
      </c>
      <c r="F46" s="109">
        <v>386.37856499999998</v>
      </c>
      <c r="G46" s="109">
        <v>33.943669999999997</v>
      </c>
      <c r="H46" s="109">
        <v>1051.5467249999999</v>
      </c>
      <c r="I46" s="109">
        <v>22.824736000000001</v>
      </c>
      <c r="J46" s="109">
        <v>11.419024</v>
      </c>
      <c r="K46" s="109">
        <v>9.8098969999999994</v>
      </c>
      <c r="L46" s="109">
        <v>8.8769209999999994</v>
      </c>
      <c r="M46" s="109">
        <v>58.290489000000001</v>
      </c>
      <c r="N46" s="109">
        <v>6.8757859999999997</v>
      </c>
      <c r="O46" s="109">
        <v>3.6078299999999999</v>
      </c>
      <c r="P46" s="109">
        <v>0.33175880000000002</v>
      </c>
      <c r="Q46" s="109">
        <v>0.13517699999999999</v>
      </c>
      <c r="R46" s="109">
        <v>0.16454060000000001</v>
      </c>
      <c r="S46" s="109">
        <v>0.15070120000000001</v>
      </c>
      <c r="T46" s="109">
        <v>0.6406174</v>
      </c>
      <c r="U46" s="109">
        <v>34.343544000000001</v>
      </c>
      <c r="V46" s="109">
        <v>6.8361660000000004</v>
      </c>
      <c r="W46" s="109">
        <v>1.13842</v>
      </c>
      <c r="X46" s="109">
        <v>0.99363199999999996</v>
      </c>
      <c r="Y46" s="109">
        <v>9.1420000000000008E-3</v>
      </c>
      <c r="Z46" s="109">
        <v>0.41181099999999998</v>
      </c>
      <c r="AA46" s="109">
        <v>2.2006139999999998</v>
      </c>
      <c r="AB46" s="109">
        <v>1.392525</v>
      </c>
      <c r="AC46" s="109">
        <v>2.5385600000000001E-2</v>
      </c>
      <c r="AD46" s="109">
        <v>1.278E-2</v>
      </c>
      <c r="AE46" s="109">
        <v>5.1599999999999997E-3</v>
      </c>
      <c r="AG46" s="109" t="s">
        <v>45</v>
      </c>
      <c r="AH46" s="109">
        <v>63.854906947398803</v>
      </c>
      <c r="AI46" s="109">
        <v>28.145100301575699</v>
      </c>
      <c r="AJ46" s="109">
        <v>1.1384171696401499</v>
      </c>
      <c r="AK46" s="109">
        <v>11.419030386348901</v>
      </c>
      <c r="AL46" s="109">
        <v>0.99362948065940204</v>
      </c>
      <c r="AM46" s="109">
        <v>1.27797637747537E-2</v>
      </c>
      <c r="AN46" s="109">
        <v>22.8247140841607</v>
      </c>
      <c r="AO46" s="109">
        <v>22.8247140841607</v>
      </c>
      <c r="AP46" s="109">
        <v>24.361576543924301</v>
      </c>
      <c r="AQ46" s="109">
        <v>4.03370405067544</v>
      </c>
      <c r="AR46" s="109">
        <v>9.8099081756515591</v>
      </c>
      <c r="AS46" s="109">
        <v>2.5385561752722899E-2</v>
      </c>
      <c r="AT46" s="109">
        <v>8.8769287400617003</v>
      </c>
      <c r="AU46" s="109">
        <v>9.14195317174556E-3</v>
      </c>
      <c r="AV46" s="109">
        <v>317.51518535531301</v>
      </c>
      <c r="AW46" s="109">
        <v>4447.1660466167305</v>
      </c>
      <c r="AX46" s="109">
        <v>47.074287876492598</v>
      </c>
      <c r="AY46" s="109">
        <v>12.602723018079001</v>
      </c>
      <c r="AZ46" s="109">
        <v>15.5625347630251</v>
      </c>
      <c r="BA46" s="109">
        <v>5.1599477284126104E-3</v>
      </c>
      <c r="BB46" s="109">
        <v>0.51491828587011401</v>
      </c>
      <c r="BC46" s="109">
        <v>4.9777279135209396</v>
      </c>
      <c r="BD46" s="109">
        <v>58.290478803915398</v>
      </c>
      <c r="BE46" s="109">
        <v>58.290478803915398</v>
      </c>
      <c r="BF46" s="109">
        <v>0.41181112576266099</v>
      </c>
      <c r="BG46" s="109">
        <v>609271.41127994796</v>
      </c>
      <c r="BH46" s="109">
        <v>0</v>
      </c>
      <c r="BI46" s="109">
        <v>22.463785843758401</v>
      </c>
      <c r="BJ46" s="109">
        <v>6.0295719162835502</v>
      </c>
      <c r="BK46" s="109">
        <v>104.631107026983</v>
      </c>
      <c r="BL46" s="109">
        <v>14.9886154152901</v>
      </c>
      <c r="BM46" s="109">
        <v>34.343649564966299</v>
      </c>
      <c r="BN46" s="109">
        <v>2.2006161991236599</v>
      </c>
      <c r="BO46" s="109">
        <v>6.8361443059321401</v>
      </c>
      <c r="BP46" s="109">
        <v>72.959487767103695</v>
      </c>
      <c r="BQ46" s="109">
        <v>0</v>
      </c>
      <c r="BR46" s="109">
        <v>1093.11125746126</v>
      </c>
      <c r="BS46" s="109">
        <v>56.188452143719303</v>
      </c>
      <c r="BT46" s="109">
        <v>6.2431546019830497</v>
      </c>
      <c r="BU46" s="109">
        <v>62.431606745702297</v>
      </c>
      <c r="BV46" s="109">
        <v>0</v>
      </c>
      <c r="BW46" s="109">
        <v>54.656597756797098</v>
      </c>
      <c r="BX46" s="109">
        <v>0.33175821827962299</v>
      </c>
      <c r="BY46" s="109">
        <v>0.13517641151474</v>
      </c>
      <c r="BZ46" s="109">
        <v>0.16454011933618801</v>
      </c>
      <c r="CA46" s="109">
        <v>0.150702293622579</v>
      </c>
      <c r="CB46" s="109">
        <v>0.64061361530448502</v>
      </c>
      <c r="CC46" s="109">
        <v>1.1573703158672099E-2</v>
      </c>
      <c r="CD46" s="109">
        <v>306.232155679492</v>
      </c>
      <c r="CE46" s="109">
        <v>5.9078298252285902E-3</v>
      </c>
      <c r="CF46" s="109">
        <v>1.5969942305042499</v>
      </c>
      <c r="CG46" s="109">
        <v>13.640893037252599</v>
      </c>
      <c r="CH46" s="109">
        <v>5.5819437049774798E-3</v>
      </c>
      <c r="CI46" s="109">
        <v>0</v>
      </c>
      <c r="CJ46" s="109">
        <v>0.58523226309958798</v>
      </c>
      <c r="CK46" s="109">
        <v>455.36793443864201</v>
      </c>
      <c r="CL46" s="109">
        <v>386.39780254713202</v>
      </c>
      <c r="CM46" s="109">
        <v>68.970131891510505</v>
      </c>
      <c r="CN46" s="109">
        <v>7.4004393811625997E-3</v>
      </c>
      <c r="CO46" s="109">
        <v>7.9690172346323998E-4</v>
      </c>
      <c r="CP46" s="109">
        <v>2.6253085644052701</v>
      </c>
      <c r="CQ46" s="109">
        <v>0.20561296758654499</v>
      </c>
      <c r="CR46" s="109">
        <v>150.208314180679</v>
      </c>
      <c r="CS46" s="109">
        <v>1.0282454262361</v>
      </c>
      <c r="CT46" s="109">
        <v>0.445494337979574</v>
      </c>
      <c r="CU46" s="109">
        <v>214.579193549276</v>
      </c>
      <c r="CV46" s="109">
        <v>4.1133069706752199</v>
      </c>
      <c r="CW46" s="109">
        <v>8.15621631750966E-3</v>
      </c>
      <c r="CX46" s="109">
        <v>1.4422820450073499</v>
      </c>
      <c r="CY46" s="109">
        <v>8.1491099389870798E-4</v>
      </c>
      <c r="CZ46" s="109">
        <v>33.943644623753698</v>
      </c>
      <c r="DA46" s="109">
        <v>15.234190402253899</v>
      </c>
      <c r="DB46" s="109">
        <v>1.3925276853508299</v>
      </c>
      <c r="DC46" s="109">
        <v>0</v>
      </c>
      <c r="DD46" s="109">
        <v>16.781747518544201</v>
      </c>
      <c r="DE46" s="109">
        <v>50.694410070561098</v>
      </c>
      <c r="DF46" s="109">
        <v>6.8757807985605499</v>
      </c>
      <c r="DG46" s="109">
        <v>0</v>
      </c>
      <c r="DH46" s="109">
        <v>174.77439566791699</v>
      </c>
      <c r="DI46" s="109">
        <v>1051.5464234968599</v>
      </c>
      <c r="DJ46" s="109">
        <v>3.6078339069517198</v>
      </c>
      <c r="DK46" s="109">
        <v>37.344476398353102</v>
      </c>
      <c r="DM46" s="45">
        <f t="shared" si="0"/>
        <v>-2.9780378353410805E-7</v>
      </c>
      <c r="DN46" s="45">
        <f t="shared" si="1"/>
        <v>-3.047292436462555E-7</v>
      </c>
      <c r="DO46" s="45">
        <f t="shared" si="2"/>
        <v>-7.0884394368319226E-7</v>
      </c>
      <c r="DP46" s="45">
        <f t="shared" si="3"/>
        <v>4.2208175863596831E-5</v>
      </c>
      <c r="DQ46" s="45">
        <f t="shared" si="4"/>
        <v>4.9789374656526486E-5</v>
      </c>
      <c r="DR46" s="45">
        <f t="shared" si="5"/>
        <v>-7.4759878053690376E-7</v>
      </c>
      <c r="DS46" s="45">
        <f t="shared" si="6"/>
        <v>-2.8672348345548604E-7</v>
      </c>
      <c r="DT46" s="45">
        <f t="shared" si="7"/>
        <v>-9.6017931167116937E-7</v>
      </c>
      <c r="DU46" s="45">
        <f t="shared" si="8"/>
        <v>5.5927274523443724E-7</v>
      </c>
      <c r="DV46" s="45">
        <f t="shared" si="9"/>
        <v>1.1392221100512063E-6</v>
      </c>
      <c r="DW46" s="45">
        <f t="shared" si="10"/>
        <v>8.7193089821352126E-7</v>
      </c>
      <c r="DX46" s="45">
        <f t="shared" si="11"/>
        <v>-1.7491849489199711E-7</v>
      </c>
      <c r="DY46" s="45">
        <f t="shared" si="12"/>
        <v>-7.5648652384179787E-7</v>
      </c>
      <c r="DZ46" s="45">
        <f t="shared" si="13"/>
        <v>1.0829090394844151E-6</v>
      </c>
      <c r="EA46" s="45">
        <f t="shared" si="14"/>
        <v>-1.7534436977566222E-6</v>
      </c>
      <c r="EB46" s="45">
        <f t="shared" si="15"/>
        <v>-4.3534422275584188E-6</v>
      </c>
      <c r="EC46" s="45">
        <f t="shared" si="16"/>
        <v>-2.9212474732832688E-6</v>
      </c>
      <c r="ED46" s="45">
        <f t="shared" si="17"/>
        <v>7.256893634529274E-6</v>
      </c>
      <c r="EE46" s="45">
        <f t="shared" si="18"/>
        <v>-5.9078874769645881E-6</v>
      </c>
      <c r="EF46" s="45">
        <f t="shared" si="19"/>
        <v>3.073793615979829E-6</v>
      </c>
      <c r="EG46" s="45">
        <f t="shared" si="20"/>
        <v>-3.1734261368645817E-6</v>
      </c>
      <c r="EH46" s="45">
        <f t="shared" si="21"/>
        <v>-2.4862176086574991E-6</v>
      </c>
      <c r="EI46" s="45">
        <f t="shared" si="22"/>
        <v>-2.5354865764361086E-6</v>
      </c>
      <c r="EJ46" s="45">
        <f t="shared" si="23"/>
        <v>-5.122320547013839E-6</v>
      </c>
      <c r="EK46" s="45">
        <f t="shared" si="24"/>
        <v>3.0538927082421114E-7</v>
      </c>
      <c r="EL46" s="45">
        <f t="shared" si="25"/>
        <v>9.9932276176680515E-7</v>
      </c>
      <c r="EM46" s="45">
        <f t="shared" si="26"/>
        <v>1.9284040357788472E-6</v>
      </c>
      <c r="EN46" s="45">
        <f t="shared" si="27"/>
        <v>-1.5066524763010464E-6</v>
      </c>
      <c r="EO46" s="45">
        <f t="shared" si="28"/>
        <v>-1.8483978583702921E-5</v>
      </c>
      <c r="EP46" s="45">
        <f t="shared" si="29"/>
        <v>-1.0130152594815489E-5</v>
      </c>
    </row>
    <row r="47" spans="1:146" x14ac:dyDescent="0.25">
      <c r="A47" s="22" t="s">
        <v>46</v>
      </c>
      <c r="B47" s="109">
        <v>108456.40969</v>
      </c>
      <c r="C47" s="109">
        <v>1786.076732</v>
      </c>
      <c r="D47" s="109">
        <v>1912.0705809999999</v>
      </c>
      <c r="E47" s="109">
        <v>11470.174058000001</v>
      </c>
      <c r="F47" s="109">
        <v>9738.6102090000004</v>
      </c>
      <c r="G47" s="109">
        <v>946.76151100000004</v>
      </c>
      <c r="H47" s="109">
        <v>25776.741740000001</v>
      </c>
      <c r="I47" s="109">
        <v>642.05992800000001</v>
      </c>
      <c r="J47" s="109">
        <v>320.486694</v>
      </c>
      <c r="K47" s="109">
        <v>273.58260300000001</v>
      </c>
      <c r="L47" s="109">
        <v>246.958429</v>
      </c>
      <c r="M47" s="109">
        <v>1625.8167169999999</v>
      </c>
      <c r="N47" s="109">
        <v>191.55126000000001</v>
      </c>
      <c r="O47" s="109">
        <v>100.325801</v>
      </c>
      <c r="P47" s="109">
        <v>9.2326785999999998</v>
      </c>
      <c r="Q47" s="109">
        <v>3.7554690000000002</v>
      </c>
      <c r="R47" s="109">
        <v>4.5723202000000001</v>
      </c>
      <c r="S47" s="109">
        <v>4.1881063999999997</v>
      </c>
      <c r="T47" s="109">
        <v>17.8202718</v>
      </c>
      <c r="U47" s="109">
        <v>959.29033500000003</v>
      </c>
      <c r="V47" s="109">
        <v>190.08532</v>
      </c>
      <c r="W47" s="109">
        <v>32.014696999999998</v>
      </c>
      <c r="X47" s="109">
        <v>27.605017</v>
      </c>
      <c r="Y47" s="109">
        <v>0.25387300000000002</v>
      </c>
      <c r="Z47" s="109">
        <v>11.447229999999999</v>
      </c>
      <c r="AA47" s="109">
        <v>61.181837000000002</v>
      </c>
      <c r="AB47" s="109">
        <v>38.889882</v>
      </c>
      <c r="AC47" s="109">
        <v>0.70597719999999997</v>
      </c>
      <c r="AD47" s="109">
        <v>0.47286</v>
      </c>
      <c r="AE47" s="109">
        <v>0.19092000000000001</v>
      </c>
      <c r="AG47" s="109" t="s">
        <v>46</v>
      </c>
      <c r="AH47" s="109">
        <v>1529.53103309311</v>
      </c>
      <c r="AI47" s="109">
        <v>676.45708949789696</v>
      </c>
      <c r="AJ47" s="109">
        <v>32.014288171689898</v>
      </c>
      <c r="AK47" s="109">
        <v>320.482533571538</v>
      </c>
      <c r="AL47" s="109">
        <v>27.604684100837598</v>
      </c>
      <c r="AM47" s="109">
        <v>0.47285125966588898</v>
      </c>
      <c r="AN47" s="109">
        <v>642.051830713512</v>
      </c>
      <c r="AO47" s="109">
        <v>642.051830713512</v>
      </c>
      <c r="AP47" s="109">
        <v>594.20615602458702</v>
      </c>
      <c r="AQ47" s="109">
        <v>96.625792378437097</v>
      </c>
      <c r="AR47" s="109">
        <v>273.57908746260699</v>
      </c>
      <c r="AS47" s="109">
        <v>0.70596730584573097</v>
      </c>
      <c r="AT47" s="109">
        <v>246.955197287685</v>
      </c>
      <c r="AU47" s="109">
        <v>0.25386954620871099</v>
      </c>
      <c r="AV47" s="109">
        <v>7782.2458888829797</v>
      </c>
      <c r="AW47" s="109">
        <v>108453.77558385499</v>
      </c>
      <c r="AX47" s="109">
        <v>1131.72619079227</v>
      </c>
      <c r="AY47" s="109">
        <v>305.188677715258</v>
      </c>
      <c r="AZ47" s="109">
        <v>373.390832141337</v>
      </c>
      <c r="BA47" s="109">
        <v>0.19091806595126601</v>
      </c>
      <c r="BB47" s="109">
        <v>12.3339330724777</v>
      </c>
      <c r="BC47" s="109">
        <v>119.232613778573</v>
      </c>
      <c r="BD47" s="109">
        <v>1625.79550824537</v>
      </c>
      <c r="BE47" s="109">
        <v>1625.79550824537</v>
      </c>
      <c r="BF47" s="109">
        <v>11.447103154225999</v>
      </c>
      <c r="BG47" s="109">
        <v>16979215.846737899</v>
      </c>
      <c r="BH47" s="109">
        <v>0</v>
      </c>
      <c r="BI47" s="109">
        <v>539.46793815662397</v>
      </c>
      <c r="BJ47" s="109">
        <v>144.715191997397</v>
      </c>
      <c r="BK47" s="109">
        <v>2506.8452749502198</v>
      </c>
      <c r="BL47" s="109">
        <v>359.93204042133101</v>
      </c>
      <c r="BM47" s="109">
        <v>959.28084232083404</v>
      </c>
      <c r="BN47" s="109">
        <v>61.181013487679699</v>
      </c>
      <c r="BO47" s="109">
        <v>190.08291045085201</v>
      </c>
      <c r="BP47" s="109">
        <v>1786.0340082334901</v>
      </c>
      <c r="BQ47" s="109">
        <v>0</v>
      </c>
      <c r="BR47" s="109">
        <v>26777.345580779998</v>
      </c>
      <c r="BS47" s="109">
        <v>1720.8528531540901</v>
      </c>
      <c r="BT47" s="109">
        <v>191.20591505825101</v>
      </c>
      <c r="BU47" s="109">
        <v>1912.0587682123401</v>
      </c>
      <c r="BV47" s="109">
        <v>0</v>
      </c>
      <c r="BW47" s="109">
        <v>1312.0021972884199</v>
      </c>
      <c r="BX47" s="109">
        <v>9.2325485385044992</v>
      </c>
      <c r="BY47" s="109">
        <v>3.75541506237691</v>
      </c>
      <c r="BZ47" s="109">
        <v>4.5722577134436699</v>
      </c>
      <c r="CA47" s="109">
        <v>4.1880429907161103</v>
      </c>
      <c r="CB47" s="109">
        <v>17.820044133864599</v>
      </c>
      <c r="CC47" s="109">
        <v>0.30750870611506997</v>
      </c>
      <c r="CD47" s="109">
        <v>7358.4930261433201</v>
      </c>
      <c r="CE47" s="109">
        <v>0.163625771917525</v>
      </c>
      <c r="CF47" s="109">
        <v>44.931249311220903</v>
      </c>
      <c r="CG47" s="109">
        <v>351.82536832134502</v>
      </c>
      <c r="CH47" s="109">
        <v>0.13778374711883401</v>
      </c>
      <c r="CI47" s="109">
        <v>0</v>
      </c>
      <c r="CJ47" s="109">
        <v>18.231377950583301</v>
      </c>
      <c r="CK47" s="109">
        <v>11470.4181530687</v>
      </c>
      <c r="CL47" s="109">
        <v>9738.8918781678403</v>
      </c>
      <c r="CM47" s="109">
        <v>1731.52627490092</v>
      </c>
      <c r="CN47" s="109">
        <v>0.22505264469319899</v>
      </c>
      <c r="CO47" s="109">
        <v>1.95463759541879E-2</v>
      </c>
      <c r="CP47" s="109">
        <v>62.851220389446397</v>
      </c>
      <c r="CQ47" s="109">
        <v>5.5681645959754498</v>
      </c>
      <c r="CR47" s="109">
        <v>3779.5305166972498</v>
      </c>
      <c r="CS47" s="109">
        <v>26.902616939323199</v>
      </c>
      <c r="CT47" s="109">
        <v>11.4325984155381</v>
      </c>
      <c r="CU47" s="109">
        <v>5399.2381007402</v>
      </c>
      <c r="CV47" s="109">
        <v>99.565551199023702</v>
      </c>
      <c r="CW47" s="109">
        <v>0.21356579070641499</v>
      </c>
      <c r="CX47" s="109">
        <v>37.293371373314102</v>
      </c>
      <c r="CY47" s="109">
        <v>2.0210397137298299E-2</v>
      </c>
      <c r="CZ47" s="109">
        <v>946.74919126220095</v>
      </c>
      <c r="DA47" s="109">
        <v>367.258343409855</v>
      </c>
      <c r="DB47" s="109">
        <v>38.889405072991103</v>
      </c>
      <c r="DC47" s="109">
        <v>0</v>
      </c>
      <c r="DD47" s="109">
        <v>401.978648203646</v>
      </c>
      <c r="DE47" s="109">
        <v>1217.13621440767</v>
      </c>
      <c r="DF47" s="109">
        <v>191.54880492862</v>
      </c>
      <c r="DG47" s="109">
        <v>0</v>
      </c>
      <c r="DH47" s="109">
        <v>4195.4486821335504</v>
      </c>
      <c r="DI47" s="109">
        <v>25776.127096788401</v>
      </c>
      <c r="DJ47" s="109">
        <v>100.324616869225</v>
      </c>
      <c r="DK47" s="109">
        <v>896.59253052471195</v>
      </c>
      <c r="DM47" s="45">
        <f t="shared" si="0"/>
        <v>-2.4287233484277952E-5</v>
      </c>
      <c r="DN47" s="45">
        <f t="shared" si="1"/>
        <v>-2.392045411287519E-5</v>
      </c>
      <c r="DO47" s="45">
        <f t="shared" si="2"/>
        <v>-6.1780081641724241E-6</v>
      </c>
      <c r="DP47" s="45">
        <f t="shared" si="3"/>
        <v>2.1280851316232701E-5</v>
      </c>
      <c r="DQ47" s="45">
        <f t="shared" si="4"/>
        <v>2.8922932717815335E-5</v>
      </c>
      <c r="DR47" s="45">
        <f t="shared" si="5"/>
        <v>-1.3012503841729499E-5</v>
      </c>
      <c r="DS47" s="45">
        <f t="shared" si="6"/>
        <v>-2.3844876043677817E-5</v>
      </c>
      <c r="DT47" s="45">
        <f t="shared" si="7"/>
        <v>-1.2611418552832592E-5</v>
      </c>
      <c r="DU47" s="45">
        <f t="shared" si="8"/>
        <v>-1.2981594992523182E-5</v>
      </c>
      <c r="DV47" s="45">
        <f t="shared" si="9"/>
        <v>-1.2850003452207088E-5</v>
      </c>
      <c r="DW47" s="45">
        <f t="shared" si="10"/>
        <v>-1.3086057957549662E-5</v>
      </c>
      <c r="DX47" s="45">
        <f t="shared" si="11"/>
        <v>-1.3044984965500538E-5</v>
      </c>
      <c r="DY47" s="45">
        <f t="shared" si="12"/>
        <v>-1.2816785334705923E-5</v>
      </c>
      <c r="DZ47" s="45">
        <f t="shared" si="13"/>
        <v>-1.1802853933872808E-5</v>
      </c>
      <c r="EA47" s="45">
        <f t="shared" si="14"/>
        <v>-1.4087081456583484E-5</v>
      </c>
      <c r="EB47" s="45">
        <f t="shared" si="15"/>
        <v>-1.4362420004036498E-5</v>
      </c>
      <c r="EC47" s="45">
        <f t="shared" si="16"/>
        <v>-1.3666268676922789E-5</v>
      </c>
      <c r="ED47" s="45">
        <f t="shared" si="17"/>
        <v>-1.514032305611212E-5</v>
      </c>
      <c r="EE47" s="45">
        <f t="shared" si="18"/>
        <v>-1.277568254608244E-5</v>
      </c>
      <c r="EF47" s="45">
        <f t="shared" si="19"/>
        <v>-9.8955225750161264E-6</v>
      </c>
      <c r="EG47" s="45">
        <f t="shared" si="20"/>
        <v>-1.2676145364534622E-5</v>
      </c>
      <c r="EH47" s="45">
        <f t="shared" si="21"/>
        <v>-1.2770019660026985E-5</v>
      </c>
      <c r="EI47" s="45">
        <f t="shared" si="22"/>
        <v>-1.2059371758461344E-5</v>
      </c>
      <c r="EJ47" s="45">
        <f t="shared" si="23"/>
        <v>-1.3604405702933758E-5</v>
      </c>
      <c r="EK47" s="45">
        <f t="shared" si="24"/>
        <v>-1.1080914247378387E-5</v>
      </c>
      <c r="EL47" s="45">
        <f t="shared" si="25"/>
        <v>-1.3460078361200561E-5</v>
      </c>
      <c r="EM47" s="45">
        <f t="shared" si="26"/>
        <v>-1.2263524196270925E-5</v>
      </c>
      <c r="EN47" s="45">
        <f t="shared" si="27"/>
        <v>-1.4014835421026003E-5</v>
      </c>
      <c r="EO47" s="45">
        <f t="shared" si="28"/>
        <v>-1.8483978579333644E-5</v>
      </c>
      <c r="EP47" s="45">
        <f t="shared" si="29"/>
        <v>-1.0130152597936574E-5</v>
      </c>
    </row>
    <row r="48" spans="1:146" x14ac:dyDescent="0.25">
      <c r="A48" s="22" t="s">
        <v>47</v>
      </c>
      <c r="B48" s="109">
        <v>284588.76188000001</v>
      </c>
      <c r="C48" s="109">
        <v>4643.8359959999998</v>
      </c>
      <c r="D48" s="109">
        <v>2974.2013969999998</v>
      </c>
      <c r="E48" s="109">
        <v>28340.565917</v>
      </c>
      <c r="F48" s="109">
        <v>24088.943936</v>
      </c>
      <c r="G48" s="109">
        <v>1858.964381</v>
      </c>
      <c r="H48" s="109">
        <v>67157.189943999998</v>
      </c>
      <c r="I48" s="109">
        <v>2183.2710630000001</v>
      </c>
      <c r="J48" s="109">
        <v>680.20109500000001</v>
      </c>
      <c r="K48" s="109">
        <v>568.14323400000001</v>
      </c>
      <c r="L48" s="109">
        <v>338.19279399999999</v>
      </c>
      <c r="M48" s="109">
        <v>4210.646272</v>
      </c>
      <c r="N48" s="109">
        <v>429.42504500000001</v>
      </c>
      <c r="O48" s="109">
        <v>358.17916100000002</v>
      </c>
      <c r="P48" s="109">
        <v>17.959749800000001</v>
      </c>
      <c r="Q48" s="109">
        <v>7.2538029999999996</v>
      </c>
      <c r="R48" s="109">
        <v>8.8395416000000004</v>
      </c>
      <c r="S48" s="109">
        <v>8.0990921999999994</v>
      </c>
      <c r="T48" s="109">
        <v>34.599001399999999</v>
      </c>
      <c r="U48" s="109">
        <v>4705.8966769999997</v>
      </c>
      <c r="V48" s="109">
        <v>600.14830500000005</v>
      </c>
      <c r="W48" s="109">
        <v>401.436035</v>
      </c>
      <c r="X48" s="109">
        <v>86.415244000000001</v>
      </c>
      <c r="Y48" s="109">
        <v>0.49038999999999999</v>
      </c>
      <c r="Z48" s="109">
        <v>58.932524999999998</v>
      </c>
      <c r="AA48" s="109">
        <v>118.53577300000001</v>
      </c>
      <c r="AB48" s="109">
        <v>130.07702</v>
      </c>
      <c r="AC48" s="109">
        <v>1.3683255999999999</v>
      </c>
      <c r="AD48" s="109">
        <v>1.86588</v>
      </c>
      <c r="AE48" s="109">
        <v>0.75336000000000003</v>
      </c>
      <c r="AG48" s="109" t="s">
        <v>47</v>
      </c>
      <c r="AH48" s="109">
        <v>4386.9164072113199</v>
      </c>
      <c r="AI48" s="109">
        <v>863.72189529943898</v>
      </c>
      <c r="AJ48" s="109">
        <v>402.51754978120698</v>
      </c>
      <c r="AK48" s="109">
        <v>682.02407396717103</v>
      </c>
      <c r="AL48" s="109">
        <v>86.6483413293209</v>
      </c>
      <c r="AM48" s="109">
        <v>1.87046776158335</v>
      </c>
      <c r="AN48" s="109">
        <v>2189.1316348068199</v>
      </c>
      <c r="AO48" s="109">
        <v>2189.1316348068199</v>
      </c>
      <c r="AP48" s="109">
        <v>1481.42550639767</v>
      </c>
      <c r="AQ48" s="109">
        <v>75.563750060949999</v>
      </c>
      <c r="AR48" s="109">
        <v>569.67203339333003</v>
      </c>
      <c r="AS48" s="109">
        <v>1.3720154964237501</v>
      </c>
      <c r="AT48" s="109">
        <v>339.10391755070498</v>
      </c>
      <c r="AU48" s="109">
        <v>0.491712930185981</v>
      </c>
      <c r="AV48" s="109">
        <v>20824.979330854101</v>
      </c>
      <c r="AW48" s="109">
        <v>285337.92334542499</v>
      </c>
      <c r="AX48" s="109">
        <v>2052.6742840688098</v>
      </c>
      <c r="AY48" s="109">
        <v>1002.15853037404</v>
      </c>
      <c r="AZ48" s="109">
        <v>460.18216012491598</v>
      </c>
      <c r="BA48" s="109">
        <v>0.75521315372553499</v>
      </c>
      <c r="BB48" s="109">
        <v>347.19160200225502</v>
      </c>
      <c r="BC48" s="109">
        <v>267.30350172479098</v>
      </c>
      <c r="BD48" s="109">
        <v>4221.9822700445902</v>
      </c>
      <c r="BE48" s="109">
        <v>4221.9822700445902</v>
      </c>
      <c r="BF48" s="109">
        <v>59.091483268977598</v>
      </c>
      <c r="BG48" s="109">
        <v>33308122.377767999</v>
      </c>
      <c r="BH48" s="109">
        <v>0</v>
      </c>
      <c r="BI48" s="109">
        <v>809.51424047270996</v>
      </c>
      <c r="BJ48" s="109">
        <v>142.69266083352099</v>
      </c>
      <c r="BK48" s="109">
        <v>7136.7427048509198</v>
      </c>
      <c r="BL48" s="109">
        <v>975.19799491623996</v>
      </c>
      <c r="BM48" s="109">
        <v>4718.5876357491697</v>
      </c>
      <c r="BN48" s="109">
        <v>118.855416141391</v>
      </c>
      <c r="BO48" s="109">
        <v>601.76662360584498</v>
      </c>
      <c r="BP48" s="109">
        <v>4656.0689958067996</v>
      </c>
      <c r="BQ48" s="109">
        <v>0</v>
      </c>
      <c r="BR48" s="109">
        <v>69478.966330241296</v>
      </c>
      <c r="BS48" s="109">
        <v>2684.1434574844102</v>
      </c>
      <c r="BT48" s="109">
        <v>298.23825870048501</v>
      </c>
      <c r="BU48" s="109">
        <v>2982.3817161849001</v>
      </c>
      <c r="BV48" s="109">
        <v>0</v>
      </c>
      <c r="BW48" s="109">
        <v>3443.7544182542701</v>
      </c>
      <c r="BX48" s="109">
        <v>18.008129282903699</v>
      </c>
      <c r="BY48" s="109">
        <v>7.2733752639604896</v>
      </c>
      <c r="BZ48" s="109">
        <v>8.8633869080198604</v>
      </c>
      <c r="CA48" s="109">
        <v>8.1209273359546206</v>
      </c>
      <c r="CB48" s="109">
        <v>34.692279941974299</v>
      </c>
      <c r="CC48" s="109">
        <v>0.29618688561759698</v>
      </c>
      <c r="CD48" s="109">
        <v>19037.160827326701</v>
      </c>
      <c r="CE48" s="109">
        <v>0.19802448012257701</v>
      </c>
      <c r="CF48" s="109">
        <v>213.23953192788599</v>
      </c>
      <c r="CG48" s="109">
        <v>1995.27503033008</v>
      </c>
      <c r="CH48" s="109">
        <v>0.322409147307329</v>
      </c>
      <c r="CI48" s="109">
        <v>0</v>
      </c>
      <c r="CJ48" s="109">
        <v>234.08141441271599</v>
      </c>
      <c r="CK48" s="109">
        <v>28414.535478310801</v>
      </c>
      <c r="CL48" s="109">
        <v>24151.666552601098</v>
      </c>
      <c r="CM48" s="109">
        <v>4262.8689257097403</v>
      </c>
      <c r="CN48" s="109">
        <v>8.1059500506511899</v>
      </c>
      <c r="CO48" s="109">
        <v>8.3853851309269797E-2</v>
      </c>
      <c r="CP48" s="109">
        <v>127.742847644085</v>
      </c>
      <c r="CQ48" s="109">
        <v>95.643654733047796</v>
      </c>
      <c r="CR48" s="109">
        <v>8743.7969789623894</v>
      </c>
      <c r="CS48" s="109">
        <v>47.4460651135104</v>
      </c>
      <c r="CT48" s="109">
        <v>48.967215912410303</v>
      </c>
      <c r="CU48" s="109">
        <v>12491.1788981299</v>
      </c>
      <c r="CV48" s="109">
        <v>363.21124625257403</v>
      </c>
      <c r="CW48" s="109">
        <v>1.5743126934417999</v>
      </c>
      <c r="CX48" s="109">
        <v>143.59382850025</v>
      </c>
      <c r="CY48" s="109">
        <v>0.120349826363972</v>
      </c>
      <c r="CZ48" s="109">
        <v>1863.9656679332199</v>
      </c>
      <c r="DA48" s="109">
        <v>810.53626839308299</v>
      </c>
      <c r="DB48" s="109">
        <v>130.42718551068401</v>
      </c>
      <c r="DC48" s="109">
        <v>0</v>
      </c>
      <c r="DD48" s="109">
        <v>863.426563157239</v>
      </c>
      <c r="DE48" s="109">
        <v>2876.6524330441298</v>
      </c>
      <c r="DF48" s="109">
        <v>430.581593015321</v>
      </c>
      <c r="DG48" s="109">
        <v>0</v>
      </c>
      <c r="DH48" s="109">
        <v>10674.5263466453</v>
      </c>
      <c r="DI48" s="109">
        <v>67334.029370304794</v>
      </c>
      <c r="DJ48" s="109">
        <v>359.14489694734698</v>
      </c>
      <c r="DK48" s="109">
        <v>2185.7207875485401</v>
      </c>
      <c r="DM48" s="45">
        <f t="shared" si="0"/>
        <v>2.6324351688239828E-3</v>
      </c>
      <c r="DN48" s="45">
        <f t="shared" si="1"/>
        <v>2.6342445808458419E-3</v>
      </c>
      <c r="DO48" s="45">
        <f t="shared" si="2"/>
        <v>2.7504254396328383E-3</v>
      </c>
      <c r="DP48" s="45">
        <f t="shared" si="3"/>
        <v>2.610024144451932E-3</v>
      </c>
      <c r="DQ48" s="45">
        <f t="shared" si="4"/>
        <v>2.6037927095410012E-3</v>
      </c>
      <c r="DR48" s="45">
        <f t="shared" si="5"/>
        <v>2.6903618941475265E-3</v>
      </c>
      <c r="DS48" s="45">
        <f t="shared" si="6"/>
        <v>2.6332165841402226E-3</v>
      </c>
      <c r="DT48" s="45">
        <f t="shared" si="7"/>
        <v>2.6843079204131488E-3</v>
      </c>
      <c r="DU48" s="45">
        <f t="shared" si="8"/>
        <v>2.6800588540231989E-3</v>
      </c>
      <c r="DV48" s="45">
        <f t="shared" si="9"/>
        <v>2.6908696642685328E-3</v>
      </c>
      <c r="DW48" s="45">
        <f t="shared" si="10"/>
        <v>2.694095104536691E-3</v>
      </c>
      <c r="DX48" s="45">
        <f t="shared" si="11"/>
        <v>2.6922228352385023E-3</v>
      </c>
      <c r="DY48" s="45">
        <f t="shared" si="12"/>
        <v>2.6932477012862471E-3</v>
      </c>
      <c r="DZ48" s="45">
        <f t="shared" si="13"/>
        <v>2.6962371139926727E-3</v>
      </c>
      <c r="EA48" s="45">
        <f t="shared" si="14"/>
        <v>2.6937726551011353E-3</v>
      </c>
      <c r="EB48" s="45">
        <f t="shared" si="15"/>
        <v>2.6982072659665637E-3</v>
      </c>
      <c r="EC48" s="45">
        <f t="shared" si="16"/>
        <v>2.6975729171137058E-3</v>
      </c>
      <c r="ED48" s="45">
        <f t="shared" si="17"/>
        <v>2.6959979483405765E-3</v>
      </c>
      <c r="EE48" s="45">
        <f t="shared" si="18"/>
        <v>2.6959894274376328E-3</v>
      </c>
      <c r="EF48" s="45">
        <f t="shared" si="19"/>
        <v>2.6968205254477634E-3</v>
      </c>
      <c r="EG48" s="45">
        <f t="shared" si="20"/>
        <v>2.6965311613184237E-3</v>
      </c>
      <c r="EH48" s="45">
        <f t="shared" si="21"/>
        <v>2.6941148449888827E-3</v>
      </c>
      <c r="EI48" s="45">
        <f t="shared" si="22"/>
        <v>2.697409838024625E-3</v>
      </c>
      <c r="EJ48" s="45">
        <f t="shared" si="23"/>
        <v>2.6977103651807913E-3</v>
      </c>
      <c r="EK48" s="45">
        <f t="shared" si="24"/>
        <v>2.6972926915586845E-3</v>
      </c>
      <c r="EL48" s="45">
        <f t="shared" si="25"/>
        <v>2.6965964223390833E-3</v>
      </c>
      <c r="EM48" s="45">
        <f t="shared" si="26"/>
        <v>2.691985953276048E-3</v>
      </c>
      <c r="EN48" s="45">
        <f t="shared" si="27"/>
        <v>2.6966508729721729E-3</v>
      </c>
      <c r="EO48" s="45">
        <f t="shared" si="28"/>
        <v>2.4587656137318899E-3</v>
      </c>
      <c r="EP48" s="45">
        <f t="shared" si="29"/>
        <v>2.4598514993296188E-3</v>
      </c>
    </row>
    <row r="49" spans="1:146" x14ac:dyDescent="0.25">
      <c r="A49" s="22" t="s">
        <v>48</v>
      </c>
      <c r="B49" s="109">
        <v>60572.705820000003</v>
      </c>
      <c r="C49" s="109">
        <v>998.11575200000004</v>
      </c>
      <c r="D49" s="109">
        <v>1045.2585019999999</v>
      </c>
      <c r="E49" s="109">
        <v>6363.5644380000003</v>
      </c>
      <c r="F49" s="109">
        <v>5395.0554320000001</v>
      </c>
      <c r="G49" s="109">
        <v>522.04074700000001</v>
      </c>
      <c r="H49" s="109">
        <v>14360.305764999999</v>
      </c>
      <c r="I49" s="109">
        <v>344.55003699999997</v>
      </c>
      <c r="J49" s="109">
        <v>173.248212</v>
      </c>
      <c r="K49" s="109">
        <v>150.91579400000001</v>
      </c>
      <c r="L49" s="109">
        <v>137.28528399999999</v>
      </c>
      <c r="M49" s="109">
        <v>896.52094</v>
      </c>
      <c r="N49" s="109">
        <v>106.020428</v>
      </c>
      <c r="O49" s="109">
        <v>55.849955999999999</v>
      </c>
      <c r="P49" s="109">
        <v>5.1274321</v>
      </c>
      <c r="Q49" s="109">
        <v>2.0967820000000001</v>
      </c>
      <c r="R49" s="109">
        <v>2.5511577000000001</v>
      </c>
      <c r="S49" s="109">
        <v>2.3362343999999999</v>
      </c>
      <c r="T49" s="109">
        <v>9.9107578000000007</v>
      </c>
      <c r="U49" s="109">
        <v>526.547552</v>
      </c>
      <c r="V49" s="109">
        <v>105.84213800000001</v>
      </c>
      <c r="W49" s="109">
        <v>17.195986999999999</v>
      </c>
      <c r="X49" s="109">
        <v>15.412601</v>
      </c>
      <c r="Y49" s="109">
        <v>0.141765</v>
      </c>
      <c r="Z49" s="109">
        <v>6.3805620000000003</v>
      </c>
      <c r="AA49" s="109">
        <v>34.081167000000001</v>
      </c>
      <c r="AB49" s="109">
        <v>21.357709</v>
      </c>
      <c r="AC49" s="109">
        <v>0.39313569999999998</v>
      </c>
      <c r="AD49" s="109">
        <v>5.7509999999999999E-2</v>
      </c>
      <c r="AE49" s="109">
        <v>2.3220000000000001E-2</v>
      </c>
      <c r="AG49" s="109" t="s">
        <v>48</v>
      </c>
      <c r="AH49" s="109">
        <v>859.63122335041203</v>
      </c>
      <c r="AI49" s="109">
        <v>377.32283236360701</v>
      </c>
      <c r="AJ49" s="109">
        <v>17.1955619982859</v>
      </c>
      <c r="AK49" s="109">
        <v>173.24395933294599</v>
      </c>
      <c r="AL49" s="109">
        <v>15.412213230046699</v>
      </c>
      <c r="AM49" s="109">
        <v>5.7508936986391902E-2</v>
      </c>
      <c r="AN49" s="109">
        <v>344.54171755731397</v>
      </c>
      <c r="AO49" s="109">
        <v>344.54171755731397</v>
      </c>
      <c r="AP49" s="109">
        <v>320.63352647976899</v>
      </c>
      <c r="AQ49" s="109">
        <v>54.299295822939101</v>
      </c>
      <c r="AR49" s="109">
        <v>150.91208448703699</v>
      </c>
      <c r="AS49" s="109">
        <v>0.39312520052084599</v>
      </c>
      <c r="AT49" s="109">
        <v>137.28187549669599</v>
      </c>
      <c r="AU49" s="109">
        <v>0.14176147383707799</v>
      </c>
      <c r="AV49" s="109">
        <v>4350.6487088243302</v>
      </c>
      <c r="AW49" s="109">
        <v>60569.976629684097</v>
      </c>
      <c r="AX49" s="109">
        <v>630.87862589778194</v>
      </c>
      <c r="AY49" s="109">
        <v>167.38536545781801</v>
      </c>
      <c r="AZ49" s="109">
        <v>209.082195564801</v>
      </c>
      <c r="BA49" s="109">
        <v>2.32197647778567E-2</v>
      </c>
      <c r="BB49" s="109">
        <v>6.9319470832731502</v>
      </c>
      <c r="BC49" s="109">
        <v>67.0114990781979</v>
      </c>
      <c r="BD49" s="109">
        <v>896.49909995785595</v>
      </c>
      <c r="BE49" s="109">
        <v>896.49909995785595</v>
      </c>
      <c r="BF49" s="109">
        <v>6.3803997262603502</v>
      </c>
      <c r="BG49" s="109">
        <v>9387878.1336937808</v>
      </c>
      <c r="BH49" s="109">
        <v>0</v>
      </c>
      <c r="BI49" s="109">
        <v>301.45995550079601</v>
      </c>
      <c r="BJ49" s="109">
        <v>80.973960146986698</v>
      </c>
      <c r="BK49" s="109">
        <v>1408.1645414985101</v>
      </c>
      <c r="BL49" s="109">
        <v>201.15799954476699</v>
      </c>
      <c r="BM49" s="109">
        <v>526.536380074617</v>
      </c>
      <c r="BN49" s="109">
        <v>34.080286794454203</v>
      </c>
      <c r="BO49" s="109">
        <v>105.839593381049</v>
      </c>
      <c r="BP49" s="109">
        <v>998.07146541223597</v>
      </c>
      <c r="BQ49" s="109">
        <v>0</v>
      </c>
      <c r="BR49" s="109">
        <v>14915.3756681382</v>
      </c>
      <c r="BS49" s="109">
        <v>940.72180310300496</v>
      </c>
      <c r="BT49" s="109">
        <v>104.52466361591</v>
      </c>
      <c r="BU49" s="109">
        <v>1045.2464667189099</v>
      </c>
      <c r="BV49" s="109">
        <v>0</v>
      </c>
      <c r="BW49" s="109">
        <v>733.87768056735899</v>
      </c>
      <c r="BX49" s="109">
        <v>5.1273085092346102</v>
      </c>
      <c r="BY49" s="109">
        <v>2.0967326390978598</v>
      </c>
      <c r="BZ49" s="109">
        <v>2.55109493529985</v>
      </c>
      <c r="CA49" s="109">
        <v>2.3361781459349502</v>
      </c>
      <c r="CB49" s="109">
        <v>9.9105020122687204</v>
      </c>
      <c r="CC49" s="109">
        <v>0.15237619360990301</v>
      </c>
      <c r="CD49" s="109">
        <v>4106.6078004894198</v>
      </c>
      <c r="CE49" s="109">
        <v>6.9801242745415701E-2</v>
      </c>
      <c r="CF49" s="109">
        <v>19.152271225824901</v>
      </c>
      <c r="CG49" s="109">
        <v>189.89058410357299</v>
      </c>
      <c r="CH49" s="109">
        <v>7.08610000165346E-2</v>
      </c>
      <c r="CI49" s="109">
        <v>0</v>
      </c>
      <c r="CJ49" s="109">
        <v>5.5299577440103098</v>
      </c>
      <c r="CK49" s="109">
        <v>6363.58760343623</v>
      </c>
      <c r="CL49" s="109">
        <v>5395.1175064879799</v>
      </c>
      <c r="CM49" s="109">
        <v>968.47009694825101</v>
      </c>
      <c r="CN49" s="109">
        <v>7.2511288546437597E-2</v>
      </c>
      <c r="CO49" s="109">
        <v>1.0977504257676201E-2</v>
      </c>
      <c r="CP49" s="109">
        <v>33.8034438730799</v>
      </c>
      <c r="CQ49" s="109">
        <v>2.6830616246961698</v>
      </c>
      <c r="CR49" s="109">
        <v>2101.5471946736302</v>
      </c>
      <c r="CS49" s="109">
        <v>13.8797713806996</v>
      </c>
      <c r="CT49" s="109">
        <v>6.1752242574557501</v>
      </c>
      <c r="CU49" s="109">
        <v>3002.1549111812901</v>
      </c>
      <c r="CV49" s="109">
        <v>54.661259709830297</v>
      </c>
      <c r="CW49" s="109">
        <v>0.109717341666804</v>
      </c>
      <c r="CX49" s="109">
        <v>19.804148353422899</v>
      </c>
      <c r="CY49" s="109">
        <v>1.06934994516002E-2</v>
      </c>
      <c r="CZ49" s="109">
        <v>522.02802654805703</v>
      </c>
      <c r="DA49" s="109">
        <v>203.47120888695301</v>
      </c>
      <c r="DB49" s="109">
        <v>21.357210552445199</v>
      </c>
      <c r="DC49" s="109">
        <v>0</v>
      </c>
      <c r="DD49" s="109">
        <v>225.920028929936</v>
      </c>
      <c r="DE49" s="109">
        <v>680.50955762478202</v>
      </c>
      <c r="DF49" s="109">
        <v>106.01798834496699</v>
      </c>
      <c r="DG49" s="109">
        <v>0</v>
      </c>
      <c r="DH49" s="109">
        <v>2346.64885680318</v>
      </c>
      <c r="DI49" s="109">
        <v>14359.6688773513</v>
      </c>
      <c r="DJ49" s="109">
        <v>55.848406106674403</v>
      </c>
      <c r="DK49" s="109">
        <v>501.31692645674798</v>
      </c>
      <c r="DM49" s="45">
        <f t="shared" si="0"/>
        <v>-4.5056437201532386E-5</v>
      </c>
      <c r="DN49" s="45">
        <f t="shared" si="1"/>
        <v>-4.4370192210008337E-5</v>
      </c>
      <c r="DO49" s="45">
        <f t="shared" si="2"/>
        <v>-1.1514167133742269E-5</v>
      </c>
      <c r="DP49" s="45">
        <f t="shared" si="3"/>
        <v>3.640323981213173E-6</v>
      </c>
      <c r="DQ49" s="45">
        <f t="shared" si="4"/>
        <v>1.1505810971206202E-5</v>
      </c>
      <c r="DR49" s="45">
        <f t="shared" si="5"/>
        <v>-2.4366779827212293E-5</v>
      </c>
      <c r="DS49" s="45">
        <f t="shared" si="6"/>
        <v>-4.4350563220718789E-5</v>
      </c>
      <c r="DT49" s="45">
        <f t="shared" si="7"/>
        <v>-2.4145818582517878E-5</v>
      </c>
      <c r="DU49" s="45">
        <f t="shared" si="8"/>
        <v>-2.4546672112288109E-5</v>
      </c>
      <c r="DV49" s="45">
        <f t="shared" si="9"/>
        <v>-2.4580018198844977E-5</v>
      </c>
      <c r="DW49" s="45">
        <f t="shared" si="10"/>
        <v>-2.4827885441832516E-5</v>
      </c>
      <c r="DX49" s="45">
        <f t="shared" si="11"/>
        <v>-2.4360883465866643E-5</v>
      </c>
      <c r="DY49" s="45">
        <f t="shared" si="12"/>
        <v>-2.3011178873952776E-5</v>
      </c>
      <c r="DZ49" s="45">
        <f t="shared" si="13"/>
        <v>-2.7751021425970674E-5</v>
      </c>
      <c r="EA49" s="45">
        <f t="shared" si="14"/>
        <v>-2.4103832674803016E-5</v>
      </c>
      <c r="EB49" s="45">
        <f t="shared" si="15"/>
        <v>-2.3541265682536718E-5</v>
      </c>
      <c r="EC49" s="45">
        <f t="shared" si="16"/>
        <v>-2.4602438394967703E-5</v>
      </c>
      <c r="ED49" s="45">
        <f t="shared" si="17"/>
        <v>-2.4078947322118532E-5</v>
      </c>
      <c r="EE49" s="45">
        <f t="shared" si="18"/>
        <v>-2.5809099207360449E-5</v>
      </c>
      <c r="EF49" s="45">
        <f t="shared" si="19"/>
        <v>-2.1217315208401254E-5</v>
      </c>
      <c r="EG49" s="45">
        <f t="shared" si="20"/>
        <v>-2.4041643518258557E-5</v>
      </c>
      <c r="EH49" s="45">
        <f t="shared" si="21"/>
        <v>-2.4715168376143956E-5</v>
      </c>
      <c r="EI49" s="45">
        <f t="shared" si="22"/>
        <v>-2.5159280597806398E-5</v>
      </c>
      <c r="EJ49" s="45">
        <f t="shared" si="23"/>
        <v>-2.4873296808188972E-5</v>
      </c>
      <c r="EK49" s="45">
        <f t="shared" si="24"/>
        <v>-2.5432515137389776E-5</v>
      </c>
      <c r="EL49" s="45">
        <f t="shared" si="25"/>
        <v>-2.5826743133464521E-5</v>
      </c>
      <c r="EM49" s="45">
        <f t="shared" si="26"/>
        <v>-2.3338062841883596E-5</v>
      </c>
      <c r="EN49" s="45">
        <f t="shared" si="27"/>
        <v>-2.6707010210447461E-5</v>
      </c>
      <c r="EO49" s="45">
        <f t="shared" si="28"/>
        <v>-1.8483978579314077E-5</v>
      </c>
      <c r="EP49" s="45">
        <f t="shared" si="29"/>
        <v>-1.0130152596963348E-5</v>
      </c>
    </row>
    <row r="50" spans="1:146" x14ac:dyDescent="0.25">
      <c r="A50" s="22" t="s">
        <v>49</v>
      </c>
      <c r="B50" s="109">
        <v>129998.26341</v>
      </c>
      <c r="C50" s="109">
        <v>2124.4577210000002</v>
      </c>
      <c r="D50" s="109">
        <v>1614.167436</v>
      </c>
      <c r="E50" s="109">
        <v>13212.38048</v>
      </c>
      <c r="F50" s="109">
        <v>11243.221589999999</v>
      </c>
      <c r="G50" s="109">
        <v>926.97574499999996</v>
      </c>
      <c r="H50" s="109">
        <v>30799.308947000001</v>
      </c>
      <c r="I50" s="109">
        <v>1097.3241379999999</v>
      </c>
      <c r="J50" s="109">
        <v>343.74290400000001</v>
      </c>
      <c r="K50" s="109">
        <v>283.06620900000001</v>
      </c>
      <c r="L50" s="109">
        <v>167.81429399999999</v>
      </c>
      <c r="M50" s="109">
        <v>2094.5897719999998</v>
      </c>
      <c r="N50" s="109">
        <v>213.31805499999999</v>
      </c>
      <c r="O50" s="109">
        <v>177.081605</v>
      </c>
      <c r="P50" s="109">
        <v>8.9056271000000002</v>
      </c>
      <c r="Q50" s="109">
        <v>3.58162</v>
      </c>
      <c r="R50" s="109">
        <v>4.3669497000000002</v>
      </c>
      <c r="S50" s="109">
        <v>4.0018213999999999</v>
      </c>
      <c r="T50" s="109">
        <v>17.137112800000001</v>
      </c>
      <c r="U50" s="109">
        <v>2336.1200349999999</v>
      </c>
      <c r="V50" s="109">
        <v>296.72593899999998</v>
      </c>
      <c r="W50" s="109">
        <v>199.15308899999999</v>
      </c>
      <c r="X50" s="109">
        <v>42.668154000000001</v>
      </c>
      <c r="Y50" s="109">
        <v>0.242086</v>
      </c>
      <c r="Z50" s="109">
        <v>29.113219000000001</v>
      </c>
      <c r="AA50" s="109">
        <v>58.636305</v>
      </c>
      <c r="AB50" s="109">
        <v>64.719470999999999</v>
      </c>
      <c r="AC50" s="109">
        <v>0.67714169999999996</v>
      </c>
      <c r="AD50" s="109">
        <v>1.2077100000000001</v>
      </c>
      <c r="AE50" s="109">
        <v>0.48762</v>
      </c>
      <c r="AG50" s="109" t="s">
        <v>49</v>
      </c>
      <c r="AH50" s="109">
        <v>1956.83538586537</v>
      </c>
      <c r="AI50" s="109">
        <v>390.40345748952501</v>
      </c>
      <c r="AJ50" s="109">
        <v>199.109956421943</v>
      </c>
      <c r="AK50" s="109">
        <v>343.67431869804898</v>
      </c>
      <c r="AL50" s="109">
        <v>42.658738866375003</v>
      </c>
      <c r="AM50" s="109">
        <v>1.20769532117704</v>
      </c>
      <c r="AN50" s="109">
        <v>1097.0998584368699</v>
      </c>
      <c r="AO50" s="109">
        <v>1097.0998584368699</v>
      </c>
      <c r="AP50" s="109">
        <v>684.69496852366899</v>
      </c>
      <c r="AQ50" s="109">
        <v>33.717892029955102</v>
      </c>
      <c r="AR50" s="109">
        <v>283.00601746643702</v>
      </c>
      <c r="AS50" s="109">
        <v>0.67699374248661204</v>
      </c>
      <c r="AT50" s="109">
        <v>167.778138263166</v>
      </c>
      <c r="AU50" s="109">
        <v>0.24203313651878799</v>
      </c>
      <c r="AV50" s="109">
        <v>9472.0718300281605</v>
      </c>
      <c r="AW50" s="109">
        <v>129970.89707581099</v>
      </c>
      <c r="AX50" s="109">
        <v>924.90135924016204</v>
      </c>
      <c r="AY50" s="109">
        <v>454.44269153509998</v>
      </c>
      <c r="AZ50" s="109">
        <v>206.65345928317501</v>
      </c>
      <c r="BA50" s="109">
        <v>0.48761666360279299</v>
      </c>
      <c r="BB50" s="109">
        <v>154.868822439768</v>
      </c>
      <c r="BC50" s="109">
        <v>119.23385755627299</v>
      </c>
      <c r="BD50" s="109">
        <v>2094.1418423590399</v>
      </c>
      <c r="BE50" s="109">
        <v>2094.1418423590399</v>
      </c>
      <c r="BF50" s="109">
        <v>29.106789864672201</v>
      </c>
      <c r="BG50" s="109">
        <v>16527753.0870224</v>
      </c>
      <c r="BH50" s="109">
        <v>0</v>
      </c>
      <c r="BI50" s="109">
        <v>364.20058951827798</v>
      </c>
      <c r="BJ50" s="109">
        <v>64.293555245439194</v>
      </c>
      <c r="BK50" s="109">
        <v>3184.7537366823499</v>
      </c>
      <c r="BL50" s="109">
        <v>437.02785706727502</v>
      </c>
      <c r="BM50" s="109">
        <v>2335.6231615356501</v>
      </c>
      <c r="BN50" s="109">
        <v>58.623480552681102</v>
      </c>
      <c r="BO50" s="109">
        <v>296.66084660894199</v>
      </c>
      <c r="BP50" s="109">
        <v>2124.0092331732699</v>
      </c>
      <c r="BQ50" s="109">
        <v>0</v>
      </c>
      <c r="BR50" s="109">
        <v>31762.186436614302</v>
      </c>
      <c r="BS50" s="109">
        <v>1452.4423774173899</v>
      </c>
      <c r="BT50" s="109">
        <v>161.382454424202</v>
      </c>
      <c r="BU50" s="109">
        <v>1613.8248318415899</v>
      </c>
      <c r="BV50" s="109">
        <v>0</v>
      </c>
      <c r="BW50" s="109">
        <v>1542.39705840894</v>
      </c>
      <c r="BX50" s="109">
        <v>8.9037005632919399</v>
      </c>
      <c r="BY50" s="109">
        <v>3.5808306790610498</v>
      </c>
      <c r="BZ50" s="109">
        <v>4.36599924553426</v>
      </c>
      <c r="CA50" s="109">
        <v>4.0009367698275398</v>
      </c>
      <c r="CB50" s="109">
        <v>17.133386726852802</v>
      </c>
      <c r="CC50" s="109">
        <v>0.116234878222192</v>
      </c>
      <c r="CD50" s="109">
        <v>8543.7992580328792</v>
      </c>
      <c r="CE50" s="109">
        <v>1.17274999228382</v>
      </c>
      <c r="CF50" s="109">
        <v>90.843193655428607</v>
      </c>
      <c r="CG50" s="109">
        <v>539.50214357578602</v>
      </c>
      <c r="CH50" s="109">
        <v>0.449111831592233</v>
      </c>
      <c r="CI50" s="109">
        <v>0</v>
      </c>
      <c r="CJ50" s="109">
        <v>87.389188720161798</v>
      </c>
      <c r="CK50" s="109">
        <v>13209.696397862799</v>
      </c>
      <c r="CL50" s="109">
        <v>11240.9578873385</v>
      </c>
      <c r="CM50" s="109">
        <v>1968.73851052431</v>
      </c>
      <c r="CN50" s="109">
        <v>0.453803956696815</v>
      </c>
      <c r="CO50" s="109">
        <v>0.14424856231386099</v>
      </c>
      <c r="CP50" s="109">
        <v>34.532535180277399</v>
      </c>
      <c r="CQ50" s="109">
        <v>4.8354187687186103</v>
      </c>
      <c r="CR50" s="109">
        <v>4272.7597320612604</v>
      </c>
      <c r="CS50" s="109">
        <v>13.361195920898099</v>
      </c>
      <c r="CT50" s="109">
        <v>43.988715903591803</v>
      </c>
      <c r="CU50" s="109">
        <v>6103.45379913137</v>
      </c>
      <c r="CV50" s="109">
        <v>164.339628696609</v>
      </c>
      <c r="CW50" s="109">
        <v>0.69521727808219902</v>
      </c>
      <c r="CX50" s="109">
        <v>47.213396918820301</v>
      </c>
      <c r="CY50" s="109">
        <v>4.7201003059684603E-2</v>
      </c>
      <c r="CZ50" s="109">
        <v>926.779552574788</v>
      </c>
      <c r="DA50" s="109">
        <v>366.81358565151498</v>
      </c>
      <c r="DB50" s="109">
        <v>64.705627160178807</v>
      </c>
      <c r="DC50" s="109">
        <v>0</v>
      </c>
      <c r="DD50" s="109">
        <v>385.14334265302699</v>
      </c>
      <c r="DE50" s="109">
        <v>1289.52660111815</v>
      </c>
      <c r="DF50" s="109">
        <v>213.27230688736699</v>
      </c>
      <c r="DG50" s="109">
        <v>0</v>
      </c>
      <c r="DH50" s="109">
        <v>4781.7362817795602</v>
      </c>
      <c r="DI50" s="109">
        <v>30792.861491426698</v>
      </c>
      <c r="DJ50" s="109">
        <v>177.042603618675</v>
      </c>
      <c r="DK50" s="109">
        <v>979.60663880802201</v>
      </c>
      <c r="DM50" s="45">
        <f t="shared" si="0"/>
        <v>-2.1051307510697777E-4</v>
      </c>
      <c r="DN50" s="45">
        <f t="shared" si="1"/>
        <v>-2.1110696734375864E-4</v>
      </c>
      <c r="DO50" s="45">
        <f t="shared" si="2"/>
        <v>-2.1224821587222277E-4</v>
      </c>
      <c r="DP50" s="45">
        <f t="shared" si="3"/>
        <v>-2.0314901930531415E-4</v>
      </c>
      <c r="DQ50" s="45">
        <f t="shared" si="4"/>
        <v>-2.0133932640024909E-4</v>
      </c>
      <c r="DR50" s="45">
        <f t="shared" si="5"/>
        <v>-2.1164785192083054E-4</v>
      </c>
      <c r="DS50" s="45">
        <f t="shared" si="6"/>
        <v>-2.0933767002363773E-4</v>
      </c>
      <c r="DT50" s="45">
        <f t="shared" si="7"/>
        <v>-2.0438770584124306E-4</v>
      </c>
      <c r="DU50" s="45">
        <f t="shared" si="8"/>
        <v>-1.9952499717937989E-4</v>
      </c>
      <c r="DV50" s="45">
        <f t="shared" si="9"/>
        <v>-2.1264118304915606E-4</v>
      </c>
      <c r="DW50" s="45">
        <f t="shared" si="10"/>
        <v>-2.1545087711056488E-4</v>
      </c>
      <c r="DX50" s="45">
        <f t="shared" si="11"/>
        <v>-2.1385077257025565E-4</v>
      </c>
      <c r="DY50" s="45">
        <f t="shared" si="12"/>
        <v>-2.1445963696318341E-4</v>
      </c>
      <c r="DZ50" s="45">
        <f t="shared" si="13"/>
        <v>-2.2024524413472333E-4</v>
      </c>
      <c r="EA50" s="45">
        <f t="shared" si="14"/>
        <v>-2.1632802344265136E-4</v>
      </c>
      <c r="EB50" s="45">
        <f t="shared" si="15"/>
        <v>-2.203809837308908E-4</v>
      </c>
      <c r="EC50" s="45">
        <f t="shared" si="16"/>
        <v>-2.1764722083704286E-4</v>
      </c>
      <c r="ED50" s="45">
        <f t="shared" si="17"/>
        <v>-2.2105688486250265E-4</v>
      </c>
      <c r="EE50" s="45">
        <f t="shared" si="18"/>
        <v>-2.1742712385010738E-4</v>
      </c>
      <c r="EF50" s="45">
        <f t="shared" si="19"/>
        <v>-2.1269175252368677E-4</v>
      </c>
      <c r="EG50" s="45">
        <f t="shared" si="20"/>
        <v>-2.1936872548910429E-4</v>
      </c>
      <c r="EH50" s="45">
        <f t="shared" si="21"/>
        <v>-2.1658001025029431E-4</v>
      </c>
      <c r="EI50" s="45">
        <f t="shared" si="22"/>
        <v>-2.2065950228355102E-4</v>
      </c>
      <c r="EJ50" s="45">
        <f t="shared" si="23"/>
        <v>-2.1836653590873086E-4</v>
      </c>
      <c r="EK50" s="45">
        <f t="shared" si="24"/>
        <v>-2.2083217001182278E-4</v>
      </c>
      <c r="EL50" s="45">
        <f t="shared" si="25"/>
        <v>-2.1871172337510926E-4</v>
      </c>
      <c r="EM50" s="45">
        <f t="shared" si="26"/>
        <v>-2.1390533030147526E-4</v>
      </c>
      <c r="EN50" s="45">
        <f t="shared" si="27"/>
        <v>-2.1850303029324533E-4</v>
      </c>
      <c r="EO50" s="45">
        <f t="shared" si="28"/>
        <v>-1.2154261337592345E-5</v>
      </c>
      <c r="EP50" s="45">
        <f t="shared" si="29"/>
        <v>-6.8422074710019185E-6</v>
      </c>
    </row>
    <row r="51" spans="1:146" x14ac:dyDescent="0.25">
      <c r="A51" s="22" t="s">
        <v>50</v>
      </c>
      <c r="B51" s="109">
        <v>72585.740107999998</v>
      </c>
      <c r="C51" s="109">
        <v>1185.4035289999999</v>
      </c>
      <c r="D51" s="109">
        <v>1003.858122</v>
      </c>
      <c r="E51" s="109">
        <v>7529.1871110000002</v>
      </c>
      <c r="F51" s="109">
        <v>6427.9356820000003</v>
      </c>
      <c r="G51" s="109">
        <v>548.42064300000004</v>
      </c>
      <c r="H51" s="109">
        <v>17305.912445000002</v>
      </c>
      <c r="I51" s="109">
        <v>665.35243400000002</v>
      </c>
      <c r="J51" s="109">
        <v>211.896501</v>
      </c>
      <c r="K51" s="109">
        <v>167.020726</v>
      </c>
      <c r="L51" s="109">
        <v>97.737311000000005</v>
      </c>
      <c r="M51" s="109">
        <v>1229.7490720000001</v>
      </c>
      <c r="N51" s="109">
        <v>124.678314</v>
      </c>
      <c r="O51" s="109">
        <v>101.91257</v>
      </c>
      <c r="P51" s="109">
        <v>5.1753377</v>
      </c>
      <c r="Q51" s="109">
        <v>2.052559</v>
      </c>
      <c r="R51" s="109">
        <v>2.5070719000000001</v>
      </c>
      <c r="S51" s="109">
        <v>2.2987758</v>
      </c>
      <c r="T51" s="109">
        <v>9.9224736</v>
      </c>
      <c r="U51" s="109">
        <v>1362.4905140000001</v>
      </c>
      <c r="V51" s="109">
        <v>170.79981699999999</v>
      </c>
      <c r="W51" s="109">
        <v>115.908643</v>
      </c>
      <c r="X51" s="109">
        <v>24.452162999999999</v>
      </c>
      <c r="Y51" s="109">
        <v>0.13872999999999999</v>
      </c>
      <c r="Z51" s="109">
        <v>16.712156</v>
      </c>
      <c r="AA51" s="109">
        <v>33.808072000000003</v>
      </c>
      <c r="AB51" s="109">
        <v>38.020840999999997</v>
      </c>
      <c r="AC51" s="109">
        <v>0.39081090000000002</v>
      </c>
      <c r="AD51" s="109">
        <v>1.2332700000000001</v>
      </c>
      <c r="AE51" s="109">
        <v>0.49793999999999999</v>
      </c>
      <c r="AG51" s="109" t="s">
        <v>50</v>
      </c>
      <c r="AH51" s="109">
        <v>1070.24154112837</v>
      </c>
      <c r="AI51" s="109">
        <v>221.39064105338699</v>
      </c>
      <c r="AJ51" s="109">
        <v>115.931374552412</v>
      </c>
      <c r="AK51" s="109">
        <v>211.93261389324701</v>
      </c>
      <c r="AL51" s="109">
        <v>24.457210475973401</v>
      </c>
      <c r="AM51" s="109">
        <v>1.2332658679828199</v>
      </c>
      <c r="AN51" s="109">
        <v>665.47083167105404</v>
      </c>
      <c r="AO51" s="109">
        <v>665.47083167105404</v>
      </c>
      <c r="AP51" s="109">
        <v>411.12094453749199</v>
      </c>
      <c r="AQ51" s="109">
        <v>18.459272452607301</v>
      </c>
      <c r="AR51" s="109">
        <v>167.05243152070801</v>
      </c>
      <c r="AS51" s="109">
        <v>0.39088906917924698</v>
      </c>
      <c r="AT51" s="109">
        <v>97.756547403526696</v>
      </c>
      <c r="AU51" s="109">
        <v>0.13875820499651101</v>
      </c>
      <c r="AV51" s="109">
        <v>5274.1229527908799</v>
      </c>
      <c r="AW51" s="109">
        <v>72602.166148690696</v>
      </c>
      <c r="AX51" s="109">
        <v>520.08997441877</v>
      </c>
      <c r="AY51" s="109">
        <v>259.925633553853</v>
      </c>
      <c r="AZ51" s="109">
        <v>115.14679096885899</v>
      </c>
      <c r="BA51" s="109">
        <v>0.49794037413482301</v>
      </c>
      <c r="BB51" s="109">
        <v>84.701544562350406</v>
      </c>
      <c r="BC51" s="109">
        <v>65.211905561517199</v>
      </c>
      <c r="BD51" s="109">
        <v>1229.98589015892</v>
      </c>
      <c r="BE51" s="109">
        <v>1229.98589015892</v>
      </c>
      <c r="BF51" s="109">
        <v>16.715553541154701</v>
      </c>
      <c r="BG51" s="109">
        <v>9716285.2111046799</v>
      </c>
      <c r="BH51" s="109">
        <v>0</v>
      </c>
      <c r="BI51" s="109">
        <v>203.95690209810999</v>
      </c>
      <c r="BJ51" s="109">
        <v>36.151390430584897</v>
      </c>
      <c r="BK51" s="109">
        <v>1743.85473319371</v>
      </c>
      <c r="BL51" s="109">
        <v>242.13448036965701</v>
      </c>
      <c r="BM51" s="109">
        <v>1362.7610918201899</v>
      </c>
      <c r="BN51" s="109">
        <v>33.814871897914898</v>
      </c>
      <c r="BO51" s="109">
        <v>170.834164113133</v>
      </c>
      <c r="BP51" s="109">
        <v>1185.67189714446</v>
      </c>
      <c r="BQ51" s="109">
        <v>0</v>
      </c>
      <c r="BR51" s="109">
        <v>17859.1701278129</v>
      </c>
      <c r="BS51" s="109">
        <v>903.61570176094096</v>
      </c>
      <c r="BT51" s="109">
        <v>100.401833166553</v>
      </c>
      <c r="BU51" s="109">
        <v>1004.01753492749</v>
      </c>
      <c r="BV51" s="109">
        <v>0</v>
      </c>
      <c r="BW51" s="109">
        <v>853.19356746319602</v>
      </c>
      <c r="BX51" s="109">
        <v>5.1763608020524998</v>
      </c>
      <c r="BY51" s="109">
        <v>2.0529797167722101</v>
      </c>
      <c r="BZ51" s="109">
        <v>2.5075792353180399</v>
      </c>
      <c r="CA51" s="109">
        <v>2.29924472957555</v>
      </c>
      <c r="CB51" s="109">
        <v>9.9244342605311999</v>
      </c>
      <c r="CC51" s="109">
        <v>0.195904867717169</v>
      </c>
      <c r="CD51" s="109">
        <v>4752.6613254174099</v>
      </c>
      <c r="CE51" s="109">
        <v>0.428892985664445</v>
      </c>
      <c r="CF51" s="109">
        <v>82.569704150752003</v>
      </c>
      <c r="CG51" s="109">
        <v>793.94492272248704</v>
      </c>
      <c r="CH51" s="109">
        <v>0.19260461702960199</v>
      </c>
      <c r="CI51" s="109">
        <v>0</v>
      </c>
      <c r="CJ51" s="109">
        <v>100.523906257268</v>
      </c>
      <c r="CK51" s="109">
        <v>7535.4521065959898</v>
      </c>
      <c r="CL51" s="109">
        <v>6433.9545598662698</v>
      </c>
      <c r="CM51" s="109">
        <v>1101.4975467297099</v>
      </c>
      <c r="CN51" s="109">
        <v>0.45199969995094702</v>
      </c>
      <c r="CO51" s="109">
        <v>1.89395780133048E-2</v>
      </c>
      <c r="CP51" s="109">
        <v>10.4102722495411</v>
      </c>
      <c r="CQ51" s="109">
        <v>14.6150549094175</v>
      </c>
      <c r="CR51" s="109">
        <v>2188.12274056559</v>
      </c>
      <c r="CS51" s="109">
        <v>21.042051547368999</v>
      </c>
      <c r="CT51" s="109">
        <v>20.185014494287199</v>
      </c>
      <c r="CU51" s="109">
        <v>3125.6408179147502</v>
      </c>
      <c r="CV51" s="109">
        <v>93.448208372722107</v>
      </c>
      <c r="CW51" s="109">
        <v>0.49129697680186502</v>
      </c>
      <c r="CX51" s="109">
        <v>75.107407915695205</v>
      </c>
      <c r="CY51" s="109">
        <v>1.30284139199832E-2</v>
      </c>
      <c r="CZ51" s="109">
        <v>548.52447955025696</v>
      </c>
      <c r="DA51" s="109">
        <v>208.695163751498</v>
      </c>
      <c r="DB51" s="109">
        <v>38.028116757618299</v>
      </c>
      <c r="DC51" s="109">
        <v>0</v>
      </c>
      <c r="DD51" s="109">
        <v>210.64753127789501</v>
      </c>
      <c r="DE51" s="109">
        <v>715.03335483747503</v>
      </c>
      <c r="DF51" s="109">
        <v>124.702554979762</v>
      </c>
      <c r="DG51" s="109">
        <v>0</v>
      </c>
      <c r="DH51" s="109">
        <v>2646.2959835725401</v>
      </c>
      <c r="DI51" s="109">
        <v>17309.7696283558</v>
      </c>
      <c r="DJ51" s="109">
        <v>101.933152100035</v>
      </c>
      <c r="DK51" s="109">
        <v>542.88958437417102</v>
      </c>
      <c r="DM51" s="45">
        <f t="shared" si="0"/>
        <v>2.2629845292281394E-4</v>
      </c>
      <c r="DN51" s="45">
        <f t="shared" si="1"/>
        <v>2.2639391388217742E-4</v>
      </c>
      <c r="DO51" s="45">
        <f t="shared" si="2"/>
        <v>1.5880025672597231E-4</v>
      </c>
      <c r="DP51" s="45">
        <f t="shared" si="3"/>
        <v>8.3209455464807922E-4</v>
      </c>
      <c r="DQ51" s="45">
        <f t="shared" si="4"/>
        <v>9.3636249085753945E-4</v>
      </c>
      <c r="DR51" s="45">
        <f t="shared" si="5"/>
        <v>1.8933742116070373E-4</v>
      </c>
      <c r="DS51" s="45">
        <f t="shared" si="6"/>
        <v>2.2288240322817848E-4</v>
      </c>
      <c r="DT51" s="45">
        <f t="shared" si="7"/>
        <v>1.7794730281850359E-4</v>
      </c>
      <c r="DU51" s="45">
        <f t="shared" si="8"/>
        <v>1.7042703903358961E-4</v>
      </c>
      <c r="DV51" s="45">
        <f t="shared" si="9"/>
        <v>1.8982985805016746E-4</v>
      </c>
      <c r="DW51" s="45">
        <f t="shared" si="10"/>
        <v>1.9681740094824724E-4</v>
      </c>
      <c r="DX51" s="45">
        <f t="shared" si="11"/>
        <v>1.9257437497782423E-4</v>
      </c>
      <c r="DY51" s="45">
        <f t="shared" si="12"/>
        <v>1.9442819672712658E-4</v>
      </c>
      <c r="DZ51" s="45">
        <f t="shared" si="13"/>
        <v>2.0195840449318411E-4</v>
      </c>
      <c r="EA51" s="45">
        <f t="shared" si="14"/>
        <v>1.9768797937568021E-4</v>
      </c>
      <c r="EB51" s="45">
        <f t="shared" si="15"/>
        <v>2.0497182892677718E-4</v>
      </c>
      <c r="EC51" s="45">
        <f t="shared" si="16"/>
        <v>2.0236169454885373E-4</v>
      </c>
      <c r="ED51" s="45">
        <f t="shared" si="17"/>
        <v>2.039910005795273E-4</v>
      </c>
      <c r="EE51" s="45">
        <f t="shared" si="18"/>
        <v>1.9759795896054795E-4</v>
      </c>
      <c r="EF51" s="45">
        <f t="shared" si="19"/>
        <v>1.9859060845529551E-4</v>
      </c>
      <c r="EG51" s="45">
        <f t="shared" si="20"/>
        <v>2.0109572560612926E-4</v>
      </c>
      <c r="EH51" s="45">
        <f t="shared" si="21"/>
        <v>1.961161119969053E-4</v>
      </c>
      <c r="EI51" s="45">
        <f t="shared" si="22"/>
        <v>2.0642247368473176E-4</v>
      </c>
      <c r="EJ51" s="45">
        <f t="shared" si="23"/>
        <v>2.0330855987181208E-4</v>
      </c>
      <c r="EK51" s="45">
        <f t="shared" si="24"/>
        <v>2.0329759695284945E-4</v>
      </c>
      <c r="EL51" s="45">
        <f t="shared" si="25"/>
        <v>2.0113237793907101E-4</v>
      </c>
      <c r="EM51" s="45">
        <f t="shared" si="26"/>
        <v>1.9136235356556782E-4</v>
      </c>
      <c r="EN51" s="45">
        <f t="shared" si="27"/>
        <v>2.0001790954901058E-4</v>
      </c>
      <c r="EO51" s="45">
        <f t="shared" si="28"/>
        <v>-3.3504562506115758E-6</v>
      </c>
      <c r="EP51" s="45">
        <f t="shared" si="29"/>
        <v>7.5136527093886046E-7</v>
      </c>
    </row>
    <row r="53" spans="1:146" s="22" customFormat="1" x14ac:dyDescent="0.25"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</row>
    <row r="54" spans="1:146" s="22" customFormat="1" x14ac:dyDescent="0.25">
      <c r="A54" s="22" t="s">
        <v>233</v>
      </c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  <c r="DC54" s="109"/>
      <c r="DD54" s="109"/>
      <c r="DE54" s="109"/>
      <c r="DF54" s="109"/>
      <c r="DG54" s="109"/>
      <c r="DH54" s="109"/>
      <c r="DI54" s="109"/>
      <c r="DJ54" s="109"/>
      <c r="DK54" s="109"/>
    </row>
    <row r="55" spans="1:146" x14ac:dyDescent="0.25">
      <c r="A55" s="22" t="s">
        <v>1</v>
      </c>
    </row>
    <row r="56" spans="1:146" s="22" customFormat="1" x14ac:dyDescent="0.25">
      <c r="A56" s="22" t="s">
        <v>11</v>
      </c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</row>
    <row r="57" spans="1:146" s="22" customFormat="1" x14ac:dyDescent="0.25">
      <c r="A57" s="22" t="s">
        <v>58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</row>
    <row r="58" spans="1:146" s="22" customFormat="1" x14ac:dyDescent="0.25">
      <c r="A58" s="22" t="s">
        <v>73</v>
      </c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</row>
    <row r="59" spans="1:146" s="22" customFormat="1" x14ac:dyDescent="0.25">
      <c r="A59" s="22" t="s">
        <v>239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</row>
    <row r="60" spans="1:146" s="22" customFormat="1" x14ac:dyDescent="0.25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</row>
    <row r="61" spans="1:146" x14ac:dyDescent="0.25">
      <c r="A61" s="2" t="s">
        <v>55</v>
      </c>
      <c r="B61" s="110">
        <f t="shared" ref="B61:H61" si="30">SUM(B3:B57)</f>
        <v>10873069.758984998</v>
      </c>
      <c r="C61" s="110">
        <f t="shared" si="30"/>
        <v>177628.79782399995</v>
      </c>
      <c r="D61" s="110">
        <f t="shared" si="30"/>
        <v>182473.02705400001</v>
      </c>
      <c r="E61" s="110">
        <f t="shared" si="30"/>
        <v>1168799.9037790003</v>
      </c>
      <c r="F61" s="110">
        <f t="shared" si="30"/>
        <v>1001911.8779519998</v>
      </c>
      <c r="G61" s="110">
        <f t="shared" si="30"/>
        <v>91868.167182000019</v>
      </c>
      <c r="H61" s="110">
        <f t="shared" si="30"/>
        <v>2617764.7544379998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H61" s="110">
        <f t="shared" ref="AH61:DA61" si="31">SUM(AH3:AH57)</f>
        <v>167317.82344221306</v>
      </c>
      <c r="AI61" s="110">
        <f t="shared" si="31"/>
        <v>52874.90427670638</v>
      </c>
      <c r="AJ61" s="110">
        <f t="shared" si="31"/>
        <v>9398.680138950931</v>
      </c>
      <c r="AK61" s="110">
        <f t="shared" si="31"/>
        <v>34315.533199416757</v>
      </c>
      <c r="AL61" s="110">
        <f t="shared" si="31"/>
        <v>2863.5098541893526</v>
      </c>
      <c r="AM61" s="110">
        <f t="shared" si="31"/>
        <v>298.22927646426899</v>
      </c>
      <c r="AN61" s="110">
        <f t="shared" si="31"/>
        <v>85738.751287192004</v>
      </c>
      <c r="AO61" s="110">
        <f t="shared" si="31"/>
        <v>85738.751287192004</v>
      </c>
      <c r="AP61" s="110">
        <f t="shared" si="31"/>
        <v>67887.628442262576</v>
      </c>
      <c r="AQ61" s="110">
        <f t="shared" si="31"/>
        <v>6351.6290702762717</v>
      </c>
      <c r="AR61" s="110">
        <f t="shared" si="31"/>
        <v>25377.311220823671</v>
      </c>
      <c r="AS61" s="110">
        <f t="shared" si="31"/>
        <v>64.133457810416573</v>
      </c>
      <c r="AT61" s="110">
        <f t="shared" si="31"/>
        <v>18752.425547953204</v>
      </c>
      <c r="AU61" s="110">
        <f t="shared" si="31"/>
        <v>22.593545580224539</v>
      </c>
      <c r="AV61" s="110">
        <f t="shared" si="31"/>
        <v>775956.28639608249</v>
      </c>
      <c r="AW61" s="110">
        <f t="shared" si="31"/>
        <v>10876150.283404877</v>
      </c>
      <c r="AX61" s="110">
        <f t="shared" si="31"/>
        <v>100552.22340281573</v>
      </c>
      <c r="AY61" s="110">
        <f t="shared" si="31"/>
        <v>35839.423629356461</v>
      </c>
      <c r="AZ61" s="110">
        <f t="shared" si="31"/>
        <v>29713.61481764905</v>
      </c>
      <c r="BA61" s="110">
        <f t="shared" si="31"/>
        <v>120.4593489277913</v>
      </c>
      <c r="BB61" s="110">
        <f t="shared" si="31"/>
        <v>7330.4148760816252</v>
      </c>
      <c r="BC61" s="110">
        <f t="shared" si="31"/>
        <v>14446.999805208879</v>
      </c>
      <c r="BD61" s="110">
        <f t="shared" si="31"/>
        <v>156069.4649707338</v>
      </c>
      <c r="BE61" s="110">
        <f t="shared" si="31"/>
        <v>156069.4649707338</v>
      </c>
      <c r="BF61" s="110">
        <f t="shared" si="31"/>
        <v>1607.2980155186026</v>
      </c>
      <c r="BG61" s="110">
        <f t="shared" si="31"/>
        <v>1625629069.2804625</v>
      </c>
      <c r="BH61" s="110">
        <f t="shared" si="31"/>
        <v>0</v>
      </c>
      <c r="BI61" s="110">
        <f t="shared" si="31"/>
        <v>44150.801463007811</v>
      </c>
      <c r="BJ61" s="110">
        <f t="shared" si="31"/>
        <v>10325.802999936714</v>
      </c>
      <c r="BK61" s="110">
        <f t="shared" si="31"/>
        <v>252920.71493628988</v>
      </c>
      <c r="BL61" s="110">
        <f t="shared" si="31"/>
        <v>37811.569726989401</v>
      </c>
      <c r="BM61" s="110">
        <f t="shared" si="31"/>
        <v>122617.65688799374</v>
      </c>
      <c r="BN61" s="110">
        <f t="shared" si="31"/>
        <v>5543.2618202867934</v>
      </c>
      <c r="BO61" s="110">
        <f t="shared" si="31"/>
        <v>20057.953752073099</v>
      </c>
      <c r="BP61" s="110">
        <f t="shared" si="31"/>
        <v>177679.27071330775</v>
      </c>
      <c r="BQ61" s="110">
        <f t="shared" si="31"/>
        <v>0</v>
      </c>
      <c r="BR61" s="110">
        <f t="shared" si="31"/>
        <v>2713644.6170416367</v>
      </c>
      <c r="BS61" s="110">
        <f t="shared" si="31"/>
        <v>164246.13665310718</v>
      </c>
      <c r="BT61" s="110">
        <f t="shared" si="31"/>
        <v>18249.565590905615</v>
      </c>
      <c r="BU61" s="110">
        <f t="shared" si="31"/>
        <v>182495.70224401288</v>
      </c>
      <c r="BV61" s="110">
        <f t="shared" si="31"/>
        <v>0</v>
      </c>
      <c r="BW61" s="110">
        <f t="shared" si="31"/>
        <v>132917.15572743805</v>
      </c>
      <c r="BX61" s="110">
        <f t="shared" si="31"/>
        <v>855.79287864928972</v>
      </c>
      <c r="BY61" s="110">
        <f t="shared" si="31"/>
        <v>334.30212627129299</v>
      </c>
      <c r="BZ61" s="110">
        <f t="shared" si="31"/>
        <v>409.14972994614499</v>
      </c>
      <c r="CA61" s="110">
        <f t="shared" si="31"/>
        <v>375.39772452862303</v>
      </c>
      <c r="CB61" s="110">
        <f t="shared" si="31"/>
        <v>1634.3004655343534</v>
      </c>
      <c r="CC61" s="110">
        <f t="shared" si="31"/>
        <v>54.645238955898385</v>
      </c>
      <c r="CD61" s="110">
        <f t="shared" si="31"/>
        <v>749909.52047984779</v>
      </c>
      <c r="CE61" s="110">
        <f t="shared" si="31"/>
        <v>373.20769550510232</v>
      </c>
      <c r="CF61" s="110">
        <f t="shared" si="31"/>
        <v>10474.72335044892</v>
      </c>
      <c r="CG61" s="110">
        <f t="shared" si="31"/>
        <v>52556.93468637755</v>
      </c>
      <c r="CH61" s="110">
        <f t="shared" si="31"/>
        <v>32.474653882764109</v>
      </c>
      <c r="CI61" s="110">
        <f t="shared" si="31"/>
        <v>0</v>
      </c>
      <c r="CJ61" s="110">
        <f t="shared" si="31"/>
        <v>8041.0178590921205</v>
      </c>
      <c r="CK61" s="110">
        <f t="shared" si="31"/>
        <v>1169140.0090432819</v>
      </c>
      <c r="CL61" s="110">
        <f t="shared" si="31"/>
        <v>1002205.565881953</v>
      </c>
      <c r="CM61" s="110">
        <f t="shared" si="31"/>
        <v>166934.44316132861</v>
      </c>
      <c r="CN61" s="110">
        <f t="shared" si="31"/>
        <v>157.53126411665747</v>
      </c>
      <c r="CO61" s="110">
        <f t="shared" si="31"/>
        <v>5.5739943289041385</v>
      </c>
      <c r="CP61" s="110">
        <f t="shared" si="31"/>
        <v>16647.334952711855</v>
      </c>
      <c r="CQ61" s="110">
        <f t="shared" si="31"/>
        <v>1509.8772851535546</v>
      </c>
      <c r="CR61" s="110">
        <f t="shared" si="31"/>
        <v>371223.04539410828</v>
      </c>
      <c r="CS61" s="110">
        <f t="shared" si="31"/>
        <v>3220.644120266365</v>
      </c>
      <c r="CT61" s="110">
        <f t="shared" si="31"/>
        <v>1778.2628101308321</v>
      </c>
      <c r="CU61" s="110">
        <f t="shared" si="31"/>
        <v>530315.97088929405</v>
      </c>
      <c r="CV61" s="110">
        <f t="shared" si="31"/>
        <v>12317.219469813712</v>
      </c>
      <c r="CW61" s="110">
        <f t="shared" si="31"/>
        <v>409.45063364321322</v>
      </c>
      <c r="CX61" s="110">
        <f t="shared" si="31"/>
        <v>5400.6913377215524</v>
      </c>
      <c r="CY61" s="110">
        <f t="shared" si="31"/>
        <v>4.1797162149565565</v>
      </c>
      <c r="CZ61" s="110">
        <f t="shared" si="31"/>
        <v>91885.461548187785</v>
      </c>
      <c r="DA61" s="110">
        <f t="shared" si="31"/>
        <v>36286.81247688891</v>
      </c>
      <c r="DB61" s="110">
        <f t="shared" ref="DB61:DK61" si="32">SUM(DB3:DB57)</f>
        <v>4611.3539661143732</v>
      </c>
      <c r="DC61" s="110">
        <f t="shared" si="32"/>
        <v>0</v>
      </c>
      <c r="DD61" s="110">
        <f t="shared" si="32"/>
        <v>36980.80286486094</v>
      </c>
      <c r="DE61" s="110">
        <f t="shared" si="32"/>
        <v>118444.6994407944</v>
      </c>
      <c r="DF61" s="110">
        <f t="shared" si="32"/>
        <v>18021.066527722327</v>
      </c>
      <c r="DG61" s="110">
        <f t="shared" si="32"/>
        <v>0</v>
      </c>
      <c r="DH61" s="110">
        <f t="shared" si="32"/>
        <v>413807.58259734261</v>
      </c>
      <c r="DI61" s="110">
        <f t="shared" si="32"/>
        <v>2618477.8367530522</v>
      </c>
      <c r="DJ61" s="110">
        <f t="shared" si="32"/>
        <v>11405.935994621273</v>
      </c>
      <c r="DK61" s="110">
        <f t="shared" si="32"/>
        <v>88380.155488718665</v>
      </c>
    </row>
    <row r="62" spans="1:146" x14ac:dyDescent="0.25">
      <c r="A62" s="22" t="s">
        <v>56</v>
      </c>
      <c r="B62" s="110">
        <f>SUM(B2:B51)</f>
        <v>10873069.758984998</v>
      </c>
      <c r="C62" s="110">
        <f t="shared" ref="C62:AB62" si="33">SUM(C2:C51)</f>
        <v>177628.79782399995</v>
      </c>
      <c r="D62" s="110">
        <f t="shared" si="33"/>
        <v>182473.02705400001</v>
      </c>
      <c r="E62" s="110">
        <f t="shared" si="33"/>
        <v>1168799.9037790003</v>
      </c>
      <c r="F62" s="110">
        <f t="shared" si="33"/>
        <v>1001911.8779519998</v>
      </c>
      <c r="G62" s="110">
        <f t="shared" si="33"/>
        <v>91868.167182000019</v>
      </c>
      <c r="H62" s="110">
        <f t="shared" si="33"/>
        <v>2617764.7544379998</v>
      </c>
      <c r="I62" s="110">
        <f t="shared" si="33"/>
        <v>86069.527151999981</v>
      </c>
      <c r="J62" s="110">
        <f t="shared" si="33"/>
        <v>34310.079562999999</v>
      </c>
      <c r="K62" s="110">
        <f t="shared" si="33"/>
        <v>25526.524521999996</v>
      </c>
      <c r="L62" s="110">
        <f t="shared" si="33"/>
        <v>18749.032617999997</v>
      </c>
      <c r="M62" s="110">
        <f t="shared" si="33"/>
        <v>156943.740456</v>
      </c>
      <c r="N62" s="110">
        <f t="shared" si="33"/>
        <v>18016.564963000004</v>
      </c>
      <c r="O62" s="110">
        <f t="shared" si="33"/>
        <v>11401.824575000001</v>
      </c>
      <c r="P62" s="110">
        <f t="shared" si="33"/>
        <v>855.61379609999983</v>
      </c>
      <c r="Q62" s="110">
        <f t="shared" si="33"/>
        <v>334.22560799999997</v>
      </c>
      <c r="R62" s="110">
        <f t="shared" si="33"/>
        <v>409.05716071000001</v>
      </c>
      <c r="S62" s="110">
        <f t="shared" si="33"/>
        <v>375.31326020999995</v>
      </c>
      <c r="T62" s="110">
        <f t="shared" si="33"/>
        <v>1633.9503139100002</v>
      </c>
      <c r="U62" s="110">
        <f t="shared" si="33"/>
        <v>123101.43230099999</v>
      </c>
      <c r="V62" s="110">
        <f t="shared" si="33"/>
        <v>20160.026709999998</v>
      </c>
      <c r="W62" s="110">
        <f t="shared" si="33"/>
        <v>9394.0894470000003</v>
      </c>
      <c r="X62" s="110">
        <f t="shared" si="33"/>
        <v>2862.5079569999998</v>
      </c>
      <c r="Y62" s="110">
        <f t="shared" si="33"/>
        <v>22.588376</v>
      </c>
      <c r="Z62" s="110">
        <f t="shared" si="33"/>
        <v>1606.6042029999999</v>
      </c>
      <c r="AA62" s="110">
        <f t="shared" si="33"/>
        <v>5542.042199999999</v>
      </c>
      <c r="AB62" s="110">
        <f t="shared" si="33"/>
        <v>4609.9809410000007</v>
      </c>
      <c r="AC62" s="110"/>
      <c r="AD62" s="110"/>
      <c r="AE62" s="110"/>
      <c r="AF62" s="110"/>
    </row>
    <row r="63" spans="1:146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8554711.8238639999</v>
      </c>
      <c r="C63" s="109">
        <f t="shared" ref="C63:H63" si="34">+C3+C5+C8+C9+C11+C12+C14+C15+C16+C17+C18+C19+C20+C21+C22+C23+C24+C25+C26+C28+C30+C31+C33+C34+C35+C36+C37+C39+C40+C41+C42+C43+C44+C46+C47+C49+C50</f>
        <v>139833.48533799997</v>
      </c>
      <c r="D63" s="109">
        <f t="shared" si="34"/>
        <v>155287.111925</v>
      </c>
      <c r="E63" s="109">
        <f t="shared" si="34"/>
        <v>933295.74081499991</v>
      </c>
      <c r="F63" s="109">
        <f t="shared" si="34"/>
        <v>801042.35517799971</v>
      </c>
      <c r="G63" s="109">
        <f t="shared" si="34"/>
        <v>75837.681214000026</v>
      </c>
      <c r="H63" s="109">
        <f t="shared" si="34"/>
        <v>2067206.5151059998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S90"/>
  <sheetViews>
    <sheetView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:T2"/>
    </sheetView>
  </sheetViews>
  <sheetFormatPr defaultRowHeight="15" x14ac:dyDescent="0.25"/>
  <cols>
    <col min="1" max="1" width="17.28515625" style="22" customWidth="1"/>
    <col min="2" max="8" width="10.28515625" style="22" customWidth="1"/>
    <col min="9" max="18" width="11.5703125" style="22" customWidth="1"/>
    <col min="19" max="19" width="9.140625" style="68"/>
    <col min="20" max="26" width="9.140625" style="22"/>
    <col min="27" max="27" width="18.5703125" style="22" customWidth="1"/>
    <col min="28" max="28" width="12" style="22" bestFit="1" customWidth="1"/>
    <col min="29" max="29" width="9.140625" style="22"/>
    <col min="30" max="31" width="10.140625" style="22" bestFit="1" customWidth="1"/>
    <col min="32" max="33" width="9.140625" style="22"/>
    <col min="34" max="34" width="10.140625" style="22" bestFit="1" customWidth="1"/>
    <col min="35" max="48" width="10.140625" style="22" customWidth="1"/>
    <col min="49" max="49" width="9.140625" style="22"/>
    <col min="50" max="50" width="18.5703125" style="22" customWidth="1"/>
    <col min="51" max="51" width="10.140625" style="22" bestFit="1" customWidth="1"/>
    <col min="52" max="52" width="9.140625" style="22"/>
    <col min="53" max="54" width="10.140625" style="22" bestFit="1" customWidth="1"/>
    <col min="55" max="56" width="9.140625" style="22"/>
    <col min="57" max="57" width="10.140625" style="22" bestFit="1" customWidth="1"/>
    <col min="58" max="16384" width="9.140625" style="22"/>
  </cols>
  <sheetData>
    <row r="1" spans="1:71" ht="15" customHeight="1" x14ac:dyDescent="0.25">
      <c r="A1" s="105"/>
      <c r="B1" s="107" t="s">
        <v>677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71"/>
      <c r="V1" s="71"/>
      <c r="W1" s="71"/>
      <c r="X1" s="71"/>
      <c r="Y1" s="71"/>
      <c r="Z1" s="71"/>
      <c r="AA1" s="22" t="s">
        <v>575</v>
      </c>
      <c r="AX1" s="22" t="s">
        <v>571</v>
      </c>
    </row>
    <row r="2" spans="1:71" x14ac:dyDescent="0.25">
      <c r="A2" s="71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71"/>
      <c r="V2" s="71"/>
      <c r="W2" s="71"/>
      <c r="X2" s="71"/>
      <c r="Y2" s="71"/>
      <c r="Z2" s="71"/>
    </row>
    <row r="3" spans="1:71" x14ac:dyDescent="0.25">
      <c r="A3" s="22" t="s">
        <v>52</v>
      </c>
      <c r="B3" s="22" t="s">
        <v>59</v>
      </c>
      <c r="C3" s="22" t="s">
        <v>57</v>
      </c>
      <c r="D3" s="22" t="s">
        <v>60</v>
      </c>
      <c r="E3" s="22" t="s">
        <v>54</v>
      </c>
      <c r="F3" s="22" t="s">
        <v>53</v>
      </c>
      <c r="G3" s="22" t="s">
        <v>61</v>
      </c>
      <c r="H3" s="22" t="s">
        <v>62</v>
      </c>
      <c r="I3" s="69" t="s">
        <v>285</v>
      </c>
      <c r="J3" s="69" t="s">
        <v>274</v>
      </c>
      <c r="K3" s="69" t="s">
        <v>289</v>
      </c>
      <c r="L3" s="69" t="s">
        <v>292</v>
      </c>
      <c r="M3" s="69" t="s">
        <v>300</v>
      </c>
      <c r="N3" s="69" t="s">
        <v>310</v>
      </c>
      <c r="O3" s="69" t="s">
        <v>562</v>
      </c>
      <c r="P3" s="69" t="s">
        <v>564</v>
      </c>
      <c r="Q3" s="69" t="s">
        <v>565</v>
      </c>
      <c r="R3" s="69" t="s">
        <v>566</v>
      </c>
      <c r="S3" s="69" t="s">
        <v>567</v>
      </c>
      <c r="T3" s="69" t="s">
        <v>568</v>
      </c>
      <c r="U3" s="69" t="s">
        <v>569</v>
      </c>
      <c r="V3" s="69" t="s">
        <v>270</v>
      </c>
      <c r="W3" s="69" t="s">
        <v>398</v>
      </c>
      <c r="X3" s="69" t="s">
        <v>574</v>
      </c>
      <c r="Y3" s="69"/>
      <c r="Z3" s="69"/>
      <c r="AA3" s="22" t="s">
        <v>52</v>
      </c>
      <c r="AB3" s="22" t="s">
        <v>59</v>
      </c>
      <c r="AC3" s="22" t="s">
        <v>57</v>
      </c>
      <c r="AD3" s="22" t="s">
        <v>60</v>
      </c>
      <c r="AE3" s="22" t="s">
        <v>54</v>
      </c>
      <c r="AF3" s="22" t="s">
        <v>53</v>
      </c>
      <c r="AG3" s="22" t="s">
        <v>61</v>
      </c>
      <c r="AH3" s="22" t="s">
        <v>62</v>
      </c>
      <c r="AI3" s="69" t="s">
        <v>285</v>
      </c>
      <c r="AJ3" s="69" t="s">
        <v>274</v>
      </c>
      <c r="AK3" s="69" t="s">
        <v>289</v>
      </c>
      <c r="AL3" s="69" t="s">
        <v>292</v>
      </c>
      <c r="AM3" s="69" t="s">
        <v>300</v>
      </c>
      <c r="AN3" s="69" t="s">
        <v>310</v>
      </c>
      <c r="AO3" s="69" t="s">
        <v>562</v>
      </c>
      <c r="AP3" s="69" t="s">
        <v>564</v>
      </c>
      <c r="AQ3" s="69" t="s">
        <v>565</v>
      </c>
      <c r="AR3" s="69" t="s">
        <v>566</v>
      </c>
      <c r="AS3" s="69" t="s">
        <v>567</v>
      </c>
      <c r="AT3" s="69" t="s">
        <v>568</v>
      </c>
      <c r="AU3" s="69" t="s">
        <v>569</v>
      </c>
      <c r="AV3" s="69" t="s">
        <v>270</v>
      </c>
      <c r="AX3" s="22" t="s">
        <v>52</v>
      </c>
      <c r="AY3" s="22" t="s">
        <v>59</v>
      </c>
      <c r="AZ3" s="22" t="s">
        <v>57</v>
      </c>
      <c r="BA3" s="22" t="s">
        <v>60</v>
      </c>
      <c r="BB3" s="22" t="s">
        <v>54</v>
      </c>
      <c r="BC3" s="22" t="s">
        <v>53</v>
      </c>
      <c r="BD3" s="22" t="s">
        <v>61</v>
      </c>
      <c r="BE3" s="22" t="s">
        <v>62</v>
      </c>
      <c r="BF3" s="69" t="s">
        <v>285</v>
      </c>
      <c r="BG3" s="69" t="s">
        <v>274</v>
      </c>
      <c r="BH3" s="69" t="s">
        <v>289</v>
      </c>
      <c r="BI3" s="69" t="s">
        <v>292</v>
      </c>
      <c r="BJ3" s="69" t="s">
        <v>300</v>
      </c>
      <c r="BK3" s="69" t="s">
        <v>310</v>
      </c>
      <c r="BL3" s="69" t="s">
        <v>562</v>
      </c>
      <c r="BM3" s="69" t="s">
        <v>564</v>
      </c>
      <c r="BN3" s="69" t="s">
        <v>565</v>
      </c>
      <c r="BO3" s="69" t="s">
        <v>566</v>
      </c>
      <c r="BP3" s="69" t="s">
        <v>567</v>
      </c>
      <c r="BQ3" s="69" t="s">
        <v>568</v>
      </c>
      <c r="BR3" s="69" t="s">
        <v>569</v>
      </c>
      <c r="BS3" s="69" t="s">
        <v>270</v>
      </c>
    </row>
    <row r="4" spans="1:71" x14ac:dyDescent="0.25">
      <c r="A4" s="22" t="s">
        <v>0</v>
      </c>
      <c r="B4" s="20">
        <f>rail!B3+nonpt!B3+ptagfire!B3+nonroad!B3+'onroad all'!AG3+cmv_c1c2!B3+'ptfire-rx'!B3+ptegu!B3+ptnonipm!B3+pt_oilgas!B3+np_oilgas!B3+rwc!B3+cmv_c3!B3+airports!B3+'ptfire-wild'!B3</f>
        <v>1573855.36407012</v>
      </c>
      <c r="C4" s="20">
        <f>rail!C3+nonpt!C3+ptagfire!C3++nonroad!C3+'onroad all'!BZ3+cmv_c1c2!BE3+'ptfire-rx'!C3+ptegu!C3+ptnonipm!C3+pt_oilgas!C3+np_oilgas!C3+rwc!C3+cmv_c3!BE3+livestock!B3+airports!C3+'ptfire-wild'!C3+fertilizer!B3</f>
        <v>71507.760329607918</v>
      </c>
      <c r="D4" s="20">
        <f>rail!D3+nonpt!D3+ptagfire!D3++nonroad!D3+cmv_c1c2!D3+'ptfire-rx'!D3+ptegu!DW3+ptnonipm!D3+pt_oilgas!D3+np_oilgas!D3+rwc!D3+cmv_c3!D3+'onroad all'!CI3+airports!D3+'ptfire-wild'!D3</f>
        <v>214293.49795910713</v>
      </c>
      <c r="E4" s="20">
        <f>rail!E3+nonpt!E3+ptagfire!E3++nonroad!E3+cmv_c1c2!E3+'ptfire-rx'!E3+ptegu!E3+ptnonipm!E3+pt_oilgas!E3+np_oilgas!E3+rwc!E3+cmv_c3!E3+afdust!BA3+'onroad all'!DE3+'onroad all'!DD3+airports!E3+'ptfire-wild'!E3</f>
        <v>188476.89524232477</v>
      </c>
      <c r="F4" s="20">
        <f>rail!F3+nonpt!F3+ptagfire!F3++nonroad!F3+cmv_c1c2!F3+'ptfire-rx'!F3+ptegu!F3+ptnonipm!F3+pt_oilgas!F3+np_oilgas!F3+rwc!F3+cmv_c3!F3+afdust!BB3+'onroad all'!DD3+airports!F3+'ptfire-wild'!F3</f>
        <v>103856.55645572099</v>
      </c>
      <c r="G4" s="20">
        <f>rail!G3+nonpt!G3+ptagfire!G3++nonroad!G3+'onroad all'!DU3+cmv_c1c2!G3+'ptfire-rx'!G3+ptegu!FH3+ptnonipm!G3+pt_oilgas!G3+np_oilgas!G3+rwc!G3+cmv_c3!G3+airports!G3+'ptfire-wild'!G3</f>
        <v>66899.421934334809</v>
      </c>
      <c r="H4" s="20">
        <f>rail!H3+nonpt!H3+ptagfire!H3++nonroad!H3+'onroad all'!EI3+cmv_c1c2!H3+'ptfire-rx'!H3+ptegu!H3+ptnonipm!H3+pt_oilgas!H3+np_oilgas!H3+rwc!H3+cmv_c3!H3+livestock!C3+airports!H3+'ptfire-wild'!H3+vcp!H3</f>
        <v>315931.15684787103</v>
      </c>
      <c r="I4" s="20">
        <f>rail!AO3+nonpt!BN3+ptagfire!AI3+nonroad!AK3+'onroad all'!H3+cmv_c1c2!N3+'ptfire-rx'!AN3+ptegu!BM3+ptnonipm!BX3+pt_oilgas!BL3+np_oilgas!AT3+rwc!AJ3+cmv_c3!O3+livestock!U3+airports!AJ3+'ptfire-wild'!AK3+vcp!AA3</f>
        <v>5757.2083276402554</v>
      </c>
      <c r="J4" s="20">
        <f>rail!AU3+nonpt!BT3+ptagfire!AM3+nonroad!AP3+'onroad all'!P3+cmv_c1c2!T3+'ptfire-rx'!AR3+ptegu!BS3+ptnonipm!CD3+pt_oilgas!BR3+np_oilgas!AZ3+rwc!AN3+cmv_c3!T3+livestock!X3+airports!AM3+'ptfire-wild'!AO3+vcp!AE3</f>
        <v>3902.5625113799297</v>
      </c>
      <c r="K4" s="20">
        <f>rail!BR3+nonpt!CY3+ptagfire!AX3+nonroad!BH3+'onroad all'!BC3+cmv_c1c2!AO3+'ptfire-rx'!BD3+ptegu!CX3+ptnonipm!DP3+pt_oilgas!CV3+np_oilgas!BV3+rwc!BC3+cmv_c3!AP3+livestock!AH3+airports!BE3+'ptfire-wild'!AZ3+vcp!AQ3</f>
        <v>13223.229753326264</v>
      </c>
      <c r="L4" s="20">
        <f>rail!CF3+nonpt!DO3+ptagfire!BG3+nonroad!BT3+'onroad all'!BU3+cmv_c1c2!BC3+'ptfire-rx'!BM3+ptegu!DM3+ptnonipm!EH3+pt_oilgas!DK3+np_oilgas!CJ3+rwc!BP3+cmv_c3!BC3+livestock!AN3+airports!BN3+'ptfire-wild'!BI3+vcp!AX3</f>
        <v>13929.655645386709</v>
      </c>
      <c r="M4" s="20">
        <f>rail!CG3+nonpt!DQ3+nonroad!BU3+'onroad all'!BY3+cmv_c1c2!BD3+'ptfire-rx'!BO3+ptegu!DO3+ptnonipm!EJ3+pt_oilgas!DM3+np_oilgas!CK3+rwc!BQ3+cmv_c3!BD3+airports!BO3+'ptfire-wild'!BK3+vcp!AY3+ptagfire!BI3</f>
        <v>1516.5503964542552</v>
      </c>
      <c r="N4" s="20">
        <f>rail!AN3+nonpt!BK3+nonroad!AJ3+'onroad all'!G3+cmv_c1c2!M3+'ptfire-rx'!AK3+ptegu!BK3+ptnonipm!BU3+pt_oilgas!BJ3+np_oilgas!AS3+rwc!AI3+airports!AH3+cmv_c3!M3+'ptfire-wild'!AI3+ptagfire!AG3</f>
        <v>2407.545714358374</v>
      </c>
      <c r="O4" s="20">
        <f>rail!AY3+nonpt!BY3+ptagfire!AO3+nonroad!AR3+'onroad all'!Z3+cmv_c1c2!V3+'ptfire-rx'!AT3+ptegu!BX3+ptnonipm!CI3+pt_oilgas!BW3+np_oilgas!BB3+rwc!AP3+airports!AO3+cmv_c3!V3+'ptfire-wild'!AQ3</f>
        <v>1871.9995478130638</v>
      </c>
      <c r="P4" s="20">
        <f>rail!AD3+nonroad!AD3+'onroad all'!AK3+'onroad all'!AL3+'onroad all'!AM3+'onroad all'!AN3+'onroad all'!AO3+'onroad all'!AP3+ptnonipm!BI3+SUM(airports!AR3:AW3)+SUM(cmv_c1c2!AC3:AH3)+SUM(cmv_c3!AC3:AH3)</f>
        <v>2635.5001186627437</v>
      </c>
      <c r="Q4" s="20">
        <f>rail!AE3+nonroad!AE3+'onroad all'!AL3+'onroad all'!AM3+'onroad all'!AN3+'onroad all'!AO3+'onroad all'!AP3+ptnonipm!BJ3+SUM(airports!AS3:AW3)+SUM(cmv_c1c2!AD3:AH3)+SUM(cmv_c3!AD3:AH3)</f>
        <v>2488.3283620921311</v>
      </c>
      <c r="R4" s="61">
        <f>rail!P3+nonpt!T3+nonroad!R3+'onroad all'!AC3+ptegu!T3+ptnonipm!T3+pt_oilgas!S3+np_oilgas!R3+rwc!N3+SUM(cmv_c1c2!Z3:AA3)+SUM(cmv_c3!Z3:AA3)</f>
        <v>0.80384926497826059</v>
      </c>
      <c r="S4" s="61">
        <f>rail!K3+nonpt!L3+nonroad!U3+'onroad all'!M3+ptegu!L3+ptnonipm!L3+pt_oilgas!K3+np_oilgas!K3+SUM(cmv_c1c2!R3:S3)+SUM(cmv_c3!R3:S3)</f>
        <v>1.17960284377077</v>
      </c>
      <c r="T4" s="61">
        <f>rail!O3+nonpt!P3+ptegu!P3+ptnonipm!P3+pt_oilgas!O3+np_oilgas!N3+rwc!M3+SUM(cmv_c1c2!W3:X3)+SUM(cmv_c3!W3:X3)</f>
        <v>0.68800743651241514</v>
      </c>
      <c r="U4" s="61">
        <f>rail!V3+nonpt!AI3+nonroad!T3+'onroad all'!CB3+ptegu!AH3+ptnonipm!AL3+pt_oilgas!AG3+np_oilgas!AB3+rwc!T3+SUM(cmv_c1c2!BG3:BH3)+SUM(cmv_c3!BG3:BH3)</f>
        <v>5.2644428294163514</v>
      </c>
      <c r="V4" s="61">
        <f>rail!T3+nonpt!AE3+nonroad!S3+'onroad all'!BS3+'onroad all'!BT3+ptegu!AD3+ptnonipm!AH3+pt_oilgas!AC3+np_oilgas!X3+rwc!R3+SUM(cmv_c1c2!BA3:BB3)+SUM(cmv_c3!BA3:BB3)</f>
        <v>40.094171357710124</v>
      </c>
      <c r="W4" s="61">
        <f>nonpt!CW3+ptegu!CV3+ptnonipm!DN3</f>
        <v>5.2841967361218795E-2</v>
      </c>
      <c r="X4" s="68" t="s">
        <v>572</v>
      </c>
      <c r="AA4" s="22" t="s">
        <v>0</v>
      </c>
      <c r="AB4" s="20">
        <f>B4+beis!H3</f>
        <v>1705094.8137501201</v>
      </c>
      <c r="AC4" s="20">
        <f>C4</f>
        <v>71507.760329607918</v>
      </c>
      <c r="AD4" s="20">
        <f>D4+beis!T3</f>
        <v>236296.33475910712</v>
      </c>
      <c r="AE4" s="20">
        <f>E4</f>
        <v>188476.89524232477</v>
      </c>
      <c r="AF4" s="20">
        <f>F4</f>
        <v>103856.55645572099</v>
      </c>
      <c r="AG4" s="20">
        <f>G4</f>
        <v>66899.421934334809</v>
      </c>
      <c r="AH4" s="20">
        <f>H4+beis!Z3</f>
        <v>1682265.0935478709</v>
      </c>
      <c r="AI4" s="20">
        <f>I4+beis!E3</f>
        <v>19495.196120640256</v>
      </c>
      <c r="AJ4" s="20">
        <f>J4</f>
        <v>3902.5625113799297</v>
      </c>
      <c r="AK4" s="20">
        <f>K4+beis!N3</f>
        <v>31957.194994326266</v>
      </c>
      <c r="AL4" s="20">
        <f>L4+beis!R3</f>
        <v>86200.990765786613</v>
      </c>
      <c r="AM4" s="20">
        <f t="shared" ref="AM4:AV4" si="0">M4</f>
        <v>1516.5503964542552</v>
      </c>
      <c r="AN4" s="20">
        <f t="shared" si="0"/>
        <v>2407.545714358374</v>
      </c>
      <c r="AO4" s="20">
        <f t="shared" si="0"/>
        <v>1871.9995478130638</v>
      </c>
      <c r="AP4" s="20">
        <f t="shared" si="0"/>
        <v>2635.5001186627437</v>
      </c>
      <c r="AQ4" s="20">
        <f t="shared" si="0"/>
        <v>2488.3283620921311</v>
      </c>
      <c r="AR4" s="61">
        <f t="shared" si="0"/>
        <v>0.80384926497826059</v>
      </c>
      <c r="AS4" s="61">
        <f t="shared" si="0"/>
        <v>1.17960284377077</v>
      </c>
      <c r="AT4" s="61">
        <f t="shared" si="0"/>
        <v>0.68800743651241514</v>
      </c>
      <c r="AU4" s="61">
        <f t="shared" si="0"/>
        <v>5.2644428294163514</v>
      </c>
      <c r="AV4" s="61">
        <f t="shared" si="0"/>
        <v>40.094171357710124</v>
      </c>
      <c r="AX4" s="22" t="s">
        <v>0</v>
      </c>
      <c r="AY4" s="20">
        <f>B4-'ptfire-rx'!B3</f>
        <v>909793.94832011999</v>
      </c>
      <c r="AZ4" s="20">
        <f>C4-'ptfire-rx'!C3</f>
        <v>60558.850234607919</v>
      </c>
      <c r="BA4" s="20">
        <f>D4-'ptfire-rx'!D3</f>
        <v>201458.30687210715</v>
      </c>
      <c r="BB4" s="20">
        <f>E4-'ptfire-rx'!E3</f>
        <v>117048.59164132476</v>
      </c>
      <c r="BC4" s="20">
        <f>F4-'ptfire-rx'!F3</f>
        <v>43145.307636720987</v>
      </c>
      <c r="BD4" s="20">
        <f>G4-'ptfire-rx'!G3</f>
        <v>60759.338091334808</v>
      </c>
      <c r="BE4" s="20">
        <f>H4-'ptfire-rx'!H3</f>
        <v>157535.45615787103</v>
      </c>
      <c r="BF4" s="20">
        <f>I4-'ptfire-rx'!AN3</f>
        <v>1520.0792466164157</v>
      </c>
      <c r="BG4" s="20">
        <f>J4-'ptfire-rx'!AR3</f>
        <v>2129.3812180100595</v>
      </c>
      <c r="BH4" s="20">
        <f>K4-'ptfire-rx'!BD3</f>
        <v>2683.2086786882646</v>
      </c>
      <c r="BI4" s="20">
        <f>L4-'ptfire-rx'!BM3</f>
        <v>7691.5174151858291</v>
      </c>
      <c r="BJ4" s="20">
        <f>M4-'ptfire-rx'!BO3</f>
        <v>292.29660131671517</v>
      </c>
      <c r="BK4" s="20">
        <f>N4-'ptfire-rx'!AK3</f>
        <v>302.51296265333394</v>
      </c>
      <c r="BL4" s="20">
        <f>O4-'ptfire-rx'!AT3</f>
        <v>279.68536660366385</v>
      </c>
      <c r="BM4" s="20">
        <f t="shared" ref="BM4:BS4" si="1">P4</f>
        <v>2635.5001186627437</v>
      </c>
      <c r="BN4" s="20">
        <f t="shared" si="1"/>
        <v>2488.3283620921311</v>
      </c>
      <c r="BO4" s="61">
        <f t="shared" si="1"/>
        <v>0.80384926497826059</v>
      </c>
      <c r="BP4" s="61">
        <f t="shared" si="1"/>
        <v>1.17960284377077</v>
      </c>
      <c r="BQ4" s="61">
        <f t="shared" si="1"/>
        <v>0.68800743651241514</v>
      </c>
      <c r="BR4" s="61">
        <f t="shared" si="1"/>
        <v>5.2644428294163514</v>
      </c>
      <c r="BS4" s="61">
        <f t="shared" si="1"/>
        <v>40.094171357710124</v>
      </c>
    </row>
    <row r="5" spans="1:71" x14ac:dyDescent="0.25">
      <c r="A5" s="22" t="s">
        <v>2</v>
      </c>
      <c r="B5" s="20">
        <f>rail!B4+nonpt!B4+ptagfire!B4+nonroad!B4+'onroad all'!AG4+cmv_c1c2!B4+'ptfire-rx'!B4+ptegu!B4+ptnonipm!B4+pt_oilgas!B4+np_oilgas!B4+rwc!B4+cmv_c3!B4+airports!B4+'ptfire-wild'!B4</f>
        <v>1000802.7282963761</v>
      </c>
      <c r="C5" s="20">
        <f>rail!C4+nonpt!C4+ptagfire!C4++nonroad!C4+'onroad all'!BZ4+cmv_c1c2!BE4+'ptfire-rx'!C4+ptegu!C4+ptnonipm!C4+pt_oilgas!C4+np_oilgas!C4+rwc!C4+cmv_c3!BE4+livestock!B4+airports!C4+'ptfire-wild'!C4+fertilizer!B4</f>
        <v>78267.033444172805</v>
      </c>
      <c r="D5" s="20">
        <f>rail!D4+nonpt!D4+ptagfire!D4++nonroad!D4+cmv_c1c2!D4+'ptfire-rx'!D4+ptegu!DW4+ptnonipm!D4+pt_oilgas!D4+np_oilgas!D4+rwc!D4+cmv_c3!D4+'onroad all'!CI4+airports!D4+'ptfire-wild'!D4</f>
        <v>147279.07842290142</v>
      </c>
      <c r="E5" s="20">
        <f>rail!E4+nonpt!E4+ptagfire!E4++nonroad!E4+cmv_c1c2!E4+'ptfire-rx'!E4+ptegu!E4+ptnonipm!E4+pt_oilgas!E4+np_oilgas!E4+rwc!E4+cmv_c3!E4+afdust!BA4+'onroad all'!DE4+'onroad all'!DD4+airports!E4+'ptfire-wild'!E4</f>
        <v>174594.62484194883</v>
      </c>
      <c r="F5" s="20">
        <f>rail!F4+nonpt!F4+ptagfire!F4++nonroad!F4+cmv_c1c2!F4+'ptfire-rx'!F4+ptegu!F4+ptnonipm!F4+pt_oilgas!F4+np_oilgas!F4+rwc!F4+cmv_c3!F4+afdust!BB4+'onroad all'!DD4+airports!F4+'ptfire-wild'!F4</f>
        <v>59609.984023755031</v>
      </c>
      <c r="G5" s="20">
        <f>rail!G4+nonpt!G4+ptagfire!G4++nonroad!G4+'onroad all'!DU4+cmv_c1c2!G4+'ptfire-rx'!G4+ptegu!FH4+ptnonipm!G4+pt_oilgas!G4+np_oilgas!G4+rwc!G4+cmv_c3!G4+airports!G4+'ptfire-wild'!G4</f>
        <v>26707.490213185603</v>
      </c>
      <c r="H5" s="20">
        <f>rail!H4+nonpt!H4+ptagfire!H4++nonroad!H4+'onroad all'!EI4+cmv_c1c2!H4+'ptfire-rx'!H4+ptegu!H4+ptnonipm!H4+pt_oilgas!H4+np_oilgas!H4+rwc!H4+cmv_c3!H4+livestock!C4+airports!H4+'ptfire-wild'!H4+vcp!H4</f>
        <v>203648.26608369887</v>
      </c>
      <c r="I5" s="20">
        <f>rail!AO4+nonpt!BN4+ptagfire!AI4+nonroad!AK4+'onroad all'!H4+cmv_c1c2!N4+'ptfire-rx'!AN4+ptegu!BM4+ptnonipm!BX4+pt_oilgas!BL4+np_oilgas!AT4+rwc!AJ4+cmv_c3!O4+livestock!U4+airports!AJ4+'ptfire-wild'!AK4+vcp!AA4</f>
        <v>2961.3318353158966</v>
      </c>
      <c r="J5" s="20">
        <f>rail!AU4+nonpt!BT4+ptagfire!AM4+nonroad!AP4+'onroad all'!P4+cmv_c1c2!T4+'ptfire-rx'!AR4+ptegu!BS4+ptnonipm!CD4+pt_oilgas!BR4+np_oilgas!AZ4+rwc!AN4+cmv_c3!T4+livestock!X4+airports!AM4+'ptfire-wild'!AO4+vcp!AE4</f>
        <v>1868.4251514423156</v>
      </c>
      <c r="K5" s="20">
        <f>rail!BR4+nonpt!CY4+ptagfire!AX4+nonroad!BH4+'onroad all'!BC4+cmv_c1c2!AO4+'ptfire-rx'!BD4+ptegu!CX4+ptnonipm!DP4+pt_oilgas!CV4+np_oilgas!BV4+rwc!BC4+cmv_c3!AP4+livestock!AH4+airports!BE4+'ptfire-wild'!AZ4+vcp!AQ4</f>
        <v>4645.5199921043159</v>
      </c>
      <c r="L5" s="20">
        <f>rail!CF4+nonpt!DO4+ptagfire!BG4+nonroad!BT4+'onroad all'!BU4+cmv_c1c2!BC4+'ptfire-rx'!BM4+ptegu!DM4+ptnonipm!EH4+pt_oilgas!DK4+np_oilgas!CJ4+rwc!BP4+cmv_c3!BC4+livestock!AN4+airports!BN4+'ptfire-wild'!BI4+vcp!AX4</f>
        <v>5034.1528275736764</v>
      </c>
      <c r="M5" s="20">
        <f>rail!CG4+nonpt!DQ4+nonroad!BU4+'onroad all'!BY4+cmv_c1c2!BD4+'ptfire-rx'!BO4+ptegu!DO4+ptnonipm!EJ4+pt_oilgas!DM4+np_oilgas!CK4+rwc!BQ4+cmv_c3!BD4+airports!BO4+'ptfire-wild'!BK4+vcp!AY4+ptagfire!BI4</f>
        <v>853.6184053954463</v>
      </c>
      <c r="N5" s="20">
        <f>rail!AN4+nonpt!BK4+nonroad!AJ4+'onroad all'!G4+cmv_c1c2!M4+'ptfire-rx'!AK4+ptegu!BK4+ptnonipm!BU4+pt_oilgas!BJ4+np_oilgas!AS4+rwc!AI4+airports!AH4+cmv_c3!M4+'ptfire-wild'!AI4+ptagfire!AG4</f>
        <v>768.39074855328863</v>
      </c>
      <c r="O5" s="20">
        <f>rail!AY4+nonpt!BY4+ptagfire!AO4+nonroad!AR4+'onroad all'!Z4+cmv_c1c2!V4+'ptfire-rx'!AT4+ptegu!BX4+ptnonipm!CI4+pt_oilgas!BW4+np_oilgas!BB4+rwc!AP4+airports!AO4+cmv_c3!V4+'ptfire-wild'!AQ4</f>
        <v>520.76607902055514</v>
      </c>
      <c r="P5" s="20">
        <f>rail!AD4+nonroad!AD4+'onroad all'!AK4+'onroad all'!AL4+'onroad all'!AM4+'onroad all'!AN4+'onroad all'!AO4+'onroad all'!AP4+ptnonipm!BI4+SUM(airports!AR4:AW4)+SUM(cmv_c1c2!AC4:AH4)+SUM(cmv_c3!AC4:AH4)</f>
        <v>2831.34227570025</v>
      </c>
      <c r="Q5" s="20">
        <f>rail!AE4+nonroad!AE4+'onroad all'!AL4+'onroad all'!AM4+'onroad all'!AN4+'onroad all'!AO4+'onroad all'!AP4+ptnonipm!BJ4+SUM(airports!AS4:AW4)+SUM(cmv_c1c2!AD4:AH4)+SUM(cmv_c3!AD4:AH4)</f>
        <v>2693.5767018605929</v>
      </c>
      <c r="R5" s="61">
        <f>rail!P4+nonpt!T4+nonroad!R4+'onroad all'!AC4+ptegu!T4+ptnonipm!T4+pt_oilgas!S4+np_oilgas!R4+rwc!N4+SUM(cmv_c1c2!Z4:AA4)+SUM(cmv_c3!Z4:AA4)</f>
        <v>0.30399641803999999</v>
      </c>
      <c r="S5" s="61">
        <f>rail!K4+nonpt!L4+nonroad!U4+'onroad all'!M4+ptegu!L4+ptnonipm!L4+pt_oilgas!K4+np_oilgas!K4+SUM(cmv_c1c2!R4:S4)+SUM(cmv_c3!R4:S4)</f>
        <v>4.0828167369978505</v>
      </c>
      <c r="T5" s="61">
        <f>rail!O4+nonpt!P4+ptegu!P4+ptnonipm!P4+pt_oilgas!O4+np_oilgas!N4+rwc!M4+SUM(cmv_c1c2!W4:X4)+SUM(cmv_c3!W4:X4)</f>
        <v>0.67484810846249998</v>
      </c>
      <c r="U5" s="61">
        <f>rail!V4+nonpt!AI4+nonroad!T4+'onroad all'!CB4+ptegu!AH4+ptnonipm!AL4+pt_oilgas!AG4+np_oilgas!AB4+rwc!T4+SUM(cmv_c1c2!BG4:BH4)+SUM(cmv_c3!BG4:BH4)</f>
        <v>3.4053727089214001</v>
      </c>
      <c r="V5" s="61">
        <f>rail!T4+nonpt!AE4+nonroad!S4+'onroad all'!BS4+'onroad all'!BT4+ptegu!AD4+ptnonipm!AH4+pt_oilgas!AC4+np_oilgas!X4+rwc!R4+SUM(cmv_c1c2!BA4:BB4)+SUM(cmv_c3!BA4:BB4)</f>
        <v>11.143861096641411</v>
      </c>
      <c r="W5" s="61">
        <f>nonpt!CW4+ptegu!CV4+ptnonipm!DN4</f>
        <v>0.24967239829417121</v>
      </c>
      <c r="X5" s="68"/>
      <c r="AA5" s="22" t="s">
        <v>2</v>
      </c>
      <c r="AB5" s="20">
        <f>B5+beis!H4</f>
        <v>1154649.9209963751</v>
      </c>
      <c r="AC5" s="20">
        <f t="shared" ref="AC5:AC53" si="2">C5</f>
        <v>78267.033444172805</v>
      </c>
      <c r="AD5" s="20">
        <f>D5+beis!T4</f>
        <v>159607.68492290142</v>
      </c>
      <c r="AE5" s="20">
        <f t="shared" ref="AE5:AE53" si="3">E5</f>
        <v>174594.62484194883</v>
      </c>
      <c r="AF5" s="20">
        <f t="shared" ref="AF5:AF53" si="4">F5</f>
        <v>59609.984023755031</v>
      </c>
      <c r="AG5" s="20">
        <f t="shared" ref="AG5:AG53" si="5">G5</f>
        <v>26707.490213185603</v>
      </c>
      <c r="AH5" s="20">
        <f>H5+beis!Z4</f>
        <v>936728.70968369779</v>
      </c>
      <c r="AI5" s="20">
        <f>I5+beis!E4</f>
        <v>19078.569165315897</v>
      </c>
      <c r="AJ5" s="20">
        <f t="shared" ref="AJ5:AJ53" si="6">J5</f>
        <v>1868.4251514423156</v>
      </c>
      <c r="AK5" s="20">
        <f>K5+beis!N4</f>
        <v>26623.982792104318</v>
      </c>
      <c r="AL5" s="20">
        <f>L5+beis!R4</f>
        <v>100336.28682757358</v>
      </c>
      <c r="AM5" s="20">
        <f t="shared" ref="AM5:AM53" si="7">M5</f>
        <v>853.6184053954463</v>
      </c>
      <c r="AN5" s="20">
        <f t="shared" ref="AN5:AN53" si="8">N5</f>
        <v>768.39074855328863</v>
      </c>
      <c r="AO5" s="20">
        <f t="shared" ref="AO5:AO53" si="9">O5</f>
        <v>520.76607902055514</v>
      </c>
      <c r="AP5" s="20">
        <f t="shared" ref="AP5:AP53" si="10">P5</f>
        <v>2831.34227570025</v>
      </c>
      <c r="AQ5" s="20">
        <f t="shared" ref="AQ5:AQ53" si="11">Q5</f>
        <v>2693.5767018605929</v>
      </c>
      <c r="AR5" s="61">
        <f t="shared" ref="AR5:AR53" si="12">R5</f>
        <v>0.30399641803999999</v>
      </c>
      <c r="AS5" s="61">
        <f t="shared" ref="AS5:AS53" si="13">S5</f>
        <v>4.0828167369978505</v>
      </c>
      <c r="AT5" s="61">
        <f t="shared" ref="AT5:AT53" si="14">T5</f>
        <v>0.67484810846249998</v>
      </c>
      <c r="AU5" s="61">
        <f t="shared" ref="AU5:AU53" si="15">U5</f>
        <v>3.4053727089214001</v>
      </c>
      <c r="AV5" s="61">
        <f t="shared" ref="AV5:AV53" si="16">V5</f>
        <v>11.143861096641411</v>
      </c>
      <c r="AX5" s="22" t="s">
        <v>2</v>
      </c>
      <c r="AY5" s="20">
        <f>B5-'ptfire-rx'!B4</f>
        <v>855889.37810637604</v>
      </c>
      <c r="AZ5" s="20">
        <f>C5-'ptfire-rx'!C4</f>
        <v>75895.634020172802</v>
      </c>
      <c r="BA5" s="20">
        <f>D5-'ptfire-rx'!D4</f>
        <v>145505.77528990142</v>
      </c>
      <c r="BB5" s="20">
        <f>E5-'ptfire-rx'!E4</f>
        <v>159969.41266094882</v>
      </c>
      <c r="BC5" s="20">
        <f>F5-'ptfire-rx'!F4</f>
        <v>47192.469504755034</v>
      </c>
      <c r="BD5" s="20">
        <f>G5-'ptfire-rx'!G4</f>
        <v>25681.428181185602</v>
      </c>
      <c r="BE5" s="20">
        <f>H5-'ptfire-rx'!H4</f>
        <v>169428.59611169886</v>
      </c>
      <c r="BF5" s="20">
        <f>I5-'ptfire-rx'!AN4</f>
        <v>2058.4558440157698</v>
      </c>
      <c r="BG5" s="20">
        <f>J5-'ptfire-rx'!AR4</f>
        <v>1631.6132655342167</v>
      </c>
      <c r="BH5" s="20">
        <f>K5-'ptfire-rx'!BD4</f>
        <v>3320.6867920072159</v>
      </c>
      <c r="BI5" s="20">
        <f>L5-'ptfire-rx'!BM4</f>
        <v>3822.6507893192065</v>
      </c>
      <c r="BJ5" s="20">
        <f>M5-'ptfire-rx'!BO4</f>
        <v>602.83447795641428</v>
      </c>
      <c r="BK5" s="20">
        <f>N5-'ptfire-rx'!AK4</f>
        <v>488.36006728872962</v>
      </c>
      <c r="BL5" s="20">
        <f>O5-'ptfire-rx'!AT4</f>
        <v>379.1247152966331</v>
      </c>
      <c r="BM5" s="20">
        <f t="shared" ref="BM5:BM53" si="17">P5</f>
        <v>2831.34227570025</v>
      </c>
      <c r="BN5" s="20">
        <f t="shared" ref="BN5:BN53" si="18">Q5</f>
        <v>2693.5767018605929</v>
      </c>
      <c r="BO5" s="61">
        <f t="shared" ref="BO5:BO53" si="19">R5</f>
        <v>0.30399641803999999</v>
      </c>
      <c r="BP5" s="61">
        <f t="shared" ref="BP5:BP53" si="20">S5</f>
        <v>4.0828167369978505</v>
      </c>
      <c r="BQ5" s="61">
        <f t="shared" ref="BQ5:BQ53" si="21">T5</f>
        <v>0.67484810846249998</v>
      </c>
      <c r="BR5" s="61">
        <f t="shared" ref="BR5:BR53" si="22">U5</f>
        <v>3.4053727089214001</v>
      </c>
      <c r="BS5" s="61">
        <f t="shared" ref="BS5:BS53" si="23">V5</f>
        <v>11.143861096641411</v>
      </c>
    </row>
    <row r="6" spans="1:71" x14ac:dyDescent="0.25">
      <c r="A6" s="22" t="s">
        <v>3</v>
      </c>
      <c r="B6" s="20">
        <f>rail!B5+nonpt!B5+ptagfire!B5+nonroad!B5+'onroad all'!AG5+cmv_c1c2!B5+'ptfire-rx'!B5+ptegu!B5+ptnonipm!B5+pt_oilgas!B5+np_oilgas!B5+rwc!B5+cmv_c3!B5+airports!B5+'ptfire-wild'!B5</f>
        <v>1168019.1493280693</v>
      </c>
      <c r="C6" s="20">
        <f>rail!C5+nonpt!C5+ptagfire!C5++nonroad!C5+'onroad all'!BZ5+cmv_c1c2!BE5+'ptfire-rx'!C5+ptegu!C5+ptnonipm!C5+pt_oilgas!C5+np_oilgas!C5+rwc!C5+cmv_c3!BE5+livestock!B5+airports!C5+'ptfire-wild'!C5+fertilizer!B5</f>
        <v>95569.053961379672</v>
      </c>
      <c r="D6" s="20">
        <f>rail!D5+nonpt!D5+ptagfire!D5++nonroad!D5+cmv_c1c2!D5+'ptfire-rx'!D5+ptegu!DW5+ptnonipm!D5+pt_oilgas!D5+np_oilgas!D5+rwc!D5+cmv_c3!D5+'onroad all'!CI5+airports!D5+'ptfire-wild'!D5</f>
        <v>153061.1416996753</v>
      </c>
      <c r="E6" s="20">
        <f>rail!E5+nonpt!E5+ptagfire!E5++nonroad!E5+cmv_c1c2!E5+'ptfire-rx'!E5+ptegu!E5+ptnonipm!E5+pt_oilgas!E5+np_oilgas!E5+rwc!E5+cmv_c3!E5+afdust!BA5+'onroad all'!DE5+'onroad all'!DD5+airports!E5+'ptfire-wild'!E5</f>
        <v>212146.57909330304</v>
      </c>
      <c r="F6" s="20">
        <f>rail!F5+nonpt!F5+ptagfire!F5++nonroad!F5+cmv_c1c2!F5+'ptfire-rx'!F5+ptegu!F5+ptnonipm!F5+pt_oilgas!F5+np_oilgas!F5+rwc!F5+cmv_c3!F5+afdust!BB5+'onroad all'!DD5+airports!F5+'ptfire-wild'!F5</f>
        <v>107266.03777906185</v>
      </c>
      <c r="G6" s="20">
        <f>rail!G5+nonpt!G5+ptagfire!G5++nonroad!G5+'onroad all'!DU5+cmv_c1c2!G5+'ptfire-rx'!G5+ptegu!FH5+ptnonipm!G5+pt_oilgas!G5+np_oilgas!G5+rwc!G5+cmv_c3!G5+airports!G5+'ptfire-wild'!G5</f>
        <v>66922.573672566999</v>
      </c>
      <c r="H6" s="20">
        <f>rail!H5+nonpt!H5+ptagfire!H5++nonroad!H5+'onroad all'!EI5+cmv_c1c2!H5+'ptfire-rx'!H5+ptegu!H5+ptnonipm!H5+pt_oilgas!H5+np_oilgas!H5+rwc!H5+cmv_c3!H5+livestock!C5+airports!H5+'ptfire-wild'!H5+vcp!H5</f>
        <v>272512.42741867597</v>
      </c>
      <c r="I6" s="20">
        <f>rail!AO5+nonpt!BN5+ptagfire!AI5+nonroad!AK5+'onroad all'!H5+cmv_c1c2!N5+'ptfire-rx'!AN5+ptegu!BM5+ptnonipm!BX5+pt_oilgas!BL5+np_oilgas!AT5+rwc!AJ5+cmv_c3!O5+livestock!U5+airports!AJ5+'ptfire-wild'!AK5+vcp!AA5</f>
        <v>5274.4551369441415</v>
      </c>
      <c r="J6" s="20">
        <f>rail!AU5+nonpt!BT5+ptagfire!AM5+nonroad!AP5+'onroad all'!P5+cmv_c1c2!T5+'ptfire-rx'!AR5+ptegu!BS5+ptnonipm!CD5+pt_oilgas!BR5+np_oilgas!AZ5+rwc!AN5+cmv_c3!T5+livestock!X5+airports!AM5+'ptfire-wild'!AO5+vcp!AE5</f>
        <v>3133.442301260116</v>
      </c>
      <c r="K6" s="20">
        <f>rail!BR5+nonpt!CY5+ptagfire!AX5+nonroad!BH5+'onroad all'!BC5+cmv_c1c2!AO5+'ptfire-rx'!BD5+ptegu!CX5+ptnonipm!DP5+pt_oilgas!CV5+np_oilgas!BV5+rwc!BC5+cmv_c3!AP5+livestock!AH5+airports!BE5+'ptfire-wild'!AZ5+vcp!AQ5</f>
        <v>11762.74864100026</v>
      </c>
      <c r="L6" s="20">
        <f>rail!CF5+nonpt!DO5+ptagfire!BG5+nonroad!BT5+'onroad all'!BU5+cmv_c1c2!BC5+'ptfire-rx'!BM5+ptegu!DM5+ptnonipm!EH5+pt_oilgas!DK5+np_oilgas!CJ5+rwc!BP5+cmv_c3!BC5+livestock!AN5+airports!BN5+'ptfire-wild'!BI5+vcp!AX5</f>
        <v>9733.5674247554362</v>
      </c>
      <c r="M6" s="20">
        <f>rail!CG5+nonpt!DQ5+nonroad!BU5+'onroad all'!BY5+cmv_c1c2!BD5+'ptfire-rx'!BO5+ptegu!DO5+ptnonipm!EJ5+pt_oilgas!DM5+np_oilgas!CK5+rwc!BQ5+cmv_c3!BD5+airports!BO5+'ptfire-wild'!BK5+vcp!AY5+ptagfire!BI5</f>
        <v>1314.4126916892724</v>
      </c>
      <c r="N6" s="20">
        <f>rail!AN5+nonpt!BK5+nonroad!AJ5+'onroad all'!G5+cmv_c1c2!M5+'ptfire-rx'!AK5+ptegu!BK5+ptnonipm!BU5+pt_oilgas!BJ5+np_oilgas!AS5+rwc!AI5+airports!AH5+cmv_c3!M5+'ptfire-wild'!AI5+ptagfire!AG5</f>
        <v>2129.5884262995846</v>
      </c>
      <c r="O6" s="20">
        <f>rail!AY5+nonpt!BY5+ptagfire!AO5+nonroad!AR5+'onroad all'!Z5+cmv_c1c2!V5+'ptfire-rx'!AT5+ptegu!BX5+ptnonipm!CI5+pt_oilgas!BW5+np_oilgas!BB5+rwc!AP5+airports!AO5+cmv_c3!V5+'ptfire-wild'!AQ5</f>
        <v>1525.8918101462425</v>
      </c>
      <c r="P6" s="20">
        <f>rail!AD5+nonroad!AD5+'onroad all'!AK5+'onroad all'!AL5+'onroad all'!AM5+'onroad all'!AN5+'onroad all'!AO5+'onroad all'!AP5+ptnonipm!BI5+SUM(airports!AR5:AW5)+SUM(cmv_c1c2!AC5:AH5)+SUM(cmv_c3!AC5:AH5)</f>
        <v>2465.469170767914</v>
      </c>
      <c r="Q6" s="20">
        <f>rail!AE5+nonroad!AE5+'onroad all'!AL5+'onroad all'!AM5+'onroad all'!AN5+'onroad all'!AO5+'onroad all'!AP5+ptnonipm!BJ5+SUM(airports!AS5:AW5)+SUM(cmv_c1c2!AD5:AH5)+SUM(cmv_c3!AD5:AH5)</f>
        <v>2343.9022591855805</v>
      </c>
      <c r="R6" s="61">
        <f>rail!P5+nonpt!T5+nonroad!R5+'onroad all'!AC5+ptegu!T5+ptnonipm!T5+pt_oilgas!S5+np_oilgas!R5+rwc!N5+SUM(cmv_c1c2!Z5:AA5)+SUM(cmv_c3!Z5:AA5)</f>
        <v>0.66323003396025715</v>
      </c>
      <c r="S6" s="61">
        <f>rail!K5+nonpt!L5+nonroad!U5+'onroad all'!M5+ptegu!L5+ptnonipm!L5+pt_oilgas!K5+np_oilgas!K5+SUM(cmv_c1c2!R5:S5)+SUM(cmv_c3!R5:S5)</f>
        <v>0.8185497107677463</v>
      </c>
      <c r="T6" s="61">
        <f>rail!O5+nonpt!P5+ptegu!P5+ptnonipm!P5+pt_oilgas!O5+np_oilgas!N5+rwc!M5+SUM(cmv_c1c2!W5:X5)+SUM(cmv_c3!W5:X5)</f>
        <v>0.31020542182206767</v>
      </c>
      <c r="U6" s="61">
        <f>rail!V5+nonpt!AI5+nonroad!T5+'onroad all'!CB5+ptegu!AH5+ptnonipm!AL5+pt_oilgas!AG5+np_oilgas!AB5+rwc!T5+SUM(cmv_c1c2!BG5:BH5)+SUM(cmv_c3!BG5:BH5)</f>
        <v>3.0515603783352852</v>
      </c>
      <c r="V6" s="61">
        <f>rail!T5+nonpt!AE5+nonroad!S5+'onroad all'!BS5+'onroad all'!BT5+ptegu!AD5+ptnonipm!AH5+pt_oilgas!AC5+np_oilgas!X5+rwc!R5+SUM(cmv_c1c2!BA5:BB5)+SUM(cmv_c3!BA5:BB5)</f>
        <v>17.022003647388036</v>
      </c>
      <c r="W6" s="61">
        <f>nonpt!CW5+ptegu!CV5+ptnonipm!DN5</f>
        <v>2.4662223385947635</v>
      </c>
      <c r="X6" s="68" t="s">
        <v>572</v>
      </c>
      <c r="AA6" s="22" t="s">
        <v>3</v>
      </c>
      <c r="AB6" s="20">
        <f>B6+beis!H5</f>
        <v>1280256.8197880692</v>
      </c>
      <c r="AC6" s="20">
        <f t="shared" si="2"/>
        <v>95569.053961379672</v>
      </c>
      <c r="AD6" s="20">
        <f>D6+beis!T5</f>
        <v>177049.72279937519</v>
      </c>
      <c r="AE6" s="20">
        <f t="shared" si="3"/>
        <v>212146.57909330304</v>
      </c>
      <c r="AF6" s="20">
        <f t="shared" si="4"/>
        <v>107266.03777906185</v>
      </c>
      <c r="AG6" s="20">
        <f t="shared" si="5"/>
        <v>66922.573672566999</v>
      </c>
      <c r="AH6" s="20">
        <f>H6+beis!Z5</f>
        <v>1461685.4476486659</v>
      </c>
      <c r="AI6" s="20">
        <f>I6+beis!E5</f>
        <v>17020.429637944144</v>
      </c>
      <c r="AJ6" s="20">
        <f t="shared" si="6"/>
        <v>3133.442301260116</v>
      </c>
      <c r="AK6" s="20">
        <f>K6+beis!N5</f>
        <v>27780.274152000158</v>
      </c>
      <c r="AL6" s="20">
        <f>L6+beis!R5</f>
        <v>73269.020946455435</v>
      </c>
      <c r="AM6" s="20">
        <f t="shared" si="7"/>
        <v>1314.4126916892724</v>
      </c>
      <c r="AN6" s="20">
        <f t="shared" si="8"/>
        <v>2129.5884262995846</v>
      </c>
      <c r="AO6" s="20">
        <f t="shared" si="9"/>
        <v>1525.8918101462425</v>
      </c>
      <c r="AP6" s="20">
        <f t="shared" si="10"/>
        <v>2465.469170767914</v>
      </c>
      <c r="AQ6" s="20">
        <f t="shared" si="11"/>
        <v>2343.9022591855805</v>
      </c>
      <c r="AR6" s="61">
        <f t="shared" si="12"/>
        <v>0.66323003396025715</v>
      </c>
      <c r="AS6" s="61">
        <f t="shared" si="13"/>
        <v>0.8185497107677463</v>
      </c>
      <c r="AT6" s="61">
        <f t="shared" si="14"/>
        <v>0.31020542182206767</v>
      </c>
      <c r="AU6" s="61">
        <f t="shared" si="15"/>
        <v>3.0515603783352852</v>
      </c>
      <c r="AV6" s="61">
        <f t="shared" si="16"/>
        <v>17.022003647388036</v>
      </c>
      <c r="AX6" s="22" t="s">
        <v>3</v>
      </c>
      <c r="AY6" s="20">
        <f>B6-'ptfire-rx'!B5</f>
        <v>565975.64007806929</v>
      </c>
      <c r="AZ6" s="20">
        <f>C6-'ptfire-rx'!C5</f>
        <v>85690.023584379669</v>
      </c>
      <c r="BA6" s="20">
        <f>D6-'ptfire-rx'!D5</f>
        <v>142956.9985716753</v>
      </c>
      <c r="BB6" s="20">
        <f>E6-'ptfire-rx'!E5</f>
        <v>148378.78361330304</v>
      </c>
      <c r="BC6" s="20">
        <f>F6-'ptfire-rx'!F5</f>
        <v>52928.940648061849</v>
      </c>
      <c r="BD6" s="20">
        <f>G6-'ptfire-rx'!G5</f>
        <v>61827.821123567002</v>
      </c>
      <c r="BE6" s="20">
        <f>H6-'ptfire-rx'!H5</f>
        <v>128833.97310867597</v>
      </c>
      <c r="BF6" s="20">
        <f>I6-'ptfire-rx'!AN5</f>
        <v>1577.2624899958714</v>
      </c>
      <c r="BG6" s="20">
        <f>J6-'ptfire-rx'!AR5</f>
        <v>1662.9388266867959</v>
      </c>
      <c r="BH6" s="20">
        <f>K6-'ptfire-rx'!BD5</f>
        <v>3015.7012064871396</v>
      </c>
      <c r="BI6" s="20">
        <f>L6-'ptfire-rx'!BM5</f>
        <v>4510.3064717375164</v>
      </c>
      <c r="BJ6" s="20">
        <f>M6-'ptfire-rx'!BO5</f>
        <v>317.90789520975034</v>
      </c>
      <c r="BK6" s="20">
        <f>N6-'ptfire-rx'!AK5</f>
        <v>316.45161807675458</v>
      </c>
      <c r="BL6" s="20">
        <f>O6-'ptfire-rx'!AT5</f>
        <v>225.49259644693257</v>
      </c>
      <c r="BM6" s="20">
        <f t="shared" si="17"/>
        <v>2465.469170767914</v>
      </c>
      <c r="BN6" s="20">
        <f t="shared" si="18"/>
        <v>2343.9022591855805</v>
      </c>
      <c r="BO6" s="61">
        <f t="shared" si="19"/>
        <v>0.66323003396025715</v>
      </c>
      <c r="BP6" s="61">
        <f t="shared" si="20"/>
        <v>0.8185497107677463</v>
      </c>
      <c r="BQ6" s="61">
        <f t="shared" si="21"/>
        <v>0.31020542182206767</v>
      </c>
      <c r="BR6" s="61">
        <f t="shared" si="22"/>
        <v>3.0515603783352852</v>
      </c>
      <c r="BS6" s="61">
        <f t="shared" si="23"/>
        <v>17.022003647388036</v>
      </c>
    </row>
    <row r="7" spans="1:71" x14ac:dyDescent="0.25">
      <c r="A7" s="22" t="s">
        <v>4</v>
      </c>
      <c r="B7" s="20">
        <f>rail!B6+nonpt!B6+ptagfire!B6+nonroad!B6+'onroad all'!AG6+cmv_c1c2!B6+'ptfire-rx'!B6+ptegu!B6+ptnonipm!B6+pt_oilgas!B6+np_oilgas!B6+rwc!B6+cmv_c3!B6+airports!B6+'ptfire-wild'!B6</f>
        <v>5313010.5325495992</v>
      </c>
      <c r="C7" s="20">
        <f>rail!C6+nonpt!C6+ptagfire!C6++nonroad!C6+'onroad all'!BZ6+cmv_c1c2!BE6+'ptfire-rx'!C6+ptegu!C6+ptnonipm!C6+pt_oilgas!C6+np_oilgas!C6+rwc!C6+cmv_c3!BE6+livestock!B6+airports!C6+'ptfire-wild'!C6+fertilizer!B6</f>
        <v>537623.86316554388</v>
      </c>
      <c r="D7" s="20">
        <f>rail!D6+nonpt!D6+ptagfire!D6++nonroad!D6+cmv_c1c2!D6+'ptfire-rx'!D6+ptegu!DW6+ptnonipm!D6+pt_oilgas!D6+np_oilgas!D6+rwc!D6+cmv_c3!D6+'onroad all'!CI6+airports!D6+'ptfire-wild'!D6</f>
        <v>489346.46835780342</v>
      </c>
      <c r="E7" s="20">
        <f>rail!E6+nonpt!E6+ptagfire!E6++nonroad!E6+cmv_c1c2!E6+'ptfire-rx'!E6+ptegu!E6+ptnonipm!E6+pt_oilgas!E6+np_oilgas!E6+rwc!E6+cmv_c3!E6+afdust!BA6+'onroad all'!DE6+'onroad all'!DD6+airports!E6+'ptfire-wild'!E6</f>
        <v>668314.19366745534</v>
      </c>
      <c r="F7" s="20">
        <f>rail!F6+nonpt!F6+ptagfire!F6++nonroad!F6+cmv_c1c2!F6+'ptfire-rx'!F6+ptegu!F6+ptnonipm!F6+pt_oilgas!F6+np_oilgas!F6+rwc!F6+cmv_c3!F6+afdust!BB6+'onroad all'!DD6+airports!F6+'ptfire-wild'!F6</f>
        <v>414860.25358861033</v>
      </c>
      <c r="G7" s="20">
        <f>rail!G6+nonpt!G6+ptagfire!G6++nonroad!G6+'onroad all'!DU6+cmv_c1c2!G6+'ptfire-rx'!G6+ptegu!FH6+ptnonipm!G6+pt_oilgas!G6+np_oilgas!G6+rwc!G6+cmv_c3!G6+airports!G6+'ptfire-wild'!G6</f>
        <v>49517.905396306851</v>
      </c>
      <c r="H7" s="20">
        <f>rail!H6+nonpt!H6+ptagfire!H6++nonroad!H6+'onroad all'!EI6+cmv_c1c2!H6+'ptfire-rx'!H6+ptegu!H6+ptnonipm!H6+pt_oilgas!H6+np_oilgas!H6+rwc!H6+cmv_c3!H6+livestock!C6+airports!H6+'ptfire-wild'!H6+vcp!H6</f>
        <v>1533249.3813910503</v>
      </c>
      <c r="I7" s="20">
        <f>rail!AO6+nonpt!BN6+ptagfire!AI6+nonroad!AK6+'onroad all'!H6+cmv_c1c2!N6+'ptfire-rx'!AN6+ptegu!BM6+ptnonipm!BX6+pt_oilgas!BL6+np_oilgas!AT6+rwc!AJ6+cmv_c3!O6+livestock!U6+airports!AJ6+'ptfire-wild'!AK6+vcp!AA6</f>
        <v>29397.811881721194</v>
      </c>
      <c r="J7" s="20">
        <f>rail!AU6+nonpt!BT6+ptagfire!AM6+nonroad!AP6+'onroad all'!P6+cmv_c1c2!T6+'ptfire-rx'!AR6+ptegu!BS6+ptnonipm!CD6+pt_oilgas!BR6+np_oilgas!AZ6+rwc!AN6+cmv_c3!T6+livestock!X6+airports!AM6+'ptfire-wild'!AO6+vcp!AE6</f>
        <v>12437.671554660543</v>
      </c>
      <c r="K7" s="20">
        <f>rail!BR6+nonpt!CY6+ptagfire!AX6+nonroad!BH6+'onroad all'!BC6+cmv_c1c2!AO6+'ptfire-rx'!BD6+ptegu!CX6+ptnonipm!DP6+pt_oilgas!CV6+np_oilgas!BV6+rwc!BC6+cmv_c3!AP6+livestock!AH6+airports!BE6+'ptfire-wild'!AZ6+vcp!AQ6</f>
        <v>42739.449984582112</v>
      </c>
      <c r="L7" s="20">
        <f>rail!CF6+nonpt!DO6+ptagfire!BG6+nonroad!BT6+'onroad all'!BU6+cmv_c1c2!BC6+'ptfire-rx'!BM6+ptegu!DM6+ptnonipm!EH6+pt_oilgas!DK6+np_oilgas!CJ6+rwc!BP6+cmv_c3!BC6+livestock!AN6+airports!BN6+'ptfire-wild'!BI6+vcp!AX6</f>
        <v>46873.031925358242</v>
      </c>
      <c r="M7" s="20">
        <f>rail!CG6+nonpt!DQ6+nonroad!BU6+'onroad all'!BY6+cmv_c1c2!BD6+'ptfire-rx'!BO6+ptegu!DO6+ptnonipm!EJ6+pt_oilgas!DM6+np_oilgas!CK6+rwc!BQ6+cmv_c3!BD6+airports!BO6+'ptfire-wild'!BK6+vcp!AY6+ptagfire!BI6</f>
        <v>7604.4395055333662</v>
      </c>
      <c r="N7" s="20">
        <f>rail!AN6+nonpt!BK6+nonroad!AJ6+'onroad all'!G6+cmv_c1c2!M6+'ptfire-rx'!AK6+ptegu!BK6+ptnonipm!BU6+pt_oilgas!BJ6+np_oilgas!AS6+rwc!AI6+airports!AH6+cmv_c3!M6+'ptfire-wild'!AI6+ptagfire!AG6</f>
        <v>7886.4733459742465</v>
      </c>
      <c r="O7" s="20">
        <f>rail!AY6+nonpt!BY6+ptagfire!AO6+nonroad!AR6+'onroad all'!Z6+cmv_c1c2!V6+'ptfire-rx'!AT6+ptegu!BX6+ptnonipm!CI6+pt_oilgas!BW6+np_oilgas!BB6+rwc!AP6+airports!AO6+cmv_c3!V6+'ptfire-wild'!AQ6</f>
        <v>4636.7754336224607</v>
      </c>
      <c r="P7" s="20">
        <f>rail!AD6+nonroad!AD6+'onroad all'!AK6+'onroad all'!AL6+'onroad all'!AM6+'onroad all'!AN6+'onroad all'!AO6+'onroad all'!AP6+ptnonipm!BI6+SUM(airports!AR6:AW6)+SUM(cmv_c1c2!AC6:AH6)+SUM(cmv_c3!AC6:AH6)</f>
        <v>7051.0613019991906</v>
      </c>
      <c r="Q7" s="20">
        <f>rail!AE6+nonroad!AE6+'onroad all'!AL6+'onroad all'!AM6+'onroad all'!AN6+'onroad all'!AO6+'onroad all'!AP6+ptnonipm!BJ6+SUM(airports!AS6:AW6)+SUM(cmv_c1c2!AD6:AH6)+SUM(cmv_c3!AD6:AH6)</f>
        <v>6571.6477488777455</v>
      </c>
      <c r="R7" s="61">
        <f>rail!P6+nonpt!T6+nonroad!R6+'onroad all'!AC6+ptegu!T6+ptnonipm!T6+pt_oilgas!S6+np_oilgas!R6+rwc!N6+SUM(cmv_c1c2!Z6:AA6)+SUM(cmv_c3!Z6:AA6)</f>
        <v>0.71608758167973863</v>
      </c>
      <c r="S7" s="61">
        <f>rail!K6+nonpt!L6+nonroad!U6+'onroad all'!M6+ptegu!L6+ptnonipm!L6+pt_oilgas!K6+np_oilgas!K6+SUM(cmv_c1c2!R6:S6)+SUM(cmv_c3!R6:S6)</f>
        <v>3.2330061712188316</v>
      </c>
      <c r="T7" s="61">
        <f>rail!O6+nonpt!P6+ptegu!P6+ptnonipm!P6+pt_oilgas!O6+np_oilgas!N6+rwc!M6+SUM(cmv_c1c2!W6:X6)+SUM(cmv_c3!W6:X6)</f>
        <v>0.69616417639395289</v>
      </c>
      <c r="U7" s="61">
        <f>rail!V6+nonpt!AI6+nonroad!T6+'onroad all'!CB6+ptegu!AH6+ptnonipm!AL6+pt_oilgas!AG6+np_oilgas!AB6+rwc!T6+SUM(cmv_c1c2!BG6:BH6)+SUM(cmv_c3!BG6:BH6)</f>
        <v>7.482251274749915</v>
      </c>
      <c r="V7" s="61">
        <f>rail!T6+nonpt!AE6+nonroad!S6+'onroad all'!BS6+'onroad all'!BT6+ptegu!AD6+ptnonipm!AH6+pt_oilgas!AC6+np_oilgas!X6+rwc!R6+SUM(cmv_c1c2!BA6:BB6)+SUM(cmv_c3!BA6:BB6)</f>
        <v>23.8601787303921</v>
      </c>
      <c r="W7" s="61">
        <f>nonpt!CW6+ptegu!CV6+ptnonipm!DN6</f>
        <v>0.43690626328001003</v>
      </c>
      <c r="X7" s="68"/>
      <c r="AA7" s="22" t="s">
        <v>4</v>
      </c>
      <c r="AB7" s="20">
        <f>B7+beis!H6</f>
        <v>5569210.2644995991</v>
      </c>
      <c r="AC7" s="20">
        <f t="shared" si="2"/>
        <v>537623.86316554388</v>
      </c>
      <c r="AD7" s="20">
        <f>D7+beis!T6</f>
        <v>529784.71430880332</v>
      </c>
      <c r="AE7" s="20">
        <f t="shared" si="3"/>
        <v>668314.19366745534</v>
      </c>
      <c r="AF7" s="20">
        <f t="shared" si="4"/>
        <v>414860.25358861033</v>
      </c>
      <c r="AG7" s="20">
        <f t="shared" si="5"/>
        <v>49517.905396306851</v>
      </c>
      <c r="AH7" s="20">
        <f>H7+beis!Z6</f>
        <v>3146958.3360910406</v>
      </c>
      <c r="AI7" s="20">
        <f>I7+beis!E6</f>
        <v>56234.357169721094</v>
      </c>
      <c r="AJ7" s="20">
        <f t="shared" si="6"/>
        <v>12437.671554660543</v>
      </c>
      <c r="AK7" s="20">
        <f>K7+beis!N6</f>
        <v>79335.417841582006</v>
      </c>
      <c r="AL7" s="20">
        <f>L7+beis!R6</f>
        <v>183525.27043095825</v>
      </c>
      <c r="AM7" s="20">
        <f t="shared" si="7"/>
        <v>7604.4395055333662</v>
      </c>
      <c r="AN7" s="20">
        <f t="shared" si="8"/>
        <v>7886.4733459742465</v>
      </c>
      <c r="AO7" s="20">
        <f t="shared" si="9"/>
        <v>4636.7754336224607</v>
      </c>
      <c r="AP7" s="20">
        <f t="shared" si="10"/>
        <v>7051.0613019991906</v>
      </c>
      <c r="AQ7" s="20">
        <f t="shared" si="11"/>
        <v>6571.6477488777455</v>
      </c>
      <c r="AR7" s="61">
        <f t="shared" si="12"/>
        <v>0.71608758167973863</v>
      </c>
      <c r="AS7" s="61">
        <f t="shared" si="13"/>
        <v>3.2330061712188316</v>
      </c>
      <c r="AT7" s="61">
        <f t="shared" si="14"/>
        <v>0.69616417639395289</v>
      </c>
      <c r="AU7" s="61">
        <f t="shared" si="15"/>
        <v>7.482251274749915</v>
      </c>
      <c r="AV7" s="61">
        <f t="shared" si="16"/>
        <v>23.8601787303921</v>
      </c>
      <c r="AX7" s="22" t="s">
        <v>4</v>
      </c>
      <c r="AY7" s="20">
        <f>B7-'ptfire-rx'!B6</f>
        <v>5095619.653179599</v>
      </c>
      <c r="AZ7" s="20">
        <f>C7-'ptfire-rx'!C6</f>
        <v>534095.49244054384</v>
      </c>
      <c r="BA7" s="20">
        <f>D7-'ptfire-rx'!D6</f>
        <v>486110.80308780342</v>
      </c>
      <c r="BB7" s="20">
        <f>E7-'ptfire-rx'!E6</f>
        <v>644993.05995545536</v>
      </c>
      <c r="BC7" s="20">
        <f>F7-'ptfire-rx'!F6</f>
        <v>394753.69958361035</v>
      </c>
      <c r="BD7" s="20">
        <f>G7-'ptfire-rx'!G6</f>
        <v>47810.320106306848</v>
      </c>
      <c r="BE7" s="20">
        <f>H7-'ptfire-rx'!H6</f>
        <v>1480601.4274990503</v>
      </c>
      <c r="BF7" s="20">
        <f>I7-'ptfire-rx'!AN6</f>
        <v>27575.528012202223</v>
      </c>
      <c r="BG7" s="20">
        <f>J7-'ptfire-rx'!AR6</f>
        <v>12031.049422030406</v>
      </c>
      <c r="BH7" s="20">
        <f>K7-'ptfire-rx'!BD6</f>
        <v>40426.897738545551</v>
      </c>
      <c r="BI7" s="20">
        <f>L7-'ptfire-rx'!BM6</f>
        <v>44805.549875019329</v>
      </c>
      <c r="BJ7" s="20">
        <f>M7-'ptfire-rx'!BO6</f>
        <v>7238.5927609128585</v>
      </c>
      <c r="BK7" s="20">
        <f>N7-'ptfire-rx'!AK6</f>
        <v>7267.7004766066475</v>
      </c>
      <c r="BL7" s="20">
        <f>O7-'ptfire-rx'!AT6</f>
        <v>4413.0819433041124</v>
      </c>
      <c r="BM7" s="20">
        <f t="shared" si="17"/>
        <v>7051.0613019991906</v>
      </c>
      <c r="BN7" s="20">
        <f t="shared" si="18"/>
        <v>6571.6477488777455</v>
      </c>
      <c r="BO7" s="61">
        <f t="shared" si="19"/>
        <v>0.71608758167973863</v>
      </c>
      <c r="BP7" s="61">
        <f t="shared" si="20"/>
        <v>3.2330061712188316</v>
      </c>
      <c r="BQ7" s="61">
        <f t="shared" si="21"/>
        <v>0.69616417639395289</v>
      </c>
      <c r="BR7" s="61">
        <f t="shared" si="22"/>
        <v>7.482251274749915</v>
      </c>
      <c r="BS7" s="61">
        <f t="shared" si="23"/>
        <v>23.8601787303921</v>
      </c>
    </row>
    <row r="8" spans="1:71" x14ac:dyDescent="0.25">
      <c r="A8" s="22" t="s">
        <v>5</v>
      </c>
      <c r="B8" s="20">
        <f>rail!B7+nonpt!B7+ptagfire!B7+nonroad!B7+'onroad all'!AG7+cmv_c1c2!B7+'ptfire-rx'!B7+ptegu!B7+ptnonipm!B7+pt_oilgas!B7+np_oilgas!B7+rwc!B7+cmv_c3!B7+airports!B7+'ptfire-wild'!B7</f>
        <v>1665621.6766458999</v>
      </c>
      <c r="C8" s="20">
        <f>rail!C7+nonpt!C7+ptagfire!C7++nonroad!C7+'onroad all'!BZ7+cmv_c1c2!BE7+'ptfire-rx'!C7+ptegu!C7+ptnonipm!C7+pt_oilgas!C7+np_oilgas!C7+rwc!C7+cmv_c3!BE7+livestock!B7+airports!C7+'ptfire-wild'!C7+fertilizer!B7</f>
        <v>142795.9295511544</v>
      </c>
      <c r="D8" s="20">
        <f>rail!D7+nonpt!D7+ptagfire!D7++nonroad!D7+cmv_c1c2!D7+'ptfire-rx'!D7+ptegu!DW7+ptnonipm!D7+pt_oilgas!D7+np_oilgas!D7+rwc!D7+cmv_c3!D7+'onroad all'!CI7+airports!D7+'ptfire-wild'!D7</f>
        <v>174562.57778166141</v>
      </c>
      <c r="E8" s="20">
        <f>rail!E7+nonpt!E7+ptagfire!E7++nonroad!E7+cmv_c1c2!E7+'ptfire-rx'!E7+ptegu!E7+ptnonipm!E7+pt_oilgas!E7+np_oilgas!E7+rwc!E7+cmv_c3!E7+afdust!BA7+'onroad all'!DE7+'onroad all'!DD7+airports!E7+'ptfire-wild'!E7</f>
        <v>272357.98226912325</v>
      </c>
      <c r="F8" s="20">
        <f>rail!F7+nonpt!F7+ptagfire!F7++nonroad!F7+cmv_c1c2!F7+'ptfire-rx'!F7+ptegu!F7+ptnonipm!F7+pt_oilgas!F7+np_oilgas!F7+rwc!F7+cmv_c3!F7+afdust!BB7+'onroad all'!DD7+airports!F7+'ptfire-wild'!F7</f>
        <v>125855.21226661923</v>
      </c>
      <c r="G8" s="20">
        <f>rail!G7+nonpt!G7+ptagfire!G7++nonroad!G7+'onroad all'!DU7+cmv_c1c2!G7+'ptfire-rx'!G7+ptegu!FH7+ptnonipm!G7+pt_oilgas!G7+np_oilgas!G7+rwc!G7+cmv_c3!G7+airports!G7+'ptfire-wild'!G7</f>
        <v>22575.183012498201</v>
      </c>
      <c r="H8" s="20">
        <f>rail!H7+nonpt!H7+ptagfire!H7++nonroad!H7+'onroad all'!EI7+cmv_c1c2!H7+'ptfire-rx'!H7+ptegu!H7+ptnonipm!H7+pt_oilgas!H7+np_oilgas!H7+rwc!H7+cmv_c3!H7+livestock!C7+airports!H7+'ptfire-wild'!H7+vcp!H7</f>
        <v>485151.68867683999</v>
      </c>
      <c r="I8" s="20">
        <f>rail!AO7+nonpt!BN7+ptagfire!AI7+nonroad!AK7+'onroad all'!H7+cmv_c1c2!N7+'ptfire-rx'!AN7+ptegu!BM7+ptnonipm!BX7+pt_oilgas!BL7+np_oilgas!AT7+rwc!AJ7+cmv_c3!O7+livestock!U7+airports!AJ7+'ptfire-wild'!AK7+vcp!AA7</f>
        <v>11850.807350562394</v>
      </c>
      <c r="J8" s="20">
        <f>rail!AU7+nonpt!BT7+ptagfire!AM7+nonroad!AP7+'onroad all'!P7+cmv_c1c2!T7+'ptfire-rx'!AR7+ptegu!BS7+ptnonipm!CD7+pt_oilgas!BR7+np_oilgas!AZ7+rwc!AN7+cmv_c3!T7+livestock!X7+airports!AM7+'ptfire-wild'!AO7+vcp!AE7</f>
        <v>5151.9623476142915</v>
      </c>
      <c r="K8" s="20">
        <f>rail!BR7+nonpt!CY7+ptagfire!AX7+nonroad!BH7+'onroad all'!BC7+cmv_c1c2!AO7+'ptfire-rx'!BD7+ptegu!CX7+ptnonipm!DP7+pt_oilgas!CV7+np_oilgas!BV7+rwc!BC7+cmv_c3!AP7+livestock!AH7+airports!BE7+'ptfire-wild'!AZ7+vcp!AQ7</f>
        <v>24428.288523404022</v>
      </c>
      <c r="L8" s="20">
        <f>rail!CF7+nonpt!DO7+ptagfire!BG7+nonroad!BT7+'onroad all'!BU7+cmv_c1c2!BC7+'ptfire-rx'!BM7+ptegu!DM7+ptnonipm!EH7+pt_oilgas!DK7+np_oilgas!CJ7+rwc!BP7+cmv_c3!BC7+livestock!AN7+airports!BN7+'ptfire-wild'!BI7+vcp!AX7</f>
        <v>22260.892377495136</v>
      </c>
      <c r="M8" s="20">
        <f>rail!CG7+nonpt!DQ7+nonroad!BU7+'onroad all'!BY7+cmv_c1c2!BD7+'ptfire-rx'!BO7+ptegu!DO7+ptnonipm!EJ7+pt_oilgas!DM7+np_oilgas!CK7+rwc!BQ7+cmv_c3!BD7+airports!BO7+'ptfire-wild'!BK7+vcp!AY7+ptagfire!BI7</f>
        <v>2536.8459783681446</v>
      </c>
      <c r="N8" s="20">
        <f>rail!AN7+nonpt!BK7+nonroad!AJ7+'onroad all'!G7+cmv_c1c2!M7+'ptfire-rx'!AK7+ptegu!BK7+ptnonipm!BU7+pt_oilgas!BJ7+np_oilgas!AS7+rwc!AI7+airports!AH7+cmv_c3!M7+'ptfire-wild'!AI7+ptagfire!AG7</f>
        <v>3259.8506546793024</v>
      </c>
      <c r="O8" s="20">
        <f>rail!AY7+nonpt!BY7+ptagfire!AO7+nonroad!AR7+'onroad all'!Z7+cmv_c1c2!V7+'ptfire-rx'!AT7+ptegu!BX7+ptnonipm!CI7+pt_oilgas!BW7+np_oilgas!BB7+rwc!AP7+airports!AO7+cmv_c3!V7+'ptfire-wild'!AQ7</f>
        <v>1670.1143674617372</v>
      </c>
      <c r="P8" s="20">
        <f>rail!AD7+nonroad!AD7+'onroad all'!AK7+'onroad all'!AL7+'onroad all'!AM7+'onroad all'!AN7+'onroad all'!AO7+'onroad all'!AP7+ptnonipm!BI7+SUM(airports!AR7:AW7)+SUM(cmv_c1c2!AC7:AH7)+SUM(cmv_c3!AC7:AH7)</f>
        <v>1889.5514821095146</v>
      </c>
      <c r="Q8" s="20">
        <f>rail!AE7+nonroad!AE7+'onroad all'!AL7+'onroad all'!AM7+'onroad all'!AN7+'onroad all'!AO7+'onroad all'!AP7+ptnonipm!BJ7+SUM(airports!AS7:AW7)+SUM(cmv_c1c2!AD7:AH7)+SUM(cmv_c3!AD7:AH7)</f>
        <v>1789.1286457709823</v>
      </c>
      <c r="R8" s="61">
        <f>rail!P7+nonpt!T7+nonroad!R7+'onroad all'!AC7+ptegu!T7+ptnonipm!T7+pt_oilgas!S7+np_oilgas!R7+rwc!N7+SUM(cmv_c1c2!Z7:AA7)+SUM(cmv_c3!Z7:AA7)</f>
        <v>1.3695270431</v>
      </c>
      <c r="S8" s="61">
        <f>rail!K7+nonpt!L7+nonroad!U7+'onroad all'!M7+ptegu!L7+ptnonipm!L7+pt_oilgas!K7+np_oilgas!K7+SUM(cmv_c1c2!R7:S7)+SUM(cmv_c3!R7:S7)</f>
        <v>0.8634030654999999</v>
      </c>
      <c r="T8" s="61">
        <f>rail!O7+nonpt!P7+ptegu!P7+ptnonipm!P7+pt_oilgas!O7+np_oilgas!N7+rwc!M7+SUM(cmv_c1c2!W7:X7)+SUM(cmv_c3!W7:X7)</f>
        <v>9.0149002300000017E-2</v>
      </c>
      <c r="U8" s="61">
        <f>rail!V7+nonpt!AI7+nonroad!T7+'onroad all'!CB7+ptegu!AH7+ptnonipm!AL7+pt_oilgas!AG7+np_oilgas!AB7+rwc!T7+SUM(cmv_c1c2!BG7:BH7)+SUM(cmv_c3!BG7:BH7)</f>
        <v>8.6030348872000015</v>
      </c>
      <c r="V8" s="61">
        <f>rail!T7+nonpt!AE7+nonroad!S7+'onroad all'!BS7+'onroad all'!BT7+ptegu!AD7+ptnonipm!AH7+pt_oilgas!AC7+np_oilgas!X7+rwc!R7+SUM(cmv_c1c2!BA7:BB7)+SUM(cmv_c3!BA7:BB7)</f>
        <v>12.275960098699999</v>
      </c>
      <c r="W8" s="61">
        <f>nonpt!CW7+ptegu!CV7+ptnonipm!DN7</f>
        <v>1.39790315934523</v>
      </c>
      <c r="X8" s="68"/>
      <c r="AA8" s="22" t="s">
        <v>5</v>
      </c>
      <c r="AB8" s="20">
        <f>B8+beis!H7</f>
        <v>1743080.7483758999</v>
      </c>
      <c r="AC8" s="20">
        <f t="shared" si="2"/>
        <v>142795.9295511544</v>
      </c>
      <c r="AD8" s="20">
        <f>D8+beis!T7</f>
        <v>193814.01917131181</v>
      </c>
      <c r="AE8" s="20">
        <f t="shared" si="3"/>
        <v>272357.98226912325</v>
      </c>
      <c r="AF8" s="20">
        <f t="shared" si="4"/>
        <v>125855.21226661923</v>
      </c>
      <c r="AG8" s="20">
        <f t="shared" si="5"/>
        <v>22575.183012498201</v>
      </c>
      <c r="AH8" s="20">
        <f>H8+beis!Z7</f>
        <v>859142.60054683895</v>
      </c>
      <c r="AI8" s="20">
        <f>I8+beis!E7</f>
        <v>19965.482463562395</v>
      </c>
      <c r="AJ8" s="20">
        <f t="shared" si="6"/>
        <v>5151.9623476142915</v>
      </c>
      <c r="AK8" s="20">
        <f>K8+beis!N7</f>
        <v>35493.947517403925</v>
      </c>
      <c r="AL8" s="20">
        <f>L8+beis!R7</f>
        <v>67784.046596495042</v>
      </c>
      <c r="AM8" s="20">
        <f t="shared" si="7"/>
        <v>2536.8459783681446</v>
      </c>
      <c r="AN8" s="20">
        <f t="shared" si="8"/>
        <v>3259.8506546793024</v>
      </c>
      <c r="AO8" s="20">
        <f t="shared" si="9"/>
        <v>1670.1143674617372</v>
      </c>
      <c r="AP8" s="20">
        <f t="shared" si="10"/>
        <v>1889.5514821095146</v>
      </c>
      <c r="AQ8" s="20">
        <f t="shared" si="11"/>
        <v>1789.1286457709823</v>
      </c>
      <c r="AR8" s="61">
        <f t="shared" si="12"/>
        <v>1.3695270431</v>
      </c>
      <c r="AS8" s="61">
        <f t="shared" si="13"/>
        <v>0.8634030654999999</v>
      </c>
      <c r="AT8" s="61">
        <f t="shared" si="14"/>
        <v>9.0149002300000017E-2</v>
      </c>
      <c r="AU8" s="61">
        <f t="shared" si="15"/>
        <v>8.6030348872000015</v>
      </c>
      <c r="AV8" s="61">
        <f t="shared" si="16"/>
        <v>12.275960098699999</v>
      </c>
      <c r="AX8" s="22" t="s">
        <v>5</v>
      </c>
      <c r="AY8" s="20">
        <f>B8-'ptfire-rx'!B7</f>
        <v>1516456.0605758999</v>
      </c>
      <c r="AZ8" s="20">
        <f>C8-'ptfire-rx'!C7</f>
        <v>140377.64412215439</v>
      </c>
      <c r="BA8" s="20">
        <f>D8-'ptfire-rx'!D7</f>
        <v>172452.17523266142</v>
      </c>
      <c r="BB8" s="20">
        <f>E8-'ptfire-rx'!E7</f>
        <v>256440.56787212327</v>
      </c>
      <c r="BC8" s="20">
        <f>F8-'ptfire-rx'!F7</f>
        <v>112125.86101361923</v>
      </c>
      <c r="BD8" s="20">
        <f>G8-'ptfire-rx'!G7</f>
        <v>21437.191099498199</v>
      </c>
      <c r="BE8" s="20">
        <f>H8-'ptfire-rx'!H7</f>
        <v>449039.49783583998</v>
      </c>
      <c r="BF8" s="20">
        <f>I8-'ptfire-rx'!AN7</f>
        <v>10352.649761231025</v>
      </c>
      <c r="BG8" s="20">
        <f>J8-'ptfire-rx'!AR7</f>
        <v>4807.9442662283072</v>
      </c>
      <c r="BH8" s="20">
        <f>K8-'ptfire-rx'!BD7</f>
        <v>21939.207773768961</v>
      </c>
      <c r="BI8" s="20">
        <f>L8-'ptfire-rx'!BM7</f>
        <v>19568.159384925515</v>
      </c>
      <c r="BJ8" s="20">
        <f>M8-'ptfire-rx'!BO7</f>
        <v>2215.6080132896518</v>
      </c>
      <c r="BK8" s="20">
        <f>N8-'ptfire-rx'!AK7</f>
        <v>2758.6110473505432</v>
      </c>
      <c r="BL8" s="20">
        <f>O8-'ptfire-rx'!AT7</f>
        <v>1477.9407543977911</v>
      </c>
      <c r="BM8" s="20">
        <f t="shared" si="17"/>
        <v>1889.5514821095146</v>
      </c>
      <c r="BN8" s="20">
        <f t="shared" si="18"/>
        <v>1789.1286457709823</v>
      </c>
      <c r="BO8" s="61">
        <f t="shared" si="19"/>
        <v>1.3695270431</v>
      </c>
      <c r="BP8" s="61">
        <f t="shared" si="20"/>
        <v>0.8634030654999999</v>
      </c>
      <c r="BQ8" s="61">
        <f t="shared" si="21"/>
        <v>9.0149002300000017E-2</v>
      </c>
      <c r="BR8" s="61">
        <f t="shared" si="22"/>
        <v>8.6030348872000015</v>
      </c>
      <c r="BS8" s="61">
        <f t="shared" si="23"/>
        <v>12.275960098699999</v>
      </c>
    </row>
    <row r="9" spans="1:71" x14ac:dyDescent="0.25">
      <c r="A9" s="22" t="s">
        <v>6</v>
      </c>
      <c r="B9" s="20">
        <f>rail!B8+nonpt!B8+ptagfire!B8+nonroad!B8+'onroad all'!AG8+cmv_c1c2!B8+'ptfire-rx'!B8+ptegu!B8+ptnonipm!B8+pt_oilgas!B8+np_oilgas!B8+rwc!B8+cmv_c3!B8+airports!B8+'ptfire-wild'!B8</f>
        <v>286729.25543257</v>
      </c>
      <c r="C9" s="20">
        <f>rail!C8+nonpt!C8+ptagfire!C8++nonroad!C8+'onroad all'!BZ8+cmv_c1c2!BE8+'ptfire-rx'!C8+ptegu!C8+ptnonipm!C8+pt_oilgas!C8+np_oilgas!C8+rwc!C8+cmv_c3!BE8+livestock!B8+airports!C8+'ptfire-wild'!C8+fertilizer!B8</f>
        <v>5556.4792391301517</v>
      </c>
      <c r="D9" s="20">
        <f>rail!D8+nonpt!D8+ptagfire!D8++nonroad!D8+cmv_c1c2!D8+'ptfire-rx'!D8+ptegu!DW8+ptnonipm!D8+pt_oilgas!D8+np_oilgas!D8+rwc!D8+cmv_c3!D8+'onroad all'!CI8+airports!D8+'ptfire-wild'!D8</f>
        <v>39490.745702900167</v>
      </c>
      <c r="E9" s="20">
        <f>rail!E8+nonpt!E8+ptagfire!E8++nonroad!E8+cmv_c1c2!E8+'ptfire-rx'!E8+ptegu!E8+ptnonipm!E8+pt_oilgas!E8+np_oilgas!E8+rwc!E8+cmv_c3!E8+afdust!BA8+'onroad all'!DE8+'onroad all'!DD8+airports!E8+'ptfire-wild'!E8</f>
        <v>13921.898151421414</v>
      </c>
      <c r="F9" s="20">
        <f>rail!F8+nonpt!F8+ptagfire!F8++nonroad!F8+cmv_c1c2!F8+'ptfire-rx'!F8+ptegu!F8+ptnonipm!F8+pt_oilgas!F8+np_oilgas!F8+rwc!F8+cmv_c3!F8+afdust!BB8+'onroad all'!DD8+airports!F8+'ptfire-wild'!F8</f>
        <v>9232.9247340954844</v>
      </c>
      <c r="G9" s="20">
        <f>rail!G8+nonpt!G8+ptagfire!G8++nonroad!G8+'onroad all'!DU8+cmv_c1c2!G8+'ptfire-rx'!G8+ptegu!FH8+ptnonipm!G8+pt_oilgas!G8+np_oilgas!G8+rwc!G8+cmv_c3!G8+airports!G8+'ptfire-wild'!G8</f>
        <v>2841.3398710821166</v>
      </c>
      <c r="H9" s="20">
        <f>rail!H8+nonpt!H8+ptagfire!H8++nonroad!H8+'onroad all'!EI8+cmv_c1c2!H8+'ptfire-rx'!H8+ptegu!H8+ptnonipm!H8+pt_oilgas!H8+np_oilgas!H8+rwc!H8+cmv_c3!H8+livestock!C8+airports!H8+'ptfire-wild'!H8+vcp!H8</f>
        <v>54551.658894290085</v>
      </c>
      <c r="I9" s="20">
        <f>rail!AO8+nonpt!BN8+ptagfire!AI8+nonroad!AK8+'onroad all'!H8+cmv_c1c2!N8+'ptfire-rx'!AN8+ptegu!BM8+ptnonipm!BX8+pt_oilgas!BL8+np_oilgas!AT8+rwc!AJ8+cmv_c3!O8+livestock!U8+airports!AJ8+'ptfire-wild'!AK8+vcp!AA8</f>
        <v>325.1940776834233</v>
      </c>
      <c r="J9" s="20">
        <f>rail!AU8+nonpt!BT8+ptagfire!AM8+nonroad!AP8+'onroad all'!P8+cmv_c1c2!T8+'ptfire-rx'!AR8+ptegu!BS8+ptnonipm!CD8+pt_oilgas!BR8+np_oilgas!AZ8+rwc!AN8+cmv_c3!T8+livestock!X8+airports!AM8+'ptfire-wild'!AO8+vcp!AE8</f>
        <v>747.42296157581802</v>
      </c>
      <c r="K9" s="20">
        <f>rail!BR8+nonpt!CY8+ptagfire!AX8+nonroad!BH8+'onroad all'!BC8+cmv_c1c2!AO8+'ptfire-rx'!BD8+ptegu!CX8+ptnonipm!DP8+pt_oilgas!CV8+np_oilgas!BV8+rwc!BC8+cmv_c3!AP8+livestock!AH8+airports!BE8+'ptfire-wild'!AZ8+vcp!AQ8</f>
        <v>598.43264935716627</v>
      </c>
      <c r="L9" s="20">
        <f>rail!CF8+nonpt!DO8+ptagfire!BG8+nonroad!BT8+'onroad all'!BU8+cmv_c1c2!BC8+'ptfire-rx'!BM8+ptegu!DM8+ptnonipm!EH8+pt_oilgas!DK8+np_oilgas!CJ8+rwc!BP8+cmv_c3!BC8+livestock!AN8+airports!BN8+'ptfire-wild'!BI8+vcp!AX8</f>
        <v>720.70065170630949</v>
      </c>
      <c r="M9" s="20">
        <f>rail!CG8+nonpt!DQ8+nonroad!BU8+'onroad all'!BY8+cmv_c1c2!BD8+'ptfire-rx'!BO8+ptegu!DO8+ptnonipm!EJ8+pt_oilgas!DM8+np_oilgas!CK8+rwc!BQ8+cmv_c3!BD8+airports!BO8+'ptfire-wild'!BK8+vcp!AY8+ptagfire!BI8</f>
        <v>70.628711231717105</v>
      </c>
      <c r="N9" s="20">
        <f>rail!AN8+nonpt!BK8+nonroad!AJ8+'onroad all'!G8+cmv_c1c2!M8+'ptfire-rx'!AK8+ptegu!BK8+ptnonipm!BU8+pt_oilgas!BJ8+np_oilgas!AS8+rwc!AI8+airports!AH8+cmv_c3!M8+'ptfire-wild'!AI8+ptagfire!AG8</f>
        <v>38.998082822897089</v>
      </c>
      <c r="O9" s="20">
        <f>rail!AY8+nonpt!BY8+ptagfire!AO8+nonroad!AR8+'onroad all'!Z8+cmv_c1c2!V8+'ptfire-rx'!AT8+ptegu!BX8+ptnonipm!CI8+pt_oilgas!BW8+np_oilgas!BB8+rwc!AP8+airports!AO8+cmv_c3!V8+'ptfire-wild'!AQ8</f>
        <v>107.61167197063013</v>
      </c>
      <c r="P9" s="20">
        <f>rail!AD8+nonroad!AD8+'onroad all'!AK8+'onroad all'!AL8+'onroad all'!AM8+'onroad all'!AN8+'onroad all'!AO8+'onroad all'!AP8+ptnonipm!BI8+SUM(airports!AR8:AW8)+SUM(cmv_c1c2!AC8:AH8)+SUM(cmv_c3!AC8:AH8)</f>
        <v>560.00370839542597</v>
      </c>
      <c r="Q9" s="20">
        <f>rail!AE8+nonroad!AE8+'onroad all'!AL8+'onroad all'!AM8+'onroad all'!AN8+'onroad all'!AO8+'onroad all'!AP8+ptnonipm!BJ8+SUM(airports!AS8:AW8)+SUM(cmv_c1c2!AD8:AH8)+SUM(cmv_c3!AD8:AH8)</f>
        <v>535.50261508752794</v>
      </c>
      <c r="R9" s="61">
        <f>rail!P8+nonpt!T8+nonroad!R8+'onroad all'!AC8+ptegu!T8+ptnonipm!T8+pt_oilgas!S8+np_oilgas!R8+rwc!N8+SUM(cmv_c1c2!Z8:AA8)+SUM(cmv_c3!Z8:AA8)</f>
        <v>6.1584301525600328E-2</v>
      </c>
      <c r="S9" s="61">
        <f>rail!K8+nonpt!L8+nonroad!U8+'onroad all'!M8+ptegu!L8+ptnonipm!L8+pt_oilgas!K8+np_oilgas!K8+SUM(cmv_c1c2!R8:S8)+SUM(cmv_c3!R8:S8)</f>
        <v>0.24795744443389056</v>
      </c>
      <c r="T9" s="61">
        <f>rail!O8+nonpt!P8+ptegu!P8+ptnonipm!P8+pt_oilgas!O8+np_oilgas!N8+rwc!M8+SUM(cmv_c1c2!W8:X8)+SUM(cmv_c3!W8:X8)</f>
        <v>0.13375423835683847</v>
      </c>
      <c r="U9" s="61">
        <f>rail!V8+nonpt!AI8+nonroad!T8+'onroad all'!CB8+ptegu!AH8+ptnonipm!AL8+pt_oilgas!AG8+np_oilgas!AB8+rwc!T8+SUM(cmv_c1c2!BG8:BH8)+SUM(cmv_c3!BG8:BH8)</f>
        <v>3.1025794071500958</v>
      </c>
      <c r="V9" s="61">
        <f>rail!T8+nonpt!AE8+nonroad!S8+'onroad all'!BS8+'onroad all'!BT8+ptegu!AD8+ptnonipm!AH8+pt_oilgas!AC8+np_oilgas!X8+rwc!R8+SUM(cmv_c1c2!BA8:BB8)+SUM(cmv_c3!BA8:BB8)</f>
        <v>1.1307928865323973</v>
      </c>
      <c r="W9" s="61">
        <f>nonpt!CW8+ptegu!CV8+ptnonipm!DN8</f>
        <v>7.5409003563154386E-2</v>
      </c>
      <c r="X9" s="68" t="s">
        <v>572</v>
      </c>
      <c r="AA9" s="22" t="s">
        <v>6</v>
      </c>
      <c r="AB9" s="20">
        <f>B9+beis!H8</f>
        <v>293473.53005256999</v>
      </c>
      <c r="AC9" s="20">
        <f t="shared" si="2"/>
        <v>5556.4792391301517</v>
      </c>
      <c r="AD9" s="20">
        <f>D9+beis!T8</f>
        <v>40084.978816920164</v>
      </c>
      <c r="AE9" s="20">
        <f t="shared" si="3"/>
        <v>13921.898151421414</v>
      </c>
      <c r="AF9" s="20">
        <f t="shared" si="4"/>
        <v>9232.9247340954844</v>
      </c>
      <c r="AG9" s="20">
        <f t="shared" si="5"/>
        <v>2841.3398710821166</v>
      </c>
      <c r="AH9" s="20">
        <f>H9+beis!Z8</f>
        <v>125361.30655428999</v>
      </c>
      <c r="AI9" s="20">
        <f>I9+beis!E8</f>
        <v>1030.0620636834233</v>
      </c>
      <c r="AJ9" s="20">
        <f t="shared" si="6"/>
        <v>747.42296157581802</v>
      </c>
      <c r="AK9" s="20">
        <f>K9+beis!N8</f>
        <v>1559.6326163571662</v>
      </c>
      <c r="AL9" s="20">
        <f>L9+beis!R8</f>
        <v>3617.5205662062995</v>
      </c>
      <c r="AM9" s="20">
        <f t="shared" si="7"/>
        <v>70.628711231717105</v>
      </c>
      <c r="AN9" s="20">
        <f t="shared" si="8"/>
        <v>38.998082822897089</v>
      </c>
      <c r="AO9" s="20">
        <f t="shared" si="9"/>
        <v>107.61167197063013</v>
      </c>
      <c r="AP9" s="20">
        <f t="shared" si="10"/>
        <v>560.00370839542597</v>
      </c>
      <c r="AQ9" s="20">
        <f t="shared" si="11"/>
        <v>535.50261508752794</v>
      </c>
      <c r="AR9" s="61">
        <f t="shared" si="12"/>
        <v>6.1584301525600328E-2</v>
      </c>
      <c r="AS9" s="61">
        <f t="shared" si="13"/>
        <v>0.24795744443389056</v>
      </c>
      <c r="AT9" s="61">
        <f t="shared" si="14"/>
        <v>0.13375423835683847</v>
      </c>
      <c r="AU9" s="61">
        <f t="shared" si="15"/>
        <v>3.1025794071500958</v>
      </c>
      <c r="AV9" s="61">
        <f t="shared" si="16"/>
        <v>1.1307928865323973</v>
      </c>
      <c r="AX9" s="22" t="s">
        <v>6</v>
      </c>
      <c r="AY9" s="20">
        <f>B9-'ptfire-rx'!B8</f>
        <v>284832.49828956998</v>
      </c>
      <c r="AZ9" s="20">
        <f>C9-'ptfire-rx'!C8</f>
        <v>5525.3162311301512</v>
      </c>
      <c r="BA9" s="20">
        <f>D9-'ptfire-rx'!D8</f>
        <v>39463.201034900165</v>
      </c>
      <c r="BB9" s="20">
        <f>E9-'ptfire-rx'!E8</f>
        <v>13727.457208421414</v>
      </c>
      <c r="BC9" s="20">
        <f>F9-'ptfire-rx'!F8</f>
        <v>9068.1442710954852</v>
      </c>
      <c r="BD9" s="20">
        <f>G9-'ptfire-rx'!G8</f>
        <v>2826.5770110821168</v>
      </c>
      <c r="BE9" s="20">
        <f>H9-'ptfire-rx'!H8</f>
        <v>54103.690685290087</v>
      </c>
      <c r="BF9" s="20">
        <f>I9-'ptfire-rx'!AN8</f>
        <v>315.52635683136691</v>
      </c>
      <c r="BG9" s="20">
        <f>J9-'ptfire-rx'!AR8</f>
        <v>743.15468978809031</v>
      </c>
      <c r="BH9" s="20">
        <f>K9-'ptfire-rx'!BD8</f>
        <v>573.07939941478412</v>
      </c>
      <c r="BI9" s="20">
        <f>L9-'ptfire-rx'!BM8</f>
        <v>705.82952183544523</v>
      </c>
      <c r="BJ9" s="20">
        <f>M9-'ptfire-rx'!BO8</f>
        <v>67.627364722225224</v>
      </c>
      <c r="BK9" s="20">
        <f>N9-'ptfire-rx'!AK8</f>
        <v>34.126527912075161</v>
      </c>
      <c r="BL9" s="20">
        <f>O9-'ptfire-rx'!AT8</f>
        <v>103.72045479761074</v>
      </c>
      <c r="BM9" s="20">
        <f t="shared" si="17"/>
        <v>560.00370839542597</v>
      </c>
      <c r="BN9" s="20">
        <f t="shared" si="18"/>
        <v>535.50261508752794</v>
      </c>
      <c r="BO9" s="61">
        <f t="shared" si="19"/>
        <v>6.1584301525600328E-2</v>
      </c>
      <c r="BP9" s="61">
        <f t="shared" si="20"/>
        <v>0.24795744443389056</v>
      </c>
      <c r="BQ9" s="61">
        <f t="shared" si="21"/>
        <v>0.13375423835683847</v>
      </c>
      <c r="BR9" s="61">
        <f t="shared" si="22"/>
        <v>3.1025794071500958</v>
      </c>
      <c r="BS9" s="61">
        <f t="shared" si="23"/>
        <v>1.1307928865323973</v>
      </c>
    </row>
    <row r="10" spans="1:71" x14ac:dyDescent="0.25">
      <c r="A10" s="22" t="s">
        <v>7</v>
      </c>
      <c r="B10" s="20">
        <f>rail!B9+nonpt!B9+ptagfire!B9+nonroad!B9+'onroad all'!AG9+cmv_c1c2!B9+'ptfire-rx'!B9+ptegu!B9+ptnonipm!B9+pt_oilgas!B9+np_oilgas!B9+rwc!B9+cmv_c3!B9+airports!B9+'ptfire-wild'!B9</f>
        <v>114141.24118359902</v>
      </c>
      <c r="C10" s="20">
        <f>rail!C9+nonpt!C9+ptagfire!C9++nonroad!C9+'onroad all'!BZ9+cmv_c1c2!BE9+'ptfire-rx'!C9+ptegu!C9+ptnonipm!C9+pt_oilgas!C9+np_oilgas!C9+rwc!C9+cmv_c3!BE9+livestock!B9+airports!C9+'ptfire-wild'!C9+fertilizer!B9</f>
        <v>7459.1942079263599</v>
      </c>
      <c r="D10" s="20">
        <f>rail!D9+nonpt!D9+ptagfire!D9++nonroad!D9+cmv_c1c2!D9+'ptfire-rx'!D9+ptegu!DW9+ptnonipm!D9+pt_oilgas!D9+np_oilgas!D9+rwc!D9+cmv_c3!D9+'onroad all'!CI9+airports!D9+'ptfire-wild'!D9</f>
        <v>20663.690140040329</v>
      </c>
      <c r="E10" s="20">
        <f>rail!E9+nonpt!E9+ptagfire!E9++nonroad!E9+cmv_c1c2!E9+'ptfire-rx'!E9+ptegu!E9+ptnonipm!E9+pt_oilgas!E9+np_oilgas!E9+rwc!E9+cmv_c3!E9+afdust!BA9+'onroad all'!DE9+'onroad all'!DD9+airports!E9+'ptfire-wild'!E9</f>
        <v>8200.766698604124</v>
      </c>
      <c r="F10" s="20">
        <f>rail!F9+nonpt!F9+ptagfire!F9++nonroad!F9+cmv_c1c2!F9+'ptfire-rx'!F9+ptegu!F9+ptnonipm!F9+pt_oilgas!F9+np_oilgas!F9+rwc!F9+cmv_c3!F9+afdust!BB9+'onroad all'!DD9+airports!F9+'ptfire-wild'!F9</f>
        <v>3901.6853910703244</v>
      </c>
      <c r="G10" s="20">
        <f>rail!G9+nonpt!G9+ptagfire!G9++nonroad!G9+'onroad all'!DU9+cmv_c1c2!G9+'ptfire-rx'!G9+ptegu!FH9+ptnonipm!G9+pt_oilgas!G9+np_oilgas!G9+rwc!G9+cmv_c3!G9+airports!G9+'ptfire-wild'!G9</f>
        <v>1536.1347260377242</v>
      </c>
      <c r="H10" s="20">
        <f>rail!H9+nonpt!H9+ptagfire!H9++nonroad!H9+'onroad all'!EI9+cmv_c1c2!H9+'ptfire-rx'!H9+ptegu!H9+ptnonipm!H9+pt_oilgas!H9+np_oilgas!H9+rwc!H9+cmv_c3!H9+livestock!C9+airports!H9+'ptfire-wild'!H9+vcp!H9</f>
        <v>21364.320279568994</v>
      </c>
      <c r="I10" s="20">
        <f>rail!AO9+nonpt!BN9+ptagfire!AI9+nonroad!AK9+'onroad all'!H9+cmv_c1c2!N9+'ptfire-rx'!AN9+ptegu!BM9+ptnonipm!BX9+pt_oilgas!BL9+np_oilgas!AT9+rwc!AJ9+cmv_c3!O9+livestock!U9+airports!AJ9+'ptfire-wild'!AK9+vcp!AA9</f>
        <v>139.12037985669713</v>
      </c>
      <c r="J10" s="20">
        <f>rail!AU9+nonpt!BT9+ptagfire!AM9+nonroad!AP9+'onroad all'!P9+cmv_c1c2!T9+'ptfire-rx'!AR9+ptegu!BS9+ptnonipm!CD9+pt_oilgas!BR9+np_oilgas!AZ9+rwc!AN9+cmv_c3!T9+livestock!X9+airports!AM9+'ptfire-wild'!AO9+vcp!AE9</f>
        <v>289.63946153593332</v>
      </c>
      <c r="K10" s="20">
        <f>rail!BR9+nonpt!CY9+ptagfire!AX9+nonroad!BH9+'onroad all'!BC9+cmv_c1c2!AO9+'ptfire-rx'!BD9+ptegu!CX9+ptnonipm!DP9+pt_oilgas!CV9+np_oilgas!BV9+rwc!BC9+cmv_c3!AP9+livestock!AH9+airports!BE9+'ptfire-wild'!AZ9+vcp!AQ9</f>
        <v>282.61882639656204</v>
      </c>
      <c r="L10" s="20">
        <f>rail!CF9+nonpt!DO9+ptagfire!BG9+nonroad!BT9+'onroad all'!BU9+cmv_c1c2!BC9+'ptfire-rx'!BM9+ptegu!DM9+ptnonipm!EH9+pt_oilgas!DK9+np_oilgas!CJ9+rwc!BP9+cmv_c3!BC9+livestock!AN9+airports!BN9+'ptfire-wild'!BI9+vcp!AX9</f>
        <v>315.03576215904161</v>
      </c>
      <c r="M10" s="20">
        <f>rail!CG9+nonpt!DQ9+nonroad!BU9+'onroad all'!BY9+cmv_c1c2!BD9+'ptfire-rx'!BO9+ptegu!DO9+ptnonipm!EJ9+pt_oilgas!DM9+np_oilgas!CK9+rwc!BQ9+cmv_c3!BD9+airports!BO9+'ptfire-wild'!BK9+vcp!AY9+ptagfire!BI9</f>
        <v>34.140685004744654</v>
      </c>
      <c r="N10" s="20">
        <f>rail!AN9+nonpt!BK9+nonroad!AJ9+'onroad all'!G9+cmv_c1c2!M9+'ptfire-rx'!AK9+ptegu!BK9+ptnonipm!BU9+pt_oilgas!BJ9+np_oilgas!AS9+rwc!AI9+airports!AH9+cmv_c3!M9+'ptfire-wild'!AI9+ptagfire!AG9</f>
        <v>26.755616778540766</v>
      </c>
      <c r="O10" s="20">
        <f>rail!AY9+nonpt!BY9+ptagfire!AO9+nonroad!AR9+'onroad all'!Z9+cmv_c1c2!V9+'ptfire-rx'!AT9+ptegu!BX9+ptnonipm!CI9+pt_oilgas!BW9+np_oilgas!BB9+rwc!AP9+airports!AO9+cmv_c3!V9+'ptfire-wild'!AQ9</f>
        <v>55.365526866818151</v>
      </c>
      <c r="P10" s="20">
        <f>rail!AD9+nonroad!AD9+'onroad all'!AK9+'onroad all'!AL9+'onroad all'!AM9+'onroad all'!AN9+'onroad all'!AO9+'onroad all'!AP9+ptnonipm!BI9+SUM(airports!AR9:AW9)+SUM(cmv_c1c2!AC9:AH9)+SUM(cmv_c3!AC9:AH9)</f>
        <v>325.30715975415342</v>
      </c>
      <c r="Q10" s="20">
        <f>rail!AE9+nonroad!AE9+'onroad all'!AL9+'onroad all'!AM9+'onroad all'!AN9+'onroad all'!AO9+'onroad all'!AP9+ptnonipm!BJ9+SUM(airports!AS9:AW9)+SUM(cmv_c1c2!AD9:AH9)+SUM(cmv_c3!AD9:AH9)</f>
        <v>306.08600382823101</v>
      </c>
      <c r="R10" s="61">
        <f>rail!P9+nonpt!T9+nonroad!R9+'onroad all'!AC9+ptegu!T9+ptnonipm!T9+pt_oilgas!S9+np_oilgas!R9+rwc!N9+SUM(cmv_c1c2!Z9:AA9)+SUM(cmv_c3!Z9:AA9)</f>
        <v>1.3799758827479511E-2</v>
      </c>
      <c r="S10" s="61">
        <f>rail!K9+nonpt!L9+nonroad!U9+'onroad all'!M9+ptegu!L9+ptnonipm!L9+pt_oilgas!K9+np_oilgas!K9+SUM(cmv_c1c2!R9:S9)+SUM(cmv_c3!R9:S9)</f>
        <v>0.23351430750651297</v>
      </c>
      <c r="T10" s="61">
        <f>rail!O9+nonpt!P9+ptegu!P9+ptnonipm!P9+pt_oilgas!O9+np_oilgas!N9+rwc!M9+SUM(cmv_c1c2!W9:X9)+SUM(cmv_c3!W9:X9)</f>
        <v>0.28823603825740951</v>
      </c>
      <c r="U10" s="61">
        <f>rail!V9+nonpt!AI9+nonroad!T9+'onroad all'!CB9+ptegu!AH9+ptnonipm!AL9+pt_oilgas!AG9+np_oilgas!AB9+rwc!T9+SUM(cmv_c1c2!BG9:BH9)+SUM(cmv_c3!BG9:BH9)</f>
        <v>2.4838081060002541</v>
      </c>
      <c r="V10" s="61">
        <f>rail!T9+nonpt!AE9+nonroad!S9+'onroad all'!BS9+'onroad all'!BT9+ptegu!AD9+ptnonipm!AH9+pt_oilgas!AC9+np_oilgas!X9+rwc!R9+SUM(cmv_c1c2!BA9:BB9)+SUM(cmv_c3!BA9:BB9)</f>
        <v>2.2677338559124087</v>
      </c>
      <c r="W10" s="61">
        <f>nonpt!CW9+ptegu!CV9+ptnonipm!DN9</f>
        <v>2.4466810618971682</v>
      </c>
      <c r="X10" s="68" t="s">
        <v>572</v>
      </c>
      <c r="AA10" s="22" t="s">
        <v>7</v>
      </c>
      <c r="AB10" s="20">
        <f>B10+beis!H9</f>
        <v>116395.64521359903</v>
      </c>
      <c r="AC10" s="20">
        <f t="shared" si="2"/>
        <v>7459.1942079263599</v>
      </c>
      <c r="AD10" s="20">
        <f>D10+beis!T9</f>
        <v>21766.647300040328</v>
      </c>
      <c r="AE10" s="20">
        <f t="shared" si="3"/>
        <v>8200.766698604124</v>
      </c>
      <c r="AF10" s="20">
        <f t="shared" si="4"/>
        <v>3901.6853910703244</v>
      </c>
      <c r="AG10" s="20">
        <f t="shared" si="5"/>
        <v>1536.1347260377242</v>
      </c>
      <c r="AH10" s="20">
        <f>H10+beis!Z9</f>
        <v>35086.640219568893</v>
      </c>
      <c r="AI10" s="20">
        <f>I10+beis!E9</f>
        <v>375.20914685669709</v>
      </c>
      <c r="AJ10" s="20">
        <f t="shared" si="6"/>
        <v>289.63946153593332</v>
      </c>
      <c r="AK10" s="20">
        <f>K10+beis!N9</f>
        <v>604.563696396561</v>
      </c>
      <c r="AL10" s="20">
        <f>L10+beis!R9</f>
        <v>1465.4997710590414</v>
      </c>
      <c r="AM10" s="20">
        <f t="shared" si="7"/>
        <v>34.140685004744654</v>
      </c>
      <c r="AN10" s="20">
        <f t="shared" si="8"/>
        <v>26.755616778540766</v>
      </c>
      <c r="AO10" s="20">
        <f t="shared" si="9"/>
        <v>55.365526866818151</v>
      </c>
      <c r="AP10" s="20">
        <f t="shared" si="10"/>
        <v>325.30715975415342</v>
      </c>
      <c r="AQ10" s="20">
        <f t="shared" si="11"/>
        <v>306.08600382823101</v>
      </c>
      <c r="AR10" s="61">
        <f t="shared" si="12"/>
        <v>1.3799758827479511E-2</v>
      </c>
      <c r="AS10" s="61">
        <f t="shared" si="13"/>
        <v>0.23351430750651297</v>
      </c>
      <c r="AT10" s="61">
        <f t="shared" si="14"/>
        <v>0.28823603825740951</v>
      </c>
      <c r="AU10" s="61">
        <f t="shared" si="15"/>
        <v>2.4838081060002541</v>
      </c>
      <c r="AV10" s="61">
        <f t="shared" si="16"/>
        <v>2.2677338559124087</v>
      </c>
      <c r="AX10" s="22" t="s">
        <v>7</v>
      </c>
      <c r="AY10" s="20">
        <f>B10-'ptfire-rx'!B9</f>
        <v>108320.88502959903</v>
      </c>
      <c r="AZ10" s="20">
        <f>C10-'ptfire-rx'!C9</f>
        <v>7364.1452209263598</v>
      </c>
      <c r="BA10" s="20">
        <f>D10-'ptfire-rx'!D9</f>
        <v>20607.23889804033</v>
      </c>
      <c r="BB10" s="20">
        <f>E10-'ptfire-rx'!E9</f>
        <v>7628.488430604124</v>
      </c>
      <c r="BC10" s="20">
        <f>F10-'ptfire-rx'!F9</f>
        <v>3416.4588900703243</v>
      </c>
      <c r="BD10" s="20">
        <f>G10-'ptfire-rx'!G9</f>
        <v>1499.4236980377243</v>
      </c>
      <c r="BE10" s="20">
        <f>H10-'ptfire-rx'!H9</f>
        <v>19996.614207568993</v>
      </c>
      <c r="BF10" s="20">
        <f>I10-'ptfire-rx'!AN9</f>
        <v>114.78474130322702</v>
      </c>
      <c r="BG10" s="20">
        <f>J10-'ptfire-rx'!AR9</f>
        <v>279.02892522940033</v>
      </c>
      <c r="BH10" s="20">
        <f>K10-'ptfire-rx'!BD9</f>
        <v>219.58277417914223</v>
      </c>
      <c r="BI10" s="20">
        <f>L10-'ptfire-rx'!BM9</f>
        <v>277.985035949424</v>
      </c>
      <c r="BJ10" s="20">
        <f>M10-'ptfire-rx'!BO9</f>
        <v>26.710544615878273</v>
      </c>
      <c r="BK10" s="20">
        <f>N10-'ptfire-rx'!AK9</f>
        <v>14.534074277781967</v>
      </c>
      <c r="BL10" s="20">
        <f>O10-'ptfire-rx'!AT9</f>
        <v>45.725498436029731</v>
      </c>
      <c r="BM10" s="20">
        <f t="shared" si="17"/>
        <v>325.30715975415342</v>
      </c>
      <c r="BN10" s="20">
        <f t="shared" si="18"/>
        <v>306.08600382823101</v>
      </c>
      <c r="BO10" s="61">
        <f t="shared" si="19"/>
        <v>1.3799758827479511E-2</v>
      </c>
      <c r="BP10" s="61">
        <f t="shared" si="20"/>
        <v>0.23351430750651297</v>
      </c>
      <c r="BQ10" s="61">
        <f t="shared" si="21"/>
        <v>0.28823603825740951</v>
      </c>
      <c r="BR10" s="61">
        <f t="shared" si="22"/>
        <v>2.4838081060002541</v>
      </c>
      <c r="BS10" s="61">
        <f t="shared" si="23"/>
        <v>2.2677338559124087</v>
      </c>
    </row>
    <row r="11" spans="1:71" x14ac:dyDescent="0.25">
      <c r="A11" s="22" t="s">
        <v>8</v>
      </c>
      <c r="B11" s="20">
        <f>rail!B10+nonpt!B10+ptagfire!B10+nonroad!B10+'onroad all'!AG10+cmv_c1c2!B10+'ptfire-rx'!B10+ptegu!B10+ptnonipm!B10+pt_oilgas!B10+np_oilgas!B10+rwc!B10+cmv_c3!B10+airports!B10+'ptfire-wild'!B10</f>
        <v>29000.435897667001</v>
      </c>
      <c r="C11" s="20">
        <f>rail!C10+nonpt!C10+ptagfire!C10++nonroad!C10+'onroad all'!BZ10+cmv_c1c2!BE10+'ptfire-rx'!C10+ptegu!C10+ptnonipm!C10+pt_oilgas!C10+np_oilgas!C10+rwc!C10+cmv_c3!BE10+livestock!B10+airports!C10+'ptfire-wild'!C10+fertilizer!B10</f>
        <v>260.79551185287107</v>
      </c>
      <c r="D11" s="20">
        <f>rail!D10+nonpt!D10+ptagfire!D10++nonroad!D10+cmv_c1c2!D10+'ptfire-rx'!D10+ptegu!DW10+ptnonipm!D10+pt_oilgas!D10+np_oilgas!D10+rwc!D10+cmv_c3!D10+'onroad all'!CI10+airports!D10+'ptfire-wild'!D10</f>
        <v>4506.9951079679995</v>
      </c>
      <c r="E11" s="20">
        <f>rail!E10+nonpt!E10+ptagfire!E10++nonroad!E10+cmv_c1c2!E10+'ptfire-rx'!E10+ptegu!E10+ptnonipm!E10+pt_oilgas!E10+np_oilgas!E10+rwc!E10+cmv_c3!E10+afdust!BA10+'onroad all'!DE10+'onroad all'!DD10+airports!E10+'ptfire-wild'!E10</f>
        <v>1876.2416398015916</v>
      </c>
      <c r="F11" s="20">
        <f>rail!F10+nonpt!F10+ptagfire!F10++nonroad!F10+cmv_c1c2!F10+'ptfire-rx'!F10+ptegu!F10+ptnonipm!F10+pt_oilgas!F10+np_oilgas!F10+rwc!F10+cmv_c3!F10+afdust!BB10+'onroad all'!DD10+airports!F10+'ptfire-wild'!F10</f>
        <v>777.27026210512474</v>
      </c>
      <c r="G11" s="20">
        <f>rail!G10+nonpt!G10+ptagfire!G10++nonroad!G10+'onroad all'!DU10+cmv_c1c2!G10+'ptfire-rx'!G10+ptegu!FH10+ptnonipm!G10+pt_oilgas!G10+np_oilgas!G10+rwc!G10+cmv_c3!G10+airports!G10+'ptfire-wild'!G10</f>
        <v>93.885781156820016</v>
      </c>
      <c r="H11" s="20">
        <f>rail!H10+nonpt!H10+ptagfire!H10++nonroad!H10+'onroad all'!EI10+cmv_c1c2!H10+'ptfire-rx'!H10+ptegu!H10+ptnonipm!H10+pt_oilgas!H10+np_oilgas!H10+rwc!H10+cmv_c3!H10+livestock!C10+airports!H10+'ptfire-wild'!H10+vcp!H10</f>
        <v>6447.7233133360996</v>
      </c>
      <c r="I11" s="20">
        <f>rail!AO10+nonpt!BN10+ptagfire!AI10+nonroad!AK10+'onroad all'!H10+cmv_c1c2!N10+'ptfire-rx'!AN10+ptegu!BM10+ptnonipm!BX10+pt_oilgas!BL10+np_oilgas!AT10+rwc!AJ10+cmv_c3!O10+livestock!U10+airports!AJ10+'ptfire-wild'!AK10+vcp!AA10</f>
        <v>24.318678229556372</v>
      </c>
      <c r="J11" s="20">
        <f>rail!AU10+nonpt!BT10+ptagfire!AM10+nonroad!AP10+'onroad all'!P10+cmv_c1c2!T10+'ptfire-rx'!AR10+ptegu!BS10+ptnonipm!CD10+pt_oilgas!BR10+np_oilgas!AZ10+rwc!AN10+cmv_c3!T10+livestock!X10+airports!AM10+'ptfire-wild'!AO10+vcp!AE10</f>
        <v>51.21100308763917</v>
      </c>
      <c r="K11" s="20">
        <f>rail!BR10+nonpt!CY10+ptagfire!AX10+nonroad!BH10+'onroad all'!BC10+cmv_c1c2!AO10+'ptfire-rx'!BD10+ptegu!CX10+ptnonipm!DP10+pt_oilgas!CV10+np_oilgas!BV10+rwc!BC10+cmv_c3!AP10+livestock!AH10+airports!BE10+'ptfire-wild'!AZ10+vcp!AQ10</f>
        <v>43.54531531633355</v>
      </c>
      <c r="L11" s="20">
        <f>rail!CF10+nonpt!DO10+ptagfire!BG10+nonroad!BT10+'onroad all'!BU10+cmv_c1c2!BC10+'ptfire-rx'!BM10+ptegu!DM10+ptnonipm!EH10+pt_oilgas!DK10+np_oilgas!CJ10+rwc!BP10+cmv_c3!BC10+livestock!AN10+airports!BN10+'ptfire-wild'!BI10+vcp!AX10</f>
        <v>122.20793706463422</v>
      </c>
      <c r="M11" s="20">
        <f>rail!CG10+nonpt!DQ10+nonroad!BU10+'onroad all'!BY10+cmv_c1c2!BD10+'ptfire-rx'!BO10+ptegu!DO10+ptnonipm!EJ10+pt_oilgas!DM10+np_oilgas!CK10+rwc!BQ10+cmv_c3!BD10+airports!BO10+'ptfire-wild'!BK10+vcp!AY10+ptagfire!BI10</f>
        <v>3.8996617825589133</v>
      </c>
      <c r="N11" s="20">
        <f>rail!AN10+nonpt!BK10+nonroad!AJ10+'onroad all'!G10+cmv_c1c2!M10+'ptfire-rx'!AK10+ptegu!BK10+ptnonipm!BU10+pt_oilgas!BJ10+np_oilgas!AS10+rwc!AI10+airports!AH10+cmv_c3!M10+'ptfire-wild'!AI10+ptagfire!AG10</f>
        <v>2.6595827177864253</v>
      </c>
      <c r="O11" s="20">
        <f>rail!AY10+nonpt!BY10+ptagfire!AO10+nonroad!AR10+'onroad all'!Z10+cmv_c1c2!V10+'ptfire-rx'!AT10+ptegu!BX10+ptnonipm!CI10+pt_oilgas!BW10+np_oilgas!BB10+rwc!AP10+airports!AO10+cmv_c3!V10+'ptfire-wild'!AQ10</f>
        <v>6.0675612876965044</v>
      </c>
      <c r="P11" s="20">
        <f>rail!AD10+nonroad!AD10+'onroad all'!AK10+'onroad all'!AL10+'onroad all'!AM10+'onroad all'!AN10+'onroad all'!AO10+'onroad all'!AP10+ptnonipm!BI10+SUM(airports!AR10:AW10)+SUM(cmv_c1c2!AC10:AH10)+SUM(cmv_c3!AC10:AH10)</f>
        <v>88.393185721126272</v>
      </c>
      <c r="Q11" s="20">
        <f>rail!AE10+nonroad!AE10+'onroad all'!AL10+'onroad all'!AM10+'onroad all'!AN10+'onroad all'!AO10+'onroad all'!AP10+ptnonipm!BJ10+SUM(airports!AS10:AW10)+SUM(cmv_c1c2!AD10:AH10)+SUM(cmv_c3!AD10:AH10)</f>
        <v>84.089507665472865</v>
      </c>
      <c r="R11" s="61">
        <f>rail!P10+nonpt!T10+nonroad!R10+'onroad all'!AC10+ptegu!T10+ptnonipm!T10+pt_oilgas!S10+np_oilgas!R10+rwc!N10+SUM(cmv_c1c2!Z10:AA10)+SUM(cmv_c3!Z10:AA10)</f>
        <v>4.3658928965871626E-4</v>
      </c>
      <c r="S11" s="61">
        <f>rail!K10+nonpt!L10+nonroad!U10+'onroad all'!M10+ptegu!L10+ptnonipm!L10+pt_oilgas!K10+np_oilgas!K10+SUM(cmv_c1c2!R10:S10)+SUM(cmv_c3!R10:S10)</f>
        <v>1.7735884262247502E-2</v>
      </c>
      <c r="T11" s="61">
        <f>rail!O10+nonpt!P10+ptegu!P10+ptnonipm!P10+pt_oilgas!O10+np_oilgas!N10+rwc!M10+SUM(cmv_c1c2!W10:X10)+SUM(cmv_c3!W10:X10)</f>
        <v>6.410984604443796E-3</v>
      </c>
      <c r="U11" s="61">
        <f>rail!V10+nonpt!AI10+nonroad!T10+'onroad all'!CB10+ptegu!AH10+ptnonipm!AL10+pt_oilgas!AG10+np_oilgas!AB10+rwc!T10+SUM(cmv_c1c2!BG10:BH10)+SUM(cmv_c3!BG10:BH10)</f>
        <v>0.10152825761735022</v>
      </c>
      <c r="V11" s="61">
        <f>rail!T10+nonpt!AE10+nonroad!S10+'onroad all'!BS10+'onroad all'!BT10+ptegu!AD10+ptnonipm!AH10+pt_oilgas!AC10+np_oilgas!X10+rwc!R10+SUM(cmv_c1c2!BA10:BB10)+SUM(cmv_c3!BA10:BB10)</f>
        <v>0.10866957533212024</v>
      </c>
      <c r="W11" s="61">
        <f>nonpt!CW10+ptegu!CV10+ptnonipm!DN10</f>
        <v>3.8018575985052701E-3</v>
      </c>
      <c r="X11" s="68"/>
      <c r="AA11" s="22" t="s">
        <v>8</v>
      </c>
      <c r="AB11" s="20">
        <f>B11+beis!H10</f>
        <v>29149.113312666999</v>
      </c>
      <c r="AC11" s="20">
        <f t="shared" si="2"/>
        <v>260.79551185287107</v>
      </c>
      <c r="AD11" s="20">
        <f>D11+beis!T10</f>
        <v>4530.788445967999</v>
      </c>
      <c r="AE11" s="20">
        <f t="shared" si="3"/>
        <v>1876.2416398015916</v>
      </c>
      <c r="AF11" s="20">
        <f t="shared" si="4"/>
        <v>777.27026210512474</v>
      </c>
      <c r="AG11" s="20">
        <f t="shared" si="5"/>
        <v>93.885781156820016</v>
      </c>
      <c r="AH11" s="20">
        <f>H11+beis!Z10</f>
        <v>7650.4559433360901</v>
      </c>
      <c r="AI11" s="20">
        <f>I11+beis!E10</f>
        <v>39.888806729556372</v>
      </c>
      <c r="AJ11" s="20">
        <f t="shared" si="6"/>
        <v>51.21100308763917</v>
      </c>
      <c r="AK11" s="20">
        <f>K11+beis!N10</f>
        <v>64.777410316333459</v>
      </c>
      <c r="AL11" s="20">
        <f>L11+beis!R10</f>
        <v>191.15520269463411</v>
      </c>
      <c r="AM11" s="20">
        <f t="shared" si="7"/>
        <v>3.8996617825589133</v>
      </c>
      <c r="AN11" s="20">
        <f t="shared" si="8"/>
        <v>2.6595827177864253</v>
      </c>
      <c r="AO11" s="20">
        <f t="shared" si="9"/>
        <v>6.0675612876965044</v>
      </c>
      <c r="AP11" s="20">
        <f t="shared" si="10"/>
        <v>88.393185721126272</v>
      </c>
      <c r="AQ11" s="20">
        <f t="shared" si="11"/>
        <v>84.089507665472865</v>
      </c>
      <c r="AR11" s="61">
        <f t="shared" si="12"/>
        <v>4.3658928965871626E-4</v>
      </c>
      <c r="AS11" s="61">
        <f t="shared" si="13"/>
        <v>1.7735884262247502E-2</v>
      </c>
      <c r="AT11" s="61">
        <f t="shared" si="14"/>
        <v>6.410984604443796E-3</v>
      </c>
      <c r="AU11" s="61">
        <f t="shared" si="15"/>
        <v>0.10152825761735022</v>
      </c>
      <c r="AV11" s="61">
        <f t="shared" si="16"/>
        <v>0.10866957533212024</v>
      </c>
      <c r="AX11" s="22" t="s">
        <v>8</v>
      </c>
      <c r="AY11" s="20">
        <f>B11-'ptfire-rx'!B10</f>
        <v>29000.435897667001</v>
      </c>
      <c r="AZ11" s="20">
        <f>C11-'ptfire-rx'!C10</f>
        <v>260.79551185287107</v>
      </c>
      <c r="BA11" s="20">
        <f>D11-'ptfire-rx'!D10</f>
        <v>4506.9951079679995</v>
      </c>
      <c r="BB11" s="20">
        <f>E11-'ptfire-rx'!E10</f>
        <v>1876.2416398015916</v>
      </c>
      <c r="BC11" s="20">
        <f>F11-'ptfire-rx'!F10</f>
        <v>777.27026210512474</v>
      </c>
      <c r="BD11" s="20">
        <f>G11-'ptfire-rx'!G10</f>
        <v>93.885781156820016</v>
      </c>
      <c r="BE11" s="20">
        <f>H11-'ptfire-rx'!H10</f>
        <v>6447.7233133360996</v>
      </c>
      <c r="BF11" s="20">
        <f>I11-'ptfire-rx'!AN10</f>
        <v>24.318678229556372</v>
      </c>
      <c r="BG11" s="20">
        <f>J11-'ptfire-rx'!AR10</f>
        <v>51.21100308763917</v>
      </c>
      <c r="BH11" s="20">
        <f>K11-'ptfire-rx'!BD10</f>
        <v>43.54531531633355</v>
      </c>
      <c r="BI11" s="20">
        <f>L11-'ptfire-rx'!BM10</f>
        <v>122.20793706463422</v>
      </c>
      <c r="BJ11" s="20">
        <f>M11-'ptfire-rx'!BO10</f>
        <v>3.8996617825589133</v>
      </c>
      <c r="BK11" s="20">
        <f>N11-'ptfire-rx'!AK10</f>
        <v>2.6595827177864253</v>
      </c>
      <c r="BL11" s="20">
        <f>O11-'ptfire-rx'!AT10</f>
        <v>6.0675612876965044</v>
      </c>
      <c r="BM11" s="20">
        <f t="shared" si="17"/>
        <v>88.393185721126272</v>
      </c>
      <c r="BN11" s="20">
        <f t="shared" si="18"/>
        <v>84.089507665472865</v>
      </c>
      <c r="BO11" s="61">
        <f t="shared" si="19"/>
        <v>4.3658928965871626E-4</v>
      </c>
      <c r="BP11" s="61">
        <f t="shared" si="20"/>
        <v>1.7735884262247502E-2</v>
      </c>
      <c r="BQ11" s="61">
        <f t="shared" si="21"/>
        <v>6.410984604443796E-3</v>
      </c>
      <c r="BR11" s="61">
        <f t="shared" si="22"/>
        <v>0.10152825761735022</v>
      </c>
      <c r="BS11" s="61">
        <f t="shared" si="23"/>
        <v>0.10866957533212024</v>
      </c>
    </row>
    <row r="12" spans="1:71" x14ac:dyDescent="0.25">
      <c r="A12" s="22" t="s">
        <v>9</v>
      </c>
      <c r="B12" s="20">
        <f>rail!B11+nonpt!B11+ptagfire!B11+nonroad!B11+'onroad all'!AG11+cmv_c1c2!B11+'ptfire-rx'!B11+ptegu!B11+ptnonipm!B11+pt_oilgas!B11+np_oilgas!B11+rwc!B11+cmv_c3!B11+airports!B11+'ptfire-wild'!B11</f>
        <v>3525823.8749253713</v>
      </c>
      <c r="C12" s="20">
        <f>rail!C11+nonpt!C11+ptagfire!C11++nonroad!C11+'onroad all'!BZ11+cmv_c1c2!BE11+'ptfire-rx'!C11+ptegu!C11+ptnonipm!C11+pt_oilgas!C11+np_oilgas!C11+rwc!C11+cmv_c3!BE11+livestock!B11+airports!C11+'ptfire-wild'!C11+fertilizer!B11</f>
        <v>123230.11026470477</v>
      </c>
      <c r="D12" s="20">
        <f>rail!D11+nonpt!D11+ptagfire!D11++nonroad!D11+cmv_c1c2!D11+'ptfire-rx'!D11+ptegu!DW11+ptnonipm!D11+pt_oilgas!D11+np_oilgas!D11+rwc!D11+cmv_c3!D11+'onroad all'!CI11+airports!D11+'ptfire-wild'!D11</f>
        <v>378355.01606512937</v>
      </c>
      <c r="E12" s="20">
        <f>rail!E11+nonpt!E11+ptagfire!E11++nonroad!E11+cmv_c1c2!E11+'ptfire-rx'!E11+ptegu!E11+ptnonipm!E11+pt_oilgas!E11+np_oilgas!E11+rwc!E11+cmv_c3!E11+afdust!BA11+'onroad all'!DE11+'onroad all'!DD11+airports!E11+'ptfire-wild'!E11</f>
        <v>364667.09122356557</v>
      </c>
      <c r="F12" s="20">
        <f>rail!F11+nonpt!F11+ptagfire!F11++nonroad!F11+cmv_c1c2!F11+'ptfire-rx'!F11+ptegu!F11+ptnonipm!F11+pt_oilgas!F11+np_oilgas!F11+rwc!F11+cmv_c3!F11+afdust!BB11+'onroad all'!DD11+airports!F11+'ptfire-wild'!F11</f>
        <v>184816.95565492954</v>
      </c>
      <c r="G12" s="20">
        <f>rail!G11+nonpt!G11+ptagfire!G11++nonroad!G11+'onroad all'!DU11+cmv_c1c2!G11+'ptfire-rx'!G11+ptegu!FH11+ptnonipm!G11+pt_oilgas!G11+np_oilgas!G11+rwc!G11+cmv_c3!G11+airports!G11+'ptfire-wild'!G11</f>
        <v>75668.655735687295</v>
      </c>
      <c r="H12" s="20">
        <f>rail!H11+nonpt!H11+ptagfire!H11++nonroad!H11+'onroad all'!EI11+cmv_c1c2!H11+'ptfire-rx'!H11+ptegu!H11+ptnonipm!H11+pt_oilgas!H11+np_oilgas!H11+rwc!H11+cmv_c3!H11+livestock!C11+airports!H11+'ptfire-wild'!H11+vcp!H11</f>
        <v>676882.81172355008</v>
      </c>
      <c r="I12" s="20">
        <f>rail!AO11+nonpt!BN11+ptagfire!AI11+nonroad!AK11+'onroad all'!H11+cmv_c1c2!N11+'ptfire-rx'!AN11+ptegu!BM11+ptnonipm!BX11+pt_oilgas!BL11+np_oilgas!AT11+rwc!AJ11+cmv_c3!O11+livestock!U11+airports!AJ11+'ptfire-wild'!AK11+vcp!AA11</f>
        <v>10697.158621052175</v>
      </c>
      <c r="J12" s="20">
        <f>rail!AU11+nonpt!BT11+ptagfire!AM11+nonroad!AP11+'onroad all'!P11+cmv_c1c2!T11+'ptfire-rx'!AR11+ptegu!BS11+ptnonipm!CD11+pt_oilgas!BR11+np_oilgas!AZ11+rwc!AN11+cmv_c3!T11+livestock!X11+airports!AM11+'ptfire-wild'!AO11+vcp!AE11</f>
        <v>8714.3295358789073</v>
      </c>
      <c r="K12" s="20">
        <f>rail!BR11+nonpt!CY11+ptagfire!AX11+nonroad!BH11+'onroad all'!BC11+cmv_c1c2!AO11+'ptfire-rx'!BD11+ptegu!CX11+ptnonipm!DP11+pt_oilgas!CV11+np_oilgas!BV11+rwc!BC11+cmv_c3!AP11+livestock!AH11+airports!BE11+'ptfire-wild'!AZ11+vcp!AQ11</f>
        <v>22938.410953212209</v>
      </c>
      <c r="L12" s="20">
        <f>rail!CF11+nonpt!DO11+ptagfire!BG11+nonroad!BT11+'onroad all'!BU11+cmv_c1c2!BC11+'ptfire-rx'!BM11+ptegu!DM11+ptnonipm!EH11+pt_oilgas!DK11+np_oilgas!CJ11+rwc!BP11+cmv_c3!BC11+livestock!AN11+airports!BN11+'ptfire-wild'!BI11+vcp!AX11</f>
        <v>18703.595997258501</v>
      </c>
      <c r="M12" s="20">
        <f>rail!CG11+nonpt!DQ11+nonroad!BU11+'onroad all'!BY11+cmv_c1c2!BD11+'ptfire-rx'!BO11+ptegu!DO11+ptnonipm!EJ11+pt_oilgas!DM11+np_oilgas!CK11+rwc!BQ11+cmv_c3!BD11+airports!BO11+'ptfire-wild'!BK11+vcp!AY11+ptagfire!BI11</f>
        <v>2830.5224910016868</v>
      </c>
      <c r="N12" s="20">
        <f>rail!AN11+nonpt!BK11+nonroad!AJ11+'onroad all'!G11+cmv_c1c2!M11+'ptfire-rx'!AK11+ptegu!BK11+ptnonipm!BU11+pt_oilgas!BJ11+np_oilgas!AS11+rwc!AI11+airports!AH11+cmv_c3!M11+'ptfire-wild'!AI11+ptagfire!AG11</f>
        <v>4152.456124780344</v>
      </c>
      <c r="O12" s="20">
        <f>rail!AY11+nonpt!BY11+ptagfire!AO11+nonroad!AR11+'onroad all'!Z11+cmv_c1c2!V11+'ptfire-rx'!AT11+ptegu!BX11+ptnonipm!CI11+pt_oilgas!BW11+np_oilgas!BB11+rwc!AP11+airports!AO11+cmv_c3!V11+'ptfire-wild'!AQ11</f>
        <v>2988.928262509281</v>
      </c>
      <c r="P12" s="20">
        <f>rail!AD11+nonroad!AD11+'onroad all'!AK11+'onroad all'!AL11+'onroad all'!AM11+'onroad all'!AN11+'onroad all'!AO11+'onroad all'!AP11+ptnonipm!BI11+SUM(airports!AR11:AW11)+SUM(cmv_c1c2!AC11:AH11)+SUM(cmv_c3!AC11:AH11)</f>
        <v>7361.3008887393726</v>
      </c>
      <c r="Q12" s="20">
        <f>rail!AE11+nonroad!AE11+'onroad all'!AL11+'onroad all'!AM11+'onroad all'!AN11+'onroad all'!AO11+'onroad all'!AP11+ptnonipm!BJ11+SUM(airports!AS11:AW11)+SUM(cmv_c1c2!AD11:AH11)+SUM(cmv_c3!AD11:AH11)</f>
        <v>6945.6467676395232</v>
      </c>
      <c r="R12" s="61">
        <f>rail!P11+nonpt!T11+nonroad!R11+'onroad all'!AC11+ptegu!T11+ptnonipm!T11+pt_oilgas!S11+np_oilgas!R11+rwc!N11+SUM(cmv_c1c2!Z11:AA11)+SUM(cmv_c3!Z11:AA11)</f>
        <v>8.932148067021318</v>
      </c>
      <c r="S12" s="61">
        <f>rail!K11+nonpt!L11+nonroad!U11+'onroad all'!M11+ptegu!L11+ptnonipm!L11+pt_oilgas!K11+np_oilgas!K11+SUM(cmv_c1c2!R11:S11)+SUM(cmv_c3!R11:S11)</f>
        <v>2.1593652810521426</v>
      </c>
      <c r="T12" s="61">
        <f>rail!O11+nonpt!P11+ptegu!P11+ptnonipm!P11+pt_oilgas!O11+np_oilgas!N11+rwc!M11+SUM(cmv_c1c2!W11:X11)+SUM(cmv_c3!W11:X11)</f>
        <v>0.49324342255192527</v>
      </c>
      <c r="U12" s="61">
        <f>rail!V11+nonpt!AI11+nonroad!T11+'onroad all'!CB11+ptegu!AH11+ptnonipm!AL11+pt_oilgas!AG11+np_oilgas!AB11+rwc!T11+SUM(cmv_c1c2!BG11:BH11)+SUM(cmv_c3!BG11:BH11)</f>
        <v>26.241952094626516</v>
      </c>
      <c r="V12" s="61">
        <f>rail!T11+nonpt!AE11+nonroad!S11+'onroad all'!BS11+'onroad all'!BT11+ptegu!AD11+ptnonipm!AH11+pt_oilgas!AC11+np_oilgas!X11+rwc!R11+SUM(cmv_c1c2!BA11:BB11)+SUM(cmv_c3!BA11:BB11)</f>
        <v>12.762894426834302</v>
      </c>
      <c r="W12" s="61">
        <f>nonpt!CW11+ptegu!CV11+ptnonipm!DN11</f>
        <v>1.0263180503754221</v>
      </c>
      <c r="X12" s="68" t="s">
        <v>572</v>
      </c>
      <c r="AA12" s="22" t="s">
        <v>9</v>
      </c>
      <c r="AB12" s="20">
        <f>B12+beis!H11</f>
        <v>3671899.7475253711</v>
      </c>
      <c r="AC12" s="20">
        <f t="shared" si="2"/>
        <v>123230.11026470477</v>
      </c>
      <c r="AD12" s="20">
        <f>D12+beis!T11</f>
        <v>410376.0292551294</v>
      </c>
      <c r="AE12" s="20">
        <f t="shared" si="3"/>
        <v>364667.09122356557</v>
      </c>
      <c r="AF12" s="20">
        <f t="shared" si="4"/>
        <v>184816.95565492954</v>
      </c>
      <c r="AG12" s="20">
        <f t="shared" si="5"/>
        <v>75668.655735687295</v>
      </c>
      <c r="AH12" s="20">
        <f>H12+beis!Z11</f>
        <v>1898110.9727235502</v>
      </c>
      <c r="AI12" s="20">
        <f>I12+beis!E11</f>
        <v>25994.464491052175</v>
      </c>
      <c r="AJ12" s="20">
        <f t="shared" si="6"/>
        <v>8714.3295358789073</v>
      </c>
      <c r="AK12" s="20">
        <f>K12+beis!N11</f>
        <v>43798.753243212108</v>
      </c>
      <c r="AL12" s="20">
        <f>L12+beis!R11</f>
        <v>98801.458218258398</v>
      </c>
      <c r="AM12" s="20">
        <f t="shared" si="7"/>
        <v>2830.5224910016868</v>
      </c>
      <c r="AN12" s="20">
        <f t="shared" si="8"/>
        <v>4152.456124780344</v>
      </c>
      <c r="AO12" s="20">
        <f t="shared" si="9"/>
        <v>2988.928262509281</v>
      </c>
      <c r="AP12" s="20">
        <f t="shared" si="10"/>
        <v>7361.3008887393726</v>
      </c>
      <c r="AQ12" s="20">
        <f t="shared" si="11"/>
        <v>6945.6467676395232</v>
      </c>
      <c r="AR12" s="61">
        <f t="shared" si="12"/>
        <v>8.932148067021318</v>
      </c>
      <c r="AS12" s="61">
        <f t="shared" si="13"/>
        <v>2.1593652810521426</v>
      </c>
      <c r="AT12" s="61">
        <f t="shared" si="14"/>
        <v>0.49324342255192527</v>
      </c>
      <c r="AU12" s="61">
        <f t="shared" si="15"/>
        <v>26.241952094626516</v>
      </c>
      <c r="AV12" s="61">
        <f t="shared" si="16"/>
        <v>12.762894426834302</v>
      </c>
      <c r="AX12" s="22" t="s">
        <v>9</v>
      </c>
      <c r="AY12" s="20">
        <f>B12-'ptfire-rx'!B11</f>
        <v>2632339.5898453714</v>
      </c>
      <c r="AZ12" s="20">
        <f>C12-'ptfire-rx'!C11</f>
        <v>108474.21690170477</v>
      </c>
      <c r="BA12" s="20">
        <f>D12-'ptfire-rx'!D11</f>
        <v>361452.59422012937</v>
      </c>
      <c r="BB12" s="20">
        <f>E12-'ptfire-rx'!E11</f>
        <v>269566.72035256558</v>
      </c>
      <c r="BC12" s="20">
        <f>F12-'ptfire-rx'!F11</f>
        <v>104223.42124492954</v>
      </c>
      <c r="BD12" s="20">
        <f>G12-'ptfire-rx'!G11</f>
        <v>67513.577858687291</v>
      </c>
      <c r="BE12" s="20">
        <f>H12-'ptfire-rx'!H11</f>
        <v>464766.84507355012</v>
      </c>
      <c r="BF12" s="20">
        <f>I12-'ptfire-rx'!AN11</f>
        <v>5356.751564219795</v>
      </c>
      <c r="BG12" s="20">
        <f>J12-'ptfire-rx'!AR11</f>
        <v>6356.5523891605471</v>
      </c>
      <c r="BH12" s="20">
        <f>K12-'ptfire-rx'!BD11</f>
        <v>8933.3798834064091</v>
      </c>
      <c r="BI12" s="20">
        <f>L12-'ptfire-rx'!BM11</f>
        <v>10488.84146747968</v>
      </c>
      <c r="BJ12" s="20">
        <f>M12-'ptfire-rx'!BO11</f>
        <v>1172.5800820703469</v>
      </c>
      <c r="BK12" s="20">
        <f>N12-'ptfire-rx'!AK11</f>
        <v>1461.4242423009941</v>
      </c>
      <c r="BL12" s="20">
        <f>O12-'ptfire-rx'!AT11</f>
        <v>839.43521213323083</v>
      </c>
      <c r="BM12" s="20">
        <f t="shared" si="17"/>
        <v>7361.3008887393726</v>
      </c>
      <c r="BN12" s="20">
        <f t="shared" si="18"/>
        <v>6945.6467676395232</v>
      </c>
      <c r="BO12" s="61">
        <f t="shared" si="19"/>
        <v>8.932148067021318</v>
      </c>
      <c r="BP12" s="61">
        <f t="shared" si="20"/>
        <v>2.1593652810521426</v>
      </c>
      <c r="BQ12" s="61">
        <f t="shared" si="21"/>
        <v>0.49324342255192527</v>
      </c>
      <c r="BR12" s="61">
        <f t="shared" si="22"/>
        <v>26.241952094626516</v>
      </c>
      <c r="BS12" s="61">
        <f t="shared" si="23"/>
        <v>12.762894426834302</v>
      </c>
    </row>
    <row r="13" spans="1:71" x14ac:dyDescent="0.25">
      <c r="A13" s="22" t="s">
        <v>10</v>
      </c>
      <c r="B13" s="20">
        <f>rail!B12+nonpt!B12+ptagfire!B12+nonroad!B12+'onroad all'!AG12+cmv_c1c2!B12+'ptfire-rx'!B12+ptegu!B12+ptnonipm!B12+pt_oilgas!B12+np_oilgas!B12+rwc!B12+cmv_c3!B12+airports!B12+'ptfire-wild'!B12</f>
        <v>2246381.6067560581</v>
      </c>
      <c r="C13" s="20">
        <f>rail!C12+nonpt!C12+ptagfire!C12++nonroad!C12+'onroad all'!BZ12+cmv_c1c2!BE12+'ptfire-rx'!C12+ptegu!C12+ptnonipm!C12+pt_oilgas!C12+np_oilgas!C12+rwc!C12+cmv_c3!BE12+livestock!B12+airports!C12+'ptfire-wild'!C12+fertilizer!B12</f>
        <v>100074.62989477544</v>
      </c>
      <c r="D13" s="20">
        <f>rail!D12+nonpt!D12+ptagfire!D12++nonroad!D12+cmv_c1c2!D12+'ptfire-rx'!D12+ptegu!DW12+ptnonipm!D12+pt_oilgas!D12+np_oilgas!D12+rwc!D12+cmv_c3!D12+'onroad all'!CI12+airports!D12+'ptfire-wild'!D12</f>
        <v>270825.94432167598</v>
      </c>
      <c r="E13" s="20">
        <f>rail!E12+nonpt!E12+ptagfire!E12++nonroad!E12+cmv_c1c2!E12+'ptfire-rx'!E12+ptegu!E12+ptnonipm!E12+pt_oilgas!E12+np_oilgas!E12+rwc!E12+cmv_c3!E12+afdust!BA12+'onroad all'!DE12+'onroad all'!DD12+airports!E12+'ptfire-wild'!E12</f>
        <v>221314.34399069427</v>
      </c>
      <c r="F13" s="20">
        <f>rail!F12+nonpt!F12+ptagfire!F12++nonroad!F12+cmv_c1c2!F12+'ptfire-rx'!F12+ptegu!F12+ptnonipm!F12+pt_oilgas!F12+np_oilgas!F12+rwc!F12+cmv_c3!F12+afdust!BB12+'onroad all'!DD12+airports!F12+'ptfire-wild'!F12</f>
        <v>134468.70379322476</v>
      </c>
      <c r="G13" s="20">
        <f>rail!G12+nonpt!G12+ptagfire!G12++nonroad!G12+'onroad all'!DU12+cmv_c1c2!G12+'ptfire-rx'!G12+ptegu!FH12+ptnonipm!G12+pt_oilgas!G12+np_oilgas!G12+rwc!G12+cmv_c3!G12+airports!G12+'ptfire-wild'!G12</f>
        <v>44235.773894256505</v>
      </c>
      <c r="H13" s="20">
        <f>rail!H12+nonpt!H12+ptagfire!H12++nonroad!H12+'onroad all'!EI12+cmv_c1c2!H12+'ptfire-rx'!H12+ptegu!H12+ptnonipm!H12+pt_oilgas!H12+np_oilgas!H12+rwc!H12+cmv_c3!H12+livestock!C12+airports!H12+'ptfire-wild'!H12+vcp!H12</f>
        <v>429801.48058858101</v>
      </c>
      <c r="I13" s="20">
        <f>rail!AO12+nonpt!BN12+ptagfire!AI12+nonroad!AK12+'onroad all'!H12+cmv_c1c2!N12+'ptfire-rx'!AN12+ptegu!BM12+ptnonipm!BX12+pt_oilgas!BL12+np_oilgas!AT12+rwc!AJ12+cmv_c3!O12+livestock!U12+airports!AJ12+'ptfire-wild'!AK12+vcp!AA12</f>
        <v>6484.3423718858694</v>
      </c>
      <c r="J13" s="20">
        <f>rail!AU12+nonpt!BT12+ptagfire!AM12+nonroad!AP12+'onroad all'!P12+cmv_c1c2!T12+'ptfire-rx'!AR12+ptegu!BS12+ptnonipm!CD12+pt_oilgas!BR12+np_oilgas!AZ12+rwc!AN12+cmv_c3!T12+livestock!X12+airports!AM12+'ptfire-wild'!AO12+vcp!AE12</f>
        <v>5088.5044064813246</v>
      </c>
      <c r="K13" s="20">
        <f>rail!BR12+nonpt!CY12+ptagfire!AX12+nonroad!BH12+'onroad all'!BC12+cmv_c1c2!AO12+'ptfire-rx'!BD12+ptegu!CX12+ptnonipm!DP12+pt_oilgas!CV12+np_oilgas!BV12+rwc!BC12+cmv_c3!AP12+livestock!AH12+airports!BE12+'ptfire-wild'!AZ12+vcp!AQ12</f>
        <v>14835.539945272676</v>
      </c>
      <c r="L13" s="20">
        <f>rail!CF12+nonpt!DO12+ptagfire!BG12+nonroad!BT12+'onroad all'!BU12+cmv_c1c2!BC12+'ptfire-rx'!BM12+ptegu!DM12+ptnonipm!EH12+pt_oilgas!DK12+np_oilgas!CJ12+rwc!BP12+cmv_c3!BC12+livestock!AN12+airports!BN12+'ptfire-wild'!BI12+vcp!AX12</f>
        <v>14977.926447162796</v>
      </c>
      <c r="M13" s="20">
        <f>rail!CG12+nonpt!DQ12+nonroad!BU12+'onroad all'!BY12+cmv_c1c2!BD12+'ptfire-rx'!BO12+ptegu!DO12+ptnonipm!EJ12+pt_oilgas!DM12+np_oilgas!CK12+rwc!BQ12+cmv_c3!BD12+airports!BO12+'ptfire-wild'!BK12+vcp!AY12+ptagfire!BI12</f>
        <v>1681.0256756777965</v>
      </c>
      <c r="N13" s="20">
        <f>rail!AN12+nonpt!BK12+nonroad!AJ12+'onroad all'!G12+cmv_c1c2!M12+'ptfire-rx'!AK12+ptegu!BK12+ptnonipm!BU12+pt_oilgas!BJ12+np_oilgas!AS12+rwc!AI12+airports!AH12+cmv_c3!M12+'ptfire-wild'!AI12+ptagfire!AG12</f>
        <v>2695.1359617912863</v>
      </c>
      <c r="O13" s="20">
        <f>rail!AY12+nonpt!BY12+ptagfire!AO12+nonroad!AR12+'onroad all'!Z12+cmv_c1c2!V12+'ptfire-rx'!AT12+ptegu!BX12+ptnonipm!CI12+pt_oilgas!BW12+np_oilgas!BB12+rwc!AP12+airports!AO12+cmv_c3!V12+'ptfire-wild'!AQ12</f>
        <v>2249.011724180682</v>
      </c>
      <c r="P13" s="20">
        <f>rail!AD12+nonroad!AD12+'onroad all'!AK12+'onroad all'!AL12+'onroad all'!AM12+'onroad all'!AN12+'onroad all'!AO12+'onroad all'!AP12+ptnonipm!BI12+SUM(airports!AR12:AW12)+SUM(cmv_c1c2!AC12:AH12)+SUM(cmv_c3!AC12:AH12)</f>
        <v>4091.2953055468142</v>
      </c>
      <c r="Q13" s="20">
        <f>rail!AE12+nonroad!AE12+'onroad all'!AL12+'onroad all'!AM12+'onroad all'!AN12+'onroad all'!AO12+'onroad all'!AP12+ptnonipm!BJ12+SUM(airports!AS12:AW12)+SUM(cmv_c1c2!AD12:AH12)+SUM(cmv_c3!AD12:AH12)</f>
        <v>3849.3179080786399</v>
      </c>
      <c r="R13" s="61">
        <f>rail!P12+nonpt!T12+nonroad!R12+'onroad all'!AC12+ptegu!T12+ptnonipm!T12+pt_oilgas!S12+np_oilgas!R12+rwc!N12+SUM(cmv_c1c2!Z12:AA12)+SUM(cmv_c3!Z12:AA12)</f>
        <v>0.75852867716647232</v>
      </c>
      <c r="S13" s="61">
        <f>rail!K12+nonpt!L12+nonroad!U12+'onroad all'!M12+ptegu!L12+ptnonipm!L12+pt_oilgas!K12+np_oilgas!K12+SUM(cmv_c1c2!R12:S12)+SUM(cmv_c3!R12:S12)</f>
        <v>0.99307169465964318</v>
      </c>
      <c r="T13" s="61">
        <f>rail!O12+nonpt!P12+ptegu!P12+ptnonipm!P12+pt_oilgas!O12+np_oilgas!N12+rwc!M12+SUM(cmv_c1c2!W12:X12)+SUM(cmv_c3!W12:X12)</f>
        <v>0.16384670805116816</v>
      </c>
      <c r="U13" s="61">
        <f>rail!V12+nonpt!AI12+nonroad!T12+'onroad all'!CB12+ptegu!AH12+ptnonipm!AL12+pt_oilgas!AG12+np_oilgas!AB12+rwc!T12+SUM(cmv_c1c2!BG12:BH12)+SUM(cmv_c3!BG12:BH12)</f>
        <v>5.290585884737351</v>
      </c>
      <c r="V13" s="61">
        <f>rail!T12+nonpt!AE12+nonroad!S12+'onroad all'!BS12+'onroad all'!BT12+ptegu!AD12+ptnonipm!AH12+pt_oilgas!AC12+np_oilgas!X12+rwc!R12+SUM(cmv_c1c2!BA12:BB12)+SUM(cmv_c3!BA12:BB12)</f>
        <v>18.783645929860597</v>
      </c>
      <c r="W13" s="61">
        <f>nonpt!CW12+ptegu!CV12+ptnonipm!DN12</f>
        <v>3.1166146935084114</v>
      </c>
      <c r="X13" s="68" t="s">
        <v>572</v>
      </c>
      <c r="AA13" s="22" t="s">
        <v>10</v>
      </c>
      <c r="AB13" s="20">
        <f>B13+beis!H12</f>
        <v>2390206.6611460582</v>
      </c>
      <c r="AC13" s="20">
        <f t="shared" si="2"/>
        <v>100074.62989477544</v>
      </c>
      <c r="AD13" s="20">
        <f>D13+beis!T12</f>
        <v>299886.02597467601</v>
      </c>
      <c r="AE13" s="20">
        <f t="shared" si="3"/>
        <v>221314.34399069427</v>
      </c>
      <c r="AF13" s="20">
        <f t="shared" si="4"/>
        <v>134468.70379322476</v>
      </c>
      <c r="AG13" s="20">
        <f t="shared" si="5"/>
        <v>44235.773894256505</v>
      </c>
      <c r="AH13" s="20">
        <f>H13+beis!Z12</f>
        <v>1792961.887488571</v>
      </c>
      <c r="AI13" s="20">
        <f>I13+beis!E12</f>
        <v>21542.688219885771</v>
      </c>
      <c r="AJ13" s="20">
        <f t="shared" si="6"/>
        <v>5088.5044064813246</v>
      </c>
      <c r="AK13" s="20">
        <f>K13+beis!N12</f>
        <v>35370.031723272579</v>
      </c>
      <c r="AL13" s="20">
        <f>L13+beis!R12</f>
        <v>92644.717390262798</v>
      </c>
      <c r="AM13" s="20">
        <f t="shared" si="7"/>
        <v>1681.0256756777965</v>
      </c>
      <c r="AN13" s="20">
        <f t="shared" si="8"/>
        <v>2695.1359617912863</v>
      </c>
      <c r="AO13" s="20">
        <f t="shared" si="9"/>
        <v>2249.011724180682</v>
      </c>
      <c r="AP13" s="20">
        <f t="shared" si="10"/>
        <v>4091.2953055468142</v>
      </c>
      <c r="AQ13" s="20">
        <f t="shared" si="11"/>
        <v>3849.3179080786399</v>
      </c>
      <c r="AR13" s="61">
        <f t="shared" si="12"/>
        <v>0.75852867716647232</v>
      </c>
      <c r="AS13" s="61">
        <f t="shared" si="13"/>
        <v>0.99307169465964318</v>
      </c>
      <c r="AT13" s="61">
        <f t="shared" si="14"/>
        <v>0.16384670805116816</v>
      </c>
      <c r="AU13" s="61">
        <f t="shared" si="15"/>
        <v>5.290585884737351</v>
      </c>
      <c r="AV13" s="61">
        <f t="shared" si="16"/>
        <v>18.783645929860597</v>
      </c>
      <c r="AX13" s="22" t="s">
        <v>10</v>
      </c>
      <c r="AY13" s="20">
        <f>B13-'ptfire-rx'!B12</f>
        <v>1561108.5520360582</v>
      </c>
      <c r="AZ13" s="20">
        <f>C13-'ptfire-rx'!C12</f>
        <v>88752.910660775437</v>
      </c>
      <c r="BA13" s="20">
        <f>D13-'ptfire-rx'!D12</f>
        <v>257634.048748676</v>
      </c>
      <c r="BB13" s="20">
        <f>E13-'ptfire-rx'!E12</f>
        <v>148171.61020969425</v>
      </c>
      <c r="BC13" s="20">
        <f>F13-'ptfire-rx'!F12</f>
        <v>72483.335942224759</v>
      </c>
      <c r="BD13" s="20">
        <f>G13-'ptfire-rx'!G12</f>
        <v>37911.288430256507</v>
      </c>
      <c r="BE13" s="20">
        <f>H13-'ptfire-rx'!H12</f>
        <v>267051.76791858103</v>
      </c>
      <c r="BF13" s="20">
        <f>I13-'ptfire-rx'!AN12</f>
        <v>2342.9458257048491</v>
      </c>
      <c r="BG13" s="20">
        <f>J13-'ptfire-rx'!AR12</f>
        <v>3260.087696734875</v>
      </c>
      <c r="BH13" s="20">
        <f>K13-'ptfire-rx'!BD12</f>
        <v>3974.8721564691768</v>
      </c>
      <c r="BI13" s="20">
        <f>L13-'ptfire-rx'!BM12</f>
        <v>8607.5215925215853</v>
      </c>
      <c r="BJ13" s="20">
        <f>M13-'ptfire-rx'!BO12</f>
        <v>395.31942609073644</v>
      </c>
      <c r="BK13" s="20">
        <f>N13-'ptfire-rx'!AK12</f>
        <v>431.50046747517626</v>
      </c>
      <c r="BL13" s="20">
        <f>O13-'ptfire-rx'!AT12</f>
        <v>440.90647500184195</v>
      </c>
      <c r="BM13" s="20">
        <f t="shared" si="17"/>
        <v>4091.2953055468142</v>
      </c>
      <c r="BN13" s="20">
        <f t="shared" si="18"/>
        <v>3849.3179080786399</v>
      </c>
      <c r="BO13" s="61">
        <f t="shared" si="19"/>
        <v>0.75852867716647232</v>
      </c>
      <c r="BP13" s="61">
        <f t="shared" si="20"/>
        <v>0.99307169465964318</v>
      </c>
      <c r="BQ13" s="61">
        <f t="shared" si="21"/>
        <v>0.16384670805116816</v>
      </c>
      <c r="BR13" s="61">
        <f t="shared" si="22"/>
        <v>5.290585884737351</v>
      </c>
      <c r="BS13" s="61">
        <f t="shared" si="23"/>
        <v>18.783645929860597</v>
      </c>
    </row>
    <row r="14" spans="1:71" x14ac:dyDescent="0.25">
      <c r="A14" s="22" t="s">
        <v>12</v>
      </c>
      <c r="B14" s="20">
        <f>rail!B13+nonpt!B13+ptagfire!B13+nonroad!B13+'onroad all'!AG13+cmv_c1c2!B13+'ptfire-rx'!B13+ptegu!B13+ptnonipm!B13+pt_oilgas!B13+np_oilgas!B13+rwc!B13+cmv_c3!B13+airports!B13+'ptfire-wild'!B13</f>
        <v>977180.66712126462</v>
      </c>
      <c r="C14" s="20">
        <f>rail!C13+nonpt!C13+ptagfire!C13++nonroad!C13+'onroad all'!BZ13+cmv_c1c2!BE13+'ptfire-rx'!C13+ptegu!C13+ptnonipm!C13+pt_oilgas!C13+np_oilgas!C13+rwc!C13+cmv_c3!BE13+livestock!B13+airports!C13+'ptfire-wild'!C13+fertilizer!B13</f>
        <v>112568.86842906379</v>
      </c>
      <c r="D14" s="20">
        <f>rail!D13+nonpt!D13+ptagfire!D13++nonroad!D13+cmv_c1c2!D13+'ptfire-rx'!D13+ptegu!DW13+ptnonipm!D13+pt_oilgas!D13+np_oilgas!D13+rwc!D13+cmv_c3!D13+'onroad all'!CI13+airports!D13+'ptfire-wild'!D13</f>
        <v>66622.625488076126</v>
      </c>
      <c r="E14" s="20">
        <f>rail!E13+nonpt!E13+ptagfire!E13++nonroad!E13+cmv_c1c2!E13+'ptfire-rx'!E13+ptegu!E13+ptnonipm!E13+pt_oilgas!E13+np_oilgas!E13+rwc!E13+cmv_c3!E13+afdust!BA13+'onroad all'!DE13+'onroad all'!DD13+airports!E13+'ptfire-wild'!E13</f>
        <v>358294.18871512497</v>
      </c>
      <c r="F14" s="20">
        <f>rail!F13+nonpt!F13+ptagfire!F13++nonroad!F13+cmv_c1c2!F13+'ptfire-rx'!F13+ptegu!F13+ptnonipm!F13+pt_oilgas!F13+np_oilgas!F13+rwc!F13+cmv_c3!F13+afdust!BB13+'onroad all'!DD13+airports!F13+'ptfire-wild'!F13</f>
        <v>104163.43872459373</v>
      </c>
      <c r="G14" s="20">
        <f>rail!G13+nonpt!G13+ptagfire!G13++nonroad!G13+'onroad all'!DU13+cmv_c1c2!G13+'ptfire-rx'!G13+ptegu!FH13+ptnonipm!G13+pt_oilgas!G13+np_oilgas!G13+rwc!G13+cmv_c3!G13+airports!G13+'ptfire-wild'!G13</f>
        <v>8165.44857024472</v>
      </c>
      <c r="H14" s="20">
        <f>rail!H13+nonpt!H13+ptagfire!H13++nonroad!H13+'onroad all'!EI13+cmv_c1c2!H13+'ptfire-rx'!H13+ptegu!H13+ptnonipm!H13+pt_oilgas!H13+np_oilgas!H13+rwc!H13+cmv_c3!H13+livestock!C13+airports!H13+'ptfire-wild'!H13+vcp!H13</f>
        <v>236351.57216426302</v>
      </c>
      <c r="I14" s="20">
        <f>rail!AO13+nonpt!BN13+ptagfire!AI13+nonroad!AK13+'onroad all'!H13+cmv_c1c2!N13+'ptfire-rx'!AN13+ptegu!BM13+ptnonipm!BX13+pt_oilgas!BL13+np_oilgas!AT13+rwc!AJ13+cmv_c3!O13+livestock!U13+airports!AJ13+'ptfire-wild'!AK13+vcp!AA13</f>
        <v>6481.7114702690278</v>
      </c>
      <c r="J14" s="20">
        <f>rail!AU13+nonpt!BT13+ptagfire!AM13+nonroad!AP13+'onroad all'!P13+cmv_c1c2!T13+'ptfire-rx'!AR13+ptegu!BS13+ptnonipm!CD13+pt_oilgas!BR13+np_oilgas!AZ13+rwc!AN13+cmv_c3!T13+livestock!X13+airports!AM13+'ptfire-wild'!AO13+vcp!AE13</f>
        <v>2393.5274136426715</v>
      </c>
      <c r="K14" s="20">
        <f>rail!BR13+nonpt!CY13+ptagfire!AX13+nonroad!BH13+'onroad all'!BC13+cmv_c1c2!AO13+'ptfire-rx'!BD13+ptegu!CX13+ptnonipm!DP13+pt_oilgas!CV13+np_oilgas!BV13+rwc!BC13+cmv_c3!AP13+livestock!AH13+airports!BE13+'ptfire-wild'!AZ13+vcp!AQ13</f>
        <v>12405.214229216983</v>
      </c>
      <c r="L14" s="20">
        <f>rail!CF13+nonpt!DO13+ptagfire!BG13+nonroad!BT13+'onroad all'!BU13+cmv_c1c2!BC13+'ptfire-rx'!BM13+ptegu!DM13+ptnonipm!EH13+pt_oilgas!DK13+np_oilgas!CJ13+rwc!BP13+cmv_c3!BC13+livestock!AN13+airports!BN13+'ptfire-wild'!BI13+vcp!AX13</f>
        <v>14062.858233073332</v>
      </c>
      <c r="M14" s="20">
        <f>rail!CG13+nonpt!DQ13+nonroad!BU13+'onroad all'!BY13+cmv_c1c2!BD13+'ptfire-rx'!BO13+ptegu!DO13+ptnonipm!EJ13+pt_oilgas!DM13+np_oilgas!CK13+rwc!BQ13+cmv_c3!BD13+airports!BO13+'ptfire-wild'!BK13+vcp!AY13+ptagfire!BI13</f>
        <v>1839.8451769425469</v>
      </c>
      <c r="N14" s="20">
        <f>rail!AN13+nonpt!BK13+nonroad!AJ13+'onroad all'!G13+cmv_c1c2!M13+'ptfire-rx'!AK13+ptegu!BK13+ptnonipm!BU13+pt_oilgas!BJ13+np_oilgas!AS13+rwc!AI13+airports!AH13+cmv_c3!M13+'ptfire-wild'!AI13+ptagfire!AG13</f>
        <v>1902.1817568764861</v>
      </c>
      <c r="O14" s="20">
        <f>rail!AY13+nonpt!BY13+ptagfire!AO13+nonroad!AR13+'onroad all'!Z13+cmv_c1c2!V13+'ptfire-rx'!AT13+ptegu!BX13+ptnonipm!CI13+pt_oilgas!BW13+np_oilgas!BB13+rwc!AP13+airports!AO13+cmv_c3!V13+'ptfire-wild'!AQ13</f>
        <v>1047.5510989951913</v>
      </c>
      <c r="P14" s="20">
        <f>rail!AD13+nonroad!AD13+'onroad all'!AK13+'onroad all'!AL13+'onroad all'!AM13+'onroad all'!AN13+'onroad all'!AO13+'onroad all'!AP13+ptnonipm!BI13+SUM(airports!AR13:AW13)+SUM(cmv_c1c2!AC13:AH13)+SUM(cmv_c3!AC13:AH13)</f>
        <v>1265.4428871837308</v>
      </c>
      <c r="Q14" s="20">
        <f>rail!AE13+nonroad!AE13+'onroad all'!AL13+'onroad all'!AM13+'onroad all'!AN13+'onroad all'!AO13+'onroad all'!AP13+ptnonipm!BJ13+SUM(airports!AS13:AW13)+SUM(cmv_c1c2!AD13:AH13)+SUM(cmv_c3!AD13:AH13)</f>
        <v>1175.026078576954</v>
      </c>
      <c r="R14" s="61">
        <f>rail!P13+nonpt!T13+nonroad!R13+'onroad all'!AC13+ptegu!T13+ptnonipm!T13+pt_oilgas!S13+np_oilgas!R13+rwc!N13+SUM(cmv_c1c2!Z13:AA13)+SUM(cmv_c3!Z13:AA13)</f>
        <v>0.58376894358999998</v>
      </c>
      <c r="S14" s="61">
        <f>rail!K13+nonpt!L13+nonroad!U13+'onroad all'!M13+ptegu!L13+ptnonipm!L13+pt_oilgas!K13+np_oilgas!K13+SUM(cmv_c1c2!R13:S13)+SUM(cmv_c3!R13:S13)</f>
        <v>0.66666959734117992</v>
      </c>
      <c r="T14" s="61">
        <f>rail!O13+nonpt!P13+ptegu!P13+ptnonipm!P13+pt_oilgas!O13+np_oilgas!N13+rwc!M13+SUM(cmv_c1c2!W13:X13)+SUM(cmv_c3!W13:X13)</f>
        <v>2.4501262255761</v>
      </c>
      <c r="U14" s="61">
        <f>rail!V13+nonpt!AI13+nonroad!T13+'onroad all'!CB13+ptegu!AH13+ptnonipm!AL13+pt_oilgas!AG13+np_oilgas!AB13+rwc!T13+SUM(cmv_c1c2!BG13:BH13)+SUM(cmv_c3!BG13:BH13)</f>
        <v>1.8139702862309</v>
      </c>
      <c r="V14" s="61">
        <f>rail!T13+nonpt!AE13+nonroad!S13+'onroad all'!BS13+'onroad all'!BT13+ptegu!AD13+ptnonipm!AH13+pt_oilgas!AC13+np_oilgas!X13+rwc!R13+SUM(cmv_c1c2!BA13:BB13)+SUM(cmv_c3!BA13:BB13)</f>
        <v>10.45457367192982</v>
      </c>
      <c r="W14" s="61">
        <f>nonpt!CW13+ptegu!CV13+ptnonipm!DN13</f>
        <v>6.5490511858550433E-3</v>
      </c>
      <c r="X14" s="68"/>
      <c r="AA14" s="22" t="s">
        <v>12</v>
      </c>
      <c r="AB14" s="20">
        <f>B14+beis!H13</f>
        <v>1066017.5284212646</v>
      </c>
      <c r="AC14" s="20">
        <f t="shared" si="2"/>
        <v>112568.86842906379</v>
      </c>
      <c r="AD14" s="20">
        <f>D14+beis!T13</f>
        <v>81592.125004838032</v>
      </c>
      <c r="AE14" s="20">
        <f t="shared" si="3"/>
        <v>358294.18871512497</v>
      </c>
      <c r="AF14" s="20">
        <f t="shared" si="4"/>
        <v>104163.43872459373</v>
      </c>
      <c r="AG14" s="20">
        <f t="shared" si="5"/>
        <v>8165.44857024472</v>
      </c>
      <c r="AH14" s="20">
        <f>H14+beis!Z13</f>
        <v>767695.417964263</v>
      </c>
      <c r="AI14" s="20">
        <f>I14+beis!E13</f>
        <v>15788.177077269018</v>
      </c>
      <c r="AJ14" s="20">
        <f t="shared" si="6"/>
        <v>2393.5274136426715</v>
      </c>
      <c r="AK14" s="20">
        <f>K14+beis!N13</f>
        <v>25096.078920216882</v>
      </c>
      <c r="AL14" s="20">
        <f>L14+beis!R13</f>
        <v>56254.404546373233</v>
      </c>
      <c r="AM14" s="20">
        <f t="shared" si="7"/>
        <v>1839.8451769425469</v>
      </c>
      <c r="AN14" s="20">
        <f t="shared" si="8"/>
        <v>1902.1817568764861</v>
      </c>
      <c r="AO14" s="20">
        <f t="shared" si="9"/>
        <v>1047.5510989951913</v>
      </c>
      <c r="AP14" s="20">
        <f t="shared" si="10"/>
        <v>1265.4428871837308</v>
      </c>
      <c r="AQ14" s="20">
        <f t="shared" si="11"/>
        <v>1175.026078576954</v>
      </c>
      <c r="AR14" s="61">
        <f t="shared" si="12"/>
        <v>0.58376894358999998</v>
      </c>
      <c r="AS14" s="61">
        <f t="shared" si="13"/>
        <v>0.66666959734117992</v>
      </c>
      <c r="AT14" s="61">
        <f t="shared" si="14"/>
        <v>2.4501262255761</v>
      </c>
      <c r="AU14" s="61">
        <f t="shared" si="15"/>
        <v>1.8139702862309</v>
      </c>
      <c r="AV14" s="61">
        <f t="shared" si="16"/>
        <v>10.45457367192982</v>
      </c>
      <c r="AX14" s="22" t="s">
        <v>12</v>
      </c>
      <c r="AY14" s="20">
        <f>B14-'ptfire-rx'!B13</f>
        <v>702365.06824126467</v>
      </c>
      <c r="AZ14" s="20">
        <f>C14-'ptfire-rx'!C13</f>
        <v>108087.52247506379</v>
      </c>
      <c r="BA14" s="20">
        <f>D14-'ptfire-rx'!D13</f>
        <v>63620.649246076129</v>
      </c>
      <c r="BB14" s="20">
        <f>E14-'ptfire-rx'!E13</f>
        <v>330691.51863112499</v>
      </c>
      <c r="BC14" s="20">
        <f>F14-'ptfire-rx'!F13</f>
        <v>80659.909026593727</v>
      </c>
      <c r="BD14" s="20">
        <f>G14-'ptfire-rx'!G13</f>
        <v>6331.6467752447197</v>
      </c>
      <c r="BE14" s="20">
        <f>H14-'ptfire-rx'!H13</f>
        <v>171305.74733826303</v>
      </c>
      <c r="BF14" s="20">
        <f>I14-'ptfire-rx'!AN13</f>
        <v>4287.8214383051672</v>
      </c>
      <c r="BG14" s="20">
        <f>J14-'ptfire-rx'!AR13</f>
        <v>1832.1357349356094</v>
      </c>
      <c r="BH14" s="20">
        <f>K14-'ptfire-rx'!BD13</f>
        <v>8257.1662481777021</v>
      </c>
      <c r="BI14" s="20">
        <f>L14-'ptfire-rx'!BM13</f>
        <v>9445.4062220738415</v>
      </c>
      <c r="BJ14" s="20">
        <f>M14-'ptfire-rx'!BO13</f>
        <v>1255.5793346185201</v>
      </c>
      <c r="BK14" s="20">
        <f>N14-'ptfire-rx'!AK13</f>
        <v>1211.514460287548</v>
      </c>
      <c r="BL14" s="20">
        <f>O14-'ptfire-rx'!AT13</f>
        <v>715.99377372243634</v>
      </c>
      <c r="BM14" s="20">
        <f t="shared" si="17"/>
        <v>1265.4428871837308</v>
      </c>
      <c r="BN14" s="20">
        <f t="shared" si="18"/>
        <v>1175.026078576954</v>
      </c>
      <c r="BO14" s="61">
        <f t="shared" si="19"/>
        <v>0.58376894358999998</v>
      </c>
      <c r="BP14" s="61">
        <f t="shared" si="20"/>
        <v>0.66666959734117992</v>
      </c>
      <c r="BQ14" s="61">
        <f t="shared" si="21"/>
        <v>2.4501262255761</v>
      </c>
      <c r="BR14" s="61">
        <f t="shared" si="22"/>
        <v>1.8139702862309</v>
      </c>
      <c r="BS14" s="61">
        <f t="shared" si="23"/>
        <v>10.45457367192982</v>
      </c>
    </row>
    <row r="15" spans="1:71" x14ac:dyDescent="0.25">
      <c r="A15" s="22" t="s">
        <v>13</v>
      </c>
      <c r="B15" s="20">
        <f>rail!B14+nonpt!B14+ptagfire!B14+nonroad!B14+'onroad all'!AG14+cmv_c1c2!B14+'ptfire-rx'!B14+ptegu!B14+ptnonipm!B14+pt_oilgas!B14+np_oilgas!B14+rwc!B14+cmv_c3!B14+airports!B14+'ptfire-wild'!B14</f>
        <v>1378796.7798099499</v>
      </c>
      <c r="C15" s="20">
        <f>rail!C14+nonpt!C14+ptagfire!C14++nonroad!C14+'onroad all'!BZ14+cmv_c1c2!BE14+'ptfire-rx'!C14+ptegu!C14+ptnonipm!C14+pt_oilgas!C14+np_oilgas!C14+rwc!C14+cmv_c3!BE14+livestock!B14+airports!C14+'ptfire-wild'!C14+fertilizer!B14</f>
        <v>83461.884359892138</v>
      </c>
      <c r="D15" s="20">
        <f>rail!D14+nonpt!D14+ptagfire!D14++nonroad!D14+cmv_c1c2!D14+'ptfire-rx'!D14+ptegu!DW14+ptnonipm!D14+pt_oilgas!D14+np_oilgas!D14+rwc!D14+cmv_c3!D14+'onroad all'!CI14+airports!D14+'ptfire-wild'!D14</f>
        <v>304874.80465121812</v>
      </c>
      <c r="E15" s="20">
        <f>rail!E14+nonpt!E14+ptagfire!E14++nonroad!E14+cmv_c1c2!E14+'ptfire-rx'!E14+ptegu!E14+ptnonipm!E14+pt_oilgas!E14+np_oilgas!E14+rwc!E14+cmv_c3!E14+afdust!BA14+'onroad all'!DE14+'onroad all'!DD14+airports!E14+'ptfire-wild'!E14</f>
        <v>439914.59561773669</v>
      </c>
      <c r="F15" s="20">
        <f>rail!F14+nonpt!F14+ptagfire!F14++nonroad!F14+cmv_c1c2!F14+'ptfire-rx'!F14+ptegu!F14+ptnonipm!F14+pt_oilgas!F14+np_oilgas!F14+rwc!F14+cmv_c3!F14+afdust!BB14+'onroad all'!DD14+airports!F14+'ptfire-wild'!F14</f>
        <v>108599.07238763863</v>
      </c>
      <c r="G15" s="20">
        <f>rail!G14+nonpt!G14+ptagfire!G14++nonroad!G14+'onroad all'!DU14+cmv_c1c2!G14+'ptfire-rx'!G14+ptegu!FH14+ptnonipm!G14+pt_oilgas!G14+np_oilgas!G14+rwc!G14+cmv_c3!G14+airports!G14+'ptfire-wild'!G14</f>
        <v>95053.184561913382</v>
      </c>
      <c r="H15" s="20">
        <f>rail!H14+nonpt!H14+ptagfire!H14++nonroad!H14+'onroad all'!EI14+cmv_c1c2!H14+'ptfire-rx'!H14+ptegu!H14+ptnonipm!H14+pt_oilgas!H14+np_oilgas!H14+rwc!H14+cmv_c3!H14+livestock!C14+airports!H14+'ptfire-wild'!H14+vcp!H14</f>
        <v>341362.49848400004</v>
      </c>
      <c r="I15" s="20">
        <f>rail!AO14+nonpt!BN14+ptagfire!AI14+nonroad!AK14+'onroad all'!H14+cmv_c1c2!N14+'ptfire-rx'!AN14+ptegu!BM14+ptnonipm!BX14+pt_oilgas!BL14+np_oilgas!AT14+rwc!AJ14+cmv_c3!O14+livestock!U14+airports!AJ14+'ptfire-wild'!AK14+vcp!AA14</f>
        <v>2877.804211850204</v>
      </c>
      <c r="J15" s="20">
        <f>rail!AU14+nonpt!BT14+ptagfire!AM14+nonroad!AP14+'onroad all'!P14+cmv_c1c2!T14+'ptfire-rx'!AR14+ptegu!BS14+ptnonipm!CD14+pt_oilgas!BR14+np_oilgas!AZ14+rwc!AN14+cmv_c3!T14+livestock!X14+airports!AM14+'ptfire-wild'!AO14+vcp!AE14</f>
        <v>3524.7399677219023</v>
      </c>
      <c r="K15" s="20">
        <f>rail!BR14+nonpt!CY14+ptagfire!AX14+nonroad!BH14+'onroad all'!BC14+cmv_c1c2!AO14+'ptfire-rx'!BD14+ptegu!CX14+ptnonipm!DP14+pt_oilgas!CV14+np_oilgas!BV14+rwc!BC14+cmv_c3!AP14+livestock!AH14+airports!BE14+'ptfire-wild'!AZ14+vcp!AQ14</f>
        <v>4993.9849904520352</v>
      </c>
      <c r="L15" s="20">
        <f>rail!CF14+nonpt!DO14+ptagfire!BG14+nonroad!BT14+'onroad all'!BU14+cmv_c1c2!BC14+'ptfire-rx'!BM14+ptegu!DM14+ptnonipm!EH14+pt_oilgas!DK14+np_oilgas!CJ14+rwc!BP14+cmv_c3!BC14+livestock!AN14+airports!BN14+'ptfire-wild'!BI14+vcp!AX14</f>
        <v>4533.5398464937352</v>
      </c>
      <c r="M15" s="20">
        <f>rail!CG14+nonpt!DQ14+nonroad!BU14+'onroad all'!BY14+cmv_c1c2!BD14+'ptfire-rx'!BO14+ptegu!DO14+ptnonipm!EJ14+pt_oilgas!DM14+np_oilgas!CK14+rwc!BQ14+cmv_c3!BD14+airports!BO14+'ptfire-wild'!BK14+vcp!AY14+ptagfire!BI14</f>
        <v>562.6110508366412</v>
      </c>
      <c r="N15" s="20">
        <f>rail!AN14+nonpt!BK14+nonroad!AJ14+'onroad all'!G14+cmv_c1c2!M14+'ptfire-rx'!AK14+ptegu!BK14+ptnonipm!BU14+pt_oilgas!BJ14+np_oilgas!AS14+rwc!AI14+airports!AH14+cmv_c3!M14+'ptfire-wild'!AI14+ptagfire!AG14</f>
        <v>678.05695642241358</v>
      </c>
      <c r="O15" s="20">
        <f>rail!AY14+nonpt!BY14+ptagfire!AO14+nonroad!AR14+'onroad all'!Z14+cmv_c1c2!V14+'ptfire-rx'!AT14+ptegu!BX14+ptnonipm!CI14+pt_oilgas!BW14+np_oilgas!BB14+rwc!AP14+airports!AO14+cmv_c3!V14+'ptfire-wild'!AQ14</f>
        <v>578.27228923397251</v>
      </c>
      <c r="P15" s="20">
        <f>rail!AD14+nonroad!AD14+'onroad all'!AK14+'onroad all'!AL14+'onroad all'!AM14+'onroad all'!AN14+'onroad all'!AO14+'onroad all'!AP14+ptnonipm!BI14+SUM(airports!AR14:AW14)+SUM(cmv_c1c2!AC14:AH14)+SUM(cmv_c3!AC14:AH14)</f>
        <v>5708.1582827972825</v>
      </c>
      <c r="Q15" s="20">
        <f>rail!AE14+nonroad!AE14+'onroad all'!AL14+'onroad all'!AM14+'onroad all'!AN14+'onroad all'!AO14+'onroad all'!AP14+ptnonipm!BJ14+SUM(airports!AS14:AW14)+SUM(cmv_c1c2!AD14:AH14)+SUM(cmv_c3!AD14:AH14)</f>
        <v>5452.5875748019052</v>
      </c>
      <c r="R15" s="61">
        <f>rail!P14+nonpt!T14+nonroad!R14+'onroad all'!AC14+ptegu!T14+ptnonipm!T14+pt_oilgas!S14+np_oilgas!R14+rwc!N14+SUM(cmv_c1c2!Z14:AA14)+SUM(cmv_c3!Z14:AA14)</f>
        <v>3.0013993394807348</v>
      </c>
      <c r="S15" s="61">
        <f>rail!K14+nonpt!L14+nonroad!U14+'onroad all'!M14+ptegu!L14+ptnonipm!L14+pt_oilgas!K14+np_oilgas!K14+SUM(cmv_c1c2!R14:S14)+SUM(cmv_c3!R14:S14)</f>
        <v>2.9309942421511024</v>
      </c>
      <c r="T15" s="61">
        <f>rail!O14+nonpt!P14+ptegu!P14+ptnonipm!P14+pt_oilgas!O14+np_oilgas!N14+rwc!M14+SUM(cmv_c1c2!W14:X14)+SUM(cmv_c3!W14:X14)</f>
        <v>1.2572816203548371</v>
      </c>
      <c r="U15" s="61">
        <f>rail!V14+nonpt!AI14+nonroad!T14+'onroad all'!CB14+ptegu!AH14+ptnonipm!AL14+pt_oilgas!AG14+np_oilgas!AB14+rwc!T14+SUM(cmv_c1c2!BG14:BH14)+SUM(cmv_c3!BG14:BH14)</f>
        <v>25.604046860845994</v>
      </c>
      <c r="V15" s="61">
        <f>rail!T14+nonpt!AE14+nonroad!S14+'onroad all'!BS14+'onroad all'!BT14+ptegu!AD14+ptnonipm!AH14+pt_oilgas!AC14+np_oilgas!X14+rwc!R14+SUM(cmv_c1c2!BA14:BB14)+SUM(cmv_c3!BA14:BB14)</f>
        <v>64.456734673914895</v>
      </c>
      <c r="W15" s="61">
        <f>nonpt!CW14+ptegu!CV14+ptnonipm!DN14</f>
        <v>6.0743876922104807</v>
      </c>
      <c r="X15" s="68" t="s">
        <v>572</v>
      </c>
      <c r="AA15" s="22" t="s">
        <v>13</v>
      </c>
      <c r="AB15" s="20">
        <f>B15+beis!H14</f>
        <v>1432990.7440249498</v>
      </c>
      <c r="AC15" s="20">
        <f t="shared" si="2"/>
        <v>83461.884359892138</v>
      </c>
      <c r="AD15" s="20">
        <f>D15+beis!T14</f>
        <v>347021.62914312602</v>
      </c>
      <c r="AE15" s="20">
        <f t="shared" si="3"/>
        <v>439914.59561773669</v>
      </c>
      <c r="AF15" s="20">
        <f t="shared" si="4"/>
        <v>108599.07238763863</v>
      </c>
      <c r="AG15" s="20">
        <f t="shared" si="5"/>
        <v>95053.184561913382</v>
      </c>
      <c r="AH15" s="20">
        <f>H15+beis!Z14</f>
        <v>577132.19689499901</v>
      </c>
      <c r="AI15" s="20">
        <f>I15+beis!E14</f>
        <v>8554.2799145502031</v>
      </c>
      <c r="AJ15" s="20">
        <f t="shared" si="6"/>
        <v>3524.7399677219023</v>
      </c>
      <c r="AK15" s="20">
        <f>K15+beis!N14</f>
        <v>12734.780679852025</v>
      </c>
      <c r="AL15" s="20">
        <f>L15+beis!R14</f>
        <v>35670.781444203734</v>
      </c>
      <c r="AM15" s="20">
        <f t="shared" si="7"/>
        <v>562.6110508366412</v>
      </c>
      <c r="AN15" s="20">
        <f t="shared" si="8"/>
        <v>678.05695642241358</v>
      </c>
      <c r="AO15" s="20">
        <f t="shared" si="9"/>
        <v>578.27228923397251</v>
      </c>
      <c r="AP15" s="20">
        <f t="shared" si="10"/>
        <v>5708.1582827972825</v>
      </c>
      <c r="AQ15" s="20">
        <f t="shared" si="11"/>
        <v>5452.5875748019052</v>
      </c>
      <c r="AR15" s="61">
        <f t="shared" si="12"/>
        <v>3.0013993394807348</v>
      </c>
      <c r="AS15" s="61">
        <f t="shared" si="13"/>
        <v>2.9309942421511024</v>
      </c>
      <c r="AT15" s="61">
        <f t="shared" si="14"/>
        <v>1.2572816203548371</v>
      </c>
      <c r="AU15" s="61">
        <f t="shared" si="15"/>
        <v>25.604046860845994</v>
      </c>
      <c r="AV15" s="61">
        <f t="shared" si="16"/>
        <v>64.456734673914895</v>
      </c>
      <c r="AX15" s="22" t="s">
        <v>13</v>
      </c>
      <c r="AY15" s="20">
        <f>B15-'ptfire-rx'!B14</f>
        <v>1227349.1694599499</v>
      </c>
      <c r="AZ15" s="20">
        <f>C15-'ptfire-rx'!C14</f>
        <v>80982.106023892135</v>
      </c>
      <c r="BA15" s="20">
        <f>D15-'ptfire-rx'!D14</f>
        <v>302403.56346121815</v>
      </c>
      <c r="BB15" s="20">
        <f>E15-'ptfire-rx'!E14</f>
        <v>423850.62674873671</v>
      </c>
      <c r="BC15" s="20">
        <f>F15-'ptfire-rx'!F14</f>
        <v>94880.470892638637</v>
      </c>
      <c r="BD15" s="20">
        <f>G15-'ptfire-rx'!G14</f>
        <v>93793.885878913381</v>
      </c>
      <c r="BE15" s="20">
        <f>H15-'ptfire-rx'!H14</f>
        <v>305125.00493800006</v>
      </c>
      <c r="BF15" s="20">
        <f>I15-'ptfire-rx'!AN14</f>
        <v>1691.1549697297439</v>
      </c>
      <c r="BG15" s="20">
        <f>J15-'ptfire-rx'!AR14</f>
        <v>3231.4187528087714</v>
      </c>
      <c r="BH15" s="20">
        <f>K15-'ptfire-rx'!BD14</f>
        <v>3343.5363527644949</v>
      </c>
      <c r="BI15" s="20">
        <f>L15-'ptfire-rx'!BM14</f>
        <v>3036.1446960873054</v>
      </c>
      <c r="BJ15" s="20">
        <f>M15-'ptfire-rx'!BO14</f>
        <v>268.25357949075021</v>
      </c>
      <c r="BK15" s="20">
        <f>N15-'ptfire-rx'!AK14</f>
        <v>296.55208908074258</v>
      </c>
      <c r="BL15" s="20">
        <f>O15-'ptfire-rx'!AT14</f>
        <v>407.73386771584251</v>
      </c>
      <c r="BM15" s="20">
        <f t="shared" si="17"/>
        <v>5708.1582827972825</v>
      </c>
      <c r="BN15" s="20">
        <f t="shared" si="18"/>
        <v>5452.5875748019052</v>
      </c>
      <c r="BO15" s="61">
        <f t="shared" si="19"/>
        <v>3.0013993394807348</v>
      </c>
      <c r="BP15" s="61">
        <f t="shared" si="20"/>
        <v>2.9309942421511024</v>
      </c>
      <c r="BQ15" s="61">
        <f t="shared" si="21"/>
        <v>1.2572816203548371</v>
      </c>
      <c r="BR15" s="61">
        <f t="shared" si="22"/>
        <v>25.604046860845994</v>
      </c>
      <c r="BS15" s="61">
        <f t="shared" si="23"/>
        <v>64.456734673914895</v>
      </c>
    </row>
    <row r="16" spans="1:71" x14ac:dyDescent="0.25">
      <c r="A16" s="22" t="s">
        <v>14</v>
      </c>
      <c r="B16" s="20">
        <f>rail!B15+nonpt!B15+ptagfire!B15+nonroad!B15+'onroad all'!AG15+cmv_c1c2!B15+'ptfire-rx'!B15+ptegu!B15+ptnonipm!B15+pt_oilgas!B15+np_oilgas!B15+rwc!B15+cmv_c3!B15+airports!B15+'ptfire-wild'!B15</f>
        <v>1171920.3992657438</v>
      </c>
      <c r="C16" s="20">
        <f>rail!C15+nonpt!C15+ptagfire!C15++nonroad!C15+'onroad all'!BZ15+cmv_c1c2!BE15+'ptfire-rx'!C15+ptegu!C15+ptnonipm!C15+pt_oilgas!C15+np_oilgas!C15+rwc!C15+cmv_c3!BE15+livestock!B15+airports!C15+'ptfire-wild'!C15+fertilizer!B15</f>
        <v>103393.3705370254</v>
      </c>
      <c r="D16" s="20">
        <f>rail!D15+nonpt!D15+ptagfire!D15++nonroad!D15+cmv_c1c2!D15+'ptfire-rx'!D15+ptegu!DW15+ptnonipm!D15+pt_oilgas!D15+np_oilgas!D15+rwc!D15+cmv_c3!D15+'onroad all'!CI15+airports!D15+'ptfire-wild'!D15</f>
        <v>269081.73402989982</v>
      </c>
      <c r="E16" s="20">
        <f>rail!E15+nonpt!E15+ptagfire!E15++nonroad!E15+cmv_c1c2!E15+'ptfire-rx'!E15+ptegu!E15+ptnonipm!E15+pt_oilgas!E15+np_oilgas!E15+rwc!E15+cmv_c3!E15+afdust!BA15+'onroad all'!DE15+'onroad all'!DD15+airports!E15+'ptfire-wild'!E15</f>
        <v>102478.89389012898</v>
      </c>
      <c r="F16" s="20">
        <f>rail!F15+nonpt!F15+ptagfire!F15++nonroad!F15+cmv_c1c2!F15+'ptfire-rx'!F15+ptegu!F15+ptnonipm!F15+pt_oilgas!F15+np_oilgas!F15+rwc!F15+cmv_c3!F15+afdust!BB15+'onroad all'!DD15+airports!F15+'ptfire-wild'!F15</f>
        <v>55991.343985117652</v>
      </c>
      <c r="G16" s="20">
        <f>rail!G15+nonpt!G15+ptagfire!G15++nonroad!G15+'onroad all'!DU15+cmv_c1c2!G15+'ptfire-rx'!G15+ptegu!FH15+ptnonipm!G15+pt_oilgas!G15+np_oilgas!G15+rwc!G15+cmv_c3!G15+airports!G15+'ptfire-wild'!G15</f>
        <v>105809.40025984518</v>
      </c>
      <c r="H16" s="20">
        <f>rail!H15+nonpt!H15+ptagfire!H15++nonroad!H15+'onroad all'!EI15+cmv_c1c2!H15+'ptfire-rx'!H15+ptegu!H15+ptnonipm!H15+pt_oilgas!H15+np_oilgas!H15+rwc!H15+cmv_c3!H15+livestock!C15+airports!H15+'ptfire-wild'!H15+vcp!H15</f>
        <v>200694.650775866</v>
      </c>
      <c r="I16" s="20">
        <f>rail!AO15+nonpt!BN15+ptagfire!AI15+nonroad!AK15+'onroad all'!H15+cmv_c1c2!N15+'ptfire-rx'!AN15+ptegu!BM15+ptnonipm!BX15+pt_oilgas!BL15+np_oilgas!AT15+rwc!AJ15+cmv_c3!O15+livestock!U15+airports!AJ15+'ptfire-wild'!AK15+vcp!AA15</f>
        <v>1676.3232260573152</v>
      </c>
      <c r="J16" s="20">
        <f>rail!AU15+nonpt!BT15+ptagfire!AM15+nonroad!AP15+'onroad all'!P15+cmv_c1c2!T15+'ptfire-rx'!AR15+ptegu!BS15+ptnonipm!CD15+pt_oilgas!BR15+np_oilgas!AZ15+rwc!AN15+cmv_c3!T15+livestock!X15+airports!AM15+'ptfire-wild'!AO15+vcp!AE15</f>
        <v>2326.2949584848193</v>
      </c>
      <c r="K16" s="20">
        <f>rail!BR15+nonpt!CY15+ptagfire!AX15+nonroad!BH15+'onroad all'!BC15+cmv_c1c2!AO15+'ptfire-rx'!BD15+ptegu!CX15+ptnonipm!DP15+pt_oilgas!CV15+np_oilgas!BV15+rwc!BC15+cmv_c3!AP15+livestock!AH15+airports!BE15+'ptfire-wild'!AZ15+vcp!AQ15</f>
        <v>2953.8775158256926</v>
      </c>
      <c r="L16" s="20">
        <f>rail!CF15+nonpt!DO15+ptagfire!BG15+nonroad!BT15+'onroad all'!BU15+cmv_c1c2!BC15+'ptfire-rx'!BM15+ptegu!DM15+ptnonipm!EH15+pt_oilgas!DK15+np_oilgas!CJ15+rwc!BP15+cmv_c3!BC15+livestock!AN15+airports!BN15+'ptfire-wild'!BI15+vcp!AX15</f>
        <v>2571.2470446028619</v>
      </c>
      <c r="M16" s="20">
        <f>rail!CG15+nonpt!DQ15+nonroad!BU15+'onroad all'!BY15+cmv_c1c2!BD15+'ptfire-rx'!BO15+ptegu!DO15+ptnonipm!EJ15+pt_oilgas!DM15+np_oilgas!CK15+rwc!BQ15+cmv_c3!BD15+airports!BO15+'ptfire-wild'!BK15+vcp!AY15+ptagfire!BI15</f>
        <v>333.92689242874116</v>
      </c>
      <c r="N16" s="20">
        <f>rail!AN15+nonpt!BK15+nonroad!AJ15+'onroad all'!G15+cmv_c1c2!M15+'ptfire-rx'!AK15+ptegu!BK15+ptnonipm!BU15+pt_oilgas!BJ15+np_oilgas!AS15+rwc!AI15+airports!AH15+cmv_c3!M15+'ptfire-wild'!AI15+ptagfire!AG15</f>
        <v>302.42269419952873</v>
      </c>
      <c r="O16" s="20">
        <f>rail!AY15+nonpt!BY15+ptagfire!AO15+nonroad!AR15+'onroad all'!Z15+cmv_c1c2!V15+'ptfire-rx'!AT15+ptegu!BX15+ptnonipm!CI15+pt_oilgas!BW15+np_oilgas!BB15+rwc!AP15+airports!AO15+cmv_c3!V15+'ptfire-wild'!AQ15</f>
        <v>307.13295145654826</v>
      </c>
      <c r="P16" s="20">
        <f>rail!AD15+nonroad!AD15+'onroad all'!AK15+'onroad all'!AL15+'onroad all'!AM15+'onroad all'!AN15+'onroad all'!AO15+'onroad all'!AP15+ptnonipm!BI15+SUM(airports!AR15:AW15)+SUM(cmv_c1c2!AC15:AH15)+SUM(cmv_c3!AC15:AH15)</f>
        <v>4119.2252623635532</v>
      </c>
      <c r="Q16" s="20">
        <f>rail!AE15+nonroad!AE15+'onroad all'!AL15+'onroad all'!AM15+'onroad all'!AN15+'onroad all'!AO15+'onroad all'!AP15+ptnonipm!BJ15+SUM(airports!AS15:AW15)+SUM(cmv_c1c2!AD15:AH15)+SUM(cmv_c3!AD15:AH15)</f>
        <v>3920.0342662164576</v>
      </c>
      <c r="R16" s="61">
        <f>rail!P15+nonpt!T15+nonroad!R15+'onroad all'!AC15+ptegu!T15+ptnonipm!T15+pt_oilgas!S15+np_oilgas!R15+rwc!N15+SUM(cmv_c1c2!Z15:AA15)+SUM(cmv_c3!Z15:AA15)</f>
        <v>1.3030953330410138</v>
      </c>
      <c r="S16" s="61">
        <f>rail!K15+nonpt!L15+nonroad!U15+'onroad all'!M15+ptegu!L15+ptnonipm!L15+pt_oilgas!K15+np_oilgas!K15+SUM(cmv_c1c2!R15:S15)+SUM(cmv_c3!R15:S15)</f>
        <v>1.997932510970498</v>
      </c>
      <c r="T16" s="61">
        <f>rail!O15+nonpt!P15+ptegu!P15+ptnonipm!P15+pt_oilgas!O15+np_oilgas!N15+rwc!M15+SUM(cmv_c1c2!W15:X15)+SUM(cmv_c3!W15:X15)</f>
        <v>1.4545289220073045</v>
      </c>
      <c r="U16" s="61">
        <f>rail!V15+nonpt!AI15+nonroad!T15+'onroad all'!CB15+ptegu!AH15+ptnonipm!AL15+pt_oilgas!AG15+np_oilgas!AB15+rwc!T15+SUM(cmv_c1c2!BG15:BH15)+SUM(cmv_c3!BG15:BH15)</f>
        <v>15.551450511555387</v>
      </c>
      <c r="V16" s="61">
        <f>rail!T15+nonpt!AE15+nonroad!S15+'onroad all'!BS15+'onroad all'!BT15+ptegu!AD15+ptnonipm!AH15+pt_oilgas!AC15+np_oilgas!X15+rwc!R15+SUM(cmv_c1c2!BA15:BB15)+SUM(cmv_c3!BA15:BB15)</f>
        <v>38.915719825667352</v>
      </c>
      <c r="W16" s="61">
        <f>nonpt!CW15+ptegu!CV15+ptnonipm!DN15</f>
        <v>0.20394913899091319</v>
      </c>
      <c r="X16" s="68" t="s">
        <v>572</v>
      </c>
      <c r="AA16" s="22" t="s">
        <v>14</v>
      </c>
      <c r="AB16" s="20">
        <f>B16+beis!H15</f>
        <v>1208473.3799237439</v>
      </c>
      <c r="AC16" s="20">
        <f t="shared" si="2"/>
        <v>103393.3705370254</v>
      </c>
      <c r="AD16" s="20">
        <f>D16+beis!T15</f>
        <v>293311.88400296972</v>
      </c>
      <c r="AE16" s="20">
        <f t="shared" si="3"/>
        <v>102478.89389012898</v>
      </c>
      <c r="AF16" s="20">
        <f t="shared" si="4"/>
        <v>55991.343985117652</v>
      </c>
      <c r="AG16" s="20">
        <f t="shared" si="5"/>
        <v>105809.40025984518</v>
      </c>
      <c r="AH16" s="20">
        <f>H16+beis!Z15</f>
        <v>391212.32172986504</v>
      </c>
      <c r="AI16" s="20">
        <f>I16+beis!E15</f>
        <v>5503.7617488573151</v>
      </c>
      <c r="AJ16" s="20">
        <f t="shared" si="6"/>
        <v>2326.2949584848193</v>
      </c>
      <c r="AK16" s="20">
        <f>K16+beis!N15</f>
        <v>8173.2098463256934</v>
      </c>
      <c r="AL16" s="20">
        <f>L16+beis!R15</f>
        <v>22485.49714746276</v>
      </c>
      <c r="AM16" s="20">
        <f t="shared" si="7"/>
        <v>333.92689242874116</v>
      </c>
      <c r="AN16" s="20">
        <f t="shared" si="8"/>
        <v>302.42269419952873</v>
      </c>
      <c r="AO16" s="20">
        <f t="shared" si="9"/>
        <v>307.13295145654826</v>
      </c>
      <c r="AP16" s="20">
        <f t="shared" si="10"/>
        <v>4119.2252623635532</v>
      </c>
      <c r="AQ16" s="20">
        <f t="shared" si="11"/>
        <v>3920.0342662164576</v>
      </c>
      <c r="AR16" s="61">
        <f t="shared" si="12"/>
        <v>1.3030953330410138</v>
      </c>
      <c r="AS16" s="61">
        <f t="shared" si="13"/>
        <v>1.997932510970498</v>
      </c>
      <c r="AT16" s="61">
        <f t="shared" si="14"/>
        <v>1.4545289220073045</v>
      </c>
      <c r="AU16" s="61">
        <f t="shared" si="15"/>
        <v>15.551450511555387</v>
      </c>
      <c r="AV16" s="61">
        <f t="shared" si="16"/>
        <v>38.915719825667352</v>
      </c>
      <c r="AX16" s="22" t="s">
        <v>14</v>
      </c>
      <c r="AY16" s="20">
        <f>B16-'ptfire-rx'!B15</f>
        <v>1125428.7064857439</v>
      </c>
      <c r="AZ16" s="20">
        <f>C16-'ptfire-rx'!C15</f>
        <v>102630.0666790254</v>
      </c>
      <c r="BA16" s="20">
        <f>D16-'ptfire-rx'!D15</f>
        <v>268285.93755289982</v>
      </c>
      <c r="BB16" s="20">
        <f>E16-'ptfire-rx'!E15</f>
        <v>97543.107446128983</v>
      </c>
      <c r="BC16" s="20">
        <f>F16-'ptfire-rx'!F15</f>
        <v>51786.431750117656</v>
      </c>
      <c r="BD16" s="20">
        <f>G16-'ptfire-rx'!G15</f>
        <v>105411.19950984517</v>
      </c>
      <c r="BE16" s="20">
        <f>H16-'ptfire-rx'!H15</f>
        <v>189598.239055866</v>
      </c>
      <c r="BF16" s="20">
        <f>I16-'ptfire-rx'!AN15</f>
        <v>1312.3460841785363</v>
      </c>
      <c r="BG16" s="20">
        <f>J16-'ptfire-rx'!AR15</f>
        <v>2233.8803635259183</v>
      </c>
      <c r="BH16" s="20">
        <f>K16-'ptfire-rx'!BD15</f>
        <v>2435.2549320876306</v>
      </c>
      <c r="BI16" s="20">
        <f>L16-'ptfire-rx'!BM15</f>
        <v>2099.010308187002</v>
      </c>
      <c r="BJ16" s="20">
        <f>M16-'ptfire-rx'!BO15</f>
        <v>238.83028864790876</v>
      </c>
      <c r="BK16" s="20">
        <f>N16-'ptfire-rx'!AK15</f>
        <v>187.24157409983275</v>
      </c>
      <c r="BL16" s="20">
        <f>O16-'ptfire-rx'!AT15</f>
        <v>252.69293581156614</v>
      </c>
      <c r="BM16" s="20">
        <f t="shared" si="17"/>
        <v>4119.2252623635532</v>
      </c>
      <c r="BN16" s="20">
        <f t="shared" si="18"/>
        <v>3920.0342662164576</v>
      </c>
      <c r="BO16" s="61">
        <f t="shared" si="19"/>
        <v>1.3030953330410138</v>
      </c>
      <c r="BP16" s="61">
        <f t="shared" si="20"/>
        <v>1.997932510970498</v>
      </c>
      <c r="BQ16" s="61">
        <f t="shared" si="21"/>
        <v>1.4545289220073045</v>
      </c>
      <c r="BR16" s="61">
        <f t="shared" si="22"/>
        <v>15.551450511555387</v>
      </c>
      <c r="BS16" s="61">
        <f t="shared" si="23"/>
        <v>38.915719825667352</v>
      </c>
    </row>
    <row r="17" spans="1:71" x14ac:dyDescent="0.25">
      <c r="A17" s="22" t="s">
        <v>15</v>
      </c>
      <c r="B17" s="20">
        <f>rail!B16+nonpt!B16+ptagfire!B16+nonroad!B16+'onroad all'!AG16+cmv_c1c2!B16+'ptfire-rx'!B16+ptegu!B16+ptnonipm!B16+pt_oilgas!B16+np_oilgas!B16+rwc!B16+cmv_c3!B16+airports!B16+'ptfire-wild'!B16</f>
        <v>625492.78248025186</v>
      </c>
      <c r="C17" s="20">
        <f>rail!C16+nonpt!C16+ptagfire!C16++nonroad!C16+'onroad all'!BZ16+cmv_c1c2!BE16+'ptfire-rx'!C16+ptegu!C16+ptnonipm!C16+pt_oilgas!C16+np_oilgas!C16+rwc!C16+cmv_c3!BE16+livestock!B16+airports!C16+'ptfire-wild'!C16+fertilizer!B16</f>
        <v>333167.68160445808</v>
      </c>
      <c r="D17" s="20">
        <f>rail!D16+nonpt!D16+ptagfire!D16++nonroad!D16+cmv_c1c2!D16+'ptfire-rx'!D16+ptegu!DW16+ptnonipm!D16+pt_oilgas!D16+np_oilgas!D16+rwc!D16+cmv_c3!D16+'onroad all'!CI16+airports!D16+'ptfire-wild'!D16</f>
        <v>156106.48604963798</v>
      </c>
      <c r="E17" s="20">
        <f>rail!E16+nonpt!E16+ptagfire!E16++nonroad!E16+cmv_c1c2!E16+'ptfire-rx'!E16+ptegu!E16+ptnonipm!E16+pt_oilgas!E16+np_oilgas!E16+rwc!E16+cmv_c3!E16+afdust!BA16+'onroad all'!DE16+'onroad all'!DD16+airports!E16+'ptfire-wild'!E16</f>
        <v>162988.02388857977</v>
      </c>
      <c r="F17" s="20">
        <f>rail!F16+nonpt!F16+ptagfire!F16++nonroad!F16+cmv_c1c2!F16+'ptfire-rx'!F16+ptegu!F16+ptnonipm!F16+pt_oilgas!F16+np_oilgas!F16+rwc!F16+cmv_c3!F16+afdust!BB16+'onroad all'!DD16+airports!F16+'ptfire-wild'!F16</f>
        <v>52367.986651277271</v>
      </c>
      <c r="G17" s="20">
        <f>rail!G16+nonpt!G16+ptagfire!G16++nonroad!G16+'onroad all'!DU16+cmv_c1c2!G16+'ptfire-rx'!G16+ptegu!FH16+ptnonipm!G16+pt_oilgas!G16+np_oilgas!G16+rwc!G16+cmv_c3!G16+airports!G16+'ptfire-wild'!G16</f>
        <v>74242.451564122588</v>
      </c>
      <c r="H17" s="20">
        <f>rail!H16+nonpt!H16+ptagfire!H16++nonroad!H16+'onroad all'!EI16+cmv_c1c2!H16+'ptfire-rx'!H16+ptegu!H16+ptnonipm!H16+pt_oilgas!H16+np_oilgas!H16+rwc!H16+cmv_c3!H16+livestock!C16+airports!H16+'ptfire-wild'!H16+vcp!H16</f>
        <v>167371.06059677596</v>
      </c>
      <c r="I17" s="20">
        <f>rail!AO16+nonpt!BN16+ptagfire!AI16+nonroad!AK16+'onroad all'!H16+cmv_c1c2!N16+'ptfire-rx'!AN16+ptegu!BM16+ptnonipm!BX16+pt_oilgas!BL16+np_oilgas!AT16+rwc!AJ16+cmv_c3!O16+livestock!U16+airports!AJ16+'ptfire-wild'!AK16+vcp!AA16</f>
        <v>2811.347805768839</v>
      </c>
      <c r="J17" s="20">
        <f>rail!AU16+nonpt!BT16+ptagfire!AM16+nonroad!AP16+'onroad all'!P16+cmv_c1c2!T16+'ptfire-rx'!AR16+ptegu!BS16+ptnonipm!CD16+pt_oilgas!BR16+np_oilgas!AZ16+rwc!AN16+cmv_c3!T16+livestock!X16+airports!AM16+'ptfire-wild'!AO16+vcp!AE16</f>
        <v>1617.835443234181</v>
      </c>
      <c r="K17" s="20">
        <f>rail!BR16+nonpt!CY16+ptagfire!AX16+nonroad!BH16+'onroad all'!BC16+cmv_c1c2!AO16+'ptfire-rx'!BD16+ptegu!CX16+ptnonipm!DP16+pt_oilgas!CV16+np_oilgas!BV16+rwc!BC16+cmv_c3!AP16+livestock!AH16+airports!BE16+'ptfire-wild'!AZ16+vcp!AQ16</f>
        <v>3394.7209932903106</v>
      </c>
      <c r="L17" s="20">
        <f>rail!CF16+nonpt!DO16+ptagfire!BG16+nonroad!BT16+'onroad all'!BU16+cmv_c1c2!BC16+'ptfire-rx'!BM16+ptegu!DM16+ptnonipm!EH16+pt_oilgas!DK16+np_oilgas!CJ16+rwc!BP16+cmv_c3!BC16+livestock!AN16+airports!BN16+'ptfire-wild'!BI16+vcp!AX16</f>
        <v>3030.4311967539766</v>
      </c>
      <c r="M17" s="20">
        <f>rail!CG16+nonpt!DQ16+nonroad!BU16+'onroad all'!BY16+cmv_c1c2!BD16+'ptfire-rx'!BO16+ptegu!DO16+ptnonipm!EJ16+pt_oilgas!DM16+np_oilgas!CK16+rwc!BQ16+cmv_c3!BD16+airports!BO16+'ptfire-wild'!BK16+vcp!AY16+ptagfire!BI16</f>
        <v>475.8179181753535</v>
      </c>
      <c r="N17" s="20">
        <f>rail!AN16+nonpt!BK16+nonroad!AJ16+'onroad all'!G16+cmv_c1c2!M16+'ptfire-rx'!AK16+ptegu!BK16+ptnonipm!BU16+pt_oilgas!BJ16+np_oilgas!AS16+rwc!AI16+airports!AH16+cmv_c3!M16+'ptfire-wild'!AI16+ptagfire!AG16</f>
        <v>663.04754067036276</v>
      </c>
      <c r="O17" s="20">
        <f>rail!AY16+nonpt!BY16+ptagfire!AO16+nonroad!AR16+'onroad all'!Z16+cmv_c1c2!V16+'ptfire-rx'!AT16+ptegu!BX16+ptnonipm!CI16+pt_oilgas!BW16+np_oilgas!BB16+rwc!AP16+airports!AO16+cmv_c3!V16+'ptfire-wild'!AQ16</f>
        <v>335.5785904459828</v>
      </c>
      <c r="P17" s="20">
        <f>rail!AD16+nonroad!AD16+'onroad all'!AK16+'onroad all'!AL16+'onroad all'!AM16+'onroad all'!AN16+'onroad all'!AO16+'onroad all'!AP16+ptnonipm!BI16+SUM(airports!AR16:AW16)+SUM(cmv_c1c2!AC16:AH16)+SUM(cmv_c3!AC16:AH16)</f>
        <v>3229.7848900458189</v>
      </c>
      <c r="Q17" s="20">
        <f>rail!AE16+nonroad!AE16+'onroad all'!AL16+'onroad all'!AM16+'onroad all'!AN16+'onroad all'!AO16+'onroad all'!AP16+ptnonipm!BJ16+SUM(airports!AS16:AW16)+SUM(cmv_c1c2!AD16:AH16)+SUM(cmv_c3!AD16:AH16)</f>
        <v>3097.4781780433655</v>
      </c>
      <c r="R17" s="61">
        <f>rail!P16+nonpt!T16+nonroad!R16+'onroad all'!AC16+ptegu!T16+ptnonipm!T16+pt_oilgas!S16+np_oilgas!R16+rwc!N16+SUM(cmv_c1c2!Z16:AA16)+SUM(cmv_c3!Z16:AA16)</f>
        <v>0.73703084406014596</v>
      </c>
      <c r="S17" s="61">
        <f>rail!K16+nonpt!L16+nonroad!U16+'onroad all'!M16+ptegu!L16+ptnonipm!L16+pt_oilgas!K16+np_oilgas!K16+SUM(cmv_c1c2!R16:S16)+SUM(cmv_c3!R16:S16)</f>
        <v>2.260559514651769</v>
      </c>
      <c r="T17" s="61">
        <f>rail!O16+nonpt!P16+ptegu!P16+ptnonipm!P16+pt_oilgas!O16+np_oilgas!N16+rwc!M16+SUM(cmv_c1c2!W16:X16)+SUM(cmv_c3!W16:X16)</f>
        <v>0.40534608536443451</v>
      </c>
      <c r="U17" s="61">
        <f>rail!V16+nonpt!AI16+nonroad!T16+'onroad all'!CB16+ptegu!AH16+ptnonipm!AL16+pt_oilgas!AG16+np_oilgas!AB16+rwc!T16+SUM(cmv_c1c2!BG16:BH16)+SUM(cmv_c3!BG16:BH16)</f>
        <v>6.1153716363762918</v>
      </c>
      <c r="V17" s="61">
        <f>rail!T16+nonpt!AE16+nonroad!S16+'onroad all'!BS16+'onroad all'!BT16+ptegu!AD16+ptnonipm!AH16+pt_oilgas!AC16+np_oilgas!X16+rwc!R16+SUM(cmv_c1c2!BA16:BB16)+SUM(cmv_c3!BA16:BB16)</f>
        <v>15.130167542639965</v>
      </c>
      <c r="W17" s="61">
        <f>nonpt!CW16+ptegu!CV16+ptnonipm!DN16</f>
        <v>0.42882934563834652</v>
      </c>
      <c r="X17" s="68" t="s">
        <v>572</v>
      </c>
      <c r="AA17" s="22" t="s">
        <v>15</v>
      </c>
      <c r="AB17" s="20">
        <f>B17+beis!H16</f>
        <v>670073.16004225181</v>
      </c>
      <c r="AC17" s="20">
        <f t="shared" si="2"/>
        <v>333167.68160445808</v>
      </c>
      <c r="AD17" s="20">
        <f>D17+beis!T16</f>
        <v>197951.36874524908</v>
      </c>
      <c r="AE17" s="20">
        <f t="shared" si="3"/>
        <v>162988.02388857977</v>
      </c>
      <c r="AF17" s="20">
        <f t="shared" si="4"/>
        <v>52367.986651277271</v>
      </c>
      <c r="AG17" s="20">
        <f t="shared" si="5"/>
        <v>74242.451564122588</v>
      </c>
      <c r="AH17" s="20">
        <f>H17+beis!Z16</f>
        <v>312119.38783177594</v>
      </c>
      <c r="AI17" s="20">
        <f>I17+beis!E16</f>
        <v>7481.5615118688293</v>
      </c>
      <c r="AJ17" s="20">
        <f t="shared" si="6"/>
        <v>1617.835443234181</v>
      </c>
      <c r="AK17" s="20">
        <f>K17+beis!N16</f>
        <v>9763.3110005903109</v>
      </c>
      <c r="AL17" s="20">
        <f>L17+beis!R16</f>
        <v>27640.794495048976</v>
      </c>
      <c r="AM17" s="20">
        <f t="shared" si="7"/>
        <v>475.8179181753535</v>
      </c>
      <c r="AN17" s="20">
        <f t="shared" si="8"/>
        <v>663.04754067036276</v>
      </c>
      <c r="AO17" s="20">
        <f t="shared" si="9"/>
        <v>335.5785904459828</v>
      </c>
      <c r="AP17" s="20">
        <f t="shared" si="10"/>
        <v>3229.7848900458189</v>
      </c>
      <c r="AQ17" s="20">
        <f t="shared" si="11"/>
        <v>3097.4781780433655</v>
      </c>
      <c r="AR17" s="61">
        <f t="shared" si="12"/>
        <v>0.73703084406014596</v>
      </c>
      <c r="AS17" s="61">
        <f t="shared" si="13"/>
        <v>2.260559514651769</v>
      </c>
      <c r="AT17" s="61">
        <f t="shared" si="14"/>
        <v>0.40534608536443451</v>
      </c>
      <c r="AU17" s="61">
        <f t="shared" si="15"/>
        <v>6.1153716363762918</v>
      </c>
      <c r="AV17" s="61">
        <f t="shared" si="16"/>
        <v>15.130167542639965</v>
      </c>
      <c r="AX17" s="22" t="s">
        <v>15</v>
      </c>
      <c r="AY17" s="20">
        <f>B17-'ptfire-rx'!B16</f>
        <v>474370.31491025188</v>
      </c>
      <c r="AZ17" s="20">
        <f>C17-'ptfire-rx'!C16</f>
        <v>330709.86193545809</v>
      </c>
      <c r="BA17" s="20">
        <f>D17-'ptfire-rx'!D16</f>
        <v>153795.14041463798</v>
      </c>
      <c r="BB17" s="20">
        <f>E17-'ptfire-rx'!E16</f>
        <v>146802.83734357977</v>
      </c>
      <c r="BC17" s="20">
        <f>F17-'ptfire-rx'!F16</f>
        <v>38442.569339277274</v>
      </c>
      <c r="BD17" s="20">
        <f>G17-'ptfire-rx'!G16</f>
        <v>73035.709440122591</v>
      </c>
      <c r="BE17" s="20">
        <f>H17-'ptfire-rx'!H16</f>
        <v>130864.05119177597</v>
      </c>
      <c r="BF17" s="20">
        <f>I17-'ptfire-rx'!AN16</f>
        <v>1558.6714486680589</v>
      </c>
      <c r="BG17" s="20">
        <f>J17-'ptfire-rx'!AR16</f>
        <v>1331.8963382219779</v>
      </c>
      <c r="BH17" s="20">
        <f>K17-'ptfire-rx'!BD16</f>
        <v>1772.5115730344505</v>
      </c>
      <c r="BI17" s="20">
        <f>L17-'ptfire-rx'!BM16</f>
        <v>1575.2175440475467</v>
      </c>
      <c r="BJ17" s="20">
        <f>M17-'ptfire-rx'!BO16</f>
        <v>211.7031865395835</v>
      </c>
      <c r="BK17" s="20">
        <f>N17-'ptfire-rx'!AK16</f>
        <v>242.51092111997679</v>
      </c>
      <c r="BL17" s="20">
        <f>O17-'ptfire-rx'!AT16</f>
        <v>176.21230324291881</v>
      </c>
      <c r="BM17" s="20">
        <f t="shared" si="17"/>
        <v>3229.7848900458189</v>
      </c>
      <c r="BN17" s="20">
        <f t="shared" si="18"/>
        <v>3097.4781780433655</v>
      </c>
      <c r="BO17" s="61">
        <f t="shared" si="19"/>
        <v>0.73703084406014596</v>
      </c>
      <c r="BP17" s="61">
        <f t="shared" si="20"/>
        <v>2.260559514651769</v>
      </c>
      <c r="BQ17" s="61">
        <f t="shared" si="21"/>
        <v>0.40534608536443451</v>
      </c>
      <c r="BR17" s="61">
        <f t="shared" si="22"/>
        <v>6.1153716363762918</v>
      </c>
      <c r="BS17" s="61">
        <f t="shared" si="23"/>
        <v>15.130167542639965</v>
      </c>
    </row>
    <row r="18" spans="1:71" x14ac:dyDescent="0.25">
      <c r="A18" s="22" t="s">
        <v>16</v>
      </c>
      <c r="B18" s="20">
        <f>rail!B17+nonpt!B17+ptagfire!B17+nonroad!B17+'onroad all'!AG17+cmv_c1c2!B17+'ptfire-rx'!B17+ptegu!B17+ptnonipm!B17+pt_oilgas!B17+np_oilgas!B17+rwc!B17+cmv_c3!B17+airports!B17+'ptfire-wild'!B17</f>
        <v>937900.33622244233</v>
      </c>
      <c r="C18" s="20">
        <f>rail!C17+nonpt!C17+ptagfire!C17++nonroad!C17+'onroad all'!BZ17+cmv_c1c2!BE17+'ptfire-rx'!C17+ptegu!C17+ptnonipm!C17+pt_oilgas!C17+np_oilgas!C17+rwc!C17+cmv_c3!BE17+livestock!B17+airports!C17+'ptfire-wild'!C17+fertilizer!B17</f>
        <v>254654.2752603087</v>
      </c>
      <c r="D18" s="20">
        <f>rail!D17+nonpt!D17+ptagfire!D17++nonroad!D17+cmv_c1c2!D17+'ptfire-rx'!D17+ptegu!DW17+ptnonipm!D17+pt_oilgas!D17+np_oilgas!D17+rwc!D17+cmv_c3!D17+'onroad all'!CI17+airports!D17+'ptfire-wild'!D17</f>
        <v>213724.26414061297</v>
      </c>
      <c r="E18" s="20">
        <f>rail!E17+nonpt!E17+ptagfire!E17++nonroad!E17+cmv_c1c2!E17+'ptfire-rx'!E17+ptegu!E17+ptnonipm!E17+pt_oilgas!E17+np_oilgas!E17+rwc!E17+cmv_c3!E17+afdust!BA17+'onroad all'!DE17+'onroad all'!DD17+airports!E17+'ptfire-wild'!E17</f>
        <v>430252.11782118899</v>
      </c>
      <c r="F18" s="20">
        <f>rail!F17+nonpt!F17+ptagfire!F17++nonroad!F17+cmv_c1c2!F17+'ptfire-rx'!F17+ptegu!F17+ptnonipm!F17+pt_oilgas!F17+np_oilgas!F17+rwc!F17+cmv_c3!F17+afdust!BB17+'onroad all'!DD17+airports!F17+'ptfire-wild'!F17</f>
        <v>120365.13990389521</v>
      </c>
      <c r="G18" s="20">
        <f>rail!G17+nonpt!G17+ptagfire!G17++nonroad!G17+'onroad all'!DU17+cmv_c1c2!G17+'ptfire-rx'!G17+ptegu!FH17+ptnonipm!G17+pt_oilgas!G17+np_oilgas!G17+rwc!G17+cmv_c3!G17+airports!G17+'ptfire-wild'!G17</f>
        <v>17287.324534720807</v>
      </c>
      <c r="H18" s="20">
        <f>rail!H17+nonpt!H17+ptagfire!H17++nonroad!H17+'onroad all'!EI17+cmv_c1c2!H17+'ptfire-rx'!H17+ptegu!H17+ptnonipm!H17+pt_oilgas!H17+np_oilgas!H17+rwc!H17+cmv_c3!H17+livestock!C17+airports!H17+'ptfire-wild'!H17+vcp!H17</f>
        <v>312701.31593607279</v>
      </c>
      <c r="I18" s="20">
        <f>rail!AO17+nonpt!BN17+ptagfire!AI17+nonroad!AK17+'onroad all'!H17+cmv_c1c2!N17+'ptfire-rx'!AN17+ptegu!BM17+ptnonipm!BX17+pt_oilgas!BL17+np_oilgas!AT17+rwc!AJ17+cmv_c3!O17+livestock!U17+airports!AJ17+'ptfire-wild'!AK17+vcp!AA17</f>
        <v>9773.0775170644847</v>
      </c>
      <c r="J18" s="20">
        <f>rail!AU17+nonpt!BT17+ptagfire!AM17+nonroad!AP17+'onroad all'!P17+cmv_c1c2!T17+'ptfire-rx'!AR17+ptegu!BS17+ptnonipm!CD17+pt_oilgas!BR17+np_oilgas!AZ17+rwc!AN17+cmv_c3!T17+livestock!X17+airports!AM17+'ptfire-wild'!AO17+vcp!AE17</f>
        <v>2893.3934330275347</v>
      </c>
      <c r="K18" s="20">
        <f>rail!BR17+nonpt!CY17+ptagfire!AX17+nonroad!BH17+'onroad all'!BC17+cmv_c1c2!AO17+'ptfire-rx'!BD17+ptegu!CX17+ptnonipm!DP17+pt_oilgas!CV17+np_oilgas!BV17+rwc!BC17+cmv_c3!AP17+livestock!AH17+airports!BE17+'ptfire-wild'!AZ17+vcp!AQ17</f>
        <v>11258.09370236746</v>
      </c>
      <c r="L18" s="20">
        <f>rail!CF17+nonpt!DO17+ptagfire!BG17+nonroad!BT17+'onroad all'!BU17+cmv_c1c2!BC17+'ptfire-rx'!BM17+ptegu!DM17+ptnonipm!EH17+pt_oilgas!DK17+np_oilgas!CJ17+rwc!BP17+cmv_c3!BC17+livestock!AN17+airports!BN17+'ptfire-wild'!BI17+vcp!AX17</f>
        <v>9807.5902121377039</v>
      </c>
      <c r="M18" s="20">
        <f>rail!CG17+nonpt!DQ17+nonroad!BU17+'onroad all'!BY17+cmv_c1c2!BD17+'ptfire-rx'!BO17+ptegu!DO17+ptnonipm!EJ17+pt_oilgas!DM17+np_oilgas!CK17+rwc!BQ17+cmv_c3!BD17+airports!BO17+'ptfire-wild'!BK17+vcp!AY17+ptagfire!BI17</f>
        <v>906.3550778139055</v>
      </c>
      <c r="N18" s="20">
        <f>rail!AN17+nonpt!BK17+nonroad!AJ17+'onroad all'!G17+cmv_c1c2!M17+'ptfire-rx'!AK17+ptegu!BK17+ptnonipm!BU17+pt_oilgas!BJ17+np_oilgas!AS17+rwc!AI17+airports!AH17+cmv_c3!M17+'ptfire-wild'!AI17+ptagfire!AG17</f>
        <v>3618.1259896690362</v>
      </c>
      <c r="O18" s="20">
        <f>rail!AY17+nonpt!BY17+ptagfire!AO17+nonroad!AR17+'onroad all'!Z17+cmv_c1c2!V17+'ptfire-rx'!AT17+ptegu!BX17+ptnonipm!CI17+pt_oilgas!BW17+np_oilgas!BB17+rwc!AP17+airports!AO17+cmv_c3!V17+'ptfire-wild'!AQ17</f>
        <v>813.62480373302697</v>
      </c>
      <c r="P18" s="20">
        <f>rail!AD17+nonroad!AD17+'onroad all'!AK17+'onroad all'!AL17+'onroad all'!AM17+'onroad all'!AN17+'onroad all'!AO17+'onroad all'!AP17+ptnonipm!BI17+SUM(airports!AR17:AW17)+SUM(cmv_c1c2!AC17:AH17)+SUM(cmv_c3!AC17:AH17)</f>
        <v>3099.0865061983163</v>
      </c>
      <c r="Q18" s="20">
        <f>rail!AE17+nonroad!AE17+'onroad all'!AL17+'onroad all'!AM17+'onroad all'!AN17+'onroad all'!AO17+'onroad all'!AP17+ptnonipm!BJ17+SUM(airports!AS17:AW17)+SUM(cmv_c1c2!AD17:AH17)+SUM(cmv_c3!AD17:AH17)</f>
        <v>2966.2407200974967</v>
      </c>
      <c r="R18" s="61">
        <f>rail!P17+nonpt!T17+nonroad!R17+'onroad all'!AC17+ptegu!T17+ptnonipm!T17+pt_oilgas!S17+np_oilgas!R17+rwc!N17+SUM(cmv_c1c2!Z17:AA17)+SUM(cmv_c3!Z17:AA17)</f>
        <v>0.43547982202661778</v>
      </c>
      <c r="S18" s="61">
        <f>rail!K17+nonpt!L17+nonroad!U17+'onroad all'!M17+ptegu!L17+ptnonipm!L17+pt_oilgas!K17+np_oilgas!K17+SUM(cmv_c1c2!R17:S17)+SUM(cmv_c3!R17:S17)</f>
        <v>1.0422642288662163</v>
      </c>
      <c r="T18" s="61">
        <f>rail!O17+nonpt!P17+ptegu!P17+ptnonipm!P17+pt_oilgas!O17+np_oilgas!N17+rwc!M17+SUM(cmv_c1c2!W17:X17)+SUM(cmv_c3!W17:X17)</f>
        <v>0.10489874938203785</v>
      </c>
      <c r="U18" s="61">
        <f>rail!V17+nonpt!AI17+nonroad!T17+'onroad all'!CB17+ptegu!AH17+ptnonipm!AL17+pt_oilgas!AG17+np_oilgas!AB17+rwc!T17+SUM(cmv_c1c2!BG17:BH17)+SUM(cmv_c3!BG17:BH17)</f>
        <v>5.6420865791222052</v>
      </c>
      <c r="V18" s="61">
        <f>rail!T17+nonpt!AE17+nonroad!S17+'onroad all'!BS17+'onroad all'!BT17+ptegu!AD17+ptnonipm!AH17+pt_oilgas!AC17+np_oilgas!X17+rwc!R17+SUM(cmv_c1c2!BA17:BB17)+SUM(cmv_c3!BA17:BB17)</f>
        <v>11.638963157295249</v>
      </c>
      <c r="W18" s="61">
        <f>nonpt!CW17+ptegu!CV17+ptnonipm!DN17</f>
        <v>0.28390482570817493</v>
      </c>
      <c r="X18" s="68" t="s">
        <v>572</v>
      </c>
      <c r="AA18" s="22" t="s">
        <v>16</v>
      </c>
      <c r="AB18" s="20">
        <f>B18+beis!H17</f>
        <v>1012755.8836224424</v>
      </c>
      <c r="AC18" s="20">
        <f t="shared" si="2"/>
        <v>254654.2752603087</v>
      </c>
      <c r="AD18" s="20">
        <f>D18+beis!T17</f>
        <v>251157.53791786797</v>
      </c>
      <c r="AE18" s="20">
        <f t="shared" si="3"/>
        <v>430252.11782118899</v>
      </c>
      <c r="AF18" s="20">
        <f t="shared" si="4"/>
        <v>120365.13990389521</v>
      </c>
      <c r="AG18" s="20">
        <f t="shared" si="5"/>
        <v>17287.324534720807</v>
      </c>
      <c r="AH18" s="20">
        <f>H18+beis!Z17</f>
        <v>543970.49041607277</v>
      </c>
      <c r="AI18" s="20">
        <f>I18+beis!E17</f>
        <v>17615.036542164486</v>
      </c>
      <c r="AJ18" s="20">
        <f t="shared" si="6"/>
        <v>2893.3934330275347</v>
      </c>
      <c r="AK18" s="20">
        <f>K18+beis!N17</f>
        <v>21951.865806367357</v>
      </c>
      <c r="AL18" s="20">
        <f>L18+beis!R17</f>
        <v>55063.274142707611</v>
      </c>
      <c r="AM18" s="20">
        <f t="shared" si="7"/>
        <v>906.3550778139055</v>
      </c>
      <c r="AN18" s="20">
        <f t="shared" si="8"/>
        <v>3618.1259896690362</v>
      </c>
      <c r="AO18" s="20">
        <f t="shared" si="9"/>
        <v>813.62480373302697</v>
      </c>
      <c r="AP18" s="20">
        <f t="shared" si="10"/>
        <v>3099.0865061983163</v>
      </c>
      <c r="AQ18" s="20">
        <f t="shared" si="11"/>
        <v>2966.2407200974967</v>
      </c>
      <c r="AR18" s="61">
        <f t="shared" si="12"/>
        <v>0.43547982202661778</v>
      </c>
      <c r="AS18" s="61">
        <f t="shared" si="13"/>
        <v>1.0422642288662163</v>
      </c>
      <c r="AT18" s="61">
        <f t="shared" si="14"/>
        <v>0.10489874938203785</v>
      </c>
      <c r="AU18" s="61">
        <f t="shared" si="15"/>
        <v>5.6420865791222052</v>
      </c>
      <c r="AV18" s="61">
        <f t="shared" si="16"/>
        <v>11.638963157295249</v>
      </c>
      <c r="AX18" s="22" t="s">
        <v>16</v>
      </c>
      <c r="AY18" s="20">
        <f>B18-'ptfire-rx'!B17</f>
        <v>601507.51852244232</v>
      </c>
      <c r="AZ18" s="20">
        <f>C18-'ptfire-rx'!C17</f>
        <v>249473.58114330869</v>
      </c>
      <c r="BA18" s="20">
        <f>D18-'ptfire-rx'!D17</f>
        <v>201879.67005961298</v>
      </c>
      <c r="BB18" s="20">
        <f>E18-'ptfire-rx'!E17</f>
        <v>379081.092336189</v>
      </c>
      <c r="BC18" s="20">
        <f>F18-'ptfire-rx'!F17</f>
        <v>73309.333873895201</v>
      </c>
      <c r="BD18" s="20">
        <f>G18-'ptfire-rx'!G17</f>
        <v>12626.966054720808</v>
      </c>
      <c r="BE18" s="20">
        <f>H18-'ptfire-rx'!H17</f>
        <v>217320.62240807278</v>
      </c>
      <c r="BF18" s="20">
        <f>I18-'ptfire-rx'!AN17</f>
        <v>1895.8331852251449</v>
      </c>
      <c r="BG18" s="20">
        <f>J18-'ptfire-rx'!AR17</f>
        <v>1672.1622903431846</v>
      </c>
      <c r="BH18" s="20">
        <f>K18-'ptfire-rx'!BD17</f>
        <v>3981.39544486876</v>
      </c>
      <c r="BI18" s="20">
        <f>L18-'ptfire-rx'!BM17</f>
        <v>3701.264553422644</v>
      </c>
      <c r="BJ18" s="20">
        <f>M18-'ptfire-rx'!BO17</f>
        <v>379.34715800634149</v>
      </c>
      <c r="BK18" s="20">
        <f>N18-'ptfire-rx'!AK17</f>
        <v>537.09151449705632</v>
      </c>
      <c r="BL18" s="20">
        <f>O18-'ptfire-rx'!AT17</f>
        <v>314.38456936613494</v>
      </c>
      <c r="BM18" s="20">
        <f t="shared" si="17"/>
        <v>3099.0865061983163</v>
      </c>
      <c r="BN18" s="20">
        <f t="shared" si="18"/>
        <v>2966.2407200974967</v>
      </c>
      <c r="BO18" s="61">
        <f t="shared" si="19"/>
        <v>0.43547982202661778</v>
      </c>
      <c r="BP18" s="61">
        <f t="shared" si="20"/>
        <v>1.0422642288662163</v>
      </c>
      <c r="BQ18" s="61">
        <f t="shared" si="21"/>
        <v>0.10489874938203785</v>
      </c>
      <c r="BR18" s="61">
        <f t="shared" si="22"/>
        <v>5.6420865791222052</v>
      </c>
      <c r="BS18" s="61">
        <f t="shared" si="23"/>
        <v>11.638963157295249</v>
      </c>
    </row>
    <row r="19" spans="1:71" x14ac:dyDescent="0.25">
      <c r="A19" s="22" t="s">
        <v>17</v>
      </c>
      <c r="B19" s="20">
        <f>rail!B18+nonpt!B18+ptagfire!B18+nonroad!B18+'onroad all'!AG18+cmv_c1c2!B18+'ptfire-rx'!B18+ptegu!B18+ptnonipm!B18+pt_oilgas!B18+np_oilgas!B18+rwc!B18+cmv_c3!B18+airports!B18+'ptfire-wild'!B18</f>
        <v>753633.95616906893</v>
      </c>
      <c r="C19" s="20">
        <f>rail!C18+nonpt!C18+ptagfire!C18++nonroad!C18+'onroad all'!BZ18+cmv_c1c2!BE18+'ptfire-rx'!C18+ptegu!C18+ptnonipm!C18+pt_oilgas!C18+np_oilgas!C18+rwc!C18+cmv_c3!BE18+livestock!B18+airports!C18+'ptfire-wild'!C18+fertilizer!B18</f>
        <v>46949.804463809087</v>
      </c>
      <c r="D19" s="20">
        <f>rail!D18+nonpt!D18+ptagfire!D18++nonroad!D18+cmv_c1c2!D18+'ptfire-rx'!D18+ptegu!DW18+ptnonipm!D18+pt_oilgas!D18+np_oilgas!D18+rwc!D18+cmv_c3!D18+'onroad all'!CI18+airports!D18+'ptfire-wild'!D18</f>
        <v>182729.99916701188</v>
      </c>
      <c r="E19" s="20">
        <f>rail!E18+nonpt!E18+ptagfire!E18++nonroad!E18+cmv_c1c2!E18+'ptfire-rx'!E18+ptegu!E18+ptnonipm!E18+pt_oilgas!E18+np_oilgas!E18+rwc!E18+cmv_c3!E18+afdust!BA18+'onroad all'!DE18+'onroad all'!DD18+airports!E18+'ptfire-wild'!E18</f>
        <v>105790.06857426546</v>
      </c>
      <c r="F19" s="20">
        <f>rail!F18+nonpt!F18+ptagfire!F18++nonroad!F18+cmv_c1c2!F18+'ptfire-rx'!F18+ptegu!F18+ptnonipm!F18+pt_oilgas!F18+np_oilgas!F18+rwc!F18+cmv_c3!F18+afdust!BB18+'onroad all'!DD18+airports!F18+'ptfire-wild'!F18</f>
        <v>64669.724175900752</v>
      </c>
      <c r="G19" s="20">
        <f>rail!G18+nonpt!G18+ptagfire!G18++nonroad!G18+'onroad all'!DU18+cmv_c1c2!G18+'ptfire-rx'!G18+ptegu!FH18+ptnonipm!G18+pt_oilgas!G18+np_oilgas!G18+rwc!G18+cmv_c3!G18+airports!G18+'ptfire-wild'!G18</f>
        <v>68708.850360020893</v>
      </c>
      <c r="H19" s="20">
        <f>rail!H18+nonpt!H18+ptagfire!H18++nonroad!H18+'onroad all'!EI18+cmv_c1c2!H18+'ptfire-rx'!H18+ptegu!H18+ptnonipm!H18+pt_oilgas!H18+np_oilgas!H18+rwc!H18+cmv_c3!H18+livestock!C18+airports!H18+'ptfire-wild'!H18+vcp!H18</f>
        <v>208019.97000778999</v>
      </c>
      <c r="I19" s="20">
        <f>rail!AO18+nonpt!BN18+ptagfire!AI18+nonroad!AK18+'onroad all'!H18+cmv_c1c2!N18+'ptfire-rx'!AN18+ptegu!BM18+ptnonipm!BX18+pt_oilgas!BL18+np_oilgas!AT18+rwc!AJ18+cmv_c3!O18+livestock!U18+airports!AJ18+'ptfire-wild'!AK18+vcp!AA18</f>
        <v>1587.632042565242</v>
      </c>
      <c r="J19" s="20">
        <f>rail!AU18+nonpt!BT18+ptagfire!AM18+nonroad!AP18+'onroad all'!P18+cmv_c1c2!T18+'ptfire-rx'!AR18+ptegu!BS18+ptnonipm!CD18+pt_oilgas!BR18+np_oilgas!AZ18+rwc!AN18+cmv_c3!T18+livestock!X18+airports!AM18+'ptfire-wild'!AO18+vcp!AE18</f>
        <v>2278.7897400801576</v>
      </c>
      <c r="K19" s="20">
        <f>rail!BR18+nonpt!CY18+ptagfire!AX18+nonroad!BH18+'onroad all'!BC18+cmv_c1c2!AO18+'ptfire-rx'!BD18+ptegu!CX18+ptnonipm!DP18+pt_oilgas!CV18+np_oilgas!BV18+rwc!BC18+cmv_c3!AP18+livestock!AH18+airports!BE18+'ptfire-wild'!AZ18+vcp!AQ18</f>
        <v>3558.7216812816359</v>
      </c>
      <c r="L19" s="20">
        <f>rail!CF18+nonpt!DO18+ptagfire!BG18+nonroad!BT18+'onroad all'!BU18+cmv_c1c2!BC18+'ptfire-rx'!BM18+ptegu!DM18+ptnonipm!EH18+pt_oilgas!DK18+np_oilgas!CJ18+rwc!BP18+cmv_c3!BC18+livestock!AN18+airports!BN18+'ptfire-wild'!BI18+vcp!AX18</f>
        <v>3631.8729015383615</v>
      </c>
      <c r="M19" s="20">
        <f>rail!CG18+nonpt!DQ18+nonroad!BU18+'onroad all'!BY18+cmv_c1c2!BD18+'ptfire-rx'!BO18+ptegu!DO18+ptnonipm!EJ18+pt_oilgas!DM18+np_oilgas!CK18+rwc!BQ18+cmv_c3!BD18+airports!BO18+'ptfire-wild'!BK18+vcp!AY18+ptagfire!BI18</f>
        <v>503.53781919099373</v>
      </c>
      <c r="N19" s="20">
        <f>rail!AN18+nonpt!BK18+nonroad!AJ18+'onroad all'!G18+cmv_c1c2!M18+'ptfire-rx'!AK18+ptegu!BK18+ptnonipm!BU18+pt_oilgas!BJ18+np_oilgas!AS18+rwc!AI18+airports!AH18+cmv_c3!M18+'ptfire-wild'!AI18+ptagfire!AG18</f>
        <v>467.61550267307223</v>
      </c>
      <c r="O19" s="20">
        <f>rail!AY18+nonpt!BY18+ptagfire!AO18+nonroad!AR18+'onroad all'!Z18+cmv_c1c2!V18+'ptfire-rx'!AT18+ptegu!BX18+ptnonipm!CI18+pt_oilgas!BW18+np_oilgas!BB18+rwc!AP18+airports!AO18+cmv_c3!V18+'ptfire-wild'!AQ18</f>
        <v>422.58313299665474</v>
      </c>
      <c r="P19" s="20">
        <f>rail!AD18+nonroad!AD18+'onroad all'!AK18+'onroad all'!AL18+'onroad all'!AM18+'onroad all'!AN18+'onroad all'!AO18+'onroad all'!AP18+ptnonipm!BI18+SUM(airports!AR18:AW18)+SUM(cmv_c1c2!AC18:AH18)+SUM(cmv_c3!AC18:AH18)</f>
        <v>2297.5677893402644</v>
      </c>
      <c r="Q19" s="20">
        <f>rail!AE18+nonroad!AE18+'onroad all'!AL18+'onroad all'!AM18+'onroad all'!AN18+'onroad all'!AO18+'onroad all'!AP18+ptnonipm!BJ18+SUM(airports!AS18:AW18)+SUM(cmv_c1c2!AD18:AH18)+SUM(cmv_c3!AD18:AH18)</f>
        <v>2167.0598871012153</v>
      </c>
      <c r="R19" s="61">
        <f>rail!P18+nonpt!T18+nonroad!R18+'onroad all'!AC18+ptegu!T18+ptnonipm!T18+pt_oilgas!S18+np_oilgas!R18+rwc!N18+SUM(cmv_c1c2!Z18:AA18)+SUM(cmv_c3!Z18:AA18)</f>
        <v>2.4750326551185764</v>
      </c>
      <c r="S19" s="61">
        <f>rail!K18+nonpt!L18+nonroad!U18+'onroad all'!M18+ptegu!L18+ptnonipm!L18+pt_oilgas!K18+np_oilgas!K18+SUM(cmv_c1c2!R18:S18)+SUM(cmv_c3!R18:S18)</f>
        <v>1.8222538788034719</v>
      </c>
      <c r="T19" s="61">
        <f>rail!O18+nonpt!P18+ptegu!P18+ptnonipm!P18+pt_oilgas!O18+np_oilgas!N18+rwc!M18+SUM(cmv_c1c2!W18:X18)+SUM(cmv_c3!W18:X18)</f>
        <v>0.33897651073449342</v>
      </c>
      <c r="U19" s="61">
        <f>rail!V18+nonpt!AI18+nonroad!T18+'onroad all'!CB18+ptegu!AH18+ptnonipm!AL18+pt_oilgas!AG18+np_oilgas!AB18+rwc!T18+SUM(cmv_c1c2!BG18:BH18)+SUM(cmv_c3!BG18:BH18)</f>
        <v>17.037801817471962</v>
      </c>
      <c r="V19" s="61">
        <f>rail!T18+nonpt!AE18+nonroad!S18+'onroad all'!BS18+'onroad all'!BT18+ptegu!AD18+ptnonipm!AH18+pt_oilgas!AC18+np_oilgas!X18+rwc!R18+SUM(cmv_c1c2!BA18:BB18)+SUM(cmv_c3!BA18:BB18)</f>
        <v>22.678204381477709</v>
      </c>
      <c r="W19" s="61">
        <f>nonpt!CW18+ptegu!CV18+ptnonipm!DN18</f>
        <v>0.99256828845628398</v>
      </c>
      <c r="X19" s="68" t="s">
        <v>572</v>
      </c>
      <c r="AA19" s="22" t="s">
        <v>17</v>
      </c>
      <c r="AB19" s="20">
        <f>B19+beis!H18</f>
        <v>811195.16658606892</v>
      </c>
      <c r="AC19" s="20">
        <f t="shared" si="2"/>
        <v>46949.804463809087</v>
      </c>
      <c r="AD19" s="20">
        <f>D19+beis!T18</f>
        <v>201759.94210218696</v>
      </c>
      <c r="AE19" s="20">
        <f t="shared" si="3"/>
        <v>105790.06857426546</v>
      </c>
      <c r="AF19" s="20">
        <f t="shared" si="4"/>
        <v>64669.724175900752</v>
      </c>
      <c r="AG19" s="20">
        <f t="shared" si="5"/>
        <v>68708.850360020893</v>
      </c>
      <c r="AH19" s="20">
        <f>H19+beis!Z18</f>
        <v>732155.964797789</v>
      </c>
      <c r="AI19" s="20">
        <f>I19+beis!E18</f>
        <v>7607.2099506652321</v>
      </c>
      <c r="AJ19" s="20">
        <f t="shared" si="6"/>
        <v>2278.7897400801576</v>
      </c>
      <c r="AK19" s="20">
        <f>K19+beis!N18</f>
        <v>11767.383125181626</v>
      </c>
      <c r="AL19" s="20">
        <f>L19+beis!R18</f>
        <v>34006.444743988366</v>
      </c>
      <c r="AM19" s="20">
        <f t="shared" si="7"/>
        <v>503.53781919099373</v>
      </c>
      <c r="AN19" s="20">
        <f t="shared" si="8"/>
        <v>467.61550267307223</v>
      </c>
      <c r="AO19" s="20">
        <f t="shared" si="9"/>
        <v>422.58313299665474</v>
      </c>
      <c r="AP19" s="20">
        <f t="shared" si="10"/>
        <v>2297.5677893402644</v>
      </c>
      <c r="AQ19" s="20">
        <f t="shared" si="11"/>
        <v>2167.0598871012153</v>
      </c>
      <c r="AR19" s="61">
        <f t="shared" si="12"/>
        <v>2.4750326551185764</v>
      </c>
      <c r="AS19" s="61">
        <f t="shared" si="13"/>
        <v>1.8222538788034719</v>
      </c>
      <c r="AT19" s="61">
        <f t="shared" si="14"/>
        <v>0.33897651073449342</v>
      </c>
      <c r="AU19" s="61">
        <f t="shared" si="15"/>
        <v>17.037801817471962</v>
      </c>
      <c r="AV19" s="61">
        <f t="shared" si="16"/>
        <v>22.678204381477709</v>
      </c>
      <c r="AX19" s="22" t="s">
        <v>17</v>
      </c>
      <c r="AY19" s="20">
        <f>B19-'ptfire-rx'!B18</f>
        <v>677172.82658106892</v>
      </c>
      <c r="AZ19" s="20">
        <f>C19-'ptfire-rx'!C18</f>
        <v>45691.432790809085</v>
      </c>
      <c r="BA19" s="20">
        <f>D19-'ptfire-rx'!D18</f>
        <v>181247.25391401188</v>
      </c>
      <c r="BB19" s="20">
        <f>E19-'ptfire-rx'!E18</f>
        <v>97509.645951265455</v>
      </c>
      <c r="BC19" s="20">
        <f>F19-'ptfire-rx'!F18</f>
        <v>57613.47532990075</v>
      </c>
      <c r="BD19" s="20">
        <f>G19-'ptfire-rx'!G18</f>
        <v>68000.832936020888</v>
      </c>
      <c r="BE19" s="20">
        <f>H19-'ptfire-rx'!H18</f>
        <v>189711.95441178998</v>
      </c>
      <c r="BF19" s="20">
        <f>I19-'ptfire-rx'!AN18</f>
        <v>1076.613276073532</v>
      </c>
      <c r="BG19" s="20">
        <f>J19-'ptfire-rx'!AR18</f>
        <v>2074.4162528195307</v>
      </c>
      <c r="BH19" s="20">
        <f>K19-'ptfire-rx'!BD18</f>
        <v>2343.1349025400759</v>
      </c>
      <c r="BI19" s="20">
        <f>L19-'ptfire-rx'!BM18</f>
        <v>2906.7033755779566</v>
      </c>
      <c r="BJ19" s="20">
        <f>M19-'ptfire-rx'!BO18</f>
        <v>364.75245431060273</v>
      </c>
      <c r="BK19" s="20">
        <f>N19-'ptfire-rx'!AK18</f>
        <v>216.66102907491722</v>
      </c>
      <c r="BL19" s="20">
        <f>O19-'ptfire-rx'!AT18</f>
        <v>241.54114049613875</v>
      </c>
      <c r="BM19" s="20">
        <f t="shared" si="17"/>
        <v>2297.5677893402644</v>
      </c>
      <c r="BN19" s="20">
        <f t="shared" si="18"/>
        <v>2167.0598871012153</v>
      </c>
      <c r="BO19" s="61">
        <f t="shared" si="19"/>
        <v>2.4750326551185764</v>
      </c>
      <c r="BP19" s="61">
        <f t="shared" si="20"/>
        <v>1.8222538788034719</v>
      </c>
      <c r="BQ19" s="61">
        <f t="shared" si="21"/>
        <v>0.33897651073449342</v>
      </c>
      <c r="BR19" s="61">
        <f t="shared" si="22"/>
        <v>17.037801817471962</v>
      </c>
      <c r="BS19" s="61">
        <f t="shared" si="23"/>
        <v>22.678204381477709</v>
      </c>
    </row>
    <row r="20" spans="1:71" x14ac:dyDescent="0.25">
      <c r="A20" s="22" t="s">
        <v>18</v>
      </c>
      <c r="B20" s="20">
        <f>rail!B19+nonpt!B19+ptagfire!B19+nonroad!B19+'onroad all'!AG19+cmv_c1c2!B19+'ptfire-rx'!B19+ptegu!B19+ptnonipm!B19+pt_oilgas!B19+np_oilgas!B19+rwc!B19+cmv_c3!B19+airports!B19+'ptfire-wild'!B19</f>
        <v>1290275.1518555002</v>
      </c>
      <c r="C20" s="20">
        <f>rail!C19+nonpt!C19+ptagfire!C19++nonroad!C19+'onroad all'!BZ19+cmv_c1c2!BE19+'ptfire-rx'!C19+ptegu!C19+ptnonipm!C19+pt_oilgas!C19+np_oilgas!C19+rwc!C19+cmv_c3!BE19+livestock!B19+airports!C19+'ptfire-wild'!C19+fertilizer!B19</f>
        <v>59778.213841226403</v>
      </c>
      <c r="D20" s="20">
        <f>rail!D19+nonpt!D19+ptagfire!D19++nonroad!D19+cmv_c1c2!D19+'ptfire-rx'!D19+ptegu!DW19+ptnonipm!D19+pt_oilgas!D19+np_oilgas!D19+rwc!D19+cmv_c3!D19+'onroad all'!CI19+airports!D19+'ptfire-wild'!D19</f>
        <v>318534.19660775294</v>
      </c>
      <c r="E20" s="20">
        <f>rail!E19+nonpt!E19+ptagfire!E19++nonroad!E19+cmv_c1c2!E19+'ptfire-rx'!E19+ptegu!E19+ptnonipm!E19+pt_oilgas!E19+np_oilgas!E19+rwc!E19+cmv_c3!E19+afdust!BA19+'onroad all'!DE19+'onroad all'!DD19+airports!E19+'ptfire-wild'!E19</f>
        <v>183845.10736974966</v>
      </c>
      <c r="F20" s="20">
        <f>rail!F19+nonpt!F19+ptagfire!F19++nonroad!F19+cmv_c1c2!F19+'ptfire-rx'!F19+ptegu!F19+ptnonipm!F19+pt_oilgas!F19+np_oilgas!F19+rwc!F19+cmv_c3!F19+afdust!BB19+'onroad all'!DD19+airports!F19+'ptfire-wild'!F19</f>
        <v>109288.08672860054</v>
      </c>
      <c r="G20" s="20">
        <f>rail!G19+nonpt!G19+ptagfire!G19++nonroad!G19+'onroad all'!DU19+cmv_c1c2!G19+'ptfire-rx'!G19+ptegu!FH19+ptnonipm!G19+pt_oilgas!G19+np_oilgas!G19+rwc!G19+cmv_c3!G19+airports!G19+'ptfire-wild'!G19</f>
        <v>142704.99816677018</v>
      </c>
      <c r="H20" s="20">
        <f>rail!H19+nonpt!H19+ptagfire!H19++nonroad!H19+'onroad all'!EI19+cmv_c1c2!H19+'ptfire-rx'!H19+ptegu!H19+ptnonipm!H19+pt_oilgas!H19+np_oilgas!H19+rwc!H19+cmv_c3!H19+livestock!C19+airports!H19+'ptfire-wild'!H19+vcp!H19</f>
        <v>378523.80048384995</v>
      </c>
      <c r="I20" s="20">
        <f>rail!AO19+nonpt!BN19+ptagfire!AI19+nonroad!AK19+'onroad all'!H19+cmv_c1c2!N19+'ptfire-rx'!AN19+ptegu!BM19+ptnonipm!BX19+pt_oilgas!BL19+np_oilgas!AT19+rwc!AJ19+cmv_c3!O19+livestock!U19+airports!AJ19+'ptfire-wild'!AK19+vcp!AA19</f>
        <v>4785.7022311441988</v>
      </c>
      <c r="J20" s="20">
        <f>rail!AU19+nonpt!BT19+ptagfire!AM19+nonroad!AP19+'onroad all'!P19+cmv_c1c2!T19+'ptfire-rx'!AR19+ptegu!BS19+ptnonipm!CD19+pt_oilgas!BR19+np_oilgas!AZ19+rwc!AN19+cmv_c3!T19+livestock!X19+airports!AM19+'ptfire-wild'!AO19+vcp!AE19</f>
        <v>4953.2274912624571</v>
      </c>
      <c r="K20" s="20">
        <f>rail!BR19+nonpt!CY19+ptagfire!AX19+nonroad!BH19+'onroad all'!BC19+cmv_c1c2!AO19+'ptfire-rx'!BD19+ptegu!CX19+ptnonipm!DP19+pt_oilgas!CV19+np_oilgas!BV19+rwc!BC19+cmv_c3!AP19+livestock!AH19+airports!BE19+'ptfire-wild'!AZ19+vcp!AQ19</f>
        <v>11499.942443207488</v>
      </c>
      <c r="L20" s="20">
        <f>rail!CF19+nonpt!DO19+ptagfire!BG19+nonroad!BT19+'onroad all'!BU19+cmv_c1c2!BC19+'ptfire-rx'!BM19+ptegu!DM19+ptnonipm!EH19+pt_oilgas!DK19+np_oilgas!CJ19+rwc!BP19+cmv_c3!BC19+livestock!AN19+airports!BN19+'ptfire-wild'!BI19+vcp!AX19</f>
        <v>12794.917741281126</v>
      </c>
      <c r="M20" s="20">
        <f>rail!CG19+nonpt!DQ19+nonroad!BU19+'onroad all'!BY19+cmv_c1c2!BD19+'ptfire-rx'!BO19+ptegu!DO19+ptnonipm!EJ19+pt_oilgas!DM19+np_oilgas!CK19+rwc!BQ19+cmv_c3!BD19+airports!BO19+'ptfire-wild'!BK19+vcp!AY19+ptagfire!BI19</f>
        <v>1224.2683575739725</v>
      </c>
      <c r="N20" s="20">
        <f>rail!AN19+nonpt!BK19+nonroad!AJ19+'onroad all'!G19+cmv_c1c2!M19+'ptfire-rx'!AK19+ptegu!BK19+ptnonipm!BU19+pt_oilgas!BJ19+np_oilgas!AS19+rwc!AI19+airports!AH19+cmv_c3!M19+'ptfire-wild'!AI19+ptagfire!AG19</f>
        <v>1935.5232255800943</v>
      </c>
      <c r="O20" s="20">
        <f>rail!AY19+nonpt!BY19+ptagfire!AO19+nonroad!AR19+'onroad all'!Z19+cmv_c1c2!V19+'ptfire-rx'!AT19+ptegu!BX19+ptnonipm!CI19+pt_oilgas!BW19+np_oilgas!BB19+rwc!AP19+airports!AO19+cmv_c3!V19+'ptfire-wild'!AQ19</f>
        <v>1487.5697319713283</v>
      </c>
      <c r="P20" s="20">
        <f>rail!AD19+nonroad!AD19+'onroad all'!AK19+'onroad all'!AL19+'onroad all'!AM19+'onroad all'!AN19+'onroad all'!AO19+'onroad all'!AP19+ptnonipm!BI19+SUM(airports!AR19:AW19)+SUM(cmv_c1c2!AC19:AH19)+SUM(cmv_c3!AC19:AH19)</f>
        <v>3461.4596032664449</v>
      </c>
      <c r="Q20" s="20">
        <f>rail!AE19+nonroad!AE19+'onroad all'!AL19+'onroad all'!AM19+'onroad all'!AN19+'onroad all'!AO19+'onroad all'!AP19+ptnonipm!BJ19+SUM(airports!AS19:AW19)+SUM(cmv_c1c2!AD19:AH19)+SUM(cmv_c3!AD19:AH19)</f>
        <v>3270.5443577525252</v>
      </c>
      <c r="R20" s="61">
        <f>rail!P19+nonpt!T19+nonroad!R19+'onroad all'!AC19+ptegu!T19+ptnonipm!T19+pt_oilgas!S19+np_oilgas!R19+rwc!N19+SUM(cmv_c1c2!Z19:AA19)+SUM(cmv_c3!Z19:AA19)</f>
        <v>0.89300258600738436</v>
      </c>
      <c r="S20" s="61">
        <f>rail!K19+nonpt!L19+nonroad!U19+'onroad all'!M19+ptegu!L19+ptnonipm!L19+pt_oilgas!K19+np_oilgas!K19+SUM(cmv_c1c2!R19:S19)+SUM(cmv_c3!R19:S19)</f>
        <v>1.8030132428016337</v>
      </c>
      <c r="T20" s="61">
        <f>rail!O19+nonpt!P19+ptegu!P19+ptnonipm!P19+pt_oilgas!O19+np_oilgas!N19+rwc!M19+SUM(cmv_c1c2!W19:X19)+SUM(cmv_c3!W19:X19)</f>
        <v>0.89938736692794452</v>
      </c>
      <c r="U20" s="61">
        <f>rail!V19+nonpt!AI19+nonroad!T19+'onroad all'!CB19+ptegu!AH19+ptnonipm!AL19+pt_oilgas!AG19+np_oilgas!AB19+rwc!T19+SUM(cmv_c1c2!BG19:BH19)+SUM(cmv_c3!BG19:BH19)</f>
        <v>18.609593195831188</v>
      </c>
      <c r="V20" s="61">
        <f>rail!T19+nonpt!AE19+nonroad!S19+'onroad all'!BS19+'onroad all'!BT19+ptegu!AD19+ptnonipm!AH19+pt_oilgas!AC19+np_oilgas!X19+rwc!R19+SUM(cmv_c1c2!BA19:BB19)+SUM(cmv_c3!BA19:BB19)</f>
        <v>17.738511554454856</v>
      </c>
      <c r="W20" s="61">
        <f>nonpt!CW19+ptegu!CV19+ptnonipm!DN19</f>
        <v>20.639833899197356</v>
      </c>
      <c r="X20" s="68" t="s">
        <v>572</v>
      </c>
      <c r="AA20" s="22" t="s">
        <v>18</v>
      </c>
      <c r="AB20" s="20">
        <f>B20+beis!H19</f>
        <v>1407125.9650455001</v>
      </c>
      <c r="AC20" s="20">
        <f t="shared" si="2"/>
        <v>59778.213841226403</v>
      </c>
      <c r="AD20" s="20">
        <f>D20+beis!T19</f>
        <v>339332.34796775284</v>
      </c>
      <c r="AE20" s="20">
        <f t="shared" si="3"/>
        <v>183845.10736974966</v>
      </c>
      <c r="AF20" s="20">
        <f t="shared" si="4"/>
        <v>109288.08672860054</v>
      </c>
      <c r="AG20" s="20">
        <f t="shared" si="5"/>
        <v>142704.99816677018</v>
      </c>
      <c r="AH20" s="20">
        <f>H20+beis!Z19</f>
        <v>1494261.5203338498</v>
      </c>
      <c r="AI20" s="20">
        <f>I20+beis!E19</f>
        <v>17018.518877144197</v>
      </c>
      <c r="AJ20" s="20">
        <f t="shared" si="6"/>
        <v>4953.2274912624571</v>
      </c>
      <c r="AK20" s="20">
        <f>K20+beis!N19</f>
        <v>28181.356389207489</v>
      </c>
      <c r="AL20" s="20">
        <f>L20+beis!R19</f>
        <v>78917.392945181127</v>
      </c>
      <c r="AM20" s="20">
        <f t="shared" si="7"/>
        <v>1224.2683575739725</v>
      </c>
      <c r="AN20" s="20">
        <f t="shared" si="8"/>
        <v>1935.5232255800943</v>
      </c>
      <c r="AO20" s="20">
        <f t="shared" si="9"/>
        <v>1487.5697319713283</v>
      </c>
      <c r="AP20" s="20">
        <f t="shared" si="10"/>
        <v>3461.4596032664449</v>
      </c>
      <c r="AQ20" s="20">
        <f t="shared" si="11"/>
        <v>3270.5443577525252</v>
      </c>
      <c r="AR20" s="61">
        <f t="shared" si="12"/>
        <v>0.89300258600738436</v>
      </c>
      <c r="AS20" s="61">
        <f t="shared" si="13"/>
        <v>1.8030132428016337</v>
      </c>
      <c r="AT20" s="61">
        <f t="shared" si="14"/>
        <v>0.89938736692794452</v>
      </c>
      <c r="AU20" s="61">
        <f t="shared" si="15"/>
        <v>18.609593195831188</v>
      </c>
      <c r="AV20" s="61">
        <f t="shared" si="16"/>
        <v>17.738511554454856</v>
      </c>
      <c r="AX20" s="22" t="s">
        <v>18</v>
      </c>
      <c r="AY20" s="20">
        <f>B20-'ptfire-rx'!B19</f>
        <v>725161.1255455002</v>
      </c>
      <c r="AZ20" s="20">
        <f>C20-'ptfire-rx'!C19</f>
        <v>50492.7578072264</v>
      </c>
      <c r="BA20" s="20">
        <f>D20-'ptfire-rx'!D19</f>
        <v>309288.85004775296</v>
      </c>
      <c r="BB20" s="20">
        <f>E20-'ptfire-rx'!E19</f>
        <v>124569.70736274967</v>
      </c>
      <c r="BC20" s="20">
        <f>F20-'ptfire-rx'!F19</f>
        <v>58906.767814600535</v>
      </c>
      <c r="BD20" s="20">
        <f>G20-'ptfire-rx'!G19</f>
        <v>137992.61507577018</v>
      </c>
      <c r="BE20" s="20">
        <f>H20-'ptfire-rx'!H19</f>
        <v>244213.73753384996</v>
      </c>
      <c r="BF20" s="20">
        <f>I20-'ptfire-rx'!AN19</f>
        <v>1518.4140599088187</v>
      </c>
      <c r="BG20" s="20">
        <f>J20-'ptfire-rx'!AR19</f>
        <v>3591.439764744207</v>
      </c>
      <c r="BH20" s="20">
        <f>K20-'ptfire-rx'!BD19</f>
        <v>3404.8525911864881</v>
      </c>
      <c r="BI20" s="20">
        <f>L20-'ptfire-rx'!BM19</f>
        <v>8000.4823455907763</v>
      </c>
      <c r="BJ20" s="20">
        <f>M20-'ptfire-rx'!BO19</f>
        <v>285.40430434424252</v>
      </c>
      <c r="BK20" s="20">
        <f>N20-'ptfire-rx'!AK19</f>
        <v>314.01783733348429</v>
      </c>
      <c r="BL20" s="20">
        <f>O20-'ptfire-rx'!AT19</f>
        <v>266.13542000916823</v>
      </c>
      <c r="BM20" s="20">
        <f t="shared" si="17"/>
        <v>3461.4596032664449</v>
      </c>
      <c r="BN20" s="20">
        <f t="shared" si="18"/>
        <v>3270.5443577525252</v>
      </c>
      <c r="BO20" s="61">
        <f t="shared" si="19"/>
        <v>0.89300258600738436</v>
      </c>
      <c r="BP20" s="61">
        <f t="shared" si="20"/>
        <v>1.8030132428016337</v>
      </c>
      <c r="BQ20" s="61">
        <f t="shared" si="21"/>
        <v>0.89938736692794452</v>
      </c>
      <c r="BR20" s="61">
        <f t="shared" si="22"/>
        <v>18.609593195831188</v>
      </c>
      <c r="BS20" s="61">
        <f t="shared" si="23"/>
        <v>17.738511554454856</v>
      </c>
    </row>
    <row r="21" spans="1:71" x14ac:dyDescent="0.25">
      <c r="A21" s="22" t="s">
        <v>19</v>
      </c>
      <c r="B21" s="20">
        <f>rail!B20+nonpt!B20+ptagfire!B20+nonroad!B20+'onroad all'!AG20+cmv_c1c2!B20+'ptfire-rx'!B20+ptegu!B20+ptnonipm!B20+pt_oilgas!B20+np_oilgas!B20+rwc!B20+cmv_c3!B20+airports!B20+'ptfire-wild'!B20</f>
        <v>266055.46615089098</v>
      </c>
      <c r="C21" s="20">
        <f>rail!C20+nonpt!C20+ptagfire!C20++nonroad!C20+'onroad all'!BZ20+cmv_c1c2!BE20+'ptfire-rx'!C20+ptegu!C20+ptnonipm!C20+pt_oilgas!C20+np_oilgas!C20+rwc!C20+cmv_c3!BE20+livestock!B20+airports!C20+'ptfire-wild'!C20+fertilizer!B20</f>
        <v>4826.7180193704162</v>
      </c>
      <c r="D21" s="20">
        <f>rail!D20+nonpt!D20+ptagfire!D20++nonroad!D20+cmv_c1c2!D20+'ptfire-rx'!D20+ptegu!DW20+ptnonipm!D20+pt_oilgas!D20+np_oilgas!D20+rwc!D20+cmv_c3!D20+'onroad all'!CI20+airports!D20+'ptfire-wild'!D20</f>
        <v>46007.109722923487</v>
      </c>
      <c r="E21" s="20">
        <f>rail!E20+nonpt!E20+ptagfire!E20++nonroad!E20+cmv_c1c2!E20+'ptfire-rx'!E20+ptegu!E20+ptnonipm!E20+pt_oilgas!E20+np_oilgas!E20+rwc!E20+cmv_c3!E20+afdust!BA20+'onroad all'!DE20+'onroad all'!DD20+airports!E20+'ptfire-wild'!E20</f>
        <v>33545.913122590246</v>
      </c>
      <c r="F21" s="20">
        <f>rail!F20+nonpt!F20+ptagfire!F20++nonroad!F20+cmv_c1c2!F20+'ptfire-rx'!F20+ptegu!F20+ptnonipm!F20+pt_oilgas!F20+np_oilgas!F20+rwc!F20+cmv_c3!F20+afdust!BB20+'onroad all'!DD20+airports!F20+'ptfire-wild'!F20</f>
        <v>22929.986001703131</v>
      </c>
      <c r="G21" s="20">
        <f>rail!G20+nonpt!G20+ptagfire!G20++nonroad!G20+'onroad all'!DU20+cmv_c1c2!G20+'ptfire-rx'!G20+ptegu!FH20+ptnonipm!G20+pt_oilgas!G20+np_oilgas!G20+rwc!G20+cmv_c3!G20+airports!G20+'ptfire-wild'!G20</f>
        <v>5904.4051417718401</v>
      </c>
      <c r="H21" s="20">
        <f>rail!H20+nonpt!H20+ptagfire!H20++nonroad!H20+'onroad all'!EI20+cmv_c1c2!H20+'ptfire-rx'!H20+ptegu!H20+ptnonipm!H20+pt_oilgas!H20+np_oilgas!H20+rwc!H20+cmv_c3!H20+livestock!C20+airports!H20+'ptfire-wild'!H20+vcp!H20</f>
        <v>47488.391202978004</v>
      </c>
      <c r="I21" s="20">
        <f>rail!AO20+nonpt!BN20+ptagfire!AI20+nonroad!AK20+'onroad all'!H20+cmv_c1c2!N20+'ptfire-rx'!AN20+ptegu!BM20+ptnonipm!BX20+pt_oilgas!BL20+np_oilgas!AT20+rwc!AJ20+cmv_c3!O20+livestock!U20+airports!AJ20+'ptfire-wild'!AK20+vcp!AA20</f>
        <v>559.24022856217789</v>
      </c>
      <c r="J21" s="20">
        <f>rail!AU20+nonpt!BT20+ptagfire!AM20+nonroad!AP20+'onroad all'!P20+cmv_c1c2!T20+'ptfire-rx'!AR20+ptegu!BS20+ptnonipm!CD20+pt_oilgas!BR20+np_oilgas!AZ20+rwc!AN20+cmv_c3!T20+livestock!X20+airports!AM20+'ptfire-wild'!AO20+vcp!AE20</f>
        <v>1067.2621226628291</v>
      </c>
      <c r="K21" s="20">
        <f>rail!BR20+nonpt!CY20+ptagfire!AX20+nonroad!BH20+'onroad all'!BC20+cmv_c1c2!AO20+'ptfire-rx'!BD20+ptegu!CX20+ptnonipm!DP20+pt_oilgas!CV20+np_oilgas!BV20+rwc!BC20+cmv_c3!AP20+livestock!AH20+airports!BE20+'ptfire-wild'!AZ20+vcp!AQ20</f>
        <v>915.89206098320835</v>
      </c>
      <c r="L21" s="20">
        <f>rail!CF20+nonpt!DO20+ptagfire!BG20+nonroad!BT20+'onroad all'!BU20+cmv_c1c2!BC20+'ptfire-rx'!BM20+ptegu!DM20+ptnonipm!EH20+pt_oilgas!DK20+np_oilgas!CJ20+rwc!BP20+cmv_c3!BC20+livestock!AN20+airports!BN20+'ptfire-wild'!BI20+vcp!AX20</f>
        <v>960.01740081111507</v>
      </c>
      <c r="M21" s="20">
        <f>rail!CG20+nonpt!DQ20+nonroad!BU20+'onroad all'!BY20+cmv_c1c2!BD20+'ptfire-rx'!BO20+ptegu!DO20+ptnonipm!EJ20+pt_oilgas!DM20+np_oilgas!CK20+rwc!BQ20+cmv_c3!BD20+airports!BO20+'ptfire-wild'!BK20+vcp!AY20+ptagfire!BI20</f>
        <v>129.93578496911184</v>
      </c>
      <c r="N21" s="20">
        <f>rail!AN20+nonpt!BK20+nonroad!AJ20+'onroad all'!G20+cmv_c1c2!M20+'ptfire-rx'!AK20+ptegu!BK20+ptnonipm!BU20+pt_oilgas!BJ20+np_oilgas!AS20+rwc!AI20+airports!AH20+cmv_c3!M20+'ptfire-wild'!AI20+ptagfire!AG20</f>
        <v>90.803387912207128</v>
      </c>
      <c r="O21" s="20">
        <f>rail!AY20+nonpt!BY20+ptagfire!AO20+nonroad!AR20+'onroad all'!Z20+cmv_c1c2!V20+'ptfire-rx'!AT20+ptegu!BX20+ptnonipm!CI20+pt_oilgas!BW20+np_oilgas!BB20+rwc!AP20+airports!AO20+cmv_c3!V20+'ptfire-wild'!AQ20</f>
        <v>148.52431890576662</v>
      </c>
      <c r="P21" s="20">
        <f>rail!AD20+nonroad!AD20+'onroad all'!AK20+'onroad all'!AL20+'onroad all'!AM20+'onroad all'!AN20+'onroad all'!AO20+'onroad all'!AP20+ptnonipm!BI20+SUM(airports!AR20:AW20)+SUM(cmv_c1c2!AC20:AH20)+SUM(cmv_c3!AC20:AH20)</f>
        <v>564.08963129221797</v>
      </c>
      <c r="Q21" s="20">
        <f>rail!AE20+nonroad!AE20+'onroad all'!AL20+'onroad all'!AM20+'onroad all'!AN20+'onroad all'!AO20+'onroad all'!AP20+ptnonipm!BJ20+SUM(airports!AS20:AW20)+SUM(cmv_c1c2!AD20:AH20)+SUM(cmv_c3!AD20:AH20)</f>
        <v>533.35856176123968</v>
      </c>
      <c r="R21" s="61">
        <f>rail!P20+nonpt!T20+nonroad!R20+'onroad all'!AC20+ptegu!T20+ptnonipm!T20+pt_oilgas!S20+np_oilgas!R20+rwc!N20+SUM(cmv_c1c2!Z20:AA20)+SUM(cmv_c3!Z20:AA20)</f>
        <v>9.2663202594059552E-2</v>
      </c>
      <c r="S21" s="61">
        <f>rail!K20+nonpt!L20+nonroad!U20+'onroad all'!M20+ptegu!L20+ptnonipm!L20+pt_oilgas!K20+np_oilgas!K20+SUM(cmv_c1c2!R20:S20)+SUM(cmv_c3!R20:S20)</f>
        <v>0.25185305549108677</v>
      </c>
      <c r="T21" s="61">
        <f>rail!O20+nonpt!P20+ptegu!P20+ptnonipm!P20+pt_oilgas!O20+np_oilgas!N20+rwc!M20+SUM(cmv_c1c2!W20:X20)+SUM(cmv_c3!W20:X20)</f>
        <v>0.1429350813416789</v>
      </c>
      <c r="U21" s="61">
        <f>rail!V20+nonpt!AI20+nonroad!T20+'onroad all'!CB20+ptegu!AH20+ptnonipm!AL20+pt_oilgas!AG20+np_oilgas!AB20+rwc!T20+SUM(cmv_c1c2!BG20:BH20)+SUM(cmv_c3!BG20:BH20)</f>
        <v>2.471779442028458</v>
      </c>
      <c r="V21" s="61">
        <f>rail!T20+nonpt!AE20+nonroad!S20+'onroad all'!BS20+'onroad all'!BT20+ptegu!AD20+ptnonipm!AH20+pt_oilgas!AC20+np_oilgas!X20+rwc!R20+SUM(cmv_c1c2!BA20:BB20)+SUM(cmv_c3!BA20:BB20)</f>
        <v>7.0572358932638313</v>
      </c>
      <c r="W21" s="61">
        <f>nonpt!CW20+ptegu!CV20+ptnonipm!DN20</f>
        <v>4.641148237754604E-2</v>
      </c>
      <c r="X21" s="68" t="s">
        <v>572</v>
      </c>
      <c r="AA21" s="22" t="s">
        <v>19</v>
      </c>
      <c r="AB21" s="20">
        <f>B21+beis!H20</f>
        <v>314519.95543089096</v>
      </c>
      <c r="AC21" s="20">
        <f t="shared" si="2"/>
        <v>4826.7180193704162</v>
      </c>
      <c r="AD21" s="20">
        <f>D21+beis!T20</f>
        <v>48323.028032966489</v>
      </c>
      <c r="AE21" s="20">
        <f t="shared" si="3"/>
        <v>33545.913122590246</v>
      </c>
      <c r="AF21" s="20">
        <f t="shared" si="4"/>
        <v>22929.986001703131</v>
      </c>
      <c r="AG21" s="20">
        <f t="shared" si="5"/>
        <v>5904.4051417718401</v>
      </c>
      <c r="AH21" s="20">
        <f>H21+beis!Z20</f>
        <v>332631.32100297697</v>
      </c>
      <c r="AI21" s="20">
        <f>I21+beis!E20</f>
        <v>5632.2449175621787</v>
      </c>
      <c r="AJ21" s="20">
        <f t="shared" si="6"/>
        <v>1067.2621226628291</v>
      </c>
      <c r="AK21" s="20">
        <f>K21+beis!N20</f>
        <v>7833.7551049832082</v>
      </c>
      <c r="AL21" s="20">
        <f>L21+beis!R20</f>
        <v>18846.424242411114</v>
      </c>
      <c r="AM21" s="20">
        <f t="shared" si="7"/>
        <v>129.93578496911184</v>
      </c>
      <c r="AN21" s="20">
        <f t="shared" si="8"/>
        <v>90.803387912207128</v>
      </c>
      <c r="AO21" s="20">
        <f t="shared" si="9"/>
        <v>148.52431890576662</v>
      </c>
      <c r="AP21" s="20">
        <f t="shared" si="10"/>
        <v>564.08963129221797</v>
      </c>
      <c r="AQ21" s="20">
        <f t="shared" si="11"/>
        <v>533.35856176123968</v>
      </c>
      <c r="AR21" s="61">
        <f t="shared" si="12"/>
        <v>9.2663202594059552E-2</v>
      </c>
      <c r="AS21" s="61">
        <f t="shared" si="13"/>
        <v>0.25185305549108677</v>
      </c>
      <c r="AT21" s="61">
        <f t="shared" si="14"/>
        <v>0.1429350813416789</v>
      </c>
      <c r="AU21" s="61">
        <f t="shared" si="15"/>
        <v>2.471779442028458</v>
      </c>
      <c r="AV21" s="61">
        <f t="shared" si="16"/>
        <v>7.0572358932638313</v>
      </c>
      <c r="AX21" s="22" t="s">
        <v>19</v>
      </c>
      <c r="AY21" s="20">
        <f>B21-'ptfire-rx'!B20</f>
        <v>258404.41392889098</v>
      </c>
      <c r="AZ21" s="20">
        <f>C21-'ptfire-rx'!C20</f>
        <v>4701.4658243704162</v>
      </c>
      <c r="BA21" s="20">
        <f>D21-'ptfire-rx'!D20</f>
        <v>45919.25673792349</v>
      </c>
      <c r="BB21" s="20">
        <f>E21-'ptfire-rx'!E20</f>
        <v>32782.354386590247</v>
      </c>
      <c r="BC21" s="20">
        <f>F21-'ptfire-rx'!F20</f>
        <v>22282.90232870313</v>
      </c>
      <c r="BD21" s="20">
        <f>G21-'ptfire-rx'!G20</f>
        <v>5851.96655877184</v>
      </c>
      <c r="BE21" s="20">
        <f>H21-'ptfire-rx'!H20</f>
        <v>45687.890902978004</v>
      </c>
      <c r="BF21" s="20">
        <f>I21-'ptfire-rx'!AN20</f>
        <v>524.8999240209248</v>
      </c>
      <c r="BG21" s="20">
        <f>J21-'ptfire-rx'!AR20</f>
        <v>1052.1009807489036</v>
      </c>
      <c r="BH21" s="20">
        <f>K21-'ptfire-rx'!BD20</f>
        <v>825.8357898797974</v>
      </c>
      <c r="BI21" s="20">
        <f>L21-'ptfire-rx'!BM20</f>
        <v>907.1942345802679</v>
      </c>
      <c r="BJ21" s="20">
        <f>M21-'ptfire-rx'!BO20</f>
        <v>119.27475084191333</v>
      </c>
      <c r="BK21" s="20">
        <f>N21-'ptfire-rx'!AK20</f>
        <v>73.499311513692632</v>
      </c>
      <c r="BL21" s="20">
        <f>O21-'ptfire-rx'!AT20</f>
        <v>134.70245871235923</v>
      </c>
      <c r="BM21" s="20">
        <f t="shared" si="17"/>
        <v>564.08963129221797</v>
      </c>
      <c r="BN21" s="20">
        <f t="shared" si="18"/>
        <v>533.35856176123968</v>
      </c>
      <c r="BO21" s="61">
        <f t="shared" si="19"/>
        <v>9.2663202594059552E-2</v>
      </c>
      <c r="BP21" s="61">
        <f t="shared" si="20"/>
        <v>0.25185305549108677</v>
      </c>
      <c r="BQ21" s="61">
        <f t="shared" si="21"/>
        <v>0.1429350813416789</v>
      </c>
      <c r="BR21" s="61">
        <f t="shared" si="22"/>
        <v>2.471779442028458</v>
      </c>
      <c r="BS21" s="61">
        <f t="shared" si="23"/>
        <v>7.0572358932638313</v>
      </c>
    </row>
    <row r="22" spans="1:71" x14ac:dyDescent="0.25">
      <c r="A22" s="22" t="s">
        <v>20</v>
      </c>
      <c r="B22" s="20">
        <f>rail!B21+nonpt!B21+ptagfire!B21+nonroad!B21+'onroad all'!AG21+cmv_c1c2!B21+'ptfire-rx'!B21+ptegu!B21+ptnonipm!B21+pt_oilgas!B21+np_oilgas!B21+rwc!B21+cmv_c3!B21+airports!B21+'ptfire-wild'!B21</f>
        <v>550851.40989028988</v>
      </c>
      <c r="C22" s="20">
        <f>rail!C21+nonpt!C21+ptagfire!C21++nonroad!C21+'onroad all'!BZ21+cmv_c1c2!BE21+'ptfire-rx'!C21+ptegu!C21+ptnonipm!C21+pt_oilgas!C21+np_oilgas!C21+rwc!C21+cmv_c3!BE21+livestock!B21+airports!C21+'ptfire-wild'!C21+fertilizer!B21</f>
        <v>6669.4026780397726</v>
      </c>
      <c r="D22" s="20">
        <f>rail!D21+nonpt!D21+ptagfire!D21++nonroad!D21+cmv_c1c2!D21+'ptfire-rx'!D21+ptegu!DW21+ptnonipm!D21+pt_oilgas!D21+np_oilgas!D21+rwc!D21+cmv_c3!D21+'onroad all'!CI21+airports!D21+'ptfire-wild'!D21</f>
        <v>87066.796234735855</v>
      </c>
      <c r="E22" s="20">
        <f>rail!E21+nonpt!E21+ptagfire!E21++nonroad!E21+cmv_c1c2!E21+'ptfire-rx'!E21+ptegu!E21+ptnonipm!E21+pt_oilgas!E21+np_oilgas!E21+rwc!E21+cmv_c3!E21+afdust!BA21+'onroad all'!DE21+'onroad all'!DD21+airports!E21+'ptfire-wild'!E21</f>
        <v>42161.877125656109</v>
      </c>
      <c r="F22" s="20">
        <f>rail!F21+nonpt!F21+ptagfire!F21++nonroad!F21+cmv_c1c2!F21+'ptfire-rx'!F21+ptegu!F21+ptnonipm!F21+pt_oilgas!F21+np_oilgas!F21+rwc!F21+cmv_c3!F21+afdust!BB21+'onroad all'!DD21+airports!F21+'ptfire-wild'!F21</f>
        <v>21934.013377665906</v>
      </c>
      <c r="G22" s="20">
        <f>rail!G21+nonpt!G21+ptagfire!G21++nonroad!G21+'onroad all'!DU21+cmv_c1c2!G21+'ptfire-rx'!G21+ptegu!FH21+ptnonipm!G21+pt_oilgas!G21+np_oilgas!G21+rwc!G21+cmv_c3!G21+airports!G21+'ptfire-wild'!G21</f>
        <v>23080.1265576482</v>
      </c>
      <c r="H22" s="20">
        <f>rail!H21+nonpt!H21+ptagfire!H21++nonroad!H21+'onroad all'!EI21+cmv_c1c2!H21+'ptfire-rx'!H21+ptegu!H21+ptnonipm!H21+pt_oilgas!H21+np_oilgas!H21+rwc!H21+cmv_c3!H21+livestock!C21+airports!H21+'ptfire-wild'!H21+vcp!H21</f>
        <v>98677.537489134018</v>
      </c>
      <c r="I22" s="20">
        <f>rail!AO21+nonpt!BN21+ptagfire!AI21+nonroad!AK21+'onroad all'!H21+cmv_c1c2!N21+'ptfire-rx'!AN21+ptegu!BM21+ptnonipm!BX21+pt_oilgas!BL21+np_oilgas!AT21+rwc!AJ21+cmv_c3!O21+livestock!U21+airports!AJ21+'ptfire-wild'!AK21+vcp!AA21</f>
        <v>688.86097767556237</v>
      </c>
      <c r="J22" s="20">
        <f>rail!AU21+nonpt!BT21+ptagfire!AM21+nonroad!AP21+'onroad all'!P21+cmv_c1c2!T21+'ptfire-rx'!AR21+ptegu!BS21+ptnonipm!CD21+pt_oilgas!BR21+np_oilgas!AZ21+rwc!AN21+cmv_c3!T21+livestock!X21+airports!AM21+'ptfire-wild'!AO21+vcp!AE21</f>
        <v>1248.1738598551965</v>
      </c>
      <c r="K22" s="20">
        <f>rail!BR21+nonpt!CY21+ptagfire!AX21+nonroad!BH21+'onroad all'!BC21+cmv_c1c2!AO21+'ptfire-rx'!BD21+ptegu!CX21+ptnonipm!DP21+pt_oilgas!CV21+np_oilgas!BV21+rwc!BC21+cmv_c3!AP21+livestock!AH21+airports!BE21+'ptfire-wild'!AZ21+vcp!AQ21</f>
        <v>1359.7951959733577</v>
      </c>
      <c r="L22" s="20">
        <f>rail!CF21+nonpt!DO21+ptagfire!BG21+nonroad!BT21+'onroad all'!BU21+cmv_c1c2!BC21+'ptfire-rx'!BM21+ptegu!DM21+ptnonipm!EH21+pt_oilgas!DK21+np_oilgas!CJ21+rwc!BP21+cmv_c3!BC21+livestock!AN21+airports!BN21+'ptfire-wild'!BI21+vcp!AX21</f>
        <v>1516.2157871213299</v>
      </c>
      <c r="M22" s="20">
        <f>rail!CG21+nonpt!DQ21+nonroad!BU21+'onroad all'!BY21+cmv_c1c2!BD21+'ptfire-rx'!BO21+ptegu!DO21+ptnonipm!EJ21+pt_oilgas!DM21+np_oilgas!CK21+rwc!BQ21+cmv_c3!BD21+airports!BO21+'ptfire-wild'!BK21+vcp!AY21+ptagfire!BI21</f>
        <v>146.29649891148085</v>
      </c>
      <c r="N22" s="20">
        <f>rail!AN21+nonpt!BK21+nonroad!AJ21+'onroad all'!G21+cmv_c1c2!M21+'ptfire-rx'!AK21+ptegu!BK21+ptnonipm!BU21+pt_oilgas!BJ21+np_oilgas!AS21+rwc!AI21+airports!AH21+cmv_c3!M21+'ptfire-wild'!AI21+ptagfire!AG21</f>
        <v>108.9386866158162</v>
      </c>
      <c r="O22" s="20">
        <f>rail!AY21+nonpt!BY21+ptagfire!AO21+nonroad!AR21+'onroad all'!Z21+cmv_c1c2!V21+'ptfire-rx'!AT21+ptegu!BX21+ptnonipm!CI21+pt_oilgas!BW21+np_oilgas!BB21+rwc!AP21+airports!AO21+cmv_c3!V21+'ptfire-wild'!AQ21</f>
        <v>218.91576062569615</v>
      </c>
      <c r="P22" s="20">
        <f>rail!AD21+nonroad!AD21+'onroad all'!AK21+'onroad all'!AL21+'onroad all'!AM21+'onroad all'!AN21+'onroad all'!AO21+'onroad all'!AP21+ptnonipm!BI21+SUM(airports!AR21:AW21)+SUM(cmv_c1c2!AC21:AH21)+SUM(cmv_c3!AC21:AH21)</f>
        <v>1379.3413319775389</v>
      </c>
      <c r="Q22" s="20">
        <f>rail!AE21+nonroad!AE21+'onroad all'!AL21+'onroad all'!AM21+'onroad all'!AN21+'onroad all'!AO21+'onroad all'!AP21+ptnonipm!BJ21+SUM(airports!AS21:AW21)+SUM(cmv_c1c2!AD21:AH21)+SUM(cmv_c3!AD21:AH21)</f>
        <v>1300.4524663170218</v>
      </c>
      <c r="R22" s="61">
        <f>rail!P21+nonpt!T21+nonroad!R21+'onroad all'!AC21+ptegu!T21+ptnonipm!T21+pt_oilgas!S21+np_oilgas!R21+rwc!N21+SUM(cmv_c1c2!Z21:AA21)+SUM(cmv_c3!Z21:AA21)</f>
        <v>0.25882467888769156</v>
      </c>
      <c r="S22" s="61">
        <f>rail!K21+nonpt!L21+nonroad!U21+'onroad all'!M21+ptegu!L21+ptnonipm!L21+pt_oilgas!K21+np_oilgas!K21+SUM(cmv_c1c2!R21:S21)+SUM(cmv_c3!R21:S21)</f>
        <v>0.70193850849884876</v>
      </c>
      <c r="T22" s="61">
        <f>rail!O21+nonpt!P21+ptegu!P21+ptnonipm!P21+pt_oilgas!O21+np_oilgas!N21+rwc!M21+SUM(cmv_c1c2!W21:X21)+SUM(cmv_c3!W21:X21)</f>
        <v>0.14288346023134796</v>
      </c>
      <c r="U22" s="61">
        <f>rail!V21+nonpt!AI21+nonroad!T21+'onroad all'!CB21+ptegu!AH21+ptnonipm!AL21+pt_oilgas!AG21+np_oilgas!AB21+rwc!T21+SUM(cmv_c1c2!BG21:BH21)+SUM(cmv_c3!BG21:BH21)</f>
        <v>2.2299157388798378</v>
      </c>
      <c r="V22" s="61">
        <f>rail!T21+nonpt!AE21+nonroad!S21+'onroad all'!BS21+'onroad all'!BT21+ptegu!AD21+ptnonipm!AH21+pt_oilgas!AC21+np_oilgas!X21+rwc!R21+SUM(cmv_c1c2!BA21:BB21)+SUM(cmv_c3!BA21:BB21)</f>
        <v>6.8970480914805874</v>
      </c>
      <c r="W22" s="61">
        <f>nonpt!CW21+ptegu!CV21+ptnonipm!DN21</f>
        <v>5.6408857044170702E-2</v>
      </c>
      <c r="X22" s="68" t="s">
        <v>572</v>
      </c>
      <c r="AA22" s="22" t="s">
        <v>20</v>
      </c>
      <c r="AB22" s="20">
        <f>B22+beis!H21</f>
        <v>564672.50072028989</v>
      </c>
      <c r="AC22" s="20">
        <f t="shared" si="2"/>
        <v>6669.4026780397726</v>
      </c>
      <c r="AD22" s="20">
        <f>D22+beis!T21</f>
        <v>91325.87419740585</v>
      </c>
      <c r="AE22" s="20">
        <f t="shared" si="3"/>
        <v>42161.877125656109</v>
      </c>
      <c r="AF22" s="20">
        <f t="shared" si="4"/>
        <v>21934.013377665906</v>
      </c>
      <c r="AG22" s="20">
        <f t="shared" si="5"/>
        <v>23080.1265576482</v>
      </c>
      <c r="AH22" s="20">
        <f>H22+beis!Z21</f>
        <v>213953.656939134</v>
      </c>
      <c r="AI22" s="20">
        <f>I22+beis!E21</f>
        <v>2135.2206066755625</v>
      </c>
      <c r="AJ22" s="20">
        <f t="shared" si="6"/>
        <v>1248.1738598551965</v>
      </c>
      <c r="AK22" s="20">
        <f>K22+beis!N21</f>
        <v>3332.1434699733577</v>
      </c>
      <c r="AL22" s="20">
        <f>L22+beis!R21</f>
        <v>8222.0092118413195</v>
      </c>
      <c r="AM22" s="20">
        <f t="shared" si="7"/>
        <v>146.29649891148085</v>
      </c>
      <c r="AN22" s="20">
        <f t="shared" si="8"/>
        <v>108.9386866158162</v>
      </c>
      <c r="AO22" s="20">
        <f t="shared" si="9"/>
        <v>218.91576062569615</v>
      </c>
      <c r="AP22" s="20">
        <f t="shared" si="10"/>
        <v>1379.3413319775389</v>
      </c>
      <c r="AQ22" s="20">
        <f t="shared" si="11"/>
        <v>1300.4524663170218</v>
      </c>
      <c r="AR22" s="61">
        <f t="shared" si="12"/>
        <v>0.25882467888769156</v>
      </c>
      <c r="AS22" s="61">
        <f t="shared" si="13"/>
        <v>0.70193850849884876</v>
      </c>
      <c r="AT22" s="61">
        <f t="shared" si="14"/>
        <v>0.14288346023134796</v>
      </c>
      <c r="AU22" s="61">
        <f t="shared" si="15"/>
        <v>2.2299157388798378</v>
      </c>
      <c r="AV22" s="61">
        <f t="shared" si="16"/>
        <v>6.8970480914805874</v>
      </c>
      <c r="AX22" s="22" t="s">
        <v>20</v>
      </c>
      <c r="AY22" s="20">
        <f>B22-'ptfire-rx'!B21</f>
        <v>541636.71475328994</v>
      </c>
      <c r="AZ22" s="20">
        <f>C22-'ptfire-rx'!C21</f>
        <v>6517.6972870397722</v>
      </c>
      <c r="BA22" s="20">
        <f>D22-'ptfire-rx'!D21</f>
        <v>86908.709001735857</v>
      </c>
      <c r="BB22" s="20">
        <f>E22-'ptfire-rx'!E21</f>
        <v>41192.133198656105</v>
      </c>
      <c r="BC22" s="20">
        <f>F22-'ptfire-rx'!F21</f>
        <v>21110.971921665907</v>
      </c>
      <c r="BD22" s="20">
        <f>G22-'ptfire-rx'!G21</f>
        <v>23001.015025648201</v>
      </c>
      <c r="BE22" s="20">
        <f>H22-'ptfire-rx'!H21</f>
        <v>96489.888108134022</v>
      </c>
      <c r="BF22" s="20">
        <f>I22-'ptfire-rx'!AN21</f>
        <v>635.56312035186829</v>
      </c>
      <c r="BG22" s="20">
        <f>J22-'ptfire-rx'!AR21</f>
        <v>1225.3108476554105</v>
      </c>
      <c r="BH22" s="20">
        <f>K22-'ptfire-rx'!BD21</f>
        <v>1223.9398228121768</v>
      </c>
      <c r="BI22" s="20">
        <f>L22-'ptfire-rx'!BM21</f>
        <v>1436.1464886593826</v>
      </c>
      <c r="BJ22" s="20">
        <f>M22-'ptfire-rx'!BO21</f>
        <v>130.37464720549704</v>
      </c>
      <c r="BK22" s="20">
        <f>N22-'ptfire-rx'!AK21</f>
        <v>82.287776089968503</v>
      </c>
      <c r="BL22" s="20">
        <f>O22-'ptfire-rx'!AT21</f>
        <v>198.23844446983776</v>
      </c>
      <c r="BM22" s="20">
        <f t="shared" si="17"/>
        <v>1379.3413319775389</v>
      </c>
      <c r="BN22" s="20">
        <f t="shared" si="18"/>
        <v>1300.4524663170218</v>
      </c>
      <c r="BO22" s="61">
        <f t="shared" si="19"/>
        <v>0.25882467888769156</v>
      </c>
      <c r="BP22" s="61">
        <f t="shared" si="20"/>
        <v>0.70193850849884876</v>
      </c>
      <c r="BQ22" s="61">
        <f t="shared" si="21"/>
        <v>0.14288346023134796</v>
      </c>
      <c r="BR22" s="61">
        <f t="shared" si="22"/>
        <v>2.2299157388798378</v>
      </c>
      <c r="BS22" s="61">
        <f t="shared" si="23"/>
        <v>6.8970480914805874</v>
      </c>
    </row>
    <row r="23" spans="1:71" x14ac:dyDescent="0.25">
      <c r="A23" s="22" t="s">
        <v>21</v>
      </c>
      <c r="B23" s="20">
        <f>rail!B22+nonpt!B22+ptagfire!B22+nonroad!B22+'onroad all'!AG22+cmv_c1c2!B22+'ptfire-rx'!B22+ptegu!B22+ptnonipm!B22+pt_oilgas!B22+np_oilgas!B22+rwc!B22+cmv_c3!B22+airports!B22+'ptfire-wild'!B22</f>
        <v>568210.95912250003</v>
      </c>
      <c r="C23" s="20">
        <f>rail!C22+nonpt!C22+ptagfire!C22++nonroad!C22+'onroad all'!BZ22+cmv_c1c2!BE22+'ptfire-rx'!C22+ptegu!C22+ptnonipm!C22+pt_oilgas!C22+np_oilgas!C22+rwc!C22+cmv_c3!BE22+livestock!B22+airports!C22+'ptfire-wild'!C22+fertilizer!B22</f>
        <v>14787.086978341804</v>
      </c>
      <c r="D23" s="20">
        <f>rail!D22+nonpt!D22+ptagfire!D22++nonroad!D22+cmv_c1c2!D22+'ptfire-rx'!D22+ptegu!DW22+ptnonipm!D22+pt_oilgas!D22+np_oilgas!D22+rwc!D22+cmv_c3!D22+'onroad all'!CI22+airports!D22+'ptfire-wild'!D22</f>
        <v>94825.374761428306</v>
      </c>
      <c r="E23" s="20">
        <f>rail!E22+nonpt!E22+ptagfire!E22++nonroad!E22+cmv_c1c2!E22+'ptfire-rx'!E22+ptegu!E22+ptnonipm!E22+pt_oilgas!E22+np_oilgas!E22+rwc!E22+cmv_c3!E22+afdust!BA22+'onroad all'!DE22+'onroad all'!DD22+airports!E22+'ptfire-wild'!E22</f>
        <v>32637.532948848406</v>
      </c>
      <c r="F23" s="20">
        <f>rail!F22+nonpt!F22+ptagfire!F22++nonroad!F22+cmv_c1c2!F22+'ptfire-rx'!F22+ptegu!F22+ptnonipm!F22+pt_oilgas!F22+np_oilgas!F22+rwc!F22+cmv_c3!F22+afdust!BB22+'onroad all'!DD22+airports!F22+'ptfire-wild'!F22</f>
        <v>19866.017960835656</v>
      </c>
      <c r="G23" s="20">
        <f>rail!G22+nonpt!G22+ptagfire!G22++nonroad!G22+'onroad all'!DU22+cmv_c1c2!G22+'ptfire-rx'!G22+ptegu!FH22+ptnonipm!G22+pt_oilgas!G22+np_oilgas!G22+rwc!G22+cmv_c3!G22+airports!G22+'ptfire-wild'!G22</f>
        <v>5889.3904864041215</v>
      </c>
      <c r="H23" s="20">
        <f>rail!H22+nonpt!H22+ptagfire!H22++nonroad!H22+'onroad all'!EI22+cmv_c1c2!H22+'ptfire-rx'!H22+ptegu!H22+ptnonipm!H22+pt_oilgas!H22+np_oilgas!H22+rwc!H22+cmv_c3!H22+livestock!C22+airports!H22+'ptfire-wild'!H22+vcp!H22</f>
        <v>113647.263163403</v>
      </c>
      <c r="I23" s="20">
        <f>rail!AO22+nonpt!BN22+ptagfire!AI22+nonroad!AK22+'onroad all'!H22+cmv_c1c2!N22+'ptfire-rx'!AN22+ptegu!BM22+ptnonipm!BX22+pt_oilgas!BL22+np_oilgas!AT22+rwc!AJ22+cmv_c3!O22+livestock!U22+airports!AJ22+'ptfire-wild'!AK22+vcp!AA22</f>
        <v>671.83921331215947</v>
      </c>
      <c r="J23" s="20">
        <f>rail!AU22+nonpt!BT22+ptagfire!AM22+nonroad!AP22+'onroad all'!P22+cmv_c1c2!T22+'ptfire-rx'!AR22+ptegu!BS22+ptnonipm!CD22+pt_oilgas!BR22+np_oilgas!AZ22+rwc!AN22+cmv_c3!T22+livestock!X22+airports!AM22+'ptfire-wild'!AO22+vcp!AE22</f>
        <v>1436.9135203424494</v>
      </c>
      <c r="K23" s="20">
        <f>rail!BR22+nonpt!CY22+ptagfire!AX22+nonroad!BH22+'onroad all'!BC22+cmv_c1c2!AO22+'ptfire-rx'!BD22+ptegu!CX22+ptnonipm!DP22+pt_oilgas!CV22+np_oilgas!BV22+rwc!BC22+cmv_c3!AP22+livestock!AH22+airports!BE22+'ptfire-wild'!AZ22+vcp!AQ22</f>
        <v>1289.4206555577643</v>
      </c>
      <c r="L23" s="20">
        <f>rail!CF22+nonpt!DO22+ptagfire!BG22+nonroad!BT22+'onroad all'!BU22+cmv_c1c2!BC22+'ptfire-rx'!BM22+ptegu!DM22+ptnonipm!EH22+pt_oilgas!DK22+np_oilgas!CJ22+rwc!BP22+cmv_c3!BC22+livestock!AN22+airports!BN22+'ptfire-wild'!BI22+vcp!AX22</f>
        <v>1746.8605811156719</v>
      </c>
      <c r="M23" s="20">
        <f>rail!CG22+nonpt!DQ22+nonroad!BU22+'onroad all'!BY22+cmv_c1c2!BD22+'ptfire-rx'!BO22+ptegu!DO22+ptnonipm!EJ22+pt_oilgas!DM22+np_oilgas!CK22+rwc!BQ22+cmv_c3!BD22+airports!BO22+'ptfire-wild'!BK22+vcp!AY22+ptagfire!BI22</f>
        <v>137.58330674951617</v>
      </c>
      <c r="N23" s="20">
        <f>rail!AN22+nonpt!BK22+nonroad!AJ22+'onroad all'!G22+cmv_c1c2!M22+'ptfire-rx'!AK22+ptegu!BK22+ptnonipm!BU22+pt_oilgas!BJ22+np_oilgas!AS22+rwc!AI22+airports!AH22+cmv_c3!M22+'ptfire-wild'!AI22+ptagfire!AG22</f>
        <v>88.464961079129566</v>
      </c>
      <c r="O23" s="20">
        <f>rail!AY22+nonpt!BY22+ptagfire!AO22+nonroad!AR22+'onroad all'!Z22+cmv_c1c2!V22+'ptfire-rx'!AT22+ptegu!BX22+ptnonipm!CI22+pt_oilgas!BW22+np_oilgas!BB22+rwc!AP22+airports!AO22+cmv_c3!V22+'ptfire-wild'!AQ22</f>
        <v>214.04697536762453</v>
      </c>
      <c r="P23" s="20">
        <f>rail!AD22+nonroad!AD22+'onroad all'!AK22+'onroad all'!AL22+'onroad all'!AM22+'onroad all'!AN22+'onroad all'!AO22+'onroad all'!AP22+ptnonipm!BI22+SUM(airports!AR22:AW22)+SUM(cmv_c1c2!AC22:AH22)+SUM(cmv_c3!AC22:AH22)</f>
        <v>1628.5547403628991</v>
      </c>
      <c r="Q23" s="20">
        <f>rail!AE22+nonroad!AE22+'onroad all'!AL22+'onroad all'!AM22+'onroad all'!AN22+'onroad all'!AO22+'onroad all'!AP22+ptnonipm!BJ22+SUM(airports!AS22:AW22)+SUM(cmv_c1c2!AD22:AH22)+SUM(cmv_c3!AD22:AH22)</f>
        <v>1543.6559345346518</v>
      </c>
      <c r="R23" s="61">
        <f>rail!P22+nonpt!T22+nonroad!R22+'onroad all'!AC22+ptegu!T22+ptnonipm!T22+pt_oilgas!S22+np_oilgas!R22+rwc!N22+SUM(cmv_c1c2!Z22:AA22)+SUM(cmv_c3!Z22:AA22)</f>
        <v>7.0695575668768523E-2</v>
      </c>
      <c r="S23" s="61">
        <f>rail!K22+nonpt!L22+nonroad!U22+'onroad all'!M22+ptegu!L22+ptnonipm!L22+pt_oilgas!K22+np_oilgas!K22+SUM(cmv_c1c2!R22:S22)+SUM(cmv_c3!R22:S22)</f>
        <v>0.51343617290910715</v>
      </c>
      <c r="T23" s="61">
        <f>rail!O22+nonpt!P22+ptegu!P22+ptnonipm!P22+pt_oilgas!O22+np_oilgas!N22+rwc!M22+SUM(cmv_c1c2!W22:X22)+SUM(cmv_c3!W22:X22)</f>
        <v>0.21507565410529655</v>
      </c>
      <c r="U23" s="61">
        <f>rail!V22+nonpt!AI22+nonroad!T22+'onroad all'!CB22+ptegu!AH22+ptnonipm!AL22+pt_oilgas!AG22+np_oilgas!AB22+rwc!T22+SUM(cmv_c1c2!BG22:BH22)+SUM(cmv_c3!BG22:BH22)</f>
        <v>6.1500697766824581</v>
      </c>
      <c r="V23" s="61">
        <f>rail!T22+nonpt!AE22+nonroad!S22+'onroad all'!BS22+'onroad all'!BT22+ptegu!AD22+ptnonipm!AH22+pt_oilgas!AC22+np_oilgas!X22+rwc!R22+SUM(cmv_c1c2!BA22:BB22)+SUM(cmv_c3!BA22:BB22)</f>
        <v>1.9129632536180996</v>
      </c>
      <c r="W23" s="61">
        <f>nonpt!CW22+ptegu!CV22+ptnonipm!DN22</f>
        <v>0.17144740932199398</v>
      </c>
      <c r="X23" s="68" t="s">
        <v>572</v>
      </c>
      <c r="AA23" s="22" t="s">
        <v>21</v>
      </c>
      <c r="AB23" s="20">
        <f>B23+beis!H22</f>
        <v>579825.67292050004</v>
      </c>
      <c r="AC23" s="20">
        <f t="shared" si="2"/>
        <v>14787.086978341804</v>
      </c>
      <c r="AD23" s="20">
        <f>D23+beis!T22</f>
        <v>95734.713310228311</v>
      </c>
      <c r="AE23" s="20">
        <f t="shared" si="3"/>
        <v>32637.532948848406</v>
      </c>
      <c r="AF23" s="20">
        <f t="shared" si="4"/>
        <v>19866.017960835656</v>
      </c>
      <c r="AG23" s="20">
        <f t="shared" si="5"/>
        <v>5889.3904864041215</v>
      </c>
      <c r="AH23" s="20">
        <f>H23+beis!Z22</f>
        <v>211564.72529840301</v>
      </c>
      <c r="AI23" s="20">
        <f>I23+beis!E22</f>
        <v>1886.8434696121594</v>
      </c>
      <c r="AJ23" s="20">
        <f t="shared" si="6"/>
        <v>1436.9135203424494</v>
      </c>
      <c r="AK23" s="20">
        <f>K23+beis!N22</f>
        <v>2946.2743077577643</v>
      </c>
      <c r="AL23" s="20">
        <f>L23+beis!R22</f>
        <v>6668.0139576756619</v>
      </c>
      <c r="AM23" s="20">
        <f t="shared" si="7"/>
        <v>137.58330674951617</v>
      </c>
      <c r="AN23" s="20">
        <f t="shared" si="8"/>
        <v>88.464961079129566</v>
      </c>
      <c r="AO23" s="20">
        <f t="shared" si="9"/>
        <v>214.04697536762453</v>
      </c>
      <c r="AP23" s="20">
        <f t="shared" si="10"/>
        <v>1628.5547403628991</v>
      </c>
      <c r="AQ23" s="20">
        <f t="shared" si="11"/>
        <v>1543.6559345346518</v>
      </c>
      <c r="AR23" s="61">
        <f t="shared" si="12"/>
        <v>7.0695575668768523E-2</v>
      </c>
      <c r="AS23" s="61">
        <f t="shared" si="13"/>
        <v>0.51343617290910715</v>
      </c>
      <c r="AT23" s="61">
        <f t="shared" si="14"/>
        <v>0.21507565410529655</v>
      </c>
      <c r="AU23" s="61">
        <f t="shared" si="15"/>
        <v>6.1500697766824581</v>
      </c>
      <c r="AV23" s="61">
        <f t="shared" si="16"/>
        <v>1.9129632536180996</v>
      </c>
      <c r="AX23" s="22" t="s">
        <v>21</v>
      </c>
      <c r="AY23" s="20">
        <f>B23-'ptfire-rx'!B22</f>
        <v>564802.71766850003</v>
      </c>
      <c r="AZ23" s="20">
        <f>C23-'ptfire-rx'!C22</f>
        <v>14731.099382341803</v>
      </c>
      <c r="BA23" s="20">
        <f>D23-'ptfire-rx'!D22</f>
        <v>94776.31926042831</v>
      </c>
      <c r="BB23" s="20">
        <f>E23-'ptfire-rx'!E22</f>
        <v>32288.538236848406</v>
      </c>
      <c r="BC23" s="20">
        <f>F23-'ptfire-rx'!F22</f>
        <v>19570.259727835655</v>
      </c>
      <c r="BD23" s="20">
        <f>G23-'ptfire-rx'!G22</f>
        <v>5862.9976354041219</v>
      </c>
      <c r="BE23" s="20">
        <f>H23-'ptfire-rx'!H22</f>
        <v>112842.441433403</v>
      </c>
      <c r="BF23" s="20">
        <f>I23-'ptfire-rx'!AN22</f>
        <v>654.55539265460436</v>
      </c>
      <c r="BG23" s="20">
        <f>J23-'ptfire-rx'!AR22</f>
        <v>1429.2827522226435</v>
      </c>
      <c r="BH23" s="20">
        <f>K23-'ptfire-rx'!BD22</f>
        <v>1244.0944586724322</v>
      </c>
      <c r="BI23" s="20">
        <f>L23-'ptfire-rx'!BM22</f>
        <v>1720.2741740636</v>
      </c>
      <c r="BJ23" s="20">
        <f>M23-'ptfire-rx'!BO22</f>
        <v>132.21746887522607</v>
      </c>
      <c r="BK23" s="20">
        <f>N23-'ptfire-rx'!AK22</f>
        <v>79.755638214631034</v>
      </c>
      <c r="BL23" s="20">
        <f>O23-'ptfire-rx'!AT22</f>
        <v>207.09030055781969</v>
      </c>
      <c r="BM23" s="20">
        <f t="shared" si="17"/>
        <v>1628.5547403628991</v>
      </c>
      <c r="BN23" s="20">
        <f t="shared" si="18"/>
        <v>1543.6559345346518</v>
      </c>
      <c r="BO23" s="61">
        <f t="shared" si="19"/>
        <v>7.0695575668768523E-2</v>
      </c>
      <c r="BP23" s="61">
        <f t="shared" si="20"/>
        <v>0.51343617290910715</v>
      </c>
      <c r="BQ23" s="61">
        <f t="shared" si="21"/>
        <v>0.21507565410529655</v>
      </c>
      <c r="BR23" s="61">
        <f t="shared" si="22"/>
        <v>6.1500697766824581</v>
      </c>
      <c r="BS23" s="61">
        <f t="shared" si="23"/>
        <v>1.9129632536180996</v>
      </c>
    </row>
    <row r="24" spans="1:71" x14ac:dyDescent="0.25">
      <c r="A24" s="22" t="s">
        <v>22</v>
      </c>
      <c r="B24" s="20">
        <f>rail!B23+nonpt!B23+ptagfire!B23+nonroad!B23+'onroad all'!AG23+cmv_c1c2!B23+'ptfire-rx'!B23+ptegu!B23+ptnonipm!B23+pt_oilgas!B23+np_oilgas!B23+rwc!B23+cmv_c3!B23+airports!B23+'ptfire-wild'!B23</f>
        <v>1269369.78399189</v>
      </c>
      <c r="C24" s="20">
        <f>rail!C23+nonpt!C23+ptagfire!C23++nonroad!C23+'onroad all'!BZ23+cmv_c1c2!BE23+'ptfire-rx'!C23+ptegu!C23+ptnonipm!C23+pt_oilgas!C23+np_oilgas!C23+rwc!C23+cmv_c3!BE23+livestock!B23+airports!C23+'ptfire-wild'!C23+fertilizer!B23</f>
        <v>60931.065812627261</v>
      </c>
      <c r="D24" s="20">
        <f>rail!D23+nonpt!D23+ptagfire!D23++nonroad!D23+cmv_c1c2!D23+'ptfire-rx'!D23+ptegu!DW23+ptnonipm!D23+pt_oilgas!D23+np_oilgas!D23+rwc!D23+cmv_c3!D23+'onroad all'!CI23+airports!D23+'ptfire-wild'!D23</f>
        <v>250716.92576694401</v>
      </c>
      <c r="E24" s="20">
        <f>rail!E23+nonpt!E23+ptagfire!E23++nonroad!E23+cmv_c1c2!E23+'ptfire-rx'!E23+ptegu!E23+ptnonipm!E23+pt_oilgas!E23+np_oilgas!E23+rwc!E23+cmv_c3!E23+afdust!BA23+'onroad all'!DE23+'onroad all'!DD23+airports!E23+'ptfire-wild'!E23</f>
        <v>131248.65534753268</v>
      </c>
      <c r="F24" s="20">
        <f>rail!F23+nonpt!F23+ptagfire!F23++nonroad!F23+cmv_c1c2!F23+'ptfire-rx'!F23+ptegu!F23+ptnonipm!F23+pt_oilgas!F23+np_oilgas!F23+rwc!F23+cmv_c3!F23+afdust!BB23+'onroad all'!DD23+airports!F23+'ptfire-wild'!F23</f>
        <v>60877.569421758708</v>
      </c>
      <c r="G24" s="20">
        <f>rail!G23+nonpt!G23+ptagfire!G23++nonroad!G23+'onroad all'!DU23+cmv_c1c2!G23+'ptfire-rx'!G23+ptegu!FH23+ptnonipm!G23+pt_oilgas!G23+np_oilgas!G23+rwc!G23+cmv_c3!G23+airports!G23+'ptfire-wild'!G23</f>
        <v>84923.967783349712</v>
      </c>
      <c r="H24" s="20">
        <f>rail!H23+nonpt!H23+ptagfire!H23++nonroad!H23+'onroad all'!EI23+cmv_c1c2!H23+'ptfire-rx'!H23+ptegu!H23+ptnonipm!H23+pt_oilgas!H23+np_oilgas!H23+rwc!H23+cmv_c3!H23+livestock!C23+airports!H23+'ptfire-wild'!H23+vcp!H23</f>
        <v>260495.05682046997</v>
      </c>
      <c r="I24" s="20">
        <f>rail!AO23+nonpt!BN23+ptagfire!AI23+nonroad!AK23+'onroad all'!H23+cmv_c1c2!N23+'ptfire-rx'!AN23+ptegu!BM23+ptnonipm!BX23+pt_oilgas!BL23+np_oilgas!AT23+rwc!AJ23+cmv_c3!O23+livestock!U23+airports!AJ23+'ptfire-wild'!AK23+vcp!AA23</f>
        <v>1876.7872646235699</v>
      </c>
      <c r="J24" s="20">
        <f>rail!AU23+nonpt!BT23+ptagfire!AM23+nonroad!AP23+'onroad all'!P23+cmv_c1c2!T23+'ptfire-rx'!AR23+ptegu!BS23+ptnonipm!CD23+pt_oilgas!BR23+np_oilgas!AZ23+rwc!AN23+cmv_c3!T23+livestock!X23+airports!AM23+'ptfire-wild'!AO23+vcp!AE23</f>
        <v>3429.4862249534949</v>
      </c>
      <c r="K24" s="20">
        <f>rail!BR23+nonpt!CY23+ptagfire!AX23+nonroad!BH23+'onroad all'!BC23+cmv_c1c2!AO23+'ptfire-rx'!BD23+ptegu!CX23+ptnonipm!DP23+pt_oilgas!CV23+np_oilgas!BV23+rwc!BC23+cmv_c3!AP23+livestock!AH23+airports!BE23+'ptfire-wild'!AZ23+vcp!AQ23</f>
        <v>3752.8977142524172</v>
      </c>
      <c r="L24" s="20">
        <f>rail!CF23+nonpt!DO23+ptagfire!BG23+nonroad!BT23+'onroad all'!BU23+cmv_c1c2!BC23+'ptfire-rx'!BM23+ptegu!DM23+ptnonipm!EH23+pt_oilgas!DK23+np_oilgas!CJ23+rwc!BP23+cmv_c3!BC23+livestock!AN23+airports!BN23+'ptfire-wild'!BI23+vcp!AX23</f>
        <v>3733.4672630962878</v>
      </c>
      <c r="M24" s="20">
        <f>rail!CG23+nonpt!DQ23+nonroad!BU23+'onroad all'!BY23+cmv_c1c2!BD23+'ptfire-rx'!BO23+ptegu!DO23+ptnonipm!EJ23+pt_oilgas!DM23+np_oilgas!CK23+rwc!BQ23+cmv_c3!BD23+airports!BO23+'ptfire-wild'!BK23+vcp!AY23+ptagfire!BI23</f>
        <v>497.30093256901802</v>
      </c>
      <c r="N24" s="20">
        <f>rail!AN23+nonpt!BK23+nonroad!AJ23+'onroad all'!G23+cmv_c1c2!M23+'ptfire-rx'!AK23+ptegu!BK23+ptnonipm!BU23+pt_oilgas!BJ23+np_oilgas!AS23+rwc!AI23+airports!AH23+cmv_c3!M23+'ptfire-wild'!AI23+ptagfire!AG23</f>
        <v>408.61477999141914</v>
      </c>
      <c r="O24" s="20">
        <f>rail!AY23+nonpt!BY23+ptagfire!AO23+nonroad!AR23+'onroad all'!Z23+cmv_c1c2!V23+'ptfire-rx'!AT23+ptegu!BX23+ptnonipm!CI23+pt_oilgas!BW23+np_oilgas!BB23+rwc!AP23+airports!AO23+cmv_c3!V23+'ptfire-wild'!AQ23</f>
        <v>537.19115125354097</v>
      </c>
      <c r="P24" s="20">
        <f>rail!AD23+nonroad!AD23+'onroad all'!AK23+'onroad all'!AL23+'onroad all'!AM23+'onroad all'!AN23+'onroad all'!AO23+'onroad all'!AP23+ptnonipm!BI23+SUM(airports!AR23:AW23)+SUM(cmv_c1c2!AC23:AH23)+SUM(cmv_c3!AC23:AH23)</f>
        <v>2903.933347767128</v>
      </c>
      <c r="Q24" s="20">
        <f>rail!AE23+nonroad!AE23+'onroad all'!AL23+'onroad all'!AM23+'onroad all'!AN23+'onroad all'!AO23+'onroad all'!AP23+ptnonipm!BJ23+SUM(airports!AS23:AW23)+SUM(cmv_c1c2!AD23:AH23)+SUM(cmv_c3!AD23:AH23)</f>
        <v>2739.7022642497905</v>
      </c>
      <c r="R24" s="61">
        <f>rail!P23+nonpt!T23+nonroad!R23+'onroad all'!AC23+ptegu!T23+ptnonipm!T23+pt_oilgas!S23+np_oilgas!R23+rwc!N23+SUM(cmv_c1c2!Z23:AA23)+SUM(cmv_c3!Z23:AA23)</f>
        <v>0.89132270332582719</v>
      </c>
      <c r="S24" s="61">
        <f>rail!K23+nonpt!L23+nonroad!U23+'onroad all'!M23+ptegu!L23+ptnonipm!L23+pt_oilgas!K23+np_oilgas!K23+SUM(cmv_c1c2!R23:S23)+SUM(cmv_c3!R23:S23)</f>
        <v>1.0529331443035215</v>
      </c>
      <c r="T24" s="61">
        <f>rail!O23+nonpt!P23+ptegu!P23+ptnonipm!P23+pt_oilgas!O23+np_oilgas!N23+rwc!M23+SUM(cmv_c1c2!W23:X23)+SUM(cmv_c3!W23:X23)</f>
        <v>1.1885944328452034</v>
      </c>
      <c r="U24" s="61">
        <f>rail!V23+nonpt!AI23+nonroad!T23+'onroad all'!CB23+ptegu!AH23+ptnonipm!AL23+pt_oilgas!AG23+np_oilgas!AB23+rwc!T23+SUM(cmv_c1c2!BG23:BH23)+SUM(cmv_c3!BG23:BH23)</f>
        <v>15.257352177455187</v>
      </c>
      <c r="V24" s="61">
        <f>rail!T23+nonpt!AE23+nonroad!S23+'onroad all'!BS23+'onroad all'!BT23+ptegu!AD23+ptnonipm!AH23+pt_oilgas!AC23+np_oilgas!X23+rwc!R23+SUM(cmv_c1c2!BA23:BB23)+SUM(cmv_c3!BA23:BB23)</f>
        <v>35.88210486113617</v>
      </c>
      <c r="W24" s="61">
        <f>nonpt!CW23+ptegu!CV23+ptnonipm!DN23</f>
        <v>0.34867895717291403</v>
      </c>
      <c r="X24" s="68" t="s">
        <v>572</v>
      </c>
      <c r="AA24" s="22" t="s">
        <v>22</v>
      </c>
      <c r="AB24" s="20">
        <f>B24+beis!H23</f>
        <v>1331071.98118189</v>
      </c>
      <c r="AC24" s="20">
        <f t="shared" si="2"/>
        <v>60931.065812627261</v>
      </c>
      <c r="AD24" s="20">
        <f>D24+beis!T23</f>
        <v>268410.78076453001</v>
      </c>
      <c r="AE24" s="20">
        <f t="shared" si="3"/>
        <v>131248.65534753268</v>
      </c>
      <c r="AF24" s="20">
        <f t="shared" si="4"/>
        <v>60877.569421758708</v>
      </c>
      <c r="AG24" s="20">
        <f t="shared" si="5"/>
        <v>84923.967783349712</v>
      </c>
      <c r="AH24" s="20">
        <f>H24+beis!Z23</f>
        <v>655580.27438046993</v>
      </c>
      <c r="AI24" s="20">
        <f>I24+beis!E23</f>
        <v>8335.3875096235697</v>
      </c>
      <c r="AJ24" s="20">
        <f t="shared" si="6"/>
        <v>3429.4862249534949</v>
      </c>
      <c r="AK24" s="20">
        <f>K24+beis!N23</f>
        <v>12560.233379252408</v>
      </c>
      <c r="AL24" s="20">
        <f>L24+beis!R23</f>
        <v>32082.28192659629</v>
      </c>
      <c r="AM24" s="20">
        <f t="shared" si="7"/>
        <v>497.30093256901802</v>
      </c>
      <c r="AN24" s="20">
        <f t="shared" si="8"/>
        <v>408.61477999141914</v>
      </c>
      <c r="AO24" s="20">
        <f t="shared" si="9"/>
        <v>537.19115125354097</v>
      </c>
      <c r="AP24" s="20">
        <f t="shared" si="10"/>
        <v>2903.933347767128</v>
      </c>
      <c r="AQ24" s="20">
        <f t="shared" si="11"/>
        <v>2739.7022642497905</v>
      </c>
      <c r="AR24" s="61">
        <f t="shared" si="12"/>
        <v>0.89132270332582719</v>
      </c>
      <c r="AS24" s="61">
        <f t="shared" si="13"/>
        <v>1.0529331443035215</v>
      </c>
      <c r="AT24" s="61">
        <f t="shared" si="14"/>
        <v>1.1885944328452034</v>
      </c>
      <c r="AU24" s="61">
        <f t="shared" si="15"/>
        <v>15.257352177455187</v>
      </c>
      <c r="AV24" s="61">
        <f t="shared" si="16"/>
        <v>35.88210486113617</v>
      </c>
      <c r="AX24" s="22" t="s">
        <v>22</v>
      </c>
      <c r="AY24" s="20">
        <f>B24-'ptfire-rx'!B23</f>
        <v>1206801.9429468901</v>
      </c>
      <c r="AZ24" s="20">
        <f>C24-'ptfire-rx'!C23</f>
        <v>59909.428593627264</v>
      </c>
      <c r="BA24" s="20">
        <f>D24-'ptfire-rx'!D23</f>
        <v>250041.86962694401</v>
      </c>
      <c r="BB24" s="20">
        <f>E24-'ptfire-rx'!E23</f>
        <v>125004.63227853268</v>
      </c>
      <c r="BC24" s="20">
        <f>F24-'ptfire-rx'!F23</f>
        <v>55572.309202758712</v>
      </c>
      <c r="BD24" s="20">
        <f>G24-'ptfire-rx'!G23</f>
        <v>84508.74554734971</v>
      </c>
      <c r="BE24" s="20">
        <f>H24-'ptfire-rx'!H23</f>
        <v>245731.91695246997</v>
      </c>
      <c r="BF24" s="20">
        <f>I24-'ptfire-rx'!AN23</f>
        <v>1588.1786126358368</v>
      </c>
      <c r="BG24" s="20">
        <f>J24-'ptfire-rx'!AR23</f>
        <v>3309.5469564941377</v>
      </c>
      <c r="BH24" s="20">
        <f>K24-'ptfire-rx'!BD23</f>
        <v>3039.8955530024141</v>
      </c>
      <c r="BI24" s="20">
        <f>L24-'ptfire-rx'!BM23</f>
        <v>3310.9684872148159</v>
      </c>
      <c r="BJ24" s="20">
        <f>M24-'ptfire-rx'!BO23</f>
        <v>414.69696617334239</v>
      </c>
      <c r="BK24" s="20">
        <f>N24-'ptfire-rx'!AK23</f>
        <v>265.49110371162215</v>
      </c>
      <c r="BL24" s="20">
        <f>O24-'ptfire-rx'!AT23</f>
        <v>429.70590928849094</v>
      </c>
      <c r="BM24" s="20">
        <f t="shared" si="17"/>
        <v>2903.933347767128</v>
      </c>
      <c r="BN24" s="20">
        <f t="shared" si="18"/>
        <v>2739.7022642497905</v>
      </c>
      <c r="BO24" s="61">
        <f t="shared" si="19"/>
        <v>0.89132270332582719</v>
      </c>
      <c r="BP24" s="61">
        <f t="shared" si="20"/>
        <v>1.0529331443035215</v>
      </c>
      <c r="BQ24" s="61">
        <f t="shared" si="21"/>
        <v>1.1885944328452034</v>
      </c>
      <c r="BR24" s="61">
        <f t="shared" si="22"/>
        <v>15.257352177455187</v>
      </c>
      <c r="BS24" s="61">
        <f t="shared" si="23"/>
        <v>35.88210486113617</v>
      </c>
    </row>
    <row r="25" spans="1:71" x14ac:dyDescent="0.25">
      <c r="A25" s="22" t="s">
        <v>23</v>
      </c>
      <c r="B25" s="20">
        <f>rail!B24+nonpt!B24+ptagfire!B24+nonroad!B24+'onroad all'!AG24+cmv_c1c2!B24+'ptfire-rx'!B24+ptegu!B24+ptnonipm!B24+pt_oilgas!B24+np_oilgas!B24+rwc!B24+cmv_c3!B24+airports!B24+'ptfire-wild'!B24</f>
        <v>1833754.4613534417</v>
      </c>
      <c r="C25" s="20">
        <f>rail!C24+nonpt!C24+ptagfire!C24++nonroad!C24+'onroad all'!BZ24+cmv_c1c2!BE24+'ptfire-rx'!C24+ptegu!C24+ptnonipm!C24+pt_oilgas!C24+np_oilgas!C24+rwc!C24+cmv_c3!BE24+livestock!B24+airports!C24+'ptfire-wild'!C24+fertilizer!B24</f>
        <v>194031.18668863591</v>
      </c>
      <c r="D25" s="20">
        <f>rail!D24+nonpt!D24+ptagfire!D24++nonroad!D24+cmv_c1c2!D24+'ptfire-rx'!D24+ptegu!DW24+ptnonipm!D24+pt_oilgas!D24+np_oilgas!D24+rwc!D24+cmv_c3!D24+'onroad all'!CI24+airports!D24+'ptfire-wild'!D24</f>
        <v>202303.10900771091</v>
      </c>
      <c r="E25" s="20">
        <f>rail!E24+nonpt!E24+ptagfire!E24++nonroad!E24+cmv_c1c2!E24+'ptfire-rx'!E24+ptegu!E24+ptnonipm!E24+pt_oilgas!E24+np_oilgas!E24+rwc!E24+cmv_c3!E24+afdust!BA24+'onroad all'!DE24+'onroad all'!DD24+airports!E24+'ptfire-wild'!E24</f>
        <v>259490.32446994699</v>
      </c>
      <c r="F25" s="20">
        <f>rail!F24+nonpt!F24+ptagfire!F24++nonroad!F24+cmv_c1c2!F24+'ptfire-rx'!F24+ptegu!F24+ptnonipm!F24+pt_oilgas!F24+np_oilgas!F24+rwc!F24+cmv_c3!F24+afdust!BB24+'onroad all'!DD24+airports!F24+'ptfire-wild'!F24</f>
        <v>145007.75813595089</v>
      </c>
      <c r="G25" s="20">
        <f>rail!G24+nonpt!G24+ptagfire!G24++nonroad!G24+'onroad all'!DU24+cmv_c1c2!G24+'ptfire-rx'!G24+ptegu!FH24+ptnonipm!G24+pt_oilgas!G24+np_oilgas!G24+rwc!G24+cmv_c3!G24+airports!G24+'ptfire-wild'!G24</f>
        <v>40658.190854432105</v>
      </c>
      <c r="H25" s="20">
        <f>rail!H24+nonpt!H24+ptagfire!H24++nonroad!H24+'onroad all'!EI24+cmv_c1c2!H24+'ptfire-rx'!H24+ptegu!H24+ptnonipm!H24+pt_oilgas!H24+np_oilgas!H24+rwc!H24+cmv_c3!H24+livestock!C24+airports!H24+'ptfire-wild'!H24+vcp!H24</f>
        <v>406369.90881964995</v>
      </c>
      <c r="I25" s="20">
        <f>rail!AO24+nonpt!BN24+ptagfire!AI24+nonroad!AK24+'onroad all'!H24+cmv_c1c2!N24+'ptfire-rx'!AN24+ptegu!BM24+ptnonipm!BX24+pt_oilgas!BL24+np_oilgas!AT24+rwc!AJ24+cmv_c3!O24+livestock!U24+airports!AJ24+'ptfire-wild'!AK24+vcp!AA24</f>
        <v>5350.3237286175063</v>
      </c>
      <c r="J25" s="20">
        <f>rail!AU24+nonpt!BT24+ptagfire!AM24+nonroad!AP24+'onroad all'!P24+cmv_c1c2!T24+'ptfire-rx'!AR24+ptegu!BS24+ptnonipm!CD24+pt_oilgas!BR24+np_oilgas!AZ24+rwc!AN24+cmv_c3!T24+livestock!X24+airports!AM24+'ptfire-wild'!AO24+vcp!AE24</f>
        <v>5360.8901980160545</v>
      </c>
      <c r="K25" s="20">
        <f>rail!BR24+nonpt!CY24+ptagfire!AX24+nonroad!BH24+'onroad all'!BC24+cmv_c1c2!AO24+'ptfire-rx'!BD24+ptegu!CX24+ptnonipm!DP24+pt_oilgas!CV24+np_oilgas!BV24+rwc!BC24+cmv_c3!AP24+livestock!AH24+airports!BE24+'ptfire-wild'!AZ24+vcp!AQ24</f>
        <v>11584.191256199008</v>
      </c>
      <c r="L25" s="20">
        <f>rail!CF24+nonpt!DO24+ptagfire!BG24+nonroad!BT24+'onroad all'!BU24+cmv_c1c2!BC24+'ptfire-rx'!BM24+ptegu!DM24+ptnonipm!EH24+pt_oilgas!DK24+np_oilgas!CJ24+rwc!BP24+cmv_c3!BC24+livestock!AN24+airports!BN24+'ptfire-wild'!BI24+vcp!AX24</f>
        <v>6952.2823329277844</v>
      </c>
      <c r="M25" s="20">
        <f>rail!CG24+nonpt!DQ24+nonroad!BU24+'onroad all'!BY24+cmv_c1c2!BD24+'ptfire-rx'!BO24+ptegu!DO24+ptnonipm!EJ24+pt_oilgas!DM24+np_oilgas!CK24+rwc!BQ24+cmv_c3!BD24+airports!BO24+'ptfire-wild'!BK24+vcp!AY24+ptagfire!BI24</f>
        <v>1546.2358619004483</v>
      </c>
      <c r="N25" s="20">
        <f>rail!AN24+nonpt!BK24+nonroad!AJ24+'onroad all'!G24+cmv_c1c2!M24+'ptfire-rx'!AK24+ptegu!BK24+ptnonipm!BU24+pt_oilgas!BJ24+np_oilgas!AS24+rwc!AI24+airports!AH24+cmv_c3!M24+'ptfire-wild'!AI24+ptagfire!AG24</f>
        <v>1805.7321983564802</v>
      </c>
      <c r="O25" s="20">
        <f>rail!AY24+nonpt!BY24+ptagfire!AO24+nonroad!AR24+'onroad all'!Z24+cmv_c1c2!V24+'ptfire-rx'!AT24+ptegu!BX24+ptnonipm!CI24+pt_oilgas!BW24+np_oilgas!BB24+rwc!AP24+airports!AO24+cmv_c3!V24+'ptfire-wild'!AQ24</f>
        <v>1502.1619358769367</v>
      </c>
      <c r="P25" s="20">
        <f>rail!AD24+nonroad!AD24+'onroad all'!AK24+'onroad all'!AL24+'onroad all'!AM24+'onroad all'!AN24+'onroad all'!AO24+'onroad all'!AP24+ptnonipm!BI24+SUM(airports!AR24:AW24)+SUM(cmv_c1c2!AC24:AH24)+SUM(cmv_c3!AC24:AH24)</f>
        <v>3830.9823675905941</v>
      </c>
      <c r="Q25" s="20">
        <f>rail!AE24+nonroad!AE24+'onroad all'!AL24+'onroad all'!AM24+'onroad all'!AN24+'onroad all'!AO24+'onroad all'!AP24+ptnonipm!BJ24+SUM(airports!AS24:AW24)+SUM(cmv_c1c2!AD24:AH24)+SUM(cmv_c3!AD24:AH24)</f>
        <v>3673.7973599156508</v>
      </c>
      <c r="R25" s="61">
        <f>rail!P24+nonpt!T24+nonroad!R24+'onroad all'!AC24+ptegu!T24+ptnonipm!T24+pt_oilgas!S24+np_oilgas!R24+rwc!N24+SUM(cmv_c1c2!Z24:AA24)+SUM(cmv_c3!Z24:AA24)</f>
        <v>0.78785032025597279</v>
      </c>
      <c r="S25" s="61">
        <f>rail!K24+nonpt!L24+nonroad!U24+'onroad all'!M24+ptegu!L24+ptnonipm!L24+pt_oilgas!K24+np_oilgas!K24+SUM(cmv_c1c2!R24:S24)+SUM(cmv_c3!R24:S24)</f>
        <v>7.7369820691351148</v>
      </c>
      <c r="T25" s="61">
        <f>rail!O24+nonpt!P24+ptegu!P24+ptnonipm!P24+pt_oilgas!O24+np_oilgas!N24+rwc!M24+SUM(cmv_c1c2!W24:X24)+SUM(cmv_c3!W24:X24)</f>
        <v>0.5430706581181628</v>
      </c>
      <c r="U25" s="61">
        <f>rail!V24+nonpt!AI24+nonroad!T24+'onroad all'!CB24+ptegu!AH24+ptnonipm!AL24+pt_oilgas!AG24+np_oilgas!AB24+rwc!T24+SUM(cmv_c1c2!BG24:BH24)+SUM(cmv_c3!BG24:BH24)</f>
        <v>7.2625352215866359</v>
      </c>
      <c r="V25" s="61">
        <f>rail!T24+nonpt!AE24+nonroad!S24+'onroad all'!BS24+'onroad all'!BT24+ptegu!AD24+ptnonipm!AH24+pt_oilgas!AC24+np_oilgas!X24+rwc!R24+SUM(cmv_c1c2!BA24:BB24)+SUM(cmv_c3!BA24:BB24)</f>
        <v>25.323252122739675</v>
      </c>
      <c r="W25" s="61">
        <f>nonpt!CW24+ptegu!CV24+ptnonipm!DN24</f>
        <v>4.9447696668546003E-2</v>
      </c>
      <c r="X25" s="68" t="s">
        <v>572</v>
      </c>
      <c r="AA25" s="22" t="s">
        <v>23</v>
      </c>
      <c r="AB25" s="20">
        <f>B25+beis!H24</f>
        <v>1903077.8125714418</v>
      </c>
      <c r="AC25" s="20">
        <f t="shared" si="2"/>
        <v>194031.18668863591</v>
      </c>
      <c r="AD25" s="20">
        <f>D25+beis!T24</f>
        <v>236132.75956811721</v>
      </c>
      <c r="AE25" s="20">
        <f t="shared" si="3"/>
        <v>259490.32446994699</v>
      </c>
      <c r="AF25" s="20">
        <f t="shared" si="4"/>
        <v>145007.75813595089</v>
      </c>
      <c r="AG25" s="20">
        <f t="shared" si="5"/>
        <v>40658.190854432105</v>
      </c>
      <c r="AH25" s="20">
        <f>H25+beis!Z24</f>
        <v>801015.20148264989</v>
      </c>
      <c r="AI25" s="20">
        <f>I25+beis!E24</f>
        <v>12610.220209117506</v>
      </c>
      <c r="AJ25" s="20">
        <f t="shared" si="6"/>
        <v>5360.8901980160545</v>
      </c>
      <c r="AK25" s="20">
        <f>K25+beis!N24</f>
        <v>21484.236915299</v>
      </c>
      <c r="AL25" s="20">
        <f>L25+beis!R24</f>
        <v>40448.509161969683</v>
      </c>
      <c r="AM25" s="20">
        <f t="shared" si="7"/>
        <v>1546.2358619004483</v>
      </c>
      <c r="AN25" s="20">
        <f t="shared" si="8"/>
        <v>1805.7321983564802</v>
      </c>
      <c r="AO25" s="20">
        <f t="shared" si="9"/>
        <v>1502.1619358769367</v>
      </c>
      <c r="AP25" s="20">
        <f t="shared" si="10"/>
        <v>3830.9823675905941</v>
      </c>
      <c r="AQ25" s="20">
        <f t="shared" si="11"/>
        <v>3673.7973599156508</v>
      </c>
      <c r="AR25" s="61">
        <f t="shared" si="12"/>
        <v>0.78785032025597279</v>
      </c>
      <c r="AS25" s="61">
        <f t="shared" si="13"/>
        <v>7.7369820691351148</v>
      </c>
      <c r="AT25" s="61">
        <f t="shared" si="14"/>
        <v>0.5430706581181628</v>
      </c>
      <c r="AU25" s="61">
        <f t="shared" si="15"/>
        <v>7.2625352215866359</v>
      </c>
      <c r="AV25" s="61">
        <f t="shared" si="16"/>
        <v>25.323252122739675</v>
      </c>
      <c r="AX25" s="22" t="s">
        <v>23</v>
      </c>
      <c r="AY25" s="20">
        <f>B25-'ptfire-rx'!B24</f>
        <v>1103663.5450534415</v>
      </c>
      <c r="AZ25" s="20">
        <f>C25-'ptfire-rx'!C24</f>
        <v>182153.3267966359</v>
      </c>
      <c r="BA25" s="20">
        <f>D25-'ptfire-rx'!D24</f>
        <v>197327.2717537109</v>
      </c>
      <c r="BB25" s="20">
        <f>E25-'ptfire-rx'!E24</f>
        <v>189500.05356994699</v>
      </c>
      <c r="BC25" s="20">
        <f>F25-'ptfire-rx'!F24</f>
        <v>85632.985319950894</v>
      </c>
      <c r="BD25" s="20">
        <f>G25-'ptfire-rx'!G24</f>
        <v>36697.759969432103</v>
      </c>
      <c r="BE25" s="20">
        <f>H25-'ptfire-rx'!H24</f>
        <v>235282.83046964995</v>
      </c>
      <c r="BF25" s="20">
        <f>I25-'ptfire-rx'!AN24</f>
        <v>2682.5324487618664</v>
      </c>
      <c r="BG25" s="20">
        <f>J25-'ptfire-rx'!AR24</f>
        <v>4216.334972126444</v>
      </c>
      <c r="BH25" s="20">
        <f>K25-'ptfire-rx'!BD24</f>
        <v>4783.0705660660187</v>
      </c>
      <c r="BI25" s="20">
        <f>L25-'ptfire-rx'!BM24</f>
        <v>2943.9917318385642</v>
      </c>
      <c r="BJ25" s="20">
        <f>M25-'ptfire-rx'!BO24</f>
        <v>749.12258729276334</v>
      </c>
      <c r="BK25" s="20">
        <f>N25-'ptfire-rx'!AK24</f>
        <v>471.68753887456023</v>
      </c>
      <c r="BL25" s="20">
        <f>O25-'ptfire-rx'!AT24</f>
        <v>466.98158886815668</v>
      </c>
      <c r="BM25" s="20">
        <f t="shared" si="17"/>
        <v>3830.9823675905941</v>
      </c>
      <c r="BN25" s="20">
        <f t="shared" si="18"/>
        <v>3673.7973599156508</v>
      </c>
      <c r="BO25" s="61">
        <f t="shared" si="19"/>
        <v>0.78785032025597279</v>
      </c>
      <c r="BP25" s="61">
        <f t="shared" si="20"/>
        <v>7.7369820691351148</v>
      </c>
      <c r="BQ25" s="61">
        <f t="shared" si="21"/>
        <v>0.5430706581181628</v>
      </c>
      <c r="BR25" s="61">
        <f t="shared" si="22"/>
        <v>7.2625352215866359</v>
      </c>
      <c r="BS25" s="61">
        <f t="shared" si="23"/>
        <v>25.323252122739675</v>
      </c>
    </row>
    <row r="26" spans="1:71" x14ac:dyDescent="0.25">
      <c r="A26" s="22" t="s">
        <v>24</v>
      </c>
      <c r="B26" s="20">
        <f>rail!B25+nonpt!B25+ptagfire!B25+nonroad!B25+'onroad all'!AG25+cmv_c1c2!B25+'ptfire-rx'!B25+ptegu!B25+ptnonipm!B25+pt_oilgas!B25+np_oilgas!B25+rwc!B25+cmv_c3!B25+airports!B25+'ptfire-wild'!B25</f>
        <v>810498.85453915689</v>
      </c>
      <c r="C26" s="20">
        <f>rail!C25+nonpt!C25+ptagfire!C25++nonroad!C25+'onroad all'!BZ25+cmv_c1c2!BE25+'ptfire-rx'!C25+ptegu!C25+ptnonipm!C25+pt_oilgas!C25+np_oilgas!C25+rwc!C25+cmv_c3!BE25+livestock!B25+airports!C25+'ptfire-wild'!C25+fertilizer!B25</f>
        <v>63675.014815994364</v>
      </c>
      <c r="D26" s="20">
        <f>rail!D25+nonpt!D25+ptagfire!D25++nonroad!D25+cmv_c1c2!D25+'ptfire-rx'!D25+ptegu!DW25+ptnonipm!D25+pt_oilgas!D25+np_oilgas!D25+rwc!D25+cmv_c3!D25+'onroad all'!CI25+airports!D25+'ptfire-wild'!D25</f>
        <v>129209.45555150621</v>
      </c>
      <c r="E26" s="20">
        <f>rail!E25+nonpt!E25+ptagfire!E25++nonroad!E25+cmv_c1c2!E25+'ptfire-rx'!E25+ptegu!E25+ptnonipm!E25+pt_oilgas!E25+np_oilgas!E25+rwc!E25+cmv_c3!E25+afdust!BA25+'onroad all'!DE25+'onroad all'!DD25+airports!E25+'ptfire-wild'!E25</f>
        <v>189815.78393425519</v>
      </c>
      <c r="F26" s="20">
        <f>rail!F25+nonpt!F25+ptagfire!F25++nonroad!F25+cmv_c1c2!F25+'ptfire-rx'!F25+ptegu!F25+ptnonipm!F25+pt_oilgas!F25+np_oilgas!F25+rwc!F25+cmv_c3!F25+afdust!BB25+'onroad all'!DD25+airports!F25+'ptfire-wild'!F25</f>
        <v>77630.196942216135</v>
      </c>
      <c r="G26" s="20">
        <f>rail!G25+nonpt!G25+ptagfire!G25++nonroad!G25+'onroad all'!DU25+cmv_c1c2!G25+'ptfire-rx'!G25+ptegu!FH25+ptnonipm!G25+pt_oilgas!G25+np_oilgas!G25+rwc!G25+cmv_c3!G25+airports!G25+'ptfire-wild'!G25</f>
        <v>14069.75565547099</v>
      </c>
      <c r="H26" s="20">
        <f>rail!H25+nonpt!H25+ptagfire!H25++nonroad!H25+'onroad all'!EI25+cmv_c1c2!H25+'ptfire-rx'!H25+ptegu!H25+ptnonipm!H25+pt_oilgas!H25+np_oilgas!H25+rwc!H25+cmv_c3!H25+livestock!C25+airports!H25+'ptfire-wild'!H25+vcp!H25</f>
        <v>203254.70607213199</v>
      </c>
      <c r="I26" s="20">
        <f>rail!AO25+nonpt!BN25+ptagfire!AI25+nonroad!AK25+'onroad all'!H25+cmv_c1c2!N25+'ptfire-rx'!AN25+ptegu!BM25+ptnonipm!BX25+pt_oilgas!BL25+np_oilgas!AT25+rwc!AJ25+cmv_c3!O25+livestock!U25+airports!AJ25+'ptfire-wild'!AK25+vcp!AA25</f>
        <v>3277.8133860874632</v>
      </c>
      <c r="J26" s="20">
        <f>rail!AU25+nonpt!BT25+ptagfire!AM25+nonroad!AP25+'onroad all'!P25+cmv_c1c2!T25+'ptfire-rx'!AR25+ptegu!BS25+ptnonipm!CD25+pt_oilgas!BR25+np_oilgas!AZ25+rwc!AN25+cmv_c3!T25+livestock!X25+airports!AM25+'ptfire-wild'!AO25+vcp!AE25</f>
        <v>2152.0978035585713</v>
      </c>
      <c r="K26" s="20">
        <f>rail!BR25+nonpt!CY25+ptagfire!AX25+nonroad!BH25+'onroad all'!BC25+cmv_c1c2!AO25+'ptfire-rx'!BD25+ptegu!CX25+ptnonipm!DP25+pt_oilgas!CV25+np_oilgas!BV25+rwc!BC25+cmv_c3!AP25+livestock!AH25+airports!BE25+'ptfire-wild'!AZ25+vcp!AQ25</f>
        <v>7202.6516287054374</v>
      </c>
      <c r="L26" s="20">
        <f>rail!CF25+nonpt!DO25+ptagfire!BG25+nonroad!BT25+'onroad all'!BU25+cmv_c1c2!BC25+'ptfire-rx'!BM25+ptegu!DM25+ptnonipm!EH25+pt_oilgas!DK25+np_oilgas!CJ25+rwc!BP25+cmv_c3!BC25+livestock!AN25+airports!BN25+'ptfire-wild'!BI25+vcp!AX25</f>
        <v>7703.2491599653085</v>
      </c>
      <c r="M26" s="20">
        <f>rail!CG25+nonpt!DQ25+nonroad!BU25+'onroad all'!BY25+cmv_c1c2!BD25+'ptfire-rx'!BO25+ptegu!DO25+ptnonipm!EJ25+pt_oilgas!DM25+np_oilgas!CK25+rwc!BQ25+cmv_c3!BD25+airports!BO25+'ptfire-wild'!BK25+vcp!AY25+ptagfire!BI25</f>
        <v>897.4211339333674</v>
      </c>
      <c r="N26" s="20">
        <f>rail!AN25+nonpt!BK25+nonroad!AJ25+'onroad all'!G25+cmv_c1c2!M25+'ptfire-rx'!AK25+ptegu!BK25+ptnonipm!BU25+pt_oilgas!BJ25+np_oilgas!AS25+rwc!AI25+airports!AH25+cmv_c3!M25+'ptfire-wild'!AI25+ptagfire!AG25</f>
        <v>1282.2236726342903</v>
      </c>
      <c r="O26" s="20">
        <f>rail!AY25+nonpt!BY25+ptagfire!AO25+nonroad!AR25+'onroad all'!Z25+cmv_c1c2!V25+'ptfire-rx'!AT25+ptegu!BX25+ptnonipm!CI25+pt_oilgas!BW25+np_oilgas!BB25+rwc!AP25+airports!AO25+cmv_c3!V25+'ptfire-wild'!AQ25</f>
        <v>935.65843449670581</v>
      </c>
      <c r="P26" s="20">
        <f>rail!AD25+nonroad!AD25+'onroad all'!AK25+'onroad all'!AL25+'onroad all'!AM25+'onroad all'!AN25+'onroad all'!AO25+'onroad all'!AP25+ptnonipm!BI25+SUM(airports!AR25:AW25)+SUM(cmv_c1c2!AC25:AH25)+SUM(cmv_c3!AC25:AH25)</f>
        <v>1664.4955150862299</v>
      </c>
      <c r="Q26" s="20">
        <f>rail!AE25+nonroad!AE25+'onroad all'!AL25+'onroad all'!AM25+'onroad all'!AN25+'onroad all'!AO25+'onroad all'!AP25+ptnonipm!BJ25+SUM(airports!AS25:AW25)+SUM(cmv_c1c2!AD25:AH25)+SUM(cmv_c3!AD25:AH25)</f>
        <v>1573.902995818192</v>
      </c>
      <c r="R26" s="61">
        <f>rail!P25+nonpt!T25+nonroad!R25+'onroad all'!AC25+ptegu!T25+ptnonipm!T25+pt_oilgas!S25+np_oilgas!R25+rwc!N25+SUM(cmv_c1c2!Z25:AA25)+SUM(cmv_c3!Z25:AA25)</f>
        <v>0.5608945355569388</v>
      </c>
      <c r="S26" s="61">
        <f>rail!K25+nonpt!L25+nonroad!U25+'onroad all'!M25+ptegu!L25+ptnonipm!L25+pt_oilgas!K25+np_oilgas!K25+SUM(cmv_c1c2!R25:S25)+SUM(cmv_c3!R25:S25)</f>
        <v>0.56244759311808001</v>
      </c>
      <c r="T26" s="61">
        <f>rail!O25+nonpt!P25+ptegu!P25+ptnonipm!P25+pt_oilgas!O25+np_oilgas!N25+rwc!M25+SUM(cmv_c1c2!W25:X25)+SUM(cmv_c3!W25:X25)</f>
        <v>0.48033063033556772</v>
      </c>
      <c r="U26" s="61">
        <f>rail!V25+nonpt!AI25+nonroad!T25+'onroad all'!CB25+ptegu!AH25+ptnonipm!AL25+pt_oilgas!AG25+np_oilgas!AB25+rwc!T25+SUM(cmv_c1c2!BG25:BH25)+SUM(cmv_c3!BG25:BH25)</f>
        <v>8.714324856865149</v>
      </c>
      <c r="V26" s="61">
        <f>rail!T25+nonpt!AE25+nonroad!S25+'onroad all'!BS25+'onroad all'!BT25+ptegu!AD25+ptnonipm!AH25+pt_oilgas!AC25+np_oilgas!X25+rwc!R25+SUM(cmv_c1c2!BA25:BB25)+SUM(cmv_c3!BA25:BB25)</f>
        <v>45.439509666695436</v>
      </c>
      <c r="W26" s="61">
        <f>nonpt!CW25+ptegu!CV25+ptnonipm!DN25</f>
        <v>2.2192193534901299E-2</v>
      </c>
      <c r="X26" s="68" t="s">
        <v>572</v>
      </c>
      <c r="AA26" s="22" t="s">
        <v>24</v>
      </c>
      <c r="AB26" s="20">
        <f>B26+beis!H25</f>
        <v>927684.87550915685</v>
      </c>
      <c r="AC26" s="20">
        <f t="shared" si="2"/>
        <v>63675.014815994364</v>
      </c>
      <c r="AD26" s="20">
        <f>D26+beis!T25</f>
        <v>153463.21284210612</v>
      </c>
      <c r="AE26" s="20">
        <f t="shared" si="3"/>
        <v>189815.78393425519</v>
      </c>
      <c r="AF26" s="20">
        <f t="shared" si="4"/>
        <v>77630.196942216135</v>
      </c>
      <c r="AG26" s="20">
        <f t="shared" si="5"/>
        <v>14069.75565547099</v>
      </c>
      <c r="AH26" s="20">
        <f>H26+beis!Z25</f>
        <v>1434884.1578121218</v>
      </c>
      <c r="AI26" s="20">
        <f>I26+beis!E25</f>
        <v>15544.907747087462</v>
      </c>
      <c r="AJ26" s="20">
        <f t="shared" si="6"/>
        <v>2152.0978035585713</v>
      </c>
      <c r="AK26" s="20">
        <f>K26+beis!N25</f>
        <v>23930.805023705438</v>
      </c>
      <c r="AL26" s="20">
        <f>L26+beis!R25</f>
        <v>74670.295328265318</v>
      </c>
      <c r="AM26" s="20">
        <f t="shared" si="7"/>
        <v>897.4211339333674</v>
      </c>
      <c r="AN26" s="20">
        <f t="shared" si="8"/>
        <v>1282.2236726342903</v>
      </c>
      <c r="AO26" s="20">
        <f t="shared" si="9"/>
        <v>935.65843449670581</v>
      </c>
      <c r="AP26" s="20">
        <f t="shared" si="10"/>
        <v>1664.4955150862299</v>
      </c>
      <c r="AQ26" s="20">
        <f t="shared" si="11"/>
        <v>1573.902995818192</v>
      </c>
      <c r="AR26" s="61">
        <f t="shared" si="12"/>
        <v>0.5608945355569388</v>
      </c>
      <c r="AS26" s="61">
        <f t="shared" si="13"/>
        <v>0.56244759311808001</v>
      </c>
      <c r="AT26" s="61">
        <f t="shared" si="14"/>
        <v>0.48033063033556772</v>
      </c>
      <c r="AU26" s="61">
        <f t="shared" si="15"/>
        <v>8.714324856865149</v>
      </c>
      <c r="AV26" s="61">
        <f t="shared" si="16"/>
        <v>45.439509666695436</v>
      </c>
      <c r="AX26" s="22" t="s">
        <v>24</v>
      </c>
      <c r="AY26" s="20">
        <f>B26-'ptfire-rx'!B25</f>
        <v>497093.58326915686</v>
      </c>
      <c r="AZ26" s="20">
        <f>C26-'ptfire-rx'!C25</f>
        <v>58513.255853994364</v>
      </c>
      <c r="BA26" s="20">
        <f>D26-'ptfire-rx'!D25</f>
        <v>122925.45941850622</v>
      </c>
      <c r="BB26" s="20">
        <f>E26-'ptfire-rx'!E25</f>
        <v>155687.33353725518</v>
      </c>
      <c r="BC26" s="20">
        <f>F26-'ptfire-rx'!F25</f>
        <v>48546.872046216136</v>
      </c>
      <c r="BD26" s="20">
        <f>G26-'ptfire-rx'!G25</f>
        <v>11104.593577470991</v>
      </c>
      <c r="BE26" s="20">
        <f>H26-'ptfire-rx'!H25</f>
        <v>128149.81275413198</v>
      </c>
      <c r="BF26" s="20">
        <f>I26-'ptfire-rx'!AN25</f>
        <v>1140.368910785553</v>
      </c>
      <c r="BG26" s="20">
        <f>J26-'ptfire-rx'!AR25</f>
        <v>1296.1762189982833</v>
      </c>
      <c r="BH26" s="20">
        <f>K26-'ptfire-rx'!BD25</f>
        <v>2111.8316830912072</v>
      </c>
      <c r="BI26" s="20">
        <f>L26-'ptfire-rx'!BM25</f>
        <v>4666.9593314760987</v>
      </c>
      <c r="BJ26" s="20">
        <f>M26-'ptfire-rx'!BO25</f>
        <v>315.9055277484814</v>
      </c>
      <c r="BK26" s="20">
        <f>N26-'ptfire-rx'!AK25</f>
        <v>232.21782379904039</v>
      </c>
      <c r="BL26" s="20">
        <f>O26-'ptfire-rx'!AT25</f>
        <v>177.15199081112382</v>
      </c>
      <c r="BM26" s="20">
        <f t="shared" si="17"/>
        <v>1664.4955150862299</v>
      </c>
      <c r="BN26" s="20">
        <f t="shared" si="18"/>
        <v>1573.902995818192</v>
      </c>
      <c r="BO26" s="61">
        <f t="shared" si="19"/>
        <v>0.5608945355569388</v>
      </c>
      <c r="BP26" s="61">
        <f t="shared" si="20"/>
        <v>0.56244759311808001</v>
      </c>
      <c r="BQ26" s="61">
        <f t="shared" si="21"/>
        <v>0.48033063033556772</v>
      </c>
      <c r="BR26" s="61">
        <f t="shared" si="22"/>
        <v>8.714324856865149</v>
      </c>
      <c r="BS26" s="61">
        <f t="shared" si="23"/>
        <v>45.439509666695436</v>
      </c>
    </row>
    <row r="27" spans="1:71" x14ac:dyDescent="0.25">
      <c r="A27" s="22" t="s">
        <v>25</v>
      </c>
      <c r="B27" s="20">
        <f>rail!B26+nonpt!B26+ptagfire!B26+nonroad!B26+'onroad all'!AG26+cmv_c1c2!B26+'ptfire-rx'!B26+ptegu!B26+ptnonipm!B26+pt_oilgas!B26+np_oilgas!B26+rwc!B26+cmv_c3!B26+airports!B26+'ptfire-wild'!B26</f>
        <v>1826617.3548703198</v>
      </c>
      <c r="C27" s="20">
        <f>rail!C26+nonpt!C26+ptagfire!C26++nonroad!C26+'onroad all'!BZ26+cmv_c1c2!BE26+'ptfire-rx'!C26+ptegu!C26+ptnonipm!C26+pt_oilgas!C26+np_oilgas!C26+rwc!C26+cmv_c3!BE26+livestock!B26+airports!C26+'ptfire-wild'!C26+fertilizer!B26</f>
        <v>154356.34385734069</v>
      </c>
      <c r="D27" s="20">
        <f>rail!D26+nonpt!D26+ptagfire!D26++nonroad!D26+cmv_c1c2!D26+'ptfire-rx'!D26+ptegu!DW26+ptnonipm!D26+pt_oilgas!D26+np_oilgas!D26+rwc!D26+cmv_c3!D26+'onroad all'!CI26+airports!D26+'ptfire-wild'!D26</f>
        <v>261947.66896287614</v>
      </c>
      <c r="E27" s="20">
        <f>rail!E26+nonpt!E26+ptagfire!E26++nonroad!E26+cmv_c1c2!E26+'ptfire-rx'!E26+ptegu!E26+ptnonipm!E26+pt_oilgas!E26+np_oilgas!E26+rwc!E26+cmv_c3!E26+afdust!BA26+'onroad all'!DE26+'onroad all'!DD26+airports!E26+'ptfire-wild'!E26</f>
        <v>559918.13541151024</v>
      </c>
      <c r="F27" s="20">
        <f>rail!F26+nonpt!F26+ptagfire!F26++nonroad!F26+cmv_c1c2!F26+'ptfire-rx'!F26+ptegu!F26+ptnonipm!F26+pt_oilgas!F26+np_oilgas!F26+rwc!F26+cmv_c3!F26+afdust!BB26+'onroad all'!DD26+airports!F26+'ptfire-wild'!F26</f>
        <v>166369.5669381012</v>
      </c>
      <c r="G27" s="20">
        <f>rail!G26+nonpt!G26+ptagfire!G26++nonroad!G26+'onroad all'!DU26+cmv_c1c2!G26+'ptfire-rx'!G26+ptegu!FH26+ptnonipm!G26+pt_oilgas!G26+np_oilgas!G26+rwc!G26+cmv_c3!G26+airports!G26+'ptfire-wild'!G26</f>
        <v>123951.0269158639</v>
      </c>
      <c r="H27" s="20">
        <f>rail!H26+nonpt!H26+ptagfire!H26++nonroad!H26+'onroad all'!EI26+cmv_c1c2!H26+'ptfire-rx'!H26+ptegu!H26+ptnonipm!H26+pt_oilgas!H26+np_oilgas!H26+rwc!H26+cmv_c3!H26+livestock!C26+airports!H26+'ptfire-wild'!H26+vcp!H26</f>
        <v>373900.10353483999</v>
      </c>
      <c r="I27" s="20">
        <f>rail!AO26+nonpt!BN26+ptagfire!AI26+nonroad!AK26+'onroad all'!H26+cmv_c1c2!N26+'ptfire-rx'!AN26+ptegu!BM26+ptnonipm!BX26+pt_oilgas!BL26+np_oilgas!AT26+rwc!AJ26+cmv_c3!O26+livestock!U26+airports!AJ26+'ptfire-wild'!AK26+vcp!AA26</f>
        <v>8288.4069882333442</v>
      </c>
      <c r="J27" s="20">
        <f>rail!AU26+nonpt!BT26+ptagfire!AM26+nonroad!AP26+'onroad all'!P26+cmv_c1c2!T26+'ptfire-rx'!AR26+ptegu!BS26+ptnonipm!CD26+pt_oilgas!BR26+np_oilgas!AZ26+rwc!AN26+cmv_c3!T26+livestock!X26+airports!AM26+'ptfire-wild'!AO26+vcp!AE26</f>
        <v>4196.9152322628679</v>
      </c>
      <c r="K27" s="20">
        <f>rail!BR26+nonpt!CY26+ptagfire!AX26+nonroad!BH26+'onroad all'!BC26+cmv_c1c2!AO26+'ptfire-rx'!BD26+ptegu!CX26+ptnonipm!DP26+pt_oilgas!CV26+np_oilgas!BV26+rwc!BC26+cmv_c3!AP26+livestock!AH26+airports!BE26+'ptfire-wild'!AZ26+vcp!AQ26</f>
        <v>12255.653375530903</v>
      </c>
      <c r="L27" s="20">
        <f>rail!CF26+nonpt!DO26+ptagfire!BG26+nonroad!BT26+'onroad all'!BU26+cmv_c1c2!BC26+'ptfire-rx'!BM26+ptegu!DM26+ptnonipm!EH26+pt_oilgas!DK26+np_oilgas!CJ26+rwc!BP26+cmv_c3!BC26+livestock!AN26+airports!BN26+'ptfire-wild'!BI26+vcp!AX26</f>
        <v>10318.397252644385</v>
      </c>
      <c r="M27" s="20">
        <f>rail!CG26+nonpt!DQ26+nonroad!BU26+'onroad all'!BY26+cmv_c1c2!BD26+'ptfire-rx'!BO26+ptegu!DO26+ptnonipm!EJ26+pt_oilgas!DM26+np_oilgas!CK26+rwc!BQ26+cmv_c3!BD26+airports!BO26+'ptfire-wild'!BK26+vcp!AY26+ptagfire!BI26</f>
        <v>2056.0173381335867</v>
      </c>
      <c r="N27" s="20">
        <f>rail!AN26+nonpt!BK26+nonroad!AJ26+'onroad all'!G26+cmv_c1c2!M26+'ptfire-rx'!AK26+ptegu!BK26+ptnonipm!BU26+pt_oilgas!BJ26+np_oilgas!AS26+rwc!AI26+airports!AH26+cmv_c3!M26+'ptfire-wild'!AI26+ptagfire!AG26</f>
        <v>2365.471252328412</v>
      </c>
      <c r="O27" s="20">
        <f>rail!AY26+nonpt!BY26+ptagfire!AO26+nonroad!AR26+'onroad all'!Z26+cmv_c1c2!V26+'ptfire-rx'!AT26+ptegu!BX26+ptnonipm!CI26+pt_oilgas!BW26+np_oilgas!BB26+rwc!AP26+airports!AO26+cmv_c3!V26+'ptfire-wild'!AQ26</f>
        <v>1286.6247512290947</v>
      </c>
      <c r="P27" s="20">
        <f>rail!AD26+nonroad!AD26+'onroad all'!AK26+'onroad all'!AL26+'onroad all'!AM26+'onroad all'!AN26+'onroad all'!AO26+'onroad all'!AP26+ptnonipm!BI26+SUM(airports!AR26:AW26)+SUM(cmv_c1c2!AC26:AH26)+SUM(cmv_c3!AC26:AH26)</f>
        <v>4535.4635200103321</v>
      </c>
      <c r="Q27" s="20">
        <f>rail!AE26+nonroad!AE26+'onroad all'!AL26+'onroad all'!AM26+'onroad all'!AN26+'onroad all'!AO26+'onroad all'!AP26+ptnonipm!BJ26+SUM(airports!AS26:AW26)+SUM(cmv_c1c2!AD26:AH26)+SUM(cmv_c3!AD26:AH26)</f>
        <v>4306.2521417691623</v>
      </c>
      <c r="R27" s="61">
        <f>rail!P26+nonpt!T26+nonroad!R26+'onroad all'!AC26+ptegu!T26+ptnonipm!T26+pt_oilgas!S26+np_oilgas!R26+rwc!N26+SUM(cmv_c1c2!Z26:AA26)+SUM(cmv_c3!Z26:AA26)</f>
        <v>0.84920957425468757</v>
      </c>
      <c r="S27" s="61">
        <f>rail!K26+nonpt!L26+nonroad!U26+'onroad all'!M26+ptegu!L26+ptnonipm!L26+pt_oilgas!K26+np_oilgas!K26+SUM(cmv_c1c2!R26:S26)+SUM(cmv_c3!R26:S26)</f>
        <v>1.8202118007381569</v>
      </c>
      <c r="T27" s="61">
        <f>rail!O26+nonpt!P26+ptegu!P26+ptnonipm!P26+pt_oilgas!O26+np_oilgas!N26+rwc!M26+SUM(cmv_c1c2!W26:X26)+SUM(cmv_c3!W26:X26)</f>
        <v>0.35180821651216221</v>
      </c>
      <c r="U27" s="61">
        <f>rail!V26+nonpt!AI26+nonroad!T26+'onroad all'!CB26+ptegu!AH26+ptnonipm!AL26+pt_oilgas!AG26+np_oilgas!AB26+rwc!T26+SUM(cmv_c1c2!BG26:BH26)+SUM(cmv_c3!BG26:BH26)</f>
        <v>20.7612495896669</v>
      </c>
      <c r="V27" s="61">
        <f>rail!T26+nonpt!AE26+nonroad!S26+'onroad all'!BS26+'onroad all'!BT26+ptegu!AD26+ptnonipm!AH26+pt_oilgas!AC26+np_oilgas!X26+rwc!R26+SUM(cmv_c1c2!BA26:BB26)+SUM(cmv_c3!BA26:BB26)</f>
        <v>12.217921468128132</v>
      </c>
      <c r="W27" s="61">
        <f>nonpt!CW26+ptegu!CV26+ptnonipm!DN26</f>
        <v>4.4650604380898242</v>
      </c>
      <c r="X27" s="68" t="s">
        <v>572</v>
      </c>
      <c r="AA27" s="22" t="s">
        <v>25</v>
      </c>
      <c r="AB27" s="20">
        <f>B27+beis!H26</f>
        <v>1913951.0811533199</v>
      </c>
      <c r="AC27" s="20">
        <f t="shared" si="2"/>
        <v>154356.34385734069</v>
      </c>
      <c r="AD27" s="20">
        <f>D27+beis!T26</f>
        <v>301256.97708166903</v>
      </c>
      <c r="AE27" s="20">
        <f t="shared" si="3"/>
        <v>559918.13541151024</v>
      </c>
      <c r="AF27" s="20">
        <f t="shared" si="4"/>
        <v>166369.5669381012</v>
      </c>
      <c r="AG27" s="20">
        <f t="shared" si="5"/>
        <v>123951.0269158639</v>
      </c>
      <c r="AH27" s="20">
        <f>H27+beis!Z26</f>
        <v>1133296.227054839</v>
      </c>
      <c r="AI27" s="20">
        <f>I27+beis!E26</f>
        <v>17429.576576533342</v>
      </c>
      <c r="AJ27" s="20">
        <f t="shared" si="6"/>
        <v>4196.9152322628679</v>
      </c>
      <c r="AK27" s="20">
        <f>K27+beis!N26</f>
        <v>24721.114073130902</v>
      </c>
      <c r="AL27" s="20">
        <f>L27+beis!R26</f>
        <v>60360.535096164385</v>
      </c>
      <c r="AM27" s="20">
        <f t="shared" si="7"/>
        <v>2056.0173381335867</v>
      </c>
      <c r="AN27" s="20">
        <f t="shared" si="8"/>
        <v>2365.471252328412</v>
      </c>
      <c r="AO27" s="20">
        <f t="shared" si="9"/>
        <v>1286.6247512290947</v>
      </c>
      <c r="AP27" s="20">
        <f t="shared" si="10"/>
        <v>4535.4635200103321</v>
      </c>
      <c r="AQ27" s="20">
        <f t="shared" si="11"/>
        <v>4306.2521417691623</v>
      </c>
      <c r="AR27" s="61">
        <f t="shared" si="12"/>
        <v>0.84920957425468757</v>
      </c>
      <c r="AS27" s="61">
        <f t="shared" si="13"/>
        <v>1.8202118007381569</v>
      </c>
      <c r="AT27" s="61">
        <f t="shared" si="14"/>
        <v>0.35180821651216221</v>
      </c>
      <c r="AU27" s="61">
        <f t="shared" si="15"/>
        <v>20.7612495896669</v>
      </c>
      <c r="AV27" s="61">
        <f t="shared" si="16"/>
        <v>12.217921468128132</v>
      </c>
      <c r="AX27" s="22" t="s">
        <v>25</v>
      </c>
      <c r="AY27" s="20">
        <f>B27-'ptfire-rx'!B26</f>
        <v>1036753.3645103198</v>
      </c>
      <c r="AZ27" s="20">
        <f>C27-'ptfire-rx'!C26</f>
        <v>141443.7487973407</v>
      </c>
      <c r="BA27" s="20">
        <f>D27-'ptfire-rx'!D26</f>
        <v>249349.39394087615</v>
      </c>
      <c r="BB27" s="20">
        <f>E27-'ptfire-rx'!E26</f>
        <v>476076.50393251027</v>
      </c>
      <c r="BC27" s="20">
        <f>F27-'ptfire-rx'!F26</f>
        <v>94655.576191101194</v>
      </c>
      <c r="BD27" s="20">
        <f>G27-'ptfire-rx'!G26</f>
        <v>117474.8334598639</v>
      </c>
      <c r="BE27" s="20">
        <f>H27-'ptfire-rx'!H26</f>
        <v>184561.22938484</v>
      </c>
      <c r="BF27" s="20">
        <f>I27-'ptfire-rx'!AN26</f>
        <v>2050.8589377793742</v>
      </c>
      <c r="BG27" s="20">
        <f>J27-'ptfire-rx'!AR26</f>
        <v>2681.5766740380177</v>
      </c>
      <c r="BH27" s="20">
        <f>K27-'ptfire-rx'!BD26</f>
        <v>3714.3464151628232</v>
      </c>
      <c r="BI27" s="20">
        <f>L27-'ptfire-rx'!BM26</f>
        <v>2587.6701181948847</v>
      </c>
      <c r="BJ27" s="20">
        <f>M27-'ptfire-rx'!BO26</f>
        <v>560.8401715844966</v>
      </c>
      <c r="BK27" s="20">
        <f>N27-'ptfire-rx'!AK26</f>
        <v>340.22031651777206</v>
      </c>
      <c r="BL27" s="20">
        <f>O27-'ptfire-rx'!AT26</f>
        <v>413.2880003201027</v>
      </c>
      <c r="BM27" s="20">
        <f t="shared" si="17"/>
        <v>4535.4635200103321</v>
      </c>
      <c r="BN27" s="20">
        <f t="shared" si="18"/>
        <v>4306.2521417691623</v>
      </c>
      <c r="BO27" s="61">
        <f t="shared" si="19"/>
        <v>0.84920957425468757</v>
      </c>
      <c r="BP27" s="61">
        <f t="shared" si="20"/>
        <v>1.8202118007381569</v>
      </c>
      <c r="BQ27" s="61">
        <f t="shared" si="21"/>
        <v>0.35180821651216221</v>
      </c>
      <c r="BR27" s="61">
        <f t="shared" si="22"/>
        <v>20.7612495896669</v>
      </c>
      <c r="BS27" s="61">
        <f t="shared" si="23"/>
        <v>12.217921468128132</v>
      </c>
    </row>
    <row r="28" spans="1:71" x14ac:dyDescent="0.25">
      <c r="A28" s="22" t="s">
        <v>26</v>
      </c>
      <c r="B28" s="20">
        <f>rail!B27+nonpt!B27+ptagfire!B27+nonroad!B27+'onroad all'!AG27+cmv_c1c2!B27+'ptfire-rx'!B27+ptegu!B27+ptnonipm!B27+pt_oilgas!B27+np_oilgas!B27+rwc!B27+cmv_c3!B27+airports!B27+'ptfire-wild'!B27</f>
        <v>688939.56216620002</v>
      </c>
      <c r="C28" s="20">
        <f>rail!C27+nonpt!C27+ptagfire!C27++nonroad!C27+'onroad all'!BZ27+cmv_c1c2!BE27+'ptfire-rx'!C27+ptegu!C27+ptnonipm!C27+pt_oilgas!C27+np_oilgas!C27+rwc!C27+cmv_c3!BE27+livestock!B27+airports!C27+'ptfire-wild'!C27+fertilizer!B27</f>
        <v>74617.515271277691</v>
      </c>
      <c r="D28" s="20">
        <f>rail!D27+nonpt!D27+ptagfire!D27++nonroad!D27+cmv_c1c2!D27+'ptfire-rx'!D27+ptegu!DW27+ptnonipm!D27+pt_oilgas!D27+np_oilgas!D27+rwc!D27+cmv_c3!D27+'onroad all'!CI27+airports!D27+'ptfire-wild'!D27</f>
        <v>90651.0918984702</v>
      </c>
      <c r="E28" s="20">
        <f>rail!E27+nonpt!E27+ptagfire!E27++nonroad!E27+cmv_c1c2!E27+'ptfire-rx'!E27+ptegu!E27+ptnonipm!E27+pt_oilgas!E27+np_oilgas!E27+rwc!E27+cmv_c3!E27+afdust!BA27+'onroad all'!DE27+'onroad all'!DD27+airports!E27+'ptfire-wild'!E27</f>
        <v>256438.63287706021</v>
      </c>
      <c r="F28" s="20">
        <f>rail!F27+nonpt!F27+ptagfire!F27++nonroad!F27+cmv_c1c2!F27+'ptfire-rx'!F27+ptegu!F27+ptnonipm!F27+pt_oilgas!F27+np_oilgas!F27+rwc!F27+cmv_c3!F27+afdust!BB27+'onroad all'!DD27+airports!F27+'ptfire-wild'!F27</f>
        <v>75960.767880425221</v>
      </c>
      <c r="G28" s="20">
        <f>rail!G27+nonpt!G27+ptagfire!G27++nonroad!G27+'onroad all'!DU27+cmv_c1c2!G27+'ptfire-rx'!G27+ptegu!FH27+ptnonipm!G27+pt_oilgas!G27+np_oilgas!G27+rwc!G27+cmv_c3!G27+airports!G27+'ptfire-wild'!G27</f>
        <v>20793.562498637799</v>
      </c>
      <c r="H28" s="20">
        <f>rail!H27+nonpt!H27+ptagfire!H27++nonroad!H27+'onroad all'!EI27+cmv_c1c2!H27+'ptfire-rx'!H27+ptegu!H27+ptnonipm!H27+pt_oilgas!H27+np_oilgas!H27+rwc!H27+cmv_c3!H27+livestock!C27+airports!H27+'ptfire-wild'!H27+vcp!H27</f>
        <v>191684.05346765998</v>
      </c>
      <c r="I28" s="20">
        <f>rail!AO27+nonpt!BN27+ptagfire!AI27+nonroad!AK27+'onroad all'!H27+cmv_c1c2!N27+'ptfire-rx'!AN27+ptegu!BM27+ptnonipm!BX27+pt_oilgas!BL27+np_oilgas!AT27+rwc!AJ27+cmv_c3!O27+livestock!U27+airports!AJ27+'ptfire-wild'!AK27+vcp!AA27</f>
        <v>4269.5928572432613</v>
      </c>
      <c r="J28" s="20">
        <f>rail!AU27+nonpt!BT27+ptagfire!AM27+nonroad!AP27+'onroad all'!P27+cmv_c1c2!T27+'ptfire-rx'!AR27+ptegu!BS27+ptnonipm!CD27+pt_oilgas!BR27+np_oilgas!AZ27+rwc!AN27+cmv_c3!T27+livestock!X27+airports!AM27+'ptfire-wild'!AO27+vcp!AE27</f>
        <v>2015.6454598753151</v>
      </c>
      <c r="K28" s="20">
        <f>rail!BR27+nonpt!CY27+ptagfire!AX27+nonroad!BH27+'onroad all'!BC27+cmv_c1c2!AO27+'ptfire-rx'!BD27+ptegu!CX27+ptnonipm!DP27+pt_oilgas!CV27+np_oilgas!BV27+rwc!BC27+cmv_c3!AP27+livestock!AH27+airports!BE27+'ptfire-wild'!AZ27+vcp!AQ27</f>
        <v>8499.9305311986682</v>
      </c>
      <c r="L28" s="20">
        <f>rail!CF27+nonpt!DO27+ptagfire!BG27+nonroad!BT27+'onroad all'!BU27+cmv_c1c2!BC27+'ptfire-rx'!BM27+ptegu!DM27+ptnonipm!EH27+pt_oilgas!DK27+np_oilgas!CJ27+rwc!BP27+cmv_c3!BC27+livestock!AN27+airports!BN27+'ptfire-wild'!BI27+vcp!AX27</f>
        <v>8832.1812094055495</v>
      </c>
      <c r="M28" s="20">
        <f>rail!CG27+nonpt!DQ27+nonroad!BU27+'onroad all'!BY27+cmv_c1c2!BD27+'ptfire-rx'!BO27+ptegu!DO27+ptnonipm!EJ27+pt_oilgas!DM27+np_oilgas!CK27+rwc!BQ27+cmv_c3!BD27+airports!BO27+'ptfire-wild'!BK27+vcp!AY27+ptagfire!BI27</f>
        <v>1162.1613153142382</v>
      </c>
      <c r="N28" s="20">
        <f>rail!AN27+nonpt!BK27+nonroad!AJ27+'onroad all'!G27+cmv_c1c2!M27+'ptfire-rx'!AK27+ptegu!BK27+ptnonipm!BU27+pt_oilgas!BJ27+np_oilgas!AS27+rwc!AI27+airports!AH27+cmv_c3!M27+'ptfire-wild'!AI27+ptagfire!AG27</f>
        <v>1279.5407340793995</v>
      </c>
      <c r="O28" s="20">
        <f>rail!AY27+nonpt!BY27+ptagfire!AO27+nonroad!AR27+'onroad all'!Z27+cmv_c1c2!V27+'ptfire-rx'!AT27+ptegu!BX27+ptnonipm!CI27+pt_oilgas!BW27+np_oilgas!BB27+rwc!AP27+airports!AO27+cmv_c3!V27+'ptfire-wild'!AQ27</f>
        <v>684.92483092769476</v>
      </c>
      <c r="P28" s="20">
        <f>rail!AD27+nonroad!AD27+'onroad all'!AK27+'onroad all'!AL27+'onroad all'!AM27+'onroad all'!AN27+'onroad all'!AO27+'onroad all'!AP27+ptnonipm!BI27+SUM(airports!AR27:AW27)+SUM(cmv_c1c2!AC27:AH27)+SUM(cmv_c3!AC27:AH27)</f>
        <v>1673.0920256685042</v>
      </c>
      <c r="Q28" s="20">
        <f>rail!AE27+nonroad!AE27+'onroad all'!AL27+'onroad all'!AM27+'onroad all'!AN27+'onroad all'!AO27+'onroad all'!AP27+ptnonipm!BJ27+SUM(airports!AS27:AW27)+SUM(cmv_c1c2!AD27:AH27)+SUM(cmv_c3!AD27:AH27)</f>
        <v>1602.7954967191915</v>
      </c>
      <c r="R28" s="61">
        <f>rail!P27+nonpt!T27+nonroad!R27+'onroad all'!AC27+ptegu!T27+ptnonipm!T27+pt_oilgas!S27+np_oilgas!R27+rwc!N27+SUM(cmv_c1c2!Z27:AA27)+SUM(cmv_c3!Z27:AA27)</f>
        <v>0.171086449177734</v>
      </c>
      <c r="S28" s="61">
        <f>rail!K27+nonpt!L27+nonroad!U27+'onroad all'!M27+ptegu!L27+ptnonipm!L27+pt_oilgas!K27+np_oilgas!K27+SUM(cmv_c1c2!R27:S27)+SUM(cmv_c3!R27:S27)</f>
        <v>0.98965928857519991</v>
      </c>
      <c r="T28" s="61">
        <f>rail!O27+nonpt!P27+ptegu!P27+ptnonipm!P27+pt_oilgas!O27+np_oilgas!N27+rwc!M27+SUM(cmv_c1c2!W27:X27)+SUM(cmv_c3!W27:X27)</f>
        <v>7.04330171176E-2</v>
      </c>
      <c r="U28" s="61">
        <f>rail!V27+nonpt!AI27+nonroad!T27+'onroad all'!CB27+ptegu!AH27+ptnonipm!AL27+pt_oilgas!AG27+np_oilgas!AB27+rwc!T27+SUM(cmv_c1c2!BG27:BH27)+SUM(cmv_c3!BG27:BH27)</f>
        <v>3.0906653414000003</v>
      </c>
      <c r="V28" s="61">
        <f>rail!T27+nonpt!AE27+nonroad!S27+'onroad all'!BS27+'onroad all'!BT27+ptegu!AD27+ptnonipm!AH27+pt_oilgas!AC27+np_oilgas!X27+rwc!R27+SUM(cmv_c1c2!BA27:BB27)+SUM(cmv_c3!BA27:BB27)</f>
        <v>3.9958780299000001</v>
      </c>
      <c r="W28" s="61">
        <f>nonpt!CW27+ptegu!CV27+ptnonipm!DN27</f>
        <v>2.6073919278774399E-3</v>
      </c>
      <c r="X28" s="68"/>
      <c r="AA28" s="22" t="s">
        <v>26</v>
      </c>
      <c r="AB28" s="20">
        <f>B28+beis!H27</f>
        <v>803385.888246199</v>
      </c>
      <c r="AC28" s="20">
        <f t="shared" si="2"/>
        <v>74617.515271277691</v>
      </c>
      <c r="AD28" s="20">
        <f>D28+beis!T27</f>
        <v>111165.7648636972</v>
      </c>
      <c r="AE28" s="20">
        <f t="shared" si="3"/>
        <v>256438.63287706021</v>
      </c>
      <c r="AF28" s="20">
        <f t="shared" si="4"/>
        <v>75960.767880425221</v>
      </c>
      <c r="AG28" s="20">
        <f t="shared" si="5"/>
        <v>20793.562498637799</v>
      </c>
      <c r="AH28" s="20">
        <f>H28+beis!Z27</f>
        <v>806913.447037659</v>
      </c>
      <c r="AI28" s="20">
        <f>I28+beis!E27</f>
        <v>16259.007028243162</v>
      </c>
      <c r="AJ28" s="20">
        <f t="shared" si="6"/>
        <v>2015.6454598753151</v>
      </c>
      <c r="AK28" s="20">
        <f>K28+beis!N27</f>
        <v>24849.44124519857</v>
      </c>
      <c r="AL28" s="20">
        <f>L28+beis!R27</f>
        <v>63034.020209105453</v>
      </c>
      <c r="AM28" s="20">
        <f t="shared" si="7"/>
        <v>1162.1613153142382</v>
      </c>
      <c r="AN28" s="20">
        <f t="shared" si="8"/>
        <v>1279.5407340793995</v>
      </c>
      <c r="AO28" s="20">
        <f t="shared" si="9"/>
        <v>684.92483092769476</v>
      </c>
      <c r="AP28" s="20">
        <f t="shared" si="10"/>
        <v>1673.0920256685042</v>
      </c>
      <c r="AQ28" s="20">
        <f t="shared" si="11"/>
        <v>1602.7954967191915</v>
      </c>
      <c r="AR28" s="61">
        <f t="shared" si="12"/>
        <v>0.171086449177734</v>
      </c>
      <c r="AS28" s="61">
        <f t="shared" si="13"/>
        <v>0.98965928857519991</v>
      </c>
      <c r="AT28" s="61">
        <f t="shared" si="14"/>
        <v>7.04330171176E-2</v>
      </c>
      <c r="AU28" s="61">
        <f t="shared" si="15"/>
        <v>3.0906653414000003</v>
      </c>
      <c r="AV28" s="61">
        <f t="shared" si="16"/>
        <v>3.9958780299000001</v>
      </c>
      <c r="AX28" s="22" t="s">
        <v>26</v>
      </c>
      <c r="AY28" s="20">
        <f>B28-'ptfire-rx'!B27</f>
        <v>510437.54605620005</v>
      </c>
      <c r="AZ28" s="20">
        <f>C28-'ptfire-rx'!C27</f>
        <v>71708.019120277691</v>
      </c>
      <c r="BA28" s="20">
        <f>D28-'ptfire-rx'!D27</f>
        <v>88518.012633470207</v>
      </c>
      <c r="BB28" s="20">
        <f>E28-'ptfire-rx'!E27</f>
        <v>238241.69984306023</v>
      </c>
      <c r="BC28" s="20">
        <f>F28-'ptfire-rx'!F27</f>
        <v>60430.160985425216</v>
      </c>
      <c r="BD28" s="20">
        <f>G28-'ptfire-rx'!G27</f>
        <v>19547.346197637798</v>
      </c>
      <c r="BE28" s="20">
        <f>H28-'ptfire-rx'!H27</f>
        <v>149244.58297865998</v>
      </c>
      <c r="BF28" s="20">
        <f>I28-'ptfire-rx'!AN27</f>
        <v>2754.6889155559011</v>
      </c>
      <c r="BG28" s="20">
        <f>J28-'ptfire-rx'!AR27</f>
        <v>1635.8108653688521</v>
      </c>
      <c r="BH28" s="20">
        <f>K28-'ptfire-rx'!BD27</f>
        <v>5703.8717652470386</v>
      </c>
      <c r="BI28" s="20">
        <f>L28-'ptfire-rx'!BM27</f>
        <v>5735.20491796852</v>
      </c>
      <c r="BJ28" s="20">
        <f>M28-'ptfire-rx'!BO27</f>
        <v>774.15676292074727</v>
      </c>
      <c r="BK28" s="20">
        <f>N28-'ptfire-rx'!AK27</f>
        <v>796.75047524922752</v>
      </c>
      <c r="BL28" s="20">
        <f>O28-'ptfire-rx'!AT27</f>
        <v>462.77975363141377</v>
      </c>
      <c r="BM28" s="20">
        <f t="shared" si="17"/>
        <v>1673.0920256685042</v>
      </c>
      <c r="BN28" s="20">
        <f t="shared" si="18"/>
        <v>1602.7954967191915</v>
      </c>
      <c r="BO28" s="61">
        <f t="shared" si="19"/>
        <v>0.171086449177734</v>
      </c>
      <c r="BP28" s="61">
        <f t="shared" si="20"/>
        <v>0.98965928857519991</v>
      </c>
      <c r="BQ28" s="61">
        <f t="shared" si="21"/>
        <v>7.04330171176E-2</v>
      </c>
      <c r="BR28" s="61">
        <f t="shared" si="22"/>
        <v>3.0906653414000003</v>
      </c>
      <c r="BS28" s="61">
        <f t="shared" si="23"/>
        <v>3.9958780299000001</v>
      </c>
    </row>
    <row r="29" spans="1:71" x14ac:dyDescent="0.25">
      <c r="A29" s="22" t="s">
        <v>27</v>
      </c>
      <c r="B29" s="20">
        <f>rail!B28+nonpt!B28+ptagfire!B28+nonroad!B28+'onroad all'!AG28+cmv_c1c2!B28+'ptfire-rx'!B28+ptegu!B28+ptnonipm!B28+pt_oilgas!B28+np_oilgas!B28+rwc!B28+cmv_c3!B28+airports!B28+'ptfire-wild'!B28</f>
        <v>406735.93434106</v>
      </c>
      <c r="C29" s="20">
        <f>rail!C28+nonpt!C28+ptagfire!C28++nonroad!C28+'onroad all'!BZ28+cmv_c1c2!BE28+'ptfire-rx'!C28+ptegu!C28+ptnonipm!C28+pt_oilgas!C28+np_oilgas!C28+rwc!C28+cmv_c3!BE28+livestock!B28+airports!C28+'ptfire-wild'!C28+fertilizer!B28</f>
        <v>196015.71610603761</v>
      </c>
      <c r="D29" s="20">
        <f>rail!D28+nonpt!D28+ptagfire!D28++nonroad!D28+cmv_c1c2!D28+'ptfire-rx'!D28+ptegu!DW28+ptnonipm!D28+pt_oilgas!D28+np_oilgas!D28+rwc!D28+cmv_c3!D28+'onroad all'!CI28+airports!D28+'ptfire-wild'!D28</f>
        <v>136261.86757472198</v>
      </c>
      <c r="E29" s="20">
        <f>rail!E28+nonpt!E28+ptagfire!E28++nonroad!E28+cmv_c1c2!E28+'ptfire-rx'!E28+ptegu!E28+ptnonipm!E28+pt_oilgas!E28+np_oilgas!E28+rwc!E28+cmv_c3!E28+afdust!BA28+'onroad all'!DE28+'onroad all'!DD28+airports!E28+'ptfire-wild'!E28</f>
        <v>261756.23911133755</v>
      </c>
      <c r="F29" s="20">
        <f>rail!F28+nonpt!F28+ptagfire!F28++nonroad!F28+cmv_c1c2!F28+'ptfire-rx'!F28+ptegu!F28+ptnonipm!F28+pt_oilgas!F28+np_oilgas!F28+rwc!F28+cmv_c3!F28+afdust!BB28+'onroad all'!DD28+airports!F28+'ptfire-wild'!F28</f>
        <v>53907.777849788552</v>
      </c>
      <c r="G29" s="20">
        <f>rail!G28+nonpt!G28+ptagfire!G28++nonroad!G28+'onroad all'!DU28+cmv_c1c2!G28+'ptfire-rx'!G28+ptegu!FH28+ptnonipm!G28+pt_oilgas!G28+np_oilgas!G28+rwc!G28+cmv_c3!G28+airports!G28+'ptfire-wild'!G28</f>
        <v>66640.697270544202</v>
      </c>
      <c r="H29" s="20">
        <f>rail!H28+nonpt!H28+ptagfire!H28++nonroad!H28+'onroad all'!EI28+cmv_c1c2!H28+'ptfire-rx'!H28+ptegu!H28+ptnonipm!H28+pt_oilgas!H28+np_oilgas!H28+rwc!H28+cmv_c3!H28+livestock!C28+airports!H28+'ptfire-wild'!H28+vcp!H28</f>
        <v>102424.4768327199</v>
      </c>
      <c r="I29" s="20">
        <f>rail!AO28+nonpt!BN28+ptagfire!AI28+nonroad!AK28+'onroad all'!H28+cmv_c1c2!N28+'ptfire-rx'!AN28+ptegu!BM28+ptnonipm!BX28+pt_oilgas!BL28+np_oilgas!AT28+rwc!AJ28+cmv_c3!O28+livestock!U28+airports!AJ28+'ptfire-wild'!AK28+vcp!AA28</f>
        <v>2082.2067607469567</v>
      </c>
      <c r="J29" s="20">
        <f>rail!AU28+nonpt!BT28+ptagfire!AM28+nonroad!AP28+'onroad all'!P28+cmv_c1c2!T28+'ptfire-rx'!AR28+ptegu!BS28+ptnonipm!CD28+pt_oilgas!BR28+np_oilgas!AZ28+rwc!AN28+cmv_c3!T28+livestock!X28+airports!AM28+'ptfire-wild'!AO28+vcp!AE28</f>
        <v>1016.8595443661222</v>
      </c>
      <c r="K29" s="20">
        <f>rail!BR28+nonpt!CY28+ptagfire!AX28+nonroad!BH28+'onroad all'!BC28+cmv_c1c2!AO28+'ptfire-rx'!BD28+ptegu!CX28+ptnonipm!DP28+pt_oilgas!CV28+np_oilgas!BV28+rwc!BC28+cmv_c3!AP28+livestock!AH28+airports!BE28+'ptfire-wild'!AZ28+vcp!AQ28</f>
        <v>3474.1096816424138</v>
      </c>
      <c r="L29" s="20">
        <f>rail!CF28+nonpt!DO28+ptagfire!BG28+nonroad!BT28+'onroad all'!BU28+cmv_c1c2!BC28+'ptfire-rx'!BM28+ptegu!DM28+ptnonipm!EH28+pt_oilgas!DK28+np_oilgas!CJ28+rwc!BP28+cmv_c3!BC28+livestock!AN28+airports!BN28+'ptfire-wild'!BI28+vcp!AX28</f>
        <v>2869.9706593610222</v>
      </c>
      <c r="M29" s="20">
        <f>rail!CG28+nonpt!DQ28+nonroad!BU28+'onroad all'!BY28+cmv_c1c2!BD28+'ptfire-rx'!BO28+ptegu!DO28+ptnonipm!EJ28+pt_oilgas!DM28+np_oilgas!CK28+rwc!BQ28+cmv_c3!BD28+airports!BO28+'ptfire-wild'!BK28+vcp!AY28+ptagfire!BI28</f>
        <v>445.94811095847103</v>
      </c>
      <c r="N29" s="20">
        <f>rail!AN28+nonpt!BK28+nonroad!AJ28+'onroad all'!G28+cmv_c1c2!M28+'ptfire-rx'!AK28+ptegu!BK28+ptnonipm!BU28+pt_oilgas!BJ28+np_oilgas!AS28+rwc!AI28+airports!AH28+cmv_c3!M28+'ptfire-wild'!AI28+ptagfire!AG28</f>
        <v>550.67167437353078</v>
      </c>
      <c r="O29" s="20">
        <f>rail!AY28+nonpt!BY28+ptagfire!AO28+nonroad!AR28+'onroad all'!Z28+cmv_c1c2!V28+'ptfire-rx'!AT28+ptegu!BX28+ptnonipm!CI28+pt_oilgas!BW28+np_oilgas!BB28+rwc!AP28+airports!AO28+cmv_c3!V28+'ptfire-wild'!AQ28</f>
        <v>261.43326120667865</v>
      </c>
      <c r="P29" s="20">
        <f>rail!AD28+nonroad!AD28+'onroad all'!AK28+'onroad all'!AL28+'onroad all'!AM28+'onroad all'!AN28+'onroad all'!AO28+'onroad all'!AP28+ptnonipm!BI28+SUM(airports!AR28:AW28)+SUM(cmv_c1c2!AC28:AH28)+SUM(cmv_c3!AC28:AH28)</f>
        <v>2963.6715245448072</v>
      </c>
      <c r="Q29" s="20">
        <f>rail!AE28+nonroad!AE28+'onroad all'!AL28+'onroad all'!AM28+'onroad all'!AN28+'onroad all'!AO28+'onroad all'!AP28+ptnonipm!BJ28+SUM(airports!AS28:AW28)+SUM(cmv_c1c2!AD28:AH28)+SUM(cmv_c3!AD28:AH28)</f>
        <v>2852.9085700138562</v>
      </c>
      <c r="R29" s="61">
        <f>rail!P28+nonpt!T28+nonroad!R28+'onroad all'!AC28+ptegu!T28+ptnonipm!T28+pt_oilgas!S28+np_oilgas!R28+rwc!N28+SUM(cmv_c1c2!Z28:AA28)+SUM(cmv_c3!Z28:AA28)</f>
        <v>1.3898432865799999</v>
      </c>
      <c r="S29" s="61">
        <f>rail!K28+nonpt!L28+nonroad!U28+'onroad all'!M28+ptegu!L28+ptnonipm!L28+pt_oilgas!K28+np_oilgas!K28+SUM(cmv_c1c2!R28:S28)+SUM(cmv_c3!R28:S28)</f>
        <v>2.2522534132101995</v>
      </c>
      <c r="T29" s="61">
        <f>rail!O28+nonpt!P28+ptegu!P28+ptnonipm!P28+pt_oilgas!O28+np_oilgas!N28+rwc!M28+SUM(cmv_c1c2!W28:X28)+SUM(cmv_c3!W28:X28)</f>
        <v>0.1887742228</v>
      </c>
      <c r="U29" s="61">
        <f>rail!V28+nonpt!AI28+nonroad!T28+'onroad all'!CB28+ptegu!AH28+ptnonipm!AL28+pt_oilgas!AG28+np_oilgas!AB28+rwc!T28+SUM(cmv_c1c2!BG28:BH28)+SUM(cmv_c3!BG28:BH28)</f>
        <v>6.1288748358000005</v>
      </c>
      <c r="V29" s="61">
        <f>rail!T28+nonpt!AE28+nonroad!S28+'onroad all'!BS28+'onroad all'!BT28+ptegu!AD28+ptnonipm!AH28+pt_oilgas!AC28+np_oilgas!X28+rwc!R28+SUM(cmv_c1c2!BA28:BB28)+SUM(cmv_c3!BA28:BB28)</f>
        <v>9.6931729695485007</v>
      </c>
      <c r="W29" s="61">
        <f>nonpt!CW28+ptegu!CV28+ptnonipm!DN28</f>
        <v>0.40996168222299412</v>
      </c>
      <c r="X29" s="68" t="s">
        <v>572</v>
      </c>
      <c r="AA29" s="22" t="s">
        <v>27</v>
      </c>
      <c r="AB29" s="20">
        <f>B29+beis!H28</f>
        <v>461699.74154606002</v>
      </c>
      <c r="AC29" s="20">
        <f t="shared" si="2"/>
        <v>196015.71610603761</v>
      </c>
      <c r="AD29" s="20">
        <f>D29+beis!T28</f>
        <v>170845.90580384588</v>
      </c>
      <c r="AE29" s="20">
        <f t="shared" si="3"/>
        <v>261756.23911133755</v>
      </c>
      <c r="AF29" s="20">
        <f t="shared" si="4"/>
        <v>53907.777849788552</v>
      </c>
      <c r="AG29" s="20">
        <f t="shared" si="5"/>
        <v>66640.697270544202</v>
      </c>
      <c r="AH29" s="20">
        <f>H29+beis!Z28</f>
        <v>263679.30365971988</v>
      </c>
      <c r="AI29" s="20">
        <f>I29+beis!E28</f>
        <v>7840.2898328469473</v>
      </c>
      <c r="AJ29" s="20">
        <f t="shared" si="6"/>
        <v>1016.8595443661222</v>
      </c>
      <c r="AK29" s="20">
        <f>K29+beis!N28</f>
        <v>11326.182177242405</v>
      </c>
      <c r="AL29" s="20">
        <f>L29+beis!R28</f>
        <v>34867.80052922092</v>
      </c>
      <c r="AM29" s="20">
        <f t="shared" si="7"/>
        <v>445.94811095847103</v>
      </c>
      <c r="AN29" s="20">
        <f t="shared" si="8"/>
        <v>550.67167437353078</v>
      </c>
      <c r="AO29" s="20">
        <f t="shared" si="9"/>
        <v>261.43326120667865</v>
      </c>
      <c r="AP29" s="20">
        <f t="shared" si="10"/>
        <v>2963.6715245448072</v>
      </c>
      <c r="AQ29" s="20">
        <f t="shared" si="11"/>
        <v>2852.9085700138562</v>
      </c>
      <c r="AR29" s="61">
        <f t="shared" si="12"/>
        <v>1.3898432865799999</v>
      </c>
      <c r="AS29" s="61">
        <f t="shared" si="13"/>
        <v>2.2522534132101995</v>
      </c>
      <c r="AT29" s="61">
        <f t="shared" si="14"/>
        <v>0.1887742228</v>
      </c>
      <c r="AU29" s="61">
        <f t="shared" si="15"/>
        <v>6.1288748358000005</v>
      </c>
      <c r="AV29" s="61">
        <f t="shared" si="16"/>
        <v>9.6931729695485007</v>
      </c>
      <c r="AX29" s="22" t="s">
        <v>27</v>
      </c>
      <c r="AY29" s="20">
        <f>B29-'ptfire-rx'!B28</f>
        <v>313618.27625006001</v>
      </c>
      <c r="AZ29" s="20">
        <f>C29-'ptfire-rx'!C28</f>
        <v>194504.88952603762</v>
      </c>
      <c r="BA29" s="20">
        <f>D29-'ptfire-rx'!D28</f>
        <v>134584.275175722</v>
      </c>
      <c r="BB29" s="20">
        <f>E29-'ptfire-rx'!E28</f>
        <v>251373.04914933754</v>
      </c>
      <c r="BC29" s="20">
        <f>F29-'ptfire-rx'!F28</f>
        <v>44914.246548788549</v>
      </c>
      <c r="BD29" s="20">
        <f>G29-'ptfire-rx'!G28</f>
        <v>65821.264842544202</v>
      </c>
      <c r="BE29" s="20">
        <f>H29-'ptfire-rx'!H28</f>
        <v>79614.483204719902</v>
      </c>
      <c r="BF29" s="20">
        <f>I29-'ptfire-rx'!AN28</f>
        <v>987.75635971818656</v>
      </c>
      <c r="BG29" s="20">
        <f>J29-'ptfire-rx'!AR28</f>
        <v>770.10690105544325</v>
      </c>
      <c r="BH29" s="20">
        <f>K29-'ptfire-rx'!BD28</f>
        <v>1695.6014571948538</v>
      </c>
      <c r="BI29" s="20">
        <f>L29-'ptfire-rx'!BM28</f>
        <v>956.24522357077217</v>
      </c>
      <c r="BJ29" s="20">
        <f>M29-'ptfire-rx'!BO28</f>
        <v>220.29047276278402</v>
      </c>
      <c r="BK29" s="20">
        <f>N29-'ptfire-rx'!AK28</f>
        <v>181.0679469762178</v>
      </c>
      <c r="BL29" s="20">
        <f>O29-'ptfire-rx'!AT28</f>
        <v>125.01553659605466</v>
      </c>
      <c r="BM29" s="20">
        <f t="shared" si="17"/>
        <v>2963.6715245448072</v>
      </c>
      <c r="BN29" s="20">
        <f t="shared" si="18"/>
        <v>2852.9085700138562</v>
      </c>
      <c r="BO29" s="61">
        <f t="shared" si="19"/>
        <v>1.3898432865799999</v>
      </c>
      <c r="BP29" s="61">
        <f t="shared" si="20"/>
        <v>2.2522534132101995</v>
      </c>
      <c r="BQ29" s="61">
        <f t="shared" si="21"/>
        <v>0.1887742228</v>
      </c>
      <c r="BR29" s="61">
        <f t="shared" si="22"/>
        <v>6.1288748358000005</v>
      </c>
      <c r="BS29" s="61">
        <f t="shared" si="23"/>
        <v>9.6931729695485007</v>
      </c>
    </row>
    <row r="30" spans="1:71" x14ac:dyDescent="0.25">
      <c r="A30" s="22" t="s">
        <v>28</v>
      </c>
      <c r="B30" s="20">
        <f>rail!B29+nonpt!B29+ptagfire!B29+nonroad!B29+'onroad all'!AG29+cmv_c1c2!B29+'ptfire-rx'!B29+ptegu!B29+ptnonipm!B29+pt_oilgas!B29+np_oilgas!B29+rwc!B29+cmv_c3!B29+airports!B29+'ptfire-wild'!B29</f>
        <v>781743.01883676555</v>
      </c>
      <c r="C30" s="20">
        <f>rail!C29+nonpt!C29+ptagfire!C29++nonroad!C29+'onroad all'!BZ29+cmv_c1c2!BE29+'ptfire-rx'!C29+ptegu!C29+ptnonipm!C29+pt_oilgas!C29+np_oilgas!C29+rwc!C29+cmv_c3!BE29+livestock!B29+airports!C29+'ptfire-wild'!C29+fertilizer!B29</f>
        <v>53058.557653588097</v>
      </c>
      <c r="D30" s="20">
        <f>rail!D29+nonpt!D29+ptagfire!D29++nonroad!D29+cmv_c1c2!D29+'ptfire-rx'!D29+ptegu!DW29+ptnonipm!D29+pt_oilgas!D29+np_oilgas!D29+rwc!D29+cmv_c3!D29+'onroad all'!CI29+airports!D29+'ptfire-wild'!D29</f>
        <v>73849.779751014983</v>
      </c>
      <c r="E30" s="20">
        <f>rail!E29+nonpt!E29+ptagfire!E29++nonroad!E29+cmv_c1c2!E29+'ptfire-rx'!E29+ptegu!E29+ptnonipm!E29+pt_oilgas!E29+np_oilgas!E29+rwc!E29+cmv_c3!E29+afdust!BA29+'onroad all'!DE29+'onroad all'!DD29+airports!E29+'ptfire-wild'!E29</f>
        <v>152897.32871317488</v>
      </c>
      <c r="F30" s="20">
        <f>rail!F29+nonpt!F29+ptagfire!F29++nonroad!F29+cmv_c1c2!F29+'ptfire-rx'!F29+ptegu!F29+ptnonipm!F29+pt_oilgas!F29+np_oilgas!F29+rwc!F29+cmv_c3!F29+afdust!BB29+'onroad all'!DD29+airports!F29+'ptfire-wild'!F29</f>
        <v>62805.188715333003</v>
      </c>
      <c r="G30" s="20">
        <f>rail!G29+nonpt!G29+ptagfire!G29++nonroad!G29+'onroad all'!DU29+cmv_c1c2!G29+'ptfire-rx'!G29+ptegu!FH29+ptnonipm!G29+pt_oilgas!G29+np_oilgas!G29+rwc!G29+cmv_c3!G29+airports!G29+'ptfire-wild'!G29</f>
        <v>9373.2098700526694</v>
      </c>
      <c r="H30" s="20">
        <f>rail!H29+nonpt!H29+ptagfire!H29++nonroad!H29+'onroad all'!EI29+cmv_c1c2!H29+'ptfire-rx'!H29+ptegu!H29+ptnonipm!H29+pt_oilgas!H29+np_oilgas!H29+rwc!H29+cmv_c3!H29+livestock!C29+airports!H29+'ptfire-wild'!H29+vcp!H29</f>
        <v>172713.61895138002</v>
      </c>
      <c r="I30" s="20">
        <f>rail!AO29+nonpt!BN29+ptagfire!AI29+nonroad!AK29+'onroad all'!H29+cmv_c1c2!N29+'ptfire-rx'!AN29+ptegu!BM29+ptnonipm!BX29+pt_oilgas!BL29+np_oilgas!AT29+rwc!AJ29+cmv_c3!O29+livestock!U29+airports!AJ29+'ptfire-wild'!AK29+vcp!AA29</f>
        <v>4259.8047260867461</v>
      </c>
      <c r="J30" s="20">
        <f>rail!AU29+nonpt!BT29+ptagfire!AM29+nonroad!AP29+'onroad all'!P29+cmv_c1c2!T29+'ptfire-rx'!AR29+ptegu!BS29+ptnonipm!CD29+pt_oilgas!BR29+np_oilgas!AZ29+rwc!AN29+cmv_c3!T29+livestock!X29+airports!AM29+'ptfire-wild'!AO29+vcp!AE29</f>
        <v>1668.7918528031628</v>
      </c>
      <c r="K30" s="20">
        <f>rail!BR29+nonpt!CY29+ptagfire!AX29+nonroad!BH29+'onroad all'!BC29+cmv_c1c2!AO29+'ptfire-rx'!BD29+ptegu!CX29+ptnonipm!DP29+pt_oilgas!CV29+np_oilgas!BV29+rwc!BC29+cmv_c3!AP29+livestock!AH29+airports!BE29+'ptfire-wild'!AZ29+vcp!AQ29</f>
        <v>6357.9902143884401</v>
      </c>
      <c r="L30" s="20">
        <f>rail!CF29+nonpt!DO29+ptagfire!BG29+nonroad!BT29+'onroad all'!BU29+cmv_c1c2!BC29+'ptfire-rx'!BM29+ptegu!DM29+ptnonipm!EH29+pt_oilgas!DK29+np_oilgas!CJ29+rwc!BP29+cmv_c3!BC29+livestock!AN29+airports!BN29+'ptfire-wild'!BI29+vcp!AX29</f>
        <v>5613.6537383263749</v>
      </c>
      <c r="M30" s="20">
        <f>rail!CG29+nonpt!DQ29+nonroad!BU29+'onroad all'!BY29+cmv_c1c2!BD29+'ptfire-rx'!BO29+ptegu!DO29+ptnonipm!EJ29+pt_oilgas!DM29+np_oilgas!CK29+rwc!BQ29+cmv_c3!BD29+airports!BO29+'ptfire-wild'!BK29+vcp!AY29+ptagfire!BI29</f>
        <v>1159.7549586540931</v>
      </c>
      <c r="N30" s="20">
        <f>rail!AN29+nonpt!BK29+nonroad!AJ29+'onroad all'!G29+cmv_c1c2!M29+'ptfire-rx'!AK29+ptegu!BK29+ptnonipm!BU29+pt_oilgas!BJ29+np_oilgas!AS29+rwc!AI29+airports!AH29+cmv_c3!M29+'ptfire-wild'!AI29+ptagfire!AG29</f>
        <v>1146.7123117276017</v>
      </c>
      <c r="O30" s="20">
        <f>rail!AY29+nonpt!BY29+ptagfire!AO29+nonroad!AR29+'onroad all'!Z29+cmv_c1c2!V29+'ptfire-rx'!AT29+ptegu!BX29+ptnonipm!CI29+pt_oilgas!BW29+np_oilgas!BB29+rwc!AP29+airports!AO29+cmv_c3!V29+'ptfire-wild'!AQ29</f>
        <v>686.80427907940475</v>
      </c>
      <c r="P30" s="20">
        <f>rail!AD29+nonroad!AD29+'onroad all'!AK29+'onroad all'!AL29+'onroad all'!AM29+'onroad all'!AN29+'onroad all'!AO29+'onroad all'!AP29+ptnonipm!BI29+SUM(airports!AR29:AW29)+SUM(cmv_c1c2!AC29:AH29)+SUM(cmv_c3!AC29:AH29)</f>
        <v>1517.5045719035461</v>
      </c>
      <c r="Q30" s="20">
        <f>rail!AE29+nonroad!AE29+'onroad all'!AL29+'onroad all'!AM29+'onroad all'!AN29+'onroad all'!AO29+'onroad all'!AP29+ptnonipm!BJ29+SUM(airports!AS29:AW29)+SUM(cmv_c1c2!AD29:AH29)+SUM(cmv_c3!AD29:AH29)</f>
        <v>1452.3842026649872</v>
      </c>
      <c r="R30" s="61">
        <f>rail!P29+nonpt!T29+nonroad!R29+'onroad all'!AC29+ptegu!T29+ptnonipm!T29+pt_oilgas!S29+np_oilgas!R29+rwc!N29+SUM(cmv_c1c2!Z29:AA29)+SUM(cmv_c3!Z29:AA29)</f>
        <v>2.1911931776226901</v>
      </c>
      <c r="S30" s="61">
        <f>rail!K29+nonpt!L29+nonroad!U29+'onroad all'!M29+ptegu!L29+ptnonipm!L29+pt_oilgas!K29+np_oilgas!K29+SUM(cmv_c1c2!R29:S29)+SUM(cmv_c3!R29:S29)</f>
        <v>1.8110060774810999</v>
      </c>
      <c r="T30" s="61">
        <f>rail!O29+nonpt!P29+ptegu!P29+ptnonipm!P29+pt_oilgas!O29+np_oilgas!N29+rwc!M29+SUM(cmv_c1c2!W29:X29)+SUM(cmv_c3!W29:X29)</f>
        <v>0.1077042391984</v>
      </c>
      <c r="U30" s="61">
        <f>rail!V29+nonpt!AI29+nonroad!T29+'onroad all'!CB29+ptegu!AH29+ptnonipm!AL29+pt_oilgas!AG29+np_oilgas!AB29+rwc!T29+SUM(cmv_c1c2!BG29:BH29)+SUM(cmv_c3!BG29:BH29)</f>
        <v>1.8864540308260001</v>
      </c>
      <c r="V30" s="61">
        <f>rail!T29+nonpt!AE29+nonroad!S29+'onroad all'!BS29+'onroad all'!BT29+ptegu!AD29+ptnonipm!AH29+pt_oilgas!AC29+np_oilgas!X29+rwc!R29+SUM(cmv_c1c2!BA29:BB29)+SUM(cmv_c3!BA29:BB29)</f>
        <v>44.699643565151</v>
      </c>
      <c r="W30" s="61">
        <f>nonpt!CW29+ptegu!CV29+ptnonipm!DN29</f>
        <v>4.4943061229109502E-2</v>
      </c>
      <c r="X30" s="68"/>
      <c r="AA30" s="22" t="s">
        <v>28</v>
      </c>
      <c r="AB30" s="20">
        <f>B30+beis!H29</f>
        <v>870089.30130676553</v>
      </c>
      <c r="AC30" s="20">
        <f t="shared" si="2"/>
        <v>53058.557653588097</v>
      </c>
      <c r="AD30" s="20">
        <f>D30+beis!T29</f>
        <v>88385.179221014987</v>
      </c>
      <c r="AE30" s="20">
        <f t="shared" si="3"/>
        <v>152897.32871317488</v>
      </c>
      <c r="AF30" s="20">
        <f t="shared" si="4"/>
        <v>62805.188715333003</v>
      </c>
      <c r="AG30" s="20">
        <f t="shared" si="5"/>
        <v>9373.2098700526694</v>
      </c>
      <c r="AH30" s="20">
        <f>H30+beis!Z29</f>
        <v>521466.75285137905</v>
      </c>
      <c r="AI30" s="20">
        <f>I30+beis!E29</f>
        <v>13515.081529086747</v>
      </c>
      <c r="AJ30" s="20">
        <f t="shared" si="6"/>
        <v>1668.7918528031628</v>
      </c>
      <c r="AK30" s="20">
        <f>K30+beis!N29</f>
        <v>18979.059667388439</v>
      </c>
      <c r="AL30" s="20">
        <f>L30+beis!R29</f>
        <v>63435.123449326376</v>
      </c>
      <c r="AM30" s="20">
        <f t="shared" si="7"/>
        <v>1159.7549586540931</v>
      </c>
      <c r="AN30" s="20">
        <f t="shared" si="8"/>
        <v>1146.7123117276017</v>
      </c>
      <c r="AO30" s="20">
        <f t="shared" si="9"/>
        <v>686.80427907940475</v>
      </c>
      <c r="AP30" s="20">
        <f t="shared" si="10"/>
        <v>1517.5045719035461</v>
      </c>
      <c r="AQ30" s="20">
        <f t="shared" si="11"/>
        <v>1452.3842026649872</v>
      </c>
      <c r="AR30" s="61">
        <f t="shared" si="12"/>
        <v>2.1911931776226901</v>
      </c>
      <c r="AS30" s="61">
        <f t="shared" si="13"/>
        <v>1.8110060774810999</v>
      </c>
      <c r="AT30" s="61">
        <f t="shared" si="14"/>
        <v>0.1077042391984</v>
      </c>
      <c r="AU30" s="61">
        <f t="shared" si="15"/>
        <v>1.8864540308260001</v>
      </c>
      <c r="AV30" s="61">
        <f t="shared" si="16"/>
        <v>44.699643565151</v>
      </c>
      <c r="AX30" s="22" t="s">
        <v>28</v>
      </c>
      <c r="AY30" s="20">
        <f>B30-'ptfire-rx'!B29</f>
        <v>774306.90189276554</v>
      </c>
      <c r="AZ30" s="20">
        <f>C30-'ptfire-rx'!C29</f>
        <v>52937.832445588094</v>
      </c>
      <c r="BA30" s="20">
        <f>D30-'ptfire-rx'!D29</f>
        <v>73702.613289014989</v>
      </c>
      <c r="BB30" s="20">
        <f>E30-'ptfire-rx'!E29</f>
        <v>152052.45618617488</v>
      </c>
      <c r="BC30" s="20">
        <f>F30-'ptfire-rx'!F29</f>
        <v>62072.295891333</v>
      </c>
      <c r="BD30" s="20">
        <f>G30-'ptfire-rx'!G29</f>
        <v>9303.7707140526691</v>
      </c>
      <c r="BE30" s="20">
        <f>H30-'ptfire-rx'!H29</f>
        <v>170883.18991838003</v>
      </c>
      <c r="BF30" s="20">
        <f>I30-'ptfire-rx'!AN29</f>
        <v>4182.5553540014434</v>
      </c>
      <c r="BG30" s="20">
        <f>J30-'ptfire-rx'!AR29</f>
        <v>1652.12322093387</v>
      </c>
      <c r="BH30" s="20">
        <f>K30-'ptfire-rx'!BD29</f>
        <v>6262.8382982648318</v>
      </c>
      <c r="BI30" s="20">
        <f>L30-'ptfire-rx'!BM29</f>
        <v>5529.0208278126129</v>
      </c>
      <c r="BJ30" s="20">
        <f>M30-'ptfire-rx'!BO29</f>
        <v>1145.3646363796099</v>
      </c>
      <c r="BK30" s="20">
        <f>N30-'ptfire-rx'!AK29</f>
        <v>1120.0544107867684</v>
      </c>
      <c r="BL30" s="20">
        <f>O30-'ptfire-rx'!AT29</f>
        <v>677.81726619315771</v>
      </c>
      <c r="BM30" s="20">
        <f t="shared" si="17"/>
        <v>1517.5045719035461</v>
      </c>
      <c r="BN30" s="20">
        <f t="shared" si="18"/>
        <v>1452.3842026649872</v>
      </c>
      <c r="BO30" s="61">
        <f t="shared" si="19"/>
        <v>2.1911931776226901</v>
      </c>
      <c r="BP30" s="61">
        <f t="shared" si="20"/>
        <v>1.8110060774810999</v>
      </c>
      <c r="BQ30" s="61">
        <f t="shared" si="21"/>
        <v>0.1077042391984</v>
      </c>
      <c r="BR30" s="61">
        <f t="shared" si="22"/>
        <v>1.8864540308260001</v>
      </c>
      <c r="BS30" s="61">
        <f t="shared" si="23"/>
        <v>44.699643565151</v>
      </c>
    </row>
    <row r="31" spans="1:71" x14ac:dyDescent="0.25">
      <c r="A31" s="22" t="s">
        <v>29</v>
      </c>
      <c r="B31" s="20">
        <f>rail!B30+nonpt!B30+ptagfire!B30+nonroad!B30+'onroad all'!AG30+cmv_c1c2!B30+'ptfire-rx'!B30+ptegu!B30+ptnonipm!B30+pt_oilgas!B30+np_oilgas!B30+rwc!B30+cmv_c3!B30+airports!B30+'ptfire-wild'!B30</f>
        <v>188371.1400150613</v>
      </c>
      <c r="C31" s="20">
        <f>rail!C30+nonpt!C30+ptagfire!C30++nonroad!C30+'onroad all'!BZ30+cmv_c1c2!BE30+'ptfire-rx'!C30+ptegu!C30+ptnonipm!C30+pt_oilgas!C30+np_oilgas!C30+rwc!C30+cmv_c3!BE30+livestock!B30+airports!C30+'ptfire-wild'!C30+fertilizer!B30</f>
        <v>1832.9778561039075</v>
      </c>
      <c r="D31" s="20">
        <f>rail!D30+nonpt!D30+ptagfire!D30++nonroad!D30+cmv_c1c2!D30+'ptfire-rx'!D30+ptegu!DW30+ptnonipm!D30+pt_oilgas!D30+np_oilgas!D30+rwc!D30+cmv_c3!D30+'onroad all'!CI30+airports!D30+'ptfire-wild'!D30</f>
        <v>25948.095029846645</v>
      </c>
      <c r="E31" s="20">
        <f>rail!E30+nonpt!E30+ptagfire!E30++nonroad!E30+cmv_c1c2!E30+'ptfire-rx'!E30+ptegu!E30+ptnonipm!E30+pt_oilgas!E30+np_oilgas!E30+rwc!E30+cmv_c3!E30+afdust!BA30+'onroad all'!DE30+'onroad all'!DD30+airports!E30+'ptfire-wild'!E30</f>
        <v>11623.530266811807</v>
      </c>
      <c r="F31" s="20">
        <f>rail!F30+nonpt!F30+ptagfire!F30++nonroad!F30+cmv_c1c2!F30+'ptfire-rx'!F30+ptegu!F30+ptnonipm!F30+pt_oilgas!F30+np_oilgas!F30+rwc!F30+cmv_c3!F30+afdust!BB30+'onroad all'!DD30+airports!F30+'ptfire-wild'!F30</f>
        <v>9047.5232746212441</v>
      </c>
      <c r="G31" s="20">
        <f>rail!G30+nonpt!G30+ptagfire!G30++nonroad!G30+'onroad all'!DU30+cmv_c1c2!G30+'ptfire-rx'!G30+ptegu!FH30+ptnonipm!G30+pt_oilgas!G30+np_oilgas!G30+rwc!G30+cmv_c3!G30+airports!G30+'ptfire-wild'!G30</f>
        <v>6668.9948182788403</v>
      </c>
      <c r="H31" s="20">
        <f>rail!H30+nonpt!H30+ptagfire!H30++nonroad!H30+'onroad all'!EI30+cmv_c1c2!H30+'ptfire-rx'!H30+ptegu!H30+ptnonipm!H30+pt_oilgas!H30+np_oilgas!H30+rwc!H30+cmv_c3!H30+livestock!C30+airports!H30+'ptfire-wild'!H30+vcp!H30</f>
        <v>32920.253921353404</v>
      </c>
      <c r="I31" s="20">
        <f>rail!AO30+nonpt!BN30+ptagfire!AI30+nonroad!AK30+'onroad all'!H30+cmv_c1c2!N30+'ptfire-rx'!AN30+ptegu!BM30+ptnonipm!BX30+pt_oilgas!BL30+np_oilgas!AT30+rwc!AJ30+cmv_c3!O30+livestock!U30+airports!AJ30+'ptfire-wild'!AK30+vcp!AA30</f>
        <v>260.93138330107519</v>
      </c>
      <c r="J31" s="20">
        <f>rail!AU30+nonpt!BT30+ptagfire!AM30+nonroad!AP30+'onroad all'!P30+cmv_c1c2!T30+'ptfire-rx'!AR30+ptegu!BS30+ptnonipm!CD30+pt_oilgas!BR30+np_oilgas!AZ30+rwc!AN30+cmv_c3!T30+livestock!X30+airports!AM30+'ptfire-wild'!AO30+vcp!AE30</f>
        <v>611.86690122812956</v>
      </c>
      <c r="K31" s="20">
        <f>rail!BR30+nonpt!CY30+ptagfire!AX30+nonroad!BH30+'onroad all'!BC30+cmv_c1c2!AO30+'ptfire-rx'!BD30+ptegu!CX30+ptnonipm!DP30+pt_oilgas!CV30+np_oilgas!BV30+rwc!BC30+cmv_c3!AP30+livestock!AH30+airports!BE30+'ptfire-wild'!AZ30+vcp!AQ30</f>
        <v>556.12680723790493</v>
      </c>
      <c r="L31" s="20">
        <f>rail!CF30+nonpt!DO30+ptagfire!BG30+nonroad!BT30+'onroad all'!BU30+cmv_c1c2!BC30+'ptfire-rx'!BM30+ptegu!DM30+ptnonipm!EH30+pt_oilgas!DK30+np_oilgas!CJ30+rwc!BP30+cmv_c3!BC30+livestock!AN30+airports!BN30+'ptfire-wild'!BI30+vcp!AX30</f>
        <v>338.94446448120101</v>
      </c>
      <c r="M31" s="20">
        <f>rail!CG30+nonpt!DQ30+nonroad!BU30+'onroad all'!BY30+cmv_c1c2!BD30+'ptfire-rx'!BO30+ptegu!DO30+ptnonipm!EJ30+pt_oilgas!DM30+np_oilgas!CK30+rwc!BQ30+cmv_c3!BD30+airports!BO30+'ptfire-wild'!BK30+vcp!AY30+ptagfire!BI30</f>
        <v>93.398505203443932</v>
      </c>
      <c r="N31" s="20">
        <f>rail!AN30+nonpt!BK30+nonroad!AJ30+'onroad all'!G30+cmv_c1c2!M30+'ptfire-rx'!AK30+ptegu!BK30+ptnonipm!BU30+pt_oilgas!BJ30+np_oilgas!AS30+rwc!AI30+airports!AH30+cmv_c3!M30+'ptfire-wild'!AI30+ptagfire!AG30</f>
        <v>34.461445704156034</v>
      </c>
      <c r="O31" s="20">
        <f>rail!AY30+nonpt!BY30+ptagfire!AO30+nonroad!AR30+'onroad all'!Z30+cmv_c1c2!V30+'ptfire-rx'!AT30+ptegu!BX30+ptnonipm!CI30+pt_oilgas!BW30+np_oilgas!BB30+rwc!AP30+airports!AO30+cmv_c3!V30+'ptfire-wild'!AQ30</f>
        <v>85.073430745339977</v>
      </c>
      <c r="P31" s="20">
        <f>rail!AD30+nonroad!AD30+'onroad all'!AK30+'onroad all'!AL30+'onroad all'!AM30+'onroad all'!AN30+'onroad all'!AO30+'onroad all'!AP30+ptnonipm!BI30+SUM(airports!AR30:AW30)+SUM(cmv_c1c2!AC30:AH30)+SUM(cmv_c3!AC30:AH30)</f>
        <v>340.74021166964468</v>
      </c>
      <c r="Q31" s="20">
        <f>rail!AE30+nonroad!AE30+'onroad all'!AL30+'onroad all'!AM30+'onroad all'!AN30+'onroad all'!AO30+'onroad all'!AP30+ptnonipm!BJ30+SUM(airports!AS30:AW30)+SUM(cmv_c1c2!AD30:AH30)+SUM(cmv_c3!AD30:AH30)</f>
        <v>322.70883050506319</v>
      </c>
      <c r="R31" s="61">
        <f>rail!P30+nonpt!T30+nonroad!R30+'onroad all'!AC30+ptegu!T30+ptnonipm!T30+pt_oilgas!S30+np_oilgas!R30+rwc!N30+SUM(cmv_c1c2!Z30:AA30)+SUM(cmv_c3!Z30:AA30)</f>
        <v>7.9617434712569005E-2</v>
      </c>
      <c r="S31" s="61">
        <f>rail!K30+nonpt!L30+nonroad!U30+'onroad all'!M30+ptegu!L30+ptnonipm!L30+pt_oilgas!K30+np_oilgas!K30+SUM(cmv_c1c2!R30:S30)+SUM(cmv_c3!R30:S30)</f>
        <v>0.80570670685036472</v>
      </c>
      <c r="T31" s="61">
        <f>rail!O30+nonpt!P30+ptegu!P30+ptnonipm!P30+pt_oilgas!O30+np_oilgas!N30+rwc!M30+SUM(cmv_c1c2!W30:X30)+SUM(cmv_c3!W30:X30)</f>
        <v>0.79377872066142552</v>
      </c>
      <c r="U31" s="61">
        <f>rail!V30+nonpt!AI30+nonroad!T30+'onroad all'!CB30+ptegu!AH30+ptnonipm!AL30+pt_oilgas!AG30+np_oilgas!AB30+rwc!T30+SUM(cmv_c1c2!BG30:BH30)+SUM(cmv_c3!BG30:BH30)</f>
        <v>1.1854998195925703</v>
      </c>
      <c r="V31" s="61">
        <f>rail!T30+nonpt!AE30+nonroad!S30+'onroad all'!BS30+'onroad all'!BT30+ptegu!AD30+ptnonipm!AH30+pt_oilgas!AC30+np_oilgas!X30+rwc!R30+SUM(cmv_c1c2!BA30:BB30)+SUM(cmv_c3!BA30:BB30)</f>
        <v>7.8004800938575709</v>
      </c>
      <c r="W31" s="61">
        <f>nonpt!CW30+ptegu!CV30+ptnonipm!DN30</f>
        <v>4.0328758359827396E-3</v>
      </c>
      <c r="X31" s="68" t="s">
        <v>572</v>
      </c>
      <c r="AA31" s="22" t="s">
        <v>29</v>
      </c>
      <c r="AB31" s="20">
        <f>B31+beis!H30</f>
        <v>202527.3694250613</v>
      </c>
      <c r="AC31" s="20">
        <f t="shared" si="2"/>
        <v>1832.9778561039075</v>
      </c>
      <c r="AD31" s="20">
        <f>D31+beis!T30</f>
        <v>26551.737776302645</v>
      </c>
      <c r="AE31" s="20">
        <f t="shared" si="3"/>
        <v>11623.530266811807</v>
      </c>
      <c r="AF31" s="20">
        <f t="shared" si="4"/>
        <v>9047.5232746212441</v>
      </c>
      <c r="AG31" s="20">
        <f t="shared" si="5"/>
        <v>6668.9948182788403</v>
      </c>
      <c r="AH31" s="20">
        <f>H31+beis!Z30</f>
        <v>126503.3056213533</v>
      </c>
      <c r="AI31" s="20">
        <f>I31+beis!E30</f>
        <v>1741.9888193010752</v>
      </c>
      <c r="AJ31" s="20">
        <f t="shared" si="6"/>
        <v>611.86690122812956</v>
      </c>
      <c r="AK31" s="20">
        <f>K31+beis!N30</f>
        <v>2575.785896237905</v>
      </c>
      <c r="AL31" s="20">
        <f>L31+beis!R30</f>
        <v>5925.7765284811912</v>
      </c>
      <c r="AM31" s="20">
        <f t="shared" si="7"/>
        <v>93.398505203443932</v>
      </c>
      <c r="AN31" s="20">
        <f t="shared" si="8"/>
        <v>34.461445704156034</v>
      </c>
      <c r="AO31" s="20">
        <f t="shared" si="9"/>
        <v>85.073430745339977</v>
      </c>
      <c r="AP31" s="20">
        <f t="shared" si="10"/>
        <v>340.74021166964468</v>
      </c>
      <c r="AQ31" s="20">
        <f t="shared" si="11"/>
        <v>322.70883050506319</v>
      </c>
      <c r="AR31" s="61">
        <f t="shared" si="12"/>
        <v>7.9617434712569005E-2</v>
      </c>
      <c r="AS31" s="61">
        <f t="shared" si="13"/>
        <v>0.80570670685036472</v>
      </c>
      <c r="AT31" s="61">
        <f t="shared" si="14"/>
        <v>0.79377872066142552</v>
      </c>
      <c r="AU31" s="61">
        <f t="shared" si="15"/>
        <v>1.1854998195925703</v>
      </c>
      <c r="AV31" s="61">
        <f t="shared" si="16"/>
        <v>7.8004800938575709</v>
      </c>
      <c r="AX31" s="22" t="s">
        <v>29</v>
      </c>
      <c r="AY31" s="20">
        <f>B31-'ptfire-rx'!B30</f>
        <v>186775.14752606131</v>
      </c>
      <c r="AZ31" s="20">
        <f>C31-'ptfire-rx'!C30</f>
        <v>1806.7716321039075</v>
      </c>
      <c r="BA31" s="20">
        <f>D31-'ptfire-rx'!D30</f>
        <v>25925.707274846645</v>
      </c>
      <c r="BB31" s="20">
        <f>E31-'ptfire-rx'!E30</f>
        <v>11460.626209811808</v>
      </c>
      <c r="BC31" s="20">
        <f>F31-'ptfire-rx'!F30</f>
        <v>8909.4689906212443</v>
      </c>
      <c r="BD31" s="20">
        <f>G31-'ptfire-rx'!G30</f>
        <v>6656.8142012788403</v>
      </c>
      <c r="BE31" s="20">
        <f>H31-'ptfire-rx'!H30</f>
        <v>32543.539425353403</v>
      </c>
      <c r="BF31" s="20">
        <f>I31-'ptfire-rx'!AN30</f>
        <v>252.95469026414688</v>
      </c>
      <c r="BG31" s="20">
        <f>J31-'ptfire-rx'!AR30</f>
        <v>608.34521955104833</v>
      </c>
      <c r="BH31" s="20">
        <f>K31-'ptfire-rx'!BD30</f>
        <v>535.20822755389338</v>
      </c>
      <c r="BI31" s="20">
        <f>L31-'ptfire-rx'!BM30</f>
        <v>326.67451044674499</v>
      </c>
      <c r="BJ31" s="20">
        <f>M31-'ptfire-rx'!BO30</f>
        <v>90.922107570895776</v>
      </c>
      <c r="BK31" s="20">
        <f>N31-'ptfire-rx'!AK30</f>
        <v>30.441993051377295</v>
      </c>
      <c r="BL31" s="20">
        <f>O31-'ptfire-rx'!AT30</f>
        <v>81.862844227974463</v>
      </c>
      <c r="BM31" s="20">
        <f t="shared" si="17"/>
        <v>340.74021166964468</v>
      </c>
      <c r="BN31" s="20">
        <f t="shared" si="18"/>
        <v>322.70883050506319</v>
      </c>
      <c r="BO31" s="61">
        <f t="shared" si="19"/>
        <v>7.9617434712569005E-2</v>
      </c>
      <c r="BP31" s="61">
        <f t="shared" si="20"/>
        <v>0.80570670685036472</v>
      </c>
      <c r="BQ31" s="61">
        <f t="shared" si="21"/>
        <v>0.79377872066142552</v>
      </c>
      <c r="BR31" s="61">
        <f t="shared" si="22"/>
        <v>1.1854998195925703</v>
      </c>
      <c r="BS31" s="61">
        <f t="shared" si="23"/>
        <v>7.8004800938575709</v>
      </c>
    </row>
    <row r="32" spans="1:71" x14ac:dyDescent="0.25">
      <c r="A32" s="22" t="s">
        <v>30</v>
      </c>
      <c r="B32" s="20">
        <f>rail!B31+nonpt!B31+ptagfire!B31+nonroad!B31+'onroad all'!AG31+cmv_c1c2!B31+'ptfire-rx'!B31+ptegu!B31+ptnonipm!B31+pt_oilgas!B31+np_oilgas!B31+rwc!B31+cmv_c3!B31+airports!B31+'ptfire-wild'!B31</f>
        <v>696894.28372829</v>
      </c>
      <c r="C32" s="20">
        <f>rail!C31+nonpt!C31+ptagfire!C31++nonroad!C31+'onroad all'!BZ31+cmv_c1c2!BE31+'ptfire-rx'!C31+ptegu!C31+ptnonipm!C31+pt_oilgas!C31+np_oilgas!C31+rwc!C31+cmv_c3!BE31+livestock!B31+airports!C31+'ptfire-wild'!C31+fertilizer!B31</f>
        <v>6713.2501112413529</v>
      </c>
      <c r="D32" s="20">
        <f>rail!D31+nonpt!D31+ptagfire!D31++nonroad!D31+cmv_c1c2!D31+'ptfire-rx'!D31+ptegu!DW31+ptnonipm!D31+pt_oilgas!D31+np_oilgas!D31+rwc!D31+cmv_c3!D31+'onroad all'!CI31+airports!D31+'ptfire-wild'!D31</f>
        <v>118514.07247065751</v>
      </c>
      <c r="E32" s="20">
        <f>rail!E31+nonpt!E31+ptagfire!E31++nonroad!E31+cmv_c1c2!E31+'ptfire-rx'!E31+ptegu!E31+ptnonipm!E31+pt_oilgas!E31+np_oilgas!E31+rwc!E31+cmv_c3!E31+afdust!BA31+'onroad all'!DE31+'onroad all'!DD31+airports!E31+'ptfire-wild'!E31</f>
        <v>30223.109237295019</v>
      </c>
      <c r="F32" s="20">
        <f>rail!F31+nonpt!F31+ptagfire!F31++nonroad!F31+cmv_c1c2!F31+'ptfire-rx'!F31+ptegu!F31+ptnonipm!F31+pt_oilgas!F31+np_oilgas!F31+rwc!F31+cmv_c3!F31+afdust!BB31+'onroad all'!DD31+airports!F31+'ptfire-wild'!F31</f>
        <v>20461.587698913219</v>
      </c>
      <c r="G32" s="20">
        <f>rail!G31+nonpt!G31+ptagfire!G31++nonroad!G31+'onroad all'!DU31+cmv_c1c2!G31+'ptfire-rx'!G31+ptegu!FH31+ptnonipm!G31+pt_oilgas!G31+np_oilgas!G31+rwc!G31+cmv_c3!G31+airports!G31+'ptfire-wild'!G31</f>
        <v>4344.8054362353796</v>
      </c>
      <c r="H32" s="20">
        <f>rail!H31+nonpt!H31+ptagfire!H31++nonroad!H31+'onroad all'!EI31+cmv_c1c2!H31+'ptfire-rx'!H31+ptegu!H31+ptnonipm!H31+pt_oilgas!H31+np_oilgas!H31+rwc!H31+cmv_c3!H31+livestock!C31+airports!H31+'ptfire-wild'!H31+vcp!H31</f>
        <v>149347.72629087989</v>
      </c>
      <c r="I32" s="20">
        <f>rail!AO31+nonpt!BN31+ptagfire!AI31+nonroad!AK31+'onroad all'!H31+cmv_c1c2!N31+'ptfire-rx'!AN31+ptegu!BM31+ptnonipm!BX31+pt_oilgas!BL31+np_oilgas!AT31+rwc!AJ31+cmv_c3!O31+livestock!U31+airports!AJ31+'ptfire-wild'!AK31+vcp!AA31</f>
        <v>863.74227291024704</v>
      </c>
      <c r="J32" s="20">
        <f>rail!AU31+nonpt!BT31+ptagfire!AM31+nonroad!AP31+'onroad all'!P31+cmv_c1c2!T31+'ptfire-rx'!AR31+ptegu!BS31+ptnonipm!CD31+pt_oilgas!BR31+np_oilgas!AZ31+rwc!AN31+cmv_c3!T31+livestock!X31+airports!AM31+'ptfire-wild'!AO31+vcp!AE31</f>
        <v>1714.9961890555853</v>
      </c>
      <c r="K32" s="20">
        <f>rail!BR31+nonpt!CY31+ptagfire!AX31+nonroad!BH31+'onroad all'!BC31+cmv_c1c2!AO31+'ptfire-rx'!BD31+ptegu!CX31+ptnonipm!DP31+pt_oilgas!CV31+np_oilgas!BV31+rwc!BC31+cmv_c3!AP31+livestock!AH31+airports!BE31+'ptfire-wild'!AZ31+vcp!AQ31</f>
        <v>1870.5998385484158</v>
      </c>
      <c r="L32" s="20">
        <f>rail!CF31+nonpt!DO31+ptagfire!BG31+nonroad!BT31+'onroad all'!BU31+cmv_c1c2!BC31+'ptfire-rx'!BM31+ptegu!DM31+ptnonipm!EH31+pt_oilgas!DK31+np_oilgas!CJ31+rwc!BP31+cmv_c3!BC31+livestock!AN31+airports!BN31+'ptfire-wild'!BI31+vcp!AX31</f>
        <v>2113.5183514366936</v>
      </c>
      <c r="M32" s="20">
        <f>rail!CG31+nonpt!DQ31+nonroad!BU31+'onroad all'!BY31+cmv_c1c2!BD31+'ptfire-rx'!BO31+ptegu!DO31+ptnonipm!EJ31+pt_oilgas!DM31+np_oilgas!CK31+rwc!BQ31+cmv_c3!BD31+airports!BO31+'ptfire-wild'!BK31+vcp!AY31+ptagfire!BI31</f>
        <v>254.70210576809973</v>
      </c>
      <c r="N32" s="20">
        <f>rail!AN31+nonpt!BK31+nonroad!AJ31+'onroad all'!G31+cmv_c1c2!M31+'ptfire-rx'!AK31+ptegu!BK31+ptnonipm!BU31+pt_oilgas!BJ31+np_oilgas!AS31+rwc!AI31+airports!AH31+cmv_c3!M31+'ptfire-wild'!AI31+ptagfire!AG31</f>
        <v>160.06590533518164</v>
      </c>
      <c r="O32" s="20">
        <f>rail!AY31+nonpt!BY31+ptagfire!AO31+nonroad!AR31+'onroad all'!Z31+cmv_c1c2!V31+'ptfire-rx'!AT31+ptegu!BX31+ptnonipm!CI31+pt_oilgas!BW31+np_oilgas!BB31+rwc!AP31+airports!AO31+cmv_c3!V31+'ptfire-wild'!AQ31</f>
        <v>278.65520519574471</v>
      </c>
      <c r="P32" s="20">
        <f>rail!AD31+nonroad!AD31+'onroad all'!AK31+'onroad all'!AL31+'onroad all'!AM31+'onroad all'!AN31+'onroad all'!AO31+'onroad all'!AP31+ptnonipm!BI31+SUM(airports!AR31:AW31)+SUM(cmv_c1c2!AC31:AH31)+SUM(cmv_c3!AC31:AH31)</f>
        <v>2282.5555754844527</v>
      </c>
      <c r="Q32" s="20">
        <f>rail!AE31+nonroad!AE31+'onroad all'!AL31+'onroad all'!AM31+'onroad all'!AN31+'onroad all'!AO31+'onroad all'!AP31+ptnonipm!BJ31+SUM(airports!AS31:AW31)+SUM(cmv_c1c2!AD31:AH31)+SUM(cmv_c3!AD31:AH31)</f>
        <v>2164.7531868207247</v>
      </c>
      <c r="R32" s="61">
        <f>rail!P31+nonpt!T31+nonroad!R31+'onroad all'!AC31+ptegu!T31+ptnonipm!T31+pt_oilgas!S31+np_oilgas!R31+rwc!N31+SUM(cmv_c1c2!Z31:AA31)+SUM(cmv_c3!Z31:AA31)</f>
        <v>8.560604332902777E-2</v>
      </c>
      <c r="S32" s="61">
        <f>rail!K31+nonpt!L31+nonroad!U31+'onroad all'!M31+ptegu!L31+ptnonipm!L31+pt_oilgas!K31+np_oilgas!K31+SUM(cmv_c1c2!R31:S31)+SUM(cmv_c3!R31:S31)</f>
        <v>0.51158780043055618</v>
      </c>
      <c r="T32" s="61">
        <f>rail!O31+nonpt!P31+ptegu!P31+ptnonipm!P31+pt_oilgas!O31+np_oilgas!N31+rwc!M31+SUM(cmv_c1c2!W31:X31)+SUM(cmv_c3!W31:X31)</f>
        <v>0.25875525305144964</v>
      </c>
      <c r="U32" s="61">
        <f>rail!V31+nonpt!AI31+nonroad!T31+'onroad all'!CB31+ptegu!AH31+ptnonipm!AL31+pt_oilgas!AG31+np_oilgas!AB31+rwc!T31+SUM(cmv_c1c2!BG31:BH31)+SUM(cmv_c3!BG31:BH31)</f>
        <v>1.8959841607719845</v>
      </c>
      <c r="V32" s="61">
        <f>rail!T31+nonpt!AE31+nonroad!S31+'onroad all'!BS31+'onroad all'!BT31+ptegu!AD31+ptnonipm!AH31+pt_oilgas!AC31+np_oilgas!X31+rwc!R31+SUM(cmv_c1c2!BA31:BB31)+SUM(cmv_c3!BA31:BB31)</f>
        <v>3.5312341670042131</v>
      </c>
      <c r="W32" s="61">
        <f>nonpt!CW31+ptegu!CV31+ptnonipm!DN31</f>
        <v>0.12588984365777811</v>
      </c>
      <c r="X32" s="68" t="s">
        <v>572</v>
      </c>
      <c r="AA32" s="22" t="s">
        <v>30</v>
      </c>
      <c r="AB32" s="20">
        <f>B32+beis!H31</f>
        <v>707644.15499928989</v>
      </c>
      <c r="AC32" s="20">
        <f t="shared" si="2"/>
        <v>6713.2501112413529</v>
      </c>
      <c r="AD32" s="20">
        <f>D32+beis!T31</f>
        <v>120510.51896716618</v>
      </c>
      <c r="AE32" s="20">
        <f t="shared" si="3"/>
        <v>30223.109237295019</v>
      </c>
      <c r="AF32" s="20">
        <f t="shared" si="4"/>
        <v>20461.587698913219</v>
      </c>
      <c r="AG32" s="20">
        <f t="shared" si="5"/>
        <v>4344.8054362353796</v>
      </c>
      <c r="AH32" s="20">
        <f>H32+beis!Z31</f>
        <v>242023.41938087979</v>
      </c>
      <c r="AI32" s="20">
        <f>I32+beis!E31</f>
        <v>1988.6989659102471</v>
      </c>
      <c r="AJ32" s="20">
        <f t="shared" si="6"/>
        <v>1714.9961890555853</v>
      </c>
      <c r="AK32" s="20">
        <f>K32+beis!N31</f>
        <v>3404.6580944484158</v>
      </c>
      <c r="AL32" s="20">
        <f>L32+beis!R31</f>
        <v>6998.8600488766933</v>
      </c>
      <c r="AM32" s="20">
        <f t="shared" si="7"/>
        <v>254.70210576809973</v>
      </c>
      <c r="AN32" s="20">
        <f t="shared" si="8"/>
        <v>160.06590533518164</v>
      </c>
      <c r="AO32" s="20">
        <f t="shared" si="9"/>
        <v>278.65520519574471</v>
      </c>
      <c r="AP32" s="20">
        <f t="shared" si="10"/>
        <v>2282.5555754844527</v>
      </c>
      <c r="AQ32" s="20">
        <f t="shared" si="11"/>
        <v>2164.7531868207247</v>
      </c>
      <c r="AR32" s="61">
        <f t="shared" si="12"/>
        <v>8.560604332902777E-2</v>
      </c>
      <c r="AS32" s="61">
        <f t="shared" si="13"/>
        <v>0.51158780043055618</v>
      </c>
      <c r="AT32" s="61">
        <f t="shared" si="14"/>
        <v>0.25875525305144964</v>
      </c>
      <c r="AU32" s="61">
        <f t="shared" si="15"/>
        <v>1.8959841607719845</v>
      </c>
      <c r="AV32" s="61">
        <f t="shared" si="16"/>
        <v>3.5312341670042131</v>
      </c>
      <c r="AX32" s="22" t="s">
        <v>30</v>
      </c>
      <c r="AY32" s="20">
        <f>B32-'ptfire-rx'!B31</f>
        <v>677829.26675428997</v>
      </c>
      <c r="AZ32" s="20">
        <f>C32-'ptfire-rx'!C31</f>
        <v>6400.6266872413526</v>
      </c>
      <c r="BA32" s="20">
        <f>D32-'ptfire-rx'!D31</f>
        <v>118265.19745065751</v>
      </c>
      <c r="BB32" s="20">
        <f>E32-'ptfire-rx'!E31</f>
        <v>28292.32459529502</v>
      </c>
      <c r="BC32" s="20">
        <f>F32-'ptfire-rx'!F31</f>
        <v>18824.83968891322</v>
      </c>
      <c r="BD32" s="20">
        <f>G32-'ptfire-rx'!G31</f>
        <v>4204.9884412353795</v>
      </c>
      <c r="BE32" s="20">
        <f>H32-'ptfire-rx'!H31</f>
        <v>144851.01080387988</v>
      </c>
      <c r="BF32" s="20">
        <f>I32-'ptfire-rx'!AN31</f>
        <v>771.58366750454923</v>
      </c>
      <c r="BG32" s="20">
        <f>J32-'ptfire-rx'!AR31</f>
        <v>1674.5755759305109</v>
      </c>
      <c r="BH32" s="20">
        <f>K32-'ptfire-rx'!BD31</f>
        <v>1630.4837287957569</v>
      </c>
      <c r="BI32" s="20">
        <f>L32-'ptfire-rx'!BM31</f>
        <v>1972.5235285037027</v>
      </c>
      <c r="BJ32" s="20">
        <f>M32-'ptfire-rx'!BO31</f>
        <v>226.34110060036252</v>
      </c>
      <c r="BK32" s="20">
        <f>N32-'ptfire-rx'!AK31</f>
        <v>113.70951678686144</v>
      </c>
      <c r="BL32" s="20">
        <f>O32-'ptfire-rx'!AT31</f>
        <v>241.87171282150581</v>
      </c>
      <c r="BM32" s="20">
        <f t="shared" si="17"/>
        <v>2282.5555754844527</v>
      </c>
      <c r="BN32" s="20">
        <f t="shared" si="18"/>
        <v>2164.7531868207247</v>
      </c>
      <c r="BO32" s="61">
        <f t="shared" si="19"/>
        <v>8.560604332902777E-2</v>
      </c>
      <c r="BP32" s="61">
        <f t="shared" si="20"/>
        <v>0.51158780043055618</v>
      </c>
      <c r="BQ32" s="61">
        <f t="shared" si="21"/>
        <v>0.25875525305144964</v>
      </c>
      <c r="BR32" s="61">
        <f t="shared" si="22"/>
        <v>1.8959841607719845</v>
      </c>
      <c r="BS32" s="61">
        <f t="shared" si="23"/>
        <v>3.5312341670042131</v>
      </c>
    </row>
    <row r="33" spans="1:71" x14ac:dyDescent="0.25">
      <c r="A33" s="22" t="s">
        <v>31</v>
      </c>
      <c r="B33" s="20">
        <f>rail!B32+nonpt!B32+ptagfire!B32+nonroad!B32+'onroad all'!AG32+cmv_c1c2!B32+'ptfire-rx'!B32+ptegu!B32+ptnonipm!B32+pt_oilgas!B32+np_oilgas!B32+rwc!B32+cmv_c3!B32+airports!B32+'ptfire-wild'!B32</f>
        <v>726148.51978239999</v>
      </c>
      <c r="C33" s="20">
        <f>rail!C32+nonpt!C32+ptagfire!C32++nonroad!C32+'onroad all'!BZ32+cmv_c1c2!BE32+'ptfire-rx'!C32+ptegu!C32+ptnonipm!C32+pt_oilgas!C32+np_oilgas!C32+rwc!C32+cmv_c3!BE32+livestock!B32+airports!C32+'ptfire-wild'!C32+fertilizer!B32</f>
        <v>53809.235694871102</v>
      </c>
      <c r="D33" s="20">
        <f>rail!D32+nonpt!D32+ptagfire!D32++nonroad!D32+cmv_c1c2!D32+'ptfire-rx'!D32+ptegu!DW32+ptnonipm!D32+pt_oilgas!D32+np_oilgas!D32+rwc!D32+cmv_c3!D32+'onroad all'!CI32+airports!D32+'ptfire-wild'!D32</f>
        <v>169180.84896188721</v>
      </c>
      <c r="E33" s="20">
        <f>rail!E32+nonpt!E32+ptagfire!E32++nonroad!E32+cmv_c1c2!E32+'ptfire-rx'!E32+ptegu!E32+ptnonipm!E32+pt_oilgas!E32+np_oilgas!E32+rwc!E32+cmv_c3!E32+afdust!BA32+'onroad all'!DE32+'onroad all'!DD32+airports!E32+'ptfire-wild'!E32</f>
        <v>184074.66686685564</v>
      </c>
      <c r="F33" s="20">
        <f>rail!F32+nonpt!F32+ptagfire!F32++nonroad!F32+cmv_c1c2!F32+'ptfire-rx'!F32+ptegu!F32+ptnonipm!F32+pt_oilgas!F32+np_oilgas!F32+rwc!F32+cmv_c3!F32+afdust!BB32+'onroad all'!DD32+airports!F32+'ptfire-wild'!F32</f>
        <v>59481.523546072654</v>
      </c>
      <c r="G33" s="20">
        <f>rail!G32+nonpt!G32+ptagfire!G32++nonroad!G32+'onroad all'!DU32+cmv_c1c2!G32+'ptfire-rx'!G32+ptegu!FH32+ptnonipm!G32+pt_oilgas!G32+np_oilgas!G32+rwc!G32+cmv_c3!G32+airports!G32+'ptfire-wild'!G32</f>
        <v>18871.515401759312</v>
      </c>
      <c r="H33" s="20">
        <f>rail!H32+nonpt!H32+ptagfire!H32++nonroad!H32+'onroad all'!EI32+cmv_c1c2!H32+'ptfire-rx'!H32+ptegu!H32+ptnonipm!H32+pt_oilgas!H32+np_oilgas!H32+rwc!H32+cmv_c3!H32+livestock!C32+airports!H32+'ptfire-wild'!H32+vcp!H32</f>
        <v>353194.23480614997</v>
      </c>
      <c r="I33" s="20">
        <f>rail!AO32+nonpt!BN32+ptagfire!AI32+nonroad!AK32+'onroad all'!H32+cmv_c1c2!N32+'ptfire-rx'!AN32+ptegu!BM32+ptnonipm!BX32+pt_oilgas!BL32+np_oilgas!AT32+rwc!AJ32+cmv_c3!O32+livestock!U32+airports!AJ32+'ptfire-wild'!AK32+vcp!AA32</f>
        <v>3250.61002966464</v>
      </c>
      <c r="J33" s="20">
        <f>rail!AU32+nonpt!BT32+ptagfire!AM32+nonroad!AP32+'onroad all'!P32+cmv_c1c2!T32+'ptfire-rx'!AR32+ptegu!BS32+ptnonipm!CD32+pt_oilgas!BR32+np_oilgas!AZ32+rwc!AN32+cmv_c3!T32+livestock!X32+airports!AM32+'ptfire-wild'!AO32+vcp!AE32</f>
        <v>2841.2614048172013</v>
      </c>
      <c r="K33" s="20">
        <f>rail!BR32+nonpt!CY32+ptagfire!AX32+nonroad!BH32+'onroad all'!BC32+cmv_c1c2!AO32+'ptfire-rx'!BD32+ptegu!CX32+ptnonipm!DP32+pt_oilgas!CV32+np_oilgas!BV32+rwc!BC32+cmv_c3!AP32+livestock!AH32+airports!BE32+'ptfire-wild'!AZ32+vcp!AQ32</f>
        <v>5901.055490700327</v>
      </c>
      <c r="L33" s="20">
        <f>rail!CF32+nonpt!DO32+ptagfire!BG32+nonroad!BT32+'onroad all'!BU32+cmv_c1c2!BC32+'ptfire-rx'!BM32+ptegu!DM32+ptnonipm!EH32+pt_oilgas!DK32+np_oilgas!CJ32+rwc!BP32+cmv_c3!BC32+livestock!AN32+airports!BN32+'ptfire-wild'!BI32+vcp!AX32</f>
        <v>5491.1720302381982</v>
      </c>
      <c r="M33" s="20">
        <f>rail!CG32+nonpt!DQ32+nonroad!BU32+'onroad all'!BY32+cmv_c1c2!BD32+'ptfire-rx'!BO32+ptegu!DO32+ptnonipm!EJ32+pt_oilgas!DM32+np_oilgas!CK32+rwc!BQ32+cmv_c3!BD32+airports!BO32+'ptfire-wild'!BK32+vcp!AY32+ptagfire!BI32</f>
        <v>930.29403643769206</v>
      </c>
      <c r="N33" s="20">
        <f>rail!AN32+nonpt!BK32+nonroad!AJ32+'onroad all'!G32+cmv_c1c2!M32+'ptfire-rx'!AK32+ptegu!BK32+ptnonipm!BU32+pt_oilgas!BJ32+np_oilgas!AS32+rwc!AI32+airports!AH32+cmv_c3!M32+'ptfire-wild'!AI32+ptagfire!AG32</f>
        <v>1027.0858838315703</v>
      </c>
      <c r="O33" s="20">
        <f>rail!AY32+nonpt!BY32+ptagfire!AO32+nonroad!AR32+'onroad all'!Z32+cmv_c1c2!V32+'ptfire-rx'!AT32+ptegu!BX32+ptnonipm!CI32+pt_oilgas!BW32+np_oilgas!BB32+rwc!AP32+airports!AO32+cmv_c3!V32+'ptfire-wild'!AQ32</f>
        <v>503.77608682106404</v>
      </c>
      <c r="P33" s="20">
        <f>rail!AD32+nonroad!AD32+'onroad all'!AK32+'onroad all'!AL32+'onroad all'!AM32+'onroad all'!AN32+'onroad all'!AO32+'onroad all'!AP32+ptnonipm!BI32+SUM(airports!AR32:AW32)+SUM(cmv_c1c2!AC32:AH32)+SUM(cmv_c3!AC32:AH32)</f>
        <v>1756.2324768814999</v>
      </c>
      <c r="Q33" s="20">
        <f>rail!AE32+nonroad!AE32+'onroad all'!AL32+'onroad all'!AM32+'onroad all'!AN32+'onroad all'!AO32+'onroad all'!AP32+ptnonipm!BJ32+SUM(airports!AS32:AW32)+SUM(cmv_c1c2!AD32:AH32)+SUM(cmv_c3!AD32:AH32)</f>
        <v>1662.147334644427</v>
      </c>
      <c r="R33" s="61">
        <f>rail!P32+nonpt!T32+nonroad!R32+'onroad all'!AC32+ptegu!T32+ptnonipm!T32+pt_oilgas!S32+np_oilgas!R32+rwc!N32+SUM(cmv_c1c2!Z32:AA32)+SUM(cmv_c3!Z32:AA32)</f>
        <v>5.2468924605400001E-2</v>
      </c>
      <c r="S33" s="61">
        <f>rail!K32+nonpt!L32+nonroad!U32+'onroad all'!M32+ptegu!L32+ptnonipm!L32+pt_oilgas!K32+np_oilgas!K32+SUM(cmv_c1c2!R32:S32)+SUM(cmv_c3!R32:S32)</f>
        <v>0.76680825199999991</v>
      </c>
      <c r="T33" s="61">
        <f>rail!O32+nonpt!P32+ptegu!P32+ptnonipm!P32+pt_oilgas!O32+np_oilgas!N32+rwc!M32+SUM(cmv_c1c2!W32:X32)+SUM(cmv_c3!W32:X32)</f>
        <v>6.9958113899999994E-2</v>
      </c>
      <c r="U33" s="61">
        <f>rail!V32+nonpt!AI32+nonroad!T32+'onroad all'!CB32+ptegu!AH32+ptnonipm!AL32+pt_oilgas!AG32+np_oilgas!AB32+rwc!T32+SUM(cmv_c1c2!BG32:BH32)+SUM(cmv_c3!BG32:BH32)</f>
        <v>2.9452084451</v>
      </c>
      <c r="V33" s="61">
        <f>rail!T32+nonpt!AE32+nonroad!S32+'onroad all'!BS32+'onroad all'!BT32+ptegu!AD32+ptnonipm!AH32+pt_oilgas!AC32+np_oilgas!X32+rwc!R32+SUM(cmv_c1c2!BA32:BB32)+SUM(cmv_c3!BA32:BB32)</f>
        <v>1.7428980257</v>
      </c>
      <c r="W33" s="61">
        <f>nonpt!CW32+ptegu!CV32+ptnonipm!DN32</f>
        <v>0.48673615564394573</v>
      </c>
      <c r="X33" s="68"/>
      <c r="AA33" s="22" t="s">
        <v>31</v>
      </c>
      <c r="AB33" s="20">
        <f>B33+beis!H32</f>
        <v>843148.21099239995</v>
      </c>
      <c r="AC33" s="20">
        <f t="shared" si="2"/>
        <v>53809.235694871102</v>
      </c>
      <c r="AD33" s="20">
        <f>D33+beis!T32</f>
        <v>185704.99367488723</v>
      </c>
      <c r="AE33" s="20">
        <f t="shared" si="3"/>
        <v>184074.66686685564</v>
      </c>
      <c r="AF33" s="20">
        <f t="shared" si="4"/>
        <v>59481.523546072654</v>
      </c>
      <c r="AG33" s="20">
        <f t="shared" si="5"/>
        <v>18871.515401759312</v>
      </c>
      <c r="AH33" s="20">
        <f>H33+beis!Z32</f>
        <v>863914.49470614898</v>
      </c>
      <c r="AI33" s="20">
        <f>I33+beis!E32</f>
        <v>15507.67528166464</v>
      </c>
      <c r="AJ33" s="20">
        <f t="shared" si="6"/>
        <v>2841.2614048172013</v>
      </c>
      <c r="AK33" s="20">
        <f>K33+beis!N32</f>
        <v>22615.532940700326</v>
      </c>
      <c r="AL33" s="20">
        <f>L33+beis!R32</f>
        <v>81994.247712238197</v>
      </c>
      <c r="AM33" s="20">
        <f t="shared" si="7"/>
        <v>930.29403643769206</v>
      </c>
      <c r="AN33" s="20">
        <f t="shared" si="8"/>
        <v>1027.0858838315703</v>
      </c>
      <c r="AO33" s="20">
        <f t="shared" si="9"/>
        <v>503.77608682106404</v>
      </c>
      <c r="AP33" s="20">
        <f t="shared" si="10"/>
        <v>1756.2324768814999</v>
      </c>
      <c r="AQ33" s="20">
        <f t="shared" si="11"/>
        <v>1662.147334644427</v>
      </c>
      <c r="AR33" s="61">
        <f t="shared" si="12"/>
        <v>5.2468924605400001E-2</v>
      </c>
      <c r="AS33" s="61">
        <f t="shared" si="13"/>
        <v>0.76680825199999991</v>
      </c>
      <c r="AT33" s="61">
        <f t="shared" si="14"/>
        <v>6.9958113899999994E-2</v>
      </c>
      <c r="AU33" s="61">
        <f t="shared" si="15"/>
        <v>2.9452084451</v>
      </c>
      <c r="AV33" s="61">
        <f t="shared" si="16"/>
        <v>1.7428980257</v>
      </c>
      <c r="AX33" s="22" t="s">
        <v>31</v>
      </c>
      <c r="AY33" s="20">
        <f>B33-'ptfire-rx'!B32</f>
        <v>656501.90668340004</v>
      </c>
      <c r="AZ33" s="20">
        <f>C33-'ptfire-rx'!C32</f>
        <v>52679.545011871101</v>
      </c>
      <c r="BA33" s="20">
        <f>D33-'ptfire-rx'!D32</f>
        <v>167962.55183988722</v>
      </c>
      <c r="BB33" s="20">
        <f>E33-'ptfire-rx'!E32</f>
        <v>176349.54734085564</v>
      </c>
      <c r="BC33" s="20">
        <f>F33-'ptfire-rx'!F32</f>
        <v>52792.516340072652</v>
      </c>
      <c r="BD33" s="20">
        <f>G33-'ptfire-rx'!G32</f>
        <v>18269.698309759311</v>
      </c>
      <c r="BE33" s="20">
        <f>H33-'ptfire-rx'!H32</f>
        <v>336154.96694214997</v>
      </c>
      <c r="BF33" s="20">
        <f>I33-'ptfire-rx'!AN32</f>
        <v>2585.8442442337282</v>
      </c>
      <c r="BG33" s="20">
        <f>J33-'ptfire-rx'!AR32</f>
        <v>2697.0424468567794</v>
      </c>
      <c r="BH33" s="20">
        <f>K33-'ptfire-rx'!BD32</f>
        <v>5078.2911507925937</v>
      </c>
      <c r="BI33" s="20">
        <f>L33-'ptfire-rx'!BM32</f>
        <v>4758.7504598554178</v>
      </c>
      <c r="BJ33" s="20">
        <f>M33-'ptfire-rx'!BO32</f>
        <v>804.92945910685705</v>
      </c>
      <c r="BK33" s="20">
        <f>N33-'ptfire-rx'!AK32</f>
        <v>798.26684163184632</v>
      </c>
      <c r="BL33" s="20">
        <f>O33-'ptfire-rx'!AT32</f>
        <v>425.76086682154755</v>
      </c>
      <c r="BM33" s="20">
        <f t="shared" si="17"/>
        <v>1756.2324768814999</v>
      </c>
      <c r="BN33" s="20">
        <f t="shared" si="18"/>
        <v>1662.147334644427</v>
      </c>
      <c r="BO33" s="61">
        <f t="shared" si="19"/>
        <v>5.2468924605400001E-2</v>
      </c>
      <c r="BP33" s="61">
        <f t="shared" si="20"/>
        <v>0.76680825199999991</v>
      </c>
      <c r="BQ33" s="61">
        <f t="shared" si="21"/>
        <v>6.9958113899999994E-2</v>
      </c>
      <c r="BR33" s="61">
        <f t="shared" si="22"/>
        <v>2.9452084451</v>
      </c>
      <c r="BS33" s="61">
        <f t="shared" si="23"/>
        <v>1.7428980257</v>
      </c>
    </row>
    <row r="34" spans="1:71" x14ac:dyDescent="0.25">
      <c r="A34" s="22" t="s">
        <v>32</v>
      </c>
      <c r="B34" s="20">
        <f>rail!B33+nonpt!B33+ptagfire!B33+nonroad!B33+'onroad all'!AG33+cmv_c1c2!B33+'ptfire-rx'!B33+ptegu!B33+ptnonipm!B33+pt_oilgas!B33+np_oilgas!B33+rwc!B33+cmv_c3!B33+airports!B33+'ptfire-wild'!B33</f>
        <v>1223107.6594354198</v>
      </c>
      <c r="C34" s="20">
        <f>rail!C33+nonpt!C33+ptagfire!C33++nonroad!C33+'onroad all'!BZ33+cmv_c1c2!BE33+'ptfire-rx'!C33+ptegu!C33+ptnonipm!C33+pt_oilgas!C33+np_oilgas!C33+rwc!C33+cmv_c3!BE33+livestock!B33+airports!C33+'ptfire-wild'!C33+fertilizer!B33</f>
        <v>40293.855773723903</v>
      </c>
      <c r="D34" s="20">
        <f>rail!D33+nonpt!D33+ptagfire!D33++nonroad!D33+cmv_c1c2!D33+'ptfire-rx'!D33+ptegu!DW33+ptnonipm!D33+pt_oilgas!D33+np_oilgas!D33+rwc!D33+cmv_c3!D33+'onroad all'!CI33+airports!D33+'ptfire-wild'!D33</f>
        <v>217171.37491680603</v>
      </c>
      <c r="E34" s="20">
        <f>rail!E33+nonpt!E33+ptagfire!E33++nonroad!E33+cmv_c1c2!E33+'ptfire-rx'!E33+ptegu!E33+ptnonipm!E33+pt_oilgas!E33+np_oilgas!E33+rwc!E33+cmv_c3!E33+afdust!BA33+'onroad all'!DE33+'onroad all'!DD33+airports!E33+'ptfire-wild'!E33</f>
        <v>90458.087748727936</v>
      </c>
      <c r="F34" s="20">
        <f>rail!F33+nonpt!F33+ptagfire!F33++nonroad!F33+cmv_c1c2!F33+'ptfire-rx'!F33+ptegu!F33+ptnonipm!F33+pt_oilgas!F33+np_oilgas!F33+rwc!F33+cmv_c3!F33+afdust!BB33+'onroad all'!DD33+airports!F33+'ptfire-wild'!F33</f>
        <v>46971.929299491632</v>
      </c>
      <c r="G34" s="20">
        <f>rail!G33+nonpt!G33+ptagfire!G33++nonroad!G33+'onroad all'!DU33+cmv_c1c2!G33+'ptfire-rx'!G33+ptegu!FH33+ptnonipm!G33+pt_oilgas!G33+np_oilgas!G33+rwc!G33+cmv_c3!G33+airports!G33+'ptfire-wild'!G33</f>
        <v>20689.870531967274</v>
      </c>
      <c r="H34" s="20">
        <f>rail!H33+nonpt!H33+ptagfire!H33++nonroad!H33+'onroad all'!EI33+cmv_c1c2!H33+'ptfire-rx'!H33+ptegu!H33+ptnonipm!H33+pt_oilgas!H33+np_oilgas!H33+rwc!H33+cmv_c3!H33+livestock!C33+airports!H33+'ptfire-wild'!H33+vcp!H33</f>
        <v>297260.44144376006</v>
      </c>
      <c r="I34" s="20">
        <f>rail!AO33+nonpt!BN33+ptagfire!AI33+nonroad!AK33+'onroad all'!H33+cmv_c1c2!N33+'ptfire-rx'!AN33+ptegu!BM33+ptnonipm!BX33+pt_oilgas!BL33+np_oilgas!AT33+rwc!AJ33+cmv_c3!O33+livestock!U33+airports!AJ33+'ptfire-wild'!AK33+vcp!AA33</f>
        <v>1418.7311084239607</v>
      </c>
      <c r="J34" s="20">
        <f>rail!AU33+nonpt!BT33+ptagfire!AM33+nonroad!AP33+'onroad all'!P33+cmv_c1c2!T33+'ptfire-rx'!AR33+ptegu!BS33+ptnonipm!CD33+pt_oilgas!BR33+np_oilgas!AZ33+rwc!AN33+cmv_c3!T33+livestock!X33+airports!AM33+'ptfire-wild'!AO33+vcp!AE33</f>
        <v>3077.6843910853454</v>
      </c>
      <c r="K34" s="20">
        <f>rail!BR33+nonpt!CY33+ptagfire!AX33+nonroad!BH33+'onroad all'!BC33+cmv_c1c2!AO33+'ptfire-rx'!BD33+ptegu!CX33+ptnonipm!DP33+pt_oilgas!CV33+np_oilgas!BV33+rwc!BC33+cmv_c3!AP33+livestock!AH33+airports!BE33+'ptfire-wild'!AZ33+vcp!AQ33</f>
        <v>3021.0183314267015</v>
      </c>
      <c r="L34" s="20">
        <f>rail!CF33+nonpt!DO33+ptagfire!BG33+nonroad!BT33+'onroad all'!BU33+cmv_c1c2!BC33+'ptfire-rx'!BM33+ptegu!DM33+ptnonipm!EH33+pt_oilgas!DK33+np_oilgas!CJ33+rwc!BP33+cmv_c3!BC33+livestock!AN33+airports!BN33+'ptfire-wild'!BI33+vcp!AX33</f>
        <v>5949.277674847558</v>
      </c>
      <c r="M34" s="20">
        <f>rail!CG33+nonpt!DQ33+nonroad!BU33+'onroad all'!BY33+cmv_c1c2!BD33+'ptfire-rx'!BO33+ptegu!DO33+ptnonipm!EJ33+pt_oilgas!DM33+np_oilgas!CK33+rwc!BQ33+cmv_c3!BD33+airports!BO33+'ptfire-wild'!BK33+vcp!AY33+ptagfire!BI33</f>
        <v>495.30441527543348</v>
      </c>
      <c r="N34" s="20">
        <f>rail!AN33+nonpt!BK33+nonroad!AJ33+'onroad all'!G33+cmv_c1c2!M33+'ptfire-rx'!AK33+ptegu!BK33+ptnonipm!BU33+pt_oilgas!BJ33+np_oilgas!AS33+rwc!AI33+airports!AH33+cmv_c3!M33+'ptfire-wild'!AI33+ptagfire!AG33</f>
        <v>213.29425225465235</v>
      </c>
      <c r="O34" s="20">
        <f>rail!AY33+nonpt!BY33+ptagfire!AO33+nonroad!AR33+'onroad all'!Z33+cmv_c1c2!V33+'ptfire-rx'!AT33+ptegu!BX33+ptnonipm!CI33+pt_oilgas!BW33+np_oilgas!BB33+rwc!AP33+airports!AO33+cmv_c3!V33+'ptfire-wild'!AQ33</f>
        <v>444.39093713584435</v>
      </c>
      <c r="P34" s="20">
        <f>rail!AD33+nonroad!AD33+'onroad all'!AK33+'onroad all'!AL33+'onroad all'!AM33+'onroad all'!AN33+'onroad all'!AO33+'onroad all'!AP33+ptnonipm!BI33+SUM(airports!AR33:AW33)+SUM(cmv_c1c2!AC33:AH33)+SUM(cmv_c3!AC33:AH33)</f>
        <v>3672.0291279270355</v>
      </c>
      <c r="Q34" s="20">
        <f>rail!AE33+nonroad!AE33+'onroad all'!AL33+'onroad all'!AM33+'onroad all'!AN33+'onroad all'!AO33+'onroad all'!AP33+ptnonipm!BJ33+SUM(airports!AS33:AW33)+SUM(cmv_c1c2!AD33:AH33)+SUM(cmv_c3!AD33:AH33)</f>
        <v>3486.476436957525</v>
      </c>
      <c r="R34" s="61">
        <f>rail!P33+nonpt!T33+nonroad!R33+'onroad all'!AC33+ptegu!T33+ptnonipm!T33+pt_oilgas!S33+np_oilgas!R33+rwc!N33+SUM(cmv_c1c2!Z33:AA33)+SUM(cmv_c3!Z33:AA33)</f>
        <v>0.23880699864425403</v>
      </c>
      <c r="S34" s="61">
        <f>rail!K33+nonpt!L33+nonroad!U33+'onroad all'!M33+ptegu!L33+ptnonipm!L33+pt_oilgas!K33+np_oilgas!K33+SUM(cmv_c1c2!R33:S33)+SUM(cmv_c3!R33:S33)</f>
        <v>1.371539006132473</v>
      </c>
      <c r="T34" s="61">
        <f>rail!O33+nonpt!P33+ptegu!P33+ptnonipm!P33+pt_oilgas!O33+np_oilgas!N33+rwc!M33+SUM(cmv_c1c2!W33:X33)+SUM(cmv_c3!W33:X33)</f>
        <v>0.64855726602975405</v>
      </c>
      <c r="U34" s="61">
        <f>rail!V33+nonpt!AI33+nonroad!T33+'onroad all'!CB33+ptegu!AH33+ptnonipm!AL33+pt_oilgas!AG33+np_oilgas!AB33+rwc!T33+SUM(cmv_c1c2!BG33:BH33)+SUM(cmv_c3!BG33:BH33)</f>
        <v>10.20989397755206</v>
      </c>
      <c r="V34" s="61">
        <f>rail!T33+nonpt!AE33+nonroad!S33+'onroad all'!BS33+'onroad all'!BT33+ptegu!AD33+ptnonipm!AH33+pt_oilgas!AC33+np_oilgas!X33+rwc!R33+SUM(cmv_c1c2!BA33:BB33)+SUM(cmv_c3!BA33:BB33)</f>
        <v>9.599974952242972</v>
      </c>
      <c r="W34" s="61">
        <f>nonpt!CW33+ptegu!CV33+ptnonipm!DN33</f>
        <v>0.27417209152513372</v>
      </c>
      <c r="X34" s="68" t="s">
        <v>572</v>
      </c>
      <c r="AA34" s="22" t="s">
        <v>32</v>
      </c>
      <c r="AB34" s="20">
        <f>B34+beis!H33</f>
        <v>1276340.6731484199</v>
      </c>
      <c r="AC34" s="20">
        <f t="shared" si="2"/>
        <v>40293.855773723903</v>
      </c>
      <c r="AD34" s="20">
        <f>D34+beis!T33</f>
        <v>228371.33094070334</v>
      </c>
      <c r="AE34" s="20">
        <f t="shared" si="3"/>
        <v>90458.087748727936</v>
      </c>
      <c r="AF34" s="20">
        <f t="shared" si="4"/>
        <v>46971.929299491632</v>
      </c>
      <c r="AG34" s="20">
        <f t="shared" si="5"/>
        <v>20689.870531967274</v>
      </c>
      <c r="AH34" s="20">
        <f>H34+beis!Z33</f>
        <v>645647.29598376004</v>
      </c>
      <c r="AI34" s="20">
        <f>I34+beis!E33</f>
        <v>6985.5777274239508</v>
      </c>
      <c r="AJ34" s="20">
        <f t="shared" si="6"/>
        <v>3077.6843910853454</v>
      </c>
      <c r="AK34" s="20">
        <f>K34+beis!N33</f>
        <v>10612.312287426703</v>
      </c>
      <c r="AL34" s="20">
        <f>L34+beis!R33</f>
        <v>28948.526351947559</v>
      </c>
      <c r="AM34" s="20">
        <f t="shared" si="7"/>
        <v>495.30441527543348</v>
      </c>
      <c r="AN34" s="20">
        <f t="shared" si="8"/>
        <v>213.29425225465235</v>
      </c>
      <c r="AO34" s="20">
        <f t="shared" si="9"/>
        <v>444.39093713584435</v>
      </c>
      <c r="AP34" s="20">
        <f t="shared" si="10"/>
        <v>3672.0291279270355</v>
      </c>
      <c r="AQ34" s="20">
        <f t="shared" si="11"/>
        <v>3486.476436957525</v>
      </c>
      <c r="AR34" s="61">
        <f t="shared" si="12"/>
        <v>0.23880699864425403</v>
      </c>
      <c r="AS34" s="61">
        <f t="shared" si="13"/>
        <v>1.371539006132473</v>
      </c>
      <c r="AT34" s="61">
        <f t="shared" si="14"/>
        <v>0.64855726602975405</v>
      </c>
      <c r="AU34" s="61">
        <f t="shared" si="15"/>
        <v>10.20989397755206</v>
      </c>
      <c r="AV34" s="61">
        <f t="shared" si="16"/>
        <v>9.599974952242972</v>
      </c>
      <c r="AX34" s="22" t="s">
        <v>32</v>
      </c>
      <c r="AY34" s="20">
        <f>B34-'ptfire-rx'!B33</f>
        <v>1209943.6673614199</v>
      </c>
      <c r="AZ34" s="20">
        <f>C34-'ptfire-rx'!C33</f>
        <v>40078.0752047239</v>
      </c>
      <c r="BA34" s="20">
        <f>D34-'ptfire-rx'!D33</f>
        <v>216997.65173380604</v>
      </c>
      <c r="BB34" s="20">
        <f>E34-'ptfire-rx'!E33</f>
        <v>89120.746445727942</v>
      </c>
      <c r="BC34" s="20">
        <f>F34-'ptfire-rx'!F33</f>
        <v>45837.36464349163</v>
      </c>
      <c r="BD34" s="20">
        <f>G34-'ptfire-rx'!G33</f>
        <v>20592.776843967273</v>
      </c>
      <c r="BE34" s="20">
        <f>H34-'ptfire-rx'!H33</f>
        <v>294151.71136776009</v>
      </c>
      <c r="BF34" s="20">
        <f>I34-'ptfire-rx'!AN33</f>
        <v>1353.6573329911223</v>
      </c>
      <c r="BG34" s="20">
        <f>J34-'ptfire-rx'!AR33</f>
        <v>3049.6224102854339</v>
      </c>
      <c r="BH34" s="20">
        <f>K34-'ptfire-rx'!BD33</f>
        <v>2854.2809959889096</v>
      </c>
      <c r="BI34" s="20">
        <f>L34-'ptfire-rx'!BM33</f>
        <v>5851.094341236766</v>
      </c>
      <c r="BJ34" s="20">
        <f>M34-'ptfire-rx'!BO33</f>
        <v>475.72662999914786</v>
      </c>
      <c r="BK34" s="20">
        <f>N34-'ptfire-rx'!AK33</f>
        <v>180.70948675187225</v>
      </c>
      <c r="BL34" s="20">
        <f>O34-'ptfire-rx'!AT33</f>
        <v>418.97386314256045</v>
      </c>
      <c r="BM34" s="20">
        <f t="shared" si="17"/>
        <v>3672.0291279270355</v>
      </c>
      <c r="BN34" s="20">
        <f t="shared" si="18"/>
        <v>3486.476436957525</v>
      </c>
      <c r="BO34" s="61">
        <f t="shared" si="19"/>
        <v>0.23880699864425403</v>
      </c>
      <c r="BP34" s="61">
        <f t="shared" si="20"/>
        <v>1.371539006132473</v>
      </c>
      <c r="BQ34" s="61">
        <f t="shared" si="21"/>
        <v>0.64855726602975405</v>
      </c>
      <c r="BR34" s="61">
        <f t="shared" si="22"/>
        <v>10.20989397755206</v>
      </c>
      <c r="BS34" s="61">
        <f t="shared" si="23"/>
        <v>9.599974952242972</v>
      </c>
    </row>
    <row r="35" spans="1:71" x14ac:dyDescent="0.25">
      <c r="A35" s="22" t="s">
        <v>33</v>
      </c>
      <c r="B35" s="20">
        <f>rail!B34+nonpt!B34+ptagfire!B34+nonroad!B34+'onroad all'!AG34+cmv_c1c2!B34+'ptfire-rx'!B34+ptegu!B34+ptnonipm!B34+pt_oilgas!B34+np_oilgas!B34+rwc!B34+cmv_c3!B34+airports!B34+'ptfire-wild'!B34</f>
        <v>1444368.9560621597</v>
      </c>
      <c r="C35" s="20">
        <f>rail!C34+nonpt!C34+ptagfire!C34++nonroad!C34+'onroad all'!BZ34+cmv_c1c2!BE34+'ptfire-rx'!C34+ptegu!C34+ptnonipm!C34+pt_oilgas!C34+np_oilgas!C34+rwc!C34+cmv_c3!BE34+livestock!B34+airports!C34+'ptfire-wild'!C34+fertilizer!B34</f>
        <v>208157.56386773649</v>
      </c>
      <c r="D35" s="20">
        <f>rail!D34+nonpt!D34+ptagfire!D34++nonroad!D34+cmv_c1c2!D34+'ptfire-rx'!D34+ptegu!DW34+ptnonipm!D34+pt_oilgas!D34+np_oilgas!D34+rwc!D34+cmv_c3!D34+'onroad all'!CI34+airports!D34+'ptfire-wild'!D34</f>
        <v>205309.07670242837</v>
      </c>
      <c r="E35" s="20">
        <f>rail!E34+nonpt!E34+ptagfire!E34++nonroad!E34+cmv_c1c2!E34+'ptfire-rx'!E34+ptegu!E34+ptnonipm!E34+pt_oilgas!E34+np_oilgas!E34+rwc!E34+cmv_c3!E34+afdust!BA34+'onroad all'!DE34+'onroad all'!DD34+airports!E34+'ptfire-wild'!E34</f>
        <v>127963.97977482105</v>
      </c>
      <c r="F35" s="20">
        <f>rail!F34+nonpt!F34+ptagfire!F34++nonroad!F34+cmv_c1c2!F34+'ptfire-rx'!F34+ptegu!F34+ptnonipm!F34+pt_oilgas!F34+np_oilgas!F34+rwc!F34+cmv_c3!F34+afdust!BB34+'onroad all'!DD34+airports!F34+'ptfire-wild'!F34</f>
        <v>63689.572316616992</v>
      </c>
      <c r="G35" s="20">
        <f>rail!G34+nonpt!G34+ptagfire!G34++nonroad!G34+'onroad all'!DU34+cmv_c1c2!G34+'ptfire-rx'!G34+ptegu!FH34+ptnonipm!G34+pt_oilgas!G34+np_oilgas!G34+rwc!G34+cmv_c3!G34+airports!G34+'ptfire-wild'!G34</f>
        <v>44719.6151643708</v>
      </c>
      <c r="H35" s="20">
        <f>rail!H34+nonpt!H34+ptagfire!H34++nonroad!H34+'onroad all'!EI34+cmv_c1c2!H34+'ptfire-rx'!H34+ptegu!H34+ptnonipm!H34+pt_oilgas!H34+np_oilgas!H34+rwc!H34+cmv_c3!H34+livestock!C34+airports!H34+'ptfire-wild'!H34+vcp!H34</f>
        <v>289461.44431516097</v>
      </c>
      <c r="I35" s="20">
        <f>rail!AO34+nonpt!BN34+ptagfire!AI34+nonroad!AK34+'onroad all'!H34+cmv_c1c2!N34+'ptfire-rx'!AN34+ptegu!BM34+ptnonipm!BX34+pt_oilgas!BL34+np_oilgas!AT34+rwc!AJ34+cmv_c3!O34+livestock!U34+airports!AJ34+'ptfire-wild'!AK34+vcp!AA34</f>
        <v>3161.6209051138812</v>
      </c>
      <c r="J35" s="20">
        <f>rail!AU34+nonpt!BT34+ptagfire!AM34+nonroad!AP34+'onroad all'!P34+cmv_c1c2!T34+'ptfire-rx'!AR34+ptegu!BS34+ptnonipm!CD34+pt_oilgas!BR34+np_oilgas!AZ34+rwc!AN34+cmv_c3!T34+livestock!X34+airports!AM34+'ptfire-wild'!AO34+vcp!AE34</f>
        <v>3523.2901545835234</v>
      </c>
      <c r="K35" s="20">
        <f>rail!BR34+nonpt!CY34+ptagfire!AX34+nonroad!BH34+'onroad all'!BC34+cmv_c1c2!AO34+'ptfire-rx'!BD34+ptegu!CX34+ptnonipm!DP34+pt_oilgas!CV34+np_oilgas!BV34+rwc!BC34+cmv_c3!AP34+livestock!AH34+airports!BE34+'ptfire-wild'!AZ34+vcp!AQ34</f>
        <v>6309.3477979496702</v>
      </c>
      <c r="L35" s="20">
        <f>rail!CF34+nonpt!DO34+ptagfire!BG34+nonroad!BT34+'onroad all'!BU34+cmv_c1c2!BC34+'ptfire-rx'!BM34+ptegu!DM34+ptnonipm!EH34+pt_oilgas!DK34+np_oilgas!CJ34+rwc!BP34+cmv_c3!BC34+livestock!AN34+airports!BN34+'ptfire-wild'!BI34+vcp!AX34</f>
        <v>7946.0130107759633</v>
      </c>
      <c r="M35" s="20">
        <f>rail!CG34+nonpt!DQ34+nonroad!BU34+'onroad all'!BY34+cmv_c1c2!BD34+'ptfire-rx'!BO34+ptegu!DO34+ptnonipm!EJ34+pt_oilgas!DM34+np_oilgas!CK34+rwc!BQ34+cmv_c3!BD34+airports!BO34+'ptfire-wild'!BK34+vcp!AY34+ptagfire!BI34</f>
        <v>652.18545976993687</v>
      </c>
      <c r="N35" s="20">
        <f>rail!AN34+nonpt!BK34+nonroad!AJ34+'onroad all'!G34+cmv_c1c2!M34+'ptfire-rx'!AK34+ptegu!BK34+ptnonipm!BU34+pt_oilgas!BJ34+np_oilgas!AS34+rwc!AI34+airports!AH34+cmv_c3!M34+'ptfire-wild'!AI34+ptagfire!AG34</f>
        <v>937.33566392669866</v>
      </c>
      <c r="O35" s="20">
        <f>rail!AY34+nonpt!BY34+ptagfire!AO34+nonroad!AR34+'onroad all'!Z34+cmv_c1c2!V34+'ptfire-rx'!AT34+ptegu!BX34+ptnonipm!CI34+pt_oilgas!BW34+np_oilgas!BB34+rwc!AP34+airports!AO34+cmv_c3!V34+'ptfire-wild'!AQ34</f>
        <v>886.49071341013348</v>
      </c>
      <c r="P35" s="20">
        <f>rail!AD34+nonroad!AD34+'onroad all'!AK34+'onroad all'!AL34+'onroad all'!AM34+'onroad all'!AN34+'onroad all'!AO34+'onroad all'!AP34+ptnonipm!BI34+SUM(airports!AR34:AW34)+SUM(cmv_c1c2!AC34:AH34)+SUM(cmv_c3!AC34:AH34)</f>
        <v>2793.2788890324941</v>
      </c>
      <c r="Q35" s="20">
        <f>rail!AE34+nonroad!AE34+'onroad all'!AL34+'onroad all'!AM34+'onroad all'!AN34+'onroad all'!AO34+'onroad all'!AP34+ptnonipm!BJ34+SUM(airports!AS34:AW34)+SUM(cmv_c1c2!AD34:AH34)+SUM(cmv_c3!AD34:AH34)</f>
        <v>2646.1816246189214</v>
      </c>
      <c r="R35" s="61">
        <f>rail!P34+nonpt!T34+nonroad!R34+'onroad all'!AC34+ptegu!T34+ptnonipm!T34+pt_oilgas!S34+np_oilgas!R34+rwc!N34+SUM(cmv_c1c2!Z34:AA34)+SUM(cmv_c3!Z34:AA34)</f>
        <v>2.693059458909878</v>
      </c>
      <c r="S35" s="61">
        <f>rail!K34+nonpt!L34+nonroad!U34+'onroad all'!M34+ptegu!L34+ptnonipm!L34+pt_oilgas!K34+np_oilgas!K34+SUM(cmv_c1c2!R34:S34)+SUM(cmv_c3!R34:S34)</f>
        <v>1.3413196091756288</v>
      </c>
      <c r="T35" s="61">
        <f>rail!O34+nonpt!P34+ptegu!P34+ptnonipm!P34+pt_oilgas!O34+np_oilgas!N34+rwc!M34+SUM(cmv_c1c2!W34:X34)+SUM(cmv_c3!W34:X34)</f>
        <v>0.5372307746812599</v>
      </c>
      <c r="U35" s="61">
        <f>rail!V34+nonpt!AI34+nonroad!T34+'onroad all'!CB34+ptegu!AH34+ptnonipm!AL34+pt_oilgas!AG34+np_oilgas!AB34+rwc!T34+SUM(cmv_c1c2!BG34:BH34)+SUM(cmv_c3!BG34:BH34)</f>
        <v>4.9490522669463921</v>
      </c>
      <c r="V35" s="61">
        <f>rail!T34+nonpt!AE34+nonroad!S34+'onroad all'!BS34+'onroad all'!BT34+ptegu!AD34+ptnonipm!AH34+pt_oilgas!AC34+np_oilgas!X34+rwc!R34+SUM(cmv_c1c2!BA34:BB34)+SUM(cmv_c3!BA34:BB34)</f>
        <v>23.279271325361542</v>
      </c>
      <c r="W35" s="61">
        <f>nonpt!CW34+ptegu!CV34+ptnonipm!DN34</f>
        <v>0.75262424201017719</v>
      </c>
      <c r="X35" s="68" t="s">
        <v>572</v>
      </c>
      <c r="AA35" s="22" t="s">
        <v>33</v>
      </c>
      <c r="AB35" s="20">
        <f>B35+beis!H34</f>
        <v>1538924.9999921597</v>
      </c>
      <c r="AC35" s="20">
        <f t="shared" si="2"/>
        <v>208157.56386773649</v>
      </c>
      <c r="AD35" s="20">
        <f>D35+beis!T34</f>
        <v>227120.31248590836</v>
      </c>
      <c r="AE35" s="20">
        <f t="shared" si="3"/>
        <v>127963.97977482105</v>
      </c>
      <c r="AF35" s="20">
        <f t="shared" si="4"/>
        <v>63689.572316616992</v>
      </c>
      <c r="AG35" s="20">
        <f t="shared" si="5"/>
        <v>44719.6151643708</v>
      </c>
      <c r="AH35" s="20">
        <f>H35+beis!Z34</f>
        <v>1138184.7353751599</v>
      </c>
      <c r="AI35" s="20">
        <f>I35+beis!E34</f>
        <v>13058.281300113882</v>
      </c>
      <c r="AJ35" s="20">
        <f t="shared" si="6"/>
        <v>3523.2901545835234</v>
      </c>
      <c r="AK35" s="20">
        <f>K35+beis!N34</f>
        <v>19805.04641594967</v>
      </c>
      <c r="AL35" s="20">
        <f>L35+beis!R34</f>
        <v>56608.578495575865</v>
      </c>
      <c r="AM35" s="20">
        <f t="shared" si="7"/>
        <v>652.18545976993687</v>
      </c>
      <c r="AN35" s="20">
        <f t="shared" si="8"/>
        <v>937.33566392669866</v>
      </c>
      <c r="AO35" s="20">
        <f t="shared" si="9"/>
        <v>886.49071341013348</v>
      </c>
      <c r="AP35" s="20">
        <f t="shared" si="10"/>
        <v>2793.2788890324941</v>
      </c>
      <c r="AQ35" s="20">
        <f t="shared" si="11"/>
        <v>2646.1816246189214</v>
      </c>
      <c r="AR35" s="61">
        <f t="shared" si="12"/>
        <v>2.693059458909878</v>
      </c>
      <c r="AS35" s="61">
        <f t="shared" si="13"/>
        <v>1.3413196091756288</v>
      </c>
      <c r="AT35" s="61">
        <f t="shared" si="14"/>
        <v>0.5372307746812599</v>
      </c>
      <c r="AU35" s="61">
        <f t="shared" si="15"/>
        <v>4.9490522669463921</v>
      </c>
      <c r="AV35" s="61">
        <f t="shared" si="16"/>
        <v>23.279271325361542</v>
      </c>
      <c r="AX35" s="22" t="s">
        <v>33</v>
      </c>
      <c r="AY35" s="20">
        <f>B35-'ptfire-rx'!B34</f>
        <v>1226636.3310021597</v>
      </c>
      <c r="AZ35" s="20">
        <f>C35-'ptfire-rx'!C34</f>
        <v>204573.95612673648</v>
      </c>
      <c r="BA35" s="20">
        <f>D35-'ptfire-rx'!D34</f>
        <v>201524.03369342838</v>
      </c>
      <c r="BB35" s="20">
        <f>E35-'ptfire-rx'!E34</f>
        <v>104963.06950982106</v>
      </c>
      <c r="BC35" s="20">
        <f>F35-'ptfire-rx'!F34</f>
        <v>44153.190696616992</v>
      </c>
      <c r="BD35" s="20">
        <f>G35-'ptfire-rx'!G34</f>
        <v>42835.501601370801</v>
      </c>
      <c r="BE35" s="20">
        <f>H35-'ptfire-rx'!H34</f>
        <v>237699.24671216097</v>
      </c>
      <c r="BF35" s="20">
        <f>I35-'ptfire-rx'!AN34</f>
        <v>1874.1641637092812</v>
      </c>
      <c r="BG35" s="20">
        <f>J35-'ptfire-rx'!AR34</f>
        <v>2978.9267292908153</v>
      </c>
      <c r="BH35" s="20">
        <f>K35-'ptfire-rx'!BD34</f>
        <v>3074.0285555825203</v>
      </c>
      <c r="BI35" s="20">
        <f>L35-'ptfire-rx'!BM34</f>
        <v>6034.5487632349032</v>
      </c>
      <c r="BJ35" s="20">
        <f>M35-'ptfire-rx'!BO34</f>
        <v>274.9760747260209</v>
      </c>
      <c r="BK35" s="20">
        <f>N35-'ptfire-rx'!AK34</f>
        <v>295.9987925308717</v>
      </c>
      <c r="BL35" s="20">
        <f>O35-'ptfire-rx'!AT34</f>
        <v>396.19012261160947</v>
      </c>
      <c r="BM35" s="20">
        <f t="shared" si="17"/>
        <v>2793.2788890324941</v>
      </c>
      <c r="BN35" s="20">
        <f t="shared" si="18"/>
        <v>2646.1816246189214</v>
      </c>
      <c r="BO35" s="61">
        <f t="shared" si="19"/>
        <v>2.693059458909878</v>
      </c>
      <c r="BP35" s="61">
        <f t="shared" si="20"/>
        <v>1.3413196091756288</v>
      </c>
      <c r="BQ35" s="61">
        <f t="shared" si="21"/>
        <v>0.5372307746812599</v>
      </c>
      <c r="BR35" s="61">
        <f t="shared" si="22"/>
        <v>4.9490522669463921</v>
      </c>
      <c r="BS35" s="61">
        <f t="shared" si="23"/>
        <v>23.279271325361542</v>
      </c>
    </row>
    <row r="36" spans="1:71" x14ac:dyDescent="0.25">
      <c r="A36" s="22" t="s">
        <v>34</v>
      </c>
      <c r="B36" s="20">
        <f>rail!B35+nonpt!B35+ptagfire!B35+nonroad!B35+'onroad all'!AG35+cmv_c1c2!B35+'ptfire-rx'!B35+ptegu!B35+ptnonipm!B35+pt_oilgas!B35+np_oilgas!B35+rwc!B35+cmv_c3!B35+airports!B35+'ptfire-wild'!B35</f>
        <v>289357.14632899989</v>
      </c>
      <c r="C36" s="20">
        <f>rail!C35+nonpt!C35+ptagfire!C35++nonroad!C35+'onroad all'!BZ35+cmv_c1c2!BE35+'ptfire-rx'!C35+ptegu!C35+ptnonipm!C35+pt_oilgas!C35+np_oilgas!C35+rwc!C35+cmv_c3!BE35+livestock!B35+airports!C35+'ptfire-wild'!C35+fertilizer!B35</f>
        <v>91756.891515236086</v>
      </c>
      <c r="D36" s="20">
        <f>rail!D35+nonpt!D35+ptagfire!D35++nonroad!D35+cmv_c1c2!D35+'ptfire-rx'!D35+ptegu!DW35+ptnonipm!D35+pt_oilgas!D35+np_oilgas!D35+rwc!D35+cmv_c3!D35+'onroad all'!CI35+airports!D35+'ptfire-wild'!D35</f>
        <v>144594.15238514909</v>
      </c>
      <c r="E36" s="20">
        <f>rail!E35+nonpt!E35+ptagfire!E35++nonroad!E35+cmv_c1c2!E35+'ptfire-rx'!E35+ptegu!E35+ptnonipm!E35+pt_oilgas!E35+np_oilgas!E35+rwc!E35+cmv_c3!E35+afdust!BA35+'onroad all'!DE35+'onroad all'!DD35+airports!E35+'ptfire-wild'!E35</f>
        <v>186897.90240138321</v>
      </c>
      <c r="F36" s="20">
        <f>rail!F35+nonpt!F35+ptagfire!F35++nonroad!F35+cmv_c1c2!F35+'ptfire-rx'!F35+ptegu!F35+ptnonipm!F35+pt_oilgas!F35+np_oilgas!F35+rwc!F35+cmv_c3!F35+afdust!BB35+'onroad all'!DD35+airports!F35+'ptfire-wild'!F35</f>
        <v>44580.663556496176</v>
      </c>
      <c r="G36" s="20">
        <f>rail!G35+nonpt!G35+ptagfire!G35++nonroad!G35+'onroad all'!DU35+cmv_c1c2!G35+'ptfire-rx'!G35+ptegu!FH35+ptnonipm!G35+pt_oilgas!G35+np_oilgas!G35+rwc!G35+cmv_c3!G35+airports!G35+'ptfire-wild'!G35</f>
        <v>107472.05006977581</v>
      </c>
      <c r="H36" s="20">
        <f>rail!H35+nonpt!H35+ptagfire!H35++nonroad!H35+'onroad all'!EI35+cmv_c1c2!H35+'ptfire-rx'!H35+ptegu!H35+ptnonipm!H35+pt_oilgas!H35+np_oilgas!H35+rwc!H35+cmv_c3!H35+livestock!C35+airports!H35+'ptfire-wild'!H35+vcp!H35</f>
        <v>486233.73042615998</v>
      </c>
      <c r="I36" s="20">
        <f>rail!AO35+nonpt!BN35+ptagfire!AI35+nonroad!AK35+'onroad all'!H35+cmv_c1c2!N35+'ptfire-rx'!AN35+ptegu!BM35+ptnonipm!BX35+pt_oilgas!BL35+np_oilgas!AT35+rwc!AJ35+cmv_c3!O35+livestock!U35+airports!AJ35+'ptfire-wild'!AK35+vcp!AA35</f>
        <v>1558.7137134082679</v>
      </c>
      <c r="J36" s="20">
        <f>rail!AU35+nonpt!BT35+ptagfire!AM35+nonroad!AP35+'onroad all'!P35+cmv_c1c2!T35+'ptfire-rx'!AR35+ptegu!BS35+ptnonipm!CD35+pt_oilgas!BR35+np_oilgas!AZ35+rwc!AN35+cmv_c3!T35+livestock!X35+airports!AM35+'ptfire-wild'!AO35+vcp!AE35</f>
        <v>5639.6071360997084</v>
      </c>
      <c r="K36" s="20">
        <f>rail!BR35+nonpt!CY35+ptagfire!AX35+nonroad!BH35+'onroad all'!BC35+cmv_c1c2!AO35+'ptfire-rx'!BD35+ptegu!CX35+ptnonipm!DP35+pt_oilgas!CV35+np_oilgas!BV35+rwc!BC35+cmv_c3!AP35+livestock!AH35+airports!BE35+'ptfire-wild'!AZ35+vcp!AQ35</f>
        <v>5529.0163742659233</v>
      </c>
      <c r="L36" s="20">
        <f>rail!CF35+nonpt!DO35+ptagfire!BG35+nonroad!BT35+'onroad all'!BU35+cmv_c1c2!BC35+'ptfire-rx'!BM35+ptegu!DM35+ptnonipm!EH35+pt_oilgas!DK35+np_oilgas!CJ35+rwc!BP35+cmv_c3!BC35+livestock!AN35+airports!BN35+'ptfire-wild'!BI35+vcp!AX35</f>
        <v>2019.8456125166017</v>
      </c>
      <c r="M36" s="20">
        <f>rail!CG35+nonpt!DQ35+nonroad!BU35+'onroad all'!BY35+cmv_c1c2!BD35+'ptfire-rx'!BO35+ptegu!DO35+ptnonipm!EJ35+pt_oilgas!DM35+np_oilgas!CK35+rwc!BQ35+cmv_c3!BD35+airports!BO35+'ptfire-wild'!BK35+vcp!AY35+ptagfire!BI35</f>
        <v>310.53356849986272</v>
      </c>
      <c r="N36" s="20">
        <f>rail!AN35+nonpt!BK35+nonroad!AJ35+'onroad all'!G35+cmv_c1c2!M35+'ptfire-rx'!AK35+ptegu!BK35+ptnonipm!BU35+pt_oilgas!BJ35+np_oilgas!AS35+rwc!AI35+airports!AH35+cmv_c3!M35+'ptfire-wild'!AI35+ptagfire!AG35</f>
        <v>361.8486109521009</v>
      </c>
      <c r="O36" s="20">
        <f>rail!AY35+nonpt!BY35+ptagfire!AO35+nonroad!AR35+'onroad all'!Z35+cmv_c1c2!V35+'ptfire-rx'!AT35+ptegu!BX35+ptnonipm!CI35+pt_oilgas!BW35+np_oilgas!BB35+rwc!AP35+airports!AO35+cmv_c3!V35+'ptfire-wild'!AQ35</f>
        <v>184.51861412020526</v>
      </c>
      <c r="P36" s="20">
        <f>rail!AD35+nonroad!AD35+'onroad all'!AK35+'onroad all'!AL35+'onroad all'!AM35+'onroad all'!AN35+'onroad all'!AO35+'onroad all'!AP35+ptnonipm!BI35+SUM(airports!AR35:AW35)+SUM(cmv_c1c2!AC35:AH35)+SUM(cmv_c3!AC35:AH35)</f>
        <v>2563.5053159176114</v>
      </c>
      <c r="Q36" s="20">
        <f>rail!AE35+nonroad!AE35+'onroad all'!AL35+'onroad all'!AM35+'onroad all'!AN35+'onroad all'!AO35+'onroad all'!AP35+ptnonipm!BJ35+SUM(airports!AS35:AW35)+SUM(cmv_c1c2!AD35:AH35)+SUM(cmv_c3!AD35:AH35)</f>
        <v>2470.1145378869001</v>
      </c>
      <c r="R36" s="61">
        <f>rail!P35+nonpt!T35+nonroad!R35+'onroad all'!AC35+ptegu!T35+ptnonipm!T35+pt_oilgas!S35+np_oilgas!R35+rwc!N35+SUM(cmv_c1c2!Z35:AA35)+SUM(cmv_c3!Z35:AA35)</f>
        <v>0.67928392430199991</v>
      </c>
      <c r="S36" s="61">
        <f>rail!K35+nonpt!L35+nonroad!U35+'onroad all'!M35+ptegu!L35+ptnonipm!L35+pt_oilgas!K35+np_oilgas!K35+SUM(cmv_c1c2!R35:S35)+SUM(cmv_c3!R35:S35)</f>
        <v>2.8957744116000002</v>
      </c>
      <c r="T36" s="61">
        <f>rail!O35+nonpt!P35+ptegu!P35+ptnonipm!P35+pt_oilgas!O35+np_oilgas!N35+rwc!M35+SUM(cmv_c1c2!W35:X35)+SUM(cmv_c3!W35:X35)</f>
        <v>0.159818243</v>
      </c>
      <c r="U36" s="61">
        <f>rail!V35+nonpt!AI35+nonroad!T35+'onroad all'!CB35+ptegu!AH35+ptnonipm!AL35+pt_oilgas!AG35+np_oilgas!AB35+rwc!T35+SUM(cmv_c1c2!BG35:BH35)+SUM(cmv_c3!BG35:BH35)</f>
        <v>5.6647210115999993</v>
      </c>
      <c r="V36" s="61">
        <f>rail!T35+nonpt!AE35+nonroad!S35+'onroad all'!BS35+'onroad all'!BT35+ptegu!AD35+ptnonipm!AH35+pt_oilgas!AC35+np_oilgas!X35+rwc!R35+SUM(cmv_c1c2!BA35:BB35)+SUM(cmv_c3!BA35:BB35)</f>
        <v>8.6407088874999989</v>
      </c>
      <c r="W36" s="61">
        <f>nonpt!CW35+ptegu!CV35+ptnonipm!DN35</f>
        <v>2.6145317987231599E-3</v>
      </c>
      <c r="X36" s="68" t="s">
        <v>572</v>
      </c>
      <c r="AA36" s="22" t="s">
        <v>34</v>
      </c>
      <c r="AB36" s="20">
        <f>B36+beis!H35</f>
        <v>331103.19297699991</v>
      </c>
      <c r="AC36" s="20">
        <f t="shared" si="2"/>
        <v>91756.891515236086</v>
      </c>
      <c r="AD36" s="20">
        <f>D36+beis!T35</f>
        <v>173761.3880611723</v>
      </c>
      <c r="AE36" s="20">
        <f t="shared" si="3"/>
        <v>186897.90240138321</v>
      </c>
      <c r="AF36" s="20">
        <f t="shared" si="4"/>
        <v>44580.663556496176</v>
      </c>
      <c r="AG36" s="20">
        <f t="shared" si="5"/>
        <v>107472.05006977581</v>
      </c>
      <c r="AH36" s="20">
        <f>H36+beis!Z35</f>
        <v>610369.83973616001</v>
      </c>
      <c r="AI36" s="20">
        <f>I36+beis!E35</f>
        <v>5931.9990137082677</v>
      </c>
      <c r="AJ36" s="20">
        <f t="shared" si="6"/>
        <v>5639.6071360997084</v>
      </c>
      <c r="AK36" s="20">
        <f>K36+beis!N35</f>
        <v>11492.699725265913</v>
      </c>
      <c r="AL36" s="20">
        <f>L36+beis!R35</f>
        <v>24427.1129023166</v>
      </c>
      <c r="AM36" s="20">
        <f t="shared" si="7"/>
        <v>310.53356849986272</v>
      </c>
      <c r="AN36" s="20">
        <f t="shared" si="8"/>
        <v>361.8486109521009</v>
      </c>
      <c r="AO36" s="20">
        <f t="shared" si="9"/>
        <v>184.51861412020526</v>
      </c>
      <c r="AP36" s="20">
        <f t="shared" si="10"/>
        <v>2563.5053159176114</v>
      </c>
      <c r="AQ36" s="20">
        <f t="shared" si="11"/>
        <v>2470.1145378869001</v>
      </c>
      <c r="AR36" s="61">
        <f t="shared" si="12"/>
        <v>0.67928392430199991</v>
      </c>
      <c r="AS36" s="61">
        <f t="shared" si="13"/>
        <v>2.8957744116000002</v>
      </c>
      <c r="AT36" s="61">
        <f t="shared" si="14"/>
        <v>0.159818243</v>
      </c>
      <c r="AU36" s="61">
        <f t="shared" si="15"/>
        <v>5.6647210115999993</v>
      </c>
      <c r="AV36" s="61">
        <f t="shared" si="16"/>
        <v>8.6407088874999989</v>
      </c>
      <c r="AX36" s="22" t="s">
        <v>34</v>
      </c>
      <c r="AY36" s="20">
        <f>B36-'ptfire-rx'!B35</f>
        <v>244890.18443499989</v>
      </c>
      <c r="AZ36" s="20">
        <f>C36-'ptfire-rx'!C35</f>
        <v>91037.908766236083</v>
      </c>
      <c r="BA36" s="20">
        <f>D36-'ptfire-rx'!D35</f>
        <v>143470.88320814908</v>
      </c>
      <c r="BB36" s="20">
        <f>E36-'ptfire-rx'!E35</f>
        <v>181463.35105038321</v>
      </c>
      <c r="BC36" s="20">
        <f>F36-'ptfire-rx'!F35</f>
        <v>39815.426823496178</v>
      </c>
      <c r="BD36" s="20">
        <f>G36-'ptfire-rx'!G35</f>
        <v>106983.88693877582</v>
      </c>
      <c r="BE36" s="20">
        <f>H36-'ptfire-rx'!H35</f>
        <v>475000.63063615997</v>
      </c>
      <c r="BF36" s="20">
        <f>I36-'ptfire-rx'!AN35</f>
        <v>870.94003096138397</v>
      </c>
      <c r="BG36" s="20">
        <f>J36-'ptfire-rx'!AR35</f>
        <v>5493.587343098231</v>
      </c>
      <c r="BH36" s="20">
        <f>K36-'ptfire-rx'!BD35</f>
        <v>4490.3395325919137</v>
      </c>
      <c r="BI36" s="20">
        <f>L36-'ptfire-rx'!BM35</f>
        <v>923.06802235797181</v>
      </c>
      <c r="BJ36" s="20">
        <f>M36-'ptfire-rx'!BO35</f>
        <v>186.59845727603073</v>
      </c>
      <c r="BK36" s="20">
        <f>N36-'ptfire-rx'!AK35</f>
        <v>122.7782257554729</v>
      </c>
      <c r="BL36" s="20">
        <f>O36-'ptfire-rx'!AT35</f>
        <v>106.66227492522266</v>
      </c>
      <c r="BM36" s="20">
        <f t="shared" si="17"/>
        <v>2563.5053159176114</v>
      </c>
      <c r="BN36" s="20">
        <f t="shared" si="18"/>
        <v>2470.1145378869001</v>
      </c>
      <c r="BO36" s="61">
        <f t="shared" si="19"/>
        <v>0.67928392430199991</v>
      </c>
      <c r="BP36" s="61">
        <f t="shared" si="20"/>
        <v>2.8957744116000002</v>
      </c>
      <c r="BQ36" s="61">
        <f t="shared" si="21"/>
        <v>0.159818243</v>
      </c>
      <c r="BR36" s="61">
        <f t="shared" si="22"/>
        <v>5.6647210115999993</v>
      </c>
      <c r="BS36" s="61">
        <f t="shared" si="23"/>
        <v>8.6407088874999989</v>
      </c>
    </row>
    <row r="37" spans="1:71" x14ac:dyDescent="0.25">
      <c r="A37" s="22" t="s">
        <v>35</v>
      </c>
      <c r="B37" s="20">
        <f>rail!B36+nonpt!B36+ptagfire!B36+nonroad!B36+'onroad all'!AG36+cmv_c1c2!B36+'ptfire-rx'!B36+ptegu!B36+ptnonipm!B36+pt_oilgas!B36+np_oilgas!B36+rwc!B36+cmv_c3!B36+airports!B36+'ptfire-wild'!B36</f>
        <v>1381947.288428908</v>
      </c>
      <c r="C37" s="20">
        <f>rail!C36+nonpt!C36+ptagfire!C36++nonroad!C36+'onroad all'!BZ36+cmv_c1c2!BE36+'ptfire-rx'!C36+ptegu!C36+ptnonipm!C36+pt_oilgas!C36+np_oilgas!C36+rwc!C36+cmv_c3!BE36+livestock!B36+airports!C36+'ptfire-wild'!C36+fertilizer!B36</f>
        <v>91091.522434607527</v>
      </c>
      <c r="D37" s="20">
        <f>rail!D36+nonpt!D36+ptagfire!D36++nonroad!D36+cmv_c1c2!D36+'ptfire-rx'!D36+ptegu!DW36+ptnonipm!D36+pt_oilgas!D36+np_oilgas!D36+rwc!D36+cmv_c3!D36+'onroad all'!CI36+airports!D36+'ptfire-wild'!D36</f>
        <v>290835.49608947791</v>
      </c>
      <c r="E37" s="20">
        <f>rail!E36+nonpt!E36+ptagfire!E36++nonroad!E36+cmv_c1c2!E36+'ptfire-rx'!E36+ptegu!E36+ptnonipm!E36+pt_oilgas!E36+np_oilgas!E36+rwc!E36+cmv_c3!E36+afdust!BA36+'onroad all'!DE36+'onroad all'!DD36+airports!E36+'ptfire-wild'!E36</f>
        <v>133366.17272959696</v>
      </c>
      <c r="F37" s="20">
        <f>rail!F36+nonpt!F36+ptagfire!F36++nonroad!F36+cmv_c1c2!F36+'ptfire-rx'!F36+ptegu!F36+ptnonipm!F36+pt_oilgas!F36+np_oilgas!F36+rwc!F36+cmv_c3!F36+afdust!BB36+'onroad all'!DD36+airports!F36+'ptfire-wild'!F36</f>
        <v>64680.586422994333</v>
      </c>
      <c r="G37" s="20">
        <f>rail!G36+nonpt!G36+ptagfire!G36++nonroad!G36+'onroad all'!DU36+cmv_c1c2!G36+'ptfire-rx'!G36+ptegu!FH36+ptnonipm!G36+pt_oilgas!G36+np_oilgas!G36+rwc!G36+cmv_c3!G36+airports!G36+'ptfire-wild'!G36</f>
        <v>121822.29559936259</v>
      </c>
      <c r="H37" s="20">
        <f>rail!H36+nonpt!H36+ptagfire!H36++nonroad!H36+'onroad all'!EI36+cmv_c1c2!H36+'ptfire-rx'!H36+ptegu!H36+ptnonipm!H36+pt_oilgas!H36+np_oilgas!H36+rwc!H36+cmv_c3!H36+livestock!C36+airports!H36+'ptfire-wild'!H36+vcp!H36</f>
        <v>285661.33650253899</v>
      </c>
      <c r="I37" s="20">
        <f>rail!AO36+nonpt!BN36+ptagfire!AI36+nonroad!AK36+'onroad all'!H36+cmv_c1c2!N36+'ptfire-rx'!AN36+ptegu!BM36+ptnonipm!BX36+pt_oilgas!BL36+np_oilgas!AT36+rwc!AJ36+cmv_c3!O36+livestock!U36+airports!AJ36+'ptfire-wild'!AK36+vcp!AA36</f>
        <v>1935.5013052296072</v>
      </c>
      <c r="J37" s="20">
        <f>rail!AU36+nonpt!BT36+ptagfire!AM36+nonroad!AP36+'onroad all'!P36+cmv_c1c2!T36+'ptfire-rx'!AR36+ptegu!BS36+ptnonipm!CD36+pt_oilgas!BR36+np_oilgas!AZ36+rwc!AN36+cmv_c3!T36+livestock!X36+airports!AM36+'ptfire-wild'!AO36+vcp!AE36</f>
        <v>3472.1264286683677</v>
      </c>
      <c r="K37" s="20">
        <f>rail!BR36+nonpt!CY36+ptagfire!AX36+nonroad!BH36+'onroad all'!BC36+cmv_c1c2!AO36+'ptfire-rx'!BD36+ptegu!CX36+ptnonipm!DP36+pt_oilgas!CV36+np_oilgas!BV36+rwc!BC36+cmv_c3!AP36+livestock!AH36+airports!BE36+'ptfire-wild'!AZ36+vcp!AQ36</f>
        <v>3682.9672246885434</v>
      </c>
      <c r="L37" s="20">
        <f>rail!CF36+nonpt!DO36+ptagfire!BG36+nonroad!BT36+'onroad all'!BU36+cmv_c1c2!BC36+'ptfire-rx'!BM36+ptegu!DM36+ptnonipm!EH36+pt_oilgas!DK36+np_oilgas!CJ36+rwc!BP36+cmv_c3!BC36+livestock!AN36+airports!BN36+'ptfire-wild'!BI36+vcp!AX36</f>
        <v>4119.2769410822875</v>
      </c>
      <c r="M37" s="20">
        <f>rail!CG36+nonpt!DQ36+nonroad!BU36+'onroad all'!BY36+cmv_c1c2!BD36+'ptfire-rx'!BO36+ptegu!DO36+ptnonipm!EJ36+pt_oilgas!DM36+np_oilgas!CK36+rwc!BQ36+cmv_c3!BD36+airports!BO36+'ptfire-wild'!BK36+vcp!AY36+ptagfire!BI36</f>
        <v>426.37729735902616</v>
      </c>
      <c r="N37" s="20">
        <f>rail!AN36+nonpt!BK36+nonroad!AJ36+'onroad all'!G36+cmv_c1c2!M36+'ptfire-rx'!AK36+ptegu!BK36+ptnonipm!BU36+pt_oilgas!BJ36+np_oilgas!AS36+rwc!AI36+airports!AH36+cmv_c3!M36+'ptfire-wild'!AI36+ptagfire!AG36</f>
        <v>285.28709975364279</v>
      </c>
      <c r="O37" s="20">
        <f>rail!AY36+nonpt!BY36+ptagfire!AO36+nonroad!AR36+'onroad all'!Z36+cmv_c1c2!V36+'ptfire-rx'!AT36+ptegu!BX36+ptnonipm!CI36+pt_oilgas!BW36+np_oilgas!BB36+rwc!AP36+airports!AO36+cmv_c3!V36+'ptfire-wild'!AQ36</f>
        <v>440.33222735514033</v>
      </c>
      <c r="P37" s="20">
        <f>rail!AD36+nonroad!AD36+'onroad all'!AK36+'onroad all'!AL36+'onroad all'!AM36+'onroad all'!AN36+'onroad all'!AO36+'onroad all'!AP36+ptnonipm!BI36+SUM(airports!AR36:AW36)+SUM(cmv_c1c2!AC36:AH36)+SUM(cmv_c3!AC36:AH36)</f>
        <v>4783.2844309753209</v>
      </c>
      <c r="Q37" s="20">
        <f>rail!AE36+nonroad!AE36+'onroad all'!AL36+'onroad all'!AM36+'onroad all'!AN36+'onroad all'!AO36+'onroad all'!AP36+ptnonipm!BJ36+SUM(airports!AS36:AW36)+SUM(cmv_c1c2!AD36:AH36)+SUM(cmv_c3!AD36:AH36)</f>
        <v>4540.2842160030486</v>
      </c>
      <c r="R37" s="61">
        <f>rail!P36+nonpt!T36+nonroad!R36+'onroad all'!AC36+ptegu!T36+ptnonipm!T36+pt_oilgas!S36+np_oilgas!R36+rwc!N36+SUM(cmv_c1c2!Z36:AA36)+SUM(cmv_c3!Z36:AA36)</f>
        <v>3.1607693340333576</v>
      </c>
      <c r="S37" s="61">
        <f>rail!K36+nonpt!L36+nonroad!U36+'onroad all'!M36+ptegu!L36+ptnonipm!L36+pt_oilgas!K36+np_oilgas!K36+SUM(cmv_c1c2!R36:S36)+SUM(cmv_c3!R36:S36)</f>
        <v>1.9724009111114844</v>
      </c>
      <c r="T37" s="61">
        <f>rail!O36+nonpt!P36+ptegu!P36+ptnonipm!P36+pt_oilgas!O36+np_oilgas!N36+rwc!M36+SUM(cmv_c1c2!W36:X36)+SUM(cmv_c3!W36:X36)</f>
        <v>4.3462468092177584</v>
      </c>
      <c r="U37" s="61">
        <f>rail!V36+nonpt!AI36+nonroad!T36+'onroad all'!CB36+ptegu!AH36+ptnonipm!AL36+pt_oilgas!AG36+np_oilgas!AB36+rwc!T36+SUM(cmv_c1c2!BG36:BH36)+SUM(cmv_c3!BG36:BH36)</f>
        <v>66.635635887355079</v>
      </c>
      <c r="V37" s="61">
        <f>rail!T36+nonpt!AE36+nonroad!S36+'onroad all'!BS36+'onroad all'!BT36+ptegu!AD36+ptnonipm!AH36+pt_oilgas!AC36+np_oilgas!X36+rwc!R36+SUM(cmv_c1c2!BA36:BB36)+SUM(cmv_c3!BA36:BB36)</f>
        <v>99.677222021944402</v>
      </c>
      <c r="W37" s="61">
        <f>nonpt!CW36+ptegu!CV36+ptnonipm!DN36</f>
        <v>6.5672011831332103E-2</v>
      </c>
      <c r="X37" s="68" t="s">
        <v>572</v>
      </c>
      <c r="AA37" s="22" t="s">
        <v>35</v>
      </c>
      <c r="AB37" s="20">
        <f>B37+beis!H36</f>
        <v>1424285.2294679079</v>
      </c>
      <c r="AC37" s="20">
        <f t="shared" si="2"/>
        <v>91091.522434607527</v>
      </c>
      <c r="AD37" s="20">
        <f>D37+beis!T36</f>
        <v>312518.08503999788</v>
      </c>
      <c r="AE37" s="20">
        <f t="shared" si="3"/>
        <v>133366.17272959696</v>
      </c>
      <c r="AF37" s="20">
        <f t="shared" si="4"/>
        <v>64680.586422994333</v>
      </c>
      <c r="AG37" s="20">
        <f t="shared" si="5"/>
        <v>121822.29559936259</v>
      </c>
      <c r="AH37" s="20">
        <f>H37+beis!Z36</f>
        <v>548932.858861538</v>
      </c>
      <c r="AI37" s="20">
        <f>I37+beis!E36</f>
        <v>6366.6052224296072</v>
      </c>
      <c r="AJ37" s="20">
        <f t="shared" si="6"/>
        <v>3472.1264286683677</v>
      </c>
      <c r="AK37" s="20">
        <f>K37+beis!N36</f>
        <v>9725.497347288534</v>
      </c>
      <c r="AL37" s="20">
        <f>L37+beis!R36</f>
        <v>25321.137676132286</v>
      </c>
      <c r="AM37" s="20">
        <f t="shared" si="7"/>
        <v>426.37729735902616</v>
      </c>
      <c r="AN37" s="20">
        <f t="shared" si="8"/>
        <v>285.28709975364279</v>
      </c>
      <c r="AO37" s="20">
        <f t="shared" si="9"/>
        <v>440.33222735514033</v>
      </c>
      <c r="AP37" s="20">
        <f t="shared" si="10"/>
        <v>4783.2844309753209</v>
      </c>
      <c r="AQ37" s="20">
        <f t="shared" si="11"/>
        <v>4540.2842160030486</v>
      </c>
      <c r="AR37" s="61">
        <f t="shared" si="12"/>
        <v>3.1607693340333576</v>
      </c>
      <c r="AS37" s="61">
        <f t="shared" si="13"/>
        <v>1.9724009111114844</v>
      </c>
      <c r="AT37" s="61">
        <f t="shared" si="14"/>
        <v>4.3462468092177584</v>
      </c>
      <c r="AU37" s="61">
        <f t="shared" si="15"/>
        <v>66.635635887355079</v>
      </c>
      <c r="AV37" s="61">
        <f t="shared" si="16"/>
        <v>99.677222021944402</v>
      </c>
      <c r="AX37" s="22" t="s">
        <v>35</v>
      </c>
      <c r="AY37" s="20">
        <f>B37-'ptfire-rx'!B36</f>
        <v>1361069.8350549079</v>
      </c>
      <c r="AZ37" s="20">
        <f>C37-'ptfire-rx'!C36</f>
        <v>90748.893561607532</v>
      </c>
      <c r="BA37" s="20">
        <f>D37-'ptfire-rx'!D36</f>
        <v>290459.5938524779</v>
      </c>
      <c r="BB37" s="20">
        <f>E37-'ptfire-rx'!E36</f>
        <v>131122.41031359695</v>
      </c>
      <c r="BC37" s="20">
        <f>F37-'ptfire-rx'!F36</f>
        <v>62765.377582994333</v>
      </c>
      <c r="BD37" s="20">
        <f>G37-'ptfire-rx'!G36</f>
        <v>121637.90453436259</v>
      </c>
      <c r="BE37" s="20">
        <f>H37-'ptfire-rx'!H36</f>
        <v>280658.94150053902</v>
      </c>
      <c r="BF37" s="20">
        <f>I37-'ptfire-rx'!AN36</f>
        <v>1763.2351407866381</v>
      </c>
      <c r="BG37" s="20">
        <f>J37-'ptfire-rx'!AR36</f>
        <v>3429.178831587989</v>
      </c>
      <c r="BH37" s="20">
        <f>K37-'ptfire-rx'!BD36</f>
        <v>3441.5168694275485</v>
      </c>
      <c r="BI37" s="20">
        <f>L37-'ptfire-rx'!BM36</f>
        <v>3899.9615749343247</v>
      </c>
      <c r="BJ37" s="20">
        <f>M37-'ptfire-rx'!BO36</f>
        <v>382.92535007756607</v>
      </c>
      <c r="BK37" s="20">
        <f>N37-'ptfire-rx'!AK36</f>
        <v>230.17901021851708</v>
      </c>
      <c r="BL37" s="20">
        <f>O37-'ptfire-rx'!AT36</f>
        <v>415.25603997829933</v>
      </c>
      <c r="BM37" s="20">
        <f t="shared" si="17"/>
        <v>4783.2844309753209</v>
      </c>
      <c r="BN37" s="20">
        <f t="shared" si="18"/>
        <v>4540.2842160030486</v>
      </c>
      <c r="BO37" s="61">
        <f t="shared" si="19"/>
        <v>3.1607693340333576</v>
      </c>
      <c r="BP37" s="61">
        <f t="shared" si="20"/>
        <v>1.9724009111114844</v>
      </c>
      <c r="BQ37" s="61">
        <f t="shared" si="21"/>
        <v>4.3462468092177584</v>
      </c>
      <c r="BR37" s="61">
        <f t="shared" si="22"/>
        <v>66.635635887355079</v>
      </c>
      <c r="BS37" s="61">
        <f t="shared" si="23"/>
        <v>99.677222021944402</v>
      </c>
    </row>
    <row r="38" spans="1:71" x14ac:dyDescent="0.25">
      <c r="A38" s="22" t="s">
        <v>36</v>
      </c>
      <c r="B38" s="20">
        <f>rail!B37+nonpt!B37+ptagfire!B37+nonroad!B37+'onroad all'!AG37+cmv_c1c2!B37+'ptfire-rx'!B37+ptegu!B37+ptnonipm!B37+pt_oilgas!B37+np_oilgas!B37+rwc!B37+cmv_c3!B37+airports!B37+'ptfire-wild'!B37</f>
        <v>1748182.2626436008</v>
      </c>
      <c r="C38" s="20">
        <f>rail!C37+nonpt!C37+ptagfire!C37++nonroad!C37+'onroad all'!BZ37+cmv_c1c2!BE37+'ptfire-rx'!C37+ptegu!C37+ptnonipm!C37+pt_oilgas!C37+np_oilgas!C37+rwc!C37+cmv_c3!BE37+livestock!B37+airports!C37+'ptfire-wild'!C37+fertilizer!B37</f>
        <v>190186.03694846682</v>
      </c>
      <c r="D38" s="20">
        <f>rail!D37+nonpt!D37+ptagfire!D37++nonroad!D37+cmv_c1c2!D37+'ptfire-rx'!D37+ptegu!DW37+ptnonipm!D37+pt_oilgas!D37+np_oilgas!D37+rwc!D37+cmv_c3!D37+'onroad all'!CI37+airports!D37+'ptfire-wild'!D37</f>
        <v>284328.2614328076</v>
      </c>
      <c r="E38" s="20">
        <f>rail!E37+nonpt!E37+ptagfire!E37++nonroad!E37+cmv_c1c2!E37+'ptfire-rx'!E37+ptegu!E37+ptnonipm!E37+pt_oilgas!E37+np_oilgas!E37+rwc!E37+cmv_c3!E37+afdust!BA37+'onroad all'!DE37+'onroad all'!DD37+airports!E37+'ptfire-wild'!E37</f>
        <v>433014.78496514854</v>
      </c>
      <c r="F38" s="20">
        <f>rail!F37+nonpt!F37+ptagfire!F37++nonroad!F37+cmv_c1c2!F37+'ptfire-rx'!F37+ptegu!F37+ptnonipm!F37+pt_oilgas!F37+np_oilgas!F37+rwc!F37+cmv_c3!F37+afdust!BB37+'onroad all'!DD37+airports!F37+'ptfire-wild'!F37</f>
        <v>169229.35970933957</v>
      </c>
      <c r="G38" s="20">
        <f>rail!G37+nonpt!G37+ptagfire!G37++nonroad!G37+'onroad all'!DU37+cmv_c1c2!G37+'ptfire-rx'!G37+ptegu!FH37+ptnonipm!G37+pt_oilgas!G37+np_oilgas!G37+rwc!G37+cmv_c3!G37+airports!G37+'ptfire-wild'!G37</f>
        <v>71577.492780441797</v>
      </c>
      <c r="H38" s="20">
        <f>rail!H37+nonpt!H37+ptagfire!H37++nonroad!H37+'onroad all'!EI37+cmv_c1c2!H37+'ptfire-rx'!H37+ptegu!H37+ptnonipm!H37+pt_oilgas!H37+np_oilgas!H37+rwc!H37+cmv_c3!H37+livestock!C37+airports!H37+'ptfire-wild'!H37+vcp!H37</f>
        <v>597707.43555480312</v>
      </c>
      <c r="I38" s="20">
        <f>rail!AO37+nonpt!BN37+ptagfire!AI37+nonroad!AK37+'onroad all'!H37+cmv_c1c2!N37+'ptfire-rx'!AN37+ptegu!BM37+ptnonipm!BX37+pt_oilgas!BL37+np_oilgas!AT37+rwc!AJ37+cmv_c3!O37+livestock!U37+airports!AJ37+'ptfire-wild'!AK37+vcp!AA37</f>
        <v>13333.882451301453</v>
      </c>
      <c r="J38" s="20">
        <f>rail!AU37+nonpt!BT37+ptagfire!AM37+nonroad!AP37+'onroad all'!P37+cmv_c1c2!T37+'ptfire-rx'!AR37+ptegu!BS37+ptnonipm!CD37+pt_oilgas!BR37+np_oilgas!AZ37+rwc!AN37+cmv_c3!T37+livestock!X37+airports!AM37+'ptfire-wild'!AO37+vcp!AE37</f>
        <v>5090.2888765125554</v>
      </c>
      <c r="K38" s="20">
        <f>rail!BR37+nonpt!CY37+ptagfire!AX37+nonroad!BH37+'onroad all'!BC37+cmv_c1c2!AO37+'ptfire-rx'!BD37+ptegu!CX37+ptnonipm!DP37+pt_oilgas!CV37+np_oilgas!BV37+rwc!BC37+cmv_c3!AP37+livestock!AH37+airports!BE37+'ptfire-wild'!AZ37+vcp!AQ37</f>
        <v>21266.774211571275</v>
      </c>
      <c r="L38" s="20">
        <f>rail!CF37+nonpt!DO37+ptagfire!BG37+nonroad!BT37+'onroad all'!BU37+cmv_c1c2!BC37+'ptfire-rx'!BM37+ptegu!DM37+ptnonipm!EH37+pt_oilgas!DK37+np_oilgas!CJ37+rwc!BP37+cmv_c3!BC37+livestock!AN37+airports!BN37+'ptfire-wild'!BI37+vcp!AX37</f>
        <v>18203.069763076222</v>
      </c>
      <c r="M38" s="20">
        <f>rail!CG37+nonpt!DQ37+nonroad!BU37+'onroad all'!BY37+cmv_c1c2!BD37+'ptfire-rx'!BO37+ptegu!DO37+ptnonipm!EJ37+pt_oilgas!DM37+np_oilgas!CK37+rwc!BQ37+cmv_c3!BD37+airports!BO37+'ptfire-wild'!BK37+vcp!AY37+ptagfire!BI37</f>
        <v>2369.5712921763261</v>
      </c>
      <c r="N38" s="20">
        <f>rail!AN37+nonpt!BK37+nonroad!AJ37+'onroad all'!G37+cmv_c1c2!M37+'ptfire-rx'!AK37+ptegu!BK37+ptnonipm!BU37+pt_oilgas!BJ37+np_oilgas!AS37+rwc!AI37+airports!AH37+cmv_c3!M37+'ptfire-wild'!AI37+ptagfire!AG37</f>
        <v>4797.3530640424806</v>
      </c>
      <c r="O38" s="20">
        <f>rail!AY37+nonpt!BY37+ptagfire!AO37+nonroad!AR37+'onroad all'!Z37+cmv_c1c2!V37+'ptfire-rx'!AT37+ptegu!BX37+ptnonipm!CI37+pt_oilgas!BW37+np_oilgas!BB37+rwc!AP37+airports!AO37+cmv_c3!V37+'ptfire-wild'!AQ37</f>
        <v>1743.1527490200763</v>
      </c>
      <c r="P38" s="20">
        <f>rail!AD37+nonroad!AD37+'onroad all'!AK37+'onroad all'!AL37+'onroad all'!AM37+'onroad all'!AN37+'onroad all'!AO37+'onroad all'!AP37+ptnonipm!BI37+SUM(airports!AR37:AW37)+SUM(cmv_c1c2!AC37:AH37)+SUM(cmv_c3!AC37:AH37)</f>
        <v>2348.1174689662089</v>
      </c>
      <c r="Q38" s="20">
        <f>rail!AE37+nonroad!AE37+'onroad all'!AL37+'onroad all'!AM37+'onroad all'!AN37+'onroad all'!AO37+'onroad all'!AP37+ptnonipm!BJ37+SUM(airports!AS37:AW37)+SUM(cmv_c1c2!AD37:AH37)+SUM(cmv_c3!AD37:AH37)</f>
        <v>2216.698728221812</v>
      </c>
      <c r="R38" s="61">
        <f>rail!P37+nonpt!T37+nonroad!R37+'onroad all'!AC37+ptegu!T37+ptnonipm!T37+pt_oilgas!S37+np_oilgas!R37+rwc!N37+SUM(cmv_c1c2!Z37:AA37)+SUM(cmv_c3!Z37:AA37)</f>
        <v>0.50327875859350701</v>
      </c>
      <c r="S38" s="61">
        <f>rail!K37+nonpt!L37+nonroad!U37+'onroad all'!M37+ptegu!L37+ptnonipm!L37+pt_oilgas!K37+np_oilgas!K37+SUM(cmv_c1c2!R37:S37)+SUM(cmv_c3!R37:S37)</f>
        <v>0.90036307938123261</v>
      </c>
      <c r="T38" s="61">
        <f>rail!O37+nonpt!P37+ptegu!P37+ptnonipm!P37+pt_oilgas!O37+np_oilgas!N37+rwc!M37+SUM(cmv_c1c2!W37:X37)+SUM(cmv_c3!W37:X37)</f>
        <v>0.19026235469345668</v>
      </c>
      <c r="U38" s="61">
        <f>rail!V37+nonpt!AI37+nonroad!T37+'onroad all'!CB37+ptegu!AH37+ptnonipm!AL37+pt_oilgas!AG37+np_oilgas!AB37+rwc!T37+SUM(cmv_c1c2!BG37:BH37)+SUM(cmv_c3!BG37:BH37)</f>
        <v>9.9522166542951886</v>
      </c>
      <c r="V38" s="61">
        <f>rail!T37+nonpt!AE37+nonroad!S37+'onroad all'!BS37+'onroad all'!BT37+ptegu!AD37+ptnonipm!AH37+pt_oilgas!AC37+np_oilgas!X37+rwc!R37+SUM(cmv_c1c2!BA37:BB37)+SUM(cmv_c3!BA37:BB37)</f>
        <v>6.5840616988339224</v>
      </c>
      <c r="W38" s="61">
        <f>nonpt!CW37+ptegu!CV37+ptnonipm!DN37</f>
        <v>2.1471266400078862E-2</v>
      </c>
      <c r="X38" s="68" t="s">
        <v>572</v>
      </c>
      <c r="AA38" s="22" t="s">
        <v>36</v>
      </c>
      <c r="AB38" s="20">
        <f>B38+beis!H37</f>
        <v>1832032.5888736008</v>
      </c>
      <c r="AC38" s="20">
        <f t="shared" si="2"/>
        <v>190186.03694846682</v>
      </c>
      <c r="AD38" s="20">
        <f>D38+beis!T37</f>
        <v>309603.71907706762</v>
      </c>
      <c r="AE38" s="20">
        <f t="shared" si="3"/>
        <v>433014.78496514854</v>
      </c>
      <c r="AF38" s="20">
        <f t="shared" si="4"/>
        <v>169229.35970933957</v>
      </c>
      <c r="AG38" s="20">
        <f t="shared" si="5"/>
        <v>71577.492780441797</v>
      </c>
      <c r="AH38" s="20">
        <f>H38+beis!Z37</f>
        <v>1061793.3920048031</v>
      </c>
      <c r="AI38" s="20">
        <f>I38+beis!E37</f>
        <v>22116.498971301444</v>
      </c>
      <c r="AJ38" s="20">
        <f t="shared" si="6"/>
        <v>5090.2888765125554</v>
      </c>
      <c r="AK38" s="20">
        <f>K38+beis!N37</f>
        <v>33243.292087571172</v>
      </c>
      <c r="AL38" s="20">
        <f>L38+beis!R37</f>
        <v>68435.259500076223</v>
      </c>
      <c r="AM38" s="20">
        <f t="shared" si="7"/>
        <v>2369.5712921763261</v>
      </c>
      <c r="AN38" s="20">
        <f t="shared" si="8"/>
        <v>4797.3530640424806</v>
      </c>
      <c r="AO38" s="20">
        <f t="shared" si="9"/>
        <v>1743.1527490200763</v>
      </c>
      <c r="AP38" s="20">
        <f t="shared" si="10"/>
        <v>2348.1174689662089</v>
      </c>
      <c r="AQ38" s="20">
        <f t="shared" si="11"/>
        <v>2216.698728221812</v>
      </c>
      <c r="AR38" s="61">
        <f t="shared" si="12"/>
        <v>0.50327875859350701</v>
      </c>
      <c r="AS38" s="61">
        <f t="shared" si="13"/>
        <v>0.90036307938123261</v>
      </c>
      <c r="AT38" s="61">
        <f t="shared" si="14"/>
        <v>0.19026235469345668</v>
      </c>
      <c r="AU38" s="61">
        <f t="shared" si="15"/>
        <v>9.9522166542951886</v>
      </c>
      <c r="AV38" s="61">
        <f t="shared" si="16"/>
        <v>6.5840616988339224</v>
      </c>
      <c r="AX38" s="22" t="s">
        <v>36</v>
      </c>
      <c r="AY38" s="20">
        <f>B38-'ptfire-rx'!B37</f>
        <v>1203442.2244536008</v>
      </c>
      <c r="AZ38" s="20">
        <f>C38-'ptfire-rx'!C37</f>
        <v>181450.64441146681</v>
      </c>
      <c r="BA38" s="20">
        <f>D38-'ptfire-rx'!D37</f>
        <v>270841.81455980759</v>
      </c>
      <c r="BB38" s="20">
        <f>E38-'ptfire-rx'!E37</f>
        <v>365193.14906514855</v>
      </c>
      <c r="BC38" s="20">
        <f>F38-'ptfire-rx'!F37</f>
        <v>109281.38299833957</v>
      </c>
      <c r="BD38" s="20">
        <f>G38-'ptfire-rx'!G37</f>
        <v>65690.788120441794</v>
      </c>
      <c r="BE38" s="20">
        <f>H38-'ptfire-rx'!H37</f>
        <v>458157.35631480312</v>
      </c>
      <c r="BF38" s="20">
        <f>I38-'ptfire-rx'!AN37</f>
        <v>5691.2248075487032</v>
      </c>
      <c r="BG38" s="20">
        <f>J38-'ptfire-rx'!AR37</f>
        <v>3636.7329234535655</v>
      </c>
      <c r="BH38" s="20">
        <f>K38-'ptfire-rx'!BD37</f>
        <v>12841.756961777626</v>
      </c>
      <c r="BI38" s="20">
        <f>L38-'ptfire-rx'!BM37</f>
        <v>10861.520808612282</v>
      </c>
      <c r="BJ38" s="20">
        <f>M38-'ptfire-rx'!BO37</f>
        <v>1329.6360773181561</v>
      </c>
      <c r="BK38" s="20">
        <f>N38-'ptfire-rx'!AK37</f>
        <v>2012.3336592419505</v>
      </c>
      <c r="BL38" s="20">
        <f>O38-'ptfire-rx'!AT37</f>
        <v>1024.2693602598251</v>
      </c>
      <c r="BM38" s="20">
        <f t="shared" si="17"/>
        <v>2348.1174689662089</v>
      </c>
      <c r="BN38" s="20">
        <f t="shared" si="18"/>
        <v>2216.698728221812</v>
      </c>
      <c r="BO38" s="61">
        <f t="shared" si="19"/>
        <v>0.50327875859350701</v>
      </c>
      <c r="BP38" s="61">
        <f t="shared" si="20"/>
        <v>0.90036307938123261</v>
      </c>
      <c r="BQ38" s="61">
        <f t="shared" si="21"/>
        <v>0.19026235469345668</v>
      </c>
      <c r="BR38" s="61">
        <f t="shared" si="22"/>
        <v>9.9522166542951886</v>
      </c>
      <c r="BS38" s="61">
        <f t="shared" si="23"/>
        <v>6.5840616988339224</v>
      </c>
    </row>
    <row r="39" spans="1:71" x14ac:dyDescent="0.25">
      <c r="A39" s="22" t="s">
        <v>37</v>
      </c>
      <c r="B39" s="20">
        <f>rail!B38+nonpt!B38+ptagfire!B38+nonroad!B38+'onroad all'!AG38+cmv_c1c2!B38+'ptfire-rx'!B38+ptegu!B38+ptnonipm!B38+pt_oilgas!B38+np_oilgas!B38+rwc!B38+cmv_c3!B38+airports!B38+'ptfire-wild'!B38</f>
        <v>2698261.0936645931</v>
      </c>
      <c r="C39" s="20">
        <f>rail!C38+nonpt!C38+ptagfire!C38++nonroad!C38+'onroad all'!BZ38+cmv_c1c2!BE38+'ptfire-rx'!C38+ptegu!C38+ptnonipm!C38+pt_oilgas!C38+np_oilgas!C38+rwc!C38+cmv_c3!BE38+livestock!B38+airports!C38+'ptfire-wild'!C38+fertilizer!B38</f>
        <v>70241.224958387626</v>
      </c>
      <c r="D39" s="20">
        <f>rail!D38+nonpt!D38+ptagfire!D38++nonroad!D38+cmv_c1c2!D38+'ptfire-rx'!D38+ptegu!DW38+ptnonipm!D38+pt_oilgas!D38+np_oilgas!D38+rwc!D38+cmv_c3!D38+'onroad all'!CI38+airports!D38+'ptfire-wild'!D38</f>
        <v>131470.4397871668</v>
      </c>
      <c r="E39" s="20">
        <f>rail!E38+nonpt!E38+ptagfire!E38++nonroad!E38+cmv_c1c2!E38+'ptfire-rx'!E38+ptegu!E38+ptnonipm!E38+pt_oilgas!E38+np_oilgas!E38+rwc!E38+cmv_c3!E38+afdust!BA38+'onroad all'!DE38+'onroad all'!DD38+airports!E38+'ptfire-wild'!E38</f>
        <v>465399.3676366405</v>
      </c>
      <c r="F39" s="20">
        <f>rail!F38+nonpt!F38+ptagfire!F38++nonroad!F38+cmv_c1c2!F38+'ptfire-rx'!F38+ptegu!F38+ptnonipm!F38+pt_oilgas!F38+np_oilgas!F38+rwc!F38+cmv_c3!F38+afdust!BB38+'onroad all'!DD38+airports!F38+'ptfire-wild'!F38</f>
        <v>233422.37650145026</v>
      </c>
      <c r="G39" s="20">
        <f>rail!G38+nonpt!G38+ptagfire!G38++nonroad!G38+'onroad all'!DU38+cmv_c1c2!G38+'ptfire-rx'!G38+ptegu!FH38+ptnonipm!G38+pt_oilgas!G38+np_oilgas!G38+rwc!G38+cmv_c3!G38+airports!G38+'ptfire-wild'!G38</f>
        <v>21975.00386210678</v>
      </c>
      <c r="H39" s="20">
        <f>rail!H38+nonpt!H38+ptagfire!H38++nonroad!H38+'onroad all'!EI38+cmv_c1c2!H38+'ptfire-rx'!H38+ptegu!H38+ptnonipm!H38+pt_oilgas!H38+np_oilgas!H38+rwc!H38+cmv_c3!H38+livestock!C38+airports!H38+'ptfire-wild'!H38+vcp!H38</f>
        <v>612806.70818363479</v>
      </c>
      <c r="I39" s="20">
        <f>rail!AO38+nonpt!BN38+ptagfire!AI38+nonroad!AK38+'onroad all'!H38+cmv_c1c2!N38+'ptfire-rx'!AN38+ptegu!BM38+ptnonipm!BX38+pt_oilgas!BL38+np_oilgas!AT38+rwc!AJ38+cmv_c3!O38+livestock!U38+airports!AJ38+'ptfire-wild'!AK38+vcp!AA38</f>
        <v>18859.643117370735</v>
      </c>
      <c r="J39" s="20">
        <f>rail!AU38+nonpt!BT38+ptagfire!AM38+nonroad!AP38+'onroad all'!P38+cmv_c1c2!T38+'ptfire-rx'!AR38+ptegu!BS38+ptnonipm!CD38+pt_oilgas!BR38+np_oilgas!AZ38+rwc!AN38+cmv_c3!T38+livestock!X38+airports!AM38+'ptfire-wild'!AO38+vcp!AE38</f>
        <v>6362.3094722198957</v>
      </c>
      <c r="K39" s="20">
        <f>rail!BR38+nonpt!CY38+ptagfire!AX38+nonroad!BH38+'onroad all'!BC38+cmv_c1c2!AO38+'ptfire-rx'!BD38+ptegu!CX38+ptnonipm!DP38+pt_oilgas!CV38+np_oilgas!BV38+rwc!BC38+cmv_c3!AP38+livestock!AH38+airports!BE38+'ptfire-wild'!AZ38+vcp!AQ38</f>
        <v>37011.110144577811</v>
      </c>
      <c r="L39" s="20">
        <f>rail!CF38+nonpt!DO38+ptagfire!BG38+nonroad!BT38+'onroad all'!BU38+cmv_c1c2!BC38+'ptfire-rx'!BM38+ptegu!DM38+ptnonipm!EH38+pt_oilgas!DK38+np_oilgas!CJ38+rwc!BP38+cmv_c3!BC38+livestock!AN38+airports!BN38+'ptfire-wild'!BI38+vcp!AX38</f>
        <v>42659.558107161203</v>
      </c>
      <c r="M39" s="20">
        <f>rail!CG38+nonpt!DQ38+nonroad!BU38+'onroad all'!BY38+cmv_c1c2!BD38+'ptfire-rx'!BO38+ptegu!DO38+ptnonipm!EJ38+pt_oilgas!DM38+np_oilgas!CK38+rwc!BQ38+cmv_c3!BD38+airports!BO38+'ptfire-wild'!BK38+vcp!AY38+ptagfire!BI38</f>
        <v>5377.8338677390839</v>
      </c>
      <c r="N39" s="20">
        <f>rail!AN38+nonpt!BK38+nonroad!AJ38+'onroad all'!G38+cmv_c1c2!M38+'ptfire-rx'!AK38+ptegu!BK38+ptnonipm!BU38+pt_oilgas!BJ38+np_oilgas!AS38+rwc!AI38+airports!AH38+cmv_c3!M38+'ptfire-wild'!AI38+ptagfire!AG38</f>
        <v>5595.1648554396315</v>
      </c>
      <c r="O39" s="20">
        <f>rail!AY38+nonpt!BY38+ptagfire!AO38+nonroad!AR38+'onroad all'!Z38+cmv_c1c2!V38+'ptfire-rx'!AT38+ptegu!BX38+ptnonipm!CI38+pt_oilgas!BW38+np_oilgas!BB38+rwc!AP38+airports!AO38+cmv_c3!V38+'ptfire-wild'!AQ38</f>
        <v>3088.3031935468889</v>
      </c>
      <c r="P39" s="20">
        <f>rail!AD38+nonroad!AD38+'onroad all'!AK38+'onroad all'!AL38+'onroad all'!AM38+'onroad all'!AN38+'onroad all'!AO38+'onroad all'!AP38+ptnonipm!BI38+SUM(airports!AR38:AW38)+SUM(cmv_c1c2!AC38:AH38)+SUM(cmv_c3!AC38:AH38)</f>
        <v>2261.5997481485606</v>
      </c>
      <c r="Q39" s="20">
        <f>rail!AE38+nonroad!AE38+'onroad all'!AL38+'onroad all'!AM38+'onroad all'!AN38+'onroad all'!AO38+'onroad all'!AP38+ptnonipm!BJ38+SUM(airports!AS38:AW38)+SUM(cmv_c1c2!AD38:AH38)+SUM(cmv_c3!AD38:AH38)</f>
        <v>2130.4057861957731</v>
      </c>
      <c r="R39" s="61">
        <f>rail!P38+nonpt!T38+nonroad!R38+'onroad all'!AC38+ptegu!T38+ptnonipm!T38+pt_oilgas!S38+np_oilgas!R38+rwc!N38+SUM(cmv_c1c2!Z38:AA38)+SUM(cmv_c3!Z38:AA38)</f>
        <v>0.87818663424238408</v>
      </c>
      <c r="S39" s="61">
        <f>rail!K38+nonpt!L38+nonroad!U38+'onroad all'!M38+ptegu!L38+ptnonipm!L38+pt_oilgas!K38+np_oilgas!K38+SUM(cmv_c1c2!R38:S38)+SUM(cmv_c3!R38:S38)</f>
        <v>0.54879460988229944</v>
      </c>
      <c r="T39" s="61">
        <f>rail!O38+nonpt!P38+ptegu!P38+ptnonipm!P38+pt_oilgas!O38+np_oilgas!N38+rwc!M38+SUM(cmv_c1c2!W38:X38)+SUM(cmv_c3!W38:X38)</f>
        <v>0.1610832929937818</v>
      </c>
      <c r="U39" s="61">
        <f>rail!V38+nonpt!AI38+nonroad!T38+'onroad all'!CB38+ptegu!AH38+ptnonipm!AL38+pt_oilgas!AG38+np_oilgas!AB38+rwc!T38+SUM(cmv_c1c2!BG38:BH38)+SUM(cmv_c3!BG38:BH38)</f>
        <v>1.9187862139172913</v>
      </c>
      <c r="V39" s="61">
        <f>rail!T38+nonpt!AE38+nonroad!S38+'onroad all'!BS38+'onroad all'!BT38+ptegu!AD38+ptnonipm!AH38+pt_oilgas!AC38+np_oilgas!X38+rwc!R38+SUM(cmv_c1c2!BA38:BB38)+SUM(cmv_c3!BA38:BB38)</f>
        <v>5.9267218792047274</v>
      </c>
      <c r="W39" s="61">
        <f>nonpt!CW38+ptegu!CV38+ptnonipm!DN38</f>
        <v>1.8589372660767288E-2</v>
      </c>
      <c r="X39" s="68"/>
      <c r="AA39" s="22" t="s">
        <v>37</v>
      </c>
      <c r="AB39" s="20">
        <f>B39+beis!H38</f>
        <v>2844380.7800645931</v>
      </c>
      <c r="AC39" s="20">
        <f t="shared" si="2"/>
        <v>70241.224958387626</v>
      </c>
      <c r="AD39" s="20">
        <f>D39+beis!T38</f>
        <v>145940.64969716681</v>
      </c>
      <c r="AE39" s="20">
        <f t="shared" si="3"/>
        <v>465399.3676366405</v>
      </c>
      <c r="AF39" s="20">
        <f t="shared" si="4"/>
        <v>233422.37650145026</v>
      </c>
      <c r="AG39" s="20">
        <f t="shared" si="5"/>
        <v>21975.00386210678</v>
      </c>
      <c r="AH39" s="20">
        <f>H39+beis!Z38</f>
        <v>1444660.7197836349</v>
      </c>
      <c r="AI39" s="20">
        <f>I39+beis!E38</f>
        <v>34166.427097370732</v>
      </c>
      <c r="AJ39" s="20">
        <f t="shared" si="6"/>
        <v>6362.3094722198957</v>
      </c>
      <c r="AK39" s="20">
        <f>K39+beis!N38</f>
        <v>57884.369134577806</v>
      </c>
      <c r="AL39" s="20">
        <f>L39+beis!R38</f>
        <v>104182.5216781612</v>
      </c>
      <c r="AM39" s="20">
        <f t="shared" si="7"/>
        <v>5377.8338677390839</v>
      </c>
      <c r="AN39" s="20">
        <f t="shared" si="8"/>
        <v>5595.1648554396315</v>
      </c>
      <c r="AO39" s="20">
        <f t="shared" si="9"/>
        <v>3088.3031935468889</v>
      </c>
      <c r="AP39" s="20">
        <f t="shared" si="10"/>
        <v>2261.5997481485606</v>
      </c>
      <c r="AQ39" s="20">
        <f t="shared" si="11"/>
        <v>2130.4057861957731</v>
      </c>
      <c r="AR39" s="61">
        <f t="shared" si="12"/>
        <v>0.87818663424238408</v>
      </c>
      <c r="AS39" s="61">
        <f t="shared" si="13"/>
        <v>0.54879460988229944</v>
      </c>
      <c r="AT39" s="61">
        <f t="shared" si="14"/>
        <v>0.1610832929937818</v>
      </c>
      <c r="AU39" s="61">
        <f t="shared" si="15"/>
        <v>1.9187862139172913</v>
      </c>
      <c r="AV39" s="61">
        <f t="shared" si="16"/>
        <v>5.9267218792047274</v>
      </c>
      <c r="AX39" s="22" t="s">
        <v>37</v>
      </c>
      <c r="AY39" s="20">
        <f>B39-'ptfire-rx'!B38</f>
        <v>1863551.824424593</v>
      </c>
      <c r="AZ39" s="20">
        <f>C39-'ptfire-rx'!C38</f>
        <v>56615.715808387627</v>
      </c>
      <c r="BA39" s="20">
        <f>D39-'ptfire-rx'!D38</f>
        <v>122800.10070116681</v>
      </c>
      <c r="BB39" s="20">
        <f>E39-'ptfire-rx'!E38</f>
        <v>382452.15656564047</v>
      </c>
      <c r="BC39" s="20">
        <f>F39-'ptfire-rx'!F38</f>
        <v>162964.28161445027</v>
      </c>
      <c r="BD39" s="20">
        <f>G39-'ptfire-rx'!G38</f>
        <v>16537.695438106781</v>
      </c>
      <c r="BE39" s="20">
        <f>H39-'ptfire-rx'!H38</f>
        <v>416018.8846536348</v>
      </c>
      <c r="BF39" s="20">
        <f>I39-'ptfire-rx'!AN38</f>
        <v>12496.748263859845</v>
      </c>
      <c r="BG39" s="20">
        <f>J39-'ptfire-rx'!AR38</f>
        <v>4695.935696063576</v>
      </c>
      <c r="BH39" s="20">
        <f>K39-'ptfire-rx'!BD38</f>
        <v>24647.23868290121</v>
      </c>
      <c r="BI39" s="20">
        <f>L39-'ptfire-rx'!BM38</f>
        <v>28820.845812937405</v>
      </c>
      <c r="BJ39" s="20">
        <f>M39-'ptfire-rx'!BO38</f>
        <v>3607.8536533806337</v>
      </c>
      <c r="BK39" s="20">
        <f>N39-'ptfire-rx'!AK38</f>
        <v>3620.7591816958015</v>
      </c>
      <c r="BL39" s="20">
        <f>O39-'ptfire-rx'!AT38</f>
        <v>2093.4672676414557</v>
      </c>
      <c r="BM39" s="20">
        <f t="shared" si="17"/>
        <v>2261.5997481485606</v>
      </c>
      <c r="BN39" s="20">
        <f t="shared" si="18"/>
        <v>2130.4057861957731</v>
      </c>
      <c r="BO39" s="61">
        <f t="shared" si="19"/>
        <v>0.87818663424238408</v>
      </c>
      <c r="BP39" s="61">
        <f t="shared" si="20"/>
        <v>0.54879460988229944</v>
      </c>
      <c r="BQ39" s="61">
        <f t="shared" si="21"/>
        <v>0.1610832929937818</v>
      </c>
      <c r="BR39" s="61">
        <f t="shared" si="22"/>
        <v>1.9187862139172913</v>
      </c>
      <c r="BS39" s="61">
        <f t="shared" si="23"/>
        <v>5.9267218792047274</v>
      </c>
    </row>
    <row r="40" spans="1:71" x14ac:dyDescent="0.25">
      <c r="A40" s="22" t="s">
        <v>38</v>
      </c>
      <c r="B40" s="20">
        <f>rail!B39+nonpt!B39+ptagfire!B39+nonroad!B39+'onroad all'!AG39+cmv_c1c2!B39+'ptfire-rx'!B39+ptegu!B39+ptnonipm!B39+pt_oilgas!B39+np_oilgas!B39+rwc!B39+cmv_c3!B39+airports!B39+'ptfire-wild'!B39</f>
        <v>1289101.8909165699</v>
      </c>
      <c r="C40" s="20">
        <f>rail!C39+nonpt!C39+ptagfire!C39++nonroad!C39+'onroad all'!BZ39+cmv_c1c2!BE39+'ptfire-rx'!C39+ptegu!C39+ptnonipm!C39+pt_oilgas!C39+np_oilgas!C39+rwc!C39+cmv_c3!BE39+livestock!B39+airports!C39+'ptfire-wild'!C39+fertilizer!B39</f>
        <v>66518.175428231727</v>
      </c>
      <c r="D40" s="20">
        <f>rail!D39+nonpt!D39+ptagfire!D39++nonroad!D39+cmv_c1c2!D39+'ptfire-rx'!D39+ptegu!DW39+ptnonipm!D39+pt_oilgas!D39+np_oilgas!D39+rwc!D39+cmv_c3!D39+'onroad all'!CI39+airports!D39+'ptfire-wild'!D39</f>
        <v>300809.92987819819</v>
      </c>
      <c r="E40" s="20">
        <f>rail!E39+nonpt!E39+ptagfire!E39++nonroad!E39+cmv_c1c2!E39+'ptfire-rx'!E39+ptegu!E39+ptnonipm!E39+pt_oilgas!E39+np_oilgas!E39+rwc!E39+cmv_c3!E39+afdust!BA39+'onroad all'!DE39+'onroad all'!DD39+airports!E39+'ptfire-wild'!E39</f>
        <v>103299.21725741892</v>
      </c>
      <c r="F40" s="20">
        <f>rail!F39+nonpt!F39+ptagfire!F39++nonroad!F39+cmv_c1c2!F39+'ptfire-rx'!F39+ptegu!F39+ptnonipm!F39+pt_oilgas!F39+np_oilgas!F39+rwc!F39+cmv_c3!F39+afdust!BB39+'onroad all'!DD39+airports!F39+'ptfire-wild'!F39</f>
        <v>69806.393164186011</v>
      </c>
      <c r="G40" s="20">
        <f>rail!G39+nonpt!G39+ptagfire!G39++nonroad!G39+'onroad all'!DU39+cmv_c1c2!G39+'ptfire-rx'!G39+ptegu!FH39+ptnonipm!G39+pt_oilgas!G39+np_oilgas!G39+rwc!G39+cmv_c3!G39+airports!G39+'ptfire-wild'!G39</f>
        <v>95489.273881458692</v>
      </c>
      <c r="H40" s="20">
        <f>rail!H39+nonpt!H39+ptagfire!H39++nonroad!H39+'onroad all'!EI39+cmv_c1c2!H39+'ptfire-rx'!H39+ptegu!H39+ptnonipm!H39+pt_oilgas!H39+np_oilgas!H39+rwc!H39+cmv_c3!H39+livestock!C39+airports!H39+'ptfire-wild'!H39+vcp!H39</f>
        <v>384918.09145052102</v>
      </c>
      <c r="I40" s="20">
        <f>rail!AO39+nonpt!BN39+ptagfire!AI39+nonroad!AK39+'onroad all'!H39+cmv_c1c2!N39+'ptfire-rx'!AN39+ptegu!BM39+ptnonipm!BX39+pt_oilgas!BL39+np_oilgas!AT39+rwc!AJ39+cmv_c3!O39+livestock!U39+airports!AJ39+'ptfire-wild'!AK39+vcp!AA39</f>
        <v>1880.0932801661017</v>
      </c>
      <c r="J40" s="20">
        <f>rail!AU39+nonpt!BT39+ptagfire!AM39+nonroad!AP39+'onroad all'!P39+cmv_c1c2!T39+'ptfire-rx'!AR39+ptegu!BS39+ptnonipm!CD39+pt_oilgas!BR39+np_oilgas!AZ39+rwc!AN39+cmv_c3!T39+livestock!X39+airports!AM39+'ptfire-wild'!AO39+vcp!AE39</f>
        <v>9523.8860407501907</v>
      </c>
      <c r="K40" s="20">
        <f>rail!BR39+nonpt!CY39+ptagfire!AX39+nonroad!BH39+'onroad all'!BC39+cmv_c1c2!AO39+'ptfire-rx'!BD39+ptegu!CX39+ptnonipm!DP39+pt_oilgas!CV39+np_oilgas!BV39+rwc!BC39+cmv_c3!AP39+livestock!AH39+airports!BE39+'ptfire-wild'!AZ39+vcp!AQ39</f>
        <v>4317.7408030010338</v>
      </c>
      <c r="L40" s="20">
        <f>rail!CF39+nonpt!DO39+ptagfire!BG39+nonroad!BT39+'onroad all'!BU39+cmv_c1c2!BC39+'ptfire-rx'!BM39+ptegu!DM39+ptnonipm!EH39+pt_oilgas!DK39+np_oilgas!CJ39+rwc!BP39+cmv_c3!BC39+livestock!AN39+airports!BN39+'ptfire-wild'!BI39+vcp!AX39</f>
        <v>5947.3536335108956</v>
      </c>
      <c r="M40" s="20">
        <f>rail!CG39+nonpt!DQ39+nonroad!BU39+'onroad all'!BY39+cmv_c1c2!BD39+'ptfire-rx'!BO39+ptegu!DO39+ptnonipm!EJ39+pt_oilgas!DM39+np_oilgas!CK39+rwc!BQ39+cmv_c3!BD39+airports!BO39+'ptfire-wild'!BK39+vcp!AY39+ptagfire!BI39</f>
        <v>744.77148226901181</v>
      </c>
      <c r="N40" s="20">
        <f>rail!AN39+nonpt!BK39+nonroad!AJ39+'onroad all'!G39+cmv_c1c2!M39+'ptfire-rx'!AK39+ptegu!BK39+ptnonipm!BU39+pt_oilgas!BJ39+np_oilgas!AS39+rwc!AI39+airports!AH39+cmv_c3!M39+'ptfire-wild'!AI39+ptagfire!AG39</f>
        <v>359.59537830936335</v>
      </c>
      <c r="O40" s="20">
        <f>rail!AY39+nonpt!BY39+ptagfire!AO39+nonroad!AR39+'onroad all'!Z39+cmv_c1c2!V39+'ptfire-rx'!AT39+ptegu!BX39+ptnonipm!CI39+pt_oilgas!BW39+np_oilgas!BB39+rwc!AP39+airports!AO39+cmv_c3!V39+'ptfire-wild'!AQ39</f>
        <v>506.16130060552734</v>
      </c>
      <c r="P40" s="20">
        <f>rail!AD39+nonroad!AD39+'onroad all'!AK39+'onroad all'!AL39+'onroad all'!AM39+'onroad all'!AN39+'onroad all'!AO39+'onroad all'!AP39+ptnonipm!BI39+SUM(airports!AR39:AW39)+SUM(cmv_c1c2!AC39:AH39)+SUM(cmv_c3!AC39:AH39)</f>
        <v>3983.2518474708704</v>
      </c>
      <c r="Q40" s="20">
        <f>rail!AE39+nonroad!AE39+'onroad all'!AL39+'onroad all'!AM39+'onroad all'!AN39+'onroad all'!AO39+'onroad all'!AP39+ptnonipm!BJ39+SUM(airports!AS39:AW39)+SUM(cmv_c1c2!AD39:AH39)+SUM(cmv_c3!AD39:AH39)</f>
        <v>3769.3218708761306</v>
      </c>
      <c r="R40" s="61">
        <f>rail!P39+nonpt!T39+nonroad!R39+'onroad all'!AC39+ptegu!T39+ptnonipm!T39+pt_oilgas!S39+np_oilgas!R39+rwc!N39+SUM(cmv_c1c2!Z39:AA39)+SUM(cmv_c3!Z39:AA39)</f>
        <v>3.0604520515871556</v>
      </c>
      <c r="S40" s="61">
        <f>rail!K39+nonpt!L39+nonroad!U39+'onroad all'!M39+ptegu!L39+ptnonipm!L39+pt_oilgas!K39+np_oilgas!K39+SUM(cmv_c1c2!R39:S39)+SUM(cmv_c3!R39:S39)</f>
        <v>2.7959752727284068</v>
      </c>
      <c r="T40" s="61">
        <f>rail!O39+nonpt!P39+ptegu!P39+ptnonipm!P39+pt_oilgas!O39+np_oilgas!N39+rwc!M39+SUM(cmv_c1c2!W39:X39)+SUM(cmv_c3!W39:X39)</f>
        <v>1.3656010601526221</v>
      </c>
      <c r="U40" s="61">
        <f>rail!V39+nonpt!AI39+nonroad!T39+'onroad all'!CB39+ptegu!AH39+ptnonipm!AL39+pt_oilgas!AG39+np_oilgas!AB39+rwc!T39+SUM(cmv_c1c2!BG39:BH39)+SUM(cmv_c3!BG39:BH39)</f>
        <v>44.534278091326563</v>
      </c>
      <c r="V40" s="61">
        <f>rail!T39+nonpt!AE39+nonroad!S39+'onroad all'!BS39+'onroad all'!BT39+ptegu!AD39+ptnonipm!AH39+pt_oilgas!AC39+np_oilgas!X39+rwc!R39+SUM(cmv_c1c2!BA39:BB39)+SUM(cmv_c3!BA39:BB39)</f>
        <v>44.65214147116977</v>
      </c>
      <c r="W40" s="61">
        <f>nonpt!CW39+ptegu!CV39+ptnonipm!DN39</f>
        <v>2.6536514954695352</v>
      </c>
      <c r="X40" s="68" t="s">
        <v>572</v>
      </c>
      <c r="AA40" s="22" t="s">
        <v>38</v>
      </c>
      <c r="AB40" s="20">
        <f>B40+beis!H39</f>
        <v>1341025.5482125697</v>
      </c>
      <c r="AC40" s="20">
        <f t="shared" si="2"/>
        <v>66518.175428231727</v>
      </c>
      <c r="AD40" s="20">
        <f>D40+beis!T39</f>
        <v>313256.65809373348</v>
      </c>
      <c r="AE40" s="20">
        <f t="shared" si="3"/>
        <v>103299.21725741892</v>
      </c>
      <c r="AF40" s="20">
        <f t="shared" si="4"/>
        <v>69806.393164186011</v>
      </c>
      <c r="AG40" s="20">
        <f t="shared" si="5"/>
        <v>95489.273881458692</v>
      </c>
      <c r="AH40" s="20">
        <f>H40+beis!Z39</f>
        <v>816144.10612052004</v>
      </c>
      <c r="AI40" s="20">
        <f>I40+beis!E39</f>
        <v>7308.518094766092</v>
      </c>
      <c r="AJ40" s="20">
        <f t="shared" si="6"/>
        <v>9523.8860407501907</v>
      </c>
      <c r="AK40" s="20">
        <f>K40+beis!N39</f>
        <v>11720.265417001034</v>
      </c>
      <c r="AL40" s="20">
        <f>L40+beis!R39</f>
        <v>28482.769815170894</v>
      </c>
      <c r="AM40" s="20">
        <f t="shared" si="7"/>
        <v>744.77148226901181</v>
      </c>
      <c r="AN40" s="20">
        <f t="shared" si="8"/>
        <v>359.59537830936335</v>
      </c>
      <c r="AO40" s="20">
        <f t="shared" si="9"/>
        <v>506.16130060552734</v>
      </c>
      <c r="AP40" s="20">
        <f t="shared" si="10"/>
        <v>3983.2518474708704</v>
      </c>
      <c r="AQ40" s="20">
        <f t="shared" si="11"/>
        <v>3769.3218708761306</v>
      </c>
      <c r="AR40" s="61">
        <f t="shared" si="12"/>
        <v>3.0604520515871556</v>
      </c>
      <c r="AS40" s="61">
        <f t="shared" si="13"/>
        <v>2.7959752727284068</v>
      </c>
      <c r="AT40" s="61">
        <f t="shared" si="14"/>
        <v>1.3656010601526221</v>
      </c>
      <c r="AU40" s="61">
        <f t="shared" si="15"/>
        <v>44.534278091326563</v>
      </c>
      <c r="AV40" s="61">
        <f t="shared" si="16"/>
        <v>44.65214147116977</v>
      </c>
      <c r="AX40" s="22" t="s">
        <v>38</v>
      </c>
      <c r="AY40" s="20">
        <f>B40-'ptfire-rx'!B39</f>
        <v>1253410.4466695699</v>
      </c>
      <c r="AZ40" s="20">
        <f>C40-'ptfire-rx'!C39</f>
        <v>65931.324236231725</v>
      </c>
      <c r="BA40" s="20">
        <f>D40-'ptfire-rx'!D39</f>
        <v>300246.81472619821</v>
      </c>
      <c r="BB40" s="20">
        <f>E40-'ptfire-rx'!E39</f>
        <v>99591.426034418924</v>
      </c>
      <c r="BC40" s="20">
        <f>F40-'ptfire-rx'!F39</f>
        <v>66661.013321186008</v>
      </c>
      <c r="BD40" s="20">
        <f>G40-'ptfire-rx'!G39</f>
        <v>95197.857966458687</v>
      </c>
      <c r="BE40" s="20">
        <f>H40-'ptfire-rx'!H39</f>
        <v>376464.20613452105</v>
      </c>
      <c r="BF40" s="20">
        <f>I40-'ptfire-rx'!AN39</f>
        <v>1685.3720261086478</v>
      </c>
      <c r="BG40" s="20">
        <f>J40-'ptfire-rx'!AR39</f>
        <v>9439.653701145844</v>
      </c>
      <c r="BH40" s="20">
        <f>K40-'ptfire-rx'!BD39</f>
        <v>3817.273872460783</v>
      </c>
      <c r="BI40" s="20">
        <f>L40-'ptfire-rx'!BM39</f>
        <v>5652.8069803317121</v>
      </c>
      <c r="BJ40" s="20">
        <f>M40-'ptfire-rx'!BO39</f>
        <v>685.94372818203192</v>
      </c>
      <c r="BK40" s="20">
        <f>N40-'ptfire-rx'!AK39</f>
        <v>262.01065635517926</v>
      </c>
      <c r="BL40" s="20">
        <f>O40-'ptfire-rx'!AT39</f>
        <v>429.80143459145586</v>
      </c>
      <c r="BM40" s="20">
        <f t="shared" si="17"/>
        <v>3983.2518474708704</v>
      </c>
      <c r="BN40" s="20">
        <f t="shared" si="18"/>
        <v>3769.3218708761306</v>
      </c>
      <c r="BO40" s="61">
        <f t="shared" si="19"/>
        <v>3.0604520515871556</v>
      </c>
      <c r="BP40" s="61">
        <f t="shared" si="20"/>
        <v>2.7959752727284068</v>
      </c>
      <c r="BQ40" s="61">
        <f t="shared" si="21"/>
        <v>1.3656010601526221</v>
      </c>
      <c r="BR40" s="61">
        <f t="shared" si="22"/>
        <v>44.534278091326563</v>
      </c>
      <c r="BS40" s="61">
        <f t="shared" si="23"/>
        <v>44.65214147116977</v>
      </c>
    </row>
    <row r="41" spans="1:71" x14ac:dyDescent="0.25">
      <c r="A41" s="22" t="s">
        <v>39</v>
      </c>
      <c r="B41" s="20">
        <f>rail!B40+nonpt!B40+ptagfire!B40+nonroad!B40+'onroad all'!AG40+cmv_c1c2!B40+'ptfire-rx'!B40+ptegu!B40+ptnonipm!B40+pt_oilgas!B40+np_oilgas!B40+rwc!B40+cmv_c3!B40+airports!B40+'ptfire-wild'!B40</f>
        <v>80906.833866098808</v>
      </c>
      <c r="C41" s="20">
        <f>rail!C40+nonpt!C40+ptagfire!C40++nonroad!C40+'onroad all'!BZ40+cmv_c1c2!BE40+'ptfire-rx'!C40+ptegu!C40+ptnonipm!C40+pt_oilgas!C40+np_oilgas!C40+rwc!C40+cmv_c3!BE40+livestock!B40+airports!C40+'ptfire-wild'!C40+fertilizer!B40</f>
        <v>866.1777002371598</v>
      </c>
      <c r="D41" s="20">
        <f>rail!D40+nonpt!D40+ptagfire!D40++nonroad!D40+cmv_c1c2!D40+'ptfire-rx'!D40+ptegu!DW40+ptnonipm!D40+pt_oilgas!D40+np_oilgas!D40+rwc!D40+cmv_c3!D40+'onroad all'!CI40+airports!D40+'ptfire-wild'!D40</f>
        <v>13156.799957692629</v>
      </c>
      <c r="E41" s="20">
        <f>rail!E40+nonpt!E40+ptagfire!E40++nonroad!E40+cmv_c1c2!E40+'ptfire-rx'!E40+ptegu!E40+ptnonipm!E40+pt_oilgas!E40+np_oilgas!E40+rwc!E40+cmv_c3!E40+afdust!BA40+'onroad all'!DE40+'onroad all'!DD40+airports!E40+'ptfire-wild'!E40</f>
        <v>4395.6904131688143</v>
      </c>
      <c r="F41" s="20">
        <f>rail!F40+nonpt!F40+ptagfire!F40++nonroad!F40+cmv_c1c2!F40+'ptfire-rx'!F40+ptegu!F40+ptnonipm!F40+pt_oilgas!F40+np_oilgas!F40+rwc!F40+cmv_c3!F40+afdust!BB40+'onroad all'!DD40+airports!F40+'ptfire-wild'!F40</f>
        <v>3039.5781612312439</v>
      </c>
      <c r="G41" s="20">
        <f>rail!G40+nonpt!G40+ptagfire!G40++nonroad!G40+'onroad all'!DU40+cmv_c1c2!G40+'ptfire-rx'!G40+ptegu!FH40+ptnonipm!G40+pt_oilgas!G40+np_oilgas!G40+rwc!G40+cmv_c3!G40+airports!G40+'ptfire-wild'!G40</f>
        <v>856.12979890895645</v>
      </c>
      <c r="H41" s="20">
        <f>rail!H40+nonpt!H40+ptagfire!H40++nonroad!H40+'onroad all'!EI40+cmv_c1c2!H40+'ptfire-rx'!H40+ptegu!H40+ptnonipm!H40+pt_oilgas!H40+np_oilgas!H40+rwc!H40+cmv_c3!H40+livestock!C40+airports!H40+'ptfire-wild'!H40+vcp!H40</f>
        <v>16396.533858662599</v>
      </c>
      <c r="I41" s="20">
        <f>rail!AO40+nonpt!BN40+ptagfire!AI40+nonroad!AK40+'onroad all'!H40+cmv_c1c2!N40+'ptfire-rx'!AN40+ptegu!BM40+ptnonipm!BX40+pt_oilgas!BL40+np_oilgas!AT40+rwc!AJ40+cmv_c3!O40+livestock!U40+airports!AJ40+'ptfire-wild'!AK40+vcp!AA40</f>
        <v>103.25813824200225</v>
      </c>
      <c r="J41" s="20">
        <f>rail!AU40+nonpt!BT40+ptagfire!AM40+nonroad!AP40+'onroad all'!P40+cmv_c1c2!T40+'ptfire-rx'!AR40+ptegu!BS40+ptnonipm!CD40+pt_oilgas!BR40+np_oilgas!AZ40+rwc!AN40+cmv_c3!T40+livestock!X40+airports!AM40+'ptfire-wild'!AO40+vcp!AE40</f>
        <v>208.30320065701267</v>
      </c>
      <c r="K41" s="20">
        <f>rail!BR40+nonpt!CY40+ptagfire!AX40+nonroad!BH40+'onroad all'!BC40+cmv_c1c2!AO40+'ptfire-rx'!BD40+ptegu!CX40+ptnonipm!DP40+pt_oilgas!CV40+np_oilgas!BV40+rwc!BC40+cmv_c3!AP40+livestock!AH40+airports!BE40+'ptfire-wild'!AZ40+vcp!AQ40</f>
        <v>213.46888055075178</v>
      </c>
      <c r="L41" s="20">
        <f>rail!CF40+nonpt!DO40+ptagfire!BG40+nonroad!BT40+'onroad all'!BU40+cmv_c1c2!BC40+'ptfire-rx'!BM40+ptegu!DM40+ptnonipm!EH40+pt_oilgas!DK40+np_oilgas!CJ40+rwc!BP40+cmv_c3!BC40+livestock!AN40+airports!BN40+'ptfire-wild'!BI40+vcp!AX40</f>
        <v>264.01314923649596</v>
      </c>
      <c r="M41" s="20">
        <f>rail!CG40+nonpt!DQ40+nonroad!BU40+'onroad all'!BY40+cmv_c1c2!BD40+'ptfire-rx'!BO40+ptegu!DO40+ptnonipm!EJ40+pt_oilgas!DM40+np_oilgas!CK40+rwc!BQ40+cmv_c3!BD40+airports!BO40+'ptfire-wild'!BK40+vcp!AY40+ptagfire!BI40</f>
        <v>20.334638197008157</v>
      </c>
      <c r="N41" s="20">
        <f>rail!AN40+nonpt!BK40+nonroad!AJ40+'onroad all'!G40+cmv_c1c2!M40+'ptfire-rx'!AK40+ptegu!BK40+ptnonipm!BU40+pt_oilgas!BJ40+np_oilgas!AS40+rwc!AI40+airports!AH40+cmv_c3!M40+'ptfire-wild'!AI40+ptagfire!AG40</f>
        <v>15.086590171759713</v>
      </c>
      <c r="O41" s="20">
        <f>rail!AY40+nonpt!BY40+ptagfire!AO40+nonroad!AR40+'onroad all'!Z40+cmv_c1c2!V40+'ptfire-rx'!AT40+ptegu!BX40+ptnonipm!CI40+pt_oilgas!BW40+np_oilgas!BB40+rwc!AP40+airports!AO40+cmv_c3!V40+'ptfire-wild'!AQ40</f>
        <v>31.89225968476412</v>
      </c>
      <c r="P41" s="20">
        <f>rail!AD40+nonroad!AD40+'onroad all'!AK40+'onroad all'!AL40+'onroad all'!AM40+'onroad all'!AN40+'onroad all'!AO40+'onroad all'!AP40+ptnonipm!BI40+SUM(airports!AR40:AW40)+SUM(cmv_c1c2!AC40:AH40)+SUM(cmv_c3!AC40:AH40)</f>
        <v>238.85361767022633</v>
      </c>
      <c r="Q41" s="20">
        <f>rail!AE40+nonroad!AE40+'onroad all'!AL40+'onroad all'!AM40+'onroad all'!AN40+'onroad all'!AO40+'onroad all'!AP40+ptnonipm!BJ40+SUM(airports!AS40:AW40)+SUM(cmv_c1c2!AD40:AH40)+SUM(cmv_c3!AD40:AH40)</f>
        <v>227.01225821447284</v>
      </c>
      <c r="R41" s="61">
        <f>rail!P40+nonpt!T40+nonroad!R40+'onroad all'!AC40+ptegu!T40+ptnonipm!T40+pt_oilgas!S40+np_oilgas!R40+rwc!N40+SUM(cmv_c1c2!Z40:AA40)+SUM(cmv_c3!Z40:AA40)</f>
        <v>1.0252311431059639E-2</v>
      </c>
      <c r="S41" s="61">
        <f>rail!K40+nonpt!L40+nonroad!U40+'onroad all'!M40+ptegu!L40+ptnonipm!L40+pt_oilgas!K40+np_oilgas!K40+SUM(cmv_c1c2!R40:S40)+SUM(cmv_c3!R40:S40)</f>
        <v>5.4773257963817754E-2</v>
      </c>
      <c r="T41" s="61">
        <f>rail!O40+nonpt!P40+ptegu!P40+ptnonipm!P40+pt_oilgas!O40+np_oilgas!N40+rwc!M40+SUM(cmv_c1c2!W40:X40)+SUM(cmv_c3!W40:X40)</f>
        <v>3.7764239039505175E-2</v>
      </c>
      <c r="U41" s="61">
        <f>rail!V40+nonpt!AI40+nonroad!T40+'onroad all'!CB40+ptegu!AH40+ptnonipm!AL40+pt_oilgas!AG40+np_oilgas!AB40+rwc!T40+SUM(cmv_c1c2!BG40:BH40)+SUM(cmv_c3!BG40:BH40)</f>
        <v>0.48409580627384707</v>
      </c>
      <c r="V41" s="61">
        <f>rail!T40+nonpt!AE40+nonroad!S40+'onroad all'!BS40+'onroad all'!BT40+ptegu!AD40+ptnonipm!AH40+pt_oilgas!AC40+np_oilgas!X40+rwc!R40+SUM(cmv_c1c2!BA40:BB40)+SUM(cmv_c3!BA40:BB40)</f>
        <v>0.20650773625062807</v>
      </c>
      <c r="W41" s="61">
        <f>nonpt!CW40+ptegu!CV40+ptnonipm!DN40</f>
        <v>0.33870864552889179</v>
      </c>
      <c r="X41" s="68" t="s">
        <v>572</v>
      </c>
      <c r="AA41" s="22" t="s">
        <v>39</v>
      </c>
      <c r="AB41" s="20">
        <f>B41+beis!H40</f>
        <v>82519.419311098813</v>
      </c>
      <c r="AC41" s="20">
        <f t="shared" si="2"/>
        <v>866.1777002371598</v>
      </c>
      <c r="AD41" s="20">
        <f>D41+beis!T40</f>
        <v>13315.559148692628</v>
      </c>
      <c r="AE41" s="20">
        <f t="shared" si="3"/>
        <v>4395.6904131688143</v>
      </c>
      <c r="AF41" s="20">
        <f t="shared" si="4"/>
        <v>3039.5781612312439</v>
      </c>
      <c r="AG41" s="20">
        <f t="shared" si="5"/>
        <v>856.12979890895645</v>
      </c>
      <c r="AH41" s="20">
        <f>H41+beis!Z40</f>
        <v>33525.0883986626</v>
      </c>
      <c r="AI41" s="20">
        <f>I41+beis!E40</f>
        <v>271.86712244200123</v>
      </c>
      <c r="AJ41" s="20">
        <f t="shared" si="6"/>
        <v>208.30320065701267</v>
      </c>
      <c r="AK41" s="20">
        <f>K41+beis!N40</f>
        <v>443.39372925075179</v>
      </c>
      <c r="AL41" s="20">
        <f>L41+beis!R40</f>
        <v>959.61905762649599</v>
      </c>
      <c r="AM41" s="20">
        <f t="shared" si="7"/>
        <v>20.334638197008157</v>
      </c>
      <c r="AN41" s="20">
        <f t="shared" si="8"/>
        <v>15.086590171759713</v>
      </c>
      <c r="AO41" s="20">
        <f t="shared" si="9"/>
        <v>31.89225968476412</v>
      </c>
      <c r="AP41" s="20">
        <f t="shared" si="10"/>
        <v>238.85361767022633</v>
      </c>
      <c r="AQ41" s="20">
        <f t="shared" si="11"/>
        <v>227.01225821447284</v>
      </c>
      <c r="AR41" s="61">
        <f t="shared" si="12"/>
        <v>1.0252311431059639E-2</v>
      </c>
      <c r="AS41" s="61">
        <f t="shared" si="13"/>
        <v>5.4773257963817754E-2</v>
      </c>
      <c r="AT41" s="61">
        <f t="shared" si="14"/>
        <v>3.7764239039505175E-2</v>
      </c>
      <c r="AU41" s="61">
        <f t="shared" si="15"/>
        <v>0.48409580627384707</v>
      </c>
      <c r="AV41" s="61">
        <f t="shared" si="16"/>
        <v>0.20650773625062807</v>
      </c>
      <c r="AX41" s="22" t="s">
        <v>39</v>
      </c>
      <c r="AY41" s="20">
        <f>B41-'ptfire-rx'!B40</f>
        <v>79956.04443309881</v>
      </c>
      <c r="AZ41" s="20">
        <f>C41-'ptfire-rx'!C40</f>
        <v>850.56842323715978</v>
      </c>
      <c r="BA41" s="20">
        <f>D41-'ptfire-rx'!D40</f>
        <v>13143.601905692629</v>
      </c>
      <c r="BB41" s="20">
        <f>E41-'ptfire-rx'!E40</f>
        <v>4298.7669301688147</v>
      </c>
      <c r="BC41" s="20">
        <f>F41-'ptfire-rx'!F40</f>
        <v>2957.4396152312438</v>
      </c>
      <c r="BD41" s="20">
        <f>G41-'ptfire-rx'!G40</f>
        <v>848.91591690895643</v>
      </c>
      <c r="BE41" s="20">
        <f>H41-'ptfire-rx'!H40</f>
        <v>16172.150494662599</v>
      </c>
      <c r="BF41" s="20">
        <f>I41-'ptfire-rx'!AN40</f>
        <v>98.533997748530467</v>
      </c>
      <c r="BG41" s="20">
        <f>J41-'ptfire-rx'!AR40</f>
        <v>206.21751799008962</v>
      </c>
      <c r="BH41" s="20">
        <f>K41-'ptfire-rx'!BD40</f>
        <v>201.08000165983987</v>
      </c>
      <c r="BI41" s="20">
        <f>L41-'ptfire-rx'!BM40</f>
        <v>256.74635847245554</v>
      </c>
      <c r="BJ41" s="20">
        <f>M41-'ptfire-rx'!BO40</f>
        <v>18.868039658522566</v>
      </c>
      <c r="BK41" s="20">
        <f>N41-'ptfire-rx'!AK40</f>
        <v>12.706096197064504</v>
      </c>
      <c r="BL41" s="20">
        <f>O41-'ptfire-rx'!AT40</f>
        <v>29.990810242402091</v>
      </c>
      <c r="BM41" s="20">
        <f t="shared" si="17"/>
        <v>238.85361767022633</v>
      </c>
      <c r="BN41" s="20">
        <f t="shared" si="18"/>
        <v>227.01225821447284</v>
      </c>
      <c r="BO41" s="61">
        <f t="shared" si="19"/>
        <v>1.0252311431059639E-2</v>
      </c>
      <c r="BP41" s="61">
        <f t="shared" si="20"/>
        <v>5.4773257963817754E-2</v>
      </c>
      <c r="BQ41" s="61">
        <f t="shared" si="21"/>
        <v>3.7764239039505175E-2</v>
      </c>
      <c r="BR41" s="61">
        <f t="shared" si="22"/>
        <v>0.48409580627384707</v>
      </c>
      <c r="BS41" s="61">
        <f t="shared" si="23"/>
        <v>0.20650773625062807</v>
      </c>
    </row>
    <row r="42" spans="1:71" x14ac:dyDescent="0.25">
      <c r="A42" s="22" t="s">
        <v>40</v>
      </c>
      <c r="B42" s="20">
        <f>rail!B41+nonpt!B41+ptagfire!B41+nonroad!B41+'onroad all'!AG41+cmv_c1c2!B41+'ptfire-rx'!B41+ptegu!B41+ptnonipm!B41+pt_oilgas!B41+np_oilgas!B41+rwc!B41+cmv_c3!B41+airports!B41+'ptfire-wild'!B41</f>
        <v>1068140.1793147698</v>
      </c>
      <c r="C42" s="20">
        <f>rail!C41+nonpt!C41+ptagfire!C41++nonroad!C41+'onroad all'!BZ41+cmv_c1c2!BE41+'ptfire-rx'!C41+ptegu!C41+ptnonipm!C41+pt_oilgas!C41+np_oilgas!C41+rwc!C41+cmv_c3!BE41+livestock!B41+airports!C41+'ptfire-wild'!C41+fertilizer!B41</f>
        <v>39123.308411176913</v>
      </c>
      <c r="D42" s="20">
        <f>rail!D41+nonpt!D41+ptagfire!D41++nonroad!D41+cmv_c1c2!D41+'ptfire-rx'!D41+ptegu!DW41+ptnonipm!D41+pt_oilgas!D41+np_oilgas!D41+rwc!D41+cmv_c3!D41+'onroad all'!CI41+airports!D41+'ptfire-wild'!D41</f>
        <v>138619.55144802539</v>
      </c>
      <c r="E42" s="20">
        <f>rail!E41+nonpt!E41+ptagfire!E41++nonroad!E41+cmv_c1c2!E41+'ptfire-rx'!E41+ptegu!E41+ptnonipm!E41+pt_oilgas!E41+np_oilgas!E41+rwc!E41+cmv_c3!E41+afdust!BA41+'onroad all'!DE41+'onroad all'!DD41+airports!E41+'ptfire-wild'!E41</f>
        <v>108588.86698346515</v>
      </c>
      <c r="F42" s="20">
        <f>rail!F41+nonpt!F41+ptagfire!F41++nonroad!F41+cmv_c1c2!F41+'ptfire-rx'!F41+ptegu!F41+ptnonipm!F41+pt_oilgas!F41+np_oilgas!F41+rwc!F41+cmv_c3!F41+afdust!BB41+'onroad all'!DD41+airports!F41+'ptfire-wild'!F41</f>
        <v>66634.690121581574</v>
      </c>
      <c r="G42" s="20">
        <f>rail!G41+nonpt!G41+ptagfire!G41++nonroad!G41+'onroad all'!DU41+cmv_c1c2!G41+'ptfire-rx'!G41+ptegu!FH41+ptnonipm!G41+pt_oilgas!G41+np_oilgas!G41+rwc!G41+cmv_c3!G41+airports!G41+'ptfire-wild'!G41</f>
        <v>24886.823429545391</v>
      </c>
      <c r="H42" s="20">
        <f>rail!H41+nonpt!H41+ptagfire!H41++nonroad!H41+'onroad all'!EI41+cmv_c1c2!H41+'ptfire-rx'!H41+ptegu!H41+ptnonipm!H41+pt_oilgas!H41+np_oilgas!H41+rwc!H41+cmv_c3!H41+livestock!C41+airports!H41+'ptfire-wild'!H41+vcp!H41</f>
        <v>208437.50575567398</v>
      </c>
      <c r="I42" s="20">
        <f>rail!AO41+nonpt!BN41+ptagfire!AI41+nonroad!AK41+'onroad all'!H41+cmv_c1c2!N41+'ptfire-rx'!AN41+ptegu!BM41+ptnonipm!BX41+pt_oilgas!BL41+np_oilgas!AT41+rwc!AJ41+cmv_c3!O41+livestock!U41+airports!AJ41+'ptfire-wild'!AK41+vcp!AA41</f>
        <v>3041.9790313153599</v>
      </c>
      <c r="J42" s="20">
        <f>rail!AU41+nonpt!BT41+ptagfire!AM41+nonroad!AP41+'onroad all'!P41+cmv_c1c2!T41+'ptfire-rx'!AR41+ptegu!BS41+ptnonipm!CD41+pt_oilgas!BR41+np_oilgas!AZ41+rwc!AN41+cmv_c3!T41+livestock!X41+airports!AM41+'ptfire-wild'!AO41+vcp!AE41</f>
        <v>2507.2712908194289</v>
      </c>
      <c r="K42" s="20">
        <f>rail!BR41+nonpt!CY41+ptagfire!AX41+nonroad!BH41+'onroad all'!BC41+cmv_c1c2!AO41+'ptfire-rx'!BD41+ptegu!CX41+ptnonipm!DP41+pt_oilgas!CV41+np_oilgas!BV41+rwc!BC41+cmv_c3!AP41+livestock!AH41+airports!BE41+'ptfire-wild'!AZ41+vcp!AQ41</f>
        <v>6198.33414179994</v>
      </c>
      <c r="L42" s="20">
        <f>rail!CF41+nonpt!DO41+ptagfire!BG41+nonroad!BT41+'onroad all'!BU41+cmv_c1c2!BC41+'ptfire-rx'!BM41+ptegu!DM41+ptnonipm!EH41+pt_oilgas!DK41+np_oilgas!CJ41+rwc!BP41+cmv_c3!BC41+livestock!AN41+airports!BN41+'ptfire-wild'!BI41+vcp!AX41</f>
        <v>7429.0346798594564</v>
      </c>
      <c r="M42" s="20">
        <f>rail!CG41+nonpt!DQ41+nonroad!BU41+'onroad all'!BY41+cmv_c1c2!BD41+'ptfire-rx'!BO41+ptegu!DO41+ptnonipm!EJ41+pt_oilgas!DM41+np_oilgas!CK41+rwc!BQ41+cmv_c3!BD41+airports!BO41+'ptfire-wild'!BK41+vcp!AY41+ptagfire!BI41</f>
        <v>691.02482961337785</v>
      </c>
      <c r="N42" s="20">
        <f>rail!AN41+nonpt!BK41+nonroad!AJ41+'onroad all'!G41+cmv_c1c2!M41+'ptfire-rx'!AK41+ptegu!BK41+ptnonipm!BU41+pt_oilgas!BJ41+np_oilgas!AS41+rwc!AI41+airports!AH41+cmv_c3!M41+'ptfire-wild'!AI41+ptagfire!AG41</f>
        <v>1078.070918906895</v>
      </c>
      <c r="O42" s="20">
        <f>rail!AY41+nonpt!BY41+ptagfire!AO41+nonroad!AR41+'onroad all'!Z41+cmv_c1c2!V41+'ptfire-rx'!AT41+ptegu!BX41+ptnonipm!CI41+pt_oilgas!BW41+np_oilgas!BB41+rwc!AP41+airports!AO41+cmv_c3!V41+'ptfire-wild'!AQ41</f>
        <v>855.33346697384923</v>
      </c>
      <c r="P42" s="20">
        <f>rail!AD41+nonroad!AD41+'onroad all'!AK41+'onroad all'!AL41+'onroad all'!AM41+'onroad all'!AN41+'onroad all'!AO41+'onroad all'!AP41+ptnonipm!BI41+SUM(airports!AR41:AW41)+SUM(cmv_c1c2!AC41:AH41)+SUM(cmv_c3!AC41:AH41)</f>
        <v>2065.0542381496289</v>
      </c>
      <c r="Q42" s="20">
        <f>rail!AE41+nonroad!AE41+'onroad all'!AL41+'onroad all'!AM41+'onroad all'!AN41+'onroad all'!AO41+'onroad all'!AP41+ptnonipm!BJ41+SUM(airports!AS41:AW41)+SUM(cmv_c1c2!AD41:AH41)+SUM(cmv_c3!AD41:AH41)</f>
        <v>1938.5397735110628</v>
      </c>
      <c r="R42" s="61">
        <f>rail!P41+nonpt!T41+nonroad!R41+'onroad all'!AC41+ptegu!T41+ptnonipm!T41+pt_oilgas!S41+np_oilgas!R41+rwc!N41+SUM(cmv_c1c2!Z41:AA41)+SUM(cmv_c3!Z41:AA41)</f>
        <v>0.75092263579079988</v>
      </c>
      <c r="S42" s="61">
        <f>rail!K41+nonpt!L41+nonroad!U41+'onroad all'!M41+ptegu!L41+ptnonipm!L41+pt_oilgas!K41+np_oilgas!K41+SUM(cmv_c1c2!R41:S41)+SUM(cmv_c3!R41:S41)</f>
        <v>1.3394754272379579</v>
      </c>
      <c r="T42" s="61">
        <f>rail!O41+nonpt!P41+ptegu!P41+ptnonipm!P41+pt_oilgas!O41+np_oilgas!N41+rwc!M41+SUM(cmv_c1c2!W41:X41)+SUM(cmv_c3!W41:X41)</f>
        <v>0.29142929579057247</v>
      </c>
      <c r="U42" s="61">
        <f>rail!V41+nonpt!AI41+nonroad!T41+'onroad all'!CB41+ptegu!AH41+ptnonipm!AL41+pt_oilgas!AG41+np_oilgas!AB41+rwc!T41+SUM(cmv_c1c2!BG41:BH41)+SUM(cmv_c3!BG41:BH41)</f>
        <v>4.6060864056609701</v>
      </c>
      <c r="V42" s="61">
        <f>rail!T41+nonpt!AE41+nonroad!S41+'onroad all'!BS41+'onroad all'!BT41+ptegu!AD41+ptnonipm!AH41+pt_oilgas!AC41+np_oilgas!X41+rwc!R41+SUM(cmv_c1c2!BA41:BB41)+SUM(cmv_c3!BA41:BB41)</f>
        <v>26.82063982573532</v>
      </c>
      <c r="W42" s="61">
        <f>nonpt!CW41+ptegu!CV41+ptnonipm!DN41</f>
        <v>1.7867953616146599</v>
      </c>
      <c r="X42" s="68" t="s">
        <v>572</v>
      </c>
      <c r="AA42" s="22" t="s">
        <v>40</v>
      </c>
      <c r="AB42" s="20">
        <f>B42+beis!H41</f>
        <v>1144417.7475147697</v>
      </c>
      <c r="AC42" s="20">
        <f t="shared" si="2"/>
        <v>39123.308411176913</v>
      </c>
      <c r="AD42" s="20">
        <f>D42+beis!T41</f>
        <v>150853.73426802538</v>
      </c>
      <c r="AE42" s="20">
        <f t="shared" si="3"/>
        <v>108588.86698346515</v>
      </c>
      <c r="AF42" s="20">
        <f t="shared" si="4"/>
        <v>66634.690121581574</v>
      </c>
      <c r="AG42" s="20">
        <f t="shared" si="5"/>
        <v>24886.823429545391</v>
      </c>
      <c r="AH42" s="20">
        <f>H42+beis!Z41</f>
        <v>973895.86965567397</v>
      </c>
      <c r="AI42" s="20">
        <f>I42+beis!E41</f>
        <v>11027.51921131535</v>
      </c>
      <c r="AJ42" s="20">
        <f t="shared" si="6"/>
        <v>2507.2712908194289</v>
      </c>
      <c r="AK42" s="20">
        <f>K42+beis!N41</f>
        <v>17087.90743179994</v>
      </c>
      <c r="AL42" s="20">
        <f>L42+beis!R41</f>
        <v>48612.902690059353</v>
      </c>
      <c r="AM42" s="20">
        <f t="shared" si="7"/>
        <v>691.02482961337785</v>
      </c>
      <c r="AN42" s="20">
        <f t="shared" si="8"/>
        <v>1078.070918906895</v>
      </c>
      <c r="AO42" s="20">
        <f t="shared" si="9"/>
        <v>855.33346697384923</v>
      </c>
      <c r="AP42" s="20">
        <f t="shared" si="10"/>
        <v>2065.0542381496289</v>
      </c>
      <c r="AQ42" s="20">
        <f t="shared" si="11"/>
        <v>1938.5397735110628</v>
      </c>
      <c r="AR42" s="61">
        <f t="shared" si="12"/>
        <v>0.75092263579079988</v>
      </c>
      <c r="AS42" s="61">
        <f t="shared" si="13"/>
        <v>1.3394754272379579</v>
      </c>
      <c r="AT42" s="61">
        <f t="shared" si="14"/>
        <v>0.29142929579057247</v>
      </c>
      <c r="AU42" s="61">
        <f t="shared" si="15"/>
        <v>4.6060864056609701</v>
      </c>
      <c r="AV42" s="61">
        <f t="shared" si="16"/>
        <v>26.82063982573532</v>
      </c>
      <c r="AX42" s="22" t="s">
        <v>40</v>
      </c>
      <c r="AY42" s="20">
        <f>B42-'ptfire-rx'!B41</f>
        <v>799447.0442547698</v>
      </c>
      <c r="AZ42" s="20">
        <f>C42-'ptfire-rx'!C41</f>
        <v>34699.90290417691</v>
      </c>
      <c r="BA42" s="20">
        <f>D42-'ptfire-rx'!D41</f>
        <v>133799.12943802538</v>
      </c>
      <c r="BB42" s="20">
        <f>E42-'ptfire-rx'!E41</f>
        <v>80031.160459465144</v>
      </c>
      <c r="BC42" s="20">
        <f>F42-'ptfire-rx'!F41</f>
        <v>42364.667860581576</v>
      </c>
      <c r="BD42" s="20">
        <f>G42-'ptfire-rx'!G41</f>
        <v>22516.371168545393</v>
      </c>
      <c r="BE42" s="20">
        <f>H42-'ptfire-rx'!H41</f>
        <v>144465.52570567396</v>
      </c>
      <c r="BF42" s="20">
        <f>I42-'ptfire-rx'!AN41</f>
        <v>1406.3592028697299</v>
      </c>
      <c r="BG42" s="20">
        <f>J42-'ptfire-rx'!AR41</f>
        <v>1822.5529681962259</v>
      </c>
      <c r="BH42" s="20">
        <f>K42-'ptfire-rx'!BD41</f>
        <v>2128.2972638951901</v>
      </c>
      <c r="BI42" s="20">
        <f>L42-'ptfire-rx'!BM41</f>
        <v>5020.3140279971867</v>
      </c>
      <c r="BJ42" s="20">
        <f>M42-'ptfire-rx'!BO41</f>
        <v>218.21882562727086</v>
      </c>
      <c r="BK42" s="20">
        <f>N42-'ptfire-rx'!AK41</f>
        <v>265.41258161117503</v>
      </c>
      <c r="BL42" s="20">
        <f>O42-'ptfire-rx'!AT41</f>
        <v>240.39599452035725</v>
      </c>
      <c r="BM42" s="20">
        <f t="shared" si="17"/>
        <v>2065.0542381496289</v>
      </c>
      <c r="BN42" s="20">
        <f t="shared" si="18"/>
        <v>1938.5397735110628</v>
      </c>
      <c r="BO42" s="61">
        <f t="shared" si="19"/>
        <v>0.75092263579079988</v>
      </c>
      <c r="BP42" s="61">
        <f t="shared" si="20"/>
        <v>1.3394754272379579</v>
      </c>
      <c r="BQ42" s="61">
        <f t="shared" si="21"/>
        <v>0.29142929579057247</v>
      </c>
      <c r="BR42" s="61">
        <f t="shared" si="22"/>
        <v>4.6060864056609701</v>
      </c>
      <c r="BS42" s="61">
        <f t="shared" si="23"/>
        <v>26.82063982573532</v>
      </c>
    </row>
    <row r="43" spans="1:71" x14ac:dyDescent="0.25">
      <c r="A43" s="22" t="s">
        <v>41</v>
      </c>
      <c r="B43" s="20">
        <f>rail!B42+nonpt!B42+ptagfire!B42+nonroad!B42+'onroad all'!AG42+cmv_c1c2!B42+'ptfire-rx'!B42+ptegu!B42+ptnonipm!B42+pt_oilgas!B42+np_oilgas!B42+rwc!B42+cmv_c3!B42+airports!B42+'ptfire-wild'!B42</f>
        <v>230046.42619083001</v>
      </c>
      <c r="C43" s="20">
        <f>rail!C42+nonpt!C42+ptagfire!C42++nonroad!C42+'onroad all'!BZ42+cmv_c1c2!BE42+'ptfire-rx'!C42+ptegu!C42+ptnonipm!C42+pt_oilgas!C42+np_oilgas!C42+rwc!C42+cmv_c3!BE42+livestock!B42+airports!C42+'ptfire-wild'!C42+fertilizer!B42</f>
        <v>119078.9577836907</v>
      </c>
      <c r="D43" s="20">
        <f>rail!D42+nonpt!D42+ptagfire!D42++nonroad!D42+cmv_c1c2!D42+'ptfire-rx'!D42+ptegu!DW42+ptnonipm!D42+pt_oilgas!D42+np_oilgas!D42+rwc!D42+cmv_c3!D42+'onroad all'!CI42+airports!D42+'ptfire-wild'!D42</f>
        <v>41754.88765953706</v>
      </c>
      <c r="E43" s="20">
        <f>rail!E42+nonpt!E42+ptagfire!E42++nonroad!E42+cmv_c1c2!E42+'ptfire-rx'!E42+ptegu!E42+ptnonipm!E42+pt_oilgas!E42+np_oilgas!E42+rwc!E42+cmv_c3!E42+afdust!BA42+'onroad all'!DE42+'onroad all'!DD42+airports!E42+'ptfire-wild'!E42</f>
        <v>104499.70922183378</v>
      </c>
      <c r="F43" s="20">
        <f>rail!F42+nonpt!F42+ptagfire!F42++nonroad!F42+cmv_c1c2!F42+'ptfire-rx'!F42+ptegu!F42+ptnonipm!F42+pt_oilgas!F42+np_oilgas!F42+rwc!F42+cmv_c3!F42+afdust!BB42+'onroad all'!DD42+airports!F42+'ptfire-wild'!F42</f>
        <v>28955.46225979408</v>
      </c>
      <c r="G43" s="20">
        <f>rail!G42+nonpt!G42+ptagfire!G42++nonroad!G42+'onroad all'!DU42+cmv_c1c2!G42+'ptfire-rx'!G42+ptegu!FH42+ptnonipm!G42+pt_oilgas!G42+np_oilgas!G42+rwc!G42+cmv_c3!G42+airports!G42+'ptfire-wild'!G42</f>
        <v>3760.5185097577996</v>
      </c>
      <c r="H43" s="20">
        <f>rail!H42+nonpt!H42+ptagfire!H42++nonroad!H42+'onroad all'!EI42+cmv_c1c2!H42+'ptfire-rx'!H42+ptegu!H42+ptnonipm!H42+pt_oilgas!H42+np_oilgas!H42+rwc!H42+cmv_c3!H42+livestock!C42+airports!H42+'ptfire-wild'!H42+vcp!H42</f>
        <v>70412.651501879984</v>
      </c>
      <c r="I43" s="20">
        <f>rail!AO42+nonpt!BN42+ptagfire!AI42+nonroad!AK42+'onroad all'!H42+cmv_c1c2!N42+'ptfire-rx'!AN42+ptegu!BM42+ptnonipm!BX42+pt_oilgas!BL42+np_oilgas!AT42+rwc!AJ42+cmv_c3!O42+livestock!U42+airports!AJ42+'ptfire-wild'!AK42+vcp!AA42</f>
        <v>1164.9769213638244</v>
      </c>
      <c r="J43" s="20">
        <f>rail!AU42+nonpt!BT42+ptagfire!AM42+nonroad!AP42+'onroad all'!P42+cmv_c1c2!T42+'ptfire-rx'!AR42+ptegu!BS42+ptnonipm!CD42+pt_oilgas!BR42+np_oilgas!AZ42+rwc!AN42+cmv_c3!T42+livestock!X42+airports!AM42+'ptfire-wild'!AO42+vcp!AE42</f>
        <v>665.40456399595996</v>
      </c>
      <c r="K43" s="20">
        <f>rail!BR42+nonpt!CY42+ptagfire!AX42+nonroad!BH42+'onroad all'!BC42+cmv_c1c2!AO42+'ptfire-rx'!BD42+ptegu!CX42+ptnonipm!DP42+pt_oilgas!CV42+np_oilgas!BV42+rwc!BC42+cmv_c3!AP42+livestock!AH42+airports!BE42+'ptfire-wild'!AZ42+vcp!AQ42</f>
        <v>2039.8086848369121</v>
      </c>
      <c r="L43" s="20">
        <f>rail!CF42+nonpt!DO42+ptagfire!BG42+nonroad!BT42+'onroad all'!BU42+cmv_c1c2!BC42+'ptfire-rx'!BM42+ptegu!DM42+ptnonipm!EH42+pt_oilgas!DK42+np_oilgas!CJ42+rwc!BP42+cmv_c3!BC42+livestock!AN42+airports!BN42+'ptfire-wild'!BI42+vcp!AX42</f>
        <v>2068.5596668279609</v>
      </c>
      <c r="M43" s="20">
        <f>rail!CG42+nonpt!DQ42+nonroad!BU42+'onroad all'!BY42+cmv_c1c2!BD42+'ptfire-rx'!BO42+ptegu!DO42+ptnonipm!EJ42+pt_oilgas!DM42+np_oilgas!CK42+rwc!BQ42+cmv_c3!BD42+airports!BO42+'ptfire-wild'!BK42+vcp!AY42+ptagfire!BI42</f>
        <v>490.65192836375945</v>
      </c>
      <c r="N43" s="20">
        <f>rail!AN42+nonpt!BK42+nonroad!AJ42+'onroad all'!G42+cmv_c1c2!M42+'ptfire-rx'!AK42+ptegu!BK42+ptnonipm!BU42+pt_oilgas!BJ42+np_oilgas!AS42+rwc!AI42+airports!AH42+cmv_c3!M42+'ptfire-wild'!AI42+ptagfire!AG42</f>
        <v>307.28731308077818</v>
      </c>
      <c r="O43" s="20">
        <f>rail!AY42+nonpt!BY42+ptagfire!AO42+nonroad!AR42+'onroad all'!Z42+cmv_c1c2!V42+'ptfire-rx'!AT42+ptegu!BX42+ptnonipm!CI42+pt_oilgas!BW42+np_oilgas!BB42+rwc!AP42+airports!AO42+cmv_c3!V42+'ptfire-wild'!AQ42</f>
        <v>168.83361863258355</v>
      </c>
      <c r="P43" s="20">
        <f>rail!AD42+nonroad!AD42+'onroad all'!AK42+'onroad all'!AL42+'onroad all'!AM42+'onroad all'!AN42+'onroad all'!AO42+'onroad all'!AP42+ptnonipm!BI42+SUM(airports!AR42:AW42)+SUM(cmv_c1c2!AC42:AH42)+SUM(cmv_c3!AC42:AH42)</f>
        <v>1370.8956970241773</v>
      </c>
      <c r="Q43" s="20">
        <f>rail!AE42+nonroad!AE42+'onroad all'!AL42+'onroad all'!AM42+'onroad all'!AN42+'onroad all'!AO42+'onroad all'!AP42+ptnonipm!BJ42+SUM(airports!AS42:AW42)+SUM(cmv_c1c2!AD42:AH42)+SUM(cmv_c3!AD42:AH42)</f>
        <v>1315.5714830603094</v>
      </c>
      <c r="R43" s="61">
        <f>rail!P42+nonpt!T42+nonroad!R42+'onroad all'!AC42+ptegu!T42+ptnonipm!T42+pt_oilgas!S42+np_oilgas!R42+rwc!N42+SUM(cmv_c1c2!Z42:AA42)+SUM(cmv_c3!Z42:AA42)</f>
        <v>5.7595154410000002E-2</v>
      </c>
      <c r="S43" s="61">
        <f>rail!K42+nonpt!L42+nonroad!U42+'onroad all'!M42+ptegu!L42+ptnonipm!L42+pt_oilgas!K42+np_oilgas!K42+SUM(cmv_c1c2!R42:S42)+SUM(cmv_c3!R42:S42)</f>
        <v>0.19191969704167999</v>
      </c>
      <c r="T43" s="61">
        <f>rail!O42+nonpt!P42+ptegu!P42+ptnonipm!P42+pt_oilgas!O42+np_oilgas!N42+rwc!M42+SUM(cmv_c1c2!W42:X42)+SUM(cmv_c3!W42:X42)</f>
        <v>3.1202944234100003E-2</v>
      </c>
      <c r="U43" s="61">
        <f>rail!V42+nonpt!AI42+nonroad!T42+'onroad all'!CB42+ptegu!AH42+ptnonipm!AL42+pt_oilgas!AG42+np_oilgas!AB42+rwc!T42+SUM(cmv_c1c2!BG42:BH42)+SUM(cmv_c3!BG42:BH42)</f>
        <v>1.1642515204658501</v>
      </c>
      <c r="V43" s="61">
        <f>rail!T42+nonpt!AE42+nonroad!S42+'onroad all'!BS42+'onroad all'!BT42+ptegu!AD42+ptnonipm!AH42+pt_oilgas!AC42+np_oilgas!X42+rwc!R42+SUM(cmv_c1c2!BA42:BB42)+SUM(cmv_c3!BA42:BB42)</f>
        <v>1.56543983757007</v>
      </c>
      <c r="W43" s="61">
        <f>nonpt!CW42+ptegu!CV42+ptnonipm!DN42</f>
        <v>2.8283746792370703E-4</v>
      </c>
      <c r="X43" s="68" t="s">
        <v>572</v>
      </c>
      <c r="AA43" s="22" t="s">
        <v>41</v>
      </c>
      <c r="AB43" s="20">
        <f>B43+beis!H42</f>
        <v>281182.91212383</v>
      </c>
      <c r="AC43" s="20">
        <f t="shared" si="2"/>
        <v>119078.9577836907</v>
      </c>
      <c r="AD43" s="20">
        <f>D43+beis!T42</f>
        <v>68964.121123131656</v>
      </c>
      <c r="AE43" s="20">
        <f t="shared" si="3"/>
        <v>104499.70922183378</v>
      </c>
      <c r="AF43" s="20">
        <f t="shared" si="4"/>
        <v>28955.46225979408</v>
      </c>
      <c r="AG43" s="20">
        <f t="shared" si="5"/>
        <v>3760.5185097577996</v>
      </c>
      <c r="AH43" s="20">
        <f>H43+beis!Z42</f>
        <v>239063.70423087996</v>
      </c>
      <c r="AI43" s="20">
        <f>I43+beis!E42</f>
        <v>6522.080193963815</v>
      </c>
      <c r="AJ43" s="20">
        <f t="shared" si="6"/>
        <v>665.40456399595996</v>
      </c>
      <c r="AK43" s="20">
        <f>K43+beis!N42</f>
        <v>9345.085299736902</v>
      </c>
      <c r="AL43" s="20">
        <f>L43+beis!R42</f>
        <v>30592.546305297961</v>
      </c>
      <c r="AM43" s="20">
        <f t="shared" si="7"/>
        <v>490.65192836375945</v>
      </c>
      <c r="AN43" s="20">
        <f t="shared" si="8"/>
        <v>307.28731308077818</v>
      </c>
      <c r="AO43" s="20">
        <f t="shared" si="9"/>
        <v>168.83361863258355</v>
      </c>
      <c r="AP43" s="20">
        <f t="shared" si="10"/>
        <v>1370.8956970241773</v>
      </c>
      <c r="AQ43" s="20">
        <f t="shared" si="11"/>
        <v>1315.5714830603094</v>
      </c>
      <c r="AR43" s="61">
        <f t="shared" si="12"/>
        <v>5.7595154410000002E-2</v>
      </c>
      <c r="AS43" s="61">
        <f t="shared" si="13"/>
        <v>0.19191969704167999</v>
      </c>
      <c r="AT43" s="61">
        <f t="shared" si="14"/>
        <v>3.1202944234100003E-2</v>
      </c>
      <c r="AU43" s="61">
        <f t="shared" si="15"/>
        <v>1.1642515204658501</v>
      </c>
      <c r="AV43" s="61">
        <f t="shared" si="16"/>
        <v>1.56543983757007</v>
      </c>
      <c r="AX43" s="22" t="s">
        <v>41</v>
      </c>
      <c r="AY43" s="20">
        <f>B43-'ptfire-rx'!B42</f>
        <v>144921.12814683001</v>
      </c>
      <c r="AZ43" s="20">
        <f>C43-'ptfire-rx'!C42</f>
        <v>117688.34205369069</v>
      </c>
      <c r="BA43" s="20">
        <f>D43-'ptfire-rx'!D42</f>
        <v>40579.224332537058</v>
      </c>
      <c r="BB43" s="20">
        <f>E43-'ptfire-rx'!E42</f>
        <v>95681.151774833779</v>
      </c>
      <c r="BC43" s="20">
        <f>F43-'ptfire-rx'!F42</f>
        <v>21430.186374794081</v>
      </c>
      <c r="BD43" s="20">
        <f>G43-'ptfire-rx'!G42</f>
        <v>3117.7627437577994</v>
      </c>
      <c r="BE43" s="20">
        <f>H43-'ptfire-rx'!H42</f>
        <v>50130.653806879985</v>
      </c>
      <c r="BF43" s="20">
        <f>I43-'ptfire-rx'!AN42</f>
        <v>388.00043765817043</v>
      </c>
      <c r="BG43" s="20">
        <f>J43-'ptfire-rx'!AR42</f>
        <v>469.575906076038</v>
      </c>
      <c r="BH43" s="20">
        <f>K43-'ptfire-rx'!BD42</f>
        <v>596.87355471611204</v>
      </c>
      <c r="BI43" s="20">
        <f>L43-'ptfire-rx'!BM42</f>
        <v>468.26933160399085</v>
      </c>
      <c r="BJ43" s="20">
        <f>M43-'ptfire-rx'!BO42</f>
        <v>289.64160690352946</v>
      </c>
      <c r="BK43" s="20">
        <f>N43-'ptfire-rx'!AK42</f>
        <v>60.434051817534169</v>
      </c>
      <c r="BL43" s="20">
        <f>O43-'ptfire-rx'!AT42</f>
        <v>54.013980214015547</v>
      </c>
      <c r="BM43" s="20">
        <f t="shared" si="17"/>
        <v>1370.8956970241773</v>
      </c>
      <c r="BN43" s="20">
        <f t="shared" si="18"/>
        <v>1315.5714830603094</v>
      </c>
      <c r="BO43" s="61">
        <f t="shared" si="19"/>
        <v>5.7595154410000002E-2</v>
      </c>
      <c r="BP43" s="61">
        <f t="shared" si="20"/>
        <v>0.19191969704167999</v>
      </c>
      <c r="BQ43" s="61">
        <f t="shared" si="21"/>
        <v>3.1202944234100003E-2</v>
      </c>
      <c r="BR43" s="61">
        <f t="shared" si="22"/>
        <v>1.1642515204658501</v>
      </c>
      <c r="BS43" s="61">
        <f t="shared" si="23"/>
        <v>1.56543983757007</v>
      </c>
    </row>
    <row r="44" spans="1:71" x14ac:dyDescent="0.25">
      <c r="A44" s="22" t="s">
        <v>42</v>
      </c>
      <c r="B44" s="20">
        <f>rail!B43+nonpt!B43+ptagfire!B43+nonroad!B43+'onroad all'!AG43+cmv_c1c2!B43+'ptfire-rx'!B43+ptegu!B43+ptnonipm!B43+pt_oilgas!B43+np_oilgas!B43+rwc!B43+cmv_c3!B43+airports!B43+'ptfire-wild'!B43</f>
        <v>1012835.1215363401</v>
      </c>
      <c r="C44" s="20">
        <f>rail!C43+nonpt!C43+ptagfire!C43++nonroad!C43+'onroad all'!BZ43+cmv_c1c2!BE43+'ptfire-rx'!C43+ptegu!C43+ptnonipm!C43+pt_oilgas!C43+np_oilgas!C43+rwc!C43+cmv_c3!BE43+livestock!B43+airports!C43+'ptfire-wild'!C43+fertilizer!B43</f>
        <v>33313.00379812943</v>
      </c>
      <c r="D44" s="20">
        <f>rail!D43+nonpt!D43+ptagfire!D43++nonroad!D43+cmv_c1c2!D43+'ptfire-rx'!D43+ptegu!DW43+ptnonipm!D43+pt_oilgas!D43+np_oilgas!D43+rwc!D43+cmv_c3!D43+'onroad all'!CI43+airports!D43+'ptfire-wild'!D43</f>
        <v>170186.20003078537</v>
      </c>
      <c r="E44" s="20">
        <f>rail!E43+nonpt!E43+ptagfire!E43++nonroad!E43+cmv_c1c2!E43+'ptfire-rx'!E43+ptegu!E43+ptnonipm!E43+pt_oilgas!E43+np_oilgas!E43+rwc!E43+cmv_c3!E43+afdust!BA43+'onroad all'!DE43+'onroad all'!DD43+airports!E43+'ptfire-wild'!E43</f>
        <v>92994.743932535464</v>
      </c>
      <c r="F44" s="20">
        <f>rail!F43+nonpt!F43+ptagfire!F43++nonroad!F43+cmv_c1c2!F43+'ptfire-rx'!F43+ptegu!F43+ptnonipm!F43+pt_oilgas!F43+np_oilgas!F43+rwc!F43+cmv_c3!F43+afdust!BB43+'onroad all'!DD43+airports!F43+'ptfire-wild'!F43</f>
        <v>55193.815866069162</v>
      </c>
      <c r="G44" s="20">
        <f>rail!G43+nonpt!G43+ptagfire!G43++nonroad!G43+'onroad all'!DU43+cmv_c1c2!G43+'ptfire-rx'!G43+ptegu!FH43+ptnonipm!G43+pt_oilgas!G43+np_oilgas!G43+rwc!G43+cmv_c3!G43+airports!G43+'ptfire-wild'!G43</f>
        <v>31865.471155434701</v>
      </c>
      <c r="H44" s="20">
        <f>rail!H43+nonpt!H43+ptagfire!H43++nonroad!H43+'onroad all'!EI43+cmv_c1c2!H43+'ptfire-rx'!H43+ptegu!H43+ptnonipm!H43+pt_oilgas!H43+np_oilgas!H43+rwc!H43+cmv_c3!H43+livestock!C43+airports!H43+'ptfire-wild'!H43+vcp!H43</f>
        <v>204654.74480349003</v>
      </c>
      <c r="I44" s="20">
        <f>rail!AO43+nonpt!BN43+ptagfire!AI43+nonroad!AK43+'onroad all'!H43+cmv_c1c2!N43+'ptfire-rx'!AN43+ptegu!BM43+ptnonipm!BX43+pt_oilgas!BL43+np_oilgas!AT43+rwc!AJ43+cmv_c3!O43+livestock!U43+airports!AJ43+'ptfire-wild'!AK43+vcp!AA43</f>
        <v>1988.4783121451408</v>
      </c>
      <c r="J44" s="20">
        <f>rail!AU43+nonpt!BT43+ptagfire!AM43+nonroad!AP43+'onroad all'!P43+cmv_c1c2!T43+'ptfire-rx'!AR43+ptegu!BS43+ptnonipm!CD43+pt_oilgas!BR43+np_oilgas!AZ43+rwc!AN43+cmv_c3!T43+livestock!X43+airports!AM43+'ptfire-wild'!AO43+vcp!AE43</f>
        <v>2347.0084949723191</v>
      </c>
      <c r="K44" s="20">
        <f>rail!BR43+nonpt!CY43+ptagfire!AX43+nonroad!BH43+'onroad all'!BC43+cmv_c1c2!AO43+'ptfire-rx'!BD43+ptegu!CX43+ptnonipm!DP43+pt_oilgas!CV43+np_oilgas!BV43+rwc!BC43+cmv_c3!AP43+livestock!AH43+airports!BE43+'ptfire-wild'!AZ43+vcp!AQ43</f>
        <v>3809.1823969549328</v>
      </c>
      <c r="L44" s="20">
        <f>rail!CF43+nonpt!DO43+ptagfire!BG43+nonroad!BT43+'onroad all'!BU43+cmv_c1c2!BC43+'ptfire-rx'!BM43+ptegu!DM43+ptnonipm!EH43+pt_oilgas!DK43+np_oilgas!CJ43+rwc!BP43+cmv_c3!BC43+livestock!AN43+airports!BN43+'ptfire-wild'!BI43+vcp!AX43</f>
        <v>3997.2491021711794</v>
      </c>
      <c r="M44" s="20">
        <f>rail!CG43+nonpt!DQ43+nonroad!BU43+'onroad all'!BY43+cmv_c1c2!BD43+'ptfire-rx'!BO43+ptegu!DO43+ptnonipm!EJ43+pt_oilgas!DM43+np_oilgas!CK43+rwc!BQ43+cmv_c3!BD43+airports!BO43+'ptfire-wild'!BK43+vcp!AY43+ptagfire!BI43</f>
        <v>500.57929076104813</v>
      </c>
      <c r="N44" s="20">
        <f>rail!AN43+nonpt!BK43+nonroad!AJ43+'onroad all'!G43+cmv_c1c2!M43+'ptfire-rx'!AK43+ptegu!BK43+ptnonipm!BU43+pt_oilgas!BJ43+np_oilgas!AS43+rwc!AI43+airports!AH43+cmv_c3!M43+'ptfire-wild'!AI43+ptagfire!AG43</f>
        <v>575.31816210485943</v>
      </c>
      <c r="O44" s="20">
        <f>rail!AY43+nonpt!BY43+ptagfire!AO43+nonroad!AR43+'onroad all'!Z43+cmv_c1c2!V43+'ptfire-rx'!AT43+ptegu!BX43+ptnonipm!CI43+pt_oilgas!BW43+np_oilgas!BB43+rwc!AP43+airports!AO43+cmv_c3!V43+'ptfire-wild'!AQ43</f>
        <v>547.98491265305142</v>
      </c>
      <c r="P44" s="20">
        <f>rail!AD43+nonroad!AD43+'onroad all'!AK43+'onroad all'!AL43+'onroad all'!AM43+'onroad all'!AN43+'onroad all'!AO43+'onroad all'!AP43+ptnonipm!BI43+SUM(airports!AR43:AW43)+SUM(cmv_c1c2!AC43:AH43)+SUM(cmv_c3!AC43:AH43)</f>
        <v>2711.9369167721979</v>
      </c>
      <c r="Q44" s="20">
        <f>rail!AE43+nonroad!AE43+'onroad all'!AL43+'onroad all'!AM43+'onroad all'!AN43+'onroad all'!AO43+'onroad all'!AP43+ptnonipm!BJ43+SUM(airports!AS43:AW43)+SUM(cmv_c1c2!AD43:AH43)+SUM(cmv_c3!AD43:AH43)</f>
        <v>2561.0232527092753</v>
      </c>
      <c r="R44" s="61">
        <f>rail!P43+nonpt!T43+nonroad!R43+'onroad all'!AC43+ptegu!T43+ptnonipm!T43+pt_oilgas!S43+np_oilgas!R43+rwc!N43+SUM(cmv_c1c2!Z43:AA43)+SUM(cmv_c3!Z43:AA43)</f>
        <v>1.3274645891396439</v>
      </c>
      <c r="S44" s="61">
        <f>rail!K43+nonpt!L43+nonroad!U43+'onroad all'!M43+ptegu!L43+ptnonipm!L43+pt_oilgas!K43+np_oilgas!K43+SUM(cmv_c1c2!R43:S43)+SUM(cmv_c3!R43:S43)</f>
        <v>1.1826433400748873</v>
      </c>
      <c r="T44" s="61">
        <f>rail!O43+nonpt!P43+ptegu!P43+ptnonipm!P43+pt_oilgas!O43+np_oilgas!N43+rwc!M43+SUM(cmv_c1c2!W43:X43)+SUM(cmv_c3!W43:X43)</f>
        <v>0.28099515009981757</v>
      </c>
      <c r="U44" s="61">
        <f>rail!V43+nonpt!AI43+nonroad!T43+'onroad all'!CB43+ptegu!AH43+ptnonipm!AL43+pt_oilgas!AG43+np_oilgas!AB43+rwc!T43+SUM(cmv_c1c2!BG43:BH43)+SUM(cmv_c3!BG43:BH43)</f>
        <v>6.6738199782609176</v>
      </c>
      <c r="V44" s="61">
        <f>rail!T43+nonpt!AE43+nonroad!S43+'onroad all'!BS43+'onroad all'!BT43+ptegu!AD43+ptnonipm!AH43+pt_oilgas!AC43+np_oilgas!X43+rwc!R43+SUM(cmv_c1c2!BA43:BB43)+SUM(cmv_c3!BA43:BB43)</f>
        <v>42.171727529431479</v>
      </c>
      <c r="W44" s="61">
        <f>nonpt!CW43+ptegu!CV43+ptnonipm!DN43</f>
        <v>0.1380321491036286</v>
      </c>
      <c r="X44" s="68" t="s">
        <v>572</v>
      </c>
      <c r="AA44" s="22" t="s">
        <v>42</v>
      </c>
      <c r="AB44" s="20">
        <f>B44+beis!H43</f>
        <v>1081600.8062963402</v>
      </c>
      <c r="AC44" s="20">
        <f t="shared" si="2"/>
        <v>33313.00379812943</v>
      </c>
      <c r="AD44" s="20">
        <f>D44+beis!T43</f>
        <v>189229.88649878537</v>
      </c>
      <c r="AE44" s="20">
        <f t="shared" si="3"/>
        <v>92994.743932535464</v>
      </c>
      <c r="AF44" s="20">
        <f t="shared" si="4"/>
        <v>55193.815866069162</v>
      </c>
      <c r="AG44" s="20">
        <f t="shared" si="5"/>
        <v>31865.471155434701</v>
      </c>
      <c r="AH44" s="20">
        <f>H44+beis!Z43</f>
        <v>893991.44407348998</v>
      </c>
      <c r="AI44" s="20">
        <f>I44+beis!E43</f>
        <v>9180.5787601451302</v>
      </c>
      <c r="AJ44" s="20">
        <f t="shared" si="6"/>
        <v>2347.0084949723191</v>
      </c>
      <c r="AK44" s="20">
        <f>K44+beis!N43</f>
        <v>13616.773010954934</v>
      </c>
      <c r="AL44" s="20">
        <f>L44+beis!R43</f>
        <v>40236.578745091174</v>
      </c>
      <c r="AM44" s="20">
        <f t="shared" si="7"/>
        <v>500.57929076104813</v>
      </c>
      <c r="AN44" s="20">
        <f t="shared" si="8"/>
        <v>575.31816210485943</v>
      </c>
      <c r="AO44" s="20">
        <f t="shared" si="9"/>
        <v>547.98491265305142</v>
      </c>
      <c r="AP44" s="20">
        <f t="shared" si="10"/>
        <v>2711.9369167721979</v>
      </c>
      <c r="AQ44" s="20">
        <f t="shared" si="11"/>
        <v>2561.0232527092753</v>
      </c>
      <c r="AR44" s="61">
        <f t="shared" si="12"/>
        <v>1.3274645891396439</v>
      </c>
      <c r="AS44" s="61">
        <f t="shared" si="13"/>
        <v>1.1826433400748873</v>
      </c>
      <c r="AT44" s="61">
        <f t="shared" si="14"/>
        <v>0.28099515009981757</v>
      </c>
      <c r="AU44" s="61">
        <f t="shared" si="15"/>
        <v>6.6738199782609176</v>
      </c>
      <c r="AV44" s="61">
        <f t="shared" si="16"/>
        <v>42.171727529431479</v>
      </c>
      <c r="AX44" s="22" t="s">
        <v>42</v>
      </c>
      <c r="AY44" s="20">
        <f>B44-'ptfire-rx'!B43</f>
        <v>897370.96600634011</v>
      </c>
      <c r="AZ44" s="20">
        <f>C44-'ptfire-rx'!C43</f>
        <v>31410.377718129428</v>
      </c>
      <c r="BA44" s="20">
        <f>D44-'ptfire-rx'!D43</f>
        <v>167850.71696978537</v>
      </c>
      <c r="BB44" s="20">
        <f>E44-'ptfire-rx'!E43</f>
        <v>80414.797686535458</v>
      </c>
      <c r="BC44" s="20">
        <f>F44-'ptfire-rx'!F43</f>
        <v>44477.738490069161</v>
      </c>
      <c r="BD44" s="20">
        <f>G44-'ptfire-rx'!G43</f>
        <v>30766.7272874347</v>
      </c>
      <c r="BE44" s="20">
        <f>H44-'ptfire-rx'!H43</f>
        <v>176994.69826449003</v>
      </c>
      <c r="BF44" s="20">
        <f>I44-'ptfire-rx'!AN43</f>
        <v>1201.8996437554747</v>
      </c>
      <c r="BG44" s="20">
        <f>J44-'ptfire-rx'!AR43</f>
        <v>2029.7926499470173</v>
      </c>
      <c r="BH44" s="20">
        <f>K44-'ptfire-rx'!BD43</f>
        <v>1922.6459018296127</v>
      </c>
      <c r="BI44" s="20">
        <f>L44-'ptfire-rx'!BM43</f>
        <v>2873.4823681111293</v>
      </c>
      <c r="BJ44" s="20">
        <f>M44-'ptfire-rx'!BO43</f>
        <v>284.49020180574917</v>
      </c>
      <c r="BK44" s="20">
        <f>N44-'ptfire-rx'!AK43</f>
        <v>188.22695986889545</v>
      </c>
      <c r="BL44" s="20">
        <f>O44-'ptfire-rx'!AT43</f>
        <v>266.25961842164344</v>
      </c>
      <c r="BM44" s="20">
        <f t="shared" si="17"/>
        <v>2711.9369167721979</v>
      </c>
      <c r="BN44" s="20">
        <f t="shared" si="18"/>
        <v>2561.0232527092753</v>
      </c>
      <c r="BO44" s="61">
        <f t="shared" si="19"/>
        <v>1.3274645891396439</v>
      </c>
      <c r="BP44" s="61">
        <f t="shared" si="20"/>
        <v>1.1826433400748873</v>
      </c>
      <c r="BQ44" s="61">
        <f t="shared" si="21"/>
        <v>0.28099515009981757</v>
      </c>
      <c r="BR44" s="61">
        <f t="shared" si="22"/>
        <v>6.6738199782609176</v>
      </c>
      <c r="BS44" s="61">
        <f t="shared" si="23"/>
        <v>42.171727529431479</v>
      </c>
    </row>
    <row r="45" spans="1:71" x14ac:dyDescent="0.25">
      <c r="A45" s="22" t="s">
        <v>43</v>
      </c>
      <c r="B45" s="20">
        <f>rail!B44+nonpt!B44+ptagfire!B44+nonroad!B44+'onroad all'!AG44+cmv_c1c2!B44+'ptfire-rx'!B44+ptegu!B44+ptnonipm!B44+pt_oilgas!B44+np_oilgas!B44+rwc!B44+cmv_c3!B44+airports!B44+'ptfire-wild'!B44</f>
        <v>3637515.9196943901</v>
      </c>
      <c r="C45" s="20">
        <f>rail!C44+nonpt!C44+ptagfire!C44++nonroad!C44+'onroad all'!BZ44+cmv_c1c2!BE44+'ptfire-rx'!C44+ptegu!C44+ptnonipm!C44+pt_oilgas!C44+np_oilgas!C44+rwc!C44+cmv_c3!BE44+livestock!B44+airports!C44+'ptfire-wild'!C44+fertilizer!B44</f>
        <v>526393.07213165727</v>
      </c>
      <c r="D45" s="20">
        <f>rail!D44+nonpt!D44+ptagfire!D44++nonroad!D44+cmv_c1c2!D44+'ptfire-rx'!D44+ptegu!DW44+ptnonipm!D44+pt_oilgas!D44+np_oilgas!D44+rwc!D44+cmv_c3!D44+'onroad all'!CI44+airports!D44+'ptfire-wild'!D44</f>
        <v>1018414.9503178149</v>
      </c>
      <c r="E45" s="20">
        <f>rail!E44+nonpt!E44+ptagfire!E44++nonroad!E44+cmv_c1c2!E44+'ptfire-rx'!E44+ptegu!E44+ptnonipm!E44+pt_oilgas!E44+np_oilgas!E44+rwc!E44+cmv_c3!E44+afdust!BA44+'onroad all'!DE44+'onroad all'!DD44+airports!E44+'ptfire-wild'!E44</f>
        <v>873822.89972226322</v>
      </c>
      <c r="F45" s="20">
        <f>rail!F44+nonpt!F44+ptagfire!F44++nonroad!F44+cmv_c1c2!F44+'ptfire-rx'!F44+ptegu!F44+ptnonipm!F44+pt_oilgas!F44+np_oilgas!F44+rwc!F44+cmv_c3!F44+afdust!BB44+'onroad all'!DD44+airports!F44+'ptfire-wild'!F44</f>
        <v>269950.36771607306</v>
      </c>
      <c r="G45" s="20">
        <f>rail!G44+nonpt!G44+ptagfire!G44++nonroad!G44+'onroad all'!DU44+cmv_c1c2!G44+'ptfire-rx'!G44+ptegu!FH44+ptnonipm!G44+pt_oilgas!G44+np_oilgas!G44+rwc!G44+cmv_c3!G44+airports!G44+'ptfire-wild'!G44</f>
        <v>335940.84844134696</v>
      </c>
      <c r="H45" s="20">
        <f>rail!H44+nonpt!H44+ptagfire!H44++nonroad!H44+'onroad all'!EI44+cmv_c1c2!H44+'ptfire-rx'!H44+ptegu!H44+ptnonipm!H44+pt_oilgas!H44+np_oilgas!H44+rwc!H44+cmv_c3!H44+livestock!C44+airports!H44+'ptfire-wild'!H44+vcp!H44</f>
        <v>1888143.2822943497</v>
      </c>
      <c r="I45" s="20">
        <f>rail!AO44+nonpt!BN44+ptagfire!AI44+nonroad!AK44+'onroad all'!H44+cmv_c1c2!N44+'ptfire-rx'!AN44+ptegu!BM44+ptnonipm!BX44+pt_oilgas!BL44+np_oilgas!AT44+rwc!AJ44+cmv_c3!O44+livestock!U44+airports!AJ44+'ptfire-wild'!AK44+vcp!AA44</f>
        <v>13609.22197526092</v>
      </c>
      <c r="J45" s="20">
        <f>rail!AU44+nonpt!BT44+ptagfire!AM44+nonroad!AP44+'onroad all'!P44+cmv_c1c2!T44+'ptfire-rx'!AR44+ptegu!BS44+ptnonipm!CD44+pt_oilgas!BR44+np_oilgas!AZ44+rwc!AN44+cmv_c3!T44+livestock!X44+airports!AM44+'ptfire-wild'!AO44+vcp!AE44</f>
        <v>17030.091267789245</v>
      </c>
      <c r="K45" s="20">
        <f>rail!BR44+nonpt!CY44+ptagfire!AX44+nonroad!BH44+'onroad all'!BC44+cmv_c1c2!AO44+'ptfire-rx'!BD44+ptegu!CX44+ptnonipm!DP44+pt_oilgas!CV44+np_oilgas!BV44+rwc!BC44+cmv_c3!AP44+livestock!AH44+airports!BE44+'ptfire-wild'!AZ44+vcp!AQ44</f>
        <v>26679.972681799998</v>
      </c>
      <c r="L45" s="20">
        <f>rail!CF44+nonpt!DO44+ptagfire!BG44+nonroad!BT44+'onroad all'!BU44+cmv_c1c2!BC44+'ptfire-rx'!BM44+ptegu!DM44+ptnonipm!EH44+pt_oilgas!DK44+np_oilgas!CJ44+rwc!BP44+cmv_c3!BC44+livestock!AN44+airports!BN44+'ptfire-wild'!BI44+vcp!AX44</f>
        <v>27250.148699094803</v>
      </c>
      <c r="M45" s="20">
        <f>rail!CG44+nonpt!DQ44+nonroad!BU44+'onroad all'!BY44+cmv_c1c2!BD44+'ptfire-rx'!BO44+ptegu!DO44+ptnonipm!EJ44+pt_oilgas!DM44+np_oilgas!CK44+rwc!BQ44+cmv_c3!BD44+airports!BO44+'ptfire-wild'!BK44+vcp!AY44+ptagfire!BI44</f>
        <v>3034.5900195156278</v>
      </c>
      <c r="N45" s="20">
        <f>rail!AN44+nonpt!BK44+nonroad!AJ44+'onroad all'!G44+cmv_c1c2!M44+'ptfire-rx'!AK44+ptegu!BK44+ptnonipm!BU44+pt_oilgas!BJ44+np_oilgas!AS44+rwc!AI44+airports!AH44+cmv_c3!M44+'ptfire-wild'!AI44+ptagfire!AG44</f>
        <v>4376.9630479862808</v>
      </c>
      <c r="O45" s="20">
        <f>rail!AY44+nonpt!BY44+ptagfire!AO44+nonroad!AR44+'onroad all'!Z44+cmv_c1c2!V44+'ptfire-rx'!AT44+ptegu!BX44+ptnonipm!CI44+pt_oilgas!BW44+np_oilgas!BB44+rwc!AP44+airports!AO44+cmv_c3!V44+'ptfire-wild'!AQ44</f>
        <v>2386.2165116249016</v>
      </c>
      <c r="P45" s="20">
        <f>rail!AD44+nonroad!AD44+'onroad all'!AK44+'onroad all'!AL44+'onroad all'!AM44+'onroad all'!AN44+'onroad all'!AO44+'onroad all'!AP44+ptnonipm!BI44+SUM(airports!AR44:AW44)+SUM(cmv_c1c2!AC44:AH44)+SUM(cmv_c3!AC44:AH44)</f>
        <v>12116.437462557542</v>
      </c>
      <c r="Q45" s="20">
        <f>rail!AE44+nonroad!AE44+'onroad all'!AL44+'onroad all'!AM44+'onroad all'!AN44+'onroad all'!AO44+'onroad all'!AP44+ptnonipm!BJ44+SUM(airports!AS44:AW44)+SUM(cmv_c1c2!AD44:AH44)+SUM(cmv_c3!AD44:AH44)</f>
        <v>11496.53786811013</v>
      </c>
      <c r="R45" s="61">
        <f>rail!P44+nonpt!T44+nonroad!R44+'onroad all'!AC44+ptegu!T44+ptnonipm!T44+pt_oilgas!S44+np_oilgas!R44+rwc!N44+SUM(cmv_c1c2!Z44:AA44)+SUM(cmv_c3!Z44:AA44)</f>
        <v>21.062987829070551</v>
      </c>
      <c r="S45" s="61">
        <f>rail!K44+nonpt!L44+nonroad!U44+'onroad all'!M44+ptegu!L44+ptnonipm!L44+pt_oilgas!K44+np_oilgas!K44+SUM(cmv_c1c2!R44:S44)+SUM(cmv_c3!R44:S44)</f>
        <v>4.9492129527553788</v>
      </c>
      <c r="T45" s="61">
        <f>rail!O44+nonpt!P44+ptegu!P44+ptnonipm!P44+pt_oilgas!O44+np_oilgas!N44+rwc!M44+SUM(cmv_c1c2!W44:X44)+SUM(cmv_c3!W44:X44)</f>
        <v>2.7487885290735043</v>
      </c>
      <c r="U45" s="61">
        <f>rail!V44+nonpt!AI44+nonroad!T44+'onroad all'!CB44+ptegu!AH44+ptnonipm!AL44+pt_oilgas!AG44+np_oilgas!AB44+rwc!T44+SUM(cmv_c1c2!BG44:BH44)+SUM(cmv_c3!BG44:BH44)</f>
        <v>41.722029853829973</v>
      </c>
      <c r="V45" s="61">
        <f>rail!T44+nonpt!AE44+nonroad!S44+'onroad all'!BS44+'onroad all'!BT44+ptegu!AD44+ptnonipm!AH44+pt_oilgas!AC44+np_oilgas!X44+rwc!R44+SUM(cmv_c1c2!BA44:BB44)+SUM(cmv_c3!BA44:BB44)</f>
        <v>61.171713419047045</v>
      </c>
      <c r="W45" s="61">
        <f>nonpt!CW44+ptegu!CV44+ptnonipm!DN44</f>
        <v>38.257425082918481</v>
      </c>
      <c r="X45" s="68" t="s">
        <v>572</v>
      </c>
      <c r="AA45" s="22" t="s">
        <v>43</v>
      </c>
      <c r="AB45" s="20">
        <f>B45+beis!H44</f>
        <v>4056141.3337943889</v>
      </c>
      <c r="AC45" s="20">
        <f t="shared" si="2"/>
        <v>526393.07213165727</v>
      </c>
      <c r="AD45" s="20">
        <f>D45+beis!T44</f>
        <v>1117304.364189215</v>
      </c>
      <c r="AE45" s="20">
        <f t="shared" si="3"/>
        <v>873822.89972226322</v>
      </c>
      <c r="AF45" s="20">
        <f t="shared" si="4"/>
        <v>269950.36771607306</v>
      </c>
      <c r="AG45" s="20">
        <f t="shared" si="5"/>
        <v>335940.84844134696</v>
      </c>
      <c r="AH45" s="20">
        <f>H45+beis!Z44</f>
        <v>3980973.9669143399</v>
      </c>
      <c r="AI45" s="20">
        <f>I45+beis!E44</f>
        <v>57462.087127260922</v>
      </c>
      <c r="AJ45" s="20">
        <f t="shared" si="6"/>
        <v>17030.091267789245</v>
      </c>
      <c r="AK45" s="20">
        <f>K45+beis!N44</f>
        <v>86480.426179800008</v>
      </c>
      <c r="AL45" s="20">
        <f>L45+beis!R44</f>
        <v>279130.88550599478</v>
      </c>
      <c r="AM45" s="20">
        <f t="shared" si="7"/>
        <v>3034.5900195156278</v>
      </c>
      <c r="AN45" s="20">
        <f t="shared" si="8"/>
        <v>4376.9630479862808</v>
      </c>
      <c r="AO45" s="20">
        <f t="shared" si="9"/>
        <v>2386.2165116249016</v>
      </c>
      <c r="AP45" s="20">
        <f t="shared" si="10"/>
        <v>12116.437462557542</v>
      </c>
      <c r="AQ45" s="20">
        <f t="shared" si="11"/>
        <v>11496.53786811013</v>
      </c>
      <c r="AR45" s="61">
        <f t="shared" si="12"/>
        <v>21.062987829070551</v>
      </c>
      <c r="AS45" s="61">
        <f t="shared" si="13"/>
        <v>4.9492129527553788</v>
      </c>
      <c r="AT45" s="61">
        <f t="shared" si="14"/>
        <v>2.7487885290735043</v>
      </c>
      <c r="AU45" s="61">
        <f t="shared" si="15"/>
        <v>41.722029853829973</v>
      </c>
      <c r="AV45" s="61">
        <f t="shared" si="16"/>
        <v>61.171713419047045</v>
      </c>
      <c r="AX45" s="22" t="s">
        <v>43</v>
      </c>
      <c r="AY45" s="20">
        <f>B45-'ptfire-rx'!B44</f>
        <v>2942774.3327643899</v>
      </c>
      <c r="AZ45" s="20">
        <f>C45-'ptfire-rx'!C44</f>
        <v>515070.3380576573</v>
      </c>
      <c r="BA45" s="20">
        <f>D45-'ptfire-rx'!D44</f>
        <v>1003659.764824815</v>
      </c>
      <c r="BB45" s="20">
        <f>E45-'ptfire-rx'!E44</f>
        <v>794509.01755426324</v>
      </c>
      <c r="BC45" s="20">
        <f>F45-'ptfire-rx'!F44</f>
        <v>201340.66644707305</v>
      </c>
      <c r="BD45" s="20">
        <f>G45-'ptfire-rx'!G44</f>
        <v>329141.19253334694</v>
      </c>
      <c r="BE45" s="20">
        <f>H45-'ptfire-rx'!H44</f>
        <v>1717539.0410943497</v>
      </c>
      <c r="BF45" s="20">
        <f>I45-'ptfire-rx'!AN44</f>
        <v>6322.6976386741799</v>
      </c>
      <c r="BG45" s="20">
        <f>J45-'ptfire-rx'!AR44</f>
        <v>15409.752361310584</v>
      </c>
      <c r="BH45" s="20">
        <f>K45-'ptfire-rx'!BD44</f>
        <v>17461.283049886388</v>
      </c>
      <c r="BI45" s="20">
        <f>L45-'ptfire-rx'!BM44</f>
        <v>19012.656857971182</v>
      </c>
      <c r="BJ45" s="20">
        <f>M45-'ptfire-rx'!BO44</f>
        <v>1582.6773405419378</v>
      </c>
      <c r="BK45" s="20">
        <f>N45-'ptfire-rx'!AK44</f>
        <v>1898.5759177593909</v>
      </c>
      <c r="BL45" s="20">
        <f>O45-'ptfire-rx'!AT44</f>
        <v>1496.6156494450536</v>
      </c>
      <c r="BM45" s="20">
        <f t="shared" si="17"/>
        <v>12116.437462557542</v>
      </c>
      <c r="BN45" s="20">
        <f t="shared" si="18"/>
        <v>11496.53786811013</v>
      </c>
      <c r="BO45" s="61">
        <f t="shared" si="19"/>
        <v>21.062987829070551</v>
      </c>
      <c r="BP45" s="61">
        <f t="shared" si="20"/>
        <v>4.9492129527553788</v>
      </c>
      <c r="BQ45" s="61">
        <f t="shared" si="21"/>
        <v>2.7487885290735043</v>
      </c>
      <c r="BR45" s="61">
        <f t="shared" si="22"/>
        <v>41.722029853829973</v>
      </c>
      <c r="BS45" s="61">
        <f t="shared" si="23"/>
        <v>61.171713419047045</v>
      </c>
    </row>
    <row r="46" spans="1:71" x14ac:dyDescent="0.25">
      <c r="A46" s="22" t="s">
        <v>44</v>
      </c>
      <c r="B46" s="20">
        <f>rail!B45+nonpt!B45+ptagfire!B45+nonroad!B45+'onroad all'!AG45+cmv_c1c2!B45+'ptfire-rx'!B45+ptegu!B45+ptnonipm!B45+pt_oilgas!B45+np_oilgas!B45+rwc!B45+cmv_c3!B45+airports!B45+'ptfire-wild'!B45</f>
        <v>993522.82896432886</v>
      </c>
      <c r="C46" s="20">
        <f>rail!C45+nonpt!C45+ptagfire!C45++nonroad!C45+'onroad all'!BZ45+cmv_c1c2!BE45+'ptfire-rx'!C45+ptegu!C45+ptnonipm!C45+pt_oilgas!C45+np_oilgas!C45+rwc!C45+cmv_c3!BE45+livestock!B45+airports!C45+'ptfire-wild'!C45+fertilizer!B45</f>
        <v>60621.267158035196</v>
      </c>
      <c r="D46" s="20">
        <f>rail!D45+nonpt!D45+ptagfire!D45++nonroad!D45+cmv_c1c2!D45+'ptfire-rx'!D45+ptegu!DW45+ptnonipm!D45+pt_oilgas!D45+np_oilgas!D45+rwc!D45+cmv_c3!D45+'onroad all'!CI45+airports!D45+'ptfire-wild'!D45</f>
        <v>124804.60206783519</v>
      </c>
      <c r="E46" s="20">
        <f>rail!E45+nonpt!E45+ptagfire!E45++nonroad!E45+cmv_c1c2!E45+'ptfire-rx'!E45+ptegu!E45+ptnonipm!E45+pt_oilgas!E45+np_oilgas!E45+rwc!E45+cmv_c3!E45+afdust!BA45+'onroad all'!DE45+'onroad all'!DD45+airports!E45+'ptfire-wild'!E45</f>
        <v>166870.03124431899</v>
      </c>
      <c r="F46" s="20">
        <f>rail!F45+nonpt!F45+ptagfire!F45++nonroad!F45+cmv_c1c2!F45+'ptfire-rx'!F45+ptegu!F45+ptnonipm!F45+pt_oilgas!F45+np_oilgas!F45+rwc!F45+cmv_c3!F45+afdust!BB45+'onroad all'!DD45+airports!F45+'ptfire-wild'!F45</f>
        <v>77656.531277820381</v>
      </c>
      <c r="G46" s="20">
        <f>rail!G45+nonpt!G45+ptagfire!G45++nonroad!G45+'onroad all'!DU45+cmv_c1c2!G45+'ptfire-rx'!G45+ptegu!FH45+ptnonipm!G45+pt_oilgas!G45+np_oilgas!G45+rwc!G45+cmv_c3!G45+airports!G45+'ptfire-wild'!G45</f>
        <v>15443.567312579578</v>
      </c>
      <c r="H46" s="20">
        <f>rail!H45+nonpt!H45+ptagfire!H45++nonroad!H45+'onroad all'!EI45+cmv_c1c2!H45+'ptfire-rx'!H45+ptegu!H45+ptnonipm!H45+pt_oilgas!H45+np_oilgas!H45+rwc!H45+cmv_c3!H45+livestock!C45+airports!H45+'ptfire-wild'!H45+vcp!H45</f>
        <v>288171.43228616996</v>
      </c>
      <c r="I46" s="20">
        <f>rail!AO45+nonpt!BN45+ptagfire!AI45+nonroad!AK45+'onroad all'!H45+cmv_c1c2!N45+'ptfire-rx'!AN45+ptegu!BM45+ptnonipm!BX45+pt_oilgas!BL45+np_oilgas!AT45+rwc!AJ45+cmv_c3!O45+livestock!U45+airports!AJ45+'ptfire-wild'!AK45+vcp!AA45</f>
        <v>6247.4705928880339</v>
      </c>
      <c r="J46" s="20">
        <f>rail!AU45+nonpt!BT45+ptagfire!AM45+nonroad!AP45+'onroad all'!P45+cmv_c1c2!T45+'ptfire-rx'!AR45+ptegu!BS45+ptnonipm!CD45+pt_oilgas!BR45+np_oilgas!AZ45+rwc!AN45+cmv_c3!T45+livestock!X45+airports!AM45+'ptfire-wild'!AO45+vcp!AE45</f>
        <v>3318.0772633456222</v>
      </c>
      <c r="K46" s="20">
        <f>rail!BR45+nonpt!CY45+ptagfire!AX45+nonroad!BH45+'onroad all'!BC45+cmv_c1c2!AO45+'ptfire-rx'!BD45+ptegu!CX45+ptnonipm!DP45+pt_oilgas!CV45+np_oilgas!BV45+rwc!BC45+cmv_c3!AP45+livestock!AH45+airports!BE45+'ptfire-wild'!AZ45+vcp!AQ45</f>
        <v>13340.142665158044</v>
      </c>
      <c r="L46" s="20">
        <f>rail!CF45+nonpt!DO45+ptagfire!BG45+nonroad!BT45+'onroad all'!BU45+cmv_c1c2!BC45+'ptfire-rx'!BM45+ptegu!DM45+ptnonipm!EH45+pt_oilgas!DK45+np_oilgas!CJ45+rwc!BP45+cmv_c3!BC45+livestock!AN45+airports!BN45+'ptfire-wild'!BI45+vcp!AX45</f>
        <v>14503.736305985056</v>
      </c>
      <c r="M46" s="20">
        <f>rail!CG45+nonpt!DQ45+nonroad!BU45+'onroad all'!BY45+cmv_c1c2!BD45+'ptfire-rx'!BO45+ptegu!DO45+ptnonipm!EJ45+pt_oilgas!DM45+np_oilgas!CK45+rwc!BQ45+cmv_c3!BD45+airports!BO45+'ptfire-wild'!BK45+vcp!AY45+ptagfire!BI45</f>
        <v>1746.4235838775073</v>
      </c>
      <c r="N46" s="20">
        <f>rail!AN45+nonpt!BK45+nonroad!AJ45+'onroad all'!G45+cmv_c1c2!M45+'ptfire-rx'!AK45+ptegu!BK45+ptnonipm!BU45+pt_oilgas!BJ45+np_oilgas!AS45+rwc!AI45+airports!AH45+cmv_c3!M45+'ptfire-wild'!AI45+ptagfire!AG45</f>
        <v>1956.5096205072623</v>
      </c>
      <c r="O46" s="20">
        <f>rail!AY45+nonpt!BY45+ptagfire!AO45+nonroad!AR45+'onroad all'!Z45+cmv_c1c2!V45+'ptfire-rx'!AT45+ptegu!BX45+ptnonipm!CI45+pt_oilgas!BW45+np_oilgas!BB45+rwc!AP45+airports!AO45+cmv_c3!V45+'ptfire-wild'!AQ45</f>
        <v>1042.9625528684305</v>
      </c>
      <c r="P46" s="20">
        <f>rail!AD45+nonroad!AD45+'onroad all'!AK45+'onroad all'!AL45+'onroad all'!AM45+'onroad all'!AN45+'onroad all'!AO45+'onroad all'!AP45+ptnonipm!BI45+SUM(airports!AR45:AW45)+SUM(cmv_c1c2!AC45:AH45)+SUM(cmv_c3!AC45:AH45)</f>
        <v>1608.3879084885605</v>
      </c>
      <c r="Q46" s="20">
        <f>rail!AE45+nonroad!AE45+'onroad all'!AL45+'onroad all'!AM45+'onroad all'!AN45+'onroad all'!AO45+'onroad all'!AP45+ptnonipm!BJ45+SUM(airports!AS45:AW45)+SUM(cmv_c1c2!AD45:AH45)+SUM(cmv_c3!AD45:AH45)</f>
        <v>1417.050544027235</v>
      </c>
      <c r="R46" s="61">
        <f>rail!P45+nonpt!T45+nonroad!R45+'onroad all'!AC45+ptegu!T45+ptnonipm!T45+pt_oilgas!S45+np_oilgas!R45+rwc!N45+SUM(cmv_c1c2!Z45:AA45)+SUM(cmv_c3!Z45:AA45)</f>
        <v>0.31854016550889996</v>
      </c>
      <c r="S46" s="61">
        <f>rail!K45+nonpt!L45+nonroad!U45+'onroad all'!M45+ptegu!L45+ptnonipm!L45+pt_oilgas!K45+np_oilgas!K45+SUM(cmv_c1c2!R45:S45)+SUM(cmv_c3!R45:S45)</f>
        <v>3.2290589528000004</v>
      </c>
      <c r="T46" s="61">
        <f>rail!O45+nonpt!P45+ptegu!P45+ptnonipm!P45+pt_oilgas!O45+np_oilgas!N45+rwc!M45+SUM(cmv_c1c2!W45:X45)+SUM(cmv_c3!W45:X45)</f>
        <v>0.68030811250000001</v>
      </c>
      <c r="U46" s="61">
        <f>rail!V45+nonpt!AI45+nonroad!T45+'onroad all'!CB45+ptegu!AH45+ptnonipm!AL45+pt_oilgas!AG45+np_oilgas!AB45+rwc!T45+SUM(cmv_c1c2!BG45:BH45)+SUM(cmv_c3!BG45:BH45)</f>
        <v>3.075501102</v>
      </c>
      <c r="V46" s="61">
        <f>rail!T45+nonpt!AE45+nonroad!S45+'onroad all'!BS45+'onroad all'!BT45+ptegu!AD45+ptnonipm!AH45+pt_oilgas!AC45+np_oilgas!X45+rwc!R45+SUM(cmv_c1c2!BA45:BB45)+SUM(cmv_c3!BA45:BB45)</f>
        <v>5.9940763279000002</v>
      </c>
      <c r="W46" s="61">
        <f>nonpt!CW45+ptegu!CV45+ptnonipm!DN45</f>
        <v>1.3341247737334148</v>
      </c>
      <c r="X46" s="68"/>
      <c r="AA46" s="22" t="s">
        <v>44</v>
      </c>
      <c r="AB46" s="20">
        <f>B46+beis!H45</f>
        <v>1059455.494524329</v>
      </c>
      <c r="AC46" s="20">
        <f t="shared" si="2"/>
        <v>60621.267158035196</v>
      </c>
      <c r="AD46" s="20">
        <f>D46+beis!T45</f>
        <v>137094.96725722519</v>
      </c>
      <c r="AE46" s="20">
        <f t="shared" si="3"/>
        <v>166870.03124431899</v>
      </c>
      <c r="AF46" s="20">
        <f t="shared" si="4"/>
        <v>77656.531277820381</v>
      </c>
      <c r="AG46" s="20">
        <f t="shared" si="5"/>
        <v>15443.567312579578</v>
      </c>
      <c r="AH46" s="20">
        <f>H46+beis!Z45</f>
        <v>565740.36758616997</v>
      </c>
      <c r="AI46" s="20">
        <f>I46+beis!E45</f>
        <v>13154.628729888034</v>
      </c>
      <c r="AJ46" s="20">
        <f t="shared" si="6"/>
        <v>3318.0772633456222</v>
      </c>
      <c r="AK46" s="20">
        <f>K46+beis!N45</f>
        <v>22759.158885158045</v>
      </c>
      <c r="AL46" s="20">
        <f>L46+beis!R45</f>
        <v>56584.348499484957</v>
      </c>
      <c r="AM46" s="20">
        <f t="shared" si="7"/>
        <v>1746.4235838775073</v>
      </c>
      <c r="AN46" s="20">
        <f t="shared" si="8"/>
        <v>1956.5096205072623</v>
      </c>
      <c r="AO46" s="20">
        <f t="shared" si="9"/>
        <v>1042.9625528684305</v>
      </c>
      <c r="AP46" s="20">
        <f t="shared" si="10"/>
        <v>1608.3879084885605</v>
      </c>
      <c r="AQ46" s="20">
        <f t="shared" si="11"/>
        <v>1417.050544027235</v>
      </c>
      <c r="AR46" s="61">
        <f t="shared" si="12"/>
        <v>0.31854016550889996</v>
      </c>
      <c r="AS46" s="61">
        <f t="shared" si="13"/>
        <v>3.2290589528000004</v>
      </c>
      <c r="AT46" s="61">
        <f t="shared" si="14"/>
        <v>0.68030811250000001</v>
      </c>
      <c r="AU46" s="61">
        <f t="shared" si="15"/>
        <v>3.075501102</v>
      </c>
      <c r="AV46" s="61">
        <f t="shared" si="16"/>
        <v>5.9940763279000002</v>
      </c>
      <c r="AX46" s="22" t="s">
        <v>44</v>
      </c>
      <c r="AY46" s="20">
        <f>B46-'ptfire-rx'!B45</f>
        <v>908918.85573432886</v>
      </c>
      <c r="AZ46" s="20">
        <f>C46-'ptfire-rx'!C45</f>
        <v>59240.016921035196</v>
      </c>
      <c r="BA46" s="20">
        <f>D46-'ptfire-rx'!D45</f>
        <v>123886.97558683519</v>
      </c>
      <c r="BB46" s="20">
        <f>E46-'ptfire-rx'!E45</f>
        <v>158416.18784031901</v>
      </c>
      <c r="BC46" s="20">
        <f>F46-'ptfire-rx'!F45</f>
        <v>70471.439408820384</v>
      </c>
      <c r="BD46" s="20">
        <f>G46-'ptfire-rx'!G45</f>
        <v>14880.688371579578</v>
      </c>
      <c r="BE46" s="20">
        <f>H46-'ptfire-rx'!H45</f>
        <v>268198.92579016997</v>
      </c>
      <c r="BF46" s="20">
        <f>I46-'ptfire-rx'!AN45</f>
        <v>5587.1168876038473</v>
      </c>
      <c r="BG46" s="20">
        <f>J46-'ptfire-rx'!AR45</f>
        <v>3146.0350490335031</v>
      </c>
      <c r="BH46" s="20">
        <f>K46-'ptfire-rx'!BD45</f>
        <v>12064.831125753135</v>
      </c>
      <c r="BI46" s="20">
        <f>L46-'ptfire-rx'!BM45</f>
        <v>13078.028803937936</v>
      </c>
      <c r="BJ46" s="20">
        <f>M46-'ptfire-rx'!BO45</f>
        <v>1564.5048099287214</v>
      </c>
      <c r="BK46" s="20">
        <f>N46-'ptfire-rx'!AK45</f>
        <v>1750.9269215240893</v>
      </c>
      <c r="BL46" s="20">
        <f>O46-'ptfire-rx'!AT45</f>
        <v>940.4974424800015</v>
      </c>
      <c r="BM46" s="20">
        <f t="shared" si="17"/>
        <v>1608.3879084885605</v>
      </c>
      <c r="BN46" s="20">
        <f t="shared" si="18"/>
        <v>1417.050544027235</v>
      </c>
      <c r="BO46" s="61">
        <f t="shared" si="19"/>
        <v>0.31854016550889996</v>
      </c>
      <c r="BP46" s="61">
        <f t="shared" si="20"/>
        <v>3.2290589528000004</v>
      </c>
      <c r="BQ46" s="61">
        <f t="shared" si="21"/>
        <v>0.68030811250000001</v>
      </c>
      <c r="BR46" s="61">
        <f t="shared" si="22"/>
        <v>3.075501102</v>
      </c>
      <c r="BS46" s="61">
        <f t="shared" si="23"/>
        <v>5.9940763279000002</v>
      </c>
    </row>
    <row r="47" spans="1:71" x14ac:dyDescent="0.25">
      <c r="A47" s="22" t="s">
        <v>45</v>
      </c>
      <c r="B47" s="20">
        <f>rail!B46+nonpt!B46+ptagfire!B46+nonroad!B46+'onroad all'!AG46+cmv_c1c2!B46+'ptfire-rx'!B46+ptegu!B46+ptnonipm!B46+pt_oilgas!B46+np_oilgas!B46+rwc!B46+cmv_c3!B46+airports!B46+'ptfire-wild'!B46</f>
        <v>110403.92852203333</v>
      </c>
      <c r="C47" s="20">
        <f>rail!C46+nonpt!C46+ptagfire!C46++nonroad!C46+'onroad all'!BZ46+cmv_c1c2!BE46+'ptfire-rx'!C46+ptegu!C46+ptnonipm!C46+pt_oilgas!C46+np_oilgas!C46+rwc!C46+cmv_c3!BE46+livestock!B46+airports!C46+'ptfire-wild'!C46+fertilizer!B46</f>
        <v>6202.0956064482025</v>
      </c>
      <c r="D47" s="20">
        <f>rail!D46+nonpt!D46+ptagfire!D46++nonroad!D46+cmv_c1c2!D46+'ptfire-rx'!D46+ptegu!DW46+ptnonipm!D46+pt_oilgas!D46+np_oilgas!D46+rwc!D46+cmv_c3!D46+'onroad all'!CI46+airports!D46+'ptfire-wild'!D46</f>
        <v>13624.842105603531</v>
      </c>
      <c r="E47" s="20">
        <f>rail!E46+nonpt!E46+ptagfire!E46++nonroad!E46+cmv_c1c2!E46+'ptfire-rx'!E46+ptegu!E46+ptnonipm!E46+pt_oilgas!E46+np_oilgas!E46+rwc!E46+cmv_c3!E46+afdust!BA46+'onroad all'!DE46+'onroad all'!DD46+airports!E46+'ptfire-wild'!E46</f>
        <v>16153.805039788132</v>
      </c>
      <c r="F47" s="20">
        <f>rail!F46+nonpt!F46+ptagfire!F46++nonroad!F46+cmv_c1c2!F46+'ptfire-rx'!F46+ptegu!F46+ptnonipm!F46+pt_oilgas!F46+np_oilgas!F46+rwc!F46+cmv_c3!F46+afdust!BB46+'onroad all'!DD46+airports!F46+'ptfire-wild'!F46</f>
        <v>8379.3930255114137</v>
      </c>
      <c r="G47" s="20">
        <f>rail!G46+nonpt!G46+ptagfire!G46++nonroad!G46+'onroad all'!DU46+cmv_c1c2!G46+'ptfire-rx'!G46+ptegu!FH46+ptnonipm!G46+pt_oilgas!G46+np_oilgas!G46+rwc!G46+cmv_c3!G46+airports!G46+'ptfire-wild'!G46</f>
        <v>764.3078136710036</v>
      </c>
      <c r="H47" s="20">
        <f>rail!H46+nonpt!H46+ptagfire!H46++nonroad!H46+'onroad all'!EI46+cmv_c1c2!H46+'ptfire-rx'!H46+ptegu!H46+ptnonipm!H46+pt_oilgas!H46+np_oilgas!H46+rwc!H46+cmv_c3!H46+livestock!C46+airports!H46+'ptfire-wild'!H46+vcp!H46</f>
        <v>20172.011450591497</v>
      </c>
      <c r="I47" s="20">
        <f>rail!AO46+nonpt!BN46+ptagfire!AI46+nonroad!AK46+'onroad all'!H46+cmv_c1c2!N46+'ptfire-rx'!AN46+ptegu!BM46+ptnonipm!BX46+pt_oilgas!BL46+np_oilgas!AT46+rwc!AJ46+cmv_c3!O46+livestock!U46+airports!AJ46+'ptfire-wild'!AK46+vcp!AA46</f>
        <v>241.63435161265539</v>
      </c>
      <c r="J47" s="20">
        <f>rail!AU46+nonpt!BT46+ptagfire!AM46+nonroad!AP46+'onroad all'!P46+cmv_c1c2!T46+'ptfire-rx'!AR46+ptegu!BS46+ptnonipm!CD46+pt_oilgas!BR46+np_oilgas!AZ46+rwc!AN46+cmv_c3!T46+livestock!X46+airports!AM46+'ptfire-wild'!AO46+vcp!AE46</f>
        <v>513.7917115648869</v>
      </c>
      <c r="K47" s="20">
        <f>rail!BR46+nonpt!CY46+ptagfire!AX46+nonroad!BH46+'onroad all'!BC46+cmv_c1c2!AO46+'ptfire-rx'!BD46+ptegu!CX46+ptnonipm!DP46+pt_oilgas!CV46+np_oilgas!BV46+rwc!BC46+cmv_c3!AP46+livestock!AH46+airports!BE46+'ptfire-wild'!AZ46+vcp!AQ46</f>
        <v>529.46329057856224</v>
      </c>
      <c r="L47" s="20">
        <f>rail!CF46+nonpt!DO46+ptagfire!BG46+nonroad!BT46+'onroad all'!BU46+cmv_c1c2!BC46+'ptfire-rx'!BM46+ptegu!DM46+ptnonipm!EH46+pt_oilgas!DK46+np_oilgas!CJ46+rwc!BP46+cmv_c3!BC46+livestock!AN46+airports!BN46+'ptfire-wild'!BI46+vcp!AX46</f>
        <v>362.69398277453286</v>
      </c>
      <c r="M47" s="20">
        <f>rail!CG46+nonpt!DQ46+nonroad!BU46+'onroad all'!BY46+cmv_c1c2!BD46+'ptfire-rx'!BO46+ptegu!DO46+ptnonipm!EJ46+pt_oilgas!DM46+np_oilgas!CK46+rwc!BQ46+cmv_c3!BD46+airports!BO46+'ptfire-wild'!BK46+vcp!AY46+ptagfire!BI46</f>
        <v>83.51735722787619</v>
      </c>
      <c r="N47" s="20">
        <f>rail!AN46+nonpt!BK46+nonroad!AJ46+'onroad all'!G46+cmv_c1c2!M46+'ptfire-rx'!AK46+ptegu!BK46+ptnonipm!BU46+pt_oilgas!BJ46+np_oilgas!AS46+rwc!AI46+airports!AH46+cmv_c3!M46+'ptfire-wild'!AI46+ptagfire!AG46</f>
        <v>43.929246759203984</v>
      </c>
      <c r="O47" s="20">
        <f>rail!AY46+nonpt!BY46+ptagfire!AO46+nonroad!AR46+'onroad all'!Z46+cmv_c1c2!V46+'ptfire-rx'!AT46+ptegu!BX46+ptnonipm!CI46+pt_oilgas!BW46+np_oilgas!BB46+rwc!AP46+airports!AO46+cmv_c3!V46+'ptfire-wild'!AQ46</f>
        <v>69.18790854629998</v>
      </c>
      <c r="P47" s="20">
        <f>rail!AD46+nonroad!AD46+'onroad all'!AK46+'onroad all'!AL46+'onroad all'!AM46+'onroad all'!AN46+'onroad all'!AO46+'onroad all'!AP46+ptnonipm!BI46+SUM(airports!AR46:AW46)+SUM(cmv_c1c2!AC46:AH46)+SUM(cmv_c3!AC46:AH46)</f>
        <v>371.62429848207245</v>
      </c>
      <c r="Q47" s="20">
        <f>rail!AE46+nonroad!AE46+'onroad all'!AL46+'onroad all'!AM46+'onroad all'!AN46+'onroad all'!AO46+'onroad all'!AP46+ptnonipm!BJ46+SUM(airports!AS46:AW46)+SUM(cmv_c1c2!AD46:AH46)+SUM(cmv_c3!AD46:AH46)</f>
        <v>357.4797755055622</v>
      </c>
      <c r="R47" s="61">
        <f>rail!P46+nonpt!T46+nonroad!R46+'onroad all'!AC46+ptegu!T46+ptnonipm!T46+pt_oilgas!S46+np_oilgas!R46+rwc!N46+SUM(cmv_c1c2!Z46:AA46)+SUM(cmv_c3!Z46:AA46)</f>
        <v>1.3965069287603842E-2</v>
      </c>
      <c r="S47" s="61">
        <f>rail!K46+nonpt!L46+nonroad!U46+'onroad all'!M46+ptegu!L46+ptnonipm!L46+pt_oilgas!K46+np_oilgas!K46+SUM(cmv_c1c2!R46:S46)+SUM(cmv_c3!R46:S46)</f>
        <v>0.11917260312579847</v>
      </c>
      <c r="T47" s="61">
        <f>rail!O46+nonpt!P46+ptegu!P46+ptnonipm!P46+pt_oilgas!O46+np_oilgas!N46+rwc!M46+SUM(cmv_c1c2!W46:X46)+SUM(cmv_c3!W46:X46)</f>
        <v>3.1553346932320307E-2</v>
      </c>
      <c r="U47" s="61">
        <f>rail!V46+nonpt!AI46+nonroad!T46+'onroad all'!CB46+ptegu!AH46+ptnonipm!AL46+pt_oilgas!AG46+np_oilgas!AB46+rwc!T46+SUM(cmv_c1c2!BG46:BH46)+SUM(cmv_c3!BG46:BH46)</f>
        <v>1.0332618980832653</v>
      </c>
      <c r="V47" s="61">
        <f>rail!T46+nonpt!AE46+nonroad!S46+'onroad all'!BS46+'onroad all'!BT46+ptegu!AD46+ptnonipm!AH46+pt_oilgas!AC46+np_oilgas!X46+rwc!R46+SUM(cmv_c1c2!BA46:BB46)+SUM(cmv_c3!BA46:BB46)</f>
        <v>3.5452956047233672</v>
      </c>
      <c r="W47" s="61">
        <f>nonpt!CW46+ptegu!CV46+ptnonipm!DN46</f>
        <v>1.9997487379692152E-3</v>
      </c>
      <c r="X47" s="68" t="s">
        <v>572</v>
      </c>
      <c r="AA47" s="22" t="s">
        <v>45</v>
      </c>
      <c r="AB47" s="20">
        <f>B47+beis!H46</f>
        <v>122527.82951803332</v>
      </c>
      <c r="AC47" s="20">
        <f t="shared" si="2"/>
        <v>6202.0956064482025</v>
      </c>
      <c r="AD47" s="20">
        <f>D47+beis!T46</f>
        <v>14872.771968200532</v>
      </c>
      <c r="AE47" s="20">
        <f t="shared" si="3"/>
        <v>16153.805039788132</v>
      </c>
      <c r="AF47" s="20">
        <f t="shared" si="4"/>
        <v>8379.3930255114137</v>
      </c>
      <c r="AG47" s="20">
        <f t="shared" si="5"/>
        <v>764.3078136710036</v>
      </c>
      <c r="AH47" s="20">
        <f>H47+beis!Z46</f>
        <v>91268.652150591399</v>
      </c>
      <c r="AI47" s="20">
        <f>I47+beis!E46</f>
        <v>1509.2747118126454</v>
      </c>
      <c r="AJ47" s="20">
        <f t="shared" si="6"/>
        <v>513.7917115648869</v>
      </c>
      <c r="AK47" s="20">
        <f>K47+beis!N46</f>
        <v>2258.0922395785619</v>
      </c>
      <c r="AL47" s="20">
        <f>L47+beis!R46</f>
        <v>5185.6725706945326</v>
      </c>
      <c r="AM47" s="20">
        <f t="shared" si="7"/>
        <v>83.51735722787619</v>
      </c>
      <c r="AN47" s="20">
        <f t="shared" si="8"/>
        <v>43.929246759203984</v>
      </c>
      <c r="AO47" s="20">
        <f t="shared" si="9"/>
        <v>69.18790854629998</v>
      </c>
      <c r="AP47" s="20">
        <f t="shared" si="10"/>
        <v>371.62429848207245</v>
      </c>
      <c r="AQ47" s="20">
        <f t="shared" si="11"/>
        <v>357.4797755055622</v>
      </c>
      <c r="AR47" s="61">
        <f t="shared" si="12"/>
        <v>1.3965069287603842E-2</v>
      </c>
      <c r="AS47" s="61">
        <f t="shared" si="13"/>
        <v>0.11917260312579847</v>
      </c>
      <c r="AT47" s="61">
        <f t="shared" si="14"/>
        <v>3.1553346932320307E-2</v>
      </c>
      <c r="AU47" s="61">
        <f t="shared" si="15"/>
        <v>1.0332618980832653</v>
      </c>
      <c r="AV47" s="61">
        <f t="shared" si="16"/>
        <v>3.5452956047233672</v>
      </c>
      <c r="AX47" s="22" t="s">
        <v>45</v>
      </c>
      <c r="AY47" s="20">
        <f>B47-'ptfire-rx'!B46</f>
        <v>105956.76115103332</v>
      </c>
      <c r="AZ47" s="20">
        <f>C47-'ptfire-rx'!C46</f>
        <v>6129.1360964482028</v>
      </c>
      <c r="BA47" s="20">
        <f>D47-'ptfire-rx'!D46</f>
        <v>13562.410454603531</v>
      </c>
      <c r="BB47" s="20">
        <f>E47-'ptfire-rx'!E46</f>
        <v>15698.456324788132</v>
      </c>
      <c r="BC47" s="20">
        <f>F47-'ptfire-rx'!F46</f>
        <v>7993.0144605114137</v>
      </c>
      <c r="BD47" s="20">
        <f>G47-'ptfire-rx'!G46</f>
        <v>730.3641436710036</v>
      </c>
      <c r="BE47" s="20">
        <f>H47-'ptfire-rx'!H46</f>
        <v>19120.464725591497</v>
      </c>
      <c r="BF47" s="20">
        <f>I47-'ptfire-rx'!AN46</f>
        <v>218.8096375284947</v>
      </c>
      <c r="BG47" s="20">
        <f>J47-'ptfire-rx'!AR46</f>
        <v>503.98180338923532</v>
      </c>
      <c r="BH47" s="20">
        <f>K47-'ptfire-rx'!BD46</f>
        <v>471.17281177464685</v>
      </c>
      <c r="BI47" s="20">
        <f>L47-'ptfire-rx'!BM46</f>
        <v>328.35033320956654</v>
      </c>
      <c r="BJ47" s="20">
        <f>M47-'ptfire-rx'!BO46</f>
        <v>76.681212921944052</v>
      </c>
      <c r="BK47" s="20">
        <f>N47-'ptfire-rx'!AK46</f>
        <v>32.510216372855083</v>
      </c>
      <c r="BL47" s="20">
        <f>O47-'ptfire-rx'!AT46</f>
        <v>60.310979806238279</v>
      </c>
      <c r="BM47" s="20">
        <f t="shared" si="17"/>
        <v>371.62429848207245</v>
      </c>
      <c r="BN47" s="20">
        <f t="shared" si="18"/>
        <v>357.4797755055622</v>
      </c>
      <c r="BO47" s="61">
        <f t="shared" si="19"/>
        <v>1.3965069287603842E-2</v>
      </c>
      <c r="BP47" s="61">
        <f t="shared" si="20"/>
        <v>0.11917260312579847</v>
      </c>
      <c r="BQ47" s="61">
        <f t="shared" si="21"/>
        <v>3.1553346932320307E-2</v>
      </c>
      <c r="BR47" s="61">
        <f t="shared" si="22"/>
        <v>1.0332618980832653</v>
      </c>
      <c r="BS47" s="61">
        <f t="shared" si="23"/>
        <v>3.5452956047233672</v>
      </c>
    </row>
    <row r="48" spans="1:71" x14ac:dyDescent="0.25">
      <c r="A48" s="22" t="s">
        <v>46</v>
      </c>
      <c r="B48" s="20">
        <f>rail!B47+nonpt!B47+ptagfire!B47+nonroad!B47+'onroad all'!AG47+cmv_c1c2!B47+'ptfire-rx'!B47+ptegu!B47+ptnonipm!B47+pt_oilgas!B47+np_oilgas!B47+rwc!B47+cmv_c3!B47+airports!B47+'ptfire-wild'!B47</f>
        <v>1140227.3220520099</v>
      </c>
      <c r="C48" s="20">
        <f>rail!C47+nonpt!C47+ptagfire!C47++nonroad!C47+'onroad all'!BZ47+cmv_c1c2!BE47+'ptfire-rx'!C47+ptegu!C47+ptnonipm!C47+pt_oilgas!C47+np_oilgas!C47+rwc!C47+cmv_c3!BE47+livestock!B47+airports!C47+'ptfire-wild'!C47+fertilizer!B47</f>
        <v>46342.120431709554</v>
      </c>
      <c r="D48" s="20">
        <f>rail!D47+nonpt!D47+ptagfire!D47++nonroad!D47+cmv_c1c2!D47+'ptfire-rx'!D47+ptegu!DW47+ptnonipm!D47+pt_oilgas!D47+np_oilgas!D47+rwc!D47+cmv_c3!D47+'onroad all'!CI47+airports!D47+'ptfire-wild'!D47</f>
        <v>185037.88193613177</v>
      </c>
      <c r="E48" s="20">
        <f>rail!E47+nonpt!E47+ptagfire!E47++nonroad!E47+cmv_c1c2!E47+'ptfire-rx'!E47+ptegu!E47+ptnonipm!E47+pt_oilgas!E47+np_oilgas!E47+rwc!E47+cmv_c3!E47+afdust!BA47+'onroad all'!DE47+'onroad all'!DD47+airports!E47+'ptfire-wild'!E47</f>
        <v>84497.470690538219</v>
      </c>
      <c r="F48" s="20">
        <f>rail!F47+nonpt!F47+ptagfire!F47++nonroad!F47+cmv_c1c2!F47+'ptfire-rx'!F47+ptegu!F47+ptnonipm!F47+pt_oilgas!F47+np_oilgas!F47+rwc!F47+cmv_c3!F47+afdust!BB47+'onroad all'!DD47+airports!F47+'ptfire-wild'!F47</f>
        <v>54240.588857521929</v>
      </c>
      <c r="G48" s="20">
        <f>rail!G47+nonpt!G47+ptagfire!G47++nonroad!G47+'onroad all'!DU47+cmv_c1c2!G47+'ptfire-rx'!G47+ptegu!FH47+ptnonipm!G47+pt_oilgas!G47+np_oilgas!G47+rwc!G47+cmv_c3!G47+airports!G47+'ptfire-wild'!G47</f>
        <v>27020.864834627606</v>
      </c>
      <c r="H48" s="20">
        <f>rail!H47+nonpt!H47+ptagfire!H47++nonroad!H47+'onroad all'!EI47+cmv_c1c2!H47+'ptfire-rx'!H47+ptegu!H47+ptnonipm!H47+pt_oilgas!H47+np_oilgas!H47+rwc!H47+cmv_c3!H47+livestock!C47+airports!H47+'ptfire-wild'!H47+vcp!H47</f>
        <v>223260.28940874001</v>
      </c>
      <c r="I48" s="20">
        <f>rail!AO47+nonpt!BN47+ptagfire!AI47+nonroad!AK47+'onroad all'!H47+cmv_c1c2!N47+'ptfire-rx'!AN47+ptegu!BM47+ptnonipm!BX47+pt_oilgas!BL47+np_oilgas!AT47+rwc!AJ47+cmv_c3!O47+livestock!U47+airports!AJ47+'ptfire-wild'!AK47+vcp!AA47</f>
        <v>2175.1042576239447</v>
      </c>
      <c r="J48" s="20">
        <f>rail!AU47+nonpt!BT47+ptagfire!AM47+nonroad!AP47+'onroad all'!P47+cmv_c1c2!T47+'ptfire-rx'!AR47+ptegu!BS47+ptnonipm!CD47+pt_oilgas!BR47+np_oilgas!AZ47+rwc!AN47+cmv_c3!T47+livestock!X47+airports!AM47+'ptfire-wild'!AO47+vcp!AE47</f>
        <v>2964.4142506374756</v>
      </c>
      <c r="K48" s="20">
        <f>rail!BR47+nonpt!CY47+ptagfire!AX47+nonroad!BH47+'onroad all'!BC47+cmv_c1c2!AO47+'ptfire-rx'!BD47+ptegu!CX47+ptnonipm!DP47+pt_oilgas!CV47+np_oilgas!BV47+rwc!BC47+cmv_c3!AP47+livestock!AH47+airports!BE47+'ptfire-wild'!AZ47+vcp!AQ47</f>
        <v>4552.2235552550528</v>
      </c>
      <c r="L48" s="20">
        <f>rail!CF47+nonpt!DO47+ptagfire!BG47+nonroad!BT47+'onroad all'!BU47+cmv_c1c2!BC47+'ptfire-rx'!BM47+ptegu!DM47+ptnonipm!EH47+pt_oilgas!DK47+np_oilgas!CJ47+rwc!BP47+cmv_c3!BC47+livestock!AN47+airports!BN47+'ptfire-wild'!BI47+vcp!AX47</f>
        <v>5646.127509591156</v>
      </c>
      <c r="M48" s="20">
        <f>rail!CG47+nonpt!DQ47+nonroad!BU47+'onroad all'!BY47+cmv_c1c2!BD47+'ptfire-rx'!BO47+ptegu!DO47+ptnonipm!EJ47+pt_oilgas!DM47+np_oilgas!CK47+rwc!BQ47+cmv_c3!BD47+airports!BO47+'ptfire-wild'!BK47+vcp!AY47+ptagfire!BI47</f>
        <v>649.8691525343587</v>
      </c>
      <c r="N48" s="20">
        <f>rail!AN47+nonpt!BK47+nonroad!AJ47+'onroad all'!G47+cmv_c1c2!M47+'ptfire-rx'!AK47+ptegu!BK47+ptnonipm!BU47+pt_oilgas!BJ47+np_oilgas!AS47+rwc!AI47+airports!AH47+cmv_c3!M47+'ptfire-wild'!AI47+ptagfire!AG47</f>
        <v>612.08037163014649</v>
      </c>
      <c r="O48" s="20">
        <f>rail!AY47+nonpt!BY47+ptagfire!AO47+nonroad!AR47+'onroad all'!Z47+cmv_c1c2!V47+'ptfire-rx'!AT47+ptegu!BX47+ptnonipm!CI47+pt_oilgas!BW47+np_oilgas!BB47+rwc!AP47+airports!AO47+cmv_c3!V47+'ptfire-wild'!AQ47</f>
        <v>635.09146159508373</v>
      </c>
      <c r="P48" s="20">
        <f>rail!AD47+nonroad!AD47+'onroad all'!AK47+'onroad all'!AL47+'onroad all'!AM47+'onroad all'!AN47+'onroad all'!AO47+'onroad all'!AP47+ptnonipm!BI47+SUM(airports!AR47:AW47)+SUM(cmv_c1c2!AC47:AH47)+SUM(cmv_c3!AC47:AH47)</f>
        <v>2734.1335761239402</v>
      </c>
      <c r="Q48" s="20">
        <f>rail!AE47+nonroad!AE47+'onroad all'!AL47+'onroad all'!AM47+'onroad all'!AN47+'onroad all'!AO47+'onroad all'!AP47+ptnonipm!BJ47+SUM(airports!AS47:AW47)+SUM(cmv_c1c2!AD47:AH47)+SUM(cmv_c3!AD47:AH47)</f>
        <v>2590.9737329948794</v>
      </c>
      <c r="R48" s="61">
        <f>rail!P47+nonpt!T47+nonroad!R47+'onroad all'!AC47+ptegu!T47+ptnonipm!T47+pt_oilgas!S47+np_oilgas!R47+rwc!N47+SUM(cmv_c1c2!Z47:AA47)+SUM(cmv_c3!Z47:AA47)</f>
        <v>0.14957151877860145</v>
      </c>
      <c r="S48" s="61">
        <f>rail!K47+nonpt!L47+nonroad!U47+'onroad all'!M47+ptegu!L47+ptnonipm!L47+pt_oilgas!K47+np_oilgas!K47+SUM(cmv_c1c2!R47:S47)+SUM(cmv_c3!R47:S47)</f>
        <v>1.0406015267167714</v>
      </c>
      <c r="T48" s="61">
        <f>rail!O47+nonpt!P47+ptegu!P47+ptnonipm!P47+pt_oilgas!O47+np_oilgas!N47+rwc!M47+SUM(cmv_c1c2!W47:X47)+SUM(cmv_c3!W47:X47)</f>
        <v>0.229223507260429</v>
      </c>
      <c r="U48" s="61">
        <f>rail!V47+nonpt!AI47+nonroad!T47+'onroad all'!CB47+ptegu!AH47+ptnonipm!AL47+pt_oilgas!AG47+np_oilgas!AB47+rwc!T47+SUM(cmv_c1c2!BG47:BH47)+SUM(cmv_c3!BG47:BH47)</f>
        <v>3.9297294118645896</v>
      </c>
      <c r="V48" s="61">
        <f>rail!T47+nonpt!AE47+nonroad!S47+'onroad all'!BS47+'onroad all'!BT47+ptegu!AD47+ptnonipm!AH47+pt_oilgas!AC47+np_oilgas!X47+rwc!R47+SUM(cmv_c1c2!BA47:BB47)+SUM(cmv_c3!BA47:BB47)</f>
        <v>8.9428413845201451</v>
      </c>
      <c r="W48" s="61">
        <f>nonpt!CW47+ptegu!CV47+ptnonipm!DN47</f>
        <v>2.1304871039957058</v>
      </c>
      <c r="X48" s="68" t="s">
        <v>572</v>
      </c>
      <c r="AA48" s="22" t="s">
        <v>46</v>
      </c>
      <c r="AB48" s="20">
        <f>B48+beis!H47</f>
        <v>1207939.1325070099</v>
      </c>
      <c r="AC48" s="20">
        <f t="shared" si="2"/>
        <v>46342.120431709554</v>
      </c>
      <c r="AD48" s="20">
        <f>D48+beis!T47</f>
        <v>196406.76447771589</v>
      </c>
      <c r="AE48" s="20">
        <f t="shared" si="3"/>
        <v>84497.470690538219</v>
      </c>
      <c r="AF48" s="20">
        <f t="shared" si="4"/>
        <v>54240.588857521929</v>
      </c>
      <c r="AG48" s="20">
        <f t="shared" si="5"/>
        <v>27020.864834627606</v>
      </c>
      <c r="AH48" s="20">
        <f>H48+beis!Z47</f>
        <v>932306.09646673896</v>
      </c>
      <c r="AI48" s="20">
        <f>I48+beis!E47</f>
        <v>9256.0023041239347</v>
      </c>
      <c r="AJ48" s="20">
        <f t="shared" si="6"/>
        <v>2964.4142506374756</v>
      </c>
      <c r="AK48" s="20">
        <f>K48+beis!N47</f>
        <v>14208.178828655055</v>
      </c>
      <c r="AL48" s="20">
        <f>L48+beis!R47</f>
        <v>39037.629909971052</v>
      </c>
      <c r="AM48" s="20">
        <f t="shared" si="7"/>
        <v>649.8691525343587</v>
      </c>
      <c r="AN48" s="20">
        <f t="shared" si="8"/>
        <v>612.08037163014649</v>
      </c>
      <c r="AO48" s="20">
        <f t="shared" si="9"/>
        <v>635.09146159508373</v>
      </c>
      <c r="AP48" s="20">
        <f t="shared" si="10"/>
        <v>2734.1335761239402</v>
      </c>
      <c r="AQ48" s="20">
        <f t="shared" si="11"/>
        <v>2590.9737329948794</v>
      </c>
      <c r="AR48" s="61">
        <f t="shared" si="12"/>
        <v>0.14957151877860145</v>
      </c>
      <c r="AS48" s="61">
        <f t="shared" si="13"/>
        <v>1.0406015267167714</v>
      </c>
      <c r="AT48" s="61">
        <f t="shared" si="14"/>
        <v>0.229223507260429</v>
      </c>
      <c r="AU48" s="61">
        <f t="shared" si="15"/>
        <v>3.9297294118645896</v>
      </c>
      <c r="AV48" s="61">
        <f t="shared" si="16"/>
        <v>8.9428413845201451</v>
      </c>
      <c r="AX48" s="22" t="s">
        <v>46</v>
      </c>
      <c r="AY48" s="20">
        <f>B48-'ptfire-rx'!B47</f>
        <v>1031770.9123620099</v>
      </c>
      <c r="AZ48" s="20">
        <f>C48-'ptfire-rx'!C47</f>
        <v>44556.043699709553</v>
      </c>
      <c r="BA48" s="20">
        <f>D48-'ptfire-rx'!D47</f>
        <v>183125.81135513177</v>
      </c>
      <c r="BB48" s="20">
        <f>E48-'ptfire-rx'!E47</f>
        <v>73027.296632538215</v>
      </c>
      <c r="BC48" s="20">
        <f>F48-'ptfire-rx'!F47</f>
        <v>44501.97864852193</v>
      </c>
      <c r="BD48" s="20">
        <f>G48-'ptfire-rx'!G47</f>
        <v>26074.103323627605</v>
      </c>
      <c r="BE48" s="20">
        <f>H48-'ptfire-rx'!H47</f>
        <v>197483.54766874001</v>
      </c>
      <c r="BF48" s="20">
        <f>I48-'ptfire-rx'!AN47</f>
        <v>1533.0524269104326</v>
      </c>
      <c r="BG48" s="20">
        <f>J48-'ptfire-rx'!AR47</f>
        <v>2690.8351631748687</v>
      </c>
      <c r="BH48" s="20">
        <f>K48-'ptfire-rx'!BD47</f>
        <v>2926.4280470096828</v>
      </c>
      <c r="BI48" s="20">
        <f>L48-'ptfire-rx'!BM47</f>
        <v>4686.8466672703216</v>
      </c>
      <c r="BJ48" s="20">
        <f>M48-'ptfire-rx'!BO47</f>
        <v>459.78624208350669</v>
      </c>
      <c r="BK48" s="20">
        <f>N48-'ptfire-rx'!AK47</f>
        <v>291.59783805860849</v>
      </c>
      <c r="BL48" s="20">
        <f>O48-'ptfire-rx'!AT47</f>
        <v>388.13626430739873</v>
      </c>
      <c r="BM48" s="20">
        <f t="shared" si="17"/>
        <v>2734.1335761239402</v>
      </c>
      <c r="BN48" s="20">
        <f t="shared" si="18"/>
        <v>2590.9737329948794</v>
      </c>
      <c r="BO48" s="61">
        <f t="shared" si="19"/>
        <v>0.14957151877860145</v>
      </c>
      <c r="BP48" s="61">
        <f t="shared" si="20"/>
        <v>1.0406015267167714</v>
      </c>
      <c r="BQ48" s="61">
        <f t="shared" si="21"/>
        <v>0.229223507260429</v>
      </c>
      <c r="BR48" s="61">
        <f t="shared" si="22"/>
        <v>3.9297294118645896</v>
      </c>
      <c r="BS48" s="61">
        <f t="shared" si="23"/>
        <v>8.9428413845201451</v>
      </c>
    </row>
    <row r="49" spans="1:71" x14ac:dyDescent="0.25">
      <c r="A49" s="22" t="s">
        <v>47</v>
      </c>
      <c r="B49" s="20">
        <f>rail!B48+nonpt!B48+ptagfire!B48+nonroad!B48+'onroad all'!AG48+cmv_c1c2!B48+'ptfire-rx'!B48+ptegu!B48+ptnonipm!B48+pt_oilgas!B48+np_oilgas!B48+rwc!B48+cmv_c3!B48+airports!B48+'ptfire-wild'!B48</f>
        <v>1703785.1849793992</v>
      </c>
      <c r="C49" s="20">
        <f>rail!C48+nonpt!C48+ptagfire!C48++nonroad!C48+'onroad all'!BZ48+cmv_c1c2!BE48+'ptfire-rx'!C48+ptegu!C48+ptnonipm!C48+pt_oilgas!C48+np_oilgas!C48+rwc!C48+cmv_c3!BE48+livestock!B48+airports!C48+'ptfire-wild'!C48+fertilizer!B48</f>
        <v>84017.863257276069</v>
      </c>
      <c r="D49" s="20">
        <f>rail!D48+nonpt!D48+ptagfire!D48++nonroad!D48+cmv_c1c2!D48+'ptfire-rx'!D48+ptegu!DW48+ptnonipm!D48+pt_oilgas!D48+np_oilgas!D48+rwc!D48+cmv_c3!D48+'onroad all'!CI48+airports!D48+'ptfire-wild'!D48</f>
        <v>177888.91669805223</v>
      </c>
      <c r="E49" s="20">
        <f>rail!E48+nonpt!E48+ptagfire!E48++nonroad!E48+cmv_c1c2!E48+'ptfire-rx'!E48+ptegu!E48+ptnonipm!E48+pt_oilgas!E48+np_oilgas!E48+rwc!E48+cmv_c3!E48+afdust!BA48+'onroad all'!DE48+'onroad all'!DD48+airports!E48+'ptfire-wild'!E48</f>
        <v>224745.28935606586</v>
      </c>
      <c r="F49" s="20">
        <f>rail!F48+nonpt!F48+ptagfire!F48++nonroad!F48+cmv_c1c2!F48+'ptfire-rx'!F48+ptegu!F48+ptnonipm!F48+pt_oilgas!F48+np_oilgas!F48+rwc!F48+cmv_c3!F48+afdust!BB48+'onroad all'!DD48+airports!F48+'ptfire-wild'!F48</f>
        <v>117851.69361378811</v>
      </c>
      <c r="G49" s="20">
        <f>rail!G48+nonpt!G48+ptagfire!G48++nonroad!G48+'onroad all'!DU48+cmv_c1c2!G48+'ptfire-rx'!G48+ptegu!FH48+ptnonipm!G48+pt_oilgas!G48+np_oilgas!G48+rwc!G48+cmv_c3!G48+airports!G48+'ptfire-wild'!G48</f>
        <v>17630.870906749482</v>
      </c>
      <c r="H49" s="20">
        <f>rail!H48+nonpt!H48+ptagfire!H48++nonroad!H48+'onroad all'!EI48+cmv_c1c2!H48+'ptfire-rx'!H48+ptegu!H48+ptnonipm!H48+pt_oilgas!H48+np_oilgas!H48+rwc!H48+cmv_c3!H48+livestock!C48+airports!H48+'ptfire-wild'!H48+vcp!H48</f>
        <v>377318.71076193999</v>
      </c>
      <c r="I49" s="20">
        <f>rail!AO48+nonpt!BN48+ptagfire!AI48+nonroad!AK48+'onroad all'!H48+cmv_c1c2!N48+'ptfire-rx'!AN48+ptegu!BM48+ptnonipm!BX48+pt_oilgas!BL48+np_oilgas!AT48+rwc!AJ48+cmv_c3!O48+livestock!U48+airports!AJ48+'ptfire-wild'!AK48+vcp!AA48</f>
        <v>8364.9307793172193</v>
      </c>
      <c r="J49" s="20">
        <f>rail!AU48+nonpt!BT48+ptagfire!AM48+nonroad!AP48+'onroad all'!P48+cmv_c1c2!T48+'ptfire-rx'!AR48+ptegu!BS48+ptnonipm!CD48+pt_oilgas!BR48+np_oilgas!AZ48+rwc!AN48+cmv_c3!T48+livestock!X48+airports!AM48+'ptfire-wild'!AO48+vcp!AE48</f>
        <v>4230.6975402277549</v>
      </c>
      <c r="K49" s="20">
        <f>rail!BR48+nonpt!CY48+ptagfire!AX48+nonroad!BH48+'onroad all'!BC48+cmv_c1c2!AO48+'ptfire-rx'!BD48+ptegu!CX48+ptnonipm!DP48+pt_oilgas!CV48+np_oilgas!BV48+rwc!BC48+cmv_c3!AP48+livestock!AH48+airports!BE48+'ptfire-wild'!AZ48+vcp!AQ48</f>
        <v>16093.672795461222</v>
      </c>
      <c r="L49" s="20">
        <f>rail!CF48+nonpt!DO48+ptagfire!BG48+nonroad!BT48+'onroad all'!BU48+cmv_c1c2!BC48+'ptfire-rx'!BM48+ptegu!DM48+ptnonipm!EH48+pt_oilgas!DK48+np_oilgas!CJ48+rwc!BP48+cmv_c3!BC48+livestock!AN48+airports!BN48+'ptfire-wild'!BI48+vcp!AX48</f>
        <v>19322.276635269722</v>
      </c>
      <c r="M49" s="20">
        <f>rail!CG48+nonpt!DQ48+nonroad!BU48+'onroad all'!BY48+cmv_c1c2!BD48+'ptfire-rx'!BO48+ptegu!DO48+ptnonipm!EJ48+pt_oilgas!DM48+np_oilgas!CK48+rwc!BQ48+cmv_c3!BD48+airports!BO48+'ptfire-wild'!BK48+vcp!AY48+ptagfire!BI48</f>
        <v>2312.7879374326162</v>
      </c>
      <c r="N49" s="20">
        <f>rail!AN48+nonpt!BK48+nonroad!AJ48+'onroad all'!G48+cmv_c1c2!M48+'ptfire-rx'!AK48+ptegu!BK48+ptnonipm!BU48+pt_oilgas!BJ48+np_oilgas!AS48+rwc!AI48+airports!AH48+cmv_c3!M48+'ptfire-wild'!AI48+ptagfire!AG48</f>
        <v>2336.4728051907759</v>
      </c>
      <c r="O49" s="20">
        <f>rail!AY48+nonpt!BY48+ptagfire!AO48+nonroad!AR48+'onroad all'!Z48+cmv_c1c2!V48+'ptfire-rx'!AT48+ptegu!BX48+ptnonipm!CI48+pt_oilgas!BW48+np_oilgas!BB48+rwc!AP48+airports!AO48+cmv_c3!V48+'ptfire-wild'!AQ48</f>
        <v>1466.4233805787603</v>
      </c>
      <c r="P49" s="20">
        <f>rail!AD48+nonroad!AD48+'onroad all'!AK48+'onroad all'!AL48+'onroad all'!AM48+'onroad all'!AN48+'onroad all'!AO48+'onroad all'!AP48+ptnonipm!BI48+SUM(airports!AR48:AW48)+SUM(cmv_c1c2!AC48:AH48)+SUM(cmv_c3!AC48:AH48)</f>
        <v>3219.0639801160232</v>
      </c>
      <c r="Q49" s="20">
        <f>rail!AE48+nonroad!AE48+'onroad all'!AL48+'onroad all'!AM48+'onroad all'!AN48+'onroad all'!AO48+'onroad all'!AP48+ptnonipm!BJ48+SUM(airports!AS48:AW48)+SUM(cmv_c1c2!AD48:AH48)+SUM(cmv_c3!AD48:AH48)</f>
        <v>3057.0012032683612</v>
      </c>
      <c r="R49" s="61">
        <f>rail!P48+nonpt!T48+nonroad!R48+'onroad all'!AC48+ptegu!T48+ptnonipm!T48+pt_oilgas!S48+np_oilgas!R48+rwc!N48+SUM(cmv_c1c2!Z48:AA48)+SUM(cmv_c3!Z48:AA48)</f>
        <v>0.39064600738507527</v>
      </c>
      <c r="S49" s="61">
        <f>rail!K48+nonpt!L48+nonroad!U48+'onroad all'!M48+ptegu!L48+ptnonipm!L48+pt_oilgas!K48+np_oilgas!K48+SUM(cmv_c1c2!R48:S48)+SUM(cmv_c3!R48:S48)</f>
        <v>0.83684452873604831</v>
      </c>
      <c r="T49" s="61">
        <f>rail!O48+nonpt!P48+ptegu!P48+ptnonipm!P48+pt_oilgas!O48+np_oilgas!N48+rwc!M48+SUM(cmv_c1c2!W48:X48)+SUM(cmv_c3!W48:X48)</f>
        <v>0.6168456921453318</v>
      </c>
      <c r="U49" s="61">
        <f>rail!V48+nonpt!AI48+nonroad!T48+'onroad all'!CB48+ptegu!AH48+ptnonipm!AL48+pt_oilgas!AG48+np_oilgas!AB48+rwc!T48+SUM(cmv_c1c2!BG48:BH48)+SUM(cmv_c3!BG48:BH48)</f>
        <v>4.0626754810933177</v>
      </c>
      <c r="V49" s="61">
        <f>rail!T48+nonpt!AE48+nonroad!S48+'onroad all'!BS48+'onroad all'!BT48+ptegu!AD48+ptnonipm!AH48+pt_oilgas!AC48+np_oilgas!X48+rwc!R48+SUM(cmv_c1c2!BA48:BB48)+SUM(cmv_c3!BA48:BB48)</f>
        <v>11.023238914446772</v>
      </c>
      <c r="W49" s="61">
        <f>nonpt!CW48+ptegu!CV48+ptnonipm!DN48</f>
        <v>2.2830738056324882E-2</v>
      </c>
      <c r="X49" s="68"/>
      <c r="AA49" s="22" t="s">
        <v>47</v>
      </c>
      <c r="AB49" s="20">
        <f>B49+beis!H48</f>
        <v>1830268.6749793992</v>
      </c>
      <c r="AC49" s="20">
        <f t="shared" si="2"/>
        <v>84017.863257276069</v>
      </c>
      <c r="AD49" s="20">
        <f>D49+beis!T48</f>
        <v>189574.43793404222</v>
      </c>
      <c r="AE49" s="20">
        <f t="shared" si="3"/>
        <v>224745.28935606586</v>
      </c>
      <c r="AF49" s="20">
        <f t="shared" si="4"/>
        <v>117851.69361378811</v>
      </c>
      <c r="AG49" s="20">
        <f t="shared" si="5"/>
        <v>17630.870906749482</v>
      </c>
      <c r="AH49" s="20">
        <f>H49+beis!Z48</f>
        <v>1053583.2820619401</v>
      </c>
      <c r="AI49" s="20">
        <f>I49+beis!E48</f>
        <v>21614.802659317218</v>
      </c>
      <c r="AJ49" s="20">
        <f t="shared" si="6"/>
        <v>4230.6975402277549</v>
      </c>
      <c r="AK49" s="20">
        <f>K49+beis!N48</f>
        <v>34162.012985461217</v>
      </c>
      <c r="AL49" s="20">
        <f>L49+beis!R48</f>
        <v>64928.389375469618</v>
      </c>
      <c r="AM49" s="20">
        <f t="shared" si="7"/>
        <v>2312.7879374326162</v>
      </c>
      <c r="AN49" s="20">
        <f t="shared" si="8"/>
        <v>2336.4728051907759</v>
      </c>
      <c r="AO49" s="20">
        <f t="shared" si="9"/>
        <v>1466.4233805787603</v>
      </c>
      <c r="AP49" s="20">
        <f t="shared" si="10"/>
        <v>3219.0639801160232</v>
      </c>
      <c r="AQ49" s="20">
        <f t="shared" si="11"/>
        <v>3057.0012032683612</v>
      </c>
      <c r="AR49" s="61">
        <f t="shared" si="12"/>
        <v>0.39064600738507527</v>
      </c>
      <c r="AS49" s="61">
        <f t="shared" si="13"/>
        <v>0.83684452873604831</v>
      </c>
      <c r="AT49" s="61">
        <f t="shared" si="14"/>
        <v>0.6168456921453318</v>
      </c>
      <c r="AU49" s="61">
        <f t="shared" si="15"/>
        <v>4.0626754810933177</v>
      </c>
      <c r="AV49" s="61">
        <f t="shared" si="16"/>
        <v>11.023238914446772</v>
      </c>
      <c r="AX49" s="22" t="s">
        <v>47</v>
      </c>
      <c r="AY49" s="20">
        <f>B49-'ptfire-rx'!B48</f>
        <v>1419196.4230993991</v>
      </c>
      <c r="AZ49" s="20">
        <f>C49-'ptfire-rx'!C48</f>
        <v>79374.027261276075</v>
      </c>
      <c r="BA49" s="20">
        <f>D49-'ptfire-rx'!D48</f>
        <v>174914.71530105223</v>
      </c>
      <c r="BB49" s="20">
        <f>E49-'ptfire-rx'!E48</f>
        <v>196404.72343906586</v>
      </c>
      <c r="BC49" s="20">
        <f>F49-'ptfire-rx'!F48</f>
        <v>93762.749677788117</v>
      </c>
      <c r="BD49" s="20">
        <f>G49-'ptfire-rx'!G48</f>
        <v>15771.906525749482</v>
      </c>
      <c r="BE49" s="20">
        <f>H49-'ptfire-rx'!H48</f>
        <v>310161.52081794001</v>
      </c>
      <c r="BF49" s="20">
        <f>I49-'ptfire-rx'!AN48</f>
        <v>6175.7991445103999</v>
      </c>
      <c r="BG49" s="20">
        <f>J49-'ptfire-rx'!AR48</f>
        <v>3661.025506834425</v>
      </c>
      <c r="BH49" s="20">
        <f>K49-'ptfire-rx'!BD48</f>
        <v>11871.69052541663</v>
      </c>
      <c r="BI49" s="20">
        <f>L49-'ptfire-rx'!BM48</f>
        <v>14603.688999520553</v>
      </c>
      <c r="BJ49" s="20">
        <f>M49-'ptfire-rx'!BO48</f>
        <v>1711.0213138267713</v>
      </c>
      <c r="BK49" s="20">
        <f>N49-'ptfire-rx'!AK48</f>
        <v>1654.4487312236049</v>
      </c>
      <c r="BL49" s="20">
        <f>O49-'ptfire-rx'!AT48</f>
        <v>1127.3194630280555</v>
      </c>
      <c r="BM49" s="20">
        <f t="shared" si="17"/>
        <v>3219.0639801160232</v>
      </c>
      <c r="BN49" s="20">
        <f t="shared" si="18"/>
        <v>3057.0012032683612</v>
      </c>
      <c r="BO49" s="61">
        <f t="shared" si="19"/>
        <v>0.39064600738507527</v>
      </c>
      <c r="BP49" s="61">
        <f t="shared" si="20"/>
        <v>0.83684452873604831</v>
      </c>
      <c r="BQ49" s="61">
        <f t="shared" si="21"/>
        <v>0.6168456921453318</v>
      </c>
      <c r="BR49" s="61">
        <f t="shared" si="22"/>
        <v>4.0626754810933177</v>
      </c>
      <c r="BS49" s="61">
        <f t="shared" si="23"/>
        <v>11.023238914446772</v>
      </c>
    </row>
    <row r="50" spans="1:71" x14ac:dyDescent="0.25">
      <c r="A50" s="22" t="s">
        <v>48</v>
      </c>
      <c r="B50" s="20">
        <f>rail!B49+nonpt!B49+ptagfire!B49+nonroad!B49+'onroad all'!AG49+cmv_c1c2!B49+'ptfire-rx'!B49+ptegu!B49+ptnonipm!B49+pt_oilgas!B49+np_oilgas!B49+rwc!B49+cmv_c3!B49+airports!B49+'ptfire-wild'!B49</f>
        <v>424067.37222813</v>
      </c>
      <c r="C50" s="20">
        <f>rail!C49+nonpt!C49+ptagfire!C49++nonroad!C49+'onroad all'!BZ49+cmv_c1c2!BE49+'ptfire-rx'!C49+ptegu!C49+ptnonipm!C49+pt_oilgas!C49+np_oilgas!C49+rwc!C49+cmv_c3!BE49+livestock!B49+airports!C49+'ptfire-wild'!C49+fertilizer!B49</f>
        <v>12595.082730565717</v>
      </c>
      <c r="D50" s="20">
        <f>rail!D49+nonpt!D49+ptagfire!D49++nonroad!D49+cmv_c1c2!D49+'ptfire-rx'!D49+ptegu!DW49+ptnonipm!D49+pt_oilgas!D49+np_oilgas!D49+rwc!D49+cmv_c3!D49+'onroad all'!CI49+airports!D49+'ptfire-wild'!D49</f>
        <v>122859.13962099139</v>
      </c>
      <c r="E50" s="20">
        <f>rail!E49+nonpt!E49+ptagfire!E49++nonroad!E49+cmv_c1c2!E49+'ptfire-rx'!E49+ptegu!E49+ptnonipm!E49+pt_oilgas!E49+np_oilgas!E49+rwc!E49+cmv_c3!E49+afdust!BA49+'onroad all'!DE49+'onroad all'!DD49+airports!E49+'ptfire-wild'!E49</f>
        <v>42879.007990036916</v>
      </c>
      <c r="F50" s="20">
        <f>rail!F49+nonpt!F49+ptagfire!F49++nonroad!F49+cmv_c1c2!F49+'ptfire-rx'!F49+ptegu!F49+ptnonipm!F49+pt_oilgas!F49+np_oilgas!F49+rwc!F49+cmv_c3!F49+afdust!BB49+'onroad all'!DD49+airports!F49+'ptfire-wild'!F49</f>
        <v>29929.855930279842</v>
      </c>
      <c r="G50" s="20">
        <f>rail!G49+nonpt!G49+ptagfire!G49++nonroad!G49+'onroad all'!DU49+cmv_c1c2!G49+'ptfire-rx'!G49+ptegu!FH49+ptnonipm!G49+pt_oilgas!G49+np_oilgas!G49+rwc!G49+cmv_c3!G49+airports!G49+'ptfire-wild'!G49</f>
        <v>52321.917637290811</v>
      </c>
      <c r="H50" s="20">
        <f>rail!H49+nonpt!H49+ptagfire!H49++nonroad!H49+'onroad all'!EI49+cmv_c1c2!H49+'ptfire-rx'!H49+ptegu!H49+ptnonipm!H49+pt_oilgas!H49+np_oilgas!H49+rwc!H49+cmv_c3!H49+livestock!C49+airports!H49+'ptfire-wild'!H49+vcp!H49</f>
        <v>175262.56752022999</v>
      </c>
      <c r="I50" s="20">
        <f>rail!AO49+nonpt!BN49+ptagfire!AI49+nonroad!AK49+'onroad all'!H49+cmv_c1c2!N49+'ptfire-rx'!AN49+ptegu!BM49+ptnonipm!BX49+pt_oilgas!BL49+np_oilgas!AT49+rwc!AJ49+cmv_c3!O49+livestock!U49+airports!AJ49+'ptfire-wild'!AK49+vcp!AA49</f>
        <v>1145.9793946204611</v>
      </c>
      <c r="J50" s="20">
        <f>rail!AU49+nonpt!BT49+ptagfire!AM49+nonroad!AP49+'onroad all'!P49+cmv_c1c2!T49+'ptfire-rx'!AR49+ptegu!BS49+ptnonipm!CD49+pt_oilgas!BR49+np_oilgas!AZ49+rwc!AN49+cmv_c3!T49+livestock!X49+airports!AM49+'ptfire-wild'!AO49+vcp!AE49</f>
        <v>3370.3174520740881</v>
      </c>
      <c r="K50" s="20">
        <f>rail!BR49+nonpt!CY49+ptagfire!AX49+nonroad!BH49+'onroad all'!BC49+cmv_c1c2!AO49+'ptfire-rx'!BD49+ptegu!CX49+ptnonipm!DP49+pt_oilgas!CV49+np_oilgas!BV49+rwc!BC49+cmv_c3!AP49+livestock!AH49+airports!BE49+'ptfire-wild'!AZ49+vcp!AQ49</f>
        <v>3037.5983318801136</v>
      </c>
      <c r="L50" s="20">
        <f>rail!CF49+nonpt!DO49+ptagfire!BG49+nonroad!BT49+'onroad all'!BU49+cmv_c1c2!BC49+'ptfire-rx'!BM49+ptegu!DM49+ptnonipm!EH49+pt_oilgas!DK49+np_oilgas!CJ49+rwc!BP49+cmv_c3!BC49+livestock!AN49+airports!BN49+'ptfire-wild'!BI49+vcp!AX49</f>
        <v>2519.9855882182337</v>
      </c>
      <c r="M50" s="20">
        <f>rail!CG49+nonpt!DQ49+nonroad!BU49+'onroad all'!BY49+cmv_c1c2!BD49+'ptfire-rx'!BO49+ptegu!DO49+ptnonipm!EJ49+pt_oilgas!DM49+np_oilgas!CK49+rwc!BQ49+cmv_c3!BD49+airports!BO49+'ptfire-wild'!BK49+vcp!AY49+ptagfire!BI49</f>
        <v>292.11077534969257</v>
      </c>
      <c r="N50" s="20">
        <f>rail!AN49+nonpt!BK49+nonroad!AJ49+'onroad all'!G49+cmv_c1c2!M49+'ptfire-rx'!AK49+ptegu!BK49+ptnonipm!BU49+pt_oilgas!BJ49+np_oilgas!AS49+rwc!AI49+airports!AH49+cmv_c3!M49+'ptfire-wild'!AI49+ptagfire!AG49</f>
        <v>365.58407518157054</v>
      </c>
      <c r="O50" s="20">
        <f>rail!AY49+nonpt!BY49+ptagfire!AO49+nonroad!AR49+'onroad all'!Z49+cmv_c1c2!V49+'ptfire-rx'!AT49+ptegu!BX49+ptnonipm!CI49+pt_oilgas!BW49+np_oilgas!BB49+rwc!AP49+airports!AO49+cmv_c3!V49+'ptfire-wild'!AQ49</f>
        <v>299.95436054954621</v>
      </c>
      <c r="P50" s="20">
        <f>rail!AD49+nonroad!AD49+'onroad all'!AK49+'onroad all'!AL49+'onroad all'!AM49+'onroad all'!AN49+'onroad all'!AO49+'onroad all'!AP49+ptnonipm!BI49+SUM(airports!AR49:AW49)+SUM(cmv_c1c2!AC49:AH49)+SUM(cmv_c3!AC49:AH49)</f>
        <v>728.97399747958639</v>
      </c>
      <c r="Q50" s="20">
        <f>rail!AE49+nonroad!AE49+'onroad all'!AL49+'onroad all'!AM49+'onroad all'!AN49+'onroad all'!AO49+'onroad all'!AP49+ptnonipm!BJ49+SUM(airports!AS49:AW49)+SUM(cmv_c1c2!AD49:AH49)+SUM(cmv_c3!AD49:AH49)</f>
        <v>691.47688957779417</v>
      </c>
      <c r="R50" s="61">
        <f>rail!P49+nonpt!T49+nonroad!R49+'onroad all'!AC49+ptegu!T49+ptnonipm!T49+pt_oilgas!S49+np_oilgas!R49+rwc!N49+SUM(cmv_c1c2!Z49:AA49)+SUM(cmv_c3!Z49:AA49)</f>
        <v>0.43557714157535626</v>
      </c>
      <c r="S50" s="61">
        <f>rail!K49+nonpt!L49+nonroad!U49+'onroad all'!M49+ptegu!L49+ptnonipm!L49+pt_oilgas!K49+np_oilgas!K49+SUM(cmv_c1c2!R49:S49)+SUM(cmv_c3!R49:S49)</f>
        <v>0.94374796084397505</v>
      </c>
      <c r="T50" s="61">
        <f>rail!O49+nonpt!P49+ptegu!P49+ptnonipm!P49+pt_oilgas!O49+np_oilgas!N49+rwc!M49+SUM(cmv_c1c2!W49:X49)+SUM(cmv_c3!W49:X49)</f>
        <v>0.13130884179240454</v>
      </c>
      <c r="U50" s="61">
        <f>rail!V49+nonpt!AI49+nonroad!T49+'onroad all'!CB49+ptegu!AH49+ptnonipm!AL49+pt_oilgas!AG49+np_oilgas!AB49+rwc!T49+SUM(cmv_c1c2!BG49:BH49)+SUM(cmv_c3!BG49:BH49)</f>
        <v>18.043339764557132</v>
      </c>
      <c r="V50" s="61">
        <f>rail!T49+nonpt!AE49+nonroad!S49+'onroad all'!BS49+'onroad all'!BT49+ptegu!AD49+ptnonipm!AH49+pt_oilgas!AC49+np_oilgas!X49+rwc!R49+SUM(cmv_c1c2!BA49:BB49)+SUM(cmv_c3!BA49:BB49)</f>
        <v>11.118817034845701</v>
      </c>
      <c r="W50" s="61">
        <f>nonpt!CW49+ptegu!CV49+ptnonipm!DN49</f>
        <v>1.5653234636788615</v>
      </c>
      <c r="X50" s="68" t="s">
        <v>572</v>
      </c>
      <c r="AA50" s="22" t="s">
        <v>48</v>
      </c>
      <c r="AB50" s="20">
        <f>B50+beis!H49</f>
        <v>460969.15022612998</v>
      </c>
      <c r="AC50" s="20">
        <f t="shared" si="2"/>
        <v>12595.082730565717</v>
      </c>
      <c r="AD50" s="20">
        <f>D50+beis!T49</f>
        <v>125941.2656211984</v>
      </c>
      <c r="AE50" s="20">
        <f t="shared" si="3"/>
        <v>42879.007990036916</v>
      </c>
      <c r="AF50" s="20">
        <f t="shared" si="4"/>
        <v>29929.855930279842</v>
      </c>
      <c r="AG50" s="20">
        <f t="shared" si="5"/>
        <v>52321.917637290811</v>
      </c>
      <c r="AH50" s="20">
        <f>H50+beis!Z49</f>
        <v>595469.68455022899</v>
      </c>
      <c r="AI50" s="20">
        <f>I50+beis!E49</f>
        <v>5000.1922965204612</v>
      </c>
      <c r="AJ50" s="20">
        <f t="shared" si="6"/>
        <v>3370.3174520740881</v>
      </c>
      <c r="AK50" s="20">
        <f>K50+beis!N49</f>
        <v>8293.4353075801046</v>
      </c>
      <c r="AL50" s="20">
        <f>L50+beis!R49</f>
        <v>19241.556353298234</v>
      </c>
      <c r="AM50" s="20">
        <f t="shared" si="7"/>
        <v>292.11077534969257</v>
      </c>
      <c r="AN50" s="20">
        <f t="shared" si="8"/>
        <v>365.58407518157054</v>
      </c>
      <c r="AO50" s="20">
        <f t="shared" si="9"/>
        <v>299.95436054954621</v>
      </c>
      <c r="AP50" s="20">
        <f t="shared" si="10"/>
        <v>728.97399747958639</v>
      </c>
      <c r="AQ50" s="20">
        <f t="shared" si="11"/>
        <v>691.47688957779417</v>
      </c>
      <c r="AR50" s="61">
        <f t="shared" si="12"/>
        <v>0.43557714157535626</v>
      </c>
      <c r="AS50" s="61">
        <f t="shared" si="13"/>
        <v>0.94374796084397505</v>
      </c>
      <c r="AT50" s="61">
        <f t="shared" si="14"/>
        <v>0.13130884179240454</v>
      </c>
      <c r="AU50" s="61">
        <f t="shared" si="15"/>
        <v>18.043339764557132</v>
      </c>
      <c r="AV50" s="61">
        <f t="shared" si="16"/>
        <v>11.118817034845701</v>
      </c>
      <c r="AX50" s="22" t="s">
        <v>48</v>
      </c>
      <c r="AY50" s="20">
        <f>B50-'ptfire-rx'!B49</f>
        <v>363494.66640812997</v>
      </c>
      <c r="AZ50" s="20">
        <f>C50-'ptfire-rx'!C49</f>
        <v>11596.966978565717</v>
      </c>
      <c r="BA50" s="20">
        <f>D50-'ptfire-rx'!D49</f>
        <v>121813.8811189914</v>
      </c>
      <c r="BB50" s="20">
        <f>E50-'ptfire-rx'!E49</f>
        <v>36515.443552036915</v>
      </c>
      <c r="BC50" s="20">
        <f>F50-'ptfire-rx'!F49</f>
        <v>24534.800498279841</v>
      </c>
      <c r="BD50" s="20">
        <f>G50-'ptfire-rx'!G49</f>
        <v>51799.876890290812</v>
      </c>
      <c r="BE50" s="20">
        <f>H50-'ptfire-rx'!H49</f>
        <v>160902.26175522999</v>
      </c>
      <c r="BF50" s="20">
        <f>I50-'ptfire-rx'!AN49</f>
        <v>801.43767706314713</v>
      </c>
      <c r="BG50" s="20">
        <f>J50-'ptfire-rx'!AR49</f>
        <v>3219.4053675870509</v>
      </c>
      <c r="BH50" s="20">
        <f>K50-'ptfire-rx'!BD49</f>
        <v>2141.0992319222578</v>
      </c>
      <c r="BI50" s="20">
        <f>L50-'ptfire-rx'!BM49</f>
        <v>1993.4492081436167</v>
      </c>
      <c r="BJ50" s="20">
        <f>M50-'ptfire-rx'!BO49</f>
        <v>186.27118196864359</v>
      </c>
      <c r="BK50" s="20">
        <f>N50-'ptfire-rx'!AK49</f>
        <v>192.34011584862455</v>
      </c>
      <c r="BL50" s="20">
        <f>O50-'ptfire-rx'!AT49</f>
        <v>162.67248505285022</v>
      </c>
      <c r="BM50" s="20">
        <f t="shared" si="17"/>
        <v>728.97399747958639</v>
      </c>
      <c r="BN50" s="20">
        <f t="shared" si="18"/>
        <v>691.47688957779417</v>
      </c>
      <c r="BO50" s="61">
        <f t="shared" si="19"/>
        <v>0.43557714157535626</v>
      </c>
      <c r="BP50" s="61">
        <f t="shared" si="20"/>
        <v>0.94374796084397505</v>
      </c>
      <c r="BQ50" s="61">
        <f t="shared" si="21"/>
        <v>0.13130884179240454</v>
      </c>
      <c r="BR50" s="61">
        <f t="shared" si="22"/>
        <v>18.043339764557132</v>
      </c>
      <c r="BS50" s="61">
        <f t="shared" si="23"/>
        <v>11.118817034845701</v>
      </c>
    </row>
    <row r="51" spans="1:71" x14ac:dyDescent="0.25">
      <c r="A51" s="22" t="s">
        <v>49</v>
      </c>
      <c r="B51" s="20">
        <f>rail!B50+nonpt!B50+ptagfire!B50+nonroad!B50+'onroad all'!AG50+cmv_c1c2!B50+'ptfire-rx'!B50+ptegu!B50+ptnonipm!B50+pt_oilgas!B50+np_oilgas!B50+rwc!B50+cmv_c3!B50+airports!B50+'ptfire-wild'!B50</f>
        <v>922237.42303706496</v>
      </c>
      <c r="C51" s="20">
        <f>rail!C50+nonpt!C50+ptagfire!C50++nonroad!C50+'onroad all'!BZ50+cmv_c1c2!BE50+'ptfire-rx'!C50+ptegu!C50+ptnonipm!C50+pt_oilgas!C50+np_oilgas!C50+rwc!C50+cmv_c3!BE50+livestock!B50+airports!C50+'ptfire-wild'!C50+fertilizer!B50</f>
        <v>74140.979154989152</v>
      </c>
      <c r="D51" s="20">
        <f>rail!D50+nonpt!D50+ptagfire!D50++nonroad!D50+cmv_c1c2!D50+'ptfire-rx'!D50+ptegu!DW50+ptnonipm!D50+pt_oilgas!D50+np_oilgas!D50+rwc!D50+cmv_c3!D50+'onroad all'!CI50+airports!D50+'ptfire-wild'!D50</f>
        <v>150937.82860040793</v>
      </c>
      <c r="E51" s="20">
        <f>rail!E50+nonpt!E50+ptagfire!E50++nonroad!E50+cmv_c1c2!E50+'ptfire-rx'!E50+ptegu!E50+ptnonipm!E50+pt_oilgas!E50+np_oilgas!E50+rwc!E50+cmv_c3!E50+afdust!BA50+'onroad all'!DE50+'onroad all'!DD50+airports!E50+'ptfire-wild'!E50</f>
        <v>105086.49047516173</v>
      </c>
      <c r="F51" s="20">
        <f>rail!F50+nonpt!F50+ptagfire!F50++nonroad!F50+cmv_c1c2!F50+'ptfire-rx'!F50+ptegu!F50+ptnonipm!F50+pt_oilgas!F50+np_oilgas!F50+rwc!F50+cmv_c3!F50+afdust!BB50+'onroad all'!DD50+airports!F50+'ptfire-wild'!F50</f>
        <v>57487.520756090817</v>
      </c>
      <c r="G51" s="20">
        <f>rail!G50+nonpt!G50+ptagfire!G50++nonroad!G50+'onroad all'!DU50+cmv_c1c2!G50+'ptfire-rx'!G50+ptegu!FH50+ptnonipm!G50+pt_oilgas!G50+np_oilgas!G50+rwc!G50+cmv_c3!G50+airports!G50+'ptfire-wild'!G50</f>
        <v>29565.867120693398</v>
      </c>
      <c r="H51" s="20">
        <f>rail!H50+nonpt!H50+ptagfire!H50++nonroad!H50+'onroad all'!EI50+cmv_c1c2!H50+'ptfire-rx'!H50+ptegu!H50+ptnonipm!H50+pt_oilgas!H50+np_oilgas!H50+rwc!H50+cmv_c3!H50+livestock!C50+airports!H50+'ptfire-wild'!H50+vcp!H50</f>
        <v>202437.07294025301</v>
      </c>
      <c r="I51" s="20">
        <f>rail!AO50+nonpt!BN50+ptagfire!AI50+nonroad!AK50+'onroad all'!H50+cmv_c1c2!N50+'ptfire-rx'!AN50+ptegu!BM50+ptnonipm!BX50+pt_oilgas!BL50+np_oilgas!AT50+rwc!AJ50+cmv_c3!O50+livestock!U50+airports!AJ50+'ptfire-wild'!AK50+vcp!AA50</f>
        <v>2405.8368921350584</v>
      </c>
      <c r="J51" s="20">
        <f>rail!AU50+nonpt!BT50+ptagfire!AM50+nonroad!AP50+'onroad all'!P50+cmv_c1c2!T50+'ptfire-rx'!AR50+ptegu!BS50+ptnonipm!CD50+pt_oilgas!BR50+np_oilgas!AZ50+rwc!AN50+cmv_c3!T50+livestock!X50+airports!AM50+'ptfire-wild'!AO50+vcp!AE50</f>
        <v>3059.1489743259581</v>
      </c>
      <c r="K51" s="20">
        <f>rail!BR50+nonpt!CY50+ptagfire!AX50+nonroad!BH50+'onroad all'!BC50+cmv_c1c2!AO50+'ptfire-rx'!BD50+ptegu!CX50+ptnonipm!DP50+pt_oilgas!CV50+np_oilgas!BV50+rwc!BC50+cmv_c3!AP50+livestock!AH50+airports!BE50+'ptfire-wild'!AZ50+vcp!AQ50</f>
        <v>4181.7218537721064</v>
      </c>
      <c r="L51" s="20">
        <f>rail!CF50+nonpt!DO50+ptagfire!BG50+nonroad!BT50+'onroad all'!BU50+cmv_c1c2!BC50+'ptfire-rx'!BM50+ptegu!DM50+ptnonipm!EH50+pt_oilgas!DK50+np_oilgas!CJ50+rwc!BP50+cmv_c3!BC50+livestock!AN50+airports!BN50+'ptfire-wild'!BI50+vcp!AX50</f>
        <v>6789.0676443220291</v>
      </c>
      <c r="M51" s="20">
        <f>rail!CG50+nonpt!DQ50+nonroad!BU50+'onroad all'!BY50+cmv_c1c2!BD50+'ptfire-rx'!BO50+ptegu!DO50+ptnonipm!EJ50+pt_oilgas!DM50+np_oilgas!CK50+rwc!BQ50+cmv_c3!BD50+airports!BO50+'ptfire-wild'!BK50+vcp!AY50+ptagfire!BI50</f>
        <v>668.63330541535379</v>
      </c>
      <c r="N51" s="20">
        <f>rail!AN50+nonpt!BK50+nonroad!AJ50+'onroad all'!G50+cmv_c1c2!M50+'ptfire-rx'!AK50+ptegu!BK50+ptnonipm!BU50+pt_oilgas!BJ50+np_oilgas!AS50+rwc!AI50+airports!AH50+cmv_c3!M50+'ptfire-wild'!AI50+ptagfire!AG50</f>
        <v>499.2978989011329</v>
      </c>
      <c r="O51" s="20">
        <f>rail!AY50+nonpt!BY50+ptagfire!AO50+nonroad!AR50+'onroad all'!Z50+cmv_c1c2!V50+'ptfire-rx'!AT50+ptegu!BX50+ptnonipm!CI50+pt_oilgas!BW50+np_oilgas!BB50+rwc!AP50+airports!AO50+cmv_c3!V50+'ptfire-wild'!AQ50</f>
        <v>471.64139364368077</v>
      </c>
      <c r="P51" s="20">
        <f>rail!AD50+nonroad!AD50+'onroad all'!AK50+'onroad all'!AL50+'onroad all'!AM50+'onroad all'!AN50+'onroad all'!AO50+'onroad all'!AP50+ptnonipm!BI50+SUM(airports!AR50:AW50)+SUM(cmv_c1c2!AC50:AH50)+SUM(cmv_c3!AC50:AH50)</f>
        <v>2466.4362159671355</v>
      </c>
      <c r="Q51" s="20">
        <f>rail!AE50+nonroad!AE50+'onroad all'!AL50+'onroad all'!AM50+'onroad all'!AN50+'onroad all'!AO50+'onroad all'!AP50+ptnonipm!BJ50+SUM(airports!AS50:AW50)+SUM(cmv_c1c2!AD50:AH50)+SUM(cmv_c3!AD50:AH50)</f>
        <v>2338.8358870043826</v>
      </c>
      <c r="R51" s="61">
        <f>rail!P50+nonpt!T50+nonroad!R50+'onroad all'!AC50+ptegu!T50+ptnonipm!T50+pt_oilgas!S50+np_oilgas!R50+rwc!N50+SUM(cmv_c1c2!Z50:AA50)+SUM(cmv_c3!Z50:AA50)</f>
        <v>0.95900568276384879</v>
      </c>
      <c r="S51" s="61">
        <f>rail!K50+nonpt!L50+nonroad!U50+'onroad all'!M50+ptegu!L50+ptnonipm!L50+pt_oilgas!K50+np_oilgas!K50+SUM(cmv_c1c2!R50:S50)+SUM(cmv_c3!R50:S50)</f>
        <v>0.87707180588204392</v>
      </c>
      <c r="T51" s="61">
        <f>rail!O50+nonpt!P50+ptegu!P50+ptnonipm!P50+pt_oilgas!O50+np_oilgas!N50+rwc!M50+SUM(cmv_c1c2!W50:X50)+SUM(cmv_c3!W50:X50)</f>
        <v>0.21988019013343693</v>
      </c>
      <c r="U51" s="61">
        <f>rail!V50+nonpt!AI50+nonroad!T50+'onroad all'!CB50+ptegu!AH50+ptnonipm!AL50+pt_oilgas!AG50+np_oilgas!AB50+rwc!T50+SUM(cmv_c1c2!BG50:BH50)+SUM(cmv_c3!BG50:BH50)</f>
        <v>6.2238160269795841</v>
      </c>
      <c r="V51" s="61">
        <f>rail!T50+nonpt!AE50+nonroad!S50+'onroad all'!BS50+'onroad all'!BT50+ptegu!AD50+ptnonipm!AH50+pt_oilgas!AC50+np_oilgas!X50+rwc!R50+SUM(cmv_c1c2!BA50:BB50)+SUM(cmv_c3!BA50:BB50)</f>
        <v>16.409327247606157</v>
      </c>
      <c r="W51" s="61">
        <f>nonpt!CW50+ptegu!CV50+ptnonipm!DN50</f>
        <v>0.29263084040612408</v>
      </c>
      <c r="X51" s="68" t="s">
        <v>572</v>
      </c>
      <c r="AA51" s="22" t="s">
        <v>49</v>
      </c>
      <c r="AB51" s="20">
        <f>B51+beis!H50</f>
        <v>973661.38856106484</v>
      </c>
      <c r="AC51" s="20">
        <f t="shared" si="2"/>
        <v>74140.979154989152</v>
      </c>
      <c r="AD51" s="20">
        <f>D51+beis!T50</f>
        <v>170964.79358250293</v>
      </c>
      <c r="AE51" s="20">
        <f t="shared" si="3"/>
        <v>105086.49047516173</v>
      </c>
      <c r="AF51" s="20">
        <f t="shared" si="4"/>
        <v>57487.520756090817</v>
      </c>
      <c r="AG51" s="20">
        <f t="shared" si="5"/>
        <v>29565.867120693398</v>
      </c>
      <c r="AH51" s="20">
        <f>H51+beis!Z50</f>
        <v>530913.22235025209</v>
      </c>
      <c r="AI51" s="20">
        <f>I51+beis!E50</f>
        <v>7788.4936338350581</v>
      </c>
      <c r="AJ51" s="20">
        <f t="shared" si="6"/>
        <v>3059.1489743259581</v>
      </c>
      <c r="AK51" s="20">
        <f>K51+beis!N50</f>
        <v>11521.853235172106</v>
      </c>
      <c r="AL51" s="20">
        <f>L51+beis!R50</f>
        <v>31751.429092902028</v>
      </c>
      <c r="AM51" s="20">
        <f t="shared" si="7"/>
        <v>668.63330541535379</v>
      </c>
      <c r="AN51" s="20">
        <f t="shared" si="8"/>
        <v>499.2978989011329</v>
      </c>
      <c r="AO51" s="20">
        <f t="shared" si="9"/>
        <v>471.64139364368077</v>
      </c>
      <c r="AP51" s="20">
        <f t="shared" si="10"/>
        <v>2466.4362159671355</v>
      </c>
      <c r="AQ51" s="20">
        <f t="shared" si="11"/>
        <v>2338.8358870043826</v>
      </c>
      <c r="AR51" s="61">
        <f t="shared" si="12"/>
        <v>0.95900568276384879</v>
      </c>
      <c r="AS51" s="61">
        <f t="shared" si="13"/>
        <v>0.87707180588204392</v>
      </c>
      <c r="AT51" s="61">
        <f t="shared" si="14"/>
        <v>0.21988019013343693</v>
      </c>
      <c r="AU51" s="61">
        <f t="shared" si="15"/>
        <v>6.2238160269795841</v>
      </c>
      <c r="AV51" s="61">
        <f t="shared" si="16"/>
        <v>16.409327247606157</v>
      </c>
      <c r="AX51" s="22" t="s">
        <v>49</v>
      </c>
      <c r="AY51" s="20">
        <f>B51-'ptfire-rx'!B50</f>
        <v>792239.15962706495</v>
      </c>
      <c r="AZ51" s="20">
        <f>C51-'ptfire-rx'!C50</f>
        <v>72016.521433989154</v>
      </c>
      <c r="BA51" s="20">
        <f>D51-'ptfire-rx'!D50</f>
        <v>149323.66116440794</v>
      </c>
      <c r="BB51" s="20">
        <f>E51-'ptfire-rx'!E50</f>
        <v>91874.109995161736</v>
      </c>
      <c r="BC51" s="20">
        <f>F51-'ptfire-rx'!F50</f>
        <v>46244.299166090816</v>
      </c>
      <c r="BD51" s="20">
        <f>G51-'ptfire-rx'!G50</f>
        <v>28638.891375693398</v>
      </c>
      <c r="BE51" s="20">
        <f>H51-'ptfire-rx'!H50</f>
        <v>171637.763993253</v>
      </c>
      <c r="BF51" s="20">
        <f>I51-'ptfire-rx'!AN50</f>
        <v>1308.7370336981885</v>
      </c>
      <c r="BG51" s="20">
        <f>J51-'ptfire-rx'!AR50</f>
        <v>2776.1429568595213</v>
      </c>
      <c r="BH51" s="20">
        <f>K51-'ptfire-rx'!BD50</f>
        <v>2087.5800114130666</v>
      </c>
      <c r="BI51" s="20">
        <f>L51-'ptfire-rx'!BM50</f>
        <v>4453.444482786379</v>
      </c>
      <c r="BJ51" s="20">
        <f>M51-'ptfire-rx'!BO50</f>
        <v>371.97245880641179</v>
      </c>
      <c r="BK51" s="20">
        <f>N51-'ptfire-rx'!AK50</f>
        <v>155.62358020308392</v>
      </c>
      <c r="BL51" s="20">
        <f>O51-'ptfire-rx'!AT50</f>
        <v>303.86325538051477</v>
      </c>
      <c r="BM51" s="20">
        <f t="shared" si="17"/>
        <v>2466.4362159671355</v>
      </c>
      <c r="BN51" s="20">
        <f t="shared" si="18"/>
        <v>2338.8358870043826</v>
      </c>
      <c r="BO51" s="61">
        <f t="shared" si="19"/>
        <v>0.95900568276384879</v>
      </c>
      <c r="BP51" s="61">
        <f t="shared" si="20"/>
        <v>0.87707180588204392</v>
      </c>
      <c r="BQ51" s="61">
        <f t="shared" si="21"/>
        <v>0.21988019013343693</v>
      </c>
      <c r="BR51" s="61">
        <f t="shared" si="22"/>
        <v>6.2238160269795841</v>
      </c>
      <c r="BS51" s="61">
        <f t="shared" si="23"/>
        <v>16.409327247606157</v>
      </c>
    </row>
    <row r="52" spans="1:71" x14ac:dyDescent="0.25">
      <c r="A52" s="22" t="s">
        <v>50</v>
      </c>
      <c r="B52" s="20">
        <f>rail!B51+nonpt!B51+ptagfire!B51+nonroad!B51+'onroad all'!AG51+cmv_c1c2!B51+'ptfire-rx'!B51+ptegu!B51+ptnonipm!B51+pt_oilgas!B51+np_oilgas!B51+rwc!B51+cmv_c3!B51+airports!B51+'ptfire-wild'!B51</f>
        <v>549242.06740519998</v>
      </c>
      <c r="C52" s="20">
        <f>rail!C51+nonpt!C51+ptagfire!C51++nonroad!C51+'onroad all'!BZ51+cmv_c1c2!BE51+'ptfire-rx'!C51+ptegu!C51+ptnonipm!C51+pt_oilgas!C51+np_oilgas!C51+rwc!C51+cmv_c3!BE51+livestock!B51+airports!C51+'ptfire-wild'!C51+fertilizer!B51</f>
        <v>46745.529263337499</v>
      </c>
      <c r="D52" s="20">
        <f>rail!D51+nonpt!D51+ptagfire!D51++nonroad!D51+cmv_c1c2!D51+'ptfire-rx'!D51+ptegu!DW51+ptnonipm!D51+pt_oilgas!D51+np_oilgas!D51+rwc!D51+cmv_c3!D51+'onroad all'!CI51+airports!D51+'ptfire-wild'!D51</f>
        <v>149257.030246587</v>
      </c>
      <c r="E52" s="20">
        <f>rail!E51+nonpt!E51+ptagfire!E51++nonroad!E51+cmv_c1c2!E51+'ptfire-rx'!E51+ptegu!E51+ptnonipm!E51+pt_oilgas!E51+np_oilgas!E51+rwc!E51+cmv_c3!E51+afdust!BA51+'onroad all'!DE51+'onroad all'!DD51+airports!E51+'ptfire-wild'!E51</f>
        <v>325921.06966666365</v>
      </c>
      <c r="F52" s="20">
        <f>rail!F51+nonpt!F51+ptagfire!F51++nonroad!F51+cmv_c1c2!F51+'ptfire-rx'!F51+ptegu!F51+ptnonipm!F51+pt_oilgas!F51+np_oilgas!F51+rwc!F51+cmv_c3!F51+afdust!BB51+'onroad all'!DD51+airports!F51+'ptfire-wild'!F51</f>
        <v>72823.351746476648</v>
      </c>
      <c r="G52" s="20">
        <f>rail!G51+nonpt!G51+ptagfire!G51++nonroad!G51+'onroad all'!DU51+cmv_c1c2!G51+'ptfire-rx'!G51+ptegu!FH51+ptnonipm!G51+pt_oilgas!G51+np_oilgas!G51+rwc!G51+cmv_c3!G51+airports!G51+'ptfire-wild'!G51</f>
        <v>47196.0488364302</v>
      </c>
      <c r="H52" s="20">
        <f>rail!H51+nonpt!H51+ptagfire!H51++nonroad!H51+'onroad all'!EI51+cmv_c1c2!H51+'ptfire-rx'!H51+ptegu!H51+ptnonipm!H51+pt_oilgas!H51+np_oilgas!H51+rwc!H51+cmv_c3!H51+livestock!C51+airports!H51+'ptfire-wild'!H51+vcp!H51</f>
        <v>229777.40455652002</v>
      </c>
      <c r="I52" s="20">
        <f>rail!AO51+nonpt!BN51+ptagfire!AI51+nonroad!AK51+'onroad all'!H51+cmv_c1c2!N51+'ptfire-rx'!AN51+ptegu!BM51+ptnonipm!BX51+pt_oilgas!BL51+np_oilgas!AT51+rwc!AJ51+cmv_c3!O51+livestock!U51+airports!AJ51+'ptfire-wild'!AK51+vcp!AA51</f>
        <v>4577.526785612903</v>
      </c>
      <c r="J52" s="20">
        <f>rail!AU51+nonpt!BT51+ptagfire!AM51+nonroad!AP51+'onroad all'!P51+cmv_c1c2!T51+'ptfire-rx'!AR51+ptegu!BS51+ptnonipm!CD51+pt_oilgas!BR51+np_oilgas!AZ51+rwc!AN51+cmv_c3!T51+livestock!X51+airports!AM51+'ptfire-wild'!AO51+vcp!AE51</f>
        <v>1801.9013828369034</v>
      </c>
      <c r="K52" s="20">
        <f>rail!BR51+nonpt!CY51+ptagfire!AX51+nonroad!BH51+'onroad all'!BC51+cmv_c1c2!AO51+'ptfire-rx'!BD51+ptegu!CX51+ptnonipm!DP51+pt_oilgas!CV51+np_oilgas!BV51+rwc!BC51+cmv_c3!AP51+livestock!AH51+airports!BE51+'ptfire-wild'!AZ51+vcp!AQ51</f>
        <v>12956.726221627114</v>
      </c>
      <c r="L52" s="20">
        <f>rail!CF51+nonpt!DO51+ptagfire!BG51+nonroad!BT51+'onroad all'!BU51+cmv_c1c2!BC51+'ptfire-rx'!BM51+ptegu!DM51+ptnonipm!EH51+pt_oilgas!DK51+np_oilgas!CJ51+rwc!BP51+cmv_c3!BC51+livestock!AN51+airports!BN51+'ptfire-wild'!BI51+vcp!AX51</f>
        <v>8209.1879236585428</v>
      </c>
      <c r="M52" s="20">
        <f>rail!CG51+nonpt!DQ51+nonroad!BU51+'onroad all'!BY51+cmv_c1c2!BD51+'ptfire-rx'!BO51+ptegu!DO51+ptnonipm!EJ51+pt_oilgas!DM51+np_oilgas!CK51+rwc!BQ51+cmv_c3!BD51+airports!BO51+'ptfire-wild'!BK51+vcp!AY51+ptagfire!BI51</f>
        <v>962.24460193597338</v>
      </c>
      <c r="N52" s="20">
        <f>rail!AN51+nonpt!BK51+nonroad!AJ51+'onroad all'!G51+cmv_c1c2!M51+'ptfire-rx'!AK51+ptegu!BK51+ptnonipm!BU51+pt_oilgas!BJ51+np_oilgas!AS51+rwc!AI51+airports!AH51+cmv_c3!M51+'ptfire-wild'!AI51+ptagfire!AG51</f>
        <v>1410.6807449881721</v>
      </c>
      <c r="O52" s="20">
        <f>rail!AY51+nonpt!BY51+ptagfire!AO51+nonroad!AR51+'onroad all'!Z51+cmv_c1c2!V51+'ptfire-rx'!AT51+ptegu!BX51+ptnonipm!CI51+pt_oilgas!BW51+np_oilgas!BB51+rwc!AP51+airports!AO51+cmv_c3!V51+'ptfire-wild'!AQ51</f>
        <v>662.34117713466219</v>
      </c>
      <c r="P52" s="20">
        <f>rail!AD51+nonroad!AD51+'onroad all'!AK51+'onroad all'!AL51+'onroad all'!AM51+'onroad all'!AN51+'onroad all'!AO51+'onroad all'!AP51+ptnonipm!BI51+SUM(airports!AR51:AW51)+SUM(cmv_c1c2!AC51:AH51)+SUM(cmv_c3!AC51:AH51)</f>
        <v>1108.4929480370583</v>
      </c>
      <c r="Q52" s="20">
        <f>rail!AE51+nonroad!AE51+'onroad all'!AL51+'onroad all'!AM51+'onroad all'!AN51+'onroad all'!AO51+'onroad all'!AP51+ptnonipm!BJ51+SUM(airports!AS51:AW51)+SUM(cmv_c1c2!AD51:AH51)+SUM(cmv_c3!AD51:AH51)</f>
        <v>1055.4100663091062</v>
      </c>
      <c r="R52" s="61">
        <f>rail!P51+nonpt!T51+nonroad!R51+'onroad all'!AC51+ptegu!T51+ptnonipm!T51+pt_oilgas!S51+np_oilgas!R51+rwc!N51+SUM(cmv_c1c2!Z51:AA51)+SUM(cmv_c3!Z51:AA51)</f>
        <v>0.24524042261789999</v>
      </c>
      <c r="S52" s="61">
        <f>rail!K51+nonpt!L51+nonroad!U51+'onroad all'!M51+ptegu!L51+ptnonipm!L51+pt_oilgas!K51+np_oilgas!K51+SUM(cmv_c1c2!R51:S51)+SUM(cmv_c3!R51:S51)</f>
        <v>2.4053072099000001</v>
      </c>
      <c r="T52" s="61">
        <f>rail!O51+nonpt!P51+ptegu!P51+ptnonipm!P51+pt_oilgas!O51+np_oilgas!N51+rwc!M51+SUM(cmv_c1c2!W51:X51)+SUM(cmv_c3!W51:X51)</f>
        <v>2.8638484088</v>
      </c>
      <c r="U52" s="61">
        <f>rail!V51+nonpt!AI51+nonroad!T51+'onroad all'!CB51+ptegu!AH51+ptnonipm!AL51+pt_oilgas!AG51+np_oilgas!AB51+rwc!T51+SUM(cmv_c1c2!BG51:BH51)+SUM(cmv_c3!BG51:BH51)</f>
        <v>5.6444942852000004</v>
      </c>
      <c r="V52" s="61">
        <f>rail!T51+nonpt!AE51+nonroad!S51+'onroad all'!BS51+'onroad all'!BT51+ptegu!AD51+ptnonipm!AH51+pt_oilgas!AC51+np_oilgas!X51+rwc!R51+SUM(cmv_c1c2!BA51:BB51)+SUM(cmv_c3!BA51:BB51)</f>
        <v>6.9830215002999987</v>
      </c>
      <c r="W52" s="61">
        <f>nonpt!CW51+ptegu!CV51+ptnonipm!DN51</f>
        <v>2.1197545059981099E-3</v>
      </c>
      <c r="X52" s="39"/>
      <c r="AA52" s="22" t="s">
        <v>50</v>
      </c>
      <c r="AB52" s="20">
        <f>B52+beis!H51</f>
        <v>604369.79280519998</v>
      </c>
      <c r="AC52" s="20">
        <f t="shared" si="2"/>
        <v>46745.529263337499</v>
      </c>
      <c r="AD52" s="20">
        <f>D52+beis!T51</f>
        <v>162453.42162019701</v>
      </c>
      <c r="AE52" s="20">
        <f t="shared" si="3"/>
        <v>325921.06966666365</v>
      </c>
      <c r="AF52" s="20">
        <f t="shared" si="4"/>
        <v>72823.351746476648</v>
      </c>
      <c r="AG52" s="20">
        <f t="shared" si="5"/>
        <v>47196.0488364302</v>
      </c>
      <c r="AH52" s="20">
        <f>H52+beis!Z51</f>
        <v>458351.81665652001</v>
      </c>
      <c r="AI52" s="20">
        <f>I52+beis!E51</f>
        <v>10352.757595612893</v>
      </c>
      <c r="AJ52" s="20">
        <f t="shared" si="6"/>
        <v>1801.9013828369034</v>
      </c>
      <c r="AK52" s="20">
        <f>K52+beis!N51</f>
        <v>20832.188971627114</v>
      </c>
      <c r="AL52" s="20">
        <f>L52+beis!R51</f>
        <v>39957.987463358542</v>
      </c>
      <c r="AM52" s="20">
        <f t="shared" si="7"/>
        <v>962.24460193597338</v>
      </c>
      <c r="AN52" s="20">
        <f t="shared" si="8"/>
        <v>1410.6807449881721</v>
      </c>
      <c r="AO52" s="20">
        <f t="shared" si="9"/>
        <v>662.34117713466219</v>
      </c>
      <c r="AP52" s="20">
        <f t="shared" si="10"/>
        <v>1108.4929480370583</v>
      </c>
      <c r="AQ52" s="20">
        <f t="shared" si="11"/>
        <v>1055.4100663091062</v>
      </c>
      <c r="AR52" s="61">
        <f t="shared" si="12"/>
        <v>0.24524042261789999</v>
      </c>
      <c r="AS52" s="61">
        <f t="shared" si="13"/>
        <v>2.4053072099000001</v>
      </c>
      <c r="AT52" s="61">
        <f t="shared" si="14"/>
        <v>2.8638484088</v>
      </c>
      <c r="AU52" s="61">
        <f t="shared" si="15"/>
        <v>5.6444942852000004</v>
      </c>
      <c r="AV52" s="61">
        <f t="shared" si="16"/>
        <v>6.9830215002999987</v>
      </c>
      <c r="AX52" s="22" t="s">
        <v>50</v>
      </c>
      <c r="AY52" s="20">
        <f>B52-'ptfire-rx'!B51</f>
        <v>476656.32729719998</v>
      </c>
      <c r="AZ52" s="20">
        <f>C52-'ptfire-rx'!C51</f>
        <v>45560.125734337496</v>
      </c>
      <c r="BA52" s="20">
        <f>D52-'ptfire-rx'!D51</f>
        <v>148253.172124587</v>
      </c>
      <c r="BB52" s="20">
        <f>E52-'ptfire-rx'!E51</f>
        <v>318391.88255566364</v>
      </c>
      <c r="BC52" s="20">
        <f>F52-'ptfire-rx'!F51</f>
        <v>66395.416064476653</v>
      </c>
      <c r="BD52" s="20">
        <f>G52-'ptfire-rx'!G51</f>
        <v>46647.628193430202</v>
      </c>
      <c r="BE52" s="20">
        <f>H52-'ptfire-rx'!H51</f>
        <v>212471.49211152003</v>
      </c>
      <c r="BF52" s="20">
        <f>I52-'ptfire-rx'!AN51</f>
        <v>3912.0559539418491</v>
      </c>
      <c r="BG52" s="20">
        <f>J52-'ptfire-rx'!AR51</f>
        <v>1634.8489513161953</v>
      </c>
      <c r="BH52" s="20">
        <f>K52-'ptfire-rx'!BD51</f>
        <v>11726.740331468194</v>
      </c>
      <c r="BI52" s="20">
        <f>L52-'ptfire-rx'!BM51</f>
        <v>6846.4268318383529</v>
      </c>
      <c r="BJ52" s="20">
        <f>M52-'ptfire-rx'!BO51</f>
        <v>791.41043782284032</v>
      </c>
      <c r="BK52" s="20">
        <f>N52-'ptfire-rx'!AK51</f>
        <v>1198.7481310949252</v>
      </c>
      <c r="BL52" s="20">
        <f>O52-'ptfire-rx'!AT51</f>
        <v>564.58462973113546</v>
      </c>
      <c r="BM52" s="20">
        <f t="shared" si="17"/>
        <v>1108.4929480370583</v>
      </c>
      <c r="BN52" s="20">
        <f t="shared" si="18"/>
        <v>1055.4100663091062</v>
      </c>
      <c r="BO52" s="61">
        <f t="shared" si="19"/>
        <v>0.24524042261789999</v>
      </c>
      <c r="BP52" s="61">
        <f t="shared" si="20"/>
        <v>2.4053072099000001</v>
      </c>
      <c r="BQ52" s="61">
        <f t="shared" si="21"/>
        <v>2.8638484088</v>
      </c>
      <c r="BR52" s="61">
        <f t="shared" si="22"/>
        <v>5.6444942852000004</v>
      </c>
      <c r="BS52" s="61">
        <f t="shared" si="23"/>
        <v>6.9830215002999987</v>
      </c>
    </row>
    <row r="53" spans="1:71" x14ac:dyDescent="0.25">
      <c r="A53" s="22" t="s">
        <v>573</v>
      </c>
      <c r="B53" s="20">
        <f>ptegu!B54+ptnonipm!B54+pt_oilgas!B54+airports!B54</f>
        <v>10341.79438687</v>
      </c>
      <c r="C53" s="20">
        <f>ptegu!C54+ptnonipm!C54+pt_oilgas!C54+airports!C54</f>
        <v>14.4710167</v>
      </c>
      <c r="D53" s="20">
        <f>ptegu!DW54+ptnonipm!D54+pt_oilgas!D54+airports!D54</f>
        <v>32054.309977850498</v>
      </c>
      <c r="E53" s="20">
        <f>ptegu!E54+ptnonipm!E54+pt_oilgas!E54+airports!E54</f>
        <v>6509.2771672416002</v>
      </c>
      <c r="F53" s="20">
        <f>ptegu!F54+ptnonipm!F54+pt_oilgas!F54+airports!F54</f>
        <v>4371.7007643757006</v>
      </c>
      <c r="G53" s="20">
        <f>ptegu!FH54+ptnonipm!G54+pt_oilgas!G54+airports!G54</f>
        <v>7950.7236263223695</v>
      </c>
      <c r="H53" s="20">
        <f>ptegu!H54+ptnonipm!H54+pt_oilgas!H54+airports!H54</f>
        <v>3183.9228757999999</v>
      </c>
      <c r="I53" s="20">
        <f>ptegu!BM54+ptnonipm!BX54+pt_oilgas!BL54+airports!AJ54</f>
        <v>74.867782285513428</v>
      </c>
      <c r="J53" s="20">
        <f>ptegu!BS54+ptnonipm!CD54+pt_oilgas!BR54+airports!AM54</f>
        <v>24.544329363466574</v>
      </c>
      <c r="K53" s="20">
        <f>ptegu!CX54+ptnonipm!DP54+pt_oilgas!CV54+airports!BE54</f>
        <v>476.27973955475579</v>
      </c>
      <c r="L53" s="20">
        <f>ptegu!DM54+ptnonipm!EH54+pt_oilgas!DK54+airports!BN54</f>
        <v>56.746063035829941</v>
      </c>
      <c r="M53" s="20">
        <f>ptegu!DO54+ptnonipm!EJ54+pt_oilgas!DM54+airports!BO54</f>
        <v>0.93226012313775497</v>
      </c>
      <c r="N53" s="20">
        <f>ptegu!BK54+ptnonipm!BU54+pt_oilgas!BJ54+airports!AH54</f>
        <v>47.587569643722972</v>
      </c>
      <c r="O53" s="20">
        <f>ptegu!BX54+ptnonipm!CI54+pt_oilgas!BW54+airports!AO54</f>
        <v>4.9481987571908181</v>
      </c>
      <c r="P53" s="20">
        <f>ptnonipm!BI54+SUM(airports!AR54:AW54)</f>
        <v>7.1302640365526236E-3</v>
      </c>
      <c r="Q53" s="20">
        <f>ptnonipm!BJ54+SUM(airports!AS54:AW54)</f>
        <v>6.9004062897865285E-3</v>
      </c>
      <c r="R53" s="61">
        <f>ptegu!T54+ptnonipm!T54+pt_oilgas!S54</f>
        <v>0.14753172419999999</v>
      </c>
      <c r="S53" s="61">
        <f>ptegu!L54+ptnonipm!L54+pt_oilgas!K54</f>
        <v>0.1351695222</v>
      </c>
      <c r="T53" s="61">
        <f>ptegu!P54+ptnonipm!P54+pt_oilgas!O54</f>
        <v>2.7229104100000002E-2</v>
      </c>
      <c r="U53" s="61">
        <f>ptegu!AH54+ptnonipm!AL54+pt_oilgas!AG54</f>
        <v>0.2847810267</v>
      </c>
      <c r="V53" s="61">
        <f>ptegu!AD54+ptnonipm!AH54+pt_oilgas!AC54</f>
        <v>1.3656314816999999</v>
      </c>
      <c r="W53" s="61">
        <f>ptegu!CV54+ptnonipm!DN54</f>
        <v>0</v>
      </c>
      <c r="X53" s="39"/>
      <c r="AA53" s="22" t="s">
        <v>573</v>
      </c>
      <c r="AB53" s="20">
        <f>B53</f>
        <v>10341.79438687</v>
      </c>
      <c r="AC53" s="20">
        <f t="shared" si="2"/>
        <v>14.4710167</v>
      </c>
      <c r="AD53" s="20">
        <f t="shared" ref="AD53" si="24">D53</f>
        <v>32054.309977850498</v>
      </c>
      <c r="AE53" s="20">
        <f t="shared" si="3"/>
        <v>6509.2771672416002</v>
      </c>
      <c r="AF53" s="20">
        <f t="shared" si="4"/>
        <v>4371.7007643757006</v>
      </c>
      <c r="AG53" s="20">
        <f t="shared" si="5"/>
        <v>7950.7236263223695</v>
      </c>
      <c r="AH53" s="20">
        <f t="shared" ref="AH53:AI53" si="25">H53</f>
        <v>3183.9228757999999</v>
      </c>
      <c r="AI53" s="20">
        <f t="shared" si="25"/>
        <v>74.867782285513428</v>
      </c>
      <c r="AJ53" s="20">
        <f t="shared" si="6"/>
        <v>24.544329363466574</v>
      </c>
      <c r="AK53" s="20">
        <f t="shared" ref="AK53:AL53" si="26">K53</f>
        <v>476.27973955475579</v>
      </c>
      <c r="AL53" s="20">
        <f t="shared" si="26"/>
        <v>56.746063035829941</v>
      </c>
      <c r="AM53" s="20">
        <f t="shared" si="7"/>
        <v>0.93226012313775497</v>
      </c>
      <c r="AN53" s="20">
        <f t="shared" si="8"/>
        <v>47.587569643722972</v>
      </c>
      <c r="AO53" s="20">
        <f t="shared" si="9"/>
        <v>4.9481987571908181</v>
      </c>
      <c r="AP53" s="20">
        <f t="shared" si="10"/>
        <v>7.1302640365526236E-3</v>
      </c>
      <c r="AQ53" s="20">
        <f t="shared" si="11"/>
        <v>6.9004062897865285E-3</v>
      </c>
      <c r="AR53" s="20">
        <f t="shared" si="12"/>
        <v>0.14753172419999999</v>
      </c>
      <c r="AS53" s="20">
        <f t="shared" si="13"/>
        <v>0.1351695222</v>
      </c>
      <c r="AT53" s="20">
        <f t="shared" si="14"/>
        <v>2.7229104100000002E-2</v>
      </c>
      <c r="AU53" s="20">
        <f t="shared" si="15"/>
        <v>0.2847810267</v>
      </c>
      <c r="AV53" s="20">
        <f t="shared" si="16"/>
        <v>1.3656314816999999</v>
      </c>
      <c r="AX53" s="22" t="s">
        <v>573</v>
      </c>
      <c r="AY53" s="20">
        <f>B53</f>
        <v>10341.79438687</v>
      </c>
      <c r="AZ53" s="20">
        <f t="shared" ref="AZ53:BL53" si="27">C53</f>
        <v>14.4710167</v>
      </c>
      <c r="BA53" s="20">
        <f t="shared" si="27"/>
        <v>32054.309977850498</v>
      </c>
      <c r="BB53" s="20">
        <f t="shared" si="27"/>
        <v>6509.2771672416002</v>
      </c>
      <c r="BC53" s="20">
        <f t="shared" si="27"/>
        <v>4371.7007643757006</v>
      </c>
      <c r="BD53" s="20">
        <f t="shared" si="27"/>
        <v>7950.7236263223695</v>
      </c>
      <c r="BE53" s="20">
        <f t="shared" si="27"/>
        <v>3183.9228757999999</v>
      </c>
      <c r="BF53" s="20">
        <f t="shared" si="27"/>
        <v>74.867782285513428</v>
      </c>
      <c r="BG53" s="20">
        <f t="shared" si="27"/>
        <v>24.544329363466574</v>
      </c>
      <c r="BH53" s="20">
        <f t="shared" si="27"/>
        <v>476.27973955475579</v>
      </c>
      <c r="BI53" s="20">
        <f t="shared" si="27"/>
        <v>56.746063035829941</v>
      </c>
      <c r="BJ53" s="20">
        <f t="shared" si="27"/>
        <v>0.93226012313775497</v>
      </c>
      <c r="BK53" s="20">
        <f t="shared" si="27"/>
        <v>47.587569643722972</v>
      </c>
      <c r="BL53" s="20">
        <f t="shared" si="27"/>
        <v>4.9481987571908181</v>
      </c>
      <c r="BM53" s="20">
        <f t="shared" si="17"/>
        <v>7.1302640365526236E-3</v>
      </c>
      <c r="BN53" s="20">
        <f t="shared" si="18"/>
        <v>6.9004062897865285E-3</v>
      </c>
      <c r="BO53" s="61">
        <f t="shared" si="19"/>
        <v>0.14753172419999999</v>
      </c>
      <c r="BP53" s="61">
        <f t="shared" si="20"/>
        <v>0.1351695222</v>
      </c>
      <c r="BQ53" s="61">
        <f t="shared" si="21"/>
        <v>2.7229104100000002E-2</v>
      </c>
      <c r="BR53" s="61">
        <f t="shared" si="22"/>
        <v>0.2847810267</v>
      </c>
      <c r="BS53" s="61">
        <f t="shared" si="23"/>
        <v>1.3656314816999999</v>
      </c>
    </row>
    <row r="54" spans="1:71" x14ac:dyDescent="0.25">
      <c r="S54" s="22"/>
      <c r="X54" s="68"/>
      <c r="AR54" s="61"/>
      <c r="AS54" s="61"/>
      <c r="AT54" s="61"/>
      <c r="AU54" s="61"/>
      <c r="AV54" s="61"/>
      <c r="BO54" s="61"/>
      <c r="BP54" s="61"/>
      <c r="BQ54" s="61"/>
      <c r="BR54" s="61"/>
      <c r="BS54" s="61"/>
    </row>
    <row r="55" spans="1:71" x14ac:dyDescent="0.25">
      <c r="A55" s="22" t="s">
        <v>56</v>
      </c>
      <c r="B55" s="20">
        <f>SUM(B3:B53)</f>
        <v>56630375.386455543</v>
      </c>
      <c r="C55" s="20">
        <f t="shared" ref="C55:W55" si="28">SUM(C3:C53)</f>
        <v>4849342.2189798448</v>
      </c>
      <c r="D55" s="20">
        <f t="shared" si="28"/>
        <v>9003657.1332471464</v>
      </c>
      <c r="E55" s="20">
        <f t="shared" si="28"/>
        <v>9752629.2065447066</v>
      </c>
      <c r="F55" s="20">
        <f t="shared" si="28"/>
        <v>4095265.2853167919</v>
      </c>
      <c r="G55" s="20">
        <f t="shared" si="28"/>
        <v>2373089.2322580419</v>
      </c>
      <c r="H55" s="20">
        <f t="shared" si="28"/>
        <v>15212360.43292971</v>
      </c>
      <c r="I55" s="20">
        <f t="shared" si="28"/>
        <v>225894.95807811263</v>
      </c>
      <c r="J55" s="20">
        <f t="shared" si="28"/>
        <v>168864.30421869722</v>
      </c>
      <c r="K55" s="20">
        <f t="shared" si="28"/>
        <v>425829.22471724218</v>
      </c>
      <c r="L55" s="20">
        <f t="shared" si="28"/>
        <v>426556.3760957481</v>
      </c>
      <c r="M55" s="20">
        <f t="shared" si="28"/>
        <v>55579.773448039719</v>
      </c>
      <c r="N55" s="20">
        <f t="shared" si="28"/>
        <v>69458.362108546979</v>
      </c>
      <c r="O55" s="20">
        <f t="shared" si="28"/>
        <v>43904.795943879799</v>
      </c>
      <c r="P55" s="20">
        <f t="shared" si="28"/>
        <v>132665.97147440159</v>
      </c>
      <c r="Q55" s="20">
        <f t="shared" si="28"/>
        <v>125691.41976386929</v>
      </c>
      <c r="R55" s="61">
        <f t="shared" si="28"/>
        <v>67.616410577756497</v>
      </c>
      <c r="S55" s="61">
        <f t="shared" si="28"/>
        <v>75.260699923786731</v>
      </c>
      <c r="T55" s="61">
        <f t="shared" si="28"/>
        <v>30.608689880548219</v>
      </c>
      <c r="U55" s="61">
        <f t="shared" si="28"/>
        <v>476.19381681680551</v>
      </c>
      <c r="V55" s="61">
        <f t="shared" si="28"/>
        <v>922.33450870124045</v>
      </c>
      <c r="W55" s="61">
        <f t="shared" si="28"/>
        <v>95.795766591376761</v>
      </c>
      <c r="X55" s="68"/>
      <c r="AA55" s="22" t="s">
        <v>56</v>
      </c>
      <c r="AB55" s="20">
        <f t="shared" ref="AB55:AH55" si="29">SUM(AB3:AB53)</f>
        <v>60488836.127614543</v>
      </c>
      <c r="AC55" s="20">
        <f t="shared" si="29"/>
        <v>4849342.2189798448</v>
      </c>
      <c r="AD55" s="20">
        <f t="shared" si="29"/>
        <v>9962737.7678046953</v>
      </c>
      <c r="AE55" s="20">
        <f t="shared" si="29"/>
        <v>9752629.2065447066</v>
      </c>
      <c r="AF55" s="20">
        <f t="shared" si="29"/>
        <v>4095265.2853167919</v>
      </c>
      <c r="AG55" s="20">
        <f t="shared" si="29"/>
        <v>2373089.2322580419</v>
      </c>
      <c r="AH55" s="20">
        <f t="shared" si="29"/>
        <v>40989925.103480652</v>
      </c>
      <c r="AI55" s="20">
        <f t="shared" ref="AI55:AV55" si="30">SUM(AI3:AI53)</f>
        <v>629921.09495681233</v>
      </c>
      <c r="AJ55" s="20">
        <f t="shared" si="30"/>
        <v>168864.30421869722</v>
      </c>
      <c r="AK55" s="20">
        <f t="shared" si="30"/>
        <v>976784.05230944126</v>
      </c>
      <c r="AL55" s="20">
        <f t="shared" si="30"/>
        <v>2508110.651634553</v>
      </c>
      <c r="AM55" s="20">
        <f t="shared" si="30"/>
        <v>55579.773448039719</v>
      </c>
      <c r="AN55" s="20">
        <f t="shared" si="30"/>
        <v>69458.362108546979</v>
      </c>
      <c r="AO55" s="20">
        <f t="shared" si="30"/>
        <v>43904.795943879799</v>
      </c>
      <c r="AP55" s="20">
        <f t="shared" si="30"/>
        <v>132665.97147440159</v>
      </c>
      <c r="AQ55" s="20">
        <f t="shared" si="30"/>
        <v>125691.41976386929</v>
      </c>
      <c r="AR55" s="61">
        <f t="shared" si="30"/>
        <v>67.616410577756497</v>
      </c>
      <c r="AS55" s="61">
        <f t="shared" si="30"/>
        <v>75.260699923786731</v>
      </c>
      <c r="AT55" s="61">
        <f t="shared" si="30"/>
        <v>30.608689880548219</v>
      </c>
      <c r="AU55" s="61">
        <f t="shared" si="30"/>
        <v>476.19381681680551</v>
      </c>
      <c r="AV55" s="61">
        <f t="shared" si="30"/>
        <v>922.33450870124045</v>
      </c>
      <c r="AX55" s="22" t="s">
        <v>56</v>
      </c>
      <c r="AY55" s="20">
        <f t="shared" ref="AY55:BE55" si="31">SUM(AY3:AY53)</f>
        <v>45757305.627470531</v>
      </c>
      <c r="AZ55" s="20">
        <f t="shared" si="31"/>
        <v>4671713.4211558467</v>
      </c>
      <c r="BA55" s="20">
        <f t="shared" si="31"/>
        <v>8821184.1061931476</v>
      </c>
      <c r="BB55" s="20">
        <f t="shared" si="31"/>
        <v>8583829.3027657121</v>
      </c>
      <c r="BC55" s="20">
        <f t="shared" si="31"/>
        <v>3093353.4073647908</v>
      </c>
      <c r="BD55" s="20">
        <f t="shared" si="31"/>
        <v>2281221.0650760429</v>
      </c>
      <c r="BE55" s="20">
        <f t="shared" si="31"/>
        <v>12594595.678491713</v>
      </c>
      <c r="BF55" s="20">
        <f t="shared" ref="BF55:BS55" si="32">SUM(BF3:BF53)</f>
        <v>140156.20679092061</v>
      </c>
      <c r="BG55" s="20">
        <f t="shared" si="32"/>
        <v>143486.99299787357</v>
      </c>
      <c r="BH55" s="20">
        <f t="shared" si="32"/>
        <v>269759.75974650844</v>
      </c>
      <c r="BI55" s="20">
        <f t="shared" si="32"/>
        <v>303938.71920775453</v>
      </c>
      <c r="BJ55" s="20">
        <f t="shared" si="32"/>
        <v>35521.819695966638</v>
      </c>
      <c r="BK55" s="20">
        <f t="shared" si="32"/>
        <v>35142.828909130192</v>
      </c>
      <c r="BL55" s="20">
        <f t="shared" si="32"/>
        <v>25152.370395926591</v>
      </c>
      <c r="BM55" s="20">
        <f t="shared" si="32"/>
        <v>132665.97147440159</v>
      </c>
      <c r="BN55" s="20">
        <f t="shared" si="32"/>
        <v>125691.41976386929</v>
      </c>
      <c r="BO55" s="61">
        <f t="shared" si="32"/>
        <v>67.616410577756497</v>
      </c>
      <c r="BP55" s="61">
        <f t="shared" si="32"/>
        <v>75.260699923786731</v>
      </c>
      <c r="BQ55" s="61">
        <f t="shared" si="32"/>
        <v>30.608689880548219</v>
      </c>
      <c r="BR55" s="61">
        <f t="shared" si="32"/>
        <v>476.19381681680551</v>
      </c>
      <c r="BS55" s="61">
        <f t="shared" si="32"/>
        <v>922.33450870124045</v>
      </c>
    </row>
    <row r="56" spans="1:71" x14ac:dyDescent="0.25">
      <c r="A56" s="22" t="s">
        <v>240</v>
      </c>
      <c r="B56" s="20">
        <f>+B51+B50+B48+B47+B45+B44+B43+B42+B41+B40+B38+B37+B36+B35+B34+B32+B31+B29+B27+B26+B25+B24+B23+B22+B21+B20+B19+B18+B17+B16+B15+B13+B12+B10+B9+B6+B4</f>
        <v>39492775.275758967</v>
      </c>
      <c r="C56" s="20">
        <f t="shared" ref="C56:W56" si="33">+C51+C50+C48+C47+C45+C44+C43+C42+C41+C40+C38+C37+C36+C35+C34+C32+C31+C29+C27+C26+C25+C24+C23+C22+C21+C20+C19+C18+C17+C16+C15+C13+C12+C10+C9+C6+C4</f>
        <v>3534700.0646045827</v>
      </c>
      <c r="D56" s="20">
        <f t="shared" si="33"/>
        <v>7172182.3686998719</v>
      </c>
      <c r="E56" s="20">
        <f t="shared" si="33"/>
        <v>6494336.3118832344</v>
      </c>
      <c r="F56" s="20">
        <f t="shared" si="33"/>
        <v>2685625.9924053662</v>
      </c>
      <c r="G56" s="20">
        <f t="shared" si="33"/>
        <v>2106794.8169700117</v>
      </c>
      <c r="H56" s="20">
        <f t="shared" si="33"/>
        <v>10518661.715411266</v>
      </c>
      <c r="I56" s="20">
        <f t="shared" si="33"/>
        <v>125274.53019154552</v>
      </c>
      <c r="J56" s="20">
        <f t="shared" si="33"/>
        <v>124698.27804276046</v>
      </c>
      <c r="K56" s="20">
        <f t="shared" si="33"/>
        <v>240930.29886995209</v>
      </c>
      <c r="L56" s="20">
        <f t="shared" si="33"/>
        <v>233514.72078210273</v>
      </c>
      <c r="M56" s="20">
        <f t="shared" si="33"/>
        <v>29088.692158503327</v>
      </c>
      <c r="N56" s="20">
        <f t="shared" si="33"/>
        <v>40839.051494337727</v>
      </c>
      <c r="O56" s="20">
        <f t="shared" si="33"/>
        <v>27883.037703778049</v>
      </c>
      <c r="P56" s="20">
        <f t="shared" si="33"/>
        <v>106395.79955218</v>
      </c>
      <c r="Q56" s="20">
        <f t="shared" si="33"/>
        <v>101000.74954688216</v>
      </c>
      <c r="R56" s="61">
        <f t="shared" si="33"/>
        <v>60.247700496697021</v>
      </c>
      <c r="S56" s="61">
        <f t="shared" si="33"/>
        <v>55.67442002689198</v>
      </c>
      <c r="T56" s="61">
        <f t="shared" si="33"/>
        <v>22.093581402456113</v>
      </c>
      <c r="U56" s="61">
        <f t="shared" si="33"/>
        <v>431.87909347584934</v>
      </c>
      <c r="V56" s="61">
        <f t="shared" si="33"/>
        <v>782.76015580394255</v>
      </c>
      <c r="W56" s="61">
        <f t="shared" si="33"/>
        <v>91.788982613915522</v>
      </c>
      <c r="X56" s="68"/>
      <c r="AA56" s="22" t="s">
        <v>240</v>
      </c>
      <c r="AB56" s="20">
        <f t="shared" ref="AB56:AH56" si="34">+AB51+AB50+AB48+AB47+AB45+AB44+AB43+AB42+AB41+AB40+AB38+AB37+AB36+AB35+AB34+AB32+AB31+AB29+AB27+AB26+AB25+AB24+AB23+AB22+AB21+AB20+AB19+AB18+AB17+AB16+AB15+AB13+AB12+AB10+AB9+AB6+AB4</f>
        <v>42061288.614702962</v>
      </c>
      <c r="AC56" s="20">
        <f t="shared" si="34"/>
        <v>3534700.0646045827</v>
      </c>
      <c r="AD56" s="20">
        <f t="shared" si="34"/>
        <v>7941034.7117047906</v>
      </c>
      <c r="AE56" s="20">
        <f t="shared" si="34"/>
        <v>6494336.3118832344</v>
      </c>
      <c r="AF56" s="20">
        <f t="shared" si="34"/>
        <v>2685625.9924053662</v>
      </c>
      <c r="AG56" s="20">
        <f t="shared" si="34"/>
        <v>2106794.8169700117</v>
      </c>
      <c r="AH56" s="20">
        <f t="shared" si="34"/>
        <v>29553934.779692221</v>
      </c>
      <c r="AI56" s="20">
        <f t="shared" ref="AI56:AV56" si="35">+AI51+AI50+AI48+AI47+AI45+AI44+AI43+AI42+AI41+AI40+AI38+AI37+AI36+AI35+AI34+AI32+AI31+AI29+AI27+AI26+AI25+AI24+AI23+AI22+AI21+AI20+AI19+AI18+AI17+AI16+AI15+AI13+AI12+AI10+AI9+AI6+AI4</f>
        <v>394169.37257074536</v>
      </c>
      <c r="AJ56" s="20">
        <f t="shared" si="35"/>
        <v>124698.27804276046</v>
      </c>
      <c r="AK56" s="20">
        <f t="shared" si="35"/>
        <v>607611.80425815145</v>
      </c>
      <c r="AL56" s="20">
        <f t="shared" si="35"/>
        <v>1625846.1035802783</v>
      </c>
      <c r="AM56" s="20">
        <f t="shared" si="35"/>
        <v>29088.692158503327</v>
      </c>
      <c r="AN56" s="20">
        <f t="shared" si="35"/>
        <v>40839.051494337727</v>
      </c>
      <c r="AO56" s="20">
        <f t="shared" si="35"/>
        <v>27883.037703778049</v>
      </c>
      <c r="AP56" s="20">
        <f t="shared" si="35"/>
        <v>106395.79955218</v>
      </c>
      <c r="AQ56" s="20">
        <f t="shared" si="35"/>
        <v>101000.74954688216</v>
      </c>
      <c r="AR56" s="61">
        <f t="shared" si="35"/>
        <v>60.247700496697021</v>
      </c>
      <c r="AS56" s="61">
        <f t="shared" si="35"/>
        <v>55.67442002689198</v>
      </c>
      <c r="AT56" s="61">
        <f t="shared" si="35"/>
        <v>22.093581402456113</v>
      </c>
      <c r="AU56" s="61">
        <f t="shared" si="35"/>
        <v>431.87909347584934</v>
      </c>
      <c r="AV56" s="61">
        <f t="shared" si="35"/>
        <v>782.76015580394255</v>
      </c>
      <c r="AX56" s="22" t="s">
        <v>240</v>
      </c>
      <c r="AY56" s="20">
        <f t="shared" ref="AY56:BE56" si="36">+AY51+AY50+AY48+AY47+AY45+AY44+AY43+AY42+AY41+AY40+AY38+AY37+AY36+AY35+AY34+AY32+AY31+AY29+AY27+AY26+AY25+AY24+AY23+AY22+AY21+AY20+AY19+AY18+AY17+AY16+AY15+AY13+AY12+AY10+AY9+AY6+AY4</f>
        <v>30938063.451894969</v>
      </c>
      <c r="AZ56" s="20">
        <f t="shared" si="36"/>
        <v>3394866.5792665845</v>
      </c>
      <c r="BA56" s="20">
        <f t="shared" si="36"/>
        <v>7016895.2567748697</v>
      </c>
      <c r="BB56" s="20">
        <f t="shared" si="36"/>
        <v>5561040.5710682357</v>
      </c>
      <c r="BC56" s="20">
        <f t="shared" si="36"/>
        <v>1884583.6372273657</v>
      </c>
      <c r="BD56" s="20">
        <f t="shared" si="36"/>
        <v>2030957.1357560111</v>
      </c>
      <c r="BE56" s="20">
        <f t="shared" si="36"/>
        <v>8451455.2003052663</v>
      </c>
      <c r="BF56" s="20">
        <f t="shared" ref="BF56:BS56" si="37">+BF51+BF50+BF48+BF47+BF45+BF44+BF43+BF42+BF41+BF40+BF38+BF37+BF36+BF35+BF34+BF32+BF31+BF29+BF27+BF26+BF25+BF24+BF23+BF22+BF21+BF20+BF19+BF18+BF17+BF16+BF15+BF13+BF12+BF10+BF9+BF6+BF4</f>
        <v>58087.756510944389</v>
      </c>
      <c r="BG56" s="20">
        <f t="shared" si="37"/>
        <v>103985.67324028671</v>
      </c>
      <c r="BH56" s="20">
        <f t="shared" si="37"/>
        <v>117940.47425929428</v>
      </c>
      <c r="BI56" s="20">
        <f t="shared" si="37"/>
        <v>146746.03228244529</v>
      </c>
      <c r="BJ56" s="20">
        <f t="shared" si="37"/>
        <v>13805.132113917312</v>
      </c>
      <c r="BK56" s="20">
        <f t="shared" si="37"/>
        <v>12426.441012028965</v>
      </c>
      <c r="BL56" s="20">
        <f t="shared" si="37"/>
        <v>11862.986759633955</v>
      </c>
      <c r="BM56" s="20">
        <f t="shared" si="37"/>
        <v>106395.79955218</v>
      </c>
      <c r="BN56" s="20">
        <f t="shared" si="37"/>
        <v>101000.74954688216</v>
      </c>
      <c r="BO56" s="61">
        <f t="shared" si="37"/>
        <v>60.247700496697021</v>
      </c>
      <c r="BP56" s="61">
        <f t="shared" si="37"/>
        <v>55.67442002689198</v>
      </c>
      <c r="BQ56" s="61">
        <f t="shared" si="37"/>
        <v>22.093581402456113</v>
      </c>
      <c r="BR56" s="61">
        <f t="shared" si="37"/>
        <v>431.87909347584934</v>
      </c>
      <c r="BS56" s="61">
        <f t="shared" si="37"/>
        <v>782.76015580394255</v>
      </c>
    </row>
    <row r="57" spans="1:71" x14ac:dyDescent="0.25">
      <c r="X57" s="68"/>
    </row>
    <row r="58" spans="1:71" x14ac:dyDescent="0.25">
      <c r="B58" s="1"/>
      <c r="C58" s="1"/>
      <c r="D58" s="1"/>
      <c r="E58" s="1"/>
      <c r="F58" s="1"/>
      <c r="G58" s="1"/>
      <c r="H58" s="1"/>
      <c r="I58" s="20"/>
      <c r="J58" s="20"/>
      <c r="K58" s="20"/>
      <c r="L58" s="20"/>
      <c r="M58" s="20"/>
      <c r="N58" s="20"/>
      <c r="O58" s="20"/>
      <c r="P58" s="20"/>
      <c r="Q58" s="20"/>
      <c r="R58" s="61"/>
      <c r="S58" s="61"/>
      <c r="T58" s="61"/>
      <c r="U58" s="61"/>
      <c r="V58" s="61"/>
      <c r="W58" s="61"/>
      <c r="X58" s="68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61"/>
      <c r="AS58" s="61"/>
      <c r="AT58" s="61"/>
      <c r="AU58" s="61"/>
      <c r="AV58" s="61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</row>
    <row r="59" spans="1:71" x14ac:dyDescent="0.25">
      <c r="B59" s="20"/>
      <c r="C59" s="20"/>
      <c r="D59" s="20"/>
      <c r="E59" s="51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61"/>
      <c r="S59" s="61"/>
      <c r="T59" s="61"/>
      <c r="U59" s="61"/>
      <c r="V59" s="61"/>
      <c r="W59" s="61"/>
      <c r="X59" s="68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61"/>
      <c r="AS59" s="61"/>
      <c r="AT59" s="61"/>
      <c r="AU59" s="61"/>
      <c r="AV59" s="61"/>
      <c r="AW59" s="61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61"/>
      <c r="BP59" s="61"/>
      <c r="BQ59" s="61"/>
      <c r="BR59" s="61"/>
      <c r="BS59" s="61"/>
    </row>
    <row r="60" spans="1:71" x14ac:dyDescent="0.25"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68"/>
    </row>
    <row r="61" spans="1:71" x14ac:dyDescent="0.25"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61"/>
      <c r="S61" s="61"/>
      <c r="T61" s="61"/>
      <c r="U61" s="61"/>
      <c r="V61" s="61"/>
      <c r="W61" s="61"/>
      <c r="X61" s="68"/>
    </row>
    <row r="62" spans="1:71" x14ac:dyDescent="0.25">
      <c r="X62" s="68"/>
    </row>
    <row r="63" spans="1:71" x14ac:dyDescent="0.25">
      <c r="X63" s="68"/>
    </row>
    <row r="64" spans="1:71" x14ac:dyDescent="0.25">
      <c r="X64" s="68"/>
    </row>
    <row r="90" spans="19:19" x14ac:dyDescent="0.25">
      <c r="S90" s="22"/>
    </row>
  </sheetData>
  <mergeCells count="1">
    <mergeCell ref="B1:T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2EF3-4A0E-4587-9CCF-0AE0A4BED089}">
  <dimension ref="A1:EJ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3" sqref="A3"/>
    </sheetView>
  </sheetViews>
  <sheetFormatPr defaultRowHeight="15" x14ac:dyDescent="0.25"/>
  <cols>
    <col min="1" max="1" width="15.28515625" style="22" customWidth="1"/>
    <col min="2" max="2" width="11.7109375" style="109" customWidth="1"/>
    <col min="3" max="3" width="10.140625" style="109" customWidth="1"/>
    <col min="4" max="4" width="9.7109375" style="109" customWidth="1"/>
    <col min="5" max="5" width="10.42578125" style="109" customWidth="1"/>
    <col min="6" max="6" width="10.5703125" style="109" customWidth="1"/>
    <col min="7" max="30" width="9.85546875" style="109" customWidth="1"/>
    <col min="31" max="96" width="9.140625" style="109" customWidth="1"/>
    <col min="97" max="108" width="9.28515625" style="109" bestFit="1" customWidth="1"/>
    <col min="109" max="109" width="9.7109375" style="109" bestFit="1" customWidth="1"/>
    <col min="110" max="111" width="9.28515625" style="109" bestFit="1" customWidth="1"/>
    <col min="112" max="16384" width="9.140625" style="22"/>
  </cols>
  <sheetData>
    <row r="1" spans="1:140" x14ac:dyDescent="0.25">
      <c r="B1" s="109" t="s">
        <v>641</v>
      </c>
      <c r="O1" s="115"/>
      <c r="AE1" s="109" t="s">
        <v>644</v>
      </c>
      <c r="DI1" s="22" t="s">
        <v>367</v>
      </c>
    </row>
    <row r="2" spans="1:140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64</v>
      </c>
      <c r="L2" s="109" t="s">
        <v>316</v>
      </c>
      <c r="M2" s="109" t="s">
        <v>65</v>
      </c>
      <c r="N2" s="109" t="s">
        <v>319</v>
      </c>
      <c r="O2" s="109" t="s">
        <v>478</v>
      </c>
      <c r="P2" s="109" t="s">
        <v>323</v>
      </c>
      <c r="Q2" s="109" t="s">
        <v>324</v>
      </c>
      <c r="R2" s="109" t="s">
        <v>325</v>
      </c>
      <c r="S2" s="109" t="s">
        <v>326</v>
      </c>
      <c r="T2" s="109" t="s">
        <v>328</v>
      </c>
      <c r="U2" s="109" t="s">
        <v>67</v>
      </c>
      <c r="V2" s="109" t="s">
        <v>317</v>
      </c>
      <c r="W2" s="109" t="s">
        <v>491</v>
      </c>
      <c r="X2" s="109" t="s">
        <v>493</v>
      </c>
      <c r="Y2" s="109" t="s">
        <v>494</v>
      </c>
      <c r="Z2" s="109" t="s">
        <v>468</v>
      </c>
      <c r="AA2" s="109" t="s">
        <v>495</v>
      </c>
      <c r="AB2" s="109" t="s">
        <v>474</v>
      </c>
      <c r="AC2" s="109" t="s">
        <v>426</v>
      </c>
      <c r="AE2" s="109" t="s">
        <v>226</v>
      </c>
      <c r="AF2" s="109" t="s">
        <v>603</v>
      </c>
      <c r="AG2" s="109" t="s">
        <v>463</v>
      </c>
      <c r="AH2" s="109" t="s">
        <v>497</v>
      </c>
      <c r="AI2" s="109" t="s">
        <v>177</v>
      </c>
      <c r="AJ2" s="109" t="s">
        <v>499</v>
      </c>
      <c r="AK2" s="109" t="s">
        <v>129</v>
      </c>
      <c r="AL2" s="109" t="s">
        <v>130</v>
      </c>
      <c r="AM2" s="109" t="s">
        <v>131</v>
      </c>
      <c r="AN2" s="109" t="s">
        <v>559</v>
      </c>
      <c r="AO2" s="109" t="s">
        <v>464</v>
      </c>
      <c r="AP2" s="109" t="s">
        <v>600</v>
      </c>
      <c r="AQ2" s="109" t="s">
        <v>178</v>
      </c>
      <c r="AR2" s="109" t="s">
        <v>500</v>
      </c>
      <c r="AS2" s="109" t="s">
        <v>132</v>
      </c>
      <c r="AT2" s="109" t="s">
        <v>59</v>
      </c>
      <c r="AU2" s="109" t="s">
        <v>134</v>
      </c>
      <c r="AV2" s="109" t="s">
        <v>135</v>
      </c>
      <c r="AW2" s="109" t="s">
        <v>465</v>
      </c>
      <c r="AX2" s="109" t="s">
        <v>136</v>
      </c>
      <c r="AY2" s="109" t="s">
        <v>604</v>
      </c>
      <c r="AZ2" s="109" t="s">
        <v>137</v>
      </c>
      <c r="BA2" s="109" t="s">
        <v>138</v>
      </c>
      <c r="BB2" s="109" t="s">
        <v>468</v>
      </c>
      <c r="BC2" s="109" t="s">
        <v>211</v>
      </c>
      <c r="BD2" s="109" t="s">
        <v>139</v>
      </c>
      <c r="BE2" s="109" t="s">
        <v>140</v>
      </c>
      <c r="BF2" s="109" t="s">
        <v>141</v>
      </c>
      <c r="BG2" s="109" t="s">
        <v>601</v>
      </c>
      <c r="BH2" s="109" t="s">
        <v>470</v>
      </c>
      <c r="BI2" s="109" t="s">
        <v>142</v>
      </c>
      <c r="BJ2" s="109" t="s">
        <v>498</v>
      </c>
      <c r="BK2" s="109" t="s">
        <v>482</v>
      </c>
      <c r="BL2" s="109" t="s">
        <v>57</v>
      </c>
      <c r="BM2" s="109" t="s">
        <v>126</v>
      </c>
      <c r="BN2" s="109" t="s">
        <v>642</v>
      </c>
      <c r="BO2" s="109" t="s">
        <v>143</v>
      </c>
      <c r="BP2" s="109" t="s">
        <v>144</v>
      </c>
      <c r="BQ2" s="109" t="s">
        <v>60</v>
      </c>
      <c r="BR2" s="109" t="s">
        <v>145</v>
      </c>
      <c r="BS2" s="109" t="s">
        <v>146</v>
      </c>
      <c r="BT2" s="109" t="s">
        <v>323</v>
      </c>
      <c r="BU2" s="109" t="s">
        <v>324</v>
      </c>
      <c r="BV2" s="109" t="s">
        <v>325</v>
      </c>
      <c r="BW2" s="109" t="s">
        <v>326</v>
      </c>
      <c r="BX2" s="109" t="s">
        <v>328</v>
      </c>
      <c r="BY2" s="109" t="s">
        <v>147</v>
      </c>
      <c r="BZ2" s="109" t="s">
        <v>148</v>
      </c>
      <c r="CA2" s="109" t="s">
        <v>149</v>
      </c>
      <c r="CB2" s="109" t="s">
        <v>150</v>
      </c>
      <c r="CC2" s="109" t="s">
        <v>151</v>
      </c>
      <c r="CD2" s="109" t="s">
        <v>152</v>
      </c>
      <c r="CE2" s="109" t="s">
        <v>153</v>
      </c>
      <c r="CF2" s="109" t="s">
        <v>154</v>
      </c>
      <c r="CG2" s="109" t="s">
        <v>54</v>
      </c>
      <c r="CH2" s="109" t="s">
        <v>53</v>
      </c>
      <c r="CI2" s="109" t="s">
        <v>155</v>
      </c>
      <c r="CJ2" s="109" t="s">
        <v>157</v>
      </c>
      <c r="CK2" s="109" t="s">
        <v>158</v>
      </c>
      <c r="CL2" s="109" t="s">
        <v>159</v>
      </c>
      <c r="CM2" s="109" t="s">
        <v>160</v>
      </c>
      <c r="CN2" s="109" t="s">
        <v>161</v>
      </c>
      <c r="CO2" s="109" t="s">
        <v>162</v>
      </c>
      <c r="CP2" s="109" t="s">
        <v>163</v>
      </c>
      <c r="CQ2" s="109" t="s">
        <v>164</v>
      </c>
      <c r="CR2" s="109" t="s">
        <v>473</v>
      </c>
      <c r="CS2" s="109" t="s">
        <v>165</v>
      </c>
      <c r="CT2" s="109" t="s">
        <v>166</v>
      </c>
      <c r="CU2" s="109" t="s">
        <v>167</v>
      </c>
      <c r="CV2" s="109" t="s">
        <v>61</v>
      </c>
      <c r="CW2" s="109" t="s">
        <v>483</v>
      </c>
      <c r="CX2" s="109" t="s">
        <v>474</v>
      </c>
      <c r="CY2" s="109" t="s">
        <v>168</v>
      </c>
      <c r="CZ2" s="109" t="s">
        <v>169</v>
      </c>
      <c r="DA2" s="109" t="s">
        <v>170</v>
      </c>
      <c r="DB2" s="109" t="s">
        <v>340</v>
      </c>
      <c r="DC2" s="109" t="s">
        <v>171</v>
      </c>
      <c r="DD2" s="109" t="s">
        <v>172</v>
      </c>
      <c r="DE2" s="109" t="s">
        <v>173</v>
      </c>
      <c r="DF2" s="109" t="s">
        <v>478</v>
      </c>
      <c r="DG2" s="109" t="s">
        <v>484</v>
      </c>
      <c r="DI2" s="22" t="s">
        <v>59</v>
      </c>
      <c r="DJ2" s="22" t="s">
        <v>57</v>
      </c>
      <c r="DK2" s="22" t="s">
        <v>60</v>
      </c>
      <c r="DL2" s="22" t="s">
        <v>54</v>
      </c>
      <c r="DM2" s="22" t="s">
        <v>53</v>
      </c>
      <c r="DN2" s="22" t="s">
        <v>61</v>
      </c>
      <c r="DO2" s="22" t="s">
        <v>62</v>
      </c>
      <c r="DP2" s="22" t="s">
        <v>364</v>
      </c>
      <c r="DQ2" s="22" t="s">
        <v>349</v>
      </c>
      <c r="DR2" s="22" t="s">
        <v>365</v>
      </c>
      <c r="DS2" s="22" t="s">
        <v>348</v>
      </c>
      <c r="DT2" s="22" t="s">
        <v>366</v>
      </c>
      <c r="DU2" s="22" t="s">
        <v>350</v>
      </c>
      <c r="DV2" s="22" t="s">
        <v>540</v>
      </c>
      <c r="DW2" s="33" t="s">
        <v>359</v>
      </c>
      <c r="DX2" s="33" t="s">
        <v>360</v>
      </c>
      <c r="DY2" s="33" t="s">
        <v>361</v>
      </c>
      <c r="DZ2" s="33" t="s">
        <v>362</v>
      </c>
      <c r="EA2" s="33" t="s">
        <v>363</v>
      </c>
      <c r="EB2" s="22" t="s">
        <v>67</v>
      </c>
      <c r="EC2" s="22" t="s">
        <v>317</v>
      </c>
      <c r="ED2" s="22" t="s">
        <v>491</v>
      </c>
      <c r="EE2" s="33" t="s">
        <v>493</v>
      </c>
      <c r="EF2" s="22" t="s">
        <v>494</v>
      </c>
      <c r="EG2" s="22" t="s">
        <v>468</v>
      </c>
      <c r="EH2" s="22" t="s">
        <v>495</v>
      </c>
      <c r="EI2" s="22" t="s">
        <v>474</v>
      </c>
      <c r="EJ2" s="22" t="s">
        <v>426</v>
      </c>
    </row>
    <row r="3" spans="1:140" x14ac:dyDescent="0.25">
      <c r="A3" s="22" t="s">
        <v>0</v>
      </c>
      <c r="B3" s="109">
        <v>23527.953936999998</v>
      </c>
      <c r="C3" s="109">
        <v>388.86098900000002</v>
      </c>
      <c r="D3" s="109">
        <v>460.36859800000002</v>
      </c>
      <c r="E3" s="109">
        <v>2517.9062650000001</v>
      </c>
      <c r="F3" s="109">
        <v>2133.8188479999999</v>
      </c>
      <c r="G3" s="109">
        <v>219.41863599999999</v>
      </c>
      <c r="H3" s="109">
        <v>5589.876475</v>
      </c>
      <c r="I3" s="109">
        <v>213.629775</v>
      </c>
      <c r="J3" s="109">
        <v>65.232168000000001</v>
      </c>
      <c r="K3" s="109">
        <v>123.291028</v>
      </c>
      <c r="L3" s="109">
        <v>15.69159</v>
      </c>
      <c r="M3" s="109">
        <v>442.726969</v>
      </c>
      <c r="N3" s="109">
        <v>53.799751999999998</v>
      </c>
      <c r="O3" s="109">
        <v>19.502410999999999</v>
      </c>
      <c r="P3" s="109">
        <v>2.1594739999999999</v>
      </c>
      <c r="Q3" s="109">
        <v>0.88436199999999998</v>
      </c>
      <c r="R3" s="109">
        <v>1.0757969999999999</v>
      </c>
      <c r="S3" s="109">
        <v>0.98514199999999996</v>
      </c>
      <c r="T3" s="109">
        <v>4.1755279999999999</v>
      </c>
      <c r="U3" s="109">
        <v>292.53606300000001</v>
      </c>
      <c r="V3" s="109">
        <v>62.093879000000001</v>
      </c>
      <c r="W3" s="109">
        <v>67.249644000000004</v>
      </c>
      <c r="X3" s="109">
        <v>8.9665999999999997</v>
      </c>
      <c r="Y3" s="109">
        <v>5.9694999999999998E-2</v>
      </c>
      <c r="Z3" s="109">
        <v>6.0524760000000004</v>
      </c>
      <c r="AA3" s="109">
        <v>14.365748</v>
      </c>
      <c r="AB3" s="109">
        <v>13.225761</v>
      </c>
      <c r="AC3" s="109">
        <v>0.16566</v>
      </c>
      <c r="AE3" s="109" t="s">
        <v>0</v>
      </c>
      <c r="AF3" s="109">
        <v>335.50422762374302</v>
      </c>
      <c r="AG3" s="109">
        <v>51.342332171364603</v>
      </c>
      <c r="AH3" s="109">
        <v>67.246117150636294</v>
      </c>
      <c r="AI3" s="109">
        <v>65.228738228215093</v>
      </c>
      <c r="AJ3" s="109">
        <v>8.9661234463485808</v>
      </c>
      <c r="AK3" s="109">
        <v>213.618520680644</v>
      </c>
      <c r="AL3" s="109">
        <v>213.618520680644</v>
      </c>
      <c r="AM3" s="109">
        <v>109.579012826419</v>
      </c>
      <c r="AN3" s="109">
        <v>112.34307097837601</v>
      </c>
      <c r="AO3" s="109">
        <v>123.28461254624</v>
      </c>
      <c r="AP3" s="109">
        <v>0.16565072644025899</v>
      </c>
      <c r="AQ3" s="109">
        <v>15.690777355125199</v>
      </c>
      <c r="AR3" s="109">
        <v>5.9691601212586098E-2</v>
      </c>
      <c r="AS3" s="109">
        <v>1649.7591076429001</v>
      </c>
      <c r="AT3" s="109">
        <v>23526.775833731801</v>
      </c>
      <c r="AU3" s="109">
        <v>181.98565599114301</v>
      </c>
      <c r="AV3" s="109">
        <v>84.384393589914396</v>
      </c>
      <c r="AW3" s="109">
        <v>32.878906992201401</v>
      </c>
      <c r="AX3" s="109">
        <v>3.7446135324025298</v>
      </c>
      <c r="AY3" s="109">
        <v>65.067510438155907</v>
      </c>
      <c r="AZ3" s="109">
        <v>442.70379564855102</v>
      </c>
      <c r="BA3" s="109">
        <v>442.70379564855102</v>
      </c>
      <c r="BB3" s="109">
        <v>6.0521633065750899</v>
      </c>
      <c r="BC3" s="109">
        <v>3948652.7199393702</v>
      </c>
      <c r="BD3" s="109">
        <v>0</v>
      </c>
      <c r="BE3" s="109">
        <v>47.442231393020002</v>
      </c>
      <c r="BF3" s="109">
        <v>10.2669321643234</v>
      </c>
      <c r="BG3" s="109">
        <v>509.002268599827</v>
      </c>
      <c r="BH3" s="109">
        <v>66.846984615847902</v>
      </c>
      <c r="BI3" s="109">
        <v>292.52161124016698</v>
      </c>
      <c r="BJ3" s="109">
        <v>14.3649927473787</v>
      </c>
      <c r="BK3" s="109">
        <v>62.090652812320698</v>
      </c>
      <c r="BL3" s="109">
        <v>388.84146059855402</v>
      </c>
      <c r="BM3" s="109">
        <v>0</v>
      </c>
      <c r="BN3" s="109">
        <v>5748.1581610476296</v>
      </c>
      <c r="BO3" s="109">
        <v>414.30936261446101</v>
      </c>
      <c r="BP3" s="109">
        <v>46.034394759062302</v>
      </c>
      <c r="BQ3" s="109">
        <v>460.34375737352298</v>
      </c>
      <c r="BR3" s="109">
        <v>0</v>
      </c>
      <c r="BS3" s="109">
        <v>232.3494583117</v>
      </c>
      <c r="BT3" s="109">
        <v>2.1593604575858198</v>
      </c>
      <c r="BU3" s="109">
        <v>0.88431381050524405</v>
      </c>
      <c r="BV3" s="109">
        <v>1.07574206315757</v>
      </c>
      <c r="BW3" s="109">
        <v>0.98508535499991601</v>
      </c>
      <c r="BX3" s="109">
        <v>4.1753233571719104</v>
      </c>
      <c r="BY3" s="109">
        <v>5.98423894012797E-2</v>
      </c>
      <c r="BZ3" s="109">
        <v>1455.65617587004</v>
      </c>
      <c r="CA3" s="109">
        <v>2.48882544012522E-2</v>
      </c>
      <c r="CB3" s="109">
        <v>7.2142235553938798</v>
      </c>
      <c r="CC3" s="109">
        <v>77.220356303179599</v>
      </c>
      <c r="CD3" s="109">
        <v>2.3123465129493901E-2</v>
      </c>
      <c r="CE3" s="109">
        <v>0</v>
      </c>
      <c r="CF3" s="109">
        <v>1.7476920611562099</v>
      </c>
      <c r="CG3" s="109">
        <v>2517.8942006672601</v>
      </c>
      <c r="CH3" s="109">
        <v>2133.8262376376701</v>
      </c>
      <c r="CI3" s="109">
        <v>384.067963029591</v>
      </c>
      <c r="CJ3" s="109">
        <v>2.2916526080126901E-2</v>
      </c>
      <c r="CK3" s="109">
        <v>4.0927857433709696E-3</v>
      </c>
      <c r="CL3" s="109">
        <v>10.739684567646</v>
      </c>
      <c r="CM3" s="109">
        <v>1.07204817364705</v>
      </c>
      <c r="CN3" s="109">
        <v>831.65729338448</v>
      </c>
      <c r="CO3" s="109">
        <v>5.51907962675749</v>
      </c>
      <c r="CP3" s="109">
        <v>2.4789983438879601</v>
      </c>
      <c r="CQ3" s="109">
        <v>1188.0648154047899</v>
      </c>
      <c r="CR3" s="109">
        <v>31.906477680241</v>
      </c>
      <c r="CS3" s="109">
        <v>4.3464114220362997E-2</v>
      </c>
      <c r="CT3" s="109">
        <v>7.9299782776390701</v>
      </c>
      <c r="CU3" s="109">
        <v>3.7404041126120799E-3</v>
      </c>
      <c r="CV3" s="109">
        <v>219.407075310989</v>
      </c>
      <c r="CW3" s="109">
        <v>60.071998544960003</v>
      </c>
      <c r="CX3" s="109">
        <v>13.2250924045514</v>
      </c>
      <c r="CY3" s="109">
        <v>0</v>
      </c>
      <c r="CZ3" s="109">
        <v>167.24374445959</v>
      </c>
      <c r="DA3" s="109">
        <v>230.79141946473001</v>
      </c>
      <c r="DB3" s="109">
        <v>53.796960736366103</v>
      </c>
      <c r="DC3" s="109">
        <v>0</v>
      </c>
      <c r="DD3" s="109">
        <v>896.96471604523902</v>
      </c>
      <c r="DE3" s="109">
        <v>5589.5960803364196</v>
      </c>
      <c r="DF3" s="109">
        <v>19.5013866361877</v>
      </c>
      <c r="DG3" s="109">
        <v>158.31361258309801</v>
      </c>
      <c r="DI3" s="45">
        <f>(AT3-B3)/(B3+1E-50)</f>
        <v>-5.007249127365744E-5</v>
      </c>
      <c r="DJ3" s="45">
        <f>(BL3-C3)/(C3+1E-50)</f>
        <v>-5.0219492308074564E-5</v>
      </c>
      <c r="DK3" s="45">
        <f>(BQ3-D3)/(D3+1E-50)</f>
        <v>-5.3958125260845371E-5</v>
      </c>
      <c r="DL3" s="45">
        <f t="shared" ref="DL3:DL34" si="0">(CG3-E3)/(E3+1E-50)</f>
        <v>-4.7914145604662873E-6</v>
      </c>
      <c r="DM3" s="45">
        <f t="shared" ref="DM3:DM34" si="1">(CH3-F3)/(F3+1E-50)</f>
        <v>3.4631045072940507E-6</v>
      </c>
      <c r="DN3" s="45">
        <f>(CV3-G3)/(G3+1E-50)</f>
        <v>-5.2687817323737307E-5</v>
      </c>
      <c r="DO3" s="45">
        <f>(DE3-H3)/(H3+1E-50)</f>
        <v>-5.0161155588041782E-5</v>
      </c>
      <c r="DP3" s="45">
        <f>(AL3-I3)/(I3+1E-50)</f>
        <v>-5.268141744753807E-5</v>
      </c>
      <c r="DQ3" s="45">
        <f>(AI3-J3)/(J3+1E-50)</f>
        <v>-5.2577921140204215E-5</v>
      </c>
      <c r="DR3" s="45">
        <f>(AO3-K3)/(K3+1E-50)</f>
        <v>-5.2035041511690277E-5</v>
      </c>
      <c r="DS3" s="45">
        <f>(AQ3-L3)/(L3+1E-50)</f>
        <v>-5.1788561567086784E-5</v>
      </c>
      <c r="DT3" s="45">
        <f>(BA3-M3)/(M3+1E-50)</f>
        <v>-5.2342308175435997E-5</v>
      </c>
      <c r="DU3" s="45">
        <f>(DB3-N3)/(N3+1E-50)</f>
        <v>-5.1882462839147829E-5</v>
      </c>
      <c r="DV3" s="45">
        <f>(DF3-O3)/(O3+1E-50)</f>
        <v>-5.2524983310968343E-5</v>
      </c>
      <c r="DW3" s="45">
        <f t="shared" ref="DW3:DW34" si="2">(BT3-P3)/(P3+1E-50)</f>
        <v>-5.2578736386752347E-5</v>
      </c>
      <c r="DX3" s="45">
        <f t="shared" ref="DX3:DX34" si="3">(BU3-Q3)/(Q3+1E-50)</f>
        <v>-5.4490689057122201E-5</v>
      </c>
      <c r="DY3" s="45">
        <f t="shared" ref="DY3:DY34" si="4">(BV3-R3)/(R3+1E-50)</f>
        <v>-5.1066179241858391E-5</v>
      </c>
      <c r="DZ3" s="45">
        <f t="shared" ref="DZ3:DZ34" si="5">(BW3-S3)/(S3+1E-50)</f>
        <v>-5.7499325055631249E-5</v>
      </c>
      <c r="EA3" s="45">
        <f t="shared" ref="EA3:EA34" si="6">(BX3-T3)/(T3+1E-50)</f>
        <v>-4.9010048092006207E-5</v>
      </c>
      <c r="EB3" s="45">
        <f>(BI3-U3)/(U3+1E-50)</f>
        <v>-4.9401635083318606E-5</v>
      </c>
      <c r="EC3" s="45">
        <f>(BK3-V3)/(V3+1E-50)</f>
        <v>-5.1956613618919486E-5</v>
      </c>
      <c r="ED3" s="45">
        <f>(AH3-W3)/(W3+1E-50)</f>
        <v>-5.2444134331909048E-5</v>
      </c>
      <c r="EE3" s="45">
        <f>(AJ3-X3)/(X3+1E-50)</f>
        <v>-5.3147642519890928E-5</v>
      </c>
      <c r="EF3" s="45">
        <f>(AR3-Y3)/(Y3+1E-50)</f>
        <v>-5.6935880959873542E-5</v>
      </c>
      <c r="EG3" s="45">
        <f>(BB3-Z3)/(Z3+1E-50)</f>
        <v>-5.1663719923956851E-5</v>
      </c>
      <c r="EH3" s="45">
        <f>(BJ3-AA3)/(AA3+1E-50)</f>
        <v>-5.2573149779581119E-5</v>
      </c>
      <c r="EI3" s="45">
        <f>(CX3-AB3)/(AB3+1E-50)</f>
        <v>-5.0552512524600552E-5</v>
      </c>
      <c r="EJ3" s="45">
        <f>(AP3-AC3)/(AC3+1E-50)</f>
        <v>-5.5979474471855794E-5</v>
      </c>
    </row>
    <row r="4" spans="1:140" x14ac:dyDescent="0.25">
      <c r="A4" s="22" t="s">
        <v>2</v>
      </c>
      <c r="B4" s="109">
        <v>171316.16403000001</v>
      </c>
      <c r="C4" s="109">
        <v>2816.6197149999998</v>
      </c>
      <c r="D4" s="109">
        <v>2588.7724790000002</v>
      </c>
      <c r="E4" s="109">
        <v>17652.143422000001</v>
      </c>
      <c r="F4" s="109">
        <v>14959.443331</v>
      </c>
      <c r="G4" s="109">
        <v>1364.250121</v>
      </c>
      <c r="H4" s="109">
        <v>40488.917524999997</v>
      </c>
      <c r="I4" s="109">
        <v>1167.974477</v>
      </c>
      <c r="J4" s="109">
        <v>356.803607</v>
      </c>
      <c r="K4" s="109">
        <v>313.59753999999998</v>
      </c>
      <c r="L4" s="109">
        <v>189.55192</v>
      </c>
      <c r="M4" s="109">
        <v>1750.5692300000001</v>
      </c>
      <c r="N4" s="109">
        <v>239.72862499999999</v>
      </c>
      <c r="O4" s="109">
        <v>203.48974200000001</v>
      </c>
      <c r="P4" s="109">
        <v>13.42319</v>
      </c>
      <c r="Q4" s="109">
        <v>5.4974150000000002</v>
      </c>
      <c r="R4" s="109">
        <v>6.6871229999999997</v>
      </c>
      <c r="S4" s="109">
        <v>6.1231879999999999</v>
      </c>
      <c r="T4" s="109">
        <v>25.953766000000002</v>
      </c>
      <c r="U4" s="109">
        <v>1605.6171850000001</v>
      </c>
      <c r="V4" s="109">
        <v>338.68494199999998</v>
      </c>
      <c r="W4" s="109">
        <v>224.39533800000001</v>
      </c>
      <c r="X4" s="109">
        <v>48.782100999999997</v>
      </c>
      <c r="Y4" s="109">
        <v>0.371114</v>
      </c>
      <c r="Z4" s="109">
        <v>33.449441999999998</v>
      </c>
      <c r="AA4" s="109">
        <v>89.320186000000007</v>
      </c>
      <c r="AB4" s="109">
        <v>72.474874</v>
      </c>
      <c r="AC4" s="109">
        <v>1.0294559999999999</v>
      </c>
      <c r="AE4" s="109" t="s">
        <v>2</v>
      </c>
      <c r="AF4" s="109">
        <v>3272.3142403127799</v>
      </c>
      <c r="AG4" s="109">
        <v>566.44034570561303</v>
      </c>
      <c r="AH4" s="109">
        <v>224.39531762850399</v>
      </c>
      <c r="AI4" s="109">
        <v>356.803543071013</v>
      </c>
      <c r="AJ4" s="109">
        <v>48.782088298036797</v>
      </c>
      <c r="AK4" s="109">
        <v>1167.9740127892601</v>
      </c>
      <c r="AL4" s="109">
        <v>1167.9740127892601</v>
      </c>
      <c r="AM4" s="109">
        <v>917.25141414975496</v>
      </c>
      <c r="AN4" s="109">
        <v>51.187493694169298</v>
      </c>
      <c r="AO4" s="109">
        <v>313.59742451718103</v>
      </c>
      <c r="AP4" s="109">
        <v>1.02945697921406</v>
      </c>
      <c r="AQ4" s="109">
        <v>189.55184638049101</v>
      </c>
      <c r="AR4" s="109">
        <v>0.37111400210026602</v>
      </c>
      <c r="AS4" s="109">
        <v>12570.319409944401</v>
      </c>
      <c r="AT4" s="109">
        <v>171316.11299390401</v>
      </c>
      <c r="AU4" s="109">
        <v>1361.0871109369</v>
      </c>
      <c r="AV4" s="109">
        <v>546.06487263948304</v>
      </c>
      <c r="AW4" s="109">
        <v>388.38247155735598</v>
      </c>
      <c r="AX4" s="109">
        <v>234.87514472895799</v>
      </c>
      <c r="AY4" s="109">
        <v>370.01187147785498</v>
      </c>
      <c r="AZ4" s="109">
        <v>1750.5688593356999</v>
      </c>
      <c r="BA4" s="109">
        <v>1750.5688593356999</v>
      </c>
      <c r="BB4" s="109">
        <v>33.449449230698399</v>
      </c>
      <c r="BC4" s="109">
        <v>24552301.028562699</v>
      </c>
      <c r="BD4" s="109">
        <v>0</v>
      </c>
      <c r="BE4" s="109">
        <v>538.73900050100701</v>
      </c>
      <c r="BF4" s="109">
        <v>94.461096418680597</v>
      </c>
      <c r="BG4" s="109">
        <v>4114.0804935148499</v>
      </c>
      <c r="BH4" s="109">
        <v>651.98516249863803</v>
      </c>
      <c r="BI4" s="109">
        <v>1605.6217452895301</v>
      </c>
      <c r="BJ4" s="109">
        <v>89.320145180721696</v>
      </c>
      <c r="BK4" s="109">
        <v>338.684955551646</v>
      </c>
      <c r="BL4" s="109">
        <v>2816.6190334685798</v>
      </c>
      <c r="BM4" s="109">
        <v>0</v>
      </c>
      <c r="BN4" s="109">
        <v>41794.299658908603</v>
      </c>
      <c r="BO4" s="109">
        <v>2329.8943238833899</v>
      </c>
      <c r="BP4" s="109">
        <v>258.87715287725399</v>
      </c>
      <c r="BQ4" s="109">
        <v>2588.7714767606499</v>
      </c>
      <c r="BR4" s="109">
        <v>0</v>
      </c>
      <c r="BS4" s="109">
        <v>2169.9666022704901</v>
      </c>
      <c r="BT4" s="109">
        <v>13.4231914731982</v>
      </c>
      <c r="BU4" s="109">
        <v>5.4973963927357703</v>
      </c>
      <c r="BV4" s="109">
        <v>6.68710205108769</v>
      </c>
      <c r="BW4" s="109">
        <v>6.1231781144000301</v>
      </c>
      <c r="BX4" s="109">
        <v>25.953786327811802</v>
      </c>
      <c r="BY4" s="109">
        <v>5.9099223549518499E-2</v>
      </c>
      <c r="BZ4" s="109">
        <v>12112.729159717301</v>
      </c>
      <c r="CA4" s="109">
        <v>0</v>
      </c>
      <c r="CB4" s="109">
        <v>109.886359628631</v>
      </c>
      <c r="CC4" s="109">
        <v>1318.5260551065101</v>
      </c>
      <c r="CD4" s="109">
        <v>0.17419321548261901</v>
      </c>
      <c r="CE4" s="109">
        <v>0</v>
      </c>
      <c r="CF4" s="109">
        <v>133.02366415560201</v>
      </c>
      <c r="CG4" s="109">
        <v>17651.597462977999</v>
      </c>
      <c r="CH4" s="109">
        <v>14958.897992104799</v>
      </c>
      <c r="CI4" s="109">
        <v>2692.69947087319</v>
      </c>
      <c r="CJ4" s="109">
        <v>5.1466964771760901</v>
      </c>
      <c r="CK4" s="109">
        <v>5.8171192692207198E-2</v>
      </c>
      <c r="CL4" s="109">
        <v>77.821615437446596</v>
      </c>
      <c r="CM4" s="109">
        <v>59.857684663205397</v>
      </c>
      <c r="CN4" s="109">
        <v>5396.4318853105997</v>
      </c>
      <c r="CO4" s="109">
        <v>24.490265869034399</v>
      </c>
      <c r="CP4" s="109">
        <v>30.733425558193701</v>
      </c>
      <c r="CQ4" s="109">
        <v>7709.14902224242</v>
      </c>
      <c r="CR4" s="109">
        <v>200.75618337521701</v>
      </c>
      <c r="CS4" s="109">
        <v>1.0258134347211401</v>
      </c>
      <c r="CT4" s="109">
        <v>92.433984196619207</v>
      </c>
      <c r="CU4" s="109">
        <v>8.0056392913749594E-2</v>
      </c>
      <c r="CV4" s="109">
        <v>1364.24972777071</v>
      </c>
      <c r="CW4" s="109">
        <v>531.18585361242799</v>
      </c>
      <c r="CX4" s="109">
        <v>72.474928875743302</v>
      </c>
      <c r="CY4" s="109">
        <v>0</v>
      </c>
      <c r="CZ4" s="109">
        <v>582.740928813354</v>
      </c>
      <c r="DA4" s="109">
        <v>1858.2678859815701</v>
      </c>
      <c r="DB4" s="109">
        <v>239.72850132593501</v>
      </c>
      <c r="DC4" s="109">
        <v>0</v>
      </c>
      <c r="DD4" s="109">
        <v>6432.2438950911001</v>
      </c>
      <c r="DE4" s="109">
        <v>40488.906861044801</v>
      </c>
      <c r="DF4" s="109">
        <v>203.4896215999</v>
      </c>
      <c r="DG4" s="109">
        <v>1405.94293960051</v>
      </c>
      <c r="DI4" s="45">
        <f t="shared" ref="DI4:DI51" si="7">(AT4-B4)/(B4+1E-50)</f>
        <v>-2.9790589984512516E-7</v>
      </c>
      <c r="DJ4" s="45">
        <f t="shared" ref="DJ4:DJ51" si="8">(BL4-C4)/(C4+1E-50)</f>
        <v>-2.4196785117437325E-7</v>
      </c>
      <c r="DK4" s="45">
        <f t="shared" ref="DK4:DK51" si="9">(BQ4-D4)/(D4+1E-50)</f>
        <v>-3.8714848773225351E-7</v>
      </c>
      <c r="DL4" s="45">
        <f t="shared" si="0"/>
        <v>-3.0928766493092981E-5</v>
      </c>
      <c r="DM4" s="45">
        <f t="shared" si="1"/>
        <v>-3.6454491195597855E-5</v>
      </c>
      <c r="DN4" s="45">
        <f t="shared" ref="DN4:DN51" si="10">(CV4-G4)/(G4+1E-50)</f>
        <v>-2.8823841314633225E-7</v>
      </c>
      <c r="DO4" s="45">
        <f t="shared" ref="DO4:DO51" si="11">(DE4-H4)/(H4+1E-50)</f>
        <v>-2.6337960725521613E-7</v>
      </c>
      <c r="DP4" s="45">
        <f t="shared" ref="DP4:DP51" si="12">(AL4-I4)/(I4+1E-50)</f>
        <v>-3.9744938698024608E-7</v>
      </c>
      <c r="DQ4" s="45">
        <f t="shared" ref="DQ4:DQ51" si="13">(AI4-J4)/(J4+1E-50)</f>
        <v>-1.7917135855549767E-7</v>
      </c>
      <c r="DR4" s="45">
        <f t="shared" ref="DR4:DR51" si="14">(AO4-K4)/(K4+1E-50)</f>
        <v>-3.6825167364377322E-7</v>
      </c>
      <c r="DS4" s="45">
        <f t="shared" ref="DS4:DS51" si="15">(AQ4-L4)/(L4+1E-50)</f>
        <v>-3.8838703918924866E-7</v>
      </c>
      <c r="DT4" s="45">
        <f t="shared" ref="DT4:DT51" si="16">(BA4-M4)/(M4+1E-50)</f>
        <v>-2.117392981568081E-7</v>
      </c>
      <c r="DU4" s="45">
        <f t="shared" ref="DU4:DU51" si="17">(DB4-N4)/(N4+1E-50)</f>
        <v>-5.1589193814526921E-7</v>
      </c>
      <c r="DV4" s="45">
        <f t="shared" ref="DV4:DV51" si="18">(DF4-O4)/(O4+1E-50)</f>
        <v>-5.9167650820411451E-7</v>
      </c>
      <c r="DW4" s="45">
        <f t="shared" si="2"/>
        <v>1.0975023074805723E-7</v>
      </c>
      <c r="DX4" s="45">
        <f t="shared" si="3"/>
        <v>-3.3847297738780914E-6</v>
      </c>
      <c r="DY4" s="45">
        <f t="shared" si="4"/>
        <v>-3.1327242387717979E-6</v>
      </c>
      <c r="DZ4" s="45">
        <f t="shared" si="5"/>
        <v>-1.6144531198009633E-6</v>
      </c>
      <c r="EA4" s="45">
        <f t="shared" si="6"/>
        <v>7.8323168206333797E-7</v>
      </c>
      <c r="EB4" s="45">
        <f t="shared" ref="EB4:EB51" si="19">(BI4-U4)/(U4+1E-50)</f>
        <v>2.8402097166086127E-6</v>
      </c>
      <c r="EC4" s="45">
        <f t="shared" ref="EC4:EC51" si="20">(BK4-V4)/(V4+1E-50)</f>
        <v>4.0012543635494389E-8</v>
      </c>
      <c r="ED4" s="45">
        <f t="shared" ref="ED4:ED51" si="21">(AH4-W4)/(W4+1E-50)</f>
        <v>-9.0783953901678235E-8</v>
      </c>
      <c r="EE4" s="45">
        <f t="shared" ref="EE4:EE51" si="22">(AJ4-X4)/(X4+1E-50)</f>
        <v>-2.6038163465646261E-7</v>
      </c>
      <c r="EF4" s="45">
        <f t="shared" ref="EF4:EF51" si="23">(AR4-Y4)/(Y4+1E-50)</f>
        <v>5.6593553912221731E-9</v>
      </c>
      <c r="EG4" s="45">
        <f t="shared" ref="EG4:EG51" si="24">(BB4-Z4)/(Z4+1E-50)</f>
        <v>2.1616798273996292E-7</v>
      </c>
      <c r="EH4" s="45">
        <f t="shared" ref="EH4:EH51" si="25">(BJ4-AA4)/(AA4+1E-50)</f>
        <v>-4.5699947726522495E-7</v>
      </c>
      <c r="EI4" s="45">
        <f t="shared" ref="EI4:EI51" si="26">(CX4-AB4)/(AB4+1E-50)</f>
        <v>7.5716921290981984E-7</v>
      </c>
      <c r="EJ4" s="45">
        <f t="shared" ref="EJ4:EJ51" si="27">(AP4-AC4)/(AC4+1E-50)</f>
        <v>9.5119564125083447E-7</v>
      </c>
    </row>
    <row r="5" spans="1:140" x14ac:dyDescent="0.25">
      <c r="A5" s="22" t="s">
        <v>3</v>
      </c>
      <c r="B5" s="109">
        <v>65680.611766999995</v>
      </c>
      <c r="C5" s="109">
        <v>1082.5140839999999</v>
      </c>
      <c r="D5" s="109">
        <v>1129.180707</v>
      </c>
      <c r="E5" s="109">
        <v>6889.6832910000003</v>
      </c>
      <c r="F5" s="109">
        <v>5838.7146910000001</v>
      </c>
      <c r="G5" s="109">
        <v>564.83119199999999</v>
      </c>
      <c r="H5" s="109">
        <v>15561.139689</v>
      </c>
      <c r="I5" s="109">
        <v>549.92943500000001</v>
      </c>
      <c r="J5" s="109">
        <v>167.921774</v>
      </c>
      <c r="K5" s="109">
        <v>317.37797899999998</v>
      </c>
      <c r="L5" s="109">
        <v>40.393555999999997</v>
      </c>
      <c r="M5" s="109">
        <v>1139.6753819999999</v>
      </c>
      <c r="N5" s="109">
        <v>138.492209</v>
      </c>
      <c r="O5" s="109">
        <v>50.203415</v>
      </c>
      <c r="P5" s="109">
        <v>5.5590020000000004</v>
      </c>
      <c r="Q5" s="109">
        <v>2.276624</v>
      </c>
      <c r="R5" s="109">
        <v>2.769409</v>
      </c>
      <c r="S5" s="109">
        <v>2.5360209999999999</v>
      </c>
      <c r="T5" s="109">
        <v>10.749072999999999</v>
      </c>
      <c r="U5" s="109">
        <v>753.05132700000001</v>
      </c>
      <c r="V5" s="109">
        <v>159.84312499999999</v>
      </c>
      <c r="W5" s="109">
        <v>173.115253</v>
      </c>
      <c r="X5" s="109">
        <v>23.082044</v>
      </c>
      <c r="Y5" s="109">
        <v>0.15384900000000001</v>
      </c>
      <c r="Z5" s="109">
        <v>15.580377</v>
      </c>
      <c r="AA5" s="109">
        <v>36.980575999999999</v>
      </c>
      <c r="AB5" s="109">
        <v>34.045988000000001</v>
      </c>
      <c r="AC5" s="109">
        <v>0.42649700000000001</v>
      </c>
      <c r="AE5" s="109" t="s">
        <v>3</v>
      </c>
      <c r="AF5" s="109">
        <v>951.92457381158795</v>
      </c>
      <c r="AG5" s="109">
        <v>145.67329625903801</v>
      </c>
      <c r="AH5" s="109">
        <v>173.11462638468399</v>
      </c>
      <c r="AI5" s="109">
        <v>167.92120763756</v>
      </c>
      <c r="AJ5" s="109">
        <v>23.082000379426201</v>
      </c>
      <c r="AK5" s="109">
        <v>549.92753930092204</v>
      </c>
      <c r="AL5" s="109">
        <v>549.92753930092204</v>
      </c>
      <c r="AM5" s="109">
        <v>310.90804112071902</v>
      </c>
      <c r="AN5" s="109">
        <v>318.75066295190197</v>
      </c>
      <c r="AO5" s="109">
        <v>317.376894493772</v>
      </c>
      <c r="AP5" s="109">
        <v>0.42649754843703502</v>
      </c>
      <c r="AQ5" s="109">
        <v>40.393416094476798</v>
      </c>
      <c r="AR5" s="109">
        <v>0.153848433541317</v>
      </c>
      <c r="AS5" s="109">
        <v>4593.9153541620299</v>
      </c>
      <c r="AT5" s="109">
        <v>65680.408677568499</v>
      </c>
      <c r="AU5" s="109">
        <v>516.34704306368894</v>
      </c>
      <c r="AV5" s="109">
        <v>239.42351738887399</v>
      </c>
      <c r="AW5" s="109">
        <v>93.287166166837096</v>
      </c>
      <c r="AX5" s="109">
        <v>10.6245839449626</v>
      </c>
      <c r="AY5" s="109">
        <v>184.615681093814</v>
      </c>
      <c r="AZ5" s="109">
        <v>1139.67155564978</v>
      </c>
      <c r="BA5" s="109">
        <v>1139.67155564978</v>
      </c>
      <c r="BB5" s="109">
        <v>15.5803392832032</v>
      </c>
      <c r="BC5" s="109">
        <v>10165187.612747001</v>
      </c>
      <c r="BD5" s="109">
        <v>0</v>
      </c>
      <c r="BE5" s="109">
        <v>134.60762183405001</v>
      </c>
      <c r="BF5" s="109">
        <v>29.1303213036763</v>
      </c>
      <c r="BG5" s="109">
        <v>1444.18954436032</v>
      </c>
      <c r="BH5" s="109">
        <v>189.664642418342</v>
      </c>
      <c r="BI5" s="109">
        <v>753.05105818089805</v>
      </c>
      <c r="BJ5" s="109">
        <v>36.980441594338501</v>
      </c>
      <c r="BK5" s="109">
        <v>159.84267965377401</v>
      </c>
      <c r="BL5" s="109">
        <v>1082.51063103755</v>
      </c>
      <c r="BM5" s="109">
        <v>0</v>
      </c>
      <c r="BN5" s="109">
        <v>16010.9790273207</v>
      </c>
      <c r="BO5" s="109">
        <v>1016.25882269261</v>
      </c>
      <c r="BP5" s="109">
        <v>112.917661725888</v>
      </c>
      <c r="BQ5" s="109">
        <v>1129.1764844185</v>
      </c>
      <c r="BR5" s="109">
        <v>0</v>
      </c>
      <c r="BS5" s="109">
        <v>659.24417671001402</v>
      </c>
      <c r="BT5" s="109">
        <v>5.5589876066833099</v>
      </c>
      <c r="BU5" s="109">
        <v>2.2766177422818901</v>
      </c>
      <c r="BV5" s="109">
        <v>2.76939756316958</v>
      </c>
      <c r="BW5" s="109">
        <v>2.5360030807123102</v>
      </c>
      <c r="BX5" s="109">
        <v>10.749026422160799</v>
      </c>
      <c r="BY5" s="109">
        <v>0.16268471248973401</v>
      </c>
      <c r="BZ5" s="109">
        <v>4130.1267757259202</v>
      </c>
      <c r="CA5" s="109">
        <v>6.8375378164321404E-2</v>
      </c>
      <c r="CB5" s="109">
        <v>19.552817892160899</v>
      </c>
      <c r="CC5" s="109">
        <v>209.49397612724999</v>
      </c>
      <c r="CD5" s="109">
        <v>6.6185122174639094E-2</v>
      </c>
      <c r="CE5" s="109">
        <v>0</v>
      </c>
      <c r="CF5" s="109">
        <v>4.7356632164332497</v>
      </c>
      <c r="CG5" s="109">
        <v>6889.9741235923102</v>
      </c>
      <c r="CH5" s="109">
        <v>5839.0089442738699</v>
      </c>
      <c r="CI5" s="109">
        <v>1050.9651793184401</v>
      </c>
      <c r="CJ5" s="109">
        <v>6.2680955649619396E-2</v>
      </c>
      <c r="CK5" s="109">
        <v>1.1379459367163201E-2</v>
      </c>
      <c r="CL5" s="109">
        <v>31.093626123668201</v>
      </c>
      <c r="CM5" s="109">
        <v>2.89591804846861</v>
      </c>
      <c r="CN5" s="109">
        <v>2276.0153023253201</v>
      </c>
      <c r="CO5" s="109">
        <v>15.005281286396899</v>
      </c>
      <c r="CP5" s="109">
        <v>6.7467941861913499</v>
      </c>
      <c r="CQ5" s="109">
        <v>3251.4002394991098</v>
      </c>
      <c r="CR5" s="109">
        <v>90.528063436413902</v>
      </c>
      <c r="CS5" s="109">
        <v>0.11824059426687999</v>
      </c>
      <c r="CT5" s="109">
        <v>21.569250636309</v>
      </c>
      <c r="CU5" s="109">
        <v>1.05287104471524E-2</v>
      </c>
      <c r="CV5" s="109">
        <v>564.82915948036998</v>
      </c>
      <c r="CW5" s="109">
        <v>170.44199549097601</v>
      </c>
      <c r="CX5" s="109">
        <v>34.045867204801603</v>
      </c>
      <c r="CY5" s="109">
        <v>0</v>
      </c>
      <c r="CZ5" s="109">
        <v>474.520172690533</v>
      </c>
      <c r="DA5" s="109">
        <v>654.82299931198304</v>
      </c>
      <c r="DB5" s="109">
        <v>138.49178937400799</v>
      </c>
      <c r="DC5" s="109">
        <v>0</v>
      </c>
      <c r="DD5" s="109">
        <v>2544.9538259482401</v>
      </c>
      <c r="DE5" s="109">
        <v>15561.0903827774</v>
      </c>
      <c r="DF5" s="109">
        <v>50.203240714696598</v>
      </c>
      <c r="DG5" s="109">
        <v>449.18229538466699</v>
      </c>
      <c r="DI5" s="45">
        <f t="shared" si="7"/>
        <v>-3.0920758201249505E-6</v>
      </c>
      <c r="DJ5" s="45">
        <f t="shared" si="8"/>
        <v>-3.1897621481251062E-6</v>
      </c>
      <c r="DK5" s="45">
        <f t="shared" si="9"/>
        <v>-3.7395090740038045E-6</v>
      </c>
      <c r="DL5" s="45">
        <f t="shared" si="0"/>
        <v>4.2212766541800319E-5</v>
      </c>
      <c r="DM5" s="45">
        <f t="shared" si="1"/>
        <v>5.0396926283000521E-5</v>
      </c>
      <c r="DN5" s="45">
        <f t="shared" si="10"/>
        <v>-3.5984550053078352E-6</v>
      </c>
      <c r="DO5" s="45">
        <f t="shared" si="11"/>
        <v>-3.168548293058477E-6</v>
      </c>
      <c r="DP5" s="45">
        <f t="shared" si="12"/>
        <v>-3.447167867959354E-6</v>
      </c>
      <c r="DQ5" s="45">
        <f t="shared" si="13"/>
        <v>-3.3727754686369159E-6</v>
      </c>
      <c r="DR5" s="45">
        <f t="shared" si="14"/>
        <v>-3.4170808932611198E-6</v>
      </c>
      <c r="DS5" s="45">
        <f t="shared" si="15"/>
        <v>-3.463560455002669E-6</v>
      </c>
      <c r="DT5" s="45">
        <f t="shared" si="16"/>
        <v>-3.357403590844853E-6</v>
      </c>
      <c r="DU5" s="45">
        <f t="shared" si="17"/>
        <v>-3.0299609995338225E-6</v>
      </c>
      <c r="DV5" s="45">
        <f t="shared" si="18"/>
        <v>-3.4715826284265506E-6</v>
      </c>
      <c r="DW5" s="45">
        <f t="shared" si="2"/>
        <v>-2.5891907739030464E-6</v>
      </c>
      <c r="DX5" s="45">
        <f t="shared" si="3"/>
        <v>-2.7486831861187348E-6</v>
      </c>
      <c r="DY5" s="45">
        <f t="shared" si="4"/>
        <v>-4.1297007484419396E-6</v>
      </c>
      <c r="DZ5" s="45">
        <f t="shared" si="5"/>
        <v>-7.0659066662629222E-6</v>
      </c>
      <c r="EA5" s="45">
        <f t="shared" si="6"/>
        <v>-4.3331959137139405E-6</v>
      </c>
      <c r="EB5" s="45">
        <f t="shared" si="19"/>
        <v>-3.5697314688023386E-7</v>
      </c>
      <c r="EC5" s="45">
        <f t="shared" si="20"/>
        <v>-2.7861456410668476E-6</v>
      </c>
      <c r="ED5" s="45">
        <f t="shared" si="21"/>
        <v>-3.6196424355997285E-6</v>
      </c>
      <c r="EE5" s="45">
        <f t="shared" si="22"/>
        <v>-1.8898055041557043E-6</v>
      </c>
      <c r="EF5" s="45">
        <f t="shared" si="23"/>
        <v>-3.6819133242051356E-6</v>
      </c>
      <c r="EG5" s="45">
        <f t="shared" si="24"/>
        <v>-2.4207884572000016E-6</v>
      </c>
      <c r="EH5" s="45">
        <f t="shared" si="25"/>
        <v>-3.6344934567338588E-6</v>
      </c>
      <c r="EI5" s="45">
        <f t="shared" si="26"/>
        <v>-3.54800096853063E-6</v>
      </c>
      <c r="EJ5" s="45">
        <f t="shared" si="27"/>
        <v>1.2859106512083269E-6</v>
      </c>
    </row>
    <row r="6" spans="1:140" x14ac:dyDescent="0.25">
      <c r="A6" s="22" t="s">
        <v>4</v>
      </c>
      <c r="B6" s="109">
        <v>3466444.1063000001</v>
      </c>
      <c r="C6" s="109">
        <v>56887.466609000003</v>
      </c>
      <c r="D6" s="109">
        <v>46998.133542000003</v>
      </c>
      <c r="E6" s="109">
        <v>352369.04719000001</v>
      </c>
      <c r="F6" s="109">
        <v>298617.83669000003</v>
      </c>
      <c r="G6" s="109">
        <v>25958.286345</v>
      </c>
      <c r="H6" s="109">
        <v>817757.33024000004</v>
      </c>
      <c r="I6" s="109">
        <v>22223.651992999999</v>
      </c>
      <c r="J6" s="109">
        <v>6789.086773</v>
      </c>
      <c r="K6" s="109">
        <v>5966.9705130000002</v>
      </c>
      <c r="L6" s="109">
        <v>3606.7022499999998</v>
      </c>
      <c r="M6" s="109">
        <v>33308.957577000001</v>
      </c>
      <c r="N6" s="109">
        <v>4561.4178570000004</v>
      </c>
      <c r="O6" s="109">
        <v>3871.900846</v>
      </c>
      <c r="P6" s="109">
        <v>255.47549599999999</v>
      </c>
      <c r="Q6" s="109">
        <v>104.62729</v>
      </c>
      <c r="R6" s="109">
        <v>127.274024</v>
      </c>
      <c r="S6" s="109">
        <v>116.54617399999999</v>
      </c>
      <c r="T6" s="109">
        <v>493.99638199999998</v>
      </c>
      <c r="U6" s="109">
        <v>30550.891006000002</v>
      </c>
      <c r="V6" s="109">
        <v>6444.3283869999996</v>
      </c>
      <c r="W6" s="109">
        <v>4269.6991440000002</v>
      </c>
      <c r="X6" s="109">
        <v>928.19517900000005</v>
      </c>
      <c r="Y6" s="109">
        <v>7.0716489999999999</v>
      </c>
      <c r="Z6" s="109">
        <v>636.47650199999998</v>
      </c>
      <c r="AA6" s="109">
        <v>1699.5391070000001</v>
      </c>
      <c r="AB6" s="109">
        <v>1379.033244</v>
      </c>
      <c r="AC6" s="109">
        <v>19.600648</v>
      </c>
      <c r="AE6" s="109" t="s">
        <v>4</v>
      </c>
      <c r="AF6" s="109">
        <v>66654.933580720506</v>
      </c>
      <c r="AG6" s="109">
        <v>11538.027741468401</v>
      </c>
      <c r="AH6" s="109">
        <v>4269.8713520104402</v>
      </c>
      <c r="AI6" s="109">
        <v>6789.3603352443697</v>
      </c>
      <c r="AJ6" s="109">
        <v>928.23262895274604</v>
      </c>
      <c r="AK6" s="109">
        <v>22224.546782766502</v>
      </c>
      <c r="AL6" s="109">
        <v>22224.546782766502</v>
      </c>
      <c r="AM6" s="109">
        <v>18683.821140096301</v>
      </c>
      <c r="AN6" s="109">
        <v>1042.6560497473599</v>
      </c>
      <c r="AO6" s="109">
        <v>5967.2104185565404</v>
      </c>
      <c r="AP6" s="109">
        <v>19.601448135160801</v>
      </c>
      <c r="AQ6" s="109">
        <v>3606.8474532732398</v>
      </c>
      <c r="AR6" s="109">
        <v>7.0719320643932502</v>
      </c>
      <c r="AS6" s="109">
        <v>253772.565638147</v>
      </c>
      <c r="AT6" s="109">
        <v>3466586.8984655798</v>
      </c>
      <c r="AU6" s="109">
        <v>27724.4721558737</v>
      </c>
      <c r="AV6" s="109">
        <v>11122.9894402602</v>
      </c>
      <c r="AW6" s="109">
        <v>7911.1022402048102</v>
      </c>
      <c r="AX6" s="109">
        <v>4784.2554834391303</v>
      </c>
      <c r="AY6" s="109">
        <v>7536.9044903018403</v>
      </c>
      <c r="AZ6" s="109">
        <v>33310.3004673904</v>
      </c>
      <c r="BA6" s="109">
        <v>33310.3004673904</v>
      </c>
      <c r="BB6" s="109">
        <v>636.50208944874305</v>
      </c>
      <c r="BC6" s="109">
        <v>467188005.54550898</v>
      </c>
      <c r="BD6" s="109">
        <v>0</v>
      </c>
      <c r="BE6" s="109">
        <v>10973.766195675</v>
      </c>
      <c r="BF6" s="109">
        <v>1924.1112841622801</v>
      </c>
      <c r="BG6" s="109">
        <v>83801.177418595806</v>
      </c>
      <c r="BH6" s="109">
        <v>13280.5199997824</v>
      </c>
      <c r="BI6" s="109">
        <v>30552.215531948499</v>
      </c>
      <c r="BJ6" s="109">
        <v>1699.60740077629</v>
      </c>
      <c r="BK6" s="109">
        <v>6444.58729704291</v>
      </c>
      <c r="BL6" s="109">
        <v>56889.807183263001</v>
      </c>
      <c r="BM6" s="109">
        <v>0</v>
      </c>
      <c r="BN6" s="109">
        <v>844381.52208689204</v>
      </c>
      <c r="BO6" s="109">
        <v>42299.991119090701</v>
      </c>
      <c r="BP6" s="109">
        <v>4699.9989537698002</v>
      </c>
      <c r="BQ6" s="109">
        <v>46999.990072860499</v>
      </c>
      <c r="BR6" s="109">
        <v>0</v>
      </c>
      <c r="BS6" s="109">
        <v>44200.826714875097</v>
      </c>
      <c r="BT6" s="109">
        <v>255.48561210716699</v>
      </c>
      <c r="BU6" s="109">
        <v>104.63162282837099</v>
      </c>
      <c r="BV6" s="109">
        <v>127.27920011165</v>
      </c>
      <c r="BW6" s="109">
        <v>116.550772467494</v>
      </c>
      <c r="BX6" s="109">
        <v>494.01640094109098</v>
      </c>
      <c r="BY6" s="109">
        <v>1.25770586580109</v>
      </c>
      <c r="BZ6" s="109">
        <v>246728.50528676101</v>
      </c>
      <c r="CA6" s="109">
        <v>0</v>
      </c>
      <c r="CB6" s="109">
        <v>2146.1751259202501</v>
      </c>
      <c r="CC6" s="109">
        <v>25828.927938938199</v>
      </c>
      <c r="CD6" s="109">
        <v>3.4374072581456598</v>
      </c>
      <c r="CE6" s="109">
        <v>0</v>
      </c>
      <c r="CF6" s="109">
        <v>2596.1757403393199</v>
      </c>
      <c r="CG6" s="109">
        <v>352372.60586388898</v>
      </c>
      <c r="CH6" s="109">
        <v>298619.19188608398</v>
      </c>
      <c r="CI6" s="109">
        <v>53753.413977804397</v>
      </c>
      <c r="CJ6" s="109">
        <v>101.12094009923401</v>
      </c>
      <c r="CK6" s="109">
        <v>1.13518528388671</v>
      </c>
      <c r="CL6" s="109">
        <v>1522.7709746190501</v>
      </c>
      <c r="CM6" s="109">
        <v>1186.39530478692</v>
      </c>
      <c r="CN6" s="109">
        <v>108011.89365101801</v>
      </c>
      <c r="CO6" s="109">
        <v>482.44061824462602</v>
      </c>
      <c r="CP6" s="109">
        <v>608.39498954928695</v>
      </c>
      <c r="CQ6" s="109">
        <v>154302.14870876199</v>
      </c>
      <c r="CR6" s="109">
        <v>4089.2757611833599</v>
      </c>
      <c r="CS6" s="109">
        <v>20.037145585687</v>
      </c>
      <c r="CT6" s="109">
        <v>1805.32172904504</v>
      </c>
      <c r="CU6" s="109">
        <v>1.55872076842517</v>
      </c>
      <c r="CV6" s="109">
        <v>25959.3300999768</v>
      </c>
      <c r="CW6" s="109">
        <v>10819.913701003699</v>
      </c>
      <c r="CX6" s="109">
        <v>1379.08888805317</v>
      </c>
      <c r="CY6" s="109">
        <v>0</v>
      </c>
      <c r="CZ6" s="109">
        <v>11870.0571758938</v>
      </c>
      <c r="DA6" s="109">
        <v>37851.722412992298</v>
      </c>
      <c r="DB6" s="109">
        <v>4561.6015482085304</v>
      </c>
      <c r="DC6" s="109">
        <v>0</v>
      </c>
      <c r="DD6" s="109">
        <v>131020.697077523</v>
      </c>
      <c r="DE6" s="109">
        <v>817791.00494631904</v>
      </c>
      <c r="DF6" s="109">
        <v>3872.05661364249</v>
      </c>
      <c r="DG6" s="109">
        <v>28638.155302204901</v>
      </c>
      <c r="DI6" s="45">
        <f t="shared" si="7"/>
        <v>4.1192692338591582E-5</v>
      </c>
      <c r="DJ6" s="45">
        <f t="shared" si="8"/>
        <v>4.1143935606865652E-5</v>
      </c>
      <c r="DK6" s="45">
        <f t="shared" si="9"/>
        <v>3.9502225313620208E-5</v>
      </c>
      <c r="DL6" s="45">
        <f t="shared" si="0"/>
        <v>1.0099280618850457E-5</v>
      </c>
      <c r="DM6" s="45">
        <f t="shared" si="1"/>
        <v>4.5382288579128669E-6</v>
      </c>
      <c r="DN6" s="45">
        <f t="shared" si="10"/>
        <v>4.020893224334264E-5</v>
      </c>
      <c r="DO6" s="45">
        <f t="shared" si="11"/>
        <v>4.1179338996710348E-5</v>
      </c>
      <c r="DP6" s="45">
        <f t="shared" si="12"/>
        <v>4.0262948987138229E-5</v>
      </c>
      <c r="DQ6" s="45">
        <f t="shared" si="13"/>
        <v>4.0294409766224076E-5</v>
      </c>
      <c r="DR6" s="45">
        <f t="shared" si="14"/>
        <v>4.0205587746329042E-5</v>
      </c>
      <c r="DS6" s="45">
        <f t="shared" si="15"/>
        <v>4.0259290391932331E-5</v>
      </c>
      <c r="DT6" s="45">
        <f t="shared" si="16"/>
        <v>4.0316193843482862E-5</v>
      </c>
      <c r="DU6" s="45">
        <f t="shared" si="17"/>
        <v>4.0270638272733778E-5</v>
      </c>
      <c r="DV6" s="45">
        <f t="shared" si="18"/>
        <v>4.0230276725942528E-5</v>
      </c>
      <c r="DW6" s="45">
        <f t="shared" si="2"/>
        <v>3.9597172039519262E-5</v>
      </c>
      <c r="DX6" s="45">
        <f t="shared" si="3"/>
        <v>4.1412029031729077E-5</v>
      </c>
      <c r="DY6" s="45">
        <f t="shared" si="4"/>
        <v>4.0669034319224152E-5</v>
      </c>
      <c r="DZ6" s="45">
        <f t="shared" si="5"/>
        <v>3.9456185786123115E-5</v>
      </c>
      <c r="EA6" s="45">
        <f t="shared" si="6"/>
        <v>4.0524469045596512E-5</v>
      </c>
      <c r="EB6" s="45">
        <f t="shared" si="19"/>
        <v>4.3354740398155267E-5</v>
      </c>
      <c r="EC6" s="45">
        <f t="shared" si="20"/>
        <v>4.0176419847368836E-5</v>
      </c>
      <c r="ED6" s="45">
        <f t="shared" si="21"/>
        <v>4.0332586590331606E-5</v>
      </c>
      <c r="EE6" s="45">
        <f t="shared" si="22"/>
        <v>4.0347066644253171E-5</v>
      </c>
      <c r="EF6" s="45">
        <f t="shared" si="23"/>
        <v>4.0028060393031488E-5</v>
      </c>
      <c r="EG6" s="45">
        <f t="shared" si="24"/>
        <v>4.0201717836658486E-5</v>
      </c>
      <c r="EH6" s="45">
        <f t="shared" si="25"/>
        <v>4.0183703928102702E-5</v>
      </c>
      <c r="EI6" s="45">
        <f t="shared" si="26"/>
        <v>4.0350044795583697E-5</v>
      </c>
      <c r="EJ6" s="45">
        <f t="shared" si="27"/>
        <v>4.0821872868773213E-5</v>
      </c>
    </row>
    <row r="7" spans="1:140" x14ac:dyDescent="0.25">
      <c r="A7" s="22" t="s">
        <v>5</v>
      </c>
      <c r="B7" s="109">
        <v>840454.81473999994</v>
      </c>
      <c r="C7" s="109">
        <v>13784.255042000001</v>
      </c>
      <c r="D7" s="109">
        <v>10964.274645</v>
      </c>
      <c r="E7" s="109">
        <v>85048.869277000005</v>
      </c>
      <c r="F7" s="109">
        <v>72075.313087000002</v>
      </c>
      <c r="G7" s="109">
        <v>6162.0209590000004</v>
      </c>
      <c r="H7" s="109">
        <v>198148.66660999999</v>
      </c>
      <c r="I7" s="109">
        <v>7044.4753549999996</v>
      </c>
      <c r="J7" s="109">
        <v>2153.0032019999999</v>
      </c>
      <c r="K7" s="109">
        <v>1888.5993679999999</v>
      </c>
      <c r="L7" s="109">
        <v>1139.454872</v>
      </c>
      <c r="M7" s="109">
        <v>14070.064509</v>
      </c>
      <c r="N7" s="109">
        <v>1441.630772</v>
      </c>
      <c r="O7" s="109">
        <v>1221.29421</v>
      </c>
      <c r="P7" s="109">
        <v>60.644931</v>
      </c>
      <c r="Q7" s="109">
        <v>24.836600000000001</v>
      </c>
      <c r="R7" s="109">
        <v>30.212644999999998</v>
      </c>
      <c r="S7" s="109">
        <v>27.666166</v>
      </c>
      <c r="T7" s="109">
        <v>117.266232</v>
      </c>
      <c r="U7" s="109">
        <v>15832.757267999999</v>
      </c>
      <c r="V7" s="109">
        <v>2045.9825390000001</v>
      </c>
      <c r="W7" s="109">
        <v>1353.496208</v>
      </c>
      <c r="X7" s="109">
        <v>295.88054599999998</v>
      </c>
      <c r="Y7" s="109">
        <v>1.67852</v>
      </c>
      <c r="Z7" s="109">
        <v>201.450602</v>
      </c>
      <c r="AA7" s="109">
        <v>403.43940099999998</v>
      </c>
      <c r="AB7" s="109">
        <v>434.37778200000002</v>
      </c>
      <c r="AC7" s="109">
        <v>4.6526769999999997</v>
      </c>
      <c r="AE7" s="109" t="s">
        <v>5</v>
      </c>
      <c r="AF7" s="109">
        <v>13815.9770687738</v>
      </c>
      <c r="AG7" s="109">
        <v>2386.5651358149998</v>
      </c>
      <c r="AH7" s="109">
        <v>1353.35169368019</v>
      </c>
      <c r="AI7" s="109">
        <v>2152.77318775514</v>
      </c>
      <c r="AJ7" s="109">
        <v>295.849023841921</v>
      </c>
      <c r="AK7" s="109">
        <v>7043.7237486065596</v>
      </c>
      <c r="AL7" s="109">
        <v>7043.7237486065596</v>
      </c>
      <c r="AM7" s="109">
        <v>3889.4430612604601</v>
      </c>
      <c r="AN7" s="109">
        <v>216.673904143317</v>
      </c>
      <c r="AO7" s="109">
        <v>1888.39788122766</v>
      </c>
      <c r="AP7" s="109">
        <v>4.65219384413321</v>
      </c>
      <c r="AQ7" s="109">
        <v>1139.33323991355</v>
      </c>
      <c r="AR7" s="109">
        <v>1.6783461298414299</v>
      </c>
      <c r="AS7" s="109">
        <v>63678.283462519801</v>
      </c>
      <c r="AT7" s="109">
        <v>840388.87127726199</v>
      </c>
      <c r="AU7" s="109">
        <v>5649.4481006121996</v>
      </c>
      <c r="AV7" s="109">
        <v>3337.4625940867099</v>
      </c>
      <c r="AW7" s="109">
        <v>1163.9353738278301</v>
      </c>
      <c r="AX7" s="109">
        <v>990.61976752318606</v>
      </c>
      <c r="AY7" s="109">
        <v>1563.2748848722599</v>
      </c>
      <c r="AZ7" s="109">
        <v>14068.563440177601</v>
      </c>
      <c r="BA7" s="109">
        <v>14068.563440177601</v>
      </c>
      <c r="BB7" s="109">
        <v>201.42910739964501</v>
      </c>
      <c r="BC7" s="109">
        <v>110885571.639832</v>
      </c>
      <c r="BD7" s="109">
        <v>0</v>
      </c>
      <c r="BE7" s="109">
        <v>2274.2033372116198</v>
      </c>
      <c r="BF7" s="109">
        <v>399.30218482249199</v>
      </c>
      <c r="BG7" s="109">
        <v>19130.056077442801</v>
      </c>
      <c r="BH7" s="109">
        <v>2754.7813346840499</v>
      </c>
      <c r="BI7" s="109">
        <v>15831.116756830599</v>
      </c>
      <c r="BJ7" s="109">
        <v>403.39631406086102</v>
      </c>
      <c r="BK7" s="109">
        <v>2045.76448800858</v>
      </c>
      <c r="BL7" s="109">
        <v>13783.1619397699</v>
      </c>
      <c r="BM7" s="109">
        <v>0</v>
      </c>
      <c r="BN7" s="109">
        <v>204674.94979876501</v>
      </c>
      <c r="BO7" s="109">
        <v>9866.5604216529991</v>
      </c>
      <c r="BP7" s="109">
        <v>1096.2845080172699</v>
      </c>
      <c r="BQ7" s="109">
        <v>10962.8449296702</v>
      </c>
      <c r="BR7" s="109">
        <v>0</v>
      </c>
      <c r="BS7" s="109">
        <v>8823.8851934416998</v>
      </c>
      <c r="BT7" s="109">
        <v>60.638425860096099</v>
      </c>
      <c r="BU7" s="109">
        <v>24.833930474670499</v>
      </c>
      <c r="BV7" s="109">
        <v>30.209423460691202</v>
      </c>
      <c r="BW7" s="109">
        <v>27.6632150399709</v>
      </c>
      <c r="BX7" s="109">
        <v>117.25382007427299</v>
      </c>
      <c r="BY7" s="109">
        <v>0.31306002476627098</v>
      </c>
      <c r="BZ7" s="109">
        <v>55186.800112313504</v>
      </c>
      <c r="CA7" s="109">
        <v>0</v>
      </c>
      <c r="CB7" s="109">
        <v>512.13723306436498</v>
      </c>
      <c r="CC7" s="109">
        <v>6173.1275916785498</v>
      </c>
      <c r="CD7" s="109">
        <v>0.82467055170940995</v>
      </c>
      <c r="CE7" s="109">
        <v>0</v>
      </c>
      <c r="CF7" s="109">
        <v>619.28347762613498</v>
      </c>
      <c r="CG7" s="109">
        <v>85039.047933446695</v>
      </c>
      <c r="CH7" s="109">
        <v>72066.587638739395</v>
      </c>
      <c r="CI7" s="109">
        <v>12972.4602947073</v>
      </c>
      <c r="CJ7" s="109">
        <v>24.205494951186601</v>
      </c>
      <c r="CK7" s="109">
        <v>0.27076795907658902</v>
      </c>
      <c r="CL7" s="109">
        <v>363.73174927811198</v>
      </c>
      <c r="CM7" s="109">
        <v>285.27333965361601</v>
      </c>
      <c r="CN7" s="109">
        <v>26101.656929170498</v>
      </c>
      <c r="CO7" s="109">
        <v>115.639584291181</v>
      </c>
      <c r="CP7" s="109">
        <v>146.19855217699799</v>
      </c>
      <c r="CQ7" s="109">
        <v>37287.971236227102</v>
      </c>
      <c r="CR7" s="109">
        <v>1575.69248282032</v>
      </c>
      <c r="CS7" s="109">
        <v>4.7816882087716097</v>
      </c>
      <c r="CT7" s="109">
        <v>430.80091605748601</v>
      </c>
      <c r="CU7" s="109">
        <v>0.37134781978552101</v>
      </c>
      <c r="CV7" s="109">
        <v>6161.3635495867302</v>
      </c>
      <c r="CW7" s="109">
        <v>2238.8644911020601</v>
      </c>
      <c r="CX7" s="109">
        <v>434.33141614315201</v>
      </c>
      <c r="CY7" s="109">
        <v>0</v>
      </c>
      <c r="CZ7" s="109">
        <v>2479.7904251536002</v>
      </c>
      <c r="DA7" s="109">
        <v>8342.0131611365596</v>
      </c>
      <c r="DB7" s="109">
        <v>1441.4771107341901</v>
      </c>
      <c r="DC7" s="109">
        <v>0</v>
      </c>
      <c r="DD7" s="109">
        <v>29656.571151469401</v>
      </c>
      <c r="DE7" s="109">
        <v>198132.960339168</v>
      </c>
      <c r="DF7" s="109">
        <v>1221.1638385204401</v>
      </c>
      <c r="DG7" s="109">
        <v>6371.7373336558303</v>
      </c>
      <c r="DI7" s="45">
        <f t="shared" si="7"/>
        <v>-7.8461639556853975E-5</v>
      </c>
      <c r="DJ7" s="45">
        <f t="shared" si="8"/>
        <v>-7.9300783884978483E-5</v>
      </c>
      <c r="DK7" s="45">
        <f t="shared" si="9"/>
        <v>-1.303976210091885E-4</v>
      </c>
      <c r="DL7" s="45">
        <f t="shared" si="0"/>
        <v>-1.154788257245736E-4</v>
      </c>
      <c r="DM7" s="45">
        <f t="shared" si="1"/>
        <v>-1.2106015065207459E-4</v>
      </c>
      <c r="DN7" s="45">
        <f t="shared" si="10"/>
        <v>-1.0668730561684149E-4</v>
      </c>
      <c r="DO7" s="45">
        <f t="shared" si="11"/>
        <v>-7.9265084649293726E-5</v>
      </c>
      <c r="DP7" s="45">
        <f t="shared" si="12"/>
        <v>-1.0669444572710024E-4</v>
      </c>
      <c r="DQ7" s="45">
        <f t="shared" si="13"/>
        <v>-1.0683413970130771E-4</v>
      </c>
      <c r="DR7" s="45">
        <f t="shared" si="14"/>
        <v>-1.0668582005999938E-4</v>
      </c>
      <c r="DS7" s="45">
        <f t="shared" si="15"/>
        <v>-1.0674585667141986E-4</v>
      </c>
      <c r="DT7" s="45">
        <f t="shared" si="16"/>
        <v>-1.0668528359902543E-4</v>
      </c>
      <c r="DU7" s="45">
        <f t="shared" si="17"/>
        <v>-1.0658850296092839E-4</v>
      </c>
      <c r="DV7" s="45">
        <f t="shared" si="18"/>
        <v>-1.0674862657371169E-4</v>
      </c>
      <c r="DW7" s="45">
        <f t="shared" si="2"/>
        <v>-1.0726601212392622E-4</v>
      </c>
      <c r="DX7" s="45">
        <f t="shared" si="3"/>
        <v>-1.0748352550275439E-4</v>
      </c>
      <c r="DY7" s="45">
        <f t="shared" si="4"/>
        <v>-1.0662884063267717E-4</v>
      </c>
      <c r="DZ7" s="45">
        <f t="shared" si="5"/>
        <v>-1.0666313608831822E-4</v>
      </c>
      <c r="EA7" s="45">
        <f t="shared" si="6"/>
        <v>-1.058439886344102E-4</v>
      </c>
      <c r="EB7" s="45">
        <f t="shared" si="19"/>
        <v>-1.0361500158383341E-4</v>
      </c>
      <c r="EC7" s="45">
        <f t="shared" si="20"/>
        <v>-1.0657519664204419E-4</v>
      </c>
      <c r="ED7" s="45">
        <f t="shared" si="21"/>
        <v>-1.0677113017077182E-4</v>
      </c>
      <c r="EE7" s="45">
        <f t="shared" si="22"/>
        <v>-1.065367713597003E-4</v>
      </c>
      <c r="EF7" s="45">
        <f t="shared" si="23"/>
        <v>-1.0358539580706001E-4</v>
      </c>
      <c r="EG7" s="45">
        <f t="shared" si="24"/>
        <v>-1.0669911204831387E-4</v>
      </c>
      <c r="EH7" s="45">
        <f t="shared" si="25"/>
        <v>-1.0679903606876322E-4</v>
      </c>
      <c r="EI7" s="45">
        <f t="shared" si="26"/>
        <v>-1.0674085731210984E-4</v>
      </c>
      <c r="EJ7" s="45">
        <f t="shared" si="27"/>
        <v>-1.0384470419711244E-4</v>
      </c>
    </row>
    <row r="8" spans="1:140" x14ac:dyDescent="0.25">
      <c r="A8" s="22" t="s">
        <v>6</v>
      </c>
      <c r="B8" s="109">
        <v>175.677235</v>
      </c>
      <c r="C8" s="109">
        <v>2.8961929999999998</v>
      </c>
      <c r="D8" s="109">
        <v>3.059707</v>
      </c>
      <c r="E8" s="109">
        <v>18.463228999999998</v>
      </c>
      <c r="F8" s="109">
        <v>15.646811</v>
      </c>
      <c r="G8" s="109">
        <v>1.5228269999999999</v>
      </c>
      <c r="H8" s="109">
        <v>41.632720999999997</v>
      </c>
      <c r="I8" s="109">
        <v>1.482664</v>
      </c>
      <c r="J8" s="109">
        <v>0.452739</v>
      </c>
      <c r="K8" s="109">
        <v>0.85567199999999999</v>
      </c>
      <c r="L8" s="109">
        <v>0.108901</v>
      </c>
      <c r="M8" s="109">
        <v>3.072667</v>
      </c>
      <c r="N8" s="109">
        <v>0.37339699999999998</v>
      </c>
      <c r="O8" s="109">
        <v>0.13535700000000001</v>
      </c>
      <c r="P8" s="109">
        <v>1.4947E-2</v>
      </c>
      <c r="Q8" s="109">
        <v>6.1479999999999998E-3</v>
      </c>
      <c r="R8" s="109">
        <v>7.456E-3</v>
      </c>
      <c r="S8" s="109">
        <v>6.8129999999999996E-3</v>
      </c>
      <c r="T8" s="109">
        <v>2.8858000000000002E-2</v>
      </c>
      <c r="U8" s="109">
        <v>2.0302950000000002</v>
      </c>
      <c r="V8" s="109">
        <v>0.430954</v>
      </c>
      <c r="W8" s="109">
        <v>0.46672799999999998</v>
      </c>
      <c r="X8" s="109">
        <v>6.2220999999999999E-2</v>
      </c>
      <c r="Y8" s="109">
        <v>3.86E-4</v>
      </c>
      <c r="Z8" s="109">
        <v>4.2018E-2</v>
      </c>
      <c r="AA8" s="109">
        <v>9.9712999999999996E-2</v>
      </c>
      <c r="AB8" s="109">
        <v>9.1796000000000003E-2</v>
      </c>
      <c r="AC8" s="109">
        <v>1.1410000000000001E-3</v>
      </c>
      <c r="AE8" s="109" t="s">
        <v>6</v>
      </c>
      <c r="AF8" s="109">
        <v>2.5422661127192301</v>
      </c>
      <c r="AG8" s="109">
        <v>0.38904524859181899</v>
      </c>
      <c r="AH8" s="109">
        <v>0.46672769206942299</v>
      </c>
      <c r="AI8" s="109">
        <v>0.45273907671783897</v>
      </c>
      <c r="AJ8" s="109">
        <v>6.2221524050926701E-2</v>
      </c>
      <c r="AK8" s="109">
        <v>1.4826621905022199</v>
      </c>
      <c r="AL8" s="109">
        <v>1.4826621905022199</v>
      </c>
      <c r="AM8" s="109">
        <v>0.83032870095404998</v>
      </c>
      <c r="AN8" s="109">
        <v>0.85127559713668099</v>
      </c>
      <c r="AO8" s="109">
        <v>0.85567577487925806</v>
      </c>
      <c r="AP8" s="109">
        <v>1.1409946545386E-3</v>
      </c>
      <c r="AQ8" s="109">
        <v>0.108901135412715</v>
      </c>
      <c r="AR8" s="109">
        <v>3.85979638166415E-4</v>
      </c>
      <c r="AS8" s="109">
        <v>12.290440595932401</v>
      </c>
      <c r="AT8" s="109">
        <v>175.67717823376699</v>
      </c>
      <c r="AU8" s="109">
        <v>1.3789904594050799</v>
      </c>
      <c r="AV8" s="109">
        <v>0.63942088707518296</v>
      </c>
      <c r="AW8" s="109">
        <v>0.249136713142214</v>
      </c>
      <c r="AX8" s="109">
        <v>2.83746949551987E-2</v>
      </c>
      <c r="AY8" s="109">
        <v>0.49304744792627703</v>
      </c>
      <c r="AZ8" s="109">
        <v>3.07266551883199</v>
      </c>
      <c r="BA8" s="109">
        <v>3.07266551883199</v>
      </c>
      <c r="BB8" s="109">
        <v>4.2018032233915897E-2</v>
      </c>
      <c r="BC8" s="109">
        <v>27406.515897969999</v>
      </c>
      <c r="BD8" s="109">
        <v>0</v>
      </c>
      <c r="BE8" s="109">
        <v>0.359491397341556</v>
      </c>
      <c r="BF8" s="109">
        <v>7.7797384362012098E-2</v>
      </c>
      <c r="BG8" s="109">
        <v>3.85693719814648</v>
      </c>
      <c r="BH8" s="109">
        <v>0.50652886551254706</v>
      </c>
      <c r="BI8" s="109">
        <v>2.0303065492679</v>
      </c>
      <c r="BJ8" s="109">
        <v>9.9712759076704294E-2</v>
      </c>
      <c r="BK8" s="109">
        <v>0.43095351769457102</v>
      </c>
      <c r="BL8" s="109">
        <v>2.8961967954716998</v>
      </c>
      <c r="BM8" s="109">
        <v>0</v>
      </c>
      <c r="BN8" s="109">
        <v>42.834208876910402</v>
      </c>
      <c r="BO8" s="109">
        <v>2.7537429483512099</v>
      </c>
      <c r="BP8" s="109">
        <v>0.305970226205239</v>
      </c>
      <c r="BQ8" s="109">
        <v>3.0597131745564501</v>
      </c>
      <c r="BR8" s="109">
        <v>0</v>
      </c>
      <c r="BS8" s="109">
        <v>1.7606254820902001</v>
      </c>
      <c r="BT8" s="109">
        <v>1.49470510343535E-2</v>
      </c>
      <c r="BU8" s="109">
        <v>6.1479826456566199E-3</v>
      </c>
      <c r="BV8" s="109">
        <v>7.45601928250577E-3</v>
      </c>
      <c r="BW8" s="109">
        <v>6.8129237480778404E-3</v>
      </c>
      <c r="BX8" s="109">
        <v>2.8858180670976698E-2</v>
      </c>
      <c r="BY8" s="109">
        <v>4.3338594002325802E-4</v>
      </c>
      <c r="BZ8" s="109">
        <v>11.030177208660801</v>
      </c>
      <c r="CA8" s="109">
        <v>1.8389004447824799E-4</v>
      </c>
      <c r="CB8" s="109">
        <v>5.1943104879379601E-2</v>
      </c>
      <c r="CC8" s="109">
        <v>0.55702546294305999</v>
      </c>
      <c r="CD8" s="109">
        <v>1.8440891979034E-4</v>
      </c>
      <c r="CE8" s="109">
        <v>0</v>
      </c>
      <c r="CF8" s="109">
        <v>1.2577724609644099E-2</v>
      </c>
      <c r="CG8" s="109">
        <v>18.464055305779599</v>
      </c>
      <c r="CH8" s="109">
        <v>15.6476381505136</v>
      </c>
      <c r="CI8" s="109">
        <v>2.8164171552660102</v>
      </c>
      <c r="CJ8" s="109">
        <v>1.6790812678780999E-4</v>
      </c>
      <c r="CK8" s="109">
        <v>3.0930545809289099E-5</v>
      </c>
      <c r="CL8" s="109">
        <v>8.7454355947243406E-2</v>
      </c>
      <c r="CM8" s="109">
        <v>7.6694825972651601E-3</v>
      </c>
      <c r="CN8" s="109">
        <v>6.1000109635851496</v>
      </c>
      <c r="CO8" s="109">
        <v>3.9976734624139497E-2</v>
      </c>
      <c r="CP8" s="109">
        <v>1.7991463483192499E-2</v>
      </c>
      <c r="CQ8" s="109">
        <v>8.7141576040168101</v>
      </c>
      <c r="CR8" s="109">
        <v>0.24177048264739801</v>
      </c>
      <c r="CS8" s="109">
        <v>3.1518344218654402E-4</v>
      </c>
      <c r="CT8" s="109">
        <v>5.7486621582146902E-2</v>
      </c>
      <c r="CU8" s="109">
        <v>2.8925226497351699E-5</v>
      </c>
      <c r="CV8" s="109">
        <v>1.52282677337037</v>
      </c>
      <c r="CW8" s="109">
        <v>0.45519218976759501</v>
      </c>
      <c r="CX8" s="109">
        <v>9.1796214889741296E-2</v>
      </c>
      <c r="CY8" s="109">
        <v>0</v>
      </c>
      <c r="CZ8" s="109">
        <v>1.2672805465622701</v>
      </c>
      <c r="DA8" s="109">
        <v>1.74881125320304</v>
      </c>
      <c r="DB8" s="109">
        <v>0.37339588103424898</v>
      </c>
      <c r="DC8" s="109">
        <v>0</v>
      </c>
      <c r="DD8" s="109">
        <v>6.79670847876453</v>
      </c>
      <c r="DE8" s="109">
        <v>41.632709733957199</v>
      </c>
      <c r="DF8" s="109">
        <v>0.135356912760737</v>
      </c>
      <c r="DG8" s="109">
        <v>1.19960893682341</v>
      </c>
      <c r="DI8" s="45">
        <f t="shared" si="7"/>
        <v>-3.2312799664297042E-7</v>
      </c>
      <c r="DJ8" s="45">
        <f t="shared" si="8"/>
        <v>1.3105037198974723E-6</v>
      </c>
      <c r="DK8" s="45">
        <f t="shared" si="9"/>
        <v>2.0180221341892052E-6</v>
      </c>
      <c r="DL8" s="45">
        <f t="shared" si="0"/>
        <v>4.4754131555252036E-5</v>
      </c>
      <c r="DM8" s="45">
        <f t="shared" si="1"/>
        <v>5.2863840024707094E-5</v>
      </c>
      <c r="DN8" s="45">
        <f t="shared" si="10"/>
        <v>-1.4882165206641796E-7</v>
      </c>
      <c r="DO8" s="45">
        <f t="shared" si="11"/>
        <v>-2.7060548834487688E-7</v>
      </c>
      <c r="DP8" s="45">
        <f t="shared" si="12"/>
        <v>-1.2204368488468579E-6</v>
      </c>
      <c r="DQ8" s="45">
        <f t="shared" si="13"/>
        <v>1.6945268459410962E-7</v>
      </c>
      <c r="DR8" s="45">
        <f t="shared" si="14"/>
        <v>4.4115960999859614E-6</v>
      </c>
      <c r="DS8" s="45">
        <f t="shared" si="15"/>
        <v>1.2434478563042989E-6</v>
      </c>
      <c r="DT8" s="45">
        <f t="shared" si="16"/>
        <v>-4.8204638186311239E-7</v>
      </c>
      <c r="DU8" s="45">
        <f t="shared" si="17"/>
        <v>-2.9967186426279378E-6</v>
      </c>
      <c r="DV8" s="45">
        <f t="shared" si="18"/>
        <v>-6.4451238582430892E-7</v>
      </c>
      <c r="DW8" s="45">
        <f t="shared" si="2"/>
        <v>3.4143542851490879E-6</v>
      </c>
      <c r="DX8" s="45">
        <f t="shared" si="3"/>
        <v>-2.8227624235335444E-6</v>
      </c>
      <c r="DY8" s="45">
        <f t="shared" si="4"/>
        <v>2.5861729841809615E-6</v>
      </c>
      <c r="DZ8" s="45">
        <f t="shared" si="5"/>
        <v>-1.1192121262181742E-5</v>
      </c>
      <c r="EA8" s="45">
        <f t="shared" si="6"/>
        <v>6.2606894690118905E-6</v>
      </c>
      <c r="EB8" s="45">
        <f t="shared" si="19"/>
        <v>5.6884678826540136E-6</v>
      </c>
      <c r="EC8" s="45">
        <f t="shared" si="20"/>
        <v>-1.1191575643427225E-6</v>
      </c>
      <c r="ED8" s="45">
        <f t="shared" si="21"/>
        <v>-6.5976452448006108E-7</v>
      </c>
      <c r="EE8" s="45">
        <f t="shared" si="22"/>
        <v>8.4224124765288577E-6</v>
      </c>
      <c r="EF8" s="45">
        <f t="shared" si="23"/>
        <v>-5.2750864209850337E-5</v>
      </c>
      <c r="EG8" s="45">
        <f t="shared" si="24"/>
        <v>7.6714541143254385E-7</v>
      </c>
      <c r="EH8" s="45">
        <f t="shared" si="25"/>
        <v>-2.4161673573391184E-6</v>
      </c>
      <c r="EI8" s="45">
        <f t="shared" si="26"/>
        <v>2.3409488571714653E-6</v>
      </c>
      <c r="EJ8" s="45">
        <f t="shared" si="27"/>
        <v>-4.6848916740798014E-6</v>
      </c>
    </row>
    <row r="9" spans="1:140" x14ac:dyDescent="0.25">
      <c r="A9" s="22" t="s">
        <v>7</v>
      </c>
      <c r="B9" s="109">
        <v>7.1911519999999998</v>
      </c>
      <c r="C9" s="109">
        <v>0.117608</v>
      </c>
      <c r="D9" s="109">
        <v>7.6649999999999996E-2</v>
      </c>
      <c r="E9" s="109">
        <v>0.71237399999999995</v>
      </c>
      <c r="F9" s="109">
        <v>0.60370599999999996</v>
      </c>
      <c r="G9" s="109">
        <v>4.7476999999999998E-2</v>
      </c>
      <c r="H9" s="109">
        <v>1.69062</v>
      </c>
      <c r="I9" s="109">
        <v>4.6224000000000001E-2</v>
      </c>
      <c r="J9" s="109">
        <v>1.4114E-2</v>
      </c>
      <c r="K9" s="109">
        <v>2.6676999999999999E-2</v>
      </c>
      <c r="L9" s="109">
        <v>3.395E-3</v>
      </c>
      <c r="M9" s="109">
        <v>9.5794000000000004E-2</v>
      </c>
      <c r="N9" s="109">
        <v>1.1642E-2</v>
      </c>
      <c r="O9" s="109">
        <v>4.2189999999999997E-3</v>
      </c>
      <c r="P9" s="109">
        <v>4.66E-4</v>
      </c>
      <c r="Q9" s="109">
        <v>1.9100000000000001E-4</v>
      </c>
      <c r="R9" s="109">
        <v>2.34E-4</v>
      </c>
      <c r="S9" s="109">
        <v>2.12E-4</v>
      </c>
      <c r="T9" s="109">
        <v>9.01E-4</v>
      </c>
      <c r="U9" s="109">
        <v>6.3296000000000005E-2</v>
      </c>
      <c r="V9" s="109">
        <v>1.3435000000000001E-2</v>
      </c>
      <c r="W9" s="109">
        <v>1.455E-2</v>
      </c>
      <c r="X9" s="109">
        <v>1.9400000000000001E-3</v>
      </c>
      <c r="Y9" s="109">
        <v>1.2E-5</v>
      </c>
      <c r="Z9" s="109">
        <v>1.31E-3</v>
      </c>
      <c r="AA9" s="109">
        <v>3.1080000000000001E-3</v>
      </c>
      <c r="AB9" s="109">
        <v>2.8630000000000001E-3</v>
      </c>
      <c r="AC9" s="109">
        <v>3.6000000000000001E-5</v>
      </c>
      <c r="AE9" s="109" t="s">
        <v>7</v>
      </c>
      <c r="AF9" s="109">
        <v>0.10882713751175301</v>
      </c>
      <c r="AG9" s="109">
        <v>1.6654134123690299E-2</v>
      </c>
      <c r="AH9" s="109">
        <v>1.4549673699410799E-2</v>
      </c>
      <c r="AI9" s="109">
        <v>1.41140455458148E-2</v>
      </c>
      <c r="AJ9" s="109">
        <v>1.9399568577522701E-3</v>
      </c>
      <c r="AK9" s="109">
        <v>4.62239697154384E-2</v>
      </c>
      <c r="AL9" s="109">
        <v>4.62239697154384E-2</v>
      </c>
      <c r="AM9" s="109">
        <v>3.5544139883265199E-2</v>
      </c>
      <c r="AN9" s="109">
        <v>3.6440990034226697E-2</v>
      </c>
      <c r="AO9" s="109">
        <v>2.6676507631166701E-2</v>
      </c>
      <c r="AP9" s="109">
        <v>3.5999930725045E-5</v>
      </c>
      <c r="AQ9" s="109">
        <v>3.3949799894839499E-3</v>
      </c>
      <c r="AR9" s="109">
        <v>1.1999631166741E-5</v>
      </c>
      <c r="AS9" s="109">
        <v>0.49943080081791402</v>
      </c>
      <c r="AT9" s="109">
        <v>7.1911497654833303</v>
      </c>
      <c r="AU9" s="109">
        <v>5.9030400436515099E-2</v>
      </c>
      <c r="AV9" s="109">
        <v>2.7371701137915601E-2</v>
      </c>
      <c r="AW9" s="109">
        <v>1.06648534717835E-2</v>
      </c>
      <c r="AX9" s="109">
        <v>1.2146272615177699E-3</v>
      </c>
      <c r="AY9" s="109">
        <v>2.1105946774913599E-2</v>
      </c>
      <c r="AZ9" s="109">
        <v>9.5794055959919897E-2</v>
      </c>
      <c r="BA9" s="109">
        <v>9.5794055959919897E-2</v>
      </c>
      <c r="BB9" s="109">
        <v>1.30999279832669E-3</v>
      </c>
      <c r="BC9" s="109">
        <v>854.42537409679301</v>
      </c>
      <c r="BD9" s="109">
        <v>0</v>
      </c>
      <c r="BE9" s="109">
        <v>1.5388725006475999E-2</v>
      </c>
      <c r="BF9" s="109">
        <v>3.3302495420448898E-3</v>
      </c>
      <c r="BG9" s="109">
        <v>0.16510601427882901</v>
      </c>
      <c r="BH9" s="109">
        <v>2.1683447043326299E-2</v>
      </c>
      <c r="BI9" s="109">
        <v>6.3295828645755794E-2</v>
      </c>
      <c r="BJ9" s="109">
        <v>3.1079579953372199E-3</v>
      </c>
      <c r="BK9" s="109">
        <v>1.3435011000181799E-2</v>
      </c>
      <c r="BL9" s="109">
        <v>0.117606865192876</v>
      </c>
      <c r="BM9" s="109">
        <v>0</v>
      </c>
      <c r="BN9" s="109">
        <v>1.7420523928415901</v>
      </c>
      <c r="BO9" s="109">
        <v>6.8984864167727603E-2</v>
      </c>
      <c r="BP9" s="109">
        <v>7.6650034998373999E-3</v>
      </c>
      <c r="BQ9" s="109">
        <v>7.6649867667565E-2</v>
      </c>
      <c r="BR9" s="109">
        <v>0</v>
      </c>
      <c r="BS9" s="109">
        <v>7.5366575615778406E-2</v>
      </c>
      <c r="BT9" s="109">
        <v>4.6601644648004502E-4</v>
      </c>
      <c r="BU9" s="109">
        <v>1.90992597981668E-4</v>
      </c>
      <c r="BV9" s="109">
        <v>2.33992907731058E-4</v>
      </c>
      <c r="BW9" s="109">
        <v>2.12002037070718E-4</v>
      </c>
      <c r="BX9" s="109">
        <v>9.0100995937983895E-4</v>
      </c>
      <c r="BY9" s="109">
        <v>1.47768646968369E-5</v>
      </c>
      <c r="BZ9" s="109">
        <v>0.47217309049422101</v>
      </c>
      <c r="CA9" s="109">
        <v>7.5884521900163603E-6</v>
      </c>
      <c r="CB9" s="109">
        <v>1.66142848481842E-3</v>
      </c>
      <c r="CC9" s="109">
        <v>1.8192397361067401E-2</v>
      </c>
      <c r="CD9" s="109">
        <v>1.2413278438245701E-5</v>
      </c>
      <c r="CE9" s="109">
        <v>0</v>
      </c>
      <c r="CF9" s="109">
        <v>4.00204258227373E-4</v>
      </c>
      <c r="CG9" s="109">
        <v>0.71239997212806605</v>
      </c>
      <c r="CH9" s="109">
        <v>0.60373197166509496</v>
      </c>
      <c r="CI9" s="109">
        <v>0.10866800046297</v>
      </c>
      <c r="CJ9" s="109">
        <v>6.4279281513693403E-6</v>
      </c>
      <c r="CK9" s="109">
        <v>1.5210172125861799E-6</v>
      </c>
      <c r="CL9" s="109">
        <v>6.4796000815710098E-3</v>
      </c>
      <c r="CM9" s="109">
        <v>2.2738294835121799E-4</v>
      </c>
      <c r="CN9" s="109">
        <v>0.235839988535965</v>
      </c>
      <c r="CO9" s="109">
        <v>1.3655334909637999E-3</v>
      </c>
      <c r="CP9" s="109">
        <v>6.27262135066166E-4</v>
      </c>
      <c r="CQ9" s="109">
        <v>0.33690228564184799</v>
      </c>
      <c r="CR9" s="109">
        <v>1.03496364794391E-2</v>
      </c>
      <c r="CS9" s="109">
        <v>1.08950103892811E-5</v>
      </c>
      <c r="CT9" s="109">
        <v>1.9806158611529001E-3</v>
      </c>
      <c r="CU9" s="109">
        <v>1.65031498536682E-6</v>
      </c>
      <c r="CV9" s="109">
        <v>4.7477229451545103E-2</v>
      </c>
      <c r="CW9" s="109">
        <v>1.9486045725822101E-2</v>
      </c>
      <c r="CX9" s="109">
        <v>2.8629439364627899E-3</v>
      </c>
      <c r="CY9" s="109">
        <v>0</v>
      </c>
      <c r="CZ9" s="109">
        <v>5.4249119599640599E-2</v>
      </c>
      <c r="DA9" s="109">
        <v>7.48618190362495E-2</v>
      </c>
      <c r="DB9" s="109">
        <v>1.16419991782932E-2</v>
      </c>
      <c r="DC9" s="109">
        <v>0</v>
      </c>
      <c r="DD9" s="109">
        <v>0.29094838135551099</v>
      </c>
      <c r="DE9" s="109">
        <v>1.6906195538947399</v>
      </c>
      <c r="DF9" s="109">
        <v>4.2190401775822998E-3</v>
      </c>
      <c r="DG9" s="109">
        <v>5.1352597448150003E-2</v>
      </c>
      <c r="DI9" s="45">
        <f t="shared" si="7"/>
        <v>-3.1073139178184926E-7</v>
      </c>
      <c r="DJ9" s="45">
        <f t="shared" si="8"/>
        <v>-9.6490640433165775E-6</v>
      </c>
      <c r="DK9" s="45">
        <f t="shared" si="9"/>
        <v>-1.7264505544175797E-6</v>
      </c>
      <c r="DL9" s="45">
        <f t="shared" si="0"/>
        <v>3.6458556974424253E-5</v>
      </c>
      <c r="DM9" s="45">
        <f t="shared" si="1"/>
        <v>4.3020385908029082E-5</v>
      </c>
      <c r="DN9" s="45">
        <f t="shared" si="10"/>
        <v>4.8328989848618633E-6</v>
      </c>
      <c r="DO9" s="45">
        <f t="shared" si="11"/>
        <v>-2.6387080483238171E-7</v>
      </c>
      <c r="DP9" s="45">
        <f t="shared" si="12"/>
        <v>-6.5516964350844983E-7</v>
      </c>
      <c r="DQ9" s="45">
        <f t="shared" si="13"/>
        <v>3.226995522191262E-6</v>
      </c>
      <c r="DR9" s="45">
        <f t="shared" si="14"/>
        <v>-1.8456679285469837E-5</v>
      </c>
      <c r="DS9" s="45">
        <f t="shared" si="15"/>
        <v>-5.8941137113847981E-6</v>
      </c>
      <c r="DT9" s="45">
        <f t="shared" si="16"/>
        <v>5.8416936230221943E-7</v>
      </c>
      <c r="DU9" s="45">
        <f t="shared" si="17"/>
        <v>-7.058124032168637E-8</v>
      </c>
      <c r="DV9" s="45">
        <f t="shared" si="18"/>
        <v>9.5230107371864392E-6</v>
      </c>
      <c r="DW9" s="45">
        <f t="shared" si="2"/>
        <v>3.5292875633106984E-5</v>
      </c>
      <c r="DX9" s="45">
        <f t="shared" si="3"/>
        <v>-3.8754022680682069E-5</v>
      </c>
      <c r="DY9" s="45">
        <f t="shared" si="4"/>
        <v>-3.0308841632480297E-5</v>
      </c>
      <c r="DZ9" s="45">
        <f t="shared" si="5"/>
        <v>9.608824141511029E-6</v>
      </c>
      <c r="EA9" s="45">
        <f t="shared" si="6"/>
        <v>1.1053695714707489E-5</v>
      </c>
      <c r="EB9" s="45">
        <f t="shared" si="19"/>
        <v>-2.7071891464002954E-6</v>
      </c>
      <c r="EC9" s="45">
        <f t="shared" si="20"/>
        <v>8.187705097457788E-7</v>
      </c>
      <c r="ED9" s="45">
        <f t="shared" si="21"/>
        <v>-2.2426157333418895E-5</v>
      </c>
      <c r="EE9" s="45">
        <f t="shared" si="22"/>
        <v>-2.2238272025776358E-5</v>
      </c>
      <c r="EF9" s="45">
        <f t="shared" si="23"/>
        <v>-3.0736104916716447E-5</v>
      </c>
      <c r="EG9" s="45">
        <f t="shared" si="24"/>
        <v>-5.4974605419832953E-6</v>
      </c>
      <c r="EH9" s="45">
        <f t="shared" si="25"/>
        <v>-1.3515013764528768E-5</v>
      </c>
      <c r="EI9" s="45">
        <f t="shared" si="26"/>
        <v>-1.958209472938516E-5</v>
      </c>
      <c r="EJ9" s="45">
        <f t="shared" si="27"/>
        <v>-1.9243043055890667E-6</v>
      </c>
    </row>
    <row r="10" spans="1:140" x14ac:dyDescent="0.25">
      <c r="A10" s="22" t="s">
        <v>8</v>
      </c>
      <c r="DI10" s="45">
        <f t="shared" si="7"/>
        <v>0</v>
      </c>
      <c r="DJ10" s="45">
        <f t="shared" si="8"/>
        <v>0</v>
      </c>
      <c r="DK10" s="45">
        <f t="shared" si="9"/>
        <v>0</v>
      </c>
      <c r="DL10" s="45">
        <f t="shared" si="0"/>
        <v>0</v>
      </c>
      <c r="DM10" s="45">
        <f t="shared" si="1"/>
        <v>0</v>
      </c>
      <c r="DN10" s="45">
        <f t="shared" si="10"/>
        <v>0</v>
      </c>
      <c r="DO10" s="45">
        <f t="shared" si="11"/>
        <v>0</v>
      </c>
      <c r="DP10" s="45">
        <f t="shared" si="12"/>
        <v>0</v>
      </c>
      <c r="DQ10" s="45">
        <f t="shared" si="13"/>
        <v>0</v>
      </c>
      <c r="DR10" s="45">
        <f t="shared" si="14"/>
        <v>0</v>
      </c>
      <c r="DS10" s="45">
        <f t="shared" si="15"/>
        <v>0</v>
      </c>
      <c r="DT10" s="45">
        <f t="shared" si="16"/>
        <v>0</v>
      </c>
      <c r="DU10" s="45">
        <f t="shared" si="17"/>
        <v>0</v>
      </c>
      <c r="DV10" s="45">
        <f t="shared" si="18"/>
        <v>0</v>
      </c>
      <c r="DW10" s="45">
        <f t="shared" si="2"/>
        <v>0</v>
      </c>
      <c r="DX10" s="45">
        <f t="shared" si="3"/>
        <v>0</v>
      </c>
      <c r="DY10" s="45">
        <f t="shared" si="4"/>
        <v>0</v>
      </c>
      <c r="DZ10" s="45">
        <f t="shared" si="5"/>
        <v>0</v>
      </c>
      <c r="EA10" s="45">
        <f t="shared" si="6"/>
        <v>0</v>
      </c>
      <c r="EB10" s="45">
        <f t="shared" si="19"/>
        <v>0</v>
      </c>
      <c r="EC10" s="45">
        <f t="shared" si="20"/>
        <v>0</v>
      </c>
      <c r="ED10" s="45">
        <f t="shared" si="21"/>
        <v>0</v>
      </c>
      <c r="EE10" s="45">
        <f t="shared" si="22"/>
        <v>0</v>
      </c>
      <c r="EF10" s="45">
        <f t="shared" si="23"/>
        <v>0</v>
      </c>
      <c r="EG10" s="45">
        <f t="shared" si="24"/>
        <v>0</v>
      </c>
      <c r="EH10" s="45">
        <f t="shared" si="25"/>
        <v>0</v>
      </c>
      <c r="EI10" s="45">
        <f t="shared" si="26"/>
        <v>0</v>
      </c>
      <c r="EJ10" s="45">
        <f t="shared" si="27"/>
        <v>0</v>
      </c>
    </row>
    <row r="11" spans="1:140" x14ac:dyDescent="0.25">
      <c r="A11" s="22" t="s">
        <v>9</v>
      </c>
      <c r="B11" s="109">
        <v>147869.52476999999</v>
      </c>
      <c r="C11" s="109">
        <v>2445.4897799999999</v>
      </c>
      <c r="D11" s="109">
        <v>2973.616387</v>
      </c>
      <c r="E11" s="109">
        <v>15896.335032000001</v>
      </c>
      <c r="F11" s="109">
        <v>13471.470337000001</v>
      </c>
      <c r="G11" s="109">
        <v>1403.557816</v>
      </c>
      <c r="H11" s="109">
        <v>35153.916145000003</v>
      </c>
      <c r="I11" s="109">
        <v>1366.5281649999999</v>
      </c>
      <c r="J11" s="109">
        <v>417.271455</v>
      </c>
      <c r="K11" s="109">
        <v>788.657376</v>
      </c>
      <c r="L11" s="109">
        <v>100.374571</v>
      </c>
      <c r="M11" s="109">
        <v>2831.9970199999998</v>
      </c>
      <c r="N11" s="109">
        <v>344.14138300000002</v>
      </c>
      <c r="O11" s="109">
        <v>124.751222</v>
      </c>
      <c r="P11" s="109">
        <v>13.813283999999999</v>
      </c>
      <c r="Q11" s="109">
        <v>5.6571179999999996</v>
      </c>
      <c r="R11" s="109">
        <v>6.8815549999999996</v>
      </c>
      <c r="S11" s="109">
        <v>6.301526</v>
      </c>
      <c r="T11" s="109">
        <v>26.709954</v>
      </c>
      <c r="U11" s="109">
        <v>1871.268918</v>
      </c>
      <c r="V11" s="109">
        <v>397.19656300000003</v>
      </c>
      <c r="W11" s="109">
        <v>430.17674799999998</v>
      </c>
      <c r="X11" s="109">
        <v>57.356884999999998</v>
      </c>
      <c r="Y11" s="109">
        <v>0.38219700000000001</v>
      </c>
      <c r="Z11" s="109">
        <v>38.715902999999997</v>
      </c>
      <c r="AA11" s="109">
        <v>91.893670999999998</v>
      </c>
      <c r="AB11" s="109">
        <v>84.601438000000002</v>
      </c>
      <c r="AC11" s="109">
        <v>1.059709</v>
      </c>
      <c r="AE11" s="109" t="s">
        <v>9</v>
      </c>
      <c r="AF11" s="109">
        <v>2100.7571006159001</v>
      </c>
      <c r="AG11" s="109">
        <v>321.47952200455398</v>
      </c>
      <c r="AH11" s="109">
        <v>430.16267685596898</v>
      </c>
      <c r="AI11" s="109">
        <v>417.25773887397497</v>
      </c>
      <c r="AJ11" s="109">
        <v>57.3549973619483</v>
      </c>
      <c r="AK11" s="109">
        <v>1366.4833176751599</v>
      </c>
      <c r="AL11" s="109">
        <v>1366.4833176751599</v>
      </c>
      <c r="AM11" s="109">
        <v>686.12814829291494</v>
      </c>
      <c r="AN11" s="109">
        <v>703.43538521564597</v>
      </c>
      <c r="AO11" s="109">
        <v>788.63148305988</v>
      </c>
      <c r="AP11" s="109">
        <v>1.05967401306604</v>
      </c>
      <c r="AQ11" s="109">
        <v>100.37129755889001</v>
      </c>
      <c r="AR11" s="109">
        <v>0.38218463959440402</v>
      </c>
      <c r="AS11" s="109">
        <v>10374.701281084799</v>
      </c>
      <c r="AT11" s="109">
        <v>147864.499407558</v>
      </c>
      <c r="AU11" s="109">
        <v>1139.5015353349099</v>
      </c>
      <c r="AV11" s="109">
        <v>528.37231180367803</v>
      </c>
      <c r="AW11" s="109">
        <v>205.87099994069499</v>
      </c>
      <c r="AX11" s="109">
        <v>23.4468842079506</v>
      </c>
      <c r="AY11" s="109">
        <v>407.41952620533999</v>
      </c>
      <c r="AZ11" s="109">
        <v>2831.90392371904</v>
      </c>
      <c r="BA11" s="109">
        <v>2831.90392371904</v>
      </c>
      <c r="BB11" s="109">
        <v>38.714657042887602</v>
      </c>
      <c r="BC11" s="109">
        <v>25258888.324724101</v>
      </c>
      <c r="BD11" s="109">
        <v>0</v>
      </c>
      <c r="BE11" s="109">
        <v>297.05926124473098</v>
      </c>
      <c r="BF11" s="109">
        <v>64.286334492261403</v>
      </c>
      <c r="BG11" s="109">
        <v>3187.1130095646599</v>
      </c>
      <c r="BH11" s="109">
        <v>418.561924439199</v>
      </c>
      <c r="BI11" s="109">
        <v>1871.2132754900299</v>
      </c>
      <c r="BJ11" s="109">
        <v>91.890657216201703</v>
      </c>
      <c r="BK11" s="109">
        <v>397.18354953906999</v>
      </c>
      <c r="BL11" s="109">
        <v>2445.4069161887501</v>
      </c>
      <c r="BM11" s="109">
        <v>0</v>
      </c>
      <c r="BN11" s="109">
        <v>36145.548585734898</v>
      </c>
      <c r="BO11" s="109">
        <v>2676.1684186191301</v>
      </c>
      <c r="BP11" s="109">
        <v>297.35205460539999</v>
      </c>
      <c r="BQ11" s="109">
        <v>2973.5204732245302</v>
      </c>
      <c r="BR11" s="109">
        <v>0</v>
      </c>
      <c r="BS11" s="109">
        <v>1454.8543290033599</v>
      </c>
      <c r="BT11" s="109">
        <v>13.8128472388132</v>
      </c>
      <c r="BU11" s="109">
        <v>5.6569405561533701</v>
      </c>
      <c r="BV11" s="109">
        <v>6.8813224611897201</v>
      </c>
      <c r="BW11" s="109">
        <v>6.3013189148577098</v>
      </c>
      <c r="BX11" s="109">
        <v>26.709090036289801</v>
      </c>
      <c r="BY11" s="109">
        <v>0.38454025256546298</v>
      </c>
      <c r="BZ11" s="109">
        <v>9114.5788926882997</v>
      </c>
      <c r="CA11" s="109">
        <v>0.155422841923091</v>
      </c>
      <c r="CB11" s="109">
        <v>46.732629971394999</v>
      </c>
      <c r="CC11" s="109">
        <v>498.94563658713503</v>
      </c>
      <c r="CD11" s="109">
        <v>0.12765016279744401</v>
      </c>
      <c r="CE11" s="109">
        <v>0</v>
      </c>
      <c r="CF11" s="109">
        <v>11.3284089204186</v>
      </c>
      <c r="CG11" s="109">
        <v>15896.5501763992</v>
      </c>
      <c r="CH11" s="109">
        <v>13471.7671969161</v>
      </c>
      <c r="CI11" s="109">
        <v>2424.78297948312</v>
      </c>
      <c r="CJ11" s="109">
        <v>0.14485617053456501</v>
      </c>
      <c r="CK11" s="109">
        <v>2.47054970388619E-2</v>
      </c>
      <c r="CL11" s="109">
        <v>57.055519352579601</v>
      </c>
      <c r="CM11" s="109">
        <v>7.0054996576001596</v>
      </c>
      <c r="CN11" s="109">
        <v>5248.9375590899299</v>
      </c>
      <c r="CO11" s="109">
        <v>35.4565808114993</v>
      </c>
      <c r="CP11" s="109">
        <v>15.8825598900003</v>
      </c>
      <c r="CQ11" s="109">
        <v>7498.3980211379103</v>
      </c>
      <c r="CR11" s="109">
        <v>199.782009565517</v>
      </c>
      <c r="CS11" s="109">
        <v>0.27878954965966102</v>
      </c>
      <c r="CT11" s="109">
        <v>50.887051475388098</v>
      </c>
      <c r="CU11" s="109">
        <v>2.17655477485297E-2</v>
      </c>
      <c r="CV11" s="109">
        <v>1403.5117598115401</v>
      </c>
      <c r="CW11" s="109">
        <v>376.140217434286</v>
      </c>
      <c r="CX11" s="109">
        <v>84.598619514535301</v>
      </c>
      <c r="CY11" s="109">
        <v>0</v>
      </c>
      <c r="CZ11" s="109">
        <v>1047.1957670100001</v>
      </c>
      <c r="DA11" s="109">
        <v>1445.0979659770101</v>
      </c>
      <c r="DB11" s="109">
        <v>344.13006253144999</v>
      </c>
      <c r="DC11" s="109">
        <v>0</v>
      </c>
      <c r="DD11" s="109">
        <v>5616.3368043616301</v>
      </c>
      <c r="DE11" s="109">
        <v>35152.722961625201</v>
      </c>
      <c r="DF11" s="109">
        <v>124.747113471643</v>
      </c>
      <c r="DG11" s="109">
        <v>991.279166750532</v>
      </c>
      <c r="DI11" s="45">
        <f t="shared" si="7"/>
        <v>-3.3985112549744183E-5</v>
      </c>
      <c r="DJ11" s="45">
        <f t="shared" si="8"/>
        <v>-3.3884341667462764E-5</v>
      </c>
      <c r="DK11" s="45">
        <f t="shared" si="9"/>
        <v>-3.2254925648502333E-5</v>
      </c>
      <c r="DL11" s="45">
        <f t="shared" si="0"/>
        <v>1.3534213940869992E-5</v>
      </c>
      <c r="DM11" s="45">
        <f t="shared" si="1"/>
        <v>2.2036192685230026E-5</v>
      </c>
      <c r="DN11" s="45">
        <f t="shared" si="10"/>
        <v>-3.2813887632501246E-5</v>
      </c>
      <c r="DO11" s="45">
        <f t="shared" si="11"/>
        <v>-3.394169144287166E-5</v>
      </c>
      <c r="DP11" s="45">
        <f t="shared" si="12"/>
        <v>-3.2818441645526218E-5</v>
      </c>
      <c r="DQ11" s="45">
        <f t="shared" si="13"/>
        <v>-3.2870990480359883E-5</v>
      </c>
      <c r="DR11" s="45">
        <f t="shared" si="14"/>
        <v>-3.2831671785444755E-5</v>
      </c>
      <c r="DS11" s="45">
        <f t="shared" si="15"/>
        <v>-3.2612255050102388E-5</v>
      </c>
      <c r="DT11" s="45">
        <f t="shared" si="16"/>
        <v>-3.2873015155855854E-5</v>
      </c>
      <c r="DU11" s="45">
        <f t="shared" si="17"/>
        <v>-3.289481913317294E-5</v>
      </c>
      <c r="DV11" s="45">
        <f t="shared" si="18"/>
        <v>-3.2933772440274427E-5</v>
      </c>
      <c r="DW11" s="45">
        <f t="shared" si="2"/>
        <v>-3.1618924710407206E-5</v>
      </c>
      <c r="DX11" s="45">
        <f t="shared" si="3"/>
        <v>-3.1366474347811665E-5</v>
      </c>
      <c r="DY11" s="45">
        <f t="shared" si="4"/>
        <v>-3.3791608187323144E-5</v>
      </c>
      <c r="DZ11" s="45">
        <f t="shared" si="5"/>
        <v>-3.2862697430777143E-5</v>
      </c>
      <c r="EA11" s="45">
        <f t="shared" si="6"/>
        <v>-3.2346132464271179E-5</v>
      </c>
      <c r="EB11" s="45">
        <f t="shared" si="19"/>
        <v>-2.9735175652655485E-5</v>
      </c>
      <c r="EC11" s="45">
        <f t="shared" si="20"/>
        <v>-3.2763276781022538E-5</v>
      </c>
      <c r="ED11" s="45">
        <f t="shared" si="21"/>
        <v>-3.2710145530675811E-5</v>
      </c>
      <c r="EE11" s="45">
        <f t="shared" si="22"/>
        <v>-3.2910400411364027E-5</v>
      </c>
      <c r="EF11" s="45">
        <f t="shared" si="23"/>
        <v>-3.2340404545274496E-5</v>
      </c>
      <c r="EG11" s="45">
        <f t="shared" si="24"/>
        <v>-3.2182049644961181E-5</v>
      </c>
      <c r="EH11" s="45">
        <f t="shared" si="25"/>
        <v>-3.279642401373721E-5</v>
      </c>
      <c r="EI11" s="45">
        <f t="shared" si="26"/>
        <v>-3.3314864750890767E-5</v>
      </c>
      <c r="EJ11" s="45">
        <f t="shared" si="27"/>
        <v>-3.3015605189707303E-5</v>
      </c>
    </row>
    <row r="12" spans="1:140" x14ac:dyDescent="0.25">
      <c r="A12" s="22" t="s">
        <v>10</v>
      </c>
      <c r="B12" s="109">
        <v>51549.502332999997</v>
      </c>
      <c r="C12" s="109">
        <v>851.38770499999998</v>
      </c>
      <c r="D12" s="109">
        <v>977.63824299999999</v>
      </c>
      <c r="E12" s="109">
        <v>5488.9999660000003</v>
      </c>
      <c r="F12" s="109">
        <v>4651.6948419999999</v>
      </c>
      <c r="G12" s="109">
        <v>471.25705299999998</v>
      </c>
      <c r="H12" s="109">
        <v>12238.698494</v>
      </c>
      <c r="I12" s="109">
        <v>458.824028</v>
      </c>
      <c r="J12" s="109">
        <v>140.102632</v>
      </c>
      <c r="K12" s="109">
        <v>264.798765</v>
      </c>
      <c r="L12" s="109">
        <v>33.701675999999999</v>
      </c>
      <c r="M12" s="109">
        <v>950.86828500000001</v>
      </c>
      <c r="N12" s="109">
        <v>115.54853</v>
      </c>
      <c r="O12" s="109">
        <v>41.886302999999998</v>
      </c>
      <c r="P12" s="109">
        <v>4.6377569999999997</v>
      </c>
      <c r="Q12" s="109">
        <v>1.899319</v>
      </c>
      <c r="R12" s="109">
        <v>2.3103630000000002</v>
      </c>
      <c r="S12" s="109">
        <v>2.1155889999999999</v>
      </c>
      <c r="T12" s="109">
        <v>8.967428</v>
      </c>
      <c r="U12" s="109">
        <v>628.29521899999997</v>
      </c>
      <c r="V12" s="109">
        <v>133.36228500000001</v>
      </c>
      <c r="W12" s="109">
        <v>144.43570299999999</v>
      </c>
      <c r="X12" s="109">
        <v>19.258044000000002</v>
      </c>
      <c r="Y12" s="109">
        <v>0.12815799999999999</v>
      </c>
      <c r="Z12" s="109">
        <v>12.999172</v>
      </c>
      <c r="AA12" s="109">
        <v>30.854082999999999</v>
      </c>
      <c r="AB12" s="109">
        <v>28.405638</v>
      </c>
      <c r="AC12" s="109">
        <v>0.355711</v>
      </c>
      <c r="AE12" s="109" t="s">
        <v>10</v>
      </c>
      <c r="AF12" s="109">
        <v>738.09633315784504</v>
      </c>
      <c r="AG12" s="109">
        <v>112.951102107241</v>
      </c>
      <c r="AH12" s="109">
        <v>144.42155081387099</v>
      </c>
      <c r="AI12" s="109">
        <v>140.08886445814599</v>
      </c>
      <c r="AJ12" s="109">
        <v>19.2561619876873</v>
      </c>
      <c r="AK12" s="109">
        <v>458.77888242615802</v>
      </c>
      <c r="AL12" s="109">
        <v>458.77888242615802</v>
      </c>
      <c r="AM12" s="109">
        <v>241.069578649357</v>
      </c>
      <c r="AN12" s="109">
        <v>247.15043954656099</v>
      </c>
      <c r="AO12" s="109">
        <v>264.77267916264998</v>
      </c>
      <c r="AP12" s="109">
        <v>0.35567509276063702</v>
      </c>
      <c r="AQ12" s="109">
        <v>33.698335734334897</v>
      </c>
      <c r="AR12" s="109">
        <v>0.12814565206473799</v>
      </c>
      <c r="AS12" s="109">
        <v>3612.1116399296502</v>
      </c>
      <c r="AT12" s="109">
        <v>51544.745185198997</v>
      </c>
      <c r="AU12" s="109">
        <v>400.36131576139002</v>
      </c>
      <c r="AV12" s="109">
        <v>185.642381327583</v>
      </c>
      <c r="AW12" s="109">
        <v>72.332302046698203</v>
      </c>
      <c r="AX12" s="109">
        <v>8.2379978084841099</v>
      </c>
      <c r="AY12" s="109">
        <v>143.14591411823201</v>
      </c>
      <c r="AZ12" s="109">
        <v>950.77478497265702</v>
      </c>
      <c r="BA12" s="109">
        <v>950.77478497265702</v>
      </c>
      <c r="BB12" s="109">
        <v>12.997909377829799</v>
      </c>
      <c r="BC12" s="109">
        <v>8480343.5864486303</v>
      </c>
      <c r="BD12" s="109">
        <v>0</v>
      </c>
      <c r="BE12" s="109">
        <v>104.37107055756201</v>
      </c>
      <c r="BF12" s="109">
        <v>22.586879952877201</v>
      </c>
      <c r="BG12" s="109">
        <v>1119.7850169672199</v>
      </c>
      <c r="BH12" s="109">
        <v>147.060791649176</v>
      </c>
      <c r="BI12" s="109">
        <v>628.23529074451096</v>
      </c>
      <c r="BJ12" s="109">
        <v>30.8510314145195</v>
      </c>
      <c r="BK12" s="109">
        <v>133.34912026189201</v>
      </c>
      <c r="BL12" s="109">
        <v>851.30895891130206</v>
      </c>
      <c r="BM12" s="109">
        <v>0</v>
      </c>
      <c r="BN12" s="109">
        <v>12586.3981719682</v>
      </c>
      <c r="BO12" s="109">
        <v>879.78464777642898</v>
      </c>
      <c r="BP12" s="109">
        <v>97.753877011390102</v>
      </c>
      <c r="BQ12" s="109">
        <v>977.53852478781903</v>
      </c>
      <c r="BR12" s="109">
        <v>0</v>
      </c>
      <c r="BS12" s="109">
        <v>511.15979504316999</v>
      </c>
      <c r="BT12" s="109">
        <v>4.6373045210983399</v>
      </c>
      <c r="BU12" s="109">
        <v>1.8991280937555099</v>
      </c>
      <c r="BV12" s="109">
        <v>2.31013256657991</v>
      </c>
      <c r="BW12" s="109">
        <v>2.1153829152730701</v>
      </c>
      <c r="BX12" s="109">
        <v>8.9665334565884596</v>
      </c>
      <c r="BY12" s="109">
        <v>0.13045145384337201</v>
      </c>
      <c r="BZ12" s="109">
        <v>3202.3867712516699</v>
      </c>
      <c r="CA12" s="109">
        <v>5.4253276140037499E-2</v>
      </c>
      <c r="CB12" s="109">
        <v>15.726546756328601</v>
      </c>
      <c r="CC12" s="109">
        <v>168.335120459222</v>
      </c>
      <c r="CD12" s="109">
        <v>5.0401886998263798E-2</v>
      </c>
      <c r="CE12" s="109">
        <v>0</v>
      </c>
      <c r="CF12" s="109">
        <v>3.8098584813869198</v>
      </c>
      <c r="CG12" s="109">
        <v>5488.73712991093</v>
      </c>
      <c r="CH12" s="109">
        <v>4651.5105590299099</v>
      </c>
      <c r="CI12" s="109">
        <v>837.22657088102198</v>
      </c>
      <c r="CJ12" s="109">
        <v>4.9955322302187501E-2</v>
      </c>
      <c r="CK12" s="109">
        <v>8.9215649395426502E-3</v>
      </c>
      <c r="CL12" s="109">
        <v>23.408437812937802</v>
      </c>
      <c r="CM12" s="109">
        <v>2.3370126561197502</v>
      </c>
      <c r="CN12" s="109">
        <v>1812.9224894776601</v>
      </c>
      <c r="CO12" s="109">
        <v>12.031164196222299</v>
      </c>
      <c r="CP12" s="109">
        <v>5.4040108183325302</v>
      </c>
      <c r="CQ12" s="109">
        <v>2589.8523104729402</v>
      </c>
      <c r="CR12" s="109">
        <v>70.192926484129998</v>
      </c>
      <c r="CS12" s="109">
        <v>9.4748554770416202E-2</v>
      </c>
      <c r="CT12" s="109">
        <v>17.286722610713301</v>
      </c>
      <c r="CU12" s="109">
        <v>8.1532290414479906E-3</v>
      </c>
      <c r="CV12" s="109">
        <v>471.21068484262798</v>
      </c>
      <c r="CW12" s="109">
        <v>132.15598257211801</v>
      </c>
      <c r="CX12" s="109">
        <v>28.4028455031461</v>
      </c>
      <c r="CY12" s="109">
        <v>0</v>
      </c>
      <c r="CZ12" s="109">
        <v>367.92990939839098</v>
      </c>
      <c r="DA12" s="109">
        <v>507.73189663597901</v>
      </c>
      <c r="DB12" s="109">
        <v>115.537186013857</v>
      </c>
      <c r="DC12" s="109">
        <v>0</v>
      </c>
      <c r="DD12" s="109">
        <v>1973.2874359879299</v>
      </c>
      <c r="DE12" s="109">
        <v>12237.5667984225</v>
      </c>
      <c r="DF12" s="109">
        <v>41.882190984293899</v>
      </c>
      <c r="DG12" s="109">
        <v>348.28368410708902</v>
      </c>
      <c r="DI12" s="45">
        <f t="shared" si="7"/>
        <v>-9.2283098491800121E-5</v>
      </c>
      <c r="DJ12" s="45">
        <f t="shared" si="8"/>
        <v>-9.2491456284215549E-5</v>
      </c>
      <c r="DK12" s="45">
        <f t="shared" si="9"/>
        <v>-1.0199909106968119E-4</v>
      </c>
      <c r="DL12" s="45">
        <f t="shared" si="0"/>
        <v>-4.7884148423828462E-5</v>
      </c>
      <c r="DM12" s="45">
        <f t="shared" si="1"/>
        <v>-3.9616306819198027E-5</v>
      </c>
      <c r="DN12" s="45">
        <f t="shared" si="10"/>
        <v>-9.839249529916521E-5</v>
      </c>
      <c r="DO12" s="45">
        <f t="shared" si="11"/>
        <v>-9.2468621402421147E-5</v>
      </c>
      <c r="DP12" s="45">
        <f t="shared" si="12"/>
        <v>-9.839409247760265E-5</v>
      </c>
      <c r="DQ12" s="45">
        <f t="shared" si="13"/>
        <v>-9.8267546137237552E-5</v>
      </c>
      <c r="DR12" s="45">
        <f t="shared" si="14"/>
        <v>-9.8511929804597539E-5</v>
      </c>
      <c r="DS12" s="45">
        <f t="shared" si="15"/>
        <v>-9.9112746354277395E-5</v>
      </c>
      <c r="DT12" s="45">
        <f t="shared" si="16"/>
        <v>-9.8331208241946762E-5</v>
      </c>
      <c r="DU12" s="45">
        <f t="shared" si="17"/>
        <v>-9.8175079708965612E-5</v>
      </c>
      <c r="DV12" s="45">
        <f t="shared" si="18"/>
        <v>-9.8170891474923426E-5</v>
      </c>
      <c r="DW12" s="45">
        <f t="shared" si="2"/>
        <v>-9.7564167691360462E-5</v>
      </c>
      <c r="DX12" s="45">
        <f t="shared" si="3"/>
        <v>-1.005129967583276E-4</v>
      </c>
      <c r="DY12" s="45">
        <f t="shared" si="4"/>
        <v>-9.9739054031861967E-5</v>
      </c>
      <c r="DZ12" s="45">
        <f t="shared" si="5"/>
        <v>-9.7412459097605874E-5</v>
      </c>
      <c r="EA12" s="45">
        <f t="shared" si="6"/>
        <v>-9.9754735866335674E-5</v>
      </c>
      <c r="EB12" s="45">
        <f t="shared" si="19"/>
        <v>-9.5382319770624221E-5</v>
      </c>
      <c r="EC12" s="45">
        <f t="shared" si="20"/>
        <v>-9.8714101276855694E-5</v>
      </c>
      <c r="ED12" s="45">
        <f t="shared" si="21"/>
        <v>-9.7982602881753808E-5</v>
      </c>
      <c r="EE12" s="45">
        <f t="shared" si="22"/>
        <v>-9.7726036595519793E-5</v>
      </c>
      <c r="EF12" s="45">
        <f t="shared" si="23"/>
        <v>-9.6349313051098006E-5</v>
      </c>
      <c r="EG12" s="45">
        <f t="shared" si="24"/>
        <v>-9.7130968818655902E-5</v>
      </c>
      <c r="EH12" s="45">
        <f t="shared" si="25"/>
        <v>-9.8903781405491336E-5</v>
      </c>
      <c r="EI12" s="45">
        <f t="shared" si="26"/>
        <v>-9.8307837827818075E-5</v>
      </c>
      <c r="EJ12" s="45">
        <f t="shared" si="27"/>
        <v>-1.0094497882543855E-4</v>
      </c>
    </row>
    <row r="13" spans="1:140" x14ac:dyDescent="0.25">
      <c r="A13" s="22" t="s">
        <v>12</v>
      </c>
      <c r="B13" s="109">
        <v>441246.68410000001</v>
      </c>
      <c r="C13" s="109">
        <v>7241.174411</v>
      </c>
      <c r="D13" s="109">
        <v>5978.2842769999997</v>
      </c>
      <c r="E13" s="109">
        <v>44849.657083999999</v>
      </c>
      <c r="F13" s="109">
        <v>38008.183987999997</v>
      </c>
      <c r="G13" s="109">
        <v>3302.984148</v>
      </c>
      <c r="H13" s="109">
        <v>104091.88309</v>
      </c>
      <c r="I13" s="109">
        <v>3776.2653599999999</v>
      </c>
      <c r="J13" s="109">
        <v>1154.140103</v>
      </c>
      <c r="K13" s="109">
        <v>1012.403559</v>
      </c>
      <c r="L13" s="109">
        <v>610.816824</v>
      </c>
      <c r="M13" s="109">
        <v>7542.4065650000002</v>
      </c>
      <c r="N13" s="109">
        <v>772.80140200000005</v>
      </c>
      <c r="O13" s="109">
        <v>654.68773799999997</v>
      </c>
      <c r="P13" s="109">
        <v>32.509658999999999</v>
      </c>
      <c r="Q13" s="109">
        <v>13.313891</v>
      </c>
      <c r="R13" s="109">
        <v>16.195748999999999</v>
      </c>
      <c r="S13" s="109">
        <v>14.830643999999999</v>
      </c>
      <c r="T13" s="109">
        <v>62.861904000000003</v>
      </c>
      <c r="U13" s="109">
        <v>8487.3165869999993</v>
      </c>
      <c r="V13" s="109">
        <v>1096.7705410000001</v>
      </c>
      <c r="W13" s="109">
        <v>725.55586700000003</v>
      </c>
      <c r="X13" s="109">
        <v>158.60993500000001</v>
      </c>
      <c r="Y13" s="109">
        <v>0.89986500000000003</v>
      </c>
      <c r="Z13" s="109">
        <v>107.989648</v>
      </c>
      <c r="AA13" s="109">
        <v>216.26801</v>
      </c>
      <c r="AB13" s="109">
        <v>232.852813</v>
      </c>
      <c r="AC13" s="109">
        <v>2.494272</v>
      </c>
      <c r="AE13" s="109" t="s">
        <v>12</v>
      </c>
      <c r="AF13" s="109">
        <v>7219.79053415424</v>
      </c>
      <c r="AG13" s="109">
        <v>1247.1433120325501</v>
      </c>
      <c r="AH13" s="109">
        <v>725.55564055529601</v>
      </c>
      <c r="AI13" s="109">
        <v>1154.1397683062401</v>
      </c>
      <c r="AJ13" s="109">
        <v>158.60991750872401</v>
      </c>
      <c r="AK13" s="109">
        <v>3776.2643025790999</v>
      </c>
      <c r="AL13" s="109">
        <v>3776.2643025790999</v>
      </c>
      <c r="AM13" s="109">
        <v>2032.4994816767401</v>
      </c>
      <c r="AN13" s="109">
        <v>113.226960869134</v>
      </c>
      <c r="AO13" s="109">
        <v>1012.40324709495</v>
      </c>
      <c r="AP13" s="109">
        <v>2.4942767135553998</v>
      </c>
      <c r="AQ13" s="109">
        <v>610.81669085315605</v>
      </c>
      <c r="AR13" s="109">
        <v>0.89986564944835901</v>
      </c>
      <c r="AS13" s="109">
        <v>33425.267162453601</v>
      </c>
      <c r="AT13" s="109">
        <v>441246.57087801001</v>
      </c>
      <c r="AU13" s="109">
        <v>2952.22225141637</v>
      </c>
      <c r="AV13" s="109">
        <v>1744.05188665113</v>
      </c>
      <c r="AW13" s="109">
        <v>608.23557360294103</v>
      </c>
      <c r="AX13" s="109">
        <v>517.66636604015002</v>
      </c>
      <c r="AY13" s="109">
        <v>816.91776434648898</v>
      </c>
      <c r="AZ13" s="109">
        <v>7542.4050638317603</v>
      </c>
      <c r="BA13" s="109">
        <v>7542.4050638317603</v>
      </c>
      <c r="BB13" s="109">
        <v>107.98964427643401</v>
      </c>
      <c r="BC13" s="109">
        <v>59447701.767129898</v>
      </c>
      <c r="BD13" s="109">
        <v>0</v>
      </c>
      <c r="BE13" s="109">
        <v>1188.42638875547</v>
      </c>
      <c r="BF13" s="109">
        <v>208.66262943316099</v>
      </c>
      <c r="BG13" s="109">
        <v>9996.75974546219</v>
      </c>
      <c r="BH13" s="109">
        <v>1439.5612399879799</v>
      </c>
      <c r="BI13" s="109">
        <v>8487.3410975691604</v>
      </c>
      <c r="BJ13" s="109">
        <v>216.26787955969101</v>
      </c>
      <c r="BK13" s="109">
        <v>1096.7702135475699</v>
      </c>
      <c r="BL13" s="109">
        <v>7241.1724786591403</v>
      </c>
      <c r="BM13" s="109">
        <v>0</v>
      </c>
      <c r="BN13" s="109">
        <v>107510.53135566199</v>
      </c>
      <c r="BO13" s="109">
        <v>5380.4542717525901</v>
      </c>
      <c r="BP13" s="109">
        <v>597.82827618768795</v>
      </c>
      <c r="BQ13" s="109">
        <v>5978.28254794028</v>
      </c>
      <c r="BR13" s="109">
        <v>0</v>
      </c>
      <c r="BS13" s="109">
        <v>4611.0820010525404</v>
      </c>
      <c r="BT13" s="109">
        <v>32.509651865005402</v>
      </c>
      <c r="BU13" s="109">
        <v>13.3138799815958</v>
      </c>
      <c r="BV13" s="109">
        <v>16.195755083798701</v>
      </c>
      <c r="BW13" s="109">
        <v>14.830628693053701</v>
      </c>
      <c r="BX13" s="109">
        <v>62.861946038071601</v>
      </c>
      <c r="BY13" s="109">
        <v>0.15912023659454499</v>
      </c>
      <c r="BZ13" s="109">
        <v>28838.867865098699</v>
      </c>
      <c r="CA13" s="109">
        <v>0</v>
      </c>
      <c r="CB13" s="109">
        <v>273.73578671450701</v>
      </c>
      <c r="CC13" s="109">
        <v>3293.4094069869898</v>
      </c>
      <c r="CD13" s="109">
        <v>0.43798570270099202</v>
      </c>
      <c r="CE13" s="109">
        <v>0</v>
      </c>
      <c r="CF13" s="109">
        <v>331.155167186737</v>
      </c>
      <c r="CG13" s="109">
        <v>44848.261139324299</v>
      </c>
      <c r="CH13" s="109">
        <v>38006.789420323403</v>
      </c>
      <c r="CI13" s="109">
        <v>6841.4717190008596</v>
      </c>
      <c r="CJ13" s="109">
        <v>12.8900288195979</v>
      </c>
      <c r="CK13" s="109">
        <v>0.14480029448291101</v>
      </c>
      <c r="CL13" s="109">
        <v>194.18750776136</v>
      </c>
      <c r="CM13" s="109">
        <v>151.102970234792</v>
      </c>
      <c r="CN13" s="109">
        <v>13743.737398904101</v>
      </c>
      <c r="CO13" s="109">
        <v>61.481677756014498</v>
      </c>
      <c r="CP13" s="109">
        <v>77.496317038244698</v>
      </c>
      <c r="CQ13" s="109">
        <v>19633.8354992762</v>
      </c>
      <c r="CR13" s="109">
        <v>823.40673505934296</v>
      </c>
      <c r="CS13" s="109">
        <v>2.5556288879181199</v>
      </c>
      <c r="CT13" s="109">
        <v>230.261255722041</v>
      </c>
      <c r="CU13" s="109">
        <v>0.198868801074047</v>
      </c>
      <c r="CV13" s="109">
        <v>3302.98330261104</v>
      </c>
      <c r="CW13" s="109">
        <v>1169.9595894402701</v>
      </c>
      <c r="CX13" s="109">
        <v>232.852676783867</v>
      </c>
      <c r="CY13" s="109">
        <v>0</v>
      </c>
      <c r="CZ13" s="109">
        <v>1295.85972408149</v>
      </c>
      <c r="DA13" s="109">
        <v>4359.27090211832</v>
      </c>
      <c r="DB13" s="109">
        <v>772.80122758841196</v>
      </c>
      <c r="DC13" s="109">
        <v>0</v>
      </c>
      <c r="DD13" s="109">
        <v>15497.5809318098</v>
      </c>
      <c r="DE13" s="109">
        <v>104091.85597581899</v>
      </c>
      <c r="DF13" s="109">
        <v>654.68742447828299</v>
      </c>
      <c r="DG13" s="109">
        <v>3329.6673467266401</v>
      </c>
      <c r="DI13" s="45">
        <f t="shared" si="7"/>
        <v>-2.5659567331077166E-7</v>
      </c>
      <c r="DJ13" s="45">
        <f t="shared" si="8"/>
        <v>-2.6685462191102932E-7</v>
      </c>
      <c r="DK13" s="45">
        <f t="shared" si="9"/>
        <v>-2.892234025097259E-7</v>
      </c>
      <c r="DL13" s="45">
        <f t="shared" si="0"/>
        <v>-3.1124979909776513E-5</v>
      </c>
      <c r="DM13" s="45">
        <f t="shared" si="1"/>
        <v>-3.6691247259658642E-5</v>
      </c>
      <c r="DN13" s="45">
        <f t="shared" si="10"/>
        <v>-2.5594702308809218E-7</v>
      </c>
      <c r="DO13" s="45">
        <f t="shared" si="11"/>
        <v>-2.6048314434498237E-7</v>
      </c>
      <c r="DP13" s="45">
        <f t="shared" si="12"/>
        <v>-2.8001763625979436E-7</v>
      </c>
      <c r="DQ13" s="45">
        <f t="shared" si="13"/>
        <v>-2.8999404753917822E-7</v>
      </c>
      <c r="DR13" s="45">
        <f t="shared" si="14"/>
        <v>-3.0808371547000235E-7</v>
      </c>
      <c r="DS13" s="45">
        <f t="shared" si="15"/>
        <v>-2.1798162512673592E-7</v>
      </c>
      <c r="DT13" s="45">
        <f t="shared" si="16"/>
        <v>-1.9903040587199566E-7</v>
      </c>
      <c r="DU13" s="45">
        <f t="shared" si="17"/>
        <v>-2.2568746335046278E-7</v>
      </c>
      <c r="DV13" s="45">
        <f t="shared" si="18"/>
        <v>-4.7888741269754588E-7</v>
      </c>
      <c r="DW13" s="45">
        <f t="shared" si="2"/>
        <v>-2.1947306789420863E-7</v>
      </c>
      <c r="DX13" s="45">
        <f t="shared" si="3"/>
        <v>-8.2758708177068697E-7</v>
      </c>
      <c r="DY13" s="45">
        <f t="shared" si="4"/>
        <v>3.756417009272022E-7</v>
      </c>
      <c r="DZ13" s="45">
        <f t="shared" si="5"/>
        <v>-1.032116090098368E-6</v>
      </c>
      <c r="EA13" s="45">
        <f t="shared" si="6"/>
        <v>6.6873684891841315E-7</v>
      </c>
      <c r="EB13" s="45">
        <f t="shared" si="19"/>
        <v>2.8879056071278008E-6</v>
      </c>
      <c r="EC13" s="45">
        <f t="shared" si="20"/>
        <v>-2.9856056295732714E-7</v>
      </c>
      <c r="ED13" s="45">
        <f t="shared" si="21"/>
        <v>-3.1209823298983464E-7</v>
      </c>
      <c r="EE13" s="45">
        <f t="shared" si="22"/>
        <v>-1.1027856481608301E-7</v>
      </c>
      <c r="EF13" s="45">
        <f t="shared" si="23"/>
        <v>7.2171754538768245E-7</v>
      </c>
      <c r="EG13" s="45">
        <f t="shared" si="24"/>
        <v>-3.4480767971234941E-8</v>
      </c>
      <c r="EH13" s="45">
        <f t="shared" si="25"/>
        <v>-6.0314194870165648E-7</v>
      </c>
      <c r="EI13" s="45">
        <f t="shared" si="26"/>
        <v>-5.8498813583473377E-7</v>
      </c>
      <c r="EJ13" s="45">
        <f t="shared" si="27"/>
        <v>1.8897519595983324E-6</v>
      </c>
    </row>
    <row r="14" spans="1:140" x14ac:dyDescent="0.25">
      <c r="A14" s="22" t="s">
        <v>13</v>
      </c>
      <c r="B14" s="109">
        <v>1024.988329</v>
      </c>
      <c r="C14" s="109">
        <v>16.903423</v>
      </c>
      <c r="D14" s="109">
        <v>18.141452999999998</v>
      </c>
      <c r="E14" s="109">
        <v>107.982215</v>
      </c>
      <c r="F14" s="109">
        <v>91.510344000000003</v>
      </c>
      <c r="G14" s="109">
        <v>8.9735189999999996</v>
      </c>
      <c r="H14" s="109">
        <v>242.986786</v>
      </c>
      <c r="I14" s="109">
        <v>7.6824899999999996</v>
      </c>
      <c r="J14" s="109">
        <v>2.3469169999999999</v>
      </c>
      <c r="K14" s="109">
        <v>2.0627200000000001</v>
      </c>
      <c r="L14" s="109">
        <v>1.246801</v>
      </c>
      <c r="M14" s="109">
        <v>11.514570000000001</v>
      </c>
      <c r="N14" s="109">
        <v>1.576846</v>
      </c>
      <c r="O14" s="109">
        <v>1.338481</v>
      </c>
      <c r="P14" s="109">
        <v>8.8317000000000007E-2</v>
      </c>
      <c r="Q14" s="109">
        <v>3.6170000000000001E-2</v>
      </c>
      <c r="R14" s="109">
        <v>4.4005000000000002E-2</v>
      </c>
      <c r="S14" s="109">
        <v>4.0291E-2</v>
      </c>
      <c r="T14" s="109">
        <v>0.17075699999999999</v>
      </c>
      <c r="U14" s="109">
        <v>10.561144000000001</v>
      </c>
      <c r="V14" s="109">
        <v>2.2277420000000001</v>
      </c>
      <c r="W14" s="109">
        <v>1.476005</v>
      </c>
      <c r="X14" s="109">
        <v>0.32086500000000001</v>
      </c>
      <c r="Y14" s="109">
        <v>2.4350000000000001E-3</v>
      </c>
      <c r="Z14" s="109">
        <v>0.22001599999999999</v>
      </c>
      <c r="AA14" s="109">
        <v>0.58750999999999998</v>
      </c>
      <c r="AB14" s="109">
        <v>0.47673300000000002</v>
      </c>
      <c r="AC14" s="109">
        <v>6.7609999999999996E-3</v>
      </c>
      <c r="AE14" s="109" t="s">
        <v>13</v>
      </c>
      <c r="AF14" s="109">
        <v>19.361736404733701</v>
      </c>
      <c r="AG14" s="109">
        <v>3.35153678005886</v>
      </c>
      <c r="AH14" s="109">
        <v>1.47600887906546</v>
      </c>
      <c r="AI14" s="109">
        <v>2.3469274877084798</v>
      </c>
      <c r="AJ14" s="109">
        <v>0.32086566171147002</v>
      </c>
      <c r="AK14" s="109">
        <v>7.6825011756683796</v>
      </c>
      <c r="AL14" s="109">
        <v>7.6825011756683796</v>
      </c>
      <c r="AM14" s="109">
        <v>5.4272227637130204</v>
      </c>
      <c r="AN14" s="109">
        <v>0.30286764582351999</v>
      </c>
      <c r="AO14" s="109">
        <v>2.0627204195744899</v>
      </c>
      <c r="AP14" s="109">
        <v>6.7610790997135097E-3</v>
      </c>
      <c r="AQ14" s="109">
        <v>1.2468022757227899</v>
      </c>
      <c r="AR14" s="109">
        <v>2.4349835378671301E-3</v>
      </c>
      <c r="AS14" s="109">
        <v>75.498307609670803</v>
      </c>
      <c r="AT14" s="109">
        <v>1024.9878319945699</v>
      </c>
      <c r="AU14" s="109">
        <v>8.0533324287878401</v>
      </c>
      <c r="AV14" s="109">
        <v>3.2309795628563198</v>
      </c>
      <c r="AW14" s="109">
        <v>2.2979916772014701</v>
      </c>
      <c r="AX14" s="109">
        <v>1.38971694264312</v>
      </c>
      <c r="AY14" s="109">
        <v>2.18929962781902</v>
      </c>
      <c r="AZ14" s="109">
        <v>11.5145692367393</v>
      </c>
      <c r="BA14" s="109">
        <v>11.5145692367393</v>
      </c>
      <c r="BB14" s="109">
        <v>0.22001513953893001</v>
      </c>
      <c r="BC14" s="109">
        <v>161495.761591847</v>
      </c>
      <c r="BD14" s="109">
        <v>0</v>
      </c>
      <c r="BE14" s="109">
        <v>3.1876236726363398</v>
      </c>
      <c r="BF14" s="109">
        <v>0.55890868890771706</v>
      </c>
      <c r="BG14" s="109">
        <v>24.342308600320901</v>
      </c>
      <c r="BH14" s="109">
        <v>3.8576794822599498</v>
      </c>
      <c r="BI14" s="109">
        <v>10.5611696818113</v>
      </c>
      <c r="BJ14" s="109">
        <v>0.58751253348666399</v>
      </c>
      <c r="BK14" s="109">
        <v>2.2277487882456799</v>
      </c>
      <c r="BL14" s="109">
        <v>16.903421894100902</v>
      </c>
      <c r="BM14" s="109">
        <v>0</v>
      </c>
      <c r="BN14" s="109">
        <v>250.710762479538</v>
      </c>
      <c r="BO14" s="109">
        <v>16.327304980130801</v>
      </c>
      <c r="BP14" s="109">
        <v>1.8141406683752399</v>
      </c>
      <c r="BQ14" s="109">
        <v>18.141445648506</v>
      </c>
      <c r="BR14" s="109">
        <v>0</v>
      </c>
      <c r="BS14" s="109">
        <v>12.839331616809099</v>
      </c>
      <c r="BT14" s="109">
        <v>8.8316562137601404E-2</v>
      </c>
      <c r="BU14" s="109">
        <v>3.6170036757662401E-2</v>
      </c>
      <c r="BV14" s="109">
        <v>4.4004851930311902E-2</v>
      </c>
      <c r="BW14" s="109">
        <v>4.0290941165032498E-2</v>
      </c>
      <c r="BX14" s="109">
        <v>0.17075752440571601</v>
      </c>
      <c r="BY14" s="109">
        <v>2.5879806654651402E-3</v>
      </c>
      <c r="BZ14" s="109">
        <v>71.669018705864801</v>
      </c>
      <c r="CA14" s="109">
        <v>1.06195680638458E-3</v>
      </c>
      <c r="CB14" s="109">
        <v>0.31318641886715398</v>
      </c>
      <c r="CC14" s="109">
        <v>3.3482474825972601</v>
      </c>
      <c r="CD14" s="109">
        <v>9.3322437672580503E-4</v>
      </c>
      <c r="CE14" s="109">
        <v>0</v>
      </c>
      <c r="CF14" s="109">
        <v>7.5894379757160804E-2</v>
      </c>
      <c r="CG14" s="109">
        <v>107.987185210969</v>
      </c>
      <c r="CH14" s="109">
        <v>91.515321316614504</v>
      </c>
      <c r="CI14" s="109">
        <v>16.471863894354499</v>
      </c>
      <c r="CJ14" s="109">
        <v>9.8339668226436706E-4</v>
      </c>
      <c r="CK14" s="109">
        <v>1.7191320899265301E-4</v>
      </c>
      <c r="CL14" s="109">
        <v>0.42631495692719701</v>
      </c>
      <c r="CM14" s="109">
        <v>4.6734647243946902E-2</v>
      </c>
      <c r="CN14" s="109">
        <v>35.662690453435602</v>
      </c>
      <c r="CO14" s="109">
        <v>0.238654900819568</v>
      </c>
      <c r="CP14" s="109">
        <v>0.10705767299944299</v>
      </c>
      <c r="CQ14" s="109">
        <v>50.946048495069903</v>
      </c>
      <c r="CR14" s="109">
        <v>1.18784209841917</v>
      </c>
      <c r="CS14" s="109">
        <v>1.87805742268666E-3</v>
      </c>
      <c r="CT14" s="109">
        <v>0.342720860463962</v>
      </c>
      <c r="CU14" s="109">
        <v>1.54519270777184E-4</v>
      </c>
      <c r="CV14" s="109">
        <v>8.9735069182140297</v>
      </c>
      <c r="CW14" s="109">
        <v>3.1429440578133101</v>
      </c>
      <c r="CX14" s="109">
        <v>0.47673364076345998</v>
      </c>
      <c r="CY14" s="109">
        <v>0</v>
      </c>
      <c r="CZ14" s="109">
        <v>3.4479899573147201</v>
      </c>
      <c r="DA14" s="109">
        <v>10.995075486929499</v>
      </c>
      <c r="DB14" s="109">
        <v>1.57684269465672</v>
      </c>
      <c r="DC14" s="109">
        <v>0</v>
      </c>
      <c r="DD14" s="109">
        <v>38.058534271651297</v>
      </c>
      <c r="DE14" s="109">
        <v>242.98665873002699</v>
      </c>
      <c r="DF14" s="109">
        <v>1.3384835385067999</v>
      </c>
      <c r="DG14" s="109">
        <v>8.3187480046014795</v>
      </c>
      <c r="DI14" s="45">
        <f t="shared" si="7"/>
        <v>-4.8488886758228419E-7</v>
      </c>
      <c r="DJ14" s="45">
        <f t="shared" si="8"/>
        <v>-6.5424565102530005E-8</v>
      </c>
      <c r="DK14" s="45">
        <f t="shared" si="9"/>
        <v>-4.0523181899719051E-7</v>
      </c>
      <c r="DL14" s="45">
        <f t="shared" si="0"/>
        <v>4.6028051647263967E-5</v>
      </c>
      <c r="DM14" s="45">
        <f t="shared" si="1"/>
        <v>5.4390754060548411E-5</v>
      </c>
      <c r="DN14" s="45">
        <f t="shared" si="10"/>
        <v>-1.3463821684555854E-6</v>
      </c>
      <c r="DO14" s="45">
        <f t="shared" si="11"/>
        <v>-5.2377322693837818E-7</v>
      </c>
      <c r="DP14" s="45">
        <f t="shared" si="12"/>
        <v>1.4546935147390898E-6</v>
      </c>
      <c r="DQ14" s="45">
        <f t="shared" si="13"/>
        <v>4.468717249007671E-6</v>
      </c>
      <c r="DR14" s="45">
        <f t="shared" si="14"/>
        <v>2.0340835877789067E-7</v>
      </c>
      <c r="DS14" s="45">
        <f t="shared" si="15"/>
        <v>1.0231967971238192E-6</v>
      </c>
      <c r="DT14" s="45">
        <f t="shared" si="16"/>
        <v>-6.6286513596645015E-8</v>
      </c>
      <c r="DU14" s="45">
        <f t="shared" si="17"/>
        <v>-2.0961738051585308E-6</v>
      </c>
      <c r="DV14" s="45">
        <f t="shared" si="18"/>
        <v>1.8965579637486201E-6</v>
      </c>
      <c r="DW14" s="45">
        <f t="shared" si="2"/>
        <v>-4.957849548817147E-6</v>
      </c>
      <c r="DX14" s="45">
        <f t="shared" si="3"/>
        <v>1.0162472325122086E-6</v>
      </c>
      <c r="DY14" s="45">
        <f t="shared" si="4"/>
        <v>-3.3648378161785706E-6</v>
      </c>
      <c r="DZ14" s="45">
        <f t="shared" si="5"/>
        <v>-1.4602508625272656E-6</v>
      </c>
      <c r="EA14" s="45">
        <f t="shared" si="6"/>
        <v>3.0710642375895789E-6</v>
      </c>
      <c r="EB14" s="45">
        <f t="shared" si="19"/>
        <v>2.4317262694083836E-6</v>
      </c>
      <c r="EC14" s="45">
        <f t="shared" si="20"/>
        <v>3.0471417604864653E-6</v>
      </c>
      <c r="ED14" s="45">
        <f t="shared" si="21"/>
        <v>2.628084227326601E-6</v>
      </c>
      <c r="EE14" s="45">
        <f t="shared" si="22"/>
        <v>2.0622737600141228E-6</v>
      </c>
      <c r="EF14" s="45">
        <f t="shared" si="23"/>
        <v>-6.7606295153939158E-6</v>
      </c>
      <c r="EG14" s="45">
        <f t="shared" si="24"/>
        <v>-3.9109022524687669E-6</v>
      </c>
      <c r="EH14" s="45">
        <f t="shared" si="25"/>
        <v>4.3122443260772605E-6</v>
      </c>
      <c r="EI14" s="45">
        <f t="shared" si="26"/>
        <v>1.3440719647226346E-6</v>
      </c>
      <c r="EJ14" s="45">
        <f t="shared" si="27"/>
        <v>1.1699410369778084E-5</v>
      </c>
    </row>
    <row r="15" spans="1:140" x14ac:dyDescent="0.25">
      <c r="A15" s="22" t="s">
        <v>14</v>
      </c>
      <c r="B15" s="109">
        <v>1442.6573410000001</v>
      </c>
      <c r="C15" s="109">
        <v>23.836666000000001</v>
      </c>
      <c r="D15" s="109">
        <v>27.867225999999999</v>
      </c>
      <c r="E15" s="109">
        <v>154.06733399999999</v>
      </c>
      <c r="F15" s="109">
        <v>130.56553700000001</v>
      </c>
      <c r="G15" s="109">
        <v>13.343636999999999</v>
      </c>
      <c r="H15" s="109">
        <v>342.652174</v>
      </c>
      <c r="I15" s="109">
        <v>11.42385</v>
      </c>
      <c r="J15" s="109">
        <v>3.4898579999999999</v>
      </c>
      <c r="K15" s="109">
        <v>3.0672969999999999</v>
      </c>
      <c r="L15" s="109">
        <v>1.8540110000000001</v>
      </c>
      <c r="M15" s="109">
        <v>17.122169</v>
      </c>
      <c r="N15" s="109">
        <v>2.3447819999999999</v>
      </c>
      <c r="O15" s="109">
        <v>1.990292</v>
      </c>
      <c r="P15" s="109">
        <v>0.13128500000000001</v>
      </c>
      <c r="Q15" s="109">
        <v>5.3802000000000003E-2</v>
      </c>
      <c r="R15" s="109">
        <v>6.5418000000000004E-2</v>
      </c>
      <c r="S15" s="109">
        <v>5.9915000000000003E-2</v>
      </c>
      <c r="T15" s="109">
        <v>0.25383699999999998</v>
      </c>
      <c r="U15" s="109">
        <v>15.704402</v>
      </c>
      <c r="V15" s="109">
        <v>3.3126280000000001</v>
      </c>
      <c r="W15" s="109">
        <v>2.1948020000000001</v>
      </c>
      <c r="X15" s="109">
        <v>0.47713800000000001</v>
      </c>
      <c r="Y15" s="109">
        <v>3.607E-3</v>
      </c>
      <c r="Z15" s="109">
        <v>0.32717800000000002</v>
      </c>
      <c r="AA15" s="109">
        <v>0.87363599999999997</v>
      </c>
      <c r="AB15" s="109">
        <v>0.70889400000000002</v>
      </c>
      <c r="AC15" s="109">
        <v>1.0045999999999999E-2</v>
      </c>
      <c r="AE15" s="109" t="s">
        <v>14</v>
      </c>
      <c r="AF15" s="109">
        <v>27.059021615684301</v>
      </c>
      <c r="AG15" s="109">
        <v>4.6839404440947296</v>
      </c>
      <c r="AH15" s="109">
        <v>2.1946340922738998</v>
      </c>
      <c r="AI15" s="109">
        <v>3.4895898523975601</v>
      </c>
      <c r="AJ15" s="109">
        <v>0.47710153566302299</v>
      </c>
      <c r="AK15" s="109">
        <v>11.422986703777701</v>
      </c>
      <c r="AL15" s="109">
        <v>11.422986703777701</v>
      </c>
      <c r="AM15" s="109">
        <v>7.58482529180045</v>
      </c>
      <c r="AN15" s="109">
        <v>0.42327274926730302</v>
      </c>
      <c r="AO15" s="109">
        <v>3.0670678608866901</v>
      </c>
      <c r="AP15" s="109">
        <v>1.0045262465436199E-2</v>
      </c>
      <c r="AQ15" s="109">
        <v>1.85386703405877</v>
      </c>
      <c r="AR15" s="109">
        <v>3.60673798622111E-3</v>
      </c>
      <c r="AS15" s="109">
        <v>106.510290374905</v>
      </c>
      <c r="AT15" s="109">
        <v>1442.5553489663</v>
      </c>
      <c r="AU15" s="109">
        <v>11.2549368312295</v>
      </c>
      <c r="AV15" s="109">
        <v>4.5154536872712798</v>
      </c>
      <c r="AW15" s="109">
        <v>3.2115717272120499</v>
      </c>
      <c r="AX15" s="109">
        <v>1.9422005131292599</v>
      </c>
      <c r="AY15" s="109">
        <v>3.0596536434252601</v>
      </c>
      <c r="AZ15" s="109">
        <v>17.120872811458501</v>
      </c>
      <c r="BA15" s="109">
        <v>17.120872811458501</v>
      </c>
      <c r="BB15" s="109">
        <v>0.327152620148977</v>
      </c>
      <c r="BC15" s="109">
        <v>240126.09984744</v>
      </c>
      <c r="BD15" s="109">
        <v>0</v>
      </c>
      <c r="BE15" s="109">
        <v>4.4548730643937002</v>
      </c>
      <c r="BF15" s="109">
        <v>0.78110277293823505</v>
      </c>
      <c r="BG15" s="109">
        <v>34.0196216194458</v>
      </c>
      <c r="BH15" s="109">
        <v>5.3913181578332896</v>
      </c>
      <c r="BI15" s="109">
        <v>15.7032567168068</v>
      </c>
      <c r="BJ15" s="109">
        <v>0.87357011039785704</v>
      </c>
      <c r="BK15" s="109">
        <v>3.3123721160436399</v>
      </c>
      <c r="BL15" s="109">
        <v>23.8349866197082</v>
      </c>
      <c r="BM15" s="109">
        <v>0</v>
      </c>
      <c r="BN15" s="109">
        <v>353.42265932637702</v>
      </c>
      <c r="BO15" s="109">
        <v>25.0785320863991</v>
      </c>
      <c r="BP15" s="109">
        <v>2.78651312351945</v>
      </c>
      <c r="BQ15" s="109">
        <v>27.865045209918499</v>
      </c>
      <c r="BR15" s="109">
        <v>0</v>
      </c>
      <c r="BS15" s="109">
        <v>17.943619350446699</v>
      </c>
      <c r="BT15" s="109">
        <v>0.131275358224617</v>
      </c>
      <c r="BU15" s="109">
        <v>5.37974647310085E-2</v>
      </c>
      <c r="BV15" s="109">
        <v>6.5412966030081995E-2</v>
      </c>
      <c r="BW15" s="109">
        <v>5.9910424693529897E-2</v>
      </c>
      <c r="BX15" s="109">
        <v>0.25381812725298503</v>
      </c>
      <c r="BY15" s="109">
        <v>3.64577655461675E-3</v>
      </c>
      <c r="BZ15" s="109">
        <v>100.161028591332</v>
      </c>
      <c r="CA15" s="109">
        <v>1.5268615755330999E-3</v>
      </c>
      <c r="CB15" s="109">
        <v>0.43863257802983902</v>
      </c>
      <c r="CC15" s="109">
        <v>4.69807790560911</v>
      </c>
      <c r="CD15" s="109">
        <v>1.45795538462386E-3</v>
      </c>
      <c r="CE15" s="109">
        <v>0</v>
      </c>
      <c r="CF15" s="109">
        <v>0.106244891912895</v>
      </c>
      <c r="CG15" s="109">
        <v>154.06324532635699</v>
      </c>
      <c r="CH15" s="109">
        <v>130.56314436690499</v>
      </c>
      <c r="CI15" s="109">
        <v>23.500100959451402</v>
      </c>
      <c r="CJ15" s="109">
        <v>1.40178136488147E-3</v>
      </c>
      <c r="CK15" s="109">
        <v>2.5309136075882997E-4</v>
      </c>
      <c r="CL15" s="109">
        <v>0.68238534877670998</v>
      </c>
      <c r="CM15" s="109">
        <v>6.5038379338282604E-2</v>
      </c>
      <c r="CN15" s="109">
        <v>50.890826458770803</v>
      </c>
      <c r="CO15" s="109">
        <v>0.33625928076412198</v>
      </c>
      <c r="CP15" s="109">
        <v>0.151139241356503</v>
      </c>
      <c r="CQ15" s="109">
        <v>72.700088193698093</v>
      </c>
      <c r="CR15" s="109">
        <v>1.66007665882115</v>
      </c>
      <c r="CS15" s="109">
        <v>2.64917329122505E-3</v>
      </c>
      <c r="CT15" s="109">
        <v>0.48328423926762398</v>
      </c>
      <c r="CU15" s="109">
        <v>2.3320985032821299E-4</v>
      </c>
      <c r="CV15" s="109">
        <v>13.3426146494044</v>
      </c>
      <c r="CW15" s="109">
        <v>4.3924158209917303</v>
      </c>
      <c r="CX15" s="109">
        <v>0.70883796550670397</v>
      </c>
      <c r="CY15" s="109">
        <v>0</v>
      </c>
      <c r="CZ15" s="109">
        <v>4.8187266263031798</v>
      </c>
      <c r="DA15" s="109">
        <v>15.366171262821</v>
      </c>
      <c r="DB15" s="109">
        <v>2.3446013453321601</v>
      </c>
      <c r="DC15" s="109">
        <v>0</v>
      </c>
      <c r="DD15" s="109">
        <v>53.188697436458902</v>
      </c>
      <c r="DE15" s="109">
        <v>342.62788223460501</v>
      </c>
      <c r="DF15" s="109">
        <v>1.9901461723985401</v>
      </c>
      <c r="DG15" s="109">
        <v>11.6258407923387</v>
      </c>
      <c r="DI15" s="45">
        <f t="shared" si="7"/>
        <v>-7.0697338031340079E-5</v>
      </c>
      <c r="DJ15" s="45">
        <f t="shared" si="8"/>
        <v>-7.045365705929365E-5</v>
      </c>
      <c r="DK15" s="45">
        <f t="shared" si="9"/>
        <v>-7.8256446533280733E-5</v>
      </c>
      <c r="DL15" s="45">
        <f t="shared" si="0"/>
        <v>-2.6538225442369307E-5</v>
      </c>
      <c r="DM15" s="45">
        <f t="shared" si="1"/>
        <v>-1.8325150342032848E-5</v>
      </c>
      <c r="DN15" s="45">
        <f t="shared" si="10"/>
        <v>-7.6617086900634314E-5</v>
      </c>
      <c r="DO15" s="45">
        <f t="shared" si="11"/>
        <v>-7.0893364286641502E-5</v>
      </c>
      <c r="DP15" s="45">
        <f t="shared" si="12"/>
        <v>-7.5569639158337199E-5</v>
      </c>
      <c r="DQ15" s="45">
        <f t="shared" si="13"/>
        <v>-7.6836250196930971E-5</v>
      </c>
      <c r="DR15" s="45">
        <f t="shared" si="14"/>
        <v>-7.4703921175482945E-5</v>
      </c>
      <c r="DS15" s="45">
        <f t="shared" si="15"/>
        <v>-7.7651071773639704E-5</v>
      </c>
      <c r="DT15" s="45">
        <f t="shared" si="16"/>
        <v>-7.570235648876154E-5</v>
      </c>
      <c r="DU15" s="45">
        <f t="shared" si="17"/>
        <v>-7.7045400314308874E-5</v>
      </c>
      <c r="DV15" s="45">
        <f t="shared" si="18"/>
        <v>-7.3269450643357448E-5</v>
      </c>
      <c r="DW15" s="45">
        <f t="shared" si="2"/>
        <v>-7.3441561358970732E-5</v>
      </c>
      <c r="DX15" s="45">
        <f t="shared" si="3"/>
        <v>-8.4295546476016476E-5</v>
      </c>
      <c r="DY15" s="45">
        <f t="shared" si="4"/>
        <v>-7.6950837965216449E-5</v>
      </c>
      <c r="DZ15" s="45">
        <f t="shared" si="5"/>
        <v>-7.6363289161411247E-5</v>
      </c>
      <c r="EA15" s="45">
        <f t="shared" si="6"/>
        <v>-7.4349866311660662E-5</v>
      </c>
      <c r="EB15" s="45">
        <f t="shared" si="19"/>
        <v>-7.2927526511339371E-5</v>
      </c>
      <c r="EC15" s="45">
        <f t="shared" si="20"/>
        <v>-7.7245001962256417E-5</v>
      </c>
      <c r="ED15" s="45">
        <f t="shared" si="21"/>
        <v>-7.650244810252299E-5</v>
      </c>
      <c r="EE15" s="45">
        <f t="shared" si="22"/>
        <v>-7.6423041084582822E-5</v>
      </c>
      <c r="EF15" s="45">
        <f t="shared" si="23"/>
        <v>-7.2640360102557998E-5</v>
      </c>
      <c r="EG15" s="45">
        <f t="shared" si="24"/>
        <v>-7.7571997576309746E-5</v>
      </c>
      <c r="EH15" s="45">
        <f t="shared" si="25"/>
        <v>-7.5419971410212337E-5</v>
      </c>
      <c r="EI15" s="45">
        <f t="shared" si="26"/>
        <v>-7.9044953541789403E-5</v>
      </c>
      <c r="EJ15" s="45">
        <f t="shared" si="27"/>
        <v>-7.3415743957807049E-5</v>
      </c>
    </row>
    <row r="16" spans="1:140" x14ac:dyDescent="0.25">
      <c r="A16" s="22" t="s">
        <v>15</v>
      </c>
      <c r="B16" s="109">
        <v>20083.762319000001</v>
      </c>
      <c r="C16" s="109">
        <v>328.08561300000002</v>
      </c>
      <c r="D16" s="109">
        <v>194.71147999999999</v>
      </c>
      <c r="E16" s="109">
        <v>1972.2564930000001</v>
      </c>
      <c r="F16" s="109">
        <v>1671.403804</v>
      </c>
      <c r="G16" s="109">
        <v>126.671909</v>
      </c>
      <c r="H16" s="109">
        <v>4716.2305939999997</v>
      </c>
      <c r="I16" s="109">
        <v>108.447548</v>
      </c>
      <c r="J16" s="109">
        <v>33.129573999999998</v>
      </c>
      <c r="K16" s="109">
        <v>29.117775999999999</v>
      </c>
      <c r="L16" s="109">
        <v>17.600092</v>
      </c>
      <c r="M16" s="109">
        <v>162.54192699999999</v>
      </c>
      <c r="N16" s="109">
        <v>22.258939000000002</v>
      </c>
      <c r="O16" s="109">
        <v>18.894207000000002</v>
      </c>
      <c r="P16" s="109">
        <v>1.2466550000000001</v>
      </c>
      <c r="Q16" s="109">
        <v>0.51056800000000002</v>
      </c>
      <c r="R16" s="109">
        <v>0.62108300000000005</v>
      </c>
      <c r="S16" s="109">
        <v>0.56873799999999997</v>
      </c>
      <c r="T16" s="109">
        <v>2.4106359999999998</v>
      </c>
      <c r="U16" s="109">
        <v>149.08303599999999</v>
      </c>
      <c r="V16" s="109">
        <v>31.447209999999998</v>
      </c>
      <c r="W16" s="109">
        <v>20.835379</v>
      </c>
      <c r="X16" s="109">
        <v>4.5294179999999997</v>
      </c>
      <c r="Y16" s="109">
        <v>3.4485000000000002E-2</v>
      </c>
      <c r="Z16" s="109">
        <v>3.10589</v>
      </c>
      <c r="AA16" s="109">
        <v>8.2934319999999992</v>
      </c>
      <c r="AB16" s="109">
        <v>6.729438</v>
      </c>
      <c r="AC16" s="109">
        <v>9.5633999999999997E-2</v>
      </c>
      <c r="AE16" s="109" t="s">
        <v>15</v>
      </c>
      <c r="AF16" s="109">
        <v>392.49584109973301</v>
      </c>
      <c r="AG16" s="109">
        <v>67.941370687198599</v>
      </c>
      <c r="AH16" s="109">
        <v>20.8349448771251</v>
      </c>
      <c r="AI16" s="109">
        <v>33.128864732737</v>
      </c>
      <c r="AJ16" s="109">
        <v>4.5293158594281602</v>
      </c>
      <c r="AK16" s="109">
        <v>108.445272788045</v>
      </c>
      <c r="AL16" s="109">
        <v>108.445272788045</v>
      </c>
      <c r="AM16" s="109">
        <v>110.019206326561</v>
      </c>
      <c r="AN16" s="109">
        <v>6.1396569241653998</v>
      </c>
      <c r="AO16" s="109">
        <v>29.1171460169707</v>
      </c>
      <c r="AP16" s="109">
        <v>9.5631696851551498E-2</v>
      </c>
      <c r="AQ16" s="109">
        <v>17.599733101559099</v>
      </c>
      <c r="AR16" s="109">
        <v>3.4483962446369802E-2</v>
      </c>
      <c r="AS16" s="109">
        <v>1461.73983625544</v>
      </c>
      <c r="AT16" s="109">
        <v>20083.469890121101</v>
      </c>
      <c r="AU16" s="109">
        <v>163.254853270361</v>
      </c>
      <c r="AV16" s="109">
        <v>65.497452915815799</v>
      </c>
      <c r="AW16" s="109">
        <v>46.584314466368298</v>
      </c>
      <c r="AX16" s="109">
        <v>28.171967613189501</v>
      </c>
      <c r="AY16" s="109">
        <v>44.380875234161003</v>
      </c>
      <c r="AZ16" s="109">
        <v>162.53848013253301</v>
      </c>
      <c r="BA16" s="109">
        <v>162.53848013253301</v>
      </c>
      <c r="BB16" s="109">
        <v>3.1058381382187199</v>
      </c>
      <c r="BC16" s="109">
        <v>2279656.05672481</v>
      </c>
      <c r="BD16" s="109">
        <v>0</v>
      </c>
      <c r="BE16" s="109">
        <v>64.618729837748901</v>
      </c>
      <c r="BF16" s="109">
        <v>11.3300559075394</v>
      </c>
      <c r="BG16" s="109">
        <v>493.46109935223598</v>
      </c>
      <c r="BH16" s="109">
        <v>78.201984294018501</v>
      </c>
      <c r="BI16" s="109">
        <v>149.08031122345599</v>
      </c>
      <c r="BJ16" s="109">
        <v>8.2932580847313204</v>
      </c>
      <c r="BK16" s="109">
        <v>31.446568036132799</v>
      </c>
      <c r="BL16" s="109">
        <v>328.08078568902698</v>
      </c>
      <c r="BM16" s="109">
        <v>0</v>
      </c>
      <c r="BN16" s="109">
        <v>4872.7407454841004</v>
      </c>
      <c r="BO16" s="109">
        <v>175.23524642433401</v>
      </c>
      <c r="BP16" s="109">
        <v>19.470582031746499</v>
      </c>
      <c r="BQ16" s="109">
        <v>194.70582845608101</v>
      </c>
      <c r="BR16" s="109">
        <v>0</v>
      </c>
      <c r="BS16" s="109">
        <v>260.27544329115102</v>
      </c>
      <c r="BT16" s="109">
        <v>1.2466310423637901</v>
      </c>
      <c r="BU16" s="109">
        <v>0.51055643217072499</v>
      </c>
      <c r="BV16" s="109">
        <v>0.62107140855106702</v>
      </c>
      <c r="BW16" s="109">
        <v>0.56872301419401705</v>
      </c>
      <c r="BX16" s="109">
        <v>2.41059086324575</v>
      </c>
      <c r="BY16" s="109">
        <v>0.65892354433108902</v>
      </c>
      <c r="BZ16" s="109">
        <v>1452.85446448431</v>
      </c>
      <c r="CA16" s="109">
        <v>13.213239764215601</v>
      </c>
      <c r="CB16" s="109">
        <v>24.0678355245071</v>
      </c>
      <c r="CC16" s="109">
        <v>57.829664189222598</v>
      </c>
      <c r="CD16" s="109">
        <v>0.53504157288866105</v>
      </c>
      <c r="CE16" s="109">
        <v>0</v>
      </c>
      <c r="CF16" s="109">
        <v>21.895046133037901</v>
      </c>
      <c r="CG16" s="109">
        <v>1972.1206564942099</v>
      </c>
      <c r="CH16" s="109">
        <v>1671.2727508985399</v>
      </c>
      <c r="CI16" s="109">
        <v>300.84790559566102</v>
      </c>
      <c r="CJ16" s="109">
        <v>1.6115588765025799</v>
      </c>
      <c r="CK16" s="109">
        <v>0.112316625550466</v>
      </c>
      <c r="CL16" s="109">
        <v>432.38537834091102</v>
      </c>
      <c r="CM16" s="109">
        <v>0.520166056536428</v>
      </c>
      <c r="CN16" s="109">
        <v>445.75635196360099</v>
      </c>
      <c r="CO16" s="109">
        <v>2.66183574490318</v>
      </c>
      <c r="CP16" s="109">
        <v>4.4502097666076903</v>
      </c>
      <c r="CQ16" s="109">
        <v>636.96188705313705</v>
      </c>
      <c r="CR16" s="109">
        <v>24.079588606400101</v>
      </c>
      <c r="CS16" s="109">
        <v>14.725168873162501</v>
      </c>
      <c r="CT16" s="109">
        <v>13.8401750262625</v>
      </c>
      <c r="CU16" s="109">
        <v>4.7951843169805497E-2</v>
      </c>
      <c r="CV16" s="109">
        <v>126.669183228205</v>
      </c>
      <c r="CW16" s="109">
        <v>63.712819101272601</v>
      </c>
      <c r="CX16" s="109">
        <v>6.7293054771168404</v>
      </c>
      <c r="CY16" s="109">
        <v>0</v>
      </c>
      <c r="CZ16" s="109">
        <v>69.896538463545198</v>
      </c>
      <c r="DA16" s="109">
        <v>222.88892980859401</v>
      </c>
      <c r="DB16" s="109">
        <v>22.258433966239199</v>
      </c>
      <c r="DC16" s="109">
        <v>0</v>
      </c>
      <c r="DD16" s="109">
        <v>771.51208560478801</v>
      </c>
      <c r="DE16" s="109">
        <v>4716.1611022591796</v>
      </c>
      <c r="DF16" s="109">
        <v>18.893801268296698</v>
      </c>
      <c r="DG16" s="109">
        <v>168.63512126904899</v>
      </c>
      <c r="DI16" s="45">
        <f t="shared" si="7"/>
        <v>-1.456046303751095E-5</v>
      </c>
      <c r="DJ16" s="45">
        <f t="shared" si="8"/>
        <v>-1.4713571036842984E-5</v>
      </c>
      <c r="DK16" s="45">
        <f t="shared" si="9"/>
        <v>-2.9025221928294061E-5</v>
      </c>
      <c r="DL16" s="45">
        <f t="shared" si="0"/>
        <v>-6.8873651207275539E-5</v>
      </c>
      <c r="DM16" s="45">
        <f t="shared" si="1"/>
        <v>-7.8409000354357847E-5</v>
      </c>
      <c r="DN16" s="45">
        <f t="shared" si="10"/>
        <v>-2.1518360436166885E-5</v>
      </c>
      <c r="DO16" s="45">
        <f t="shared" si="11"/>
        <v>-1.4734593535019302E-5</v>
      </c>
      <c r="DP16" s="45">
        <f t="shared" si="12"/>
        <v>-2.097983769070478E-5</v>
      </c>
      <c r="DQ16" s="45">
        <f t="shared" si="13"/>
        <v>-2.1408885698259379E-5</v>
      </c>
      <c r="DR16" s="45">
        <f t="shared" si="14"/>
        <v>-2.1635684995270303E-5</v>
      </c>
      <c r="DS16" s="45">
        <f t="shared" si="15"/>
        <v>-2.0391850275592066E-5</v>
      </c>
      <c r="DT16" s="45">
        <f t="shared" si="16"/>
        <v>-2.1206020690137107E-5</v>
      </c>
      <c r="DU16" s="45">
        <f t="shared" si="17"/>
        <v>-2.2689031170918598E-5</v>
      </c>
      <c r="DV16" s="45">
        <f t="shared" si="18"/>
        <v>-2.1473867799958323E-5</v>
      </c>
      <c r="DW16" s="45">
        <f t="shared" si="2"/>
        <v>-1.9217535091899899E-5</v>
      </c>
      <c r="DX16" s="45">
        <f t="shared" si="3"/>
        <v>-2.2656784747629388E-5</v>
      </c>
      <c r="DY16" s="45">
        <f t="shared" si="4"/>
        <v>-1.8663284831552103E-5</v>
      </c>
      <c r="DZ16" s="45">
        <f t="shared" si="5"/>
        <v>-2.6349225799778521E-5</v>
      </c>
      <c r="EA16" s="45">
        <f t="shared" si="6"/>
        <v>-1.8724002400103095E-5</v>
      </c>
      <c r="EB16" s="45">
        <f t="shared" si="19"/>
        <v>-1.8276905388480929E-5</v>
      </c>
      <c r="EC16" s="45">
        <f t="shared" si="20"/>
        <v>-2.041401660749173E-5</v>
      </c>
      <c r="ED16" s="45">
        <f t="shared" si="21"/>
        <v>-2.083585208120553E-5</v>
      </c>
      <c r="EE16" s="45">
        <f t="shared" si="22"/>
        <v>-2.2550484817154988E-5</v>
      </c>
      <c r="EF16" s="45">
        <f t="shared" si="23"/>
        <v>-3.0087099614312992E-5</v>
      </c>
      <c r="EG16" s="45">
        <f t="shared" si="24"/>
        <v>-1.669788089086802E-5</v>
      </c>
      <c r="EH16" s="45">
        <f t="shared" si="25"/>
        <v>-2.0970241111137814E-5</v>
      </c>
      <c r="EI16" s="45">
        <f t="shared" si="26"/>
        <v>-1.969300900902576E-5</v>
      </c>
      <c r="EJ16" s="45">
        <f t="shared" si="27"/>
        <v>-2.4082945903116672E-5</v>
      </c>
    </row>
    <row r="17" spans="1:140" x14ac:dyDescent="0.25">
      <c r="A17" s="22" t="s">
        <v>16</v>
      </c>
      <c r="B17" s="109">
        <v>104468.90768</v>
      </c>
      <c r="C17" s="109">
        <v>1729.4416799999999</v>
      </c>
      <c r="D17" s="109">
        <v>2189.2910080000001</v>
      </c>
      <c r="E17" s="109">
        <v>11309.652679999999</v>
      </c>
      <c r="F17" s="109">
        <v>9584.4514380000001</v>
      </c>
      <c r="G17" s="109">
        <v>1018.651624</v>
      </c>
      <c r="H17" s="109">
        <v>24860.721648999999</v>
      </c>
      <c r="I17" s="109">
        <v>877.715643</v>
      </c>
      <c r="J17" s="109">
        <v>268.132769</v>
      </c>
      <c r="K17" s="109">
        <v>235.66341800000001</v>
      </c>
      <c r="L17" s="109">
        <v>142.44567000000001</v>
      </c>
      <c r="M17" s="109">
        <v>1315.5261660000001</v>
      </c>
      <c r="N17" s="109">
        <v>180.15169399999999</v>
      </c>
      <c r="O17" s="109">
        <v>152.91946100000001</v>
      </c>
      <c r="P17" s="109">
        <v>10.089789</v>
      </c>
      <c r="Q17" s="109">
        <v>4.1319689999999998</v>
      </c>
      <c r="R17" s="109">
        <v>5.0261319999999996</v>
      </c>
      <c r="S17" s="109">
        <v>4.6025790000000004</v>
      </c>
      <c r="T17" s="109">
        <v>19.509378999999999</v>
      </c>
      <c r="U17" s="109">
        <v>1206.5972260000001</v>
      </c>
      <c r="V17" s="109">
        <v>254.51678200000001</v>
      </c>
      <c r="W17" s="109">
        <v>168.63025400000001</v>
      </c>
      <c r="X17" s="109">
        <v>36.659171999999998</v>
      </c>
      <c r="Y17" s="109">
        <v>0.27884900000000001</v>
      </c>
      <c r="Z17" s="109">
        <v>25.137345</v>
      </c>
      <c r="AA17" s="109">
        <v>67.122557999999998</v>
      </c>
      <c r="AB17" s="109">
        <v>54.46443</v>
      </c>
      <c r="AC17" s="109">
        <v>0.77378599999999997</v>
      </c>
      <c r="AE17" s="109" t="s">
        <v>16</v>
      </c>
      <c r="AF17" s="109">
        <v>1944.94241001711</v>
      </c>
      <c r="AG17" s="109">
        <v>336.67104979010202</v>
      </c>
      <c r="AH17" s="109">
        <v>168.560155573553</v>
      </c>
      <c r="AI17" s="109">
        <v>268.02124032564001</v>
      </c>
      <c r="AJ17" s="109">
        <v>36.643903414342901</v>
      </c>
      <c r="AK17" s="109">
        <v>871.14839170948096</v>
      </c>
      <c r="AL17" s="109">
        <v>871.14839170948096</v>
      </c>
      <c r="AM17" s="109">
        <v>545.18119610930398</v>
      </c>
      <c r="AN17" s="109">
        <v>30.423973378523801</v>
      </c>
      <c r="AO17" s="109">
        <v>233.90017133064001</v>
      </c>
      <c r="AP17" s="109">
        <v>0.77346296869988995</v>
      </c>
      <c r="AQ17" s="109">
        <v>142.386400917347</v>
      </c>
      <c r="AR17" s="109">
        <v>0.27873384455148598</v>
      </c>
      <c r="AS17" s="109">
        <v>7729.2188356944198</v>
      </c>
      <c r="AT17" s="109">
        <v>104428.419106371</v>
      </c>
      <c r="AU17" s="109">
        <v>808.97952301218902</v>
      </c>
      <c r="AV17" s="109">
        <v>324.56135480321899</v>
      </c>
      <c r="AW17" s="109">
        <v>230.840245907948</v>
      </c>
      <c r="AX17" s="109">
        <v>139.601121740064</v>
      </c>
      <c r="AY17" s="109">
        <v>219.921404888316</v>
      </c>
      <c r="AZ17" s="109">
        <v>1305.68316900948</v>
      </c>
      <c r="BA17" s="109">
        <v>1305.68316900948</v>
      </c>
      <c r="BB17" s="109">
        <v>25.126903245586</v>
      </c>
      <c r="BC17" s="109">
        <v>18443022.459285501</v>
      </c>
      <c r="BD17" s="109">
        <v>0</v>
      </c>
      <c r="BE17" s="109">
        <v>320.20637356065299</v>
      </c>
      <c r="BF17" s="109">
        <v>56.144181671872701</v>
      </c>
      <c r="BG17" s="109">
        <v>2445.2588685630799</v>
      </c>
      <c r="BH17" s="109">
        <v>387.51645299826299</v>
      </c>
      <c r="BI17" s="109">
        <v>1197.57293540362</v>
      </c>
      <c r="BJ17" s="109">
        <v>67.094657671791495</v>
      </c>
      <c r="BK17" s="109">
        <v>252.61242176499499</v>
      </c>
      <c r="BL17" s="109">
        <v>1728.76950425514</v>
      </c>
      <c r="BM17" s="109">
        <v>0</v>
      </c>
      <c r="BN17" s="109">
        <v>25626.964737075599</v>
      </c>
      <c r="BO17" s="109">
        <v>1969.50548626456</v>
      </c>
      <c r="BP17" s="109">
        <v>218.83395815702801</v>
      </c>
      <c r="BQ17" s="109">
        <v>2188.3394444215901</v>
      </c>
      <c r="BR17" s="109">
        <v>0</v>
      </c>
      <c r="BS17" s="109">
        <v>1289.74785250891</v>
      </c>
      <c r="BT17" s="109">
        <v>10.0856029751628</v>
      </c>
      <c r="BU17" s="109">
        <v>4.1302556625177802</v>
      </c>
      <c r="BV17" s="109">
        <v>5.0240341047561401</v>
      </c>
      <c r="BW17" s="109">
        <v>4.6006712656532001</v>
      </c>
      <c r="BX17" s="109">
        <v>19.501284477357501</v>
      </c>
      <c r="BY17" s="109">
        <v>0.27428864013800902</v>
      </c>
      <c r="BZ17" s="109">
        <v>7199.3595585268704</v>
      </c>
      <c r="CA17" s="109">
        <v>0.110334513222661</v>
      </c>
      <c r="CB17" s="109">
        <v>33.377747939185397</v>
      </c>
      <c r="CC17" s="109">
        <v>356.21281609208597</v>
      </c>
      <c r="CD17" s="109">
        <v>8.8601692793487494E-2</v>
      </c>
      <c r="CE17" s="109">
        <v>0</v>
      </c>
      <c r="CF17" s="109">
        <v>8.0918913046291507</v>
      </c>
      <c r="CG17" s="109">
        <v>11305.713343478999</v>
      </c>
      <c r="CH17" s="109">
        <v>9581.1947324708999</v>
      </c>
      <c r="CI17" s="109">
        <v>1724.5186110081099</v>
      </c>
      <c r="CJ17" s="109">
        <v>0.103043180585768</v>
      </c>
      <c r="CK17" s="109">
        <v>1.7435613261594901E-2</v>
      </c>
      <c r="CL17" s="109">
        <v>39.298242892893903</v>
      </c>
      <c r="CM17" s="109">
        <v>5.0105968876050602</v>
      </c>
      <c r="CN17" s="109">
        <v>3732.8737936883799</v>
      </c>
      <c r="CO17" s="109">
        <v>25.289822949332201</v>
      </c>
      <c r="CP17" s="109">
        <v>11.3233398569641</v>
      </c>
      <c r="CQ17" s="109">
        <v>5332.6197258695802</v>
      </c>
      <c r="CR17" s="109">
        <v>119.322071551858</v>
      </c>
      <c r="CS17" s="109">
        <v>0.19879833296659399</v>
      </c>
      <c r="CT17" s="109">
        <v>36.288993467142802</v>
      </c>
      <c r="CU17" s="109">
        <v>1.52595501233155E-2</v>
      </c>
      <c r="CV17" s="109">
        <v>1018.22550526933</v>
      </c>
      <c r="CW17" s="109">
        <v>315.71766762084798</v>
      </c>
      <c r="CX17" s="109">
        <v>54.441804184751703</v>
      </c>
      <c r="CY17" s="109">
        <v>0</v>
      </c>
      <c r="CZ17" s="109">
        <v>346.360169601145</v>
      </c>
      <c r="DA17" s="109">
        <v>1104.4863923770399</v>
      </c>
      <c r="DB17" s="109">
        <v>180.07672916073199</v>
      </c>
      <c r="DC17" s="109">
        <v>0</v>
      </c>
      <c r="DD17" s="109">
        <v>3823.0911235591202</v>
      </c>
      <c r="DE17" s="109">
        <v>24851.057751230401</v>
      </c>
      <c r="DF17" s="109">
        <v>152.855863687192</v>
      </c>
      <c r="DG17" s="109">
        <v>835.64079635415601</v>
      </c>
      <c r="DI17" s="45">
        <f t="shared" si="7"/>
        <v>-3.8756577940895744E-4</v>
      </c>
      <c r="DJ17" s="45">
        <f t="shared" si="8"/>
        <v>-3.8866632661469218E-4</v>
      </c>
      <c r="DK17" s="45">
        <f t="shared" si="9"/>
        <v>-4.3464462921233516E-4</v>
      </c>
      <c r="DL17" s="45">
        <f t="shared" si="0"/>
        <v>-3.4831631284010922E-4</v>
      </c>
      <c r="DM17" s="45">
        <f t="shared" si="1"/>
        <v>-3.3979049820087836E-4</v>
      </c>
      <c r="DN17" s="45">
        <f t="shared" si="10"/>
        <v>-4.1831644954010421E-4</v>
      </c>
      <c r="DO17" s="45">
        <f t="shared" si="11"/>
        <v>-3.8872153053477949E-4</v>
      </c>
      <c r="DP17" s="45">
        <f t="shared" si="12"/>
        <v>-7.4822083244095025E-3</v>
      </c>
      <c r="DQ17" s="45">
        <f t="shared" si="13"/>
        <v>-4.1594570770269465E-4</v>
      </c>
      <c r="DR17" s="45">
        <f t="shared" si="14"/>
        <v>-7.4820550610871679E-3</v>
      </c>
      <c r="DS17" s="45">
        <f t="shared" si="15"/>
        <v>-4.1608202378494989E-4</v>
      </c>
      <c r="DT17" s="45">
        <f t="shared" si="16"/>
        <v>-7.4821749995659737E-3</v>
      </c>
      <c r="DU17" s="45">
        <f t="shared" si="17"/>
        <v>-4.1612064590414448E-4</v>
      </c>
      <c r="DV17" s="45">
        <f t="shared" si="18"/>
        <v>-4.1588763387031446E-4</v>
      </c>
      <c r="DW17" s="45">
        <f t="shared" si="2"/>
        <v>-4.1487734155785157E-4</v>
      </c>
      <c r="DX17" s="45">
        <f t="shared" si="3"/>
        <v>-4.1465400205557666E-4</v>
      </c>
      <c r="DY17" s="45">
        <f t="shared" si="4"/>
        <v>-4.1739756215306413E-4</v>
      </c>
      <c r="DZ17" s="45">
        <f t="shared" si="5"/>
        <v>-4.1449247189463998E-4</v>
      </c>
      <c r="EA17" s="45">
        <f t="shared" si="6"/>
        <v>-4.1490416699055323E-4</v>
      </c>
      <c r="EB17" s="45">
        <f t="shared" si="19"/>
        <v>-7.4791242694105687E-3</v>
      </c>
      <c r="EC17" s="45">
        <f t="shared" si="20"/>
        <v>-7.4822580265257914E-3</v>
      </c>
      <c r="ED17" s="45">
        <f t="shared" si="21"/>
        <v>-4.1569306090829763E-4</v>
      </c>
      <c r="EE17" s="45">
        <f t="shared" si="22"/>
        <v>-4.1650110529220025E-4</v>
      </c>
      <c r="EF17" s="45">
        <f t="shared" si="23"/>
        <v>-4.1296704852460342E-4</v>
      </c>
      <c r="EG17" s="45">
        <f t="shared" si="24"/>
        <v>-4.1538811732105596E-4</v>
      </c>
      <c r="EH17" s="45">
        <f t="shared" si="25"/>
        <v>-4.1566246936689834E-4</v>
      </c>
      <c r="EI17" s="45">
        <f t="shared" si="26"/>
        <v>-4.1542370402659109E-4</v>
      </c>
      <c r="EJ17" s="45">
        <f t="shared" si="27"/>
        <v>-4.1746852503149652E-4</v>
      </c>
    </row>
    <row r="18" spans="1:140" x14ac:dyDescent="0.25">
      <c r="A18" s="22" t="s">
        <v>17</v>
      </c>
      <c r="B18" s="109">
        <v>21973.502085</v>
      </c>
      <c r="C18" s="109">
        <v>363.14487100000002</v>
      </c>
      <c r="D18" s="109">
        <v>428.67926899999998</v>
      </c>
      <c r="E18" s="109">
        <v>2350.4151590000001</v>
      </c>
      <c r="F18" s="109">
        <v>1991.877254</v>
      </c>
      <c r="G18" s="109">
        <v>204.53257099999999</v>
      </c>
      <c r="H18" s="109">
        <v>5220.2072600000001</v>
      </c>
      <c r="I18" s="109">
        <v>199.13647800000001</v>
      </c>
      <c r="J18" s="109">
        <v>60.806621</v>
      </c>
      <c r="K18" s="109">
        <v>114.926614</v>
      </c>
      <c r="L18" s="109">
        <v>14.627025</v>
      </c>
      <c r="M18" s="109">
        <v>412.69102099999998</v>
      </c>
      <c r="N18" s="109">
        <v>50.149785000000001</v>
      </c>
      <c r="O18" s="109">
        <v>18.179279000000001</v>
      </c>
      <c r="P18" s="109">
        <v>2.012975</v>
      </c>
      <c r="Q18" s="109">
        <v>0.82438500000000003</v>
      </c>
      <c r="R18" s="109">
        <v>1.0028360000000001</v>
      </c>
      <c r="S18" s="109">
        <v>0.91831499999999999</v>
      </c>
      <c r="T18" s="109">
        <v>3.8923960000000002</v>
      </c>
      <c r="U18" s="109">
        <v>272.68948999999998</v>
      </c>
      <c r="V18" s="109">
        <v>57.881219000000002</v>
      </c>
      <c r="W18" s="109">
        <v>62.687227999999998</v>
      </c>
      <c r="X18" s="109">
        <v>8.3582909999999995</v>
      </c>
      <c r="Y18" s="109">
        <v>5.5717999999999997E-2</v>
      </c>
      <c r="Z18" s="109">
        <v>5.6418330000000001</v>
      </c>
      <c r="AA18" s="109">
        <v>13.391159999999999</v>
      </c>
      <c r="AB18" s="109">
        <v>12.328497</v>
      </c>
      <c r="AC18" s="109">
        <v>0.154446</v>
      </c>
      <c r="AE18" s="109" t="s">
        <v>17</v>
      </c>
      <c r="AF18" s="109">
        <v>313.47833105446102</v>
      </c>
      <c r="AG18" s="109">
        <v>47.971679227689698</v>
      </c>
      <c r="AH18" s="109">
        <v>62.687216840903403</v>
      </c>
      <c r="AI18" s="109">
        <v>60.806615537268499</v>
      </c>
      <c r="AJ18" s="109">
        <v>8.3582885099561803</v>
      </c>
      <c r="AK18" s="109">
        <v>199.136425959223</v>
      </c>
      <c r="AL18" s="109">
        <v>199.136425959223</v>
      </c>
      <c r="AM18" s="109">
        <v>102.385106244233</v>
      </c>
      <c r="AN18" s="109">
        <v>104.967795154421</v>
      </c>
      <c r="AO18" s="109">
        <v>114.926609417325</v>
      </c>
      <c r="AP18" s="109">
        <v>0.15444583033573001</v>
      </c>
      <c r="AQ18" s="109">
        <v>14.6270095274259</v>
      </c>
      <c r="AR18" s="109">
        <v>5.5717768737776702E-2</v>
      </c>
      <c r="AS18" s="109">
        <v>1540.7431061212201</v>
      </c>
      <c r="AT18" s="109">
        <v>21973.495722085299</v>
      </c>
      <c r="AU18" s="109">
        <v>170.03824565147701</v>
      </c>
      <c r="AV18" s="109">
        <v>78.844535143077096</v>
      </c>
      <c r="AW18" s="109">
        <v>30.720412510754102</v>
      </c>
      <c r="AX18" s="109">
        <v>3.4987803677256899</v>
      </c>
      <c r="AY18" s="109">
        <v>60.795792628865598</v>
      </c>
      <c r="AZ18" s="109">
        <v>412.690929298345</v>
      </c>
      <c r="BA18" s="109">
        <v>412.690929298345</v>
      </c>
      <c r="BB18" s="109">
        <v>5.6418249162502603</v>
      </c>
      <c r="BC18" s="109">
        <v>3680955.6629454801</v>
      </c>
      <c r="BD18" s="109">
        <v>0</v>
      </c>
      <c r="BE18" s="109">
        <v>44.327612173353799</v>
      </c>
      <c r="BF18" s="109">
        <v>9.5929091418611492</v>
      </c>
      <c r="BG18" s="109">
        <v>475.586144163661</v>
      </c>
      <c r="BH18" s="109">
        <v>62.4584716571459</v>
      </c>
      <c r="BI18" s="109">
        <v>272.690256226136</v>
      </c>
      <c r="BJ18" s="109">
        <v>13.391149261112099</v>
      </c>
      <c r="BK18" s="109">
        <v>57.8811884149235</v>
      </c>
      <c r="BL18" s="109">
        <v>363.14476548554001</v>
      </c>
      <c r="BM18" s="109">
        <v>0</v>
      </c>
      <c r="BN18" s="109">
        <v>5368.3582245076796</v>
      </c>
      <c r="BO18" s="109">
        <v>385.81124995078102</v>
      </c>
      <c r="BP18" s="109">
        <v>42.867908604529397</v>
      </c>
      <c r="BQ18" s="109">
        <v>428.67915855531101</v>
      </c>
      <c r="BR18" s="109">
        <v>0</v>
      </c>
      <c r="BS18" s="109">
        <v>217.09570861844</v>
      </c>
      <c r="BT18" s="109">
        <v>2.0129726602192402</v>
      </c>
      <c r="BU18" s="109">
        <v>0.82438503049763801</v>
      </c>
      <c r="BV18" s="109">
        <v>1.0028362606083601</v>
      </c>
      <c r="BW18" s="109">
        <v>0.91831324418723803</v>
      </c>
      <c r="BX18" s="109">
        <v>3.89238488475889</v>
      </c>
      <c r="BY18" s="109">
        <v>5.5341101429146201E-2</v>
      </c>
      <c r="BZ18" s="109">
        <v>1360.09196470497</v>
      </c>
      <c r="CA18" s="109">
        <v>2.3366653571211999E-2</v>
      </c>
      <c r="CB18" s="109">
        <v>6.6424488815401403</v>
      </c>
      <c r="CC18" s="109">
        <v>71.199338651983894</v>
      </c>
      <c r="CD18" s="109">
        <v>2.3012311514189501E-2</v>
      </c>
      <c r="CE18" s="109">
        <v>0</v>
      </c>
      <c r="CF18" s="109">
        <v>1.6086214801831999</v>
      </c>
      <c r="CG18" s="109">
        <v>2350.5208588569399</v>
      </c>
      <c r="CH18" s="109">
        <v>1991.98303025528</v>
      </c>
      <c r="CI18" s="109">
        <v>358.53782860166302</v>
      </c>
      <c r="CJ18" s="109">
        <v>2.13795664941549E-2</v>
      </c>
      <c r="CK18" s="109">
        <v>3.9088856462573696E-3</v>
      </c>
      <c r="CL18" s="109">
        <v>10.8614737393144</v>
      </c>
      <c r="CM18" s="109">
        <v>0.98234309176187795</v>
      </c>
      <c r="CN18" s="109">
        <v>776.50413384260003</v>
      </c>
      <c r="CO18" s="109">
        <v>5.10460512773028</v>
      </c>
      <c r="CP18" s="109">
        <v>2.2962054594156598</v>
      </c>
      <c r="CQ18" s="109">
        <v>1109.2740191361099</v>
      </c>
      <c r="CR18" s="109">
        <v>29.811779227108001</v>
      </c>
      <c r="CS18" s="109">
        <v>4.0234389821260201E-2</v>
      </c>
      <c r="CT18" s="109">
        <v>7.33896237283464</v>
      </c>
      <c r="CU18" s="109">
        <v>3.6355633206016399E-3</v>
      </c>
      <c r="CV18" s="109">
        <v>204.532551013519</v>
      </c>
      <c r="CW18" s="109">
        <v>56.128230608157999</v>
      </c>
      <c r="CX18" s="109">
        <v>12.3284925924183</v>
      </c>
      <c r="CY18" s="109">
        <v>0</v>
      </c>
      <c r="CZ18" s="109">
        <v>156.26416050530599</v>
      </c>
      <c r="DA18" s="109">
        <v>215.6397752</v>
      </c>
      <c r="DB18" s="109">
        <v>50.149801309033499</v>
      </c>
      <c r="DC18" s="109">
        <v>0</v>
      </c>
      <c r="DD18" s="109">
        <v>838.07873883278501</v>
      </c>
      <c r="DE18" s="109">
        <v>5220.2055838665701</v>
      </c>
      <c r="DF18" s="109">
        <v>18.179293197915499</v>
      </c>
      <c r="DG18" s="109">
        <v>147.92023966956501</v>
      </c>
      <c r="DI18" s="45">
        <f t="shared" si="7"/>
        <v>-2.8957217088640839E-7</v>
      </c>
      <c r="DJ18" s="45">
        <f t="shared" si="8"/>
        <v>-2.9055748392292525E-7</v>
      </c>
      <c r="DK18" s="45">
        <f t="shared" si="9"/>
        <v>-2.5763944505386443E-7</v>
      </c>
      <c r="DL18" s="45">
        <f t="shared" si="0"/>
        <v>4.4970717847440708E-5</v>
      </c>
      <c r="DM18" s="45">
        <f t="shared" si="1"/>
        <v>5.3103801987606861E-5</v>
      </c>
      <c r="DN18" s="45">
        <f t="shared" si="10"/>
        <v>-9.7717839731668106E-8</v>
      </c>
      <c r="DO18" s="45">
        <f t="shared" si="11"/>
        <v>-3.2108560954147643E-7</v>
      </c>
      <c r="DP18" s="45">
        <f t="shared" si="12"/>
        <v>-2.6133221562160594E-7</v>
      </c>
      <c r="DQ18" s="45">
        <f t="shared" si="13"/>
        <v>-8.9837774424713067E-8</v>
      </c>
      <c r="DR18" s="45">
        <f t="shared" si="14"/>
        <v>-3.9874793526213582E-8</v>
      </c>
      <c r="DS18" s="45">
        <f t="shared" si="15"/>
        <v>-1.0578073189984063E-6</v>
      </c>
      <c r="DT18" s="45">
        <f t="shared" si="16"/>
        <v>-2.2220414381301715E-7</v>
      </c>
      <c r="DU18" s="45">
        <f t="shared" si="17"/>
        <v>3.2520644899910915E-7</v>
      </c>
      <c r="DV18" s="45">
        <f t="shared" si="18"/>
        <v>7.8099442213878276E-7</v>
      </c>
      <c r="DW18" s="45">
        <f t="shared" si="2"/>
        <v>-1.1623496366363258E-6</v>
      </c>
      <c r="DX18" s="45">
        <f t="shared" si="3"/>
        <v>3.6994411555988366E-8</v>
      </c>
      <c r="DY18" s="45">
        <f t="shared" si="4"/>
        <v>2.5987136481258092E-7</v>
      </c>
      <c r="DZ18" s="45">
        <f t="shared" si="5"/>
        <v>-1.9119939911261579E-6</v>
      </c>
      <c r="EA18" s="45">
        <f t="shared" si="6"/>
        <v>-2.855629568572507E-6</v>
      </c>
      <c r="EB18" s="45">
        <f t="shared" si="19"/>
        <v>2.8098851041981728E-6</v>
      </c>
      <c r="EC18" s="45">
        <f t="shared" si="20"/>
        <v>-5.2841106372804197E-7</v>
      </c>
      <c r="ED18" s="45">
        <f t="shared" si="21"/>
        <v>-1.7801228336857481E-7</v>
      </c>
      <c r="EE18" s="45">
        <f t="shared" si="22"/>
        <v>-2.9791303259681252E-7</v>
      </c>
      <c r="EF18" s="45">
        <f t="shared" si="23"/>
        <v>-4.1505837125346115E-6</v>
      </c>
      <c r="EG18" s="45">
        <f t="shared" si="24"/>
        <v>-1.4328232933902594E-6</v>
      </c>
      <c r="EH18" s="45">
        <f t="shared" si="25"/>
        <v>-8.0193858484398373E-7</v>
      </c>
      <c r="EI18" s="45">
        <f t="shared" si="26"/>
        <v>-3.5751168212192837E-7</v>
      </c>
      <c r="EJ18" s="45">
        <f t="shared" si="27"/>
        <v>-1.0985345686805067E-6</v>
      </c>
    </row>
    <row r="19" spans="1:140" x14ac:dyDescent="0.25">
      <c r="A19" s="22" t="s">
        <v>18</v>
      </c>
      <c r="B19" s="109">
        <v>29837.516155000001</v>
      </c>
      <c r="C19" s="109">
        <v>493.480504</v>
      </c>
      <c r="D19" s="109">
        <v>601.19777299999998</v>
      </c>
      <c r="E19" s="109">
        <v>3208.6536719999999</v>
      </c>
      <c r="F19" s="109">
        <v>2719.1980830000002</v>
      </c>
      <c r="G19" s="109">
        <v>283.57254699999999</v>
      </c>
      <c r="H19" s="109">
        <v>7093.7807300000004</v>
      </c>
      <c r="I19" s="109">
        <v>275.08956799999999</v>
      </c>
      <c r="J19" s="109">
        <v>83.999075000000005</v>
      </c>
      <c r="K19" s="109">
        <v>158.76101499999999</v>
      </c>
      <c r="L19" s="109">
        <v>20.206223000000001</v>
      </c>
      <c r="M19" s="109">
        <v>570.09658200000001</v>
      </c>
      <c r="N19" s="109">
        <v>69.277553999999995</v>
      </c>
      <c r="O19" s="109">
        <v>25.113235</v>
      </c>
      <c r="P19" s="109">
        <v>2.7798379999999998</v>
      </c>
      <c r="Q19" s="109">
        <v>1.1383460000000001</v>
      </c>
      <c r="R19" s="109">
        <v>1.3847590000000001</v>
      </c>
      <c r="S19" s="109">
        <v>1.2680009999999999</v>
      </c>
      <c r="T19" s="109">
        <v>5.3748680000000002</v>
      </c>
      <c r="U19" s="109">
        <v>376.69671199999999</v>
      </c>
      <c r="V19" s="109">
        <v>79.957965999999999</v>
      </c>
      <c r="W19" s="109">
        <v>86.596913999999998</v>
      </c>
      <c r="X19" s="109">
        <v>11.546225</v>
      </c>
      <c r="Y19" s="109">
        <v>7.6476000000000002E-2</v>
      </c>
      <c r="Z19" s="109">
        <v>7.793812</v>
      </c>
      <c r="AA19" s="109">
        <v>18.498640999999999</v>
      </c>
      <c r="AB19" s="109">
        <v>17.030695000000001</v>
      </c>
      <c r="AC19" s="109">
        <v>0.213285</v>
      </c>
      <c r="AE19" s="109" t="s">
        <v>18</v>
      </c>
      <c r="AF19" s="109">
        <v>424.15725260993901</v>
      </c>
      <c r="AG19" s="109">
        <v>64.908919751703905</v>
      </c>
      <c r="AH19" s="109">
        <v>86.588929253594799</v>
      </c>
      <c r="AI19" s="109">
        <v>83.991268377005994</v>
      </c>
      <c r="AJ19" s="109">
        <v>11.545147936496701</v>
      </c>
      <c r="AK19" s="109">
        <v>275.06408324757803</v>
      </c>
      <c r="AL19" s="109">
        <v>275.06408324757803</v>
      </c>
      <c r="AM19" s="109">
        <v>138.533975023664</v>
      </c>
      <c r="AN19" s="109">
        <v>142.02853086513699</v>
      </c>
      <c r="AO19" s="109">
        <v>158.74631749608099</v>
      </c>
      <c r="AP19" s="109">
        <v>0.21326473136950699</v>
      </c>
      <c r="AQ19" s="109">
        <v>20.204357245103001</v>
      </c>
      <c r="AR19" s="109">
        <v>7.6468679663376199E-2</v>
      </c>
      <c r="AS19" s="109">
        <v>2093.9613794667198</v>
      </c>
      <c r="AT19" s="109">
        <v>29834.759638239098</v>
      </c>
      <c r="AU19" s="109">
        <v>230.073210175252</v>
      </c>
      <c r="AV19" s="109">
        <v>106.68201900741499</v>
      </c>
      <c r="AW19" s="109">
        <v>41.566766504609802</v>
      </c>
      <c r="AX19" s="109">
        <v>4.7340828266373398</v>
      </c>
      <c r="AY19" s="109">
        <v>82.260819199851397</v>
      </c>
      <c r="AZ19" s="109">
        <v>570.04395261384195</v>
      </c>
      <c r="BA19" s="109">
        <v>570.04395261384195</v>
      </c>
      <c r="BB19" s="109">
        <v>7.79306820949519</v>
      </c>
      <c r="BC19" s="109">
        <v>5084451.9360778602</v>
      </c>
      <c r="BD19" s="109">
        <v>0</v>
      </c>
      <c r="BE19" s="109">
        <v>59.9783019707615</v>
      </c>
      <c r="BF19" s="109">
        <v>12.9798595601083</v>
      </c>
      <c r="BG19" s="109">
        <v>643.499929267673</v>
      </c>
      <c r="BH19" s="109">
        <v>84.5105176668946</v>
      </c>
      <c r="BI19" s="109">
        <v>376.66301625688499</v>
      </c>
      <c r="BJ19" s="109">
        <v>18.496918148390399</v>
      </c>
      <c r="BK19" s="109">
        <v>79.950579173583606</v>
      </c>
      <c r="BL19" s="109">
        <v>493.43494597210002</v>
      </c>
      <c r="BM19" s="109">
        <v>0</v>
      </c>
      <c r="BN19" s="109">
        <v>7293.5850818443796</v>
      </c>
      <c r="BO19" s="109">
        <v>541.02821939163402</v>
      </c>
      <c r="BP19" s="109">
        <v>60.114225119484999</v>
      </c>
      <c r="BQ19" s="109">
        <v>601.14244451111904</v>
      </c>
      <c r="BR19" s="109">
        <v>0</v>
      </c>
      <c r="BS19" s="109">
        <v>293.74505382948797</v>
      </c>
      <c r="BT19" s="109">
        <v>2.77959129706377</v>
      </c>
      <c r="BU19" s="109">
        <v>1.1382410796011799</v>
      </c>
      <c r="BV19" s="109">
        <v>1.3846315485260401</v>
      </c>
      <c r="BW19" s="109">
        <v>1.2678829381583601</v>
      </c>
      <c r="BX19" s="109">
        <v>5.3743702374973097</v>
      </c>
      <c r="BY19" s="109">
        <v>7.7069179080341901E-2</v>
      </c>
      <c r="BZ19" s="109">
        <v>1840.2961675229999</v>
      </c>
      <c r="CA19" s="109">
        <v>3.1508397708956797E-2</v>
      </c>
      <c r="CB19" s="109">
        <v>9.33628637323147</v>
      </c>
      <c r="CC19" s="109">
        <v>99.780527585993994</v>
      </c>
      <c r="CD19" s="109">
        <v>2.72499686661485E-2</v>
      </c>
      <c r="CE19" s="109">
        <v>0</v>
      </c>
      <c r="CF19" s="109">
        <v>2.2626358141724099</v>
      </c>
      <c r="CG19" s="109">
        <v>3208.5072854913001</v>
      </c>
      <c r="CH19" s="109">
        <v>2719.0968713430202</v>
      </c>
      <c r="CI19" s="109">
        <v>489.410414148271</v>
      </c>
      <c r="CJ19" s="109">
        <v>2.9223060617735001E-2</v>
      </c>
      <c r="CK19" s="109">
        <v>5.0783302200212701E-3</v>
      </c>
      <c r="CL19" s="109">
        <v>12.3865227009926</v>
      </c>
      <c r="CM19" s="109">
        <v>1.3947541054911601</v>
      </c>
      <c r="CN19" s="109">
        <v>1059.5637730661299</v>
      </c>
      <c r="CO19" s="109">
        <v>7.1068492509465999</v>
      </c>
      <c r="CP19" s="109">
        <v>3.1869257025303499</v>
      </c>
      <c r="CQ19" s="109">
        <v>1513.6436877219001</v>
      </c>
      <c r="CR19" s="109">
        <v>40.337375346496401</v>
      </c>
      <c r="CS19" s="109">
        <v>5.5914982481963402E-2</v>
      </c>
      <c r="CT19" s="109">
        <v>10.204322211456301</v>
      </c>
      <c r="CU19" s="109">
        <v>4.5428913972673703E-3</v>
      </c>
      <c r="CV19" s="109">
        <v>283.54650720230097</v>
      </c>
      <c r="CW19" s="109">
        <v>75.945316558904906</v>
      </c>
      <c r="CX19" s="109">
        <v>17.029104736589499</v>
      </c>
      <c r="CY19" s="109">
        <v>0</v>
      </c>
      <c r="CZ19" s="109">
        <v>211.436043107681</v>
      </c>
      <c r="DA19" s="109">
        <v>291.77520513547898</v>
      </c>
      <c r="DB19" s="109">
        <v>69.271138990671204</v>
      </c>
      <c r="DC19" s="109">
        <v>0</v>
      </c>
      <c r="DD19" s="109">
        <v>1133.9769878590701</v>
      </c>
      <c r="DE19" s="109">
        <v>7093.1257869618603</v>
      </c>
      <c r="DF19" s="109">
        <v>25.110909947158699</v>
      </c>
      <c r="DG19" s="109">
        <v>200.146100205539</v>
      </c>
      <c r="DI19" s="45">
        <f t="shared" si="7"/>
        <v>-9.2384257006621512E-5</v>
      </c>
      <c r="DJ19" s="45">
        <f t="shared" si="8"/>
        <v>-9.2319813104454232E-5</v>
      </c>
      <c r="DK19" s="45">
        <f t="shared" si="9"/>
        <v>-9.2030428863457833E-5</v>
      </c>
      <c r="DL19" s="45">
        <f t="shared" si="0"/>
        <v>-4.5622408543889106E-5</v>
      </c>
      <c r="DM19" s="45">
        <f t="shared" si="1"/>
        <v>-3.7221141634650366E-5</v>
      </c>
      <c r="DN19" s="45">
        <f t="shared" si="10"/>
        <v>-9.1827639785643409E-5</v>
      </c>
      <c r="DO19" s="45">
        <f t="shared" si="11"/>
        <v>-9.2326371940187942E-5</v>
      </c>
      <c r="DP19" s="45">
        <f t="shared" si="12"/>
        <v>-9.264165343398232E-5</v>
      </c>
      <c r="DQ19" s="45">
        <f t="shared" si="13"/>
        <v>-9.293701143745429E-5</v>
      </c>
      <c r="DR19" s="45">
        <f t="shared" si="14"/>
        <v>-9.2576278370325247E-5</v>
      </c>
      <c r="DS19" s="45">
        <f t="shared" si="15"/>
        <v>-9.2335658029730304E-5</v>
      </c>
      <c r="DT19" s="45">
        <f t="shared" si="16"/>
        <v>-9.2316614096205516E-5</v>
      </c>
      <c r="DU19" s="45">
        <f t="shared" si="17"/>
        <v>-9.2598669531414017E-5</v>
      </c>
      <c r="DV19" s="45">
        <f t="shared" si="18"/>
        <v>-9.2582769256933044E-5</v>
      </c>
      <c r="DW19" s="45">
        <f t="shared" si="2"/>
        <v>-8.8747234993499251E-5</v>
      </c>
      <c r="DX19" s="45">
        <f t="shared" si="3"/>
        <v>-9.2169163699043976E-5</v>
      </c>
      <c r="DY19" s="45">
        <f t="shared" si="4"/>
        <v>-9.2038740286203596E-5</v>
      </c>
      <c r="DZ19" s="45">
        <f t="shared" si="5"/>
        <v>-9.3108634488357311E-5</v>
      </c>
      <c r="EA19" s="45">
        <f t="shared" si="6"/>
        <v>-9.2609251555668528E-5</v>
      </c>
      <c r="EB19" s="45">
        <f t="shared" si="19"/>
        <v>-8.9450589935077547E-5</v>
      </c>
      <c r="EC19" s="45">
        <f t="shared" si="20"/>
        <v>-9.238387100033826E-5</v>
      </c>
      <c r="ED19" s="45">
        <f t="shared" si="21"/>
        <v>-9.2205900145580445E-5</v>
      </c>
      <c r="EE19" s="45">
        <f t="shared" si="22"/>
        <v>-9.3282739882434161E-5</v>
      </c>
      <c r="EF19" s="45">
        <f t="shared" si="23"/>
        <v>-9.572070484600895E-5</v>
      </c>
      <c r="EG19" s="45">
        <f t="shared" si="24"/>
        <v>-9.5433467577867354E-5</v>
      </c>
      <c r="EH19" s="45">
        <f t="shared" si="25"/>
        <v>-9.3133955602453685E-5</v>
      </c>
      <c r="EI19" s="45">
        <f t="shared" si="26"/>
        <v>-9.3376307338162144E-5</v>
      </c>
      <c r="EJ19" s="45">
        <f t="shared" si="27"/>
        <v>-9.5030735837067144E-5</v>
      </c>
    </row>
    <row r="20" spans="1:140" x14ac:dyDescent="0.25">
      <c r="A20" s="22" t="s">
        <v>19</v>
      </c>
      <c r="B20" s="109">
        <v>2372.2638729999999</v>
      </c>
      <c r="C20" s="109">
        <v>38.7712</v>
      </c>
      <c r="D20" s="109">
        <v>23.936941000000001</v>
      </c>
      <c r="E20" s="109">
        <v>233.79760200000001</v>
      </c>
      <c r="F20" s="109">
        <v>198.133578</v>
      </c>
      <c r="G20" s="109">
        <v>15.249110999999999</v>
      </c>
      <c r="H20" s="109">
        <v>557.33595700000001</v>
      </c>
      <c r="I20" s="109">
        <v>14.846786</v>
      </c>
      <c r="J20" s="109">
        <v>4.5335320000000001</v>
      </c>
      <c r="K20" s="109">
        <v>8.5684470000000008</v>
      </c>
      <c r="L20" s="109">
        <v>1.0905050000000001</v>
      </c>
      <c r="M20" s="109">
        <v>30.768525</v>
      </c>
      <c r="N20" s="109">
        <v>3.738982</v>
      </c>
      <c r="O20" s="109">
        <v>1.3553740000000001</v>
      </c>
      <c r="P20" s="109">
        <v>0.15002399999999999</v>
      </c>
      <c r="Q20" s="109">
        <v>6.1490000000000003E-2</v>
      </c>
      <c r="R20" s="109">
        <v>7.4745000000000006E-2</v>
      </c>
      <c r="S20" s="109">
        <v>6.8417000000000006E-2</v>
      </c>
      <c r="T20" s="109">
        <v>0.28999000000000003</v>
      </c>
      <c r="U20" s="109">
        <v>20.330615999999999</v>
      </c>
      <c r="V20" s="109">
        <v>4.3153620000000004</v>
      </c>
      <c r="W20" s="109">
        <v>4.6737099999999998</v>
      </c>
      <c r="X20" s="109">
        <v>0.62317800000000001</v>
      </c>
      <c r="Y20" s="109">
        <v>4.0480000000000004E-3</v>
      </c>
      <c r="Z20" s="109">
        <v>0.42064000000000001</v>
      </c>
      <c r="AA20" s="109">
        <v>0.99838000000000005</v>
      </c>
      <c r="AB20" s="109">
        <v>0.91914600000000002</v>
      </c>
      <c r="AC20" s="109">
        <v>1.1450999999999999E-2</v>
      </c>
      <c r="AE20" s="109" t="s">
        <v>19</v>
      </c>
      <c r="AF20" s="109">
        <v>36.033058941985097</v>
      </c>
      <c r="AG20" s="109">
        <v>5.5141485935366497</v>
      </c>
      <c r="AH20" s="109">
        <v>4.6737091570677398</v>
      </c>
      <c r="AI20" s="109">
        <v>4.5335290794549801</v>
      </c>
      <c r="AJ20" s="109">
        <v>0.62318030603614405</v>
      </c>
      <c r="AK20" s="109">
        <v>14.8467841402929</v>
      </c>
      <c r="AL20" s="109">
        <v>14.8467841402929</v>
      </c>
      <c r="AM20" s="109">
        <v>11.768741578053501</v>
      </c>
      <c r="AN20" s="109">
        <v>12.0656097700038</v>
      </c>
      <c r="AO20" s="109">
        <v>8.5684514396115201</v>
      </c>
      <c r="AP20" s="109">
        <v>1.1451100349253099E-2</v>
      </c>
      <c r="AQ20" s="109">
        <v>1.09050422257465</v>
      </c>
      <c r="AR20" s="109">
        <v>4.0480282960035597E-3</v>
      </c>
      <c r="AS20" s="109">
        <v>164.653382971745</v>
      </c>
      <c r="AT20" s="109">
        <v>2372.26326192342</v>
      </c>
      <c r="AU20" s="109">
        <v>19.545198039885499</v>
      </c>
      <c r="AV20" s="109">
        <v>9.0628532388412495</v>
      </c>
      <c r="AW20" s="109">
        <v>3.53118357036736</v>
      </c>
      <c r="AX20" s="109">
        <v>0.40216913291679202</v>
      </c>
      <c r="AY20" s="109">
        <v>6.9882272088432797</v>
      </c>
      <c r="AZ20" s="109">
        <v>30.768526141397601</v>
      </c>
      <c r="BA20" s="109">
        <v>30.768526141397601</v>
      </c>
      <c r="BB20" s="109">
        <v>0.42064073233295801</v>
      </c>
      <c r="BC20" s="109">
        <v>274437.38685802702</v>
      </c>
      <c r="BD20" s="109">
        <v>0</v>
      </c>
      <c r="BE20" s="109">
        <v>5.0952871707797103</v>
      </c>
      <c r="BF20" s="109">
        <v>1.1026647104124401</v>
      </c>
      <c r="BG20" s="109">
        <v>54.666678258003202</v>
      </c>
      <c r="BH20" s="109">
        <v>7.1793404200355999</v>
      </c>
      <c r="BI20" s="109">
        <v>20.330677538761101</v>
      </c>
      <c r="BJ20" s="109">
        <v>0.99837650427420999</v>
      </c>
      <c r="BK20" s="109">
        <v>4.3153732278272097</v>
      </c>
      <c r="BL20" s="109">
        <v>38.771181078501002</v>
      </c>
      <c r="BM20" s="109">
        <v>0</v>
      </c>
      <c r="BN20" s="109">
        <v>574.36524827901599</v>
      </c>
      <c r="BO20" s="109">
        <v>21.543236682043901</v>
      </c>
      <c r="BP20" s="109">
        <v>2.3936892420399301</v>
      </c>
      <c r="BQ20" s="109">
        <v>23.936925924083798</v>
      </c>
      <c r="BR20" s="109">
        <v>0</v>
      </c>
      <c r="BS20" s="109">
        <v>24.954269405975602</v>
      </c>
      <c r="BT20" s="109">
        <v>0.150023427930356</v>
      </c>
      <c r="BU20" s="109">
        <v>6.1490014458792798E-2</v>
      </c>
      <c r="BV20" s="109">
        <v>7.4744668072774495E-2</v>
      </c>
      <c r="BW20" s="109">
        <v>6.8416591220092901E-2</v>
      </c>
      <c r="BX20" s="109">
        <v>0.28999140705368798</v>
      </c>
      <c r="BY20" s="109">
        <v>4.9394357876287598E-3</v>
      </c>
      <c r="BZ20" s="109">
        <v>156.33698677704601</v>
      </c>
      <c r="CA20" s="109">
        <v>2.4676944096297801E-3</v>
      </c>
      <c r="CB20" s="109">
        <v>0.56108213914471605</v>
      </c>
      <c r="CC20" s="109">
        <v>6.1228242918478504</v>
      </c>
      <c r="CD20" s="109">
        <v>3.82954240248681E-3</v>
      </c>
      <c r="CE20" s="109">
        <v>0</v>
      </c>
      <c r="CF20" s="109">
        <v>0.13527151833418699</v>
      </c>
      <c r="CG20" s="109">
        <v>233.806407352951</v>
      </c>
      <c r="CH20" s="109">
        <v>198.14239218956101</v>
      </c>
      <c r="CI20" s="109">
        <v>35.664015163389998</v>
      </c>
      <c r="CJ20" s="109">
        <v>2.1119599308851E-3</v>
      </c>
      <c r="CK20" s="109">
        <v>4.8407603112926199E-4</v>
      </c>
      <c r="CL20" s="109">
        <v>1.98335156335256</v>
      </c>
      <c r="CM20" s="109">
        <v>7.7787287080364004E-2</v>
      </c>
      <c r="CN20" s="109">
        <v>77.379461603752205</v>
      </c>
      <c r="CO20" s="109">
        <v>0.45632230305836102</v>
      </c>
      <c r="CP20" s="109">
        <v>0.20894991220092901</v>
      </c>
      <c r="CQ20" s="109">
        <v>110.538376744544</v>
      </c>
      <c r="CR20" s="109">
        <v>3.4267343101752301</v>
      </c>
      <c r="CS20" s="109">
        <v>3.6340728285851201E-3</v>
      </c>
      <c r="CT20" s="109">
        <v>0.66098105546277697</v>
      </c>
      <c r="CU20" s="109">
        <v>5.1698939224083295E-4</v>
      </c>
      <c r="CV20" s="109">
        <v>15.249105891301101</v>
      </c>
      <c r="CW20" s="109">
        <v>6.4517132629187897</v>
      </c>
      <c r="CX20" s="109">
        <v>0.91914994969173802</v>
      </c>
      <c r="CY20" s="109">
        <v>0</v>
      </c>
      <c r="CZ20" s="109">
        <v>17.9619282402553</v>
      </c>
      <c r="DA20" s="109">
        <v>24.786902775045</v>
      </c>
      <c r="DB20" s="109">
        <v>3.73897386490543</v>
      </c>
      <c r="DC20" s="109">
        <v>0</v>
      </c>
      <c r="DD20" s="109">
        <v>96.333699150978006</v>
      </c>
      <c r="DE20" s="109">
        <v>557.33582576872402</v>
      </c>
      <c r="DF20" s="109">
        <v>1.3553749163350499</v>
      </c>
      <c r="DG20" s="109">
        <v>17.002823059675698</v>
      </c>
      <c r="DI20" s="45">
        <f t="shared" si="7"/>
        <v>-2.5759216198456132E-7</v>
      </c>
      <c r="DJ20" s="45">
        <f t="shared" si="8"/>
        <v>-4.8802974885317706E-7</v>
      </c>
      <c r="DK20" s="45">
        <f t="shared" si="9"/>
        <v>-6.2981799564671986E-7</v>
      </c>
      <c r="DL20" s="45">
        <f t="shared" si="0"/>
        <v>3.7662289414698058E-5</v>
      </c>
      <c r="DM20" s="45">
        <f t="shared" si="1"/>
        <v>4.4486096955296894E-5</v>
      </c>
      <c r="DN20" s="45">
        <f t="shared" si="10"/>
        <v>-3.3501617888292406E-7</v>
      </c>
      <c r="DO20" s="45">
        <f t="shared" si="11"/>
        <v>-2.354617073207522E-7</v>
      </c>
      <c r="DP20" s="45">
        <f t="shared" si="12"/>
        <v>-1.2525991143318897E-7</v>
      </c>
      <c r="DQ20" s="45">
        <f t="shared" si="13"/>
        <v>-6.4420964052894321E-7</v>
      </c>
      <c r="DR20" s="45">
        <f t="shared" si="14"/>
        <v>5.1813491048055596E-7</v>
      </c>
      <c r="DS20" s="45">
        <f t="shared" si="15"/>
        <v>-7.1290397576887722E-7</v>
      </c>
      <c r="DT20" s="45">
        <f t="shared" si="16"/>
        <v>3.7096272909892722E-8</v>
      </c>
      <c r="DU20" s="45">
        <f t="shared" si="17"/>
        <v>-2.1757511991186855E-6</v>
      </c>
      <c r="DV20" s="45">
        <f t="shared" si="18"/>
        <v>6.7607542260562694E-7</v>
      </c>
      <c r="DW20" s="45">
        <f t="shared" si="2"/>
        <v>-3.8131875165924066E-6</v>
      </c>
      <c r="DX20" s="45">
        <f t="shared" si="3"/>
        <v>2.351405561065424E-7</v>
      </c>
      <c r="DY20" s="45">
        <f t="shared" si="4"/>
        <v>-4.4407950432924921E-6</v>
      </c>
      <c r="DZ20" s="45">
        <f t="shared" si="5"/>
        <v>-5.9748294591187618E-6</v>
      </c>
      <c r="EA20" s="45">
        <f t="shared" si="6"/>
        <v>4.8520765817848821E-6</v>
      </c>
      <c r="EB20" s="45">
        <f t="shared" si="19"/>
        <v>3.0269009607009632E-6</v>
      </c>
      <c r="EC20" s="45">
        <f t="shared" si="20"/>
        <v>2.6018274270625723E-6</v>
      </c>
      <c r="ED20" s="45">
        <f t="shared" si="21"/>
        <v>-1.8035613249267156E-7</v>
      </c>
      <c r="EE20" s="45">
        <f t="shared" si="22"/>
        <v>3.7004453688026217E-6</v>
      </c>
      <c r="EF20" s="45">
        <f t="shared" si="23"/>
        <v>6.9901194563597726E-6</v>
      </c>
      <c r="EG20" s="45">
        <f t="shared" si="24"/>
        <v>1.7409969522579746E-6</v>
      </c>
      <c r="EH20" s="45">
        <f t="shared" si="25"/>
        <v>-3.5013980549081409E-6</v>
      </c>
      <c r="EI20" s="45">
        <f t="shared" si="26"/>
        <v>4.2971320530180215E-6</v>
      </c>
      <c r="EJ20" s="45">
        <f t="shared" si="27"/>
        <v>8.7633615491926102E-6</v>
      </c>
    </row>
    <row r="21" spans="1:140" x14ac:dyDescent="0.25">
      <c r="A21" s="22" t="s">
        <v>20</v>
      </c>
      <c r="B21" s="109">
        <v>353.98296099999999</v>
      </c>
      <c r="C21" s="109">
        <v>5.839175</v>
      </c>
      <c r="D21" s="109">
        <v>6.3437060000000001</v>
      </c>
      <c r="E21" s="109">
        <v>37.362096999999999</v>
      </c>
      <c r="F21" s="109">
        <v>31.662797999999999</v>
      </c>
      <c r="G21" s="109">
        <v>3.1230359999999999</v>
      </c>
      <c r="H21" s="109">
        <v>83.938176999999996</v>
      </c>
      <c r="I21" s="109">
        <v>3.0406430000000002</v>
      </c>
      <c r="J21" s="109">
        <v>0.92846600000000001</v>
      </c>
      <c r="K21" s="109">
        <v>1.7548330000000001</v>
      </c>
      <c r="L21" s="109">
        <v>0.22334300000000001</v>
      </c>
      <c r="M21" s="109">
        <v>6.3014340000000004</v>
      </c>
      <c r="N21" s="109">
        <v>0.76574799999999998</v>
      </c>
      <c r="O21" s="109">
        <v>0.27758500000000003</v>
      </c>
      <c r="P21" s="109">
        <v>3.0709E-2</v>
      </c>
      <c r="Q21" s="109">
        <v>1.2585000000000001E-2</v>
      </c>
      <c r="R21" s="109">
        <v>1.5313E-2</v>
      </c>
      <c r="S21" s="109">
        <v>1.4019E-2</v>
      </c>
      <c r="T21" s="109">
        <v>5.9422999999999997E-2</v>
      </c>
      <c r="U21" s="109">
        <v>4.1637360000000001</v>
      </c>
      <c r="V21" s="109">
        <v>0.88379600000000003</v>
      </c>
      <c r="W21" s="109">
        <v>0.95717600000000003</v>
      </c>
      <c r="X21" s="109">
        <v>0.12762599999999999</v>
      </c>
      <c r="Y21" s="109">
        <v>8.4199999999999998E-4</v>
      </c>
      <c r="Z21" s="109">
        <v>8.6150000000000004E-2</v>
      </c>
      <c r="AA21" s="109">
        <v>0.20446900000000001</v>
      </c>
      <c r="AB21" s="109">
        <v>0.188247</v>
      </c>
      <c r="AC21" s="109">
        <v>2.3579999999999999E-3</v>
      </c>
      <c r="AE21" s="109" t="s">
        <v>20</v>
      </c>
      <c r="AF21" s="109">
        <v>5.1050827872484597</v>
      </c>
      <c r="AG21" s="109">
        <v>0.78123381446982698</v>
      </c>
      <c r="AH21" s="109">
        <v>0.95717457672911199</v>
      </c>
      <c r="AI21" s="109">
        <v>0.92846883592784202</v>
      </c>
      <c r="AJ21" s="109">
        <v>0.12762594470014299</v>
      </c>
      <c r="AK21" s="109">
        <v>3.04064330638839</v>
      </c>
      <c r="AL21" s="109">
        <v>3.04064330638839</v>
      </c>
      <c r="AM21" s="109">
        <v>1.6673692537078899</v>
      </c>
      <c r="AN21" s="109">
        <v>1.7094252442840601</v>
      </c>
      <c r="AO21" s="109">
        <v>1.75482922591173</v>
      </c>
      <c r="AP21" s="109">
        <v>2.3580222325704199E-3</v>
      </c>
      <c r="AQ21" s="109">
        <v>0.22334381720554</v>
      </c>
      <c r="AR21" s="109">
        <v>8.4201217222506901E-4</v>
      </c>
      <c r="AS21" s="109">
        <v>24.778261372072901</v>
      </c>
      <c r="AT21" s="109">
        <v>353.98285069969103</v>
      </c>
      <c r="AU21" s="109">
        <v>2.7691213228552001</v>
      </c>
      <c r="AV21" s="109">
        <v>1.28400551755253</v>
      </c>
      <c r="AW21" s="109">
        <v>0.50028922280130195</v>
      </c>
      <c r="AX21" s="109">
        <v>5.69787459836174E-2</v>
      </c>
      <c r="AY21" s="109">
        <v>0.990078678122433</v>
      </c>
      <c r="AZ21" s="109">
        <v>6.3014366116531804</v>
      </c>
      <c r="BA21" s="109">
        <v>6.3014366116531804</v>
      </c>
      <c r="BB21" s="109">
        <v>8.6149947757155398E-2</v>
      </c>
      <c r="BC21" s="109">
        <v>56205.112086068402</v>
      </c>
      <c r="BD21" s="109">
        <v>0</v>
      </c>
      <c r="BE21" s="109">
        <v>0.72188713081664602</v>
      </c>
      <c r="BF21" s="109">
        <v>0.156222912757287</v>
      </c>
      <c r="BG21" s="109">
        <v>7.7450593707278497</v>
      </c>
      <c r="BH21" s="109">
        <v>1.0171535394500499</v>
      </c>
      <c r="BI21" s="109">
        <v>4.1637440610717702</v>
      </c>
      <c r="BJ21" s="109">
        <v>0.20446885129185299</v>
      </c>
      <c r="BK21" s="109">
        <v>0.88379499813401297</v>
      </c>
      <c r="BL21" s="109">
        <v>5.8391662270650402</v>
      </c>
      <c r="BM21" s="109">
        <v>0</v>
      </c>
      <c r="BN21" s="109">
        <v>86.350867022713103</v>
      </c>
      <c r="BO21" s="109">
        <v>5.7093383700127296</v>
      </c>
      <c r="BP21" s="109">
        <v>0.63436929049752799</v>
      </c>
      <c r="BQ21" s="109">
        <v>6.3437076605102503</v>
      </c>
      <c r="BR21" s="109">
        <v>0</v>
      </c>
      <c r="BS21" s="109">
        <v>3.5354662129554599</v>
      </c>
      <c r="BT21" s="109">
        <v>3.0708910061343599E-2</v>
      </c>
      <c r="BU21" s="109">
        <v>1.2584987317030101E-2</v>
      </c>
      <c r="BV21" s="109">
        <v>1.53129271334953E-2</v>
      </c>
      <c r="BW21" s="109">
        <v>1.40189165958431E-2</v>
      </c>
      <c r="BX21" s="109">
        <v>5.9422943108627203E-2</v>
      </c>
      <c r="BY21" s="109">
        <v>8.605937741475E-4</v>
      </c>
      <c r="BZ21" s="109">
        <v>22.149480680004601</v>
      </c>
      <c r="CA21" s="109">
        <v>3.7627492187370802E-4</v>
      </c>
      <c r="CB21" s="109">
        <v>0.102221136041711</v>
      </c>
      <c r="CC21" s="109">
        <v>1.099365111857</v>
      </c>
      <c r="CD21" s="109">
        <v>4.17857001603862E-4</v>
      </c>
      <c r="CE21" s="109">
        <v>0</v>
      </c>
      <c r="CF21" s="109">
        <v>2.4734725221426699E-2</v>
      </c>
      <c r="CG21" s="109">
        <v>37.363720944567604</v>
      </c>
      <c r="CH21" s="109">
        <v>31.664423819945799</v>
      </c>
      <c r="CI21" s="109">
        <v>5.6992971246217596</v>
      </c>
      <c r="CJ21" s="109">
        <v>3.3934958470433201E-4</v>
      </c>
      <c r="CK21" s="109">
        <v>6.5354419660818897E-5</v>
      </c>
      <c r="CL21" s="109">
        <v>0.203162184449698</v>
      </c>
      <c r="CM21" s="109">
        <v>1.49420477631354E-2</v>
      </c>
      <c r="CN21" s="109">
        <v>12.3480083345734</v>
      </c>
      <c r="CO21" s="109">
        <v>7.9404563457288094E-2</v>
      </c>
      <c r="CP21" s="109">
        <v>3.5842951988844601E-2</v>
      </c>
      <c r="CQ21" s="109">
        <v>17.639665393497399</v>
      </c>
      <c r="CR21" s="109">
        <v>0.485494599133451</v>
      </c>
      <c r="CS21" s="109">
        <v>6.2713167545759595E-4</v>
      </c>
      <c r="CT21" s="109">
        <v>0.114327770741359</v>
      </c>
      <c r="CU21" s="109">
        <v>6.3038977055396606E-5</v>
      </c>
      <c r="CV21" s="109">
        <v>3.1230373941368001</v>
      </c>
      <c r="CW21" s="109">
        <v>0.91406487559342497</v>
      </c>
      <c r="CX21" s="109">
        <v>0.18824732751478401</v>
      </c>
      <c r="CY21" s="109">
        <v>0</v>
      </c>
      <c r="CZ21" s="109">
        <v>2.5448028246088699</v>
      </c>
      <c r="DA21" s="109">
        <v>3.5117502111950598</v>
      </c>
      <c r="DB21" s="109">
        <v>0.76575223061323106</v>
      </c>
      <c r="DC21" s="109">
        <v>0</v>
      </c>
      <c r="DD21" s="109">
        <v>13.6483429916566</v>
      </c>
      <c r="DE21" s="109">
        <v>83.938154610140103</v>
      </c>
      <c r="DF21" s="109">
        <v>0.27758443424759</v>
      </c>
      <c r="DG21" s="109">
        <v>2.4089096953791098</v>
      </c>
      <c r="DI21" s="45">
        <f t="shared" si="7"/>
        <v>-3.1159779173971757E-7</v>
      </c>
      <c r="DJ21" s="45">
        <f t="shared" si="8"/>
        <v>-1.5024271339396421E-6</v>
      </c>
      <c r="DK21" s="45">
        <f t="shared" si="9"/>
        <v>2.6175712591186806E-7</v>
      </c>
      <c r="DL21" s="45">
        <f t="shared" si="0"/>
        <v>4.3465027340541172E-5</v>
      </c>
      <c r="DM21" s="45">
        <f t="shared" si="1"/>
        <v>5.1347955597632255E-5</v>
      </c>
      <c r="DN21" s="45">
        <f t="shared" si="10"/>
        <v>4.4640433226697014E-7</v>
      </c>
      <c r="DO21" s="45">
        <f t="shared" si="11"/>
        <v>-2.6674227024520354E-7</v>
      </c>
      <c r="DP21" s="45">
        <f t="shared" si="12"/>
        <v>1.0076434154560807E-7</v>
      </c>
      <c r="DQ21" s="45">
        <f t="shared" si="13"/>
        <v>3.0544229320236391E-6</v>
      </c>
      <c r="DR21" s="45">
        <f t="shared" si="14"/>
        <v>-2.1506822986149539E-6</v>
      </c>
      <c r="DS21" s="45">
        <f t="shared" si="15"/>
        <v>3.6589709101605434E-6</v>
      </c>
      <c r="DT21" s="45">
        <f t="shared" si="16"/>
        <v>4.1445378622394146E-7</v>
      </c>
      <c r="DU21" s="45">
        <f t="shared" si="17"/>
        <v>5.5248113361980571E-6</v>
      </c>
      <c r="DV21" s="45">
        <f t="shared" si="18"/>
        <v>-2.0381231335666375E-6</v>
      </c>
      <c r="DW21" s="45">
        <f t="shared" si="2"/>
        <v>-2.9287393402866249E-6</v>
      </c>
      <c r="DX21" s="45">
        <f t="shared" si="3"/>
        <v>-1.0077846563375051E-6</v>
      </c>
      <c r="DY21" s="45">
        <f t="shared" si="4"/>
        <v>-4.7584734996314317E-6</v>
      </c>
      <c r="DZ21" s="45">
        <f t="shared" si="5"/>
        <v>-5.9493656395131755E-6</v>
      </c>
      <c r="EA21" s="45">
        <f t="shared" si="6"/>
        <v>-9.5739650965618676E-7</v>
      </c>
      <c r="EB21" s="45">
        <f t="shared" si="19"/>
        <v>1.9360189431062679E-6</v>
      </c>
      <c r="EC21" s="45">
        <f t="shared" si="20"/>
        <v>-1.1335941632009117E-6</v>
      </c>
      <c r="ED21" s="45">
        <f t="shared" si="21"/>
        <v>-1.4869479469132347E-6</v>
      </c>
      <c r="EE21" s="45">
        <f t="shared" si="22"/>
        <v>-4.332961700527085E-7</v>
      </c>
      <c r="EF21" s="45">
        <f t="shared" si="23"/>
        <v>1.4456324310012651E-5</v>
      </c>
      <c r="EG21" s="45">
        <f t="shared" si="24"/>
        <v>-6.064172328023317E-7</v>
      </c>
      <c r="EH21" s="45">
        <f t="shared" si="25"/>
        <v>-7.2728945228184658E-7</v>
      </c>
      <c r="EI21" s="45">
        <f t="shared" si="26"/>
        <v>1.7398140953926564E-6</v>
      </c>
      <c r="EJ21" s="45">
        <f t="shared" si="27"/>
        <v>9.4285710008834593E-6</v>
      </c>
    </row>
    <row r="22" spans="1:140" x14ac:dyDescent="0.25">
      <c r="A22" s="22" t="s">
        <v>127</v>
      </c>
      <c r="B22" s="109">
        <v>717.34591</v>
      </c>
      <c r="C22" s="109">
        <v>11.793175</v>
      </c>
      <c r="D22" s="109">
        <v>10.800632</v>
      </c>
      <c r="E22" s="109">
        <v>73.879107000000005</v>
      </c>
      <c r="F22" s="109">
        <v>62.609420999999998</v>
      </c>
      <c r="G22" s="109">
        <v>5.7005249999999998</v>
      </c>
      <c r="H22" s="109">
        <v>169.52685700000001</v>
      </c>
      <c r="I22" s="109">
        <v>5.5501120000000004</v>
      </c>
      <c r="J22" s="109">
        <v>1.694752</v>
      </c>
      <c r="K22" s="109">
        <v>3.2030810000000001</v>
      </c>
      <c r="L22" s="109">
        <v>0.40760600000000002</v>
      </c>
      <c r="M22" s="109">
        <v>11.502015999999999</v>
      </c>
      <c r="N22" s="109">
        <v>1.3977219999999999</v>
      </c>
      <c r="O22" s="109">
        <v>0.50671500000000003</v>
      </c>
      <c r="P22" s="109">
        <v>5.6068E-2</v>
      </c>
      <c r="Q22" s="109">
        <v>2.2977999999999998E-2</v>
      </c>
      <c r="R22" s="109">
        <v>2.7931999999999998E-2</v>
      </c>
      <c r="S22" s="109">
        <v>2.5534999999999999E-2</v>
      </c>
      <c r="T22" s="109">
        <v>0.10831</v>
      </c>
      <c r="U22" s="109">
        <v>7.6001120000000002</v>
      </c>
      <c r="V22" s="109">
        <v>1.6132029999999999</v>
      </c>
      <c r="W22" s="109">
        <v>1.74718</v>
      </c>
      <c r="X22" s="109">
        <v>0.232931</v>
      </c>
      <c r="Y22" s="109">
        <v>1.469E-3</v>
      </c>
      <c r="Z22" s="109">
        <v>0.15723000000000001</v>
      </c>
      <c r="AA22" s="109">
        <v>0.37322899999999998</v>
      </c>
      <c r="AB22" s="109">
        <v>0.34363700000000003</v>
      </c>
      <c r="AC22" s="109">
        <v>4.1279999999999997E-3</v>
      </c>
      <c r="AE22" s="109" t="s">
        <v>127</v>
      </c>
      <c r="AF22" s="109">
        <v>10.5468461988269</v>
      </c>
      <c r="AG22" s="109">
        <v>1.61398425617049</v>
      </c>
      <c r="AH22" s="109">
        <v>1.74717885403914</v>
      </c>
      <c r="AI22" s="109">
        <v>1.6947503304651901</v>
      </c>
      <c r="AJ22" s="109">
        <v>0.232931504788703</v>
      </c>
      <c r="AK22" s="109">
        <v>5.5501008917627397</v>
      </c>
      <c r="AL22" s="109">
        <v>5.5501008917627397</v>
      </c>
      <c r="AM22" s="109">
        <v>3.4446981441475502</v>
      </c>
      <c r="AN22" s="109">
        <v>3.5315916729516901</v>
      </c>
      <c r="AO22" s="109">
        <v>3.2030785911565398</v>
      </c>
      <c r="AP22" s="109">
        <v>4.1279515606417599E-3</v>
      </c>
      <c r="AQ22" s="109">
        <v>0.40760541490333002</v>
      </c>
      <c r="AR22" s="109">
        <v>1.4690479922507499E-3</v>
      </c>
      <c r="AS22" s="109">
        <v>50.058067847266202</v>
      </c>
      <c r="AT22" s="109">
        <v>717.34577672161595</v>
      </c>
      <c r="AU22" s="109">
        <v>5.7208716428387998</v>
      </c>
      <c r="AV22" s="109">
        <v>2.6526920321535399</v>
      </c>
      <c r="AW22" s="109">
        <v>1.03357493392112</v>
      </c>
      <c r="AX22" s="109">
        <v>0.11771495716845901</v>
      </c>
      <c r="AY22" s="109">
        <v>2.0454459920567398</v>
      </c>
      <c r="AZ22" s="109">
        <v>11.502006004323199</v>
      </c>
      <c r="BA22" s="109">
        <v>11.502006004323199</v>
      </c>
      <c r="BB22" s="109">
        <v>0.15723024252484299</v>
      </c>
      <c r="BC22" s="109">
        <v>102592.117644361</v>
      </c>
      <c r="BD22" s="109">
        <v>0</v>
      </c>
      <c r="BE22" s="109">
        <v>1.49138527560065</v>
      </c>
      <c r="BF22" s="109">
        <v>0.322749292429719</v>
      </c>
      <c r="BG22" s="109">
        <v>16.000884645798699</v>
      </c>
      <c r="BH22" s="109">
        <v>2.1013898840662</v>
      </c>
      <c r="BI22" s="109">
        <v>7.6001278276309598</v>
      </c>
      <c r="BJ22" s="109">
        <v>0.37322874588104898</v>
      </c>
      <c r="BK22" s="109">
        <v>1.6132031979999799</v>
      </c>
      <c r="BL22" s="109">
        <v>11.793176415725499</v>
      </c>
      <c r="BM22" s="109">
        <v>0</v>
      </c>
      <c r="BN22" s="109">
        <v>174.51132659270101</v>
      </c>
      <c r="BO22" s="109">
        <v>9.7205698231342001</v>
      </c>
      <c r="BP22" s="109">
        <v>1.0800621062517499</v>
      </c>
      <c r="BQ22" s="109">
        <v>10.800631929385901</v>
      </c>
      <c r="BR22" s="109">
        <v>0</v>
      </c>
      <c r="BS22" s="109">
        <v>7.3040807864559003</v>
      </c>
      <c r="BT22" s="109">
        <v>5.60682761796105E-2</v>
      </c>
      <c r="BU22" s="109">
        <v>2.29778045721655E-2</v>
      </c>
      <c r="BV22" s="109">
        <v>2.7932053053787199E-2</v>
      </c>
      <c r="BW22" s="109">
        <v>2.5534880740752899E-2</v>
      </c>
      <c r="BX22" s="109">
        <v>0.108310168219271</v>
      </c>
      <c r="BY22" s="109">
        <v>1.6942335977777399E-3</v>
      </c>
      <c r="BZ22" s="109">
        <v>45.759687096390401</v>
      </c>
      <c r="CA22" s="109">
        <v>7.4594774737236599E-4</v>
      </c>
      <c r="CB22" s="109">
        <v>0.20081029436112799</v>
      </c>
      <c r="CC22" s="109">
        <v>2.16115249546674</v>
      </c>
      <c r="CD22" s="109">
        <v>8.4666428038382402E-4</v>
      </c>
      <c r="CE22" s="109">
        <v>0</v>
      </c>
      <c r="CF22" s="109">
        <v>4.8582164067968399E-2</v>
      </c>
      <c r="CG22" s="109">
        <v>73.882292785146902</v>
      </c>
      <c r="CH22" s="109">
        <v>62.612610089445297</v>
      </c>
      <c r="CI22" s="109">
        <v>11.269682695701499</v>
      </c>
      <c r="CJ22" s="109">
        <v>6.7083321670883005E-4</v>
      </c>
      <c r="CK22" s="109">
        <v>1.3049196280802701E-4</v>
      </c>
      <c r="CL22" s="109">
        <v>0.413691634418558</v>
      </c>
      <c r="CM22" s="109">
        <v>2.92819830244106E-2</v>
      </c>
      <c r="CN22" s="109">
        <v>24.418573551260199</v>
      </c>
      <c r="CO22" s="109">
        <v>0.15633177068624299</v>
      </c>
      <c r="CP22" s="109">
        <v>7.0617457089788699E-2</v>
      </c>
      <c r="CQ22" s="109">
        <v>34.882964031592202</v>
      </c>
      <c r="CR22" s="109">
        <v>1.0030027168008899</v>
      </c>
      <c r="CS22" s="109">
        <v>1.2351936155249399E-3</v>
      </c>
      <c r="CT22" s="109">
        <v>0.225154631569084</v>
      </c>
      <c r="CU22" s="109">
        <v>1.2671148839542E-4</v>
      </c>
      <c r="CV22" s="109">
        <v>5.7005295239229001</v>
      </c>
      <c r="CW22" s="109">
        <v>1.8884088526129801</v>
      </c>
      <c r="CX22" s="109">
        <v>0.343637148264686</v>
      </c>
      <c r="CY22" s="109">
        <v>0</v>
      </c>
      <c r="CZ22" s="109">
        <v>5.2574368472922899</v>
      </c>
      <c r="DA22" s="109">
        <v>7.2551150627726404</v>
      </c>
      <c r="DB22" s="109">
        <v>1.39772287567919</v>
      </c>
      <c r="DC22" s="109">
        <v>0</v>
      </c>
      <c r="DD22" s="109">
        <v>28.196756804239399</v>
      </c>
      <c r="DE22" s="109">
        <v>169.52681246052299</v>
      </c>
      <c r="DF22" s="109">
        <v>0.50671514786682403</v>
      </c>
      <c r="DG22" s="109">
        <v>4.9767163321575998</v>
      </c>
      <c r="DI22" s="45">
        <f t="shared" si="7"/>
        <v>-1.857937463605278E-7</v>
      </c>
      <c r="DJ22" s="45">
        <f t="shared" si="8"/>
        <v>1.2004617072997063E-7</v>
      </c>
      <c r="DK22" s="45">
        <f t="shared" si="9"/>
        <v>-6.5379599505504854E-9</v>
      </c>
      <c r="DL22" s="45">
        <f t="shared" si="0"/>
        <v>4.3121597922089752E-5</v>
      </c>
      <c r="DM22" s="45">
        <f t="shared" si="1"/>
        <v>5.093625518913427E-5</v>
      </c>
      <c r="DN22" s="45">
        <f t="shared" si="10"/>
        <v>7.9359758974660136E-7</v>
      </c>
      <c r="DO22" s="45">
        <f t="shared" si="11"/>
        <v>-2.627281470614979E-7</v>
      </c>
      <c r="DP22" s="45">
        <f t="shared" si="12"/>
        <v>-2.0014438016193162E-6</v>
      </c>
      <c r="DQ22" s="45">
        <f t="shared" si="13"/>
        <v>-9.8512042467335591E-7</v>
      </c>
      <c r="DR22" s="45">
        <f t="shared" si="14"/>
        <v>-7.5203950829073105E-7</v>
      </c>
      <c r="DS22" s="45">
        <f t="shared" si="15"/>
        <v>-1.4354466568272476E-6</v>
      </c>
      <c r="DT22" s="45">
        <f t="shared" si="16"/>
        <v>-8.6903694100628247E-7</v>
      </c>
      <c r="DU22" s="45">
        <f t="shared" si="17"/>
        <v>6.2650454814965223E-7</v>
      </c>
      <c r="DV22" s="45">
        <f t="shared" si="18"/>
        <v>2.9181457822910087E-7</v>
      </c>
      <c r="DW22" s="45">
        <f t="shared" si="2"/>
        <v>4.9257974334830297E-6</v>
      </c>
      <c r="DX22" s="45">
        <f t="shared" si="3"/>
        <v>-8.504997584578319E-6</v>
      </c>
      <c r="DY22" s="45">
        <f t="shared" si="4"/>
        <v>1.899390920816511E-6</v>
      </c>
      <c r="DZ22" s="45">
        <f t="shared" si="5"/>
        <v>-4.6704228352964922E-6</v>
      </c>
      <c r="EA22" s="45">
        <f t="shared" si="6"/>
        <v>1.5531277905915473E-6</v>
      </c>
      <c r="EB22" s="45">
        <f t="shared" si="19"/>
        <v>2.08255233076061E-6</v>
      </c>
      <c r="EC22" s="45">
        <f t="shared" si="20"/>
        <v>1.2273717564824654E-7</v>
      </c>
      <c r="ED22" s="45">
        <f t="shared" si="21"/>
        <v>-6.5589169975781783E-7</v>
      </c>
      <c r="EE22" s="45">
        <f t="shared" si="22"/>
        <v>2.1671168844167485E-6</v>
      </c>
      <c r="EF22" s="45">
        <f t="shared" si="23"/>
        <v>3.2670014125161345E-5</v>
      </c>
      <c r="EG22" s="45">
        <f t="shared" si="24"/>
        <v>1.5424845321251418E-6</v>
      </c>
      <c r="EH22" s="45">
        <f t="shared" si="25"/>
        <v>-6.8086603932982686E-7</v>
      </c>
      <c r="EI22" s="45">
        <f t="shared" si="26"/>
        <v>4.3145728187870966E-7</v>
      </c>
      <c r="EJ22" s="45">
        <f t="shared" si="27"/>
        <v>-1.1734340658862016E-5</v>
      </c>
    </row>
    <row r="23" spans="1:140" x14ac:dyDescent="0.25">
      <c r="A23" s="22" t="s">
        <v>22</v>
      </c>
      <c r="B23" s="109">
        <v>16112.828006</v>
      </c>
      <c r="C23" s="109">
        <v>264.454634</v>
      </c>
      <c r="D23" s="109">
        <v>219.929913</v>
      </c>
      <c r="E23" s="109">
        <v>1639.2067520000001</v>
      </c>
      <c r="F23" s="109">
        <v>1389.15823</v>
      </c>
      <c r="G23" s="109">
        <v>121.110173</v>
      </c>
      <c r="H23" s="109">
        <v>3801.5347139999999</v>
      </c>
      <c r="I23" s="109">
        <v>117.914964</v>
      </c>
      <c r="J23" s="109">
        <v>36.005572000000001</v>
      </c>
      <c r="K23" s="109">
        <v>68.051631999999998</v>
      </c>
      <c r="L23" s="109">
        <v>8.6611560000000001</v>
      </c>
      <c r="M23" s="109">
        <v>244.36734999999999</v>
      </c>
      <c r="N23" s="109">
        <v>29.695298000000001</v>
      </c>
      <c r="O23" s="109">
        <v>10.764559999999999</v>
      </c>
      <c r="P23" s="109">
        <v>1.1918029999999999</v>
      </c>
      <c r="Q23" s="109">
        <v>0.48819299999999999</v>
      </c>
      <c r="R23" s="109">
        <v>0.59363999999999995</v>
      </c>
      <c r="S23" s="109">
        <v>0.54356800000000005</v>
      </c>
      <c r="T23" s="109">
        <v>2.304144</v>
      </c>
      <c r="U23" s="109">
        <v>161.46789699999999</v>
      </c>
      <c r="V23" s="109">
        <v>34.273327000000002</v>
      </c>
      <c r="W23" s="109">
        <v>37.118997999999998</v>
      </c>
      <c r="X23" s="109">
        <v>4.9492000000000003</v>
      </c>
      <c r="Y23" s="109">
        <v>3.2684999999999999E-2</v>
      </c>
      <c r="Z23" s="109">
        <v>3.3407170000000002</v>
      </c>
      <c r="AA23" s="109">
        <v>7.929252</v>
      </c>
      <c r="AB23" s="109">
        <v>7.3001670000000001</v>
      </c>
      <c r="AC23" s="109">
        <v>9.1260999999999995E-2</v>
      </c>
      <c r="AE23" s="109" t="s">
        <v>22</v>
      </c>
      <c r="AF23" s="109">
        <v>239.12205514217101</v>
      </c>
      <c r="AG23" s="109">
        <v>36.592942876477601</v>
      </c>
      <c r="AH23" s="109">
        <v>37.1189772413383</v>
      </c>
      <c r="AI23" s="109">
        <v>36.005534534032002</v>
      </c>
      <c r="AJ23" s="109">
        <v>4.9491855913655902</v>
      </c>
      <c r="AK23" s="109">
        <v>117.914833936793</v>
      </c>
      <c r="AL23" s="109">
        <v>117.914833936793</v>
      </c>
      <c r="AM23" s="109">
        <v>78.099613928355296</v>
      </c>
      <c r="AN23" s="109">
        <v>80.069693724918295</v>
      </c>
      <c r="AO23" s="109">
        <v>68.051562116188506</v>
      </c>
      <c r="AP23" s="109">
        <v>9.1260833223667903E-2</v>
      </c>
      <c r="AQ23" s="109">
        <v>8.6611571419282498</v>
      </c>
      <c r="AR23" s="109">
        <v>3.2684875332462497E-2</v>
      </c>
      <c r="AS23" s="109">
        <v>1122.6798617725699</v>
      </c>
      <c r="AT23" s="109">
        <v>16112.814445767901</v>
      </c>
      <c r="AU23" s="109">
        <v>129.705631987929</v>
      </c>
      <c r="AV23" s="109">
        <v>60.142817695594097</v>
      </c>
      <c r="AW23" s="109">
        <v>23.433597761782199</v>
      </c>
      <c r="AX23" s="109">
        <v>2.6688803053495498</v>
      </c>
      <c r="AY23" s="109">
        <v>46.3751959094661</v>
      </c>
      <c r="AZ23" s="109">
        <v>244.36707384450301</v>
      </c>
      <c r="BA23" s="109">
        <v>244.36707384450301</v>
      </c>
      <c r="BB23" s="109">
        <v>3.34072796475512</v>
      </c>
      <c r="BC23" s="109">
        <v>2179609.2355331001</v>
      </c>
      <c r="BD23" s="109">
        <v>0</v>
      </c>
      <c r="BE23" s="109">
        <v>33.813243563446797</v>
      </c>
      <c r="BF23" s="109">
        <v>7.3174978989603003</v>
      </c>
      <c r="BG23" s="109">
        <v>362.77833858908701</v>
      </c>
      <c r="BH23" s="109">
        <v>47.643500148879603</v>
      </c>
      <c r="BI23" s="109">
        <v>161.46817390106401</v>
      </c>
      <c r="BJ23" s="109">
        <v>7.9292511360297597</v>
      </c>
      <c r="BK23" s="109">
        <v>34.273314424448998</v>
      </c>
      <c r="BL23" s="109">
        <v>264.45435593688097</v>
      </c>
      <c r="BM23" s="109">
        <v>0</v>
      </c>
      <c r="BN23" s="109">
        <v>3914.5421639136398</v>
      </c>
      <c r="BO23" s="109">
        <v>197.93663749621001</v>
      </c>
      <c r="BP23" s="109">
        <v>21.9929372227935</v>
      </c>
      <c r="BQ23" s="109">
        <v>219.92957471900399</v>
      </c>
      <c r="BR23" s="109">
        <v>0</v>
      </c>
      <c r="BS23" s="109">
        <v>165.601169854087</v>
      </c>
      <c r="BT23" s="109">
        <v>1.1918023833006499</v>
      </c>
      <c r="BU23" s="109">
        <v>0.488193010042273</v>
      </c>
      <c r="BV23" s="109">
        <v>0.59363722621692305</v>
      </c>
      <c r="BW23" s="109">
        <v>0.54356687430546102</v>
      </c>
      <c r="BX23" s="109">
        <v>2.3041528136073599</v>
      </c>
      <c r="BY23" s="109">
        <v>0</v>
      </c>
      <c r="BZ23" s="109">
        <v>1037.4818582079199</v>
      </c>
      <c r="CA23" s="109">
        <v>0.111504248272403</v>
      </c>
      <c r="CB23" s="109">
        <v>6.9611549777608701</v>
      </c>
      <c r="CC23" s="109">
        <v>64.797636751268996</v>
      </c>
      <c r="CD23" s="109">
        <v>5.3574735270093703E-2</v>
      </c>
      <c r="CE23" s="109">
        <v>0</v>
      </c>
      <c r="CF23" s="109">
        <v>7.1328578224948496</v>
      </c>
      <c r="CG23" s="109">
        <v>1639.22277739029</v>
      </c>
      <c r="CH23" s="109">
        <v>1389.1744770115299</v>
      </c>
      <c r="CI23" s="109">
        <v>250.048300378753</v>
      </c>
      <c r="CJ23" s="109">
        <v>1.51021210943743E-2</v>
      </c>
      <c r="CK23" s="109">
        <v>1.9446446751434299E-2</v>
      </c>
      <c r="CL23" s="109">
        <v>3.43904682021858</v>
      </c>
      <c r="CM23" s="109">
        <v>0.24518714549953899</v>
      </c>
      <c r="CN23" s="109">
        <v>533.18080101192095</v>
      </c>
      <c r="CO23" s="109">
        <v>0.81882374038371397</v>
      </c>
      <c r="CP23" s="109">
        <v>5.5963921227753897</v>
      </c>
      <c r="CQ23" s="109">
        <v>761.62242442610898</v>
      </c>
      <c r="CR23" s="109">
        <v>22.740494132314801</v>
      </c>
      <c r="CS23" s="109">
        <v>8.2987248219492105E-2</v>
      </c>
      <c r="CT23" s="109">
        <v>5.09217483269674</v>
      </c>
      <c r="CU23" s="109">
        <v>5.3625608012698601E-3</v>
      </c>
      <c r="CV23" s="109">
        <v>121.110088413895</v>
      </c>
      <c r="CW23" s="109">
        <v>42.814757601888203</v>
      </c>
      <c r="CX23" s="109">
        <v>7.3001542833761004</v>
      </c>
      <c r="CY23" s="109">
        <v>0</v>
      </c>
      <c r="CZ23" s="109">
        <v>119.198806927749</v>
      </c>
      <c r="DA23" s="109">
        <v>164.49061467550101</v>
      </c>
      <c r="DB23" s="109">
        <v>29.6952681675902</v>
      </c>
      <c r="DC23" s="109">
        <v>0</v>
      </c>
      <c r="DD23" s="109">
        <v>639.28867402907395</v>
      </c>
      <c r="DE23" s="109">
        <v>3801.5315790935601</v>
      </c>
      <c r="DF23" s="109">
        <v>10.764570633327899</v>
      </c>
      <c r="DG23" s="109">
        <v>112.833897072797</v>
      </c>
      <c r="DI23" s="45">
        <f t="shared" si="7"/>
        <v>-8.4157989483758094E-7</v>
      </c>
      <c r="DJ23" s="45">
        <f t="shared" si="8"/>
        <v>-1.0514586748600078E-6</v>
      </c>
      <c r="DK23" s="45">
        <f t="shared" si="9"/>
        <v>-1.5381309044778016E-6</v>
      </c>
      <c r="DL23" s="45">
        <f t="shared" si="0"/>
        <v>9.7763081261372938E-6</v>
      </c>
      <c r="DM23" s="45">
        <f t="shared" si="1"/>
        <v>1.1695580229124026E-5</v>
      </c>
      <c r="DN23" s="45">
        <f t="shared" si="10"/>
        <v>-6.9842279065885371E-7</v>
      </c>
      <c r="DO23" s="45">
        <f t="shared" si="11"/>
        <v>-8.2464232884933723E-7</v>
      </c>
      <c r="DP23" s="45">
        <f t="shared" si="12"/>
        <v>-1.1030254565111934E-6</v>
      </c>
      <c r="DQ23" s="45">
        <f t="shared" si="13"/>
        <v>-1.0405602777020066E-6</v>
      </c>
      <c r="DR23" s="45">
        <f t="shared" si="14"/>
        <v>-1.0269233732913624E-6</v>
      </c>
      <c r="DS23" s="45">
        <f t="shared" si="15"/>
        <v>1.3184478489212457E-7</v>
      </c>
      <c r="DT23" s="45">
        <f t="shared" si="16"/>
        <v>-1.1300834459946108E-6</v>
      </c>
      <c r="DU23" s="45">
        <f t="shared" si="17"/>
        <v>-1.0046172899542843E-6</v>
      </c>
      <c r="DV23" s="45">
        <f t="shared" si="18"/>
        <v>9.8780887467458688E-7</v>
      </c>
      <c r="DW23" s="45">
        <f t="shared" si="2"/>
        <v>-5.1745074482206291E-7</v>
      </c>
      <c r="DX23" s="45">
        <f t="shared" si="3"/>
        <v>2.0570292923404315E-8</v>
      </c>
      <c r="DY23" s="45">
        <f t="shared" si="4"/>
        <v>-4.6725002979795465E-6</v>
      </c>
      <c r="DZ23" s="45">
        <f t="shared" si="5"/>
        <v>-2.0709359988595909E-6</v>
      </c>
      <c r="EA23" s="45">
        <f t="shared" si="6"/>
        <v>3.8251113471799189E-6</v>
      </c>
      <c r="EB23" s="45">
        <f t="shared" si="19"/>
        <v>1.7148985597566556E-6</v>
      </c>
      <c r="EC23" s="45">
        <f t="shared" si="20"/>
        <v>-3.6691947076192391E-7</v>
      </c>
      <c r="ED23" s="45">
        <f t="shared" si="21"/>
        <v>-5.5924628401982475E-7</v>
      </c>
      <c r="EE23" s="45">
        <f t="shared" si="22"/>
        <v>-2.9113057484130375E-6</v>
      </c>
      <c r="EF23" s="45">
        <f t="shared" si="23"/>
        <v>-3.8142125593275669E-6</v>
      </c>
      <c r="EG23" s="45">
        <f t="shared" si="24"/>
        <v>3.2821562316885051E-6</v>
      </c>
      <c r="EH23" s="45">
        <f t="shared" si="25"/>
        <v>-1.0895986661025505E-7</v>
      </c>
      <c r="EI23" s="45">
        <f t="shared" si="26"/>
        <v>-1.7419634235323479E-6</v>
      </c>
      <c r="EJ23" s="45">
        <f t="shared" si="27"/>
        <v>-1.8274655339271168E-6</v>
      </c>
    </row>
    <row r="24" spans="1:140" x14ac:dyDescent="0.25">
      <c r="A24" s="22" t="s">
        <v>23</v>
      </c>
      <c r="B24" s="109">
        <v>108663.44568999999</v>
      </c>
      <c r="C24" s="109">
        <v>1769.5200420000001</v>
      </c>
      <c r="D24" s="109">
        <v>765.63771399999996</v>
      </c>
      <c r="E24" s="109">
        <v>10413.852908000001</v>
      </c>
      <c r="F24" s="109">
        <v>8825.2990910000008</v>
      </c>
      <c r="G24" s="109">
        <v>597.33923700000003</v>
      </c>
      <c r="H24" s="109">
        <v>25436.850749000001</v>
      </c>
      <c r="I24" s="109">
        <v>579.50107800000001</v>
      </c>
      <c r="J24" s="109">
        <v>176.951538</v>
      </c>
      <c r="K24" s="109">
        <v>334.44448999999997</v>
      </c>
      <c r="L24" s="109">
        <v>42.565620000000003</v>
      </c>
      <c r="M24" s="109">
        <v>1200.959734</v>
      </c>
      <c r="N24" s="109">
        <v>145.93942899999999</v>
      </c>
      <c r="O24" s="109">
        <v>52.903089999999999</v>
      </c>
      <c r="P24" s="109">
        <v>5.857761</v>
      </c>
      <c r="Q24" s="109">
        <v>2.3990309999999999</v>
      </c>
      <c r="R24" s="109">
        <v>2.9182100000000002</v>
      </c>
      <c r="S24" s="109">
        <v>2.67225</v>
      </c>
      <c r="T24" s="109">
        <v>11.32686</v>
      </c>
      <c r="U24" s="109">
        <v>793.54556000000002</v>
      </c>
      <c r="V24" s="109">
        <v>168.438388</v>
      </c>
      <c r="W24" s="109">
        <v>182.42426800000001</v>
      </c>
      <c r="X24" s="109">
        <v>24.323257999999999</v>
      </c>
      <c r="Y24" s="109">
        <v>0.162051</v>
      </c>
      <c r="Z24" s="109">
        <v>16.418209999999998</v>
      </c>
      <c r="AA24" s="109">
        <v>38.969149999999999</v>
      </c>
      <c r="AB24" s="109">
        <v>35.876756</v>
      </c>
      <c r="AC24" s="109">
        <v>0.44935799999999998</v>
      </c>
      <c r="AE24" s="109" t="s">
        <v>23</v>
      </c>
      <c r="AF24" s="109">
        <v>1683.77690708303</v>
      </c>
      <c r="AG24" s="109">
        <v>257.66888384228599</v>
      </c>
      <c r="AH24" s="109">
        <v>182.42423061893601</v>
      </c>
      <c r="AI24" s="109">
        <v>176.95154720782901</v>
      </c>
      <c r="AJ24" s="109">
        <v>24.3232743012111</v>
      </c>
      <c r="AK24" s="109">
        <v>579.50110466684498</v>
      </c>
      <c r="AL24" s="109">
        <v>579.50110466684498</v>
      </c>
      <c r="AM24" s="109">
        <v>549.93825051605404</v>
      </c>
      <c r="AN24" s="109">
        <v>563.81022380894206</v>
      </c>
      <c r="AO24" s="109">
        <v>334.44450129966498</v>
      </c>
      <c r="AP24" s="109">
        <v>0.44935637415208302</v>
      </c>
      <c r="AQ24" s="109">
        <v>42.565633215588498</v>
      </c>
      <c r="AR24" s="109">
        <v>0.16205113236919599</v>
      </c>
      <c r="AS24" s="109">
        <v>7518.2874299809901</v>
      </c>
      <c r="AT24" s="109">
        <v>108663.452731998</v>
      </c>
      <c r="AU24" s="109">
        <v>913.32133859960595</v>
      </c>
      <c r="AV24" s="109">
        <v>423.495409597746</v>
      </c>
      <c r="AW24" s="109">
        <v>165.00755975988</v>
      </c>
      <c r="AX24" s="109">
        <v>18.792899069828799</v>
      </c>
      <c r="AY24" s="109">
        <v>326.55060271209101</v>
      </c>
      <c r="AZ24" s="109">
        <v>1200.9597801711</v>
      </c>
      <c r="BA24" s="109">
        <v>1200.9597801711</v>
      </c>
      <c r="BB24" s="109">
        <v>16.418185236254299</v>
      </c>
      <c r="BC24" s="109">
        <v>10711841.661331801</v>
      </c>
      <c r="BD24" s="109">
        <v>0</v>
      </c>
      <c r="BE24" s="109">
        <v>238.095836827234</v>
      </c>
      <c r="BF24" s="109">
        <v>51.526101772971501</v>
      </c>
      <c r="BG24" s="109">
        <v>2554.50149020443</v>
      </c>
      <c r="BH24" s="109">
        <v>335.48137635891197</v>
      </c>
      <c r="BI24" s="109">
        <v>793.54801911648099</v>
      </c>
      <c r="BJ24" s="109">
        <v>38.969150949898001</v>
      </c>
      <c r="BK24" s="109">
        <v>168.43832642363199</v>
      </c>
      <c r="BL24" s="109">
        <v>1769.52008779159</v>
      </c>
      <c r="BM24" s="109">
        <v>0</v>
      </c>
      <c r="BN24" s="109">
        <v>26232.608714365801</v>
      </c>
      <c r="BO24" s="109">
        <v>689.07383954994805</v>
      </c>
      <c r="BP24" s="109">
        <v>76.563761049228106</v>
      </c>
      <c r="BQ24" s="109">
        <v>765.63760059917604</v>
      </c>
      <c r="BR24" s="109">
        <v>0</v>
      </c>
      <c r="BS24" s="109">
        <v>1166.0796499695</v>
      </c>
      <c r="BT24" s="109">
        <v>5.8577361725669999</v>
      </c>
      <c r="BU24" s="109">
        <v>2.3990335594764001</v>
      </c>
      <c r="BV24" s="109">
        <v>2.91820794905207</v>
      </c>
      <c r="BW24" s="109">
        <v>2.6722535039137498</v>
      </c>
      <c r="BX24" s="109">
        <v>11.3268572805634</v>
      </c>
      <c r="BY24" s="109">
        <v>0</v>
      </c>
      <c r="BZ24" s="109">
        <v>7305.4217654243203</v>
      </c>
      <c r="CA24" s="109">
        <v>1.36258989719737</v>
      </c>
      <c r="CB24" s="109">
        <v>49.465324284252901</v>
      </c>
      <c r="CC24" s="109">
        <v>377.796499662472</v>
      </c>
      <c r="CD24" s="109">
        <v>0.30944056345243798</v>
      </c>
      <c r="CE24" s="109">
        <v>0</v>
      </c>
      <c r="CF24" s="109">
        <v>61.824808654475099</v>
      </c>
      <c r="CG24" s="109">
        <v>10413.798821267201</v>
      </c>
      <c r="CH24" s="109">
        <v>8825.2447724061694</v>
      </c>
      <c r="CI24" s="109">
        <v>1588.55404886103</v>
      </c>
      <c r="CJ24" s="109">
        <v>0.18455001427944601</v>
      </c>
      <c r="CK24" s="109">
        <v>9.4598712215148997E-2</v>
      </c>
      <c r="CL24" s="109">
        <v>15.835205667498901</v>
      </c>
      <c r="CM24" s="109">
        <v>2.9962109984479399</v>
      </c>
      <c r="CN24" s="109">
        <v>3393.9432660382399</v>
      </c>
      <c r="CO24" s="109">
        <v>5.1630193079151399</v>
      </c>
      <c r="CP24" s="109">
        <v>31.4421850824804</v>
      </c>
      <c r="CQ24" s="109">
        <v>4848.0527441308996</v>
      </c>
      <c r="CR24" s="109">
        <v>160.12716525219199</v>
      </c>
      <c r="CS24" s="109">
        <v>0.484748236047223</v>
      </c>
      <c r="CT24" s="109">
        <v>36.250131305852697</v>
      </c>
      <c r="CU24" s="109">
        <v>3.9449850438587397E-2</v>
      </c>
      <c r="CV24" s="109">
        <v>597.33930429625696</v>
      </c>
      <c r="CW24" s="109">
        <v>301.47989079542901</v>
      </c>
      <c r="CX24" s="109">
        <v>35.876740678725398</v>
      </c>
      <c r="CY24" s="109">
        <v>0</v>
      </c>
      <c r="CZ24" s="109">
        <v>839.33722618248703</v>
      </c>
      <c r="DA24" s="109">
        <v>1158.2599687054601</v>
      </c>
      <c r="DB24" s="109">
        <v>145.939442115715</v>
      </c>
      <c r="DC24" s="109">
        <v>0</v>
      </c>
      <c r="DD24" s="109">
        <v>4501.5478435334098</v>
      </c>
      <c r="DE24" s="109">
        <v>25436.851402543001</v>
      </c>
      <c r="DF24" s="109">
        <v>52.903071659941901</v>
      </c>
      <c r="DG24" s="109">
        <v>794.51968037388394</v>
      </c>
      <c r="DI24" s="45">
        <f t="shared" si="7"/>
        <v>6.4805583507190082E-8</v>
      </c>
      <c r="DJ24" s="45">
        <f t="shared" si="8"/>
        <v>2.5877971861406543E-8</v>
      </c>
      <c r="DK24" s="45">
        <f t="shared" si="9"/>
        <v>-1.4811290228648355E-7</v>
      </c>
      <c r="DL24" s="45">
        <f t="shared" si="0"/>
        <v>-5.1937292832739952E-6</v>
      </c>
      <c r="DM24" s="45">
        <f t="shared" si="1"/>
        <v>-6.1548728571401978E-6</v>
      </c>
      <c r="DN24" s="45">
        <f t="shared" si="10"/>
        <v>1.126600309527201E-7</v>
      </c>
      <c r="DO24" s="45">
        <f t="shared" si="11"/>
        <v>2.5692763883186356E-8</v>
      </c>
      <c r="DP24" s="45">
        <f t="shared" si="12"/>
        <v>4.6016903136784485E-8</v>
      </c>
      <c r="DQ24" s="45">
        <f t="shared" si="13"/>
        <v>5.2035880069509474E-8</v>
      </c>
      <c r="DR24" s="45">
        <f t="shared" si="14"/>
        <v>3.3786369165691983E-8</v>
      </c>
      <c r="DS24" s="45">
        <f t="shared" si="15"/>
        <v>3.1047564902240212E-7</v>
      </c>
      <c r="DT24" s="45">
        <f t="shared" si="16"/>
        <v>3.844516900253897E-8</v>
      </c>
      <c r="DU24" s="45">
        <f t="shared" si="17"/>
        <v>8.9870949176500039E-8</v>
      </c>
      <c r="DV24" s="45">
        <f t="shared" si="18"/>
        <v>-3.4667271983501253E-7</v>
      </c>
      <c r="DW24" s="45">
        <f t="shared" si="2"/>
        <v>-4.2383827199745407E-6</v>
      </c>
      <c r="DX24" s="45">
        <f t="shared" si="3"/>
        <v>1.0668792525626542E-6</v>
      </c>
      <c r="DY24" s="45">
        <f t="shared" si="4"/>
        <v>-7.0281026045229042E-7</v>
      </c>
      <c r="DZ24" s="45">
        <f t="shared" si="5"/>
        <v>1.3112222845219749E-6</v>
      </c>
      <c r="EA24" s="45">
        <f t="shared" si="6"/>
        <v>-2.40087420473385E-7</v>
      </c>
      <c r="EB24" s="45">
        <f t="shared" si="19"/>
        <v>3.0988976624902672E-6</v>
      </c>
      <c r="EC24" s="45">
        <f t="shared" si="20"/>
        <v>-3.655720571941641E-7</v>
      </c>
      <c r="ED24" s="45">
        <f t="shared" si="21"/>
        <v>-2.0491278059667934E-7</v>
      </c>
      <c r="EE24" s="45">
        <f t="shared" si="22"/>
        <v>6.7019028047009096E-7</v>
      </c>
      <c r="EF24" s="45">
        <f t="shared" si="23"/>
        <v>8.1683665014798854E-7</v>
      </c>
      <c r="EG24" s="45">
        <f t="shared" si="24"/>
        <v>-1.5083097182563959E-6</v>
      </c>
      <c r="EH24" s="45">
        <f t="shared" si="25"/>
        <v>2.4375640783387196E-8</v>
      </c>
      <c r="EI24" s="45">
        <f t="shared" si="26"/>
        <v>-4.2705295324910452E-7</v>
      </c>
      <c r="EJ24" s="45">
        <f t="shared" si="27"/>
        <v>-3.6181572754106145E-6</v>
      </c>
    </row>
    <row r="25" spans="1:140" x14ac:dyDescent="0.25">
      <c r="A25" s="22" t="s">
        <v>24</v>
      </c>
      <c r="B25" s="109">
        <v>24242.261233000001</v>
      </c>
      <c r="C25" s="109">
        <v>400.91970900000001</v>
      </c>
      <c r="D25" s="109">
        <v>487.36766399999999</v>
      </c>
      <c r="E25" s="109">
        <v>2605.9793300000001</v>
      </c>
      <c r="F25" s="109">
        <v>2208.4570450000001</v>
      </c>
      <c r="G25" s="109">
        <v>230.062208</v>
      </c>
      <c r="H25" s="109">
        <v>5763.2208790000004</v>
      </c>
      <c r="I25" s="109">
        <v>223.99255600000001</v>
      </c>
      <c r="J25" s="109">
        <v>68.396446999999995</v>
      </c>
      <c r="K25" s="109">
        <v>129.271657</v>
      </c>
      <c r="L25" s="109">
        <v>16.452767000000001</v>
      </c>
      <c r="M25" s="109">
        <v>464.20280600000001</v>
      </c>
      <c r="N25" s="109">
        <v>56.409435999999999</v>
      </c>
      <c r="O25" s="109">
        <v>20.448428</v>
      </c>
      <c r="P25" s="109">
        <v>2.264224</v>
      </c>
      <c r="Q25" s="109">
        <v>0.92729399999999995</v>
      </c>
      <c r="R25" s="109">
        <v>1.127993</v>
      </c>
      <c r="S25" s="109">
        <v>1.032926</v>
      </c>
      <c r="T25" s="109">
        <v>4.3781949999999998</v>
      </c>
      <c r="U25" s="109">
        <v>306.72641399999998</v>
      </c>
      <c r="V25" s="109">
        <v>65.105913000000001</v>
      </c>
      <c r="W25" s="109">
        <v>70.511832999999996</v>
      </c>
      <c r="X25" s="109">
        <v>9.4015690000000003</v>
      </c>
      <c r="Y25" s="109">
        <v>6.2637999999999999E-2</v>
      </c>
      <c r="Z25" s="109">
        <v>6.3460660000000004</v>
      </c>
      <c r="AA25" s="109">
        <v>15.062624</v>
      </c>
      <c r="AB25" s="109">
        <v>13.867316000000001</v>
      </c>
      <c r="AC25" s="109">
        <v>0.17371800000000001</v>
      </c>
      <c r="AE25" s="109" t="s">
        <v>24</v>
      </c>
      <c r="AF25" s="109">
        <v>344.41140378993902</v>
      </c>
      <c r="AG25" s="109">
        <v>52.705379292378701</v>
      </c>
      <c r="AH25" s="109">
        <v>70.507606649850899</v>
      </c>
      <c r="AI25" s="109">
        <v>68.392330224749799</v>
      </c>
      <c r="AJ25" s="109">
        <v>9.4010015759929892</v>
      </c>
      <c r="AK25" s="109">
        <v>223.979065431332</v>
      </c>
      <c r="AL25" s="109">
        <v>223.979065431332</v>
      </c>
      <c r="AM25" s="109">
        <v>112.488199052249</v>
      </c>
      <c r="AN25" s="109">
        <v>115.325566918082</v>
      </c>
      <c r="AO25" s="109">
        <v>129.263821381497</v>
      </c>
      <c r="AP25" s="109">
        <v>0.17370879038225001</v>
      </c>
      <c r="AQ25" s="109">
        <v>16.451770542316801</v>
      </c>
      <c r="AR25" s="109">
        <v>6.2634226359276193E-2</v>
      </c>
      <c r="AS25" s="109">
        <v>1700.81547336321</v>
      </c>
      <c r="AT25" s="109">
        <v>24240.8689663519</v>
      </c>
      <c r="AU25" s="109">
        <v>186.81702948756799</v>
      </c>
      <c r="AV25" s="109">
        <v>86.624692687287805</v>
      </c>
      <c r="AW25" s="109">
        <v>33.751799567327097</v>
      </c>
      <c r="AX25" s="109">
        <v>3.8440334755983199</v>
      </c>
      <c r="AY25" s="109">
        <v>66.794918401354195</v>
      </c>
      <c r="AZ25" s="109">
        <v>464.17494115759303</v>
      </c>
      <c r="BA25" s="109">
        <v>464.17494115759303</v>
      </c>
      <c r="BB25" s="109">
        <v>6.3456880418550199</v>
      </c>
      <c r="BC25" s="109">
        <v>4140162.5470730802</v>
      </c>
      <c r="BD25" s="109">
        <v>0</v>
      </c>
      <c r="BE25" s="109">
        <v>48.701772847289099</v>
      </c>
      <c r="BF25" s="109">
        <v>10.5395288213832</v>
      </c>
      <c r="BG25" s="109">
        <v>522.51549564526704</v>
      </c>
      <c r="BH25" s="109">
        <v>68.621644457260601</v>
      </c>
      <c r="BI25" s="109">
        <v>306.70892950018703</v>
      </c>
      <c r="BJ25" s="109">
        <v>15.0617264008267</v>
      </c>
      <c r="BK25" s="109">
        <v>65.101985518735404</v>
      </c>
      <c r="BL25" s="109">
        <v>400.89667038211599</v>
      </c>
      <c r="BM25" s="109">
        <v>0</v>
      </c>
      <c r="BN25" s="109">
        <v>5925.6605569977401</v>
      </c>
      <c r="BO25" s="109">
        <v>438.60390593362899</v>
      </c>
      <c r="BP25" s="109">
        <v>48.733787938072098</v>
      </c>
      <c r="BQ25" s="109">
        <v>487.33769387170202</v>
      </c>
      <c r="BR25" s="109">
        <v>0</v>
      </c>
      <c r="BS25" s="109">
        <v>238.51799310521</v>
      </c>
      <c r="BT25" s="109">
        <v>2.26408350156583</v>
      </c>
      <c r="BU25" s="109">
        <v>0.92723678955229605</v>
      </c>
      <c r="BV25" s="109">
        <v>1.1279233777807101</v>
      </c>
      <c r="BW25" s="109">
        <v>1.0328646383306599</v>
      </c>
      <c r="BX25" s="109">
        <v>4.3779230388553598</v>
      </c>
      <c r="BY25" s="109">
        <v>6.2507292514757104E-2</v>
      </c>
      <c r="BZ25" s="109">
        <v>1494.30167923666</v>
      </c>
      <c r="CA25" s="109">
        <v>2.5613466966495201E-2</v>
      </c>
      <c r="CB25" s="109">
        <v>7.5673627724223804</v>
      </c>
      <c r="CC25" s="109">
        <v>80.891851731454906</v>
      </c>
      <c r="CD25" s="109">
        <v>2.2372987324525799E-2</v>
      </c>
      <c r="CE25" s="109">
        <v>0</v>
      </c>
      <c r="CF25" s="109">
        <v>1.83384783180938</v>
      </c>
      <c r="CG25" s="109">
        <v>2605.94928005457</v>
      </c>
      <c r="CH25" s="109">
        <v>2208.45010399897</v>
      </c>
      <c r="CI25" s="109">
        <v>397.4991760556</v>
      </c>
      <c r="CJ25" s="109">
        <v>2.3732737269685899E-2</v>
      </c>
      <c r="CK25" s="109">
        <v>4.1394964797698301E-3</v>
      </c>
      <c r="CL25" s="109">
        <v>10.201400863440201</v>
      </c>
      <c r="CM25" s="109">
        <v>1.1297066147478101</v>
      </c>
      <c r="CN25" s="109">
        <v>860.59954344483106</v>
      </c>
      <c r="CO25" s="109">
        <v>5.7641467145069596</v>
      </c>
      <c r="CP25" s="109">
        <v>2.5853823671026301</v>
      </c>
      <c r="CQ25" s="109">
        <v>1229.4122609500801</v>
      </c>
      <c r="CR25" s="109">
        <v>32.753515179951997</v>
      </c>
      <c r="CS25" s="109">
        <v>4.53566730159779E-2</v>
      </c>
      <c r="CT25" s="109">
        <v>8.2771640582681503</v>
      </c>
      <c r="CU25" s="109">
        <v>3.7139967338525202E-3</v>
      </c>
      <c r="CV25" s="109">
        <v>230.048359244035</v>
      </c>
      <c r="CW25" s="109">
        <v>61.666797359841802</v>
      </c>
      <c r="CX25" s="109">
        <v>13.866462379490899</v>
      </c>
      <c r="CY25" s="109">
        <v>0</v>
      </c>
      <c r="CZ25" s="109">
        <v>171.68384798995001</v>
      </c>
      <c r="DA25" s="109">
        <v>236.918500374339</v>
      </c>
      <c r="DB25" s="109">
        <v>56.406094495772699</v>
      </c>
      <c r="DC25" s="109">
        <v>0</v>
      </c>
      <c r="DD25" s="109">
        <v>920.77775797529705</v>
      </c>
      <c r="DE25" s="109">
        <v>5762.8893276454</v>
      </c>
      <c r="DF25" s="109">
        <v>20.4471699280274</v>
      </c>
      <c r="DG25" s="109">
        <v>162.51654254302201</v>
      </c>
      <c r="DI25" s="45">
        <f t="shared" si="7"/>
        <v>-5.7431385410779137E-5</v>
      </c>
      <c r="DJ25" s="45">
        <f t="shared" si="8"/>
        <v>-5.7464418353217653E-5</v>
      </c>
      <c r="DK25" s="45">
        <f t="shared" si="9"/>
        <v>-6.1493879286122295E-5</v>
      </c>
      <c r="DL25" s="45">
        <f t="shared" si="0"/>
        <v>-1.1531152639711985E-5</v>
      </c>
      <c r="DM25" s="45">
        <f t="shared" si="1"/>
        <v>-3.1429187385892165E-6</v>
      </c>
      <c r="DN25" s="45">
        <f t="shared" si="10"/>
        <v>-6.0195701351350317E-5</v>
      </c>
      <c r="DO25" s="45">
        <f t="shared" si="11"/>
        <v>-5.7528830069394691E-5</v>
      </c>
      <c r="DP25" s="45">
        <f t="shared" si="12"/>
        <v>-6.0227754479502628E-5</v>
      </c>
      <c r="DQ25" s="45">
        <f t="shared" si="13"/>
        <v>-6.0189899194562982E-5</v>
      </c>
      <c r="DR25" s="45">
        <f t="shared" si="14"/>
        <v>-6.0613584484407478E-5</v>
      </c>
      <c r="DS25" s="45">
        <f t="shared" si="15"/>
        <v>-6.0564747753398972E-5</v>
      </c>
      <c r="DT25" s="45">
        <f t="shared" si="16"/>
        <v>-6.0027302822862041E-5</v>
      </c>
      <c r="DU25" s="45">
        <f t="shared" si="17"/>
        <v>-5.9236618272528342E-5</v>
      </c>
      <c r="DV25" s="45">
        <f t="shared" si="18"/>
        <v>-6.1524141249405837E-5</v>
      </c>
      <c r="DW25" s="45">
        <f t="shared" si="2"/>
        <v>-6.2051472897543111E-5</v>
      </c>
      <c r="DX25" s="45">
        <f t="shared" si="3"/>
        <v>-6.1696126259744711E-5</v>
      </c>
      <c r="DY25" s="45">
        <f t="shared" si="4"/>
        <v>-6.1722208639562905E-5</v>
      </c>
      <c r="DZ25" s="45">
        <f t="shared" si="5"/>
        <v>-5.9405677986729819E-5</v>
      </c>
      <c r="EA25" s="45">
        <f t="shared" si="6"/>
        <v>-6.2117184054161453E-5</v>
      </c>
      <c r="EB25" s="45">
        <f t="shared" si="19"/>
        <v>-5.700356739720345E-5</v>
      </c>
      <c r="EC25" s="45">
        <f t="shared" si="20"/>
        <v>-6.0324494099285216E-5</v>
      </c>
      <c r="ED25" s="45">
        <f t="shared" si="21"/>
        <v>-5.9938168804893323E-5</v>
      </c>
      <c r="EE25" s="45">
        <f t="shared" si="22"/>
        <v>-6.0354182053127671E-5</v>
      </c>
      <c r="EF25" s="45">
        <f t="shared" si="23"/>
        <v>-6.0245230112805753E-5</v>
      </c>
      <c r="EG25" s="45">
        <f t="shared" si="24"/>
        <v>-5.9557865452477037E-5</v>
      </c>
      <c r="EH25" s="45">
        <f t="shared" si="25"/>
        <v>-5.9591155783983464E-5</v>
      </c>
      <c r="EI25" s="45">
        <f t="shared" si="26"/>
        <v>-6.1556288837811516E-5</v>
      </c>
      <c r="EJ25" s="45">
        <f t="shared" si="27"/>
        <v>-5.3014758113724911E-5</v>
      </c>
    </row>
    <row r="26" spans="1:140" x14ac:dyDescent="0.25">
      <c r="A26" s="22" t="s">
        <v>25</v>
      </c>
      <c r="B26" s="109">
        <v>74298.268104000002</v>
      </c>
      <c r="C26" s="109">
        <v>1222.770325</v>
      </c>
      <c r="D26" s="109">
        <v>1185.9248540000001</v>
      </c>
      <c r="E26" s="109">
        <v>7712.0133949999999</v>
      </c>
      <c r="F26" s="109">
        <v>6535.6045359999998</v>
      </c>
      <c r="G26" s="109">
        <v>610.98807799999997</v>
      </c>
      <c r="H26" s="109">
        <v>17577.322936</v>
      </c>
      <c r="I26" s="109">
        <v>523.08487700000001</v>
      </c>
      <c r="J26" s="109">
        <v>159.79682700000001</v>
      </c>
      <c r="K26" s="109">
        <v>140.44641200000001</v>
      </c>
      <c r="L26" s="109">
        <v>84.892062999999993</v>
      </c>
      <c r="M26" s="109">
        <v>784.00313300000005</v>
      </c>
      <c r="N26" s="109">
        <v>107.36354900000001</v>
      </c>
      <c r="O26" s="109">
        <v>91.134124</v>
      </c>
      <c r="P26" s="109">
        <v>6.0132409999999998</v>
      </c>
      <c r="Q26" s="109">
        <v>2.4626139999999999</v>
      </c>
      <c r="R26" s="109">
        <v>2.9956200000000002</v>
      </c>
      <c r="S26" s="109">
        <v>2.7431199999999998</v>
      </c>
      <c r="T26" s="109">
        <v>11.627233</v>
      </c>
      <c r="U26" s="109">
        <v>719.085644</v>
      </c>
      <c r="V26" s="109">
        <v>151.682153</v>
      </c>
      <c r="W26" s="109">
        <v>100.497235</v>
      </c>
      <c r="X26" s="109">
        <v>21.84722</v>
      </c>
      <c r="Y26" s="109">
        <v>0.166375</v>
      </c>
      <c r="Z26" s="109">
        <v>14.980943</v>
      </c>
      <c r="AA26" s="109">
        <v>40.002597000000002</v>
      </c>
      <c r="AB26" s="109">
        <v>32.458719000000002</v>
      </c>
      <c r="AC26" s="109">
        <v>0.46126800000000001</v>
      </c>
      <c r="AE26" s="109" t="s">
        <v>25</v>
      </c>
      <c r="AF26" s="109">
        <v>1413.91583832784</v>
      </c>
      <c r="AG26" s="109">
        <v>244.75003391561199</v>
      </c>
      <c r="AH26" s="109">
        <v>100.489372122498</v>
      </c>
      <c r="AI26" s="109">
        <v>159.78433865564099</v>
      </c>
      <c r="AJ26" s="109">
        <v>21.8455277269098</v>
      </c>
      <c r="AK26" s="109">
        <v>523.04392754353796</v>
      </c>
      <c r="AL26" s="109">
        <v>523.04392754353796</v>
      </c>
      <c r="AM26" s="109">
        <v>396.33000964353403</v>
      </c>
      <c r="AN26" s="109">
        <v>22.117331221484399</v>
      </c>
      <c r="AO26" s="109">
        <v>140.435442259788</v>
      </c>
      <c r="AP26" s="109">
        <v>0.46123158788589702</v>
      </c>
      <c r="AQ26" s="109">
        <v>84.885446041489899</v>
      </c>
      <c r="AR26" s="109">
        <v>0.16636210415576699</v>
      </c>
      <c r="AS26" s="109">
        <v>5458.1549191453696</v>
      </c>
      <c r="AT26" s="109">
        <v>74293.051352927097</v>
      </c>
      <c r="AU26" s="109">
        <v>588.10450618120399</v>
      </c>
      <c r="AV26" s="109">
        <v>235.946102209804</v>
      </c>
      <c r="AW26" s="109">
        <v>167.81400055686601</v>
      </c>
      <c r="AX26" s="109">
        <v>101.485879826831</v>
      </c>
      <c r="AY26" s="109">
        <v>159.876365764951</v>
      </c>
      <c r="AZ26" s="109">
        <v>783.941810154417</v>
      </c>
      <c r="BA26" s="109">
        <v>783.941810154417</v>
      </c>
      <c r="BB26" s="109">
        <v>14.979776967071601</v>
      </c>
      <c r="BC26" s="109">
        <v>10995044.316448901</v>
      </c>
      <c r="BD26" s="109">
        <v>0</v>
      </c>
      <c r="BE26" s="109">
        <v>232.78070093621099</v>
      </c>
      <c r="BF26" s="109">
        <v>40.815156357333002</v>
      </c>
      <c r="BG26" s="109">
        <v>1777.63003132576</v>
      </c>
      <c r="BH26" s="109">
        <v>281.71263126529698</v>
      </c>
      <c r="BI26" s="109">
        <v>719.03160996469296</v>
      </c>
      <c r="BJ26" s="109">
        <v>39.999465970605598</v>
      </c>
      <c r="BK26" s="109">
        <v>151.67025760976401</v>
      </c>
      <c r="BL26" s="109">
        <v>1222.6842280306</v>
      </c>
      <c r="BM26" s="109">
        <v>0</v>
      </c>
      <c r="BN26" s="109">
        <v>18140.144681665199</v>
      </c>
      <c r="BO26" s="109">
        <v>1067.24284004336</v>
      </c>
      <c r="BP26" s="109">
        <v>118.582500639697</v>
      </c>
      <c r="BQ26" s="109">
        <v>1185.8253406830599</v>
      </c>
      <c r="BR26" s="109">
        <v>0</v>
      </c>
      <c r="BS26" s="109">
        <v>937.60863826881302</v>
      </c>
      <c r="BT26" s="109">
        <v>6.01277358531821</v>
      </c>
      <c r="BU26" s="109">
        <v>2.4624168945959202</v>
      </c>
      <c r="BV26" s="109">
        <v>2.9953843770741302</v>
      </c>
      <c r="BW26" s="109">
        <v>2.7429064902924898</v>
      </c>
      <c r="BX26" s="109">
        <v>11.6262986349681</v>
      </c>
      <c r="BY26" s="109">
        <v>0.18145480627796901</v>
      </c>
      <c r="BZ26" s="109">
        <v>5233.7208679428704</v>
      </c>
      <c r="CA26" s="109">
        <v>7.6692078829158294E-2</v>
      </c>
      <c r="CB26" s="109">
        <v>21.773248826931599</v>
      </c>
      <c r="CC26" s="109">
        <v>233.40566286678001</v>
      </c>
      <c r="CD26" s="109">
        <v>7.5808457845731494E-2</v>
      </c>
      <c r="CE26" s="109">
        <v>0</v>
      </c>
      <c r="CF26" s="109">
        <v>5.2727693541251197</v>
      </c>
      <c r="CG26" s="109">
        <v>7711.8062173256603</v>
      </c>
      <c r="CH26" s="109">
        <v>6535.48219456272</v>
      </c>
      <c r="CI26" s="109">
        <v>1176.3240227629401</v>
      </c>
      <c r="CJ26" s="109">
        <v>7.0140890434354605E-2</v>
      </c>
      <c r="CK26" s="109">
        <v>1.2843687158493501E-2</v>
      </c>
      <c r="CL26" s="109">
        <v>35.815752957720797</v>
      </c>
      <c r="CM26" s="109">
        <v>3.2189793438383498</v>
      </c>
      <c r="CN26" s="109">
        <v>2547.6547645097698</v>
      </c>
      <c r="CO26" s="109">
        <v>16.737384582223001</v>
      </c>
      <c r="CP26" s="109">
        <v>7.5297174314875104</v>
      </c>
      <c r="CQ26" s="109">
        <v>3639.4485314942299</v>
      </c>
      <c r="CR26" s="109">
        <v>86.743640930095694</v>
      </c>
      <c r="CS26" s="109">
        <v>0.13193109818344601</v>
      </c>
      <c r="CT26" s="109">
        <v>24.064553269752</v>
      </c>
      <c r="CU26" s="109">
        <v>1.19589071249623E-2</v>
      </c>
      <c r="CV26" s="109">
        <v>610.940157859294</v>
      </c>
      <c r="CW26" s="109">
        <v>229.51706075896399</v>
      </c>
      <c r="CX26" s="109">
        <v>32.456177819867001</v>
      </c>
      <c r="CY26" s="109">
        <v>0</v>
      </c>
      <c r="CZ26" s="109">
        <v>251.79316346896101</v>
      </c>
      <c r="DA26" s="109">
        <v>802.92851435085402</v>
      </c>
      <c r="DB26" s="109">
        <v>107.355143649308</v>
      </c>
      <c r="DC26" s="109">
        <v>0</v>
      </c>
      <c r="DD26" s="109">
        <v>2779.2727269359598</v>
      </c>
      <c r="DE26" s="109">
        <v>17576.085226923598</v>
      </c>
      <c r="DF26" s="109">
        <v>91.126958063515502</v>
      </c>
      <c r="DG26" s="109">
        <v>607.48608678713094</v>
      </c>
      <c r="DI26" s="45">
        <f t="shared" si="7"/>
        <v>-7.0213629550594761E-5</v>
      </c>
      <c r="DJ26" s="45">
        <f t="shared" si="8"/>
        <v>-7.0411399131666263E-5</v>
      </c>
      <c r="DK26" s="45">
        <f t="shared" si="9"/>
        <v>-8.3911992066359851E-5</v>
      </c>
      <c r="DL26" s="45">
        <f t="shared" si="0"/>
        <v>-2.686427833151067E-5</v>
      </c>
      <c r="DM26" s="45">
        <f t="shared" si="1"/>
        <v>-1.8719222775175089E-5</v>
      </c>
      <c r="DN26" s="45">
        <f t="shared" si="10"/>
        <v>-7.8430565884084349E-5</v>
      </c>
      <c r="DO26" s="45">
        <f t="shared" si="11"/>
        <v>-7.0415107062017613E-5</v>
      </c>
      <c r="DP26" s="45">
        <f t="shared" si="12"/>
        <v>-7.8284535192258117E-5</v>
      </c>
      <c r="DQ26" s="45">
        <f t="shared" si="13"/>
        <v>-7.8151391322767502E-5</v>
      </c>
      <c r="DR26" s="45">
        <f t="shared" si="14"/>
        <v>-7.8106233230114896E-5</v>
      </c>
      <c r="DS26" s="45">
        <f t="shared" si="15"/>
        <v>-7.7945549633935695E-5</v>
      </c>
      <c r="DT26" s="45">
        <f t="shared" si="16"/>
        <v>-7.8217602713393056E-5</v>
      </c>
      <c r="DU26" s="45">
        <f t="shared" si="17"/>
        <v>-7.8288681496561122E-5</v>
      </c>
      <c r="DV26" s="45">
        <f t="shared" si="18"/>
        <v>-7.8630661819908349E-5</v>
      </c>
      <c r="DW26" s="45">
        <f t="shared" si="2"/>
        <v>-7.773090780658727E-5</v>
      </c>
      <c r="DX26" s="45">
        <f t="shared" si="3"/>
        <v>-8.0039098323849927E-5</v>
      </c>
      <c r="DY26" s="45">
        <f t="shared" si="4"/>
        <v>-7.8655812776648134E-5</v>
      </c>
      <c r="DZ26" s="45">
        <f t="shared" si="5"/>
        <v>-7.7834621711771881E-5</v>
      </c>
      <c r="EA26" s="45">
        <f t="shared" si="6"/>
        <v>-8.0360050572711217E-5</v>
      </c>
      <c r="EB26" s="45">
        <f t="shared" si="19"/>
        <v>-7.5142697894050215E-5</v>
      </c>
      <c r="EC26" s="45">
        <f t="shared" si="20"/>
        <v>-7.8423136807610804E-5</v>
      </c>
      <c r="ED26" s="45">
        <f t="shared" si="21"/>
        <v>-7.8239739650612548E-5</v>
      </c>
      <c r="EE26" s="45">
        <f t="shared" si="22"/>
        <v>-7.7459424594964119E-5</v>
      </c>
      <c r="EF26" s="45">
        <f t="shared" si="23"/>
        <v>-7.751070913900424E-5</v>
      </c>
      <c r="EG26" s="45">
        <f t="shared" si="24"/>
        <v>-7.7834414589196348E-5</v>
      </c>
      <c r="EH26" s="45">
        <f t="shared" si="25"/>
        <v>-7.8270653137923229E-5</v>
      </c>
      <c r="EI26" s="45">
        <f t="shared" si="26"/>
        <v>-7.8289600184186688E-5</v>
      </c>
      <c r="EJ26" s="45">
        <f t="shared" si="27"/>
        <v>-7.8939172244748166E-5</v>
      </c>
    </row>
    <row r="27" spans="1:140" x14ac:dyDescent="0.25">
      <c r="A27" s="22" t="s">
        <v>26</v>
      </c>
      <c r="B27" s="109">
        <v>290891.35379000002</v>
      </c>
      <c r="C27" s="109">
        <v>4760.830637</v>
      </c>
      <c r="D27" s="109">
        <v>3276.788767</v>
      </c>
      <c r="E27" s="109">
        <v>28973.751861000001</v>
      </c>
      <c r="F27" s="109">
        <v>24554.027034999999</v>
      </c>
      <c r="G27" s="109">
        <v>1974.3279130000001</v>
      </c>
      <c r="H27" s="109">
        <v>68436.940596</v>
      </c>
      <c r="I27" s="109">
        <v>2257.0686639999999</v>
      </c>
      <c r="J27" s="109">
        <v>689.82803799999999</v>
      </c>
      <c r="K27" s="109">
        <v>605.11220900000001</v>
      </c>
      <c r="L27" s="109">
        <v>365.084428</v>
      </c>
      <c r="M27" s="109">
        <v>4508.086166</v>
      </c>
      <c r="N27" s="109">
        <v>461.902356</v>
      </c>
      <c r="O27" s="109">
        <v>391.30595499999998</v>
      </c>
      <c r="P27" s="109">
        <v>19.430759999999999</v>
      </c>
      <c r="Q27" s="109">
        <v>7.9577099999999996</v>
      </c>
      <c r="R27" s="109">
        <v>9.680097</v>
      </c>
      <c r="S27" s="109">
        <v>8.8641959999999997</v>
      </c>
      <c r="T27" s="109">
        <v>37.572113999999999</v>
      </c>
      <c r="U27" s="109">
        <v>5072.8576519999997</v>
      </c>
      <c r="V27" s="109">
        <v>655.53819799999997</v>
      </c>
      <c r="W27" s="109">
        <v>433.66381200000001</v>
      </c>
      <c r="X27" s="109">
        <v>94.800938000000002</v>
      </c>
      <c r="Y27" s="109">
        <v>0.53777799999999998</v>
      </c>
      <c r="Z27" s="109">
        <v>64.545338999999998</v>
      </c>
      <c r="AA27" s="109">
        <v>129.263034</v>
      </c>
      <c r="AB27" s="109">
        <v>139.17577499999999</v>
      </c>
      <c r="AC27" s="109">
        <v>1.490737</v>
      </c>
      <c r="AE27" s="109" t="s">
        <v>26</v>
      </c>
      <c r="AF27" s="109">
        <v>4861.8485151454497</v>
      </c>
      <c r="AG27" s="109">
        <v>839.83337927611103</v>
      </c>
      <c r="AH27" s="109">
        <v>433.663685089034</v>
      </c>
      <c r="AI27" s="109">
        <v>689.82788657102003</v>
      </c>
      <c r="AJ27" s="109">
        <v>94.8008823152622</v>
      </c>
      <c r="AK27" s="109">
        <v>2257.06797555297</v>
      </c>
      <c r="AL27" s="109">
        <v>2257.06797555297</v>
      </c>
      <c r="AM27" s="109">
        <v>1368.6968052832999</v>
      </c>
      <c r="AN27" s="109">
        <v>76.247701765447701</v>
      </c>
      <c r="AO27" s="109">
        <v>605.11212024699296</v>
      </c>
      <c r="AP27" s="109">
        <v>1.4907341488280299</v>
      </c>
      <c r="AQ27" s="109">
        <v>365.08436249851098</v>
      </c>
      <c r="AR27" s="109">
        <v>0.53777729395239104</v>
      </c>
      <c r="AS27" s="109">
        <v>22062.071168496499</v>
      </c>
      <c r="AT27" s="109">
        <v>290891.25218435097</v>
      </c>
      <c r="AU27" s="109">
        <v>1988.0436403577601</v>
      </c>
      <c r="AV27" s="109">
        <v>1174.45451289878</v>
      </c>
      <c r="AW27" s="109">
        <v>409.58937718898198</v>
      </c>
      <c r="AX27" s="109">
        <v>348.59943651014902</v>
      </c>
      <c r="AY27" s="109">
        <v>550.11714484967001</v>
      </c>
      <c r="AZ27" s="109">
        <v>4508.0849658721299</v>
      </c>
      <c r="BA27" s="109">
        <v>4508.0849658721299</v>
      </c>
      <c r="BB27" s="109">
        <v>64.545256242548305</v>
      </c>
      <c r="BC27" s="109">
        <v>35531810.704200499</v>
      </c>
      <c r="BD27" s="109">
        <v>0</v>
      </c>
      <c r="BE27" s="109">
        <v>800.29308916178195</v>
      </c>
      <c r="BF27" s="109">
        <v>140.514633832047</v>
      </c>
      <c r="BG27" s="109">
        <v>6731.8755743311103</v>
      </c>
      <c r="BH27" s="109">
        <v>969.40875906517101</v>
      </c>
      <c r="BI27" s="109">
        <v>5072.8717180174299</v>
      </c>
      <c r="BJ27" s="109">
        <v>129.262966737536</v>
      </c>
      <c r="BK27" s="109">
        <v>655.53806968834294</v>
      </c>
      <c r="BL27" s="109">
        <v>4760.8293158565602</v>
      </c>
      <c r="BM27" s="109">
        <v>0</v>
      </c>
      <c r="BN27" s="109">
        <v>70739.074172048597</v>
      </c>
      <c r="BO27" s="109">
        <v>2949.10873777187</v>
      </c>
      <c r="BP27" s="109">
        <v>327.678790444127</v>
      </c>
      <c r="BQ27" s="109">
        <v>3276.7875282159998</v>
      </c>
      <c r="BR27" s="109">
        <v>0</v>
      </c>
      <c r="BS27" s="109">
        <v>3105.1288774529098</v>
      </c>
      <c r="BT27" s="109">
        <v>19.430763265520799</v>
      </c>
      <c r="BU27" s="109">
        <v>7.9577076083621296</v>
      </c>
      <c r="BV27" s="109">
        <v>9.6800810498674501</v>
      </c>
      <c r="BW27" s="109">
        <v>8.8642010638403299</v>
      </c>
      <c r="BX27" s="109">
        <v>37.572058666992902</v>
      </c>
      <c r="BY27" s="109">
        <v>0.28793334681551103</v>
      </c>
      <c r="BZ27" s="109">
        <v>19420.259407001598</v>
      </c>
      <c r="CA27" s="109">
        <v>1.1572529877889199</v>
      </c>
      <c r="CB27" s="109">
        <v>179.98107579149701</v>
      </c>
      <c r="CC27" s="109">
        <v>2920.22511469854</v>
      </c>
      <c r="CD27" s="109">
        <v>0.60395524711916504</v>
      </c>
      <c r="CE27" s="109">
        <v>0</v>
      </c>
      <c r="CF27" s="109">
        <v>280.43607366874397</v>
      </c>
      <c r="CG27" s="109">
        <v>28998.161844461702</v>
      </c>
      <c r="CH27" s="109">
        <v>24578.438126892699</v>
      </c>
      <c r="CI27" s="109">
        <v>4419.7237175690698</v>
      </c>
      <c r="CJ27" s="109">
        <v>0.52599481803166903</v>
      </c>
      <c r="CK27" s="109">
        <v>7.9338089066695303E-2</v>
      </c>
      <c r="CL27" s="109">
        <v>3.4903988284920899</v>
      </c>
      <c r="CM27" s="109">
        <v>43.979379216466299</v>
      </c>
      <c r="CN27" s="109">
        <v>8543.3026566480894</v>
      </c>
      <c r="CO27" s="109">
        <v>55.377031954375298</v>
      </c>
      <c r="CP27" s="109">
        <v>73.788221860634806</v>
      </c>
      <c r="CQ27" s="109">
        <v>12203.9032142338</v>
      </c>
      <c r="CR27" s="109">
        <v>554.48688103041502</v>
      </c>
      <c r="CS27" s="109">
        <v>1.6386256792593501</v>
      </c>
      <c r="CT27" s="109">
        <v>269.61980782851299</v>
      </c>
      <c r="CU27" s="109">
        <v>4.2051995479320002E-2</v>
      </c>
      <c r="CV27" s="109">
        <v>1974.32744340046</v>
      </c>
      <c r="CW27" s="109">
        <v>787.85755229626102</v>
      </c>
      <c r="CX27" s="109">
        <v>139.17576382985899</v>
      </c>
      <c r="CY27" s="109">
        <v>0</v>
      </c>
      <c r="CZ27" s="109">
        <v>872.63939773758705</v>
      </c>
      <c r="DA27" s="109">
        <v>2935.5582470080299</v>
      </c>
      <c r="DB27" s="109">
        <v>461.902245624383</v>
      </c>
      <c r="DC27" s="109">
        <v>0</v>
      </c>
      <c r="DD27" s="109">
        <v>10436.1600040597</v>
      </c>
      <c r="DE27" s="109">
        <v>68436.920861291801</v>
      </c>
      <c r="DF27" s="109">
        <v>391.30582231258302</v>
      </c>
      <c r="DG27" s="109">
        <v>2242.2172353098299</v>
      </c>
      <c r="DI27" s="45">
        <f t="shared" si="7"/>
        <v>-3.492907153278536E-7</v>
      </c>
      <c r="DJ27" s="45">
        <f t="shared" si="8"/>
        <v>-2.7750271759598736E-7</v>
      </c>
      <c r="DK27" s="45">
        <f t="shared" si="9"/>
        <v>-3.7804817101879848E-7</v>
      </c>
      <c r="DL27" s="45">
        <f t="shared" si="0"/>
        <v>8.424861087651497E-4</v>
      </c>
      <c r="DM27" s="45">
        <f t="shared" si="1"/>
        <v>9.9417874949407105E-4</v>
      </c>
      <c r="DN27" s="45">
        <f t="shared" si="10"/>
        <v>-2.3785285970918709E-7</v>
      </c>
      <c r="DO27" s="45">
        <f t="shared" si="11"/>
        <v>-2.8836339011547498E-7</v>
      </c>
      <c r="DP27" s="45">
        <f t="shared" si="12"/>
        <v>-3.0501820387487821E-7</v>
      </c>
      <c r="DQ27" s="45">
        <f t="shared" si="13"/>
        <v>-2.1951699788921213E-7</v>
      </c>
      <c r="DR27" s="45">
        <f t="shared" si="14"/>
        <v>-1.4667198203660921E-7</v>
      </c>
      <c r="DS27" s="45">
        <f t="shared" si="15"/>
        <v>-1.7941463397205129E-7</v>
      </c>
      <c r="DT27" s="45">
        <f t="shared" si="16"/>
        <v>-2.6621671057615074E-7</v>
      </c>
      <c r="DU27" s="45">
        <f t="shared" si="17"/>
        <v>-2.3895876599128275E-7</v>
      </c>
      <c r="DV27" s="45">
        <f t="shared" si="18"/>
        <v>-3.3908867286450385E-7</v>
      </c>
      <c r="DW27" s="45">
        <f t="shared" si="2"/>
        <v>1.6805934505622397E-7</v>
      </c>
      <c r="DX27" s="45">
        <f t="shared" si="3"/>
        <v>-3.0054348172646945E-7</v>
      </c>
      <c r="DY27" s="45">
        <f t="shared" si="4"/>
        <v>-1.6477244546048231E-6</v>
      </c>
      <c r="DZ27" s="45">
        <f t="shared" si="5"/>
        <v>5.7126899384514492E-7</v>
      </c>
      <c r="EA27" s="45">
        <f t="shared" si="6"/>
        <v>-1.4727147665193113E-6</v>
      </c>
      <c r="EB27" s="45">
        <f t="shared" si="19"/>
        <v>2.7727995530586286E-6</v>
      </c>
      <c r="EC27" s="45">
        <f t="shared" si="20"/>
        <v>-1.9573482889870509E-7</v>
      </c>
      <c r="ED27" s="45">
        <f t="shared" si="21"/>
        <v>-2.9264827382674116E-7</v>
      </c>
      <c r="EE27" s="45">
        <f t="shared" si="22"/>
        <v>-5.873859370690298E-7</v>
      </c>
      <c r="EF27" s="45">
        <f t="shared" si="23"/>
        <v>-1.3128979038446715E-6</v>
      </c>
      <c r="EG27" s="45">
        <f t="shared" si="24"/>
        <v>-1.2821599975372777E-6</v>
      </c>
      <c r="EH27" s="45">
        <f t="shared" si="25"/>
        <v>-5.2035343685612796E-7</v>
      </c>
      <c r="EI27" s="45">
        <f t="shared" si="26"/>
        <v>-8.0259233286104889E-8</v>
      </c>
      <c r="EJ27" s="45">
        <f t="shared" si="27"/>
        <v>-1.91259220779737E-6</v>
      </c>
    </row>
    <row r="28" spans="1:140" x14ac:dyDescent="0.25">
      <c r="A28" s="22" t="s">
        <v>27</v>
      </c>
      <c r="B28" s="109">
        <v>10966.724641999999</v>
      </c>
      <c r="C28" s="109">
        <v>180.93738400000001</v>
      </c>
      <c r="D28" s="109">
        <v>198.29424800000001</v>
      </c>
      <c r="E28" s="109">
        <v>1159.0850270000001</v>
      </c>
      <c r="F28" s="109">
        <v>982.275443</v>
      </c>
      <c r="G28" s="109">
        <v>97.292900000000003</v>
      </c>
      <c r="H28" s="109">
        <v>2600.974858</v>
      </c>
      <c r="I28" s="109">
        <v>111.22607499999999</v>
      </c>
      <c r="J28" s="109">
        <v>33.994016999999999</v>
      </c>
      <c r="K28" s="109">
        <v>29.819310999999999</v>
      </c>
      <c r="L28" s="109">
        <v>17.991012000000001</v>
      </c>
      <c r="M28" s="109">
        <v>222.153966</v>
      </c>
      <c r="N28" s="109">
        <v>22.762096</v>
      </c>
      <c r="O28" s="109">
        <v>19.283114000000001</v>
      </c>
      <c r="P28" s="109">
        <v>0.95743900000000004</v>
      </c>
      <c r="Q28" s="109">
        <v>0.392148</v>
      </c>
      <c r="R28" s="109">
        <v>0.47698400000000002</v>
      </c>
      <c r="S28" s="109">
        <v>0.436782</v>
      </c>
      <c r="T28" s="109">
        <v>1.8513219999999999</v>
      </c>
      <c r="U28" s="109">
        <v>249.98532499999999</v>
      </c>
      <c r="V28" s="109">
        <v>32.304265000000001</v>
      </c>
      <c r="W28" s="109">
        <v>21.370542</v>
      </c>
      <c r="X28" s="109">
        <v>4.6717000000000004</v>
      </c>
      <c r="Y28" s="109">
        <v>2.6460000000000001E-2</v>
      </c>
      <c r="Z28" s="109">
        <v>3.180707</v>
      </c>
      <c r="AA28" s="109">
        <v>6.3699250000000003</v>
      </c>
      <c r="AB28" s="109">
        <v>6.8583999999999996</v>
      </c>
      <c r="AC28" s="109">
        <v>7.3455999999999994E-2</v>
      </c>
      <c r="AE28" s="109" t="s">
        <v>27</v>
      </c>
      <c r="AF28" s="109">
        <v>171.76533292770699</v>
      </c>
      <c r="AG28" s="109">
        <v>29.670660305256401</v>
      </c>
      <c r="AH28" s="109">
        <v>21.364166406419301</v>
      </c>
      <c r="AI28" s="109">
        <v>33.983854682304901</v>
      </c>
      <c r="AJ28" s="109">
        <v>4.6703069732965803</v>
      </c>
      <c r="AK28" s="109">
        <v>111.192838461985</v>
      </c>
      <c r="AL28" s="109">
        <v>111.192838461985</v>
      </c>
      <c r="AM28" s="109">
        <v>48.355000535381002</v>
      </c>
      <c r="AN28" s="109">
        <v>2.6937881136516602</v>
      </c>
      <c r="AO28" s="109">
        <v>29.810411523925499</v>
      </c>
      <c r="AP28" s="109">
        <v>7.3434160226037201E-2</v>
      </c>
      <c r="AQ28" s="109">
        <v>17.985649431958802</v>
      </c>
      <c r="AR28" s="109">
        <v>2.64521482457051E-2</v>
      </c>
      <c r="AS28" s="109">
        <v>828.588299608748</v>
      </c>
      <c r="AT28" s="109">
        <v>10964.1315416326</v>
      </c>
      <c r="AU28" s="109">
        <v>70.2360453373783</v>
      </c>
      <c r="AV28" s="109">
        <v>41.492562725488099</v>
      </c>
      <c r="AW28" s="109">
        <v>14.4704801990941</v>
      </c>
      <c r="AX28" s="109">
        <v>12.315747260638799</v>
      </c>
      <c r="AY28" s="109">
        <v>19.435231790654001</v>
      </c>
      <c r="AZ28" s="109">
        <v>222.087572667855</v>
      </c>
      <c r="BA28" s="109">
        <v>222.087572667855</v>
      </c>
      <c r="BB28" s="109">
        <v>3.1797464121099002</v>
      </c>
      <c r="BC28" s="109">
        <v>1750449.0836393801</v>
      </c>
      <c r="BD28" s="109">
        <v>0</v>
      </c>
      <c r="BE28" s="109">
        <v>28.273742596036598</v>
      </c>
      <c r="BF28" s="109">
        <v>4.9642735069840196</v>
      </c>
      <c r="BG28" s="109">
        <v>237.83194881412899</v>
      </c>
      <c r="BH28" s="109">
        <v>34.248455842252397</v>
      </c>
      <c r="BI28" s="109">
        <v>249.91133408374199</v>
      </c>
      <c r="BJ28" s="109">
        <v>6.3680208938326004</v>
      </c>
      <c r="BK28" s="109">
        <v>32.294601244633903</v>
      </c>
      <c r="BL28" s="109">
        <v>180.89420006850801</v>
      </c>
      <c r="BM28" s="109">
        <v>0</v>
      </c>
      <c r="BN28" s="109">
        <v>2681.6879340963501</v>
      </c>
      <c r="BO28" s="109">
        <v>178.40469569058101</v>
      </c>
      <c r="BP28" s="109">
        <v>19.822739498794601</v>
      </c>
      <c r="BQ28" s="109">
        <v>198.227435189375</v>
      </c>
      <c r="BR28" s="109">
        <v>0</v>
      </c>
      <c r="BS28" s="109">
        <v>109.701830629366</v>
      </c>
      <c r="BT28" s="109">
        <v>0.95715146271917995</v>
      </c>
      <c r="BU28" s="109">
        <v>0.39203103203117301</v>
      </c>
      <c r="BV28" s="109">
        <v>0.47684243659055198</v>
      </c>
      <c r="BW28" s="109">
        <v>0.43664922816316398</v>
      </c>
      <c r="BX28" s="109">
        <v>1.85077611445074</v>
      </c>
      <c r="BY28" s="109">
        <v>1.4121819821116899E-2</v>
      </c>
      <c r="BZ28" s="109">
        <v>686.10284371976002</v>
      </c>
      <c r="CA28" s="109">
        <v>5.1917493306106198E-2</v>
      </c>
      <c r="CB28" s="109">
        <v>8.2221163777950395</v>
      </c>
      <c r="CC28" s="109">
        <v>130.20653823905801</v>
      </c>
      <c r="CD28" s="109">
        <v>2.6023587460837602E-2</v>
      </c>
      <c r="CE28" s="109">
        <v>0</v>
      </c>
      <c r="CF28" s="109">
        <v>12.732981660135399</v>
      </c>
      <c r="CG28" s="109">
        <v>1159.2341195666099</v>
      </c>
      <c r="CH28" s="109">
        <v>982.46906603024001</v>
      </c>
      <c r="CI28" s="109">
        <v>176.76505353637901</v>
      </c>
      <c r="CJ28" s="109">
        <v>2.2591798040884702E-2</v>
      </c>
      <c r="CK28" s="109">
        <v>2.9486296837546899E-3</v>
      </c>
      <c r="CL28" s="109">
        <v>0.17856508607241001</v>
      </c>
      <c r="CM28" s="109">
        <v>2.2499378303686601</v>
      </c>
      <c r="CN28" s="109">
        <v>334.13071470824502</v>
      </c>
      <c r="CO28" s="109">
        <v>2.3409409034595998</v>
      </c>
      <c r="CP28" s="109">
        <v>3.2208557548680798</v>
      </c>
      <c r="CQ28" s="109">
        <v>477.26830619156999</v>
      </c>
      <c r="CR28" s="109">
        <v>19.589611526337301</v>
      </c>
      <c r="CS28" s="109">
        <v>7.7358164271014093E-2</v>
      </c>
      <c r="CT28" s="109">
        <v>11.7219750829323</v>
      </c>
      <c r="CU28" s="109">
        <v>1.1727031503783599E-3</v>
      </c>
      <c r="CV28" s="109">
        <v>97.263790938412697</v>
      </c>
      <c r="CW28" s="109">
        <v>27.8343893347006</v>
      </c>
      <c r="CX28" s="109">
        <v>6.85634393590811</v>
      </c>
      <c r="CY28" s="109">
        <v>0</v>
      </c>
      <c r="CZ28" s="109">
        <v>30.829691128186401</v>
      </c>
      <c r="DA28" s="109">
        <v>103.710981640036</v>
      </c>
      <c r="DB28" s="109">
        <v>22.755284188285799</v>
      </c>
      <c r="DC28" s="109">
        <v>0</v>
      </c>
      <c r="DD28" s="109">
        <v>368.70156711730198</v>
      </c>
      <c r="DE28" s="109">
        <v>2600.3542593372899</v>
      </c>
      <c r="DF28" s="109">
        <v>19.2773520009058</v>
      </c>
      <c r="DG28" s="109">
        <v>79.215828949658103</v>
      </c>
      <c r="DI28" s="45">
        <f t="shared" si="7"/>
        <v>-2.3645167103663377E-4</v>
      </c>
      <c r="DJ28" s="45">
        <f t="shared" si="8"/>
        <v>-2.3866782274245497E-4</v>
      </c>
      <c r="DK28" s="45">
        <f t="shared" si="9"/>
        <v>-3.3693771402289706E-4</v>
      </c>
      <c r="DL28" s="45">
        <f t="shared" si="0"/>
        <v>1.2862953375883089E-4</v>
      </c>
      <c r="DM28" s="45">
        <f t="shared" si="1"/>
        <v>1.9711683888652302E-4</v>
      </c>
      <c r="DN28" s="45">
        <f t="shared" si="10"/>
        <v>-2.9918998803927084E-4</v>
      </c>
      <c r="DO28" s="45">
        <f t="shared" si="11"/>
        <v>-2.386023305074594E-4</v>
      </c>
      <c r="DP28" s="45">
        <f t="shared" si="12"/>
        <v>-2.9881966090226138E-4</v>
      </c>
      <c r="DQ28" s="45">
        <f t="shared" si="13"/>
        <v>-2.9894430231937612E-4</v>
      </c>
      <c r="DR28" s="45">
        <f t="shared" si="14"/>
        <v>-2.9844673723347453E-4</v>
      </c>
      <c r="DS28" s="45">
        <f t="shared" si="15"/>
        <v>-2.9806928266179369E-4</v>
      </c>
      <c r="DT28" s="45">
        <f t="shared" si="16"/>
        <v>-2.9886179094816356E-4</v>
      </c>
      <c r="DU28" s="45">
        <f t="shared" si="17"/>
        <v>-2.9926118026216234E-4</v>
      </c>
      <c r="DV28" s="45">
        <f t="shared" si="18"/>
        <v>-2.988106119271416E-4</v>
      </c>
      <c r="DW28" s="45">
        <f t="shared" si="2"/>
        <v>-3.0031916479284192E-4</v>
      </c>
      <c r="DX28" s="45">
        <f t="shared" si="3"/>
        <v>-2.9827506152520596E-4</v>
      </c>
      <c r="DY28" s="45">
        <f t="shared" si="4"/>
        <v>-2.9678859133229257E-4</v>
      </c>
      <c r="DZ28" s="45">
        <f t="shared" si="5"/>
        <v>-3.0397735446062544E-4</v>
      </c>
      <c r="EA28" s="45">
        <f t="shared" si="6"/>
        <v>-2.9486256267680018E-4</v>
      </c>
      <c r="EB28" s="45">
        <f t="shared" si="19"/>
        <v>-2.9598103911898709E-4</v>
      </c>
      <c r="EC28" s="45">
        <f t="shared" si="20"/>
        <v>-2.9914797213613476E-4</v>
      </c>
      <c r="ED28" s="45">
        <f t="shared" si="21"/>
        <v>-2.9833560518490831E-4</v>
      </c>
      <c r="EE28" s="45">
        <f t="shared" si="22"/>
        <v>-2.9818410930070835E-4</v>
      </c>
      <c r="EF28" s="45">
        <f t="shared" si="23"/>
        <v>-2.9674052512851612E-4</v>
      </c>
      <c r="EG28" s="45">
        <f t="shared" si="24"/>
        <v>-3.0200451978122612E-4</v>
      </c>
      <c r="EH28" s="45">
        <f t="shared" si="25"/>
        <v>-2.9892128516425046E-4</v>
      </c>
      <c r="EI28" s="45">
        <f t="shared" si="26"/>
        <v>-2.9978771898542391E-4</v>
      </c>
      <c r="EJ28" s="45">
        <f t="shared" si="27"/>
        <v>-2.9731776795350077E-4</v>
      </c>
    </row>
    <row r="29" spans="1:140" x14ac:dyDescent="0.25">
      <c r="A29" s="22" t="s">
        <v>28</v>
      </c>
      <c r="B29" s="109">
        <v>457172.38559999998</v>
      </c>
      <c r="C29" s="109">
        <v>7539.9359089999998</v>
      </c>
      <c r="D29" s="109">
        <v>8119.992295</v>
      </c>
      <c r="E29" s="109">
        <v>48188.350660999997</v>
      </c>
      <c r="F29" s="109">
        <v>40837.585412</v>
      </c>
      <c r="G29" s="109">
        <v>4011.1210259999998</v>
      </c>
      <c r="H29" s="109">
        <v>108386.57941000001</v>
      </c>
      <c r="I29" s="109">
        <v>3434.0386680000001</v>
      </c>
      <c r="J29" s="109">
        <v>1049.0619879999999</v>
      </c>
      <c r="K29" s="109">
        <v>922.02712899999995</v>
      </c>
      <c r="L29" s="109">
        <v>557.31414400000006</v>
      </c>
      <c r="M29" s="109">
        <v>5146.960188</v>
      </c>
      <c r="N29" s="109">
        <v>704.83847800000001</v>
      </c>
      <c r="O29" s="109">
        <v>598.293137</v>
      </c>
      <c r="P29" s="109">
        <v>39.476492999999998</v>
      </c>
      <c r="Q29" s="109">
        <v>16.167211000000002</v>
      </c>
      <c r="R29" s="109">
        <v>19.666689000000002</v>
      </c>
      <c r="S29" s="109">
        <v>18.009032999999999</v>
      </c>
      <c r="T29" s="109">
        <v>76.333985999999996</v>
      </c>
      <c r="U29" s="109">
        <v>4720.7786509999996</v>
      </c>
      <c r="V29" s="109">
        <v>995.78926300000001</v>
      </c>
      <c r="W29" s="109">
        <v>659.76147400000002</v>
      </c>
      <c r="X29" s="109">
        <v>143.42638600000001</v>
      </c>
      <c r="Y29" s="109">
        <v>1.0927089999999999</v>
      </c>
      <c r="Z29" s="109">
        <v>98.349440000000001</v>
      </c>
      <c r="AA29" s="109">
        <v>262.61594400000001</v>
      </c>
      <c r="AB29" s="109">
        <v>213.090698</v>
      </c>
      <c r="AC29" s="109">
        <v>3.0287389999999998</v>
      </c>
      <c r="AE29" s="109" t="s">
        <v>28</v>
      </c>
      <c r="AF29" s="109">
        <v>8633.5402925269791</v>
      </c>
      <c r="AG29" s="109">
        <v>1494.47278243963</v>
      </c>
      <c r="AH29" s="109">
        <v>659.76114556352195</v>
      </c>
      <c r="AI29" s="109">
        <v>1049.06185745582</v>
      </c>
      <c r="AJ29" s="109">
        <v>143.42637769592201</v>
      </c>
      <c r="AK29" s="109">
        <v>3434.0381066925002</v>
      </c>
      <c r="AL29" s="109">
        <v>3434.0381066925002</v>
      </c>
      <c r="AM29" s="109">
        <v>2420.0395622158298</v>
      </c>
      <c r="AN29" s="109">
        <v>135.05097994276201</v>
      </c>
      <c r="AO29" s="109">
        <v>922.02668736225701</v>
      </c>
      <c r="AP29" s="109">
        <v>3.0287203774732698</v>
      </c>
      <c r="AQ29" s="109">
        <v>557.31391747455098</v>
      </c>
      <c r="AR29" s="109">
        <v>1.0927124861258499</v>
      </c>
      <c r="AS29" s="109">
        <v>33677.396228553996</v>
      </c>
      <c r="AT29" s="109">
        <v>457172.24737620202</v>
      </c>
      <c r="AU29" s="109">
        <v>3591.0374207977402</v>
      </c>
      <c r="AV29" s="109">
        <v>1440.7151744350799</v>
      </c>
      <c r="AW29" s="109">
        <v>1024.69220634367</v>
      </c>
      <c r="AX29" s="109">
        <v>619.68512957865096</v>
      </c>
      <c r="AY29" s="109">
        <v>976.22402148884396</v>
      </c>
      <c r="AZ29" s="109">
        <v>5146.9584440814297</v>
      </c>
      <c r="BA29" s="109">
        <v>5146.9584440814297</v>
      </c>
      <c r="BB29" s="109">
        <v>98.349423885023</v>
      </c>
      <c r="BC29" s="109">
        <v>72187823.926690593</v>
      </c>
      <c r="BD29" s="109">
        <v>0</v>
      </c>
      <c r="BE29" s="109">
        <v>1421.38663009178</v>
      </c>
      <c r="BF29" s="109">
        <v>249.222247018449</v>
      </c>
      <c r="BG29" s="109">
        <v>10854.4222763297</v>
      </c>
      <c r="BH29" s="109">
        <v>1720.17107994055</v>
      </c>
      <c r="BI29" s="109">
        <v>4720.79224920245</v>
      </c>
      <c r="BJ29" s="109">
        <v>262.61586080971398</v>
      </c>
      <c r="BK29" s="109">
        <v>995.78944930921</v>
      </c>
      <c r="BL29" s="109">
        <v>7539.9329006096596</v>
      </c>
      <c r="BM29" s="109">
        <v>0</v>
      </c>
      <c r="BN29" s="109">
        <v>111830.596966076</v>
      </c>
      <c r="BO29" s="109">
        <v>7307.99024613658</v>
      </c>
      <c r="BP29" s="109">
        <v>811.99909950537995</v>
      </c>
      <c r="BQ29" s="109">
        <v>8119.9893456419704</v>
      </c>
      <c r="BR29" s="109">
        <v>0</v>
      </c>
      <c r="BS29" s="109">
        <v>5725.1518053932296</v>
      </c>
      <c r="BT29" s="109">
        <v>39.4765947248355</v>
      </c>
      <c r="BU29" s="109">
        <v>16.1672184915667</v>
      </c>
      <c r="BV29" s="109">
        <v>19.6667088156792</v>
      </c>
      <c r="BW29" s="109">
        <v>18.0090116514492</v>
      </c>
      <c r="BX29" s="109">
        <v>76.333957339951596</v>
      </c>
      <c r="BY29" s="109">
        <v>0.10967358009334301</v>
      </c>
      <c r="BZ29" s="109">
        <v>31957.729766629898</v>
      </c>
      <c r="CA29" s="109">
        <v>0</v>
      </c>
      <c r="CB29" s="109">
        <v>331.43145443983298</v>
      </c>
      <c r="CC29" s="109">
        <v>3925.81531501061</v>
      </c>
      <c r="CD29" s="109">
        <v>0.50201664923868905</v>
      </c>
      <c r="CE29" s="109">
        <v>0</v>
      </c>
      <c r="CF29" s="109">
        <v>402.469960296598</v>
      </c>
      <c r="CG29" s="109">
        <v>48186.929564015503</v>
      </c>
      <c r="CH29" s="109">
        <v>40836.165385769302</v>
      </c>
      <c r="CI29" s="109">
        <v>7350.7641782461096</v>
      </c>
      <c r="CJ29" s="109">
        <v>15.124353857715899</v>
      </c>
      <c r="CK29" s="109">
        <v>0.17607990584107899</v>
      </c>
      <c r="CL29" s="109">
        <v>232.83222588383799</v>
      </c>
      <c r="CM29" s="109">
        <v>169.054612303521</v>
      </c>
      <c r="CN29" s="109">
        <v>14542.8532771747</v>
      </c>
      <c r="CO29" s="109">
        <v>71.131546304513407</v>
      </c>
      <c r="CP29" s="109">
        <v>87.296705112915205</v>
      </c>
      <c r="CQ29" s="109">
        <v>20775.242367873201</v>
      </c>
      <c r="CR29" s="109">
        <v>529.66721222015303</v>
      </c>
      <c r="CS29" s="109">
        <v>3.09257695030285</v>
      </c>
      <c r="CT29" s="109">
        <v>278.78854280884201</v>
      </c>
      <c r="CU29" s="109">
        <v>0.244677617502504</v>
      </c>
      <c r="CV29" s="109">
        <v>4011.1191393818899</v>
      </c>
      <c r="CW29" s="109">
        <v>1401.45893609469</v>
      </c>
      <c r="CX29" s="109">
        <v>213.090649973068</v>
      </c>
      <c r="CY29" s="109">
        <v>0</v>
      </c>
      <c r="CZ29" s="109">
        <v>1537.47958665684</v>
      </c>
      <c r="DA29" s="109">
        <v>4902.7766139265595</v>
      </c>
      <c r="DB29" s="109">
        <v>704.83830985812494</v>
      </c>
      <c r="DC29" s="109">
        <v>0</v>
      </c>
      <c r="DD29" s="109">
        <v>16970.5742708289</v>
      </c>
      <c r="DE29" s="109">
        <v>108386.588079794</v>
      </c>
      <c r="DF29" s="109">
        <v>598.29283073642796</v>
      </c>
      <c r="DG29" s="109">
        <v>3709.38043261558</v>
      </c>
      <c r="DI29" s="45">
        <f t="shared" si="7"/>
        <v>-3.0234502850518609E-7</v>
      </c>
      <c r="DJ29" s="45">
        <f t="shared" si="8"/>
        <v>-3.9899415281032114E-7</v>
      </c>
      <c r="DK29" s="45">
        <f t="shared" si="9"/>
        <v>-3.6322177687264323E-7</v>
      </c>
      <c r="DL29" s="45">
        <f t="shared" si="0"/>
        <v>-2.9490467405509612E-5</v>
      </c>
      <c r="DM29" s="45">
        <f t="shared" si="1"/>
        <v>-3.477253163653739E-5</v>
      </c>
      <c r="DN29" s="45">
        <f t="shared" si="10"/>
        <v>-4.7034684260680774E-7</v>
      </c>
      <c r="DO29" s="45">
        <f t="shared" si="11"/>
        <v>7.9989552635575268E-8</v>
      </c>
      <c r="DP29" s="45">
        <f t="shared" si="12"/>
        <v>-1.6345404180312969E-7</v>
      </c>
      <c r="DQ29" s="45">
        <f t="shared" si="13"/>
        <v>-1.2443895728155017E-7</v>
      </c>
      <c r="DR29" s="45">
        <f t="shared" si="14"/>
        <v>-4.7898562748030394E-7</v>
      </c>
      <c r="DS29" s="45">
        <f t="shared" si="15"/>
        <v>-4.0645917839726982E-7</v>
      </c>
      <c r="DT29" s="45">
        <f t="shared" si="16"/>
        <v>-3.3882495816094759E-7</v>
      </c>
      <c r="DU29" s="45">
        <f t="shared" si="17"/>
        <v>-2.385537684351215E-7</v>
      </c>
      <c r="DV29" s="45">
        <f t="shared" si="18"/>
        <v>-5.1189551258809322E-7</v>
      </c>
      <c r="DW29" s="45">
        <f t="shared" si="2"/>
        <v>2.5768458080264827E-6</v>
      </c>
      <c r="DX29" s="45">
        <f t="shared" si="3"/>
        <v>4.6338027619900288E-7</v>
      </c>
      <c r="DY29" s="45">
        <f t="shared" si="4"/>
        <v>1.0075757642195093E-6</v>
      </c>
      <c r="DZ29" s="45">
        <f t="shared" si="5"/>
        <v>-1.1854357088001698E-6</v>
      </c>
      <c r="EA29" s="45">
        <f t="shared" si="6"/>
        <v>-3.7545593911861822E-7</v>
      </c>
      <c r="EB29" s="45">
        <f t="shared" si="19"/>
        <v>2.8804999038577373E-6</v>
      </c>
      <c r="EC29" s="45">
        <f t="shared" si="20"/>
        <v>1.8709702636535785E-7</v>
      </c>
      <c r="ED29" s="45">
        <f t="shared" si="21"/>
        <v>-4.9781093776191873E-7</v>
      </c>
      <c r="EE29" s="45">
        <f t="shared" si="22"/>
        <v>-5.7897840318765969E-8</v>
      </c>
      <c r="EF29" s="45">
        <f t="shared" si="23"/>
        <v>3.1903515483025051E-6</v>
      </c>
      <c r="EG29" s="45">
        <f t="shared" si="24"/>
        <v>-1.6385428326612833E-7</v>
      </c>
      <c r="EH29" s="45">
        <f t="shared" si="25"/>
        <v>-3.1677545836324415E-7</v>
      </c>
      <c r="EI29" s="45">
        <f t="shared" si="26"/>
        <v>-2.2538258336574975E-7</v>
      </c>
      <c r="EJ29" s="45">
        <f t="shared" si="27"/>
        <v>-6.1486073015920591E-6</v>
      </c>
    </row>
    <row r="30" spans="1:140" x14ac:dyDescent="0.25">
      <c r="A30" s="22" t="s">
        <v>29</v>
      </c>
      <c r="B30" s="109">
        <v>125.56604900000001</v>
      </c>
      <c r="C30" s="109">
        <v>2.0688439999999999</v>
      </c>
      <c r="D30" s="109">
        <v>2.1243240000000001</v>
      </c>
      <c r="E30" s="109">
        <v>13.140743000000001</v>
      </c>
      <c r="F30" s="109">
        <v>11.136222</v>
      </c>
      <c r="G30" s="109">
        <v>1.0692969999999999</v>
      </c>
      <c r="H30" s="109">
        <v>29.739677</v>
      </c>
      <c r="I30" s="109">
        <v>1.041088</v>
      </c>
      <c r="J30" s="109">
        <v>0.317907</v>
      </c>
      <c r="K30" s="109">
        <v>0.60084300000000002</v>
      </c>
      <c r="L30" s="109">
        <v>7.6474E-2</v>
      </c>
      <c r="M30" s="109">
        <v>2.1575639999999998</v>
      </c>
      <c r="N30" s="109">
        <v>0.26218900000000001</v>
      </c>
      <c r="O30" s="109">
        <v>9.5043000000000002E-2</v>
      </c>
      <c r="P30" s="109">
        <v>1.0503999999999999E-2</v>
      </c>
      <c r="Q30" s="109">
        <v>4.3059999999999999E-3</v>
      </c>
      <c r="R30" s="109">
        <v>5.228E-3</v>
      </c>
      <c r="S30" s="109">
        <v>4.7840000000000001E-3</v>
      </c>
      <c r="T30" s="109">
        <v>2.0282000000000001E-2</v>
      </c>
      <c r="U30" s="109">
        <v>1.4256359999999999</v>
      </c>
      <c r="V30" s="109">
        <v>0.30260599999999999</v>
      </c>
      <c r="W30" s="109">
        <v>0.32773600000000003</v>
      </c>
      <c r="X30" s="109">
        <v>4.3691000000000001E-2</v>
      </c>
      <c r="Y30" s="109">
        <v>2.7300000000000002E-4</v>
      </c>
      <c r="Z30" s="109">
        <v>2.9489999999999999E-2</v>
      </c>
      <c r="AA30" s="109">
        <v>7.0012000000000005E-2</v>
      </c>
      <c r="AB30" s="109">
        <v>6.4451999999999995E-2</v>
      </c>
      <c r="AC30" s="109">
        <v>7.8600000000000002E-4</v>
      </c>
      <c r="AE30" s="109" t="s">
        <v>29</v>
      </c>
      <c r="AF30" s="109">
        <v>1.8232406807610699</v>
      </c>
      <c r="AG30" s="109">
        <v>0.27901114954310702</v>
      </c>
      <c r="AH30" s="109">
        <v>0.32773602608618901</v>
      </c>
      <c r="AI30" s="109">
        <v>0.31790602830005399</v>
      </c>
      <c r="AJ30" s="109">
        <v>4.3691087553299403E-2</v>
      </c>
      <c r="AK30" s="109">
        <v>1.0410866714264499</v>
      </c>
      <c r="AL30" s="109">
        <v>1.0410866714264499</v>
      </c>
      <c r="AM30" s="109">
        <v>0.59548797053026603</v>
      </c>
      <c r="AN30" s="109">
        <v>0.61050768541844502</v>
      </c>
      <c r="AO30" s="109">
        <v>0.60084252108966596</v>
      </c>
      <c r="AP30" s="109">
        <v>7.8600239523316602E-4</v>
      </c>
      <c r="AQ30" s="109">
        <v>7.6473811078613493E-2</v>
      </c>
      <c r="AR30" s="109">
        <v>2.7301273189040797E-4</v>
      </c>
      <c r="AS30" s="109">
        <v>8.7799187948438195</v>
      </c>
      <c r="AT30" s="109">
        <v>125.566003666727</v>
      </c>
      <c r="AU30" s="109">
        <v>0.98896779155657299</v>
      </c>
      <c r="AV30" s="109">
        <v>0.45857099404910701</v>
      </c>
      <c r="AW30" s="109">
        <v>0.17867429890667799</v>
      </c>
      <c r="AX30" s="109">
        <v>2.03493073532337E-2</v>
      </c>
      <c r="AY30" s="109">
        <v>0.35359779375218398</v>
      </c>
      <c r="AZ30" s="109">
        <v>2.1575631679683802</v>
      </c>
      <c r="BA30" s="109">
        <v>2.1575631679683802</v>
      </c>
      <c r="BB30" s="109">
        <v>2.9489904777939401E-2</v>
      </c>
      <c r="BC30" s="109">
        <v>19244.320506070901</v>
      </c>
      <c r="BD30" s="109">
        <v>0</v>
      </c>
      <c r="BE30" s="109">
        <v>0.25781620852030102</v>
      </c>
      <c r="BF30" s="109">
        <v>5.5793809420967899E-2</v>
      </c>
      <c r="BG30" s="109">
        <v>2.7660788322804302</v>
      </c>
      <c r="BH30" s="109">
        <v>0.36326767925527798</v>
      </c>
      <c r="BI30" s="109">
        <v>1.4256403646116</v>
      </c>
      <c r="BJ30" s="109">
        <v>7.0012180997503198E-2</v>
      </c>
      <c r="BK30" s="109">
        <v>0.302606659969338</v>
      </c>
      <c r="BL30" s="109">
        <v>2.0688430400634901</v>
      </c>
      <c r="BM30" s="109">
        <v>0</v>
      </c>
      <c r="BN30" s="109">
        <v>30.601343874733299</v>
      </c>
      <c r="BO30" s="109">
        <v>1.9118881880762999</v>
      </c>
      <c r="BP30" s="109">
        <v>0.21243243431714501</v>
      </c>
      <c r="BQ30" s="109">
        <v>2.1243206223934399</v>
      </c>
      <c r="BR30" s="109">
        <v>0</v>
      </c>
      <c r="BS30" s="109">
        <v>1.2626669698220301</v>
      </c>
      <c r="BT30" s="109">
        <v>1.05039878095427E-2</v>
      </c>
      <c r="BU30" s="109">
        <v>4.3060039894839497E-3</v>
      </c>
      <c r="BV30" s="109">
        <v>5.2278531765847097E-3</v>
      </c>
      <c r="BW30" s="109">
        <v>4.78407945104912E-3</v>
      </c>
      <c r="BX30" s="109">
        <v>2.0282086351956798E-2</v>
      </c>
      <c r="BY30" s="109">
        <v>3.0853100139442301E-4</v>
      </c>
      <c r="BZ30" s="109">
        <v>7.9104897828370104</v>
      </c>
      <c r="CA30" s="109">
        <v>1.3086010086145599E-4</v>
      </c>
      <c r="CB30" s="109">
        <v>3.6983033063818199E-2</v>
      </c>
      <c r="CC30" s="109">
        <v>0.39658377166730002</v>
      </c>
      <c r="CD30" s="109">
        <v>1.31031317118338E-4</v>
      </c>
      <c r="CE30" s="109">
        <v>0</v>
      </c>
      <c r="CF30" s="109">
        <v>8.9554000892871893E-3</v>
      </c>
      <c r="CG30" s="109">
        <v>13.1413306387447</v>
      </c>
      <c r="CH30" s="109">
        <v>11.1368109328413</v>
      </c>
      <c r="CI30" s="109">
        <v>2.0045197059034199</v>
      </c>
      <c r="CJ30" s="109">
        <v>1.19505932417312E-4</v>
      </c>
      <c r="CK30" s="109">
        <v>2.2000584290965999E-5</v>
      </c>
      <c r="CL30" s="109">
        <v>6.2116034921212301E-2</v>
      </c>
      <c r="CM30" s="109">
        <v>5.4613796237812503E-3</v>
      </c>
      <c r="CN30" s="109">
        <v>4.3415090547131996</v>
      </c>
      <c r="CO30" s="109">
        <v>2.8459632963507901E-2</v>
      </c>
      <c r="CP30" s="109">
        <v>1.28076057474495E-2</v>
      </c>
      <c r="CQ30" s="109">
        <v>6.2020536642470896</v>
      </c>
      <c r="CR30" s="109">
        <v>0.17338977648626899</v>
      </c>
      <c r="CS30" s="109">
        <v>2.2437543687340501E-4</v>
      </c>
      <c r="CT30" s="109">
        <v>4.0924486306541601E-2</v>
      </c>
      <c r="CU30" s="109">
        <v>2.05651251508788E-5</v>
      </c>
      <c r="CV30" s="109">
        <v>1.0692959461190299</v>
      </c>
      <c r="CW30" s="109">
        <v>0.32644894638480998</v>
      </c>
      <c r="CX30" s="109">
        <v>6.4452119366777402E-2</v>
      </c>
      <c r="CY30" s="109">
        <v>0</v>
      </c>
      <c r="CZ30" s="109">
        <v>0.90885920503990203</v>
      </c>
      <c r="DA30" s="109">
        <v>1.2541935031957301</v>
      </c>
      <c r="DB30" s="109">
        <v>0.262188359694217</v>
      </c>
      <c r="DC30" s="109">
        <v>0</v>
      </c>
      <c r="DD30" s="109">
        <v>4.8743832262967297</v>
      </c>
      <c r="DE30" s="109">
        <v>29.739668250687501</v>
      </c>
      <c r="DF30" s="109">
        <v>9.5042423603504206E-2</v>
      </c>
      <c r="DG30" s="109">
        <v>0.86032718219125104</v>
      </c>
      <c r="DI30" s="45">
        <f t="shared" si="7"/>
        <v>-3.6103129284163621E-7</v>
      </c>
      <c r="DJ30" s="45">
        <f t="shared" si="8"/>
        <v>-4.6399656515267611E-7</v>
      </c>
      <c r="DK30" s="45">
        <f t="shared" si="9"/>
        <v>-1.589967707476624E-6</v>
      </c>
      <c r="DL30" s="45">
        <f t="shared" si="0"/>
        <v>4.4718837032217139E-5</v>
      </c>
      <c r="DM30" s="45">
        <f t="shared" si="1"/>
        <v>5.2884437944914719E-5</v>
      </c>
      <c r="DN30" s="45">
        <f t="shared" si="10"/>
        <v>-9.8558302328330803E-7</v>
      </c>
      <c r="DO30" s="45">
        <f t="shared" si="11"/>
        <v>-2.9419662155005303E-7</v>
      </c>
      <c r="DP30" s="45">
        <f t="shared" si="12"/>
        <v>-1.2761395290921024E-6</v>
      </c>
      <c r="DQ30" s="45">
        <f t="shared" si="13"/>
        <v>-3.0565541054658168E-6</v>
      </c>
      <c r="DR30" s="45">
        <f t="shared" si="14"/>
        <v>-7.9706401515260587E-7</v>
      </c>
      <c r="DS30" s="45">
        <f t="shared" si="15"/>
        <v>-2.4704002210809704E-6</v>
      </c>
      <c r="DT30" s="45">
        <f t="shared" si="16"/>
        <v>-3.8563473417335092E-7</v>
      </c>
      <c r="DU30" s="45">
        <f t="shared" si="17"/>
        <v>-2.4421534961658312E-6</v>
      </c>
      <c r="DV30" s="45">
        <f t="shared" si="18"/>
        <v>-6.0645865113334017E-6</v>
      </c>
      <c r="DW30" s="45">
        <f t="shared" si="2"/>
        <v>-1.1605538175799603E-6</v>
      </c>
      <c r="DX30" s="45">
        <f t="shared" si="3"/>
        <v>9.2649418248788103E-7</v>
      </c>
      <c r="DY30" s="45">
        <f t="shared" si="4"/>
        <v>-2.8084050361570875E-5</v>
      </c>
      <c r="DZ30" s="45">
        <f t="shared" si="5"/>
        <v>1.6607660769226616E-5</v>
      </c>
      <c r="EA30" s="45">
        <f t="shared" si="6"/>
        <v>4.2575661570296932E-6</v>
      </c>
      <c r="EB30" s="45">
        <f t="shared" si="19"/>
        <v>3.0615189291925473E-6</v>
      </c>
      <c r="EC30" s="45">
        <f t="shared" si="20"/>
        <v>2.1809525852518172E-6</v>
      </c>
      <c r="ED30" s="45">
        <f t="shared" si="21"/>
        <v>7.9595128355432118E-8</v>
      </c>
      <c r="EE30" s="45">
        <f t="shared" si="22"/>
        <v>2.0039207022529168E-6</v>
      </c>
      <c r="EF30" s="45">
        <f t="shared" si="23"/>
        <v>4.6636961201287779E-5</v>
      </c>
      <c r="EG30" s="45">
        <f t="shared" si="24"/>
        <v>-3.2289610239960642E-6</v>
      </c>
      <c r="EH30" s="45">
        <f t="shared" si="25"/>
        <v>2.5852354338336061E-6</v>
      </c>
      <c r="EI30" s="45">
        <f t="shared" si="26"/>
        <v>1.8520259636143291E-6</v>
      </c>
      <c r="EJ30" s="45">
        <f t="shared" si="27"/>
        <v>3.0473704401992126E-6</v>
      </c>
    </row>
    <row r="31" spans="1:140" x14ac:dyDescent="0.25">
      <c r="A31" s="22" t="s">
        <v>30</v>
      </c>
      <c r="B31" s="109">
        <v>2486.869326</v>
      </c>
      <c r="C31" s="109">
        <v>40.785722</v>
      </c>
      <c r="D31" s="109">
        <v>32.375726</v>
      </c>
      <c r="E31" s="109">
        <v>251.59598299999999</v>
      </c>
      <c r="F31" s="109">
        <v>213.216959</v>
      </c>
      <c r="G31" s="109">
        <v>18.212672000000001</v>
      </c>
      <c r="H31" s="109">
        <v>586.29456000000005</v>
      </c>
      <c r="I31" s="109">
        <v>17.732140999999999</v>
      </c>
      <c r="J31" s="109">
        <v>5.4145570000000003</v>
      </c>
      <c r="K31" s="109">
        <v>10.233653</v>
      </c>
      <c r="L31" s="109">
        <v>1.3024579999999999</v>
      </c>
      <c r="M31" s="109">
        <v>36.748153000000002</v>
      </c>
      <c r="N31" s="109">
        <v>4.4656169999999999</v>
      </c>
      <c r="O31" s="109">
        <v>1.6187689999999999</v>
      </c>
      <c r="P31" s="109">
        <v>0.17924100000000001</v>
      </c>
      <c r="Q31" s="109">
        <v>7.3417999999999997E-2</v>
      </c>
      <c r="R31" s="109">
        <v>8.9252999999999999E-2</v>
      </c>
      <c r="S31" s="109">
        <v>8.1724000000000005E-2</v>
      </c>
      <c r="T31" s="109">
        <v>0.34643600000000002</v>
      </c>
      <c r="U31" s="109">
        <v>24.281680000000001</v>
      </c>
      <c r="V31" s="109">
        <v>5.1540400000000002</v>
      </c>
      <c r="W31" s="109">
        <v>5.5820100000000004</v>
      </c>
      <c r="X31" s="109">
        <v>0.74426400000000004</v>
      </c>
      <c r="Y31" s="109">
        <v>4.9220000000000002E-3</v>
      </c>
      <c r="Z31" s="109">
        <v>0.502363</v>
      </c>
      <c r="AA31" s="109">
        <v>1.192453</v>
      </c>
      <c r="AB31" s="109">
        <v>1.0978159999999999</v>
      </c>
      <c r="AC31" s="109">
        <v>1.3665E-2</v>
      </c>
      <c r="AE31" s="109" t="s">
        <v>30</v>
      </c>
      <c r="AF31" s="109">
        <v>37.059708353667602</v>
      </c>
      <c r="AG31" s="109">
        <v>5.6712628856325802</v>
      </c>
      <c r="AH31" s="109">
        <v>5.5819299889647596</v>
      </c>
      <c r="AI31" s="109">
        <v>5.4144805018175699</v>
      </c>
      <c r="AJ31" s="109">
        <v>0.74425891949595702</v>
      </c>
      <c r="AK31" s="109">
        <v>17.7319065865019</v>
      </c>
      <c r="AL31" s="109">
        <v>17.7319065865019</v>
      </c>
      <c r="AM31" s="109">
        <v>12.1040656939714</v>
      </c>
      <c r="AN31" s="109">
        <v>12.4093950890255</v>
      </c>
      <c r="AO31" s="109">
        <v>10.233516570681999</v>
      </c>
      <c r="AP31" s="109">
        <v>1.36649179044097E-2</v>
      </c>
      <c r="AQ31" s="109">
        <v>1.3024403999096399</v>
      </c>
      <c r="AR31" s="109">
        <v>4.9219974155547E-3</v>
      </c>
      <c r="AS31" s="109">
        <v>173.155483825825</v>
      </c>
      <c r="AT31" s="109">
        <v>2486.8431958464898</v>
      </c>
      <c r="AU31" s="109">
        <v>20.102083117334899</v>
      </c>
      <c r="AV31" s="109">
        <v>9.3210869841880299</v>
      </c>
      <c r="AW31" s="109">
        <v>3.6317979830863898</v>
      </c>
      <c r="AX31" s="109">
        <v>0.41362923004797603</v>
      </c>
      <c r="AY31" s="109">
        <v>7.1873422412570198</v>
      </c>
      <c r="AZ31" s="109">
        <v>36.747641023075097</v>
      </c>
      <c r="BA31" s="109">
        <v>36.747641023075097</v>
      </c>
      <c r="BB31" s="109">
        <v>0.50234741678417305</v>
      </c>
      <c r="BC31" s="109">
        <v>327767.389463339</v>
      </c>
      <c r="BD31" s="109">
        <v>0</v>
      </c>
      <c r="BE31" s="109">
        <v>5.2404488468617698</v>
      </c>
      <c r="BF31" s="109">
        <v>1.1340795116167</v>
      </c>
      <c r="BG31" s="109">
        <v>56.224250462114298</v>
      </c>
      <c r="BH31" s="109">
        <v>7.3839067503243498</v>
      </c>
      <c r="BI31" s="109">
        <v>24.2814105473838</v>
      </c>
      <c r="BJ31" s="109">
        <v>1.1924346732615201</v>
      </c>
      <c r="BK31" s="109">
        <v>5.1539724581092399</v>
      </c>
      <c r="BL31" s="109">
        <v>40.785283502041999</v>
      </c>
      <c r="BM31" s="109">
        <v>0</v>
      </c>
      <c r="BN31" s="109">
        <v>603.80292968909305</v>
      </c>
      <c r="BO31" s="109">
        <v>29.137664513853199</v>
      </c>
      <c r="BP31" s="109">
        <v>3.2375181260713002</v>
      </c>
      <c r="BQ31" s="109">
        <v>32.375182639924503</v>
      </c>
      <c r="BR31" s="109">
        <v>0</v>
      </c>
      <c r="BS31" s="109">
        <v>25.6652705889923</v>
      </c>
      <c r="BT31" s="109">
        <v>0.17923743174589499</v>
      </c>
      <c r="BU31" s="109">
        <v>7.3417596622519093E-2</v>
      </c>
      <c r="BV31" s="109">
        <v>8.9250624471965398E-2</v>
      </c>
      <c r="BW31" s="109">
        <v>8.1724044218985104E-2</v>
      </c>
      <c r="BX31" s="109">
        <v>0.34643149757105701</v>
      </c>
      <c r="BY31" s="109">
        <v>5.7334173437611899E-3</v>
      </c>
      <c r="BZ31" s="109">
        <v>160.79143383892901</v>
      </c>
      <c r="CA31" s="109">
        <v>2.54953983288965E-3</v>
      </c>
      <c r="CB31" s="109">
        <v>0.677470332842804</v>
      </c>
      <c r="CC31" s="109">
        <v>7.2982874476540003</v>
      </c>
      <c r="CD31" s="109">
        <v>2.98196819347762E-3</v>
      </c>
      <c r="CE31" s="109">
        <v>0</v>
      </c>
      <c r="CF31" s="109">
        <v>0.163860452796287</v>
      </c>
      <c r="CG31" s="109">
        <v>251.60396053999199</v>
      </c>
      <c r="CH31" s="109">
        <v>213.22536685843801</v>
      </c>
      <c r="CI31" s="109">
        <v>38.378593681553298</v>
      </c>
      <c r="CJ31" s="109">
        <v>2.2835717106213099E-3</v>
      </c>
      <c r="CK31" s="109">
        <v>4.5049064232763998E-4</v>
      </c>
      <c r="CL31" s="109">
        <v>1.46665402539724</v>
      </c>
      <c r="CM31" s="109">
        <v>9.8442704035009307E-2</v>
      </c>
      <c r="CN31" s="109">
        <v>83.165722907675899</v>
      </c>
      <c r="CO31" s="109">
        <v>0.52908889333487596</v>
      </c>
      <c r="CP31" s="109">
        <v>0.239239745311044</v>
      </c>
      <c r="CQ31" s="109">
        <v>118.80564189443101</v>
      </c>
      <c r="CR31" s="109">
        <v>3.52437558836955</v>
      </c>
      <c r="CS31" s="109">
        <v>4.1828021484041199E-3</v>
      </c>
      <c r="CT31" s="109">
        <v>0.76233519965607899</v>
      </c>
      <c r="CU31" s="109">
        <v>4.41465432155514E-4</v>
      </c>
      <c r="CV31" s="109">
        <v>18.2124209126032</v>
      </c>
      <c r="CW31" s="109">
        <v>6.6355520219789401</v>
      </c>
      <c r="CX31" s="109">
        <v>1.09780567567072</v>
      </c>
      <c r="CY31" s="109">
        <v>0</v>
      </c>
      <c r="CZ31" s="109">
        <v>18.4736942327884</v>
      </c>
      <c r="DA31" s="109">
        <v>25.4931595574547</v>
      </c>
      <c r="DB31" s="109">
        <v>4.4655592219083999</v>
      </c>
      <c r="DC31" s="109">
        <v>0</v>
      </c>
      <c r="DD31" s="109">
        <v>99.078486789384698</v>
      </c>
      <c r="DE31" s="109">
        <v>586.28834986248603</v>
      </c>
      <c r="DF31" s="109">
        <v>1.6187437928934101</v>
      </c>
      <c r="DG31" s="109">
        <v>17.487279077414001</v>
      </c>
      <c r="DI31" s="45">
        <f t="shared" si="7"/>
        <v>-1.05072483049182E-5</v>
      </c>
      <c r="DJ31" s="45">
        <f t="shared" si="8"/>
        <v>-1.0751261385074757E-5</v>
      </c>
      <c r="DK31" s="45">
        <f t="shared" si="9"/>
        <v>-1.678294644255807E-5</v>
      </c>
      <c r="DL31" s="45">
        <f t="shared" si="0"/>
        <v>3.1707739912517317E-5</v>
      </c>
      <c r="DM31" s="45">
        <f t="shared" si="1"/>
        <v>3.943334750405655E-5</v>
      </c>
      <c r="DN31" s="45">
        <f t="shared" si="10"/>
        <v>-1.3786411834647475E-5</v>
      </c>
      <c r="DO31" s="45">
        <f t="shared" si="11"/>
        <v>-1.0592180002518414E-5</v>
      </c>
      <c r="DP31" s="45">
        <f t="shared" si="12"/>
        <v>-1.3219695134316709E-5</v>
      </c>
      <c r="DQ31" s="45">
        <f t="shared" si="13"/>
        <v>-1.4128243996763636E-5</v>
      </c>
      <c r="DR31" s="45">
        <f t="shared" si="14"/>
        <v>-1.3331438734639859E-5</v>
      </c>
      <c r="DS31" s="45">
        <f t="shared" si="15"/>
        <v>-1.351298111724429E-5</v>
      </c>
      <c r="DT31" s="45">
        <f t="shared" si="16"/>
        <v>-1.3932045099107428E-5</v>
      </c>
      <c r="DU31" s="45">
        <f t="shared" si="17"/>
        <v>-1.2938434173824957E-5</v>
      </c>
      <c r="DV31" s="45">
        <f t="shared" si="18"/>
        <v>-1.5571774965927578E-5</v>
      </c>
      <c r="DW31" s="45">
        <f t="shared" si="2"/>
        <v>-1.9907577535408465E-5</v>
      </c>
      <c r="DX31" s="45">
        <f t="shared" si="3"/>
        <v>-5.4942586409829783E-6</v>
      </c>
      <c r="DY31" s="45">
        <f t="shared" si="4"/>
        <v>-2.6615665967542379E-5</v>
      </c>
      <c r="DZ31" s="45">
        <f t="shared" si="5"/>
        <v>5.4107710217981318E-7</v>
      </c>
      <c r="EA31" s="45">
        <f t="shared" si="6"/>
        <v>-1.2996423417339888E-5</v>
      </c>
      <c r="EB31" s="45">
        <f t="shared" si="19"/>
        <v>-1.1096951125362994E-5</v>
      </c>
      <c r="EC31" s="45">
        <f t="shared" si="20"/>
        <v>-1.3104650092025507E-5</v>
      </c>
      <c r="ED31" s="45">
        <f t="shared" si="21"/>
        <v>-1.4333731978409429E-5</v>
      </c>
      <c r="EE31" s="45">
        <f t="shared" si="22"/>
        <v>-6.8262122620739203E-6</v>
      </c>
      <c r="EF31" s="45">
        <f t="shared" si="23"/>
        <v>-5.2508031290735938E-7</v>
      </c>
      <c r="EG31" s="45">
        <f t="shared" si="24"/>
        <v>-3.1019831928213461E-5</v>
      </c>
      <c r="EH31" s="45">
        <f t="shared" si="25"/>
        <v>-1.5368939891049202E-5</v>
      </c>
      <c r="EI31" s="45">
        <f t="shared" si="26"/>
        <v>-9.4044259511089707E-6</v>
      </c>
      <c r="EJ31" s="45">
        <f t="shared" si="27"/>
        <v>-6.0077270618200989E-6</v>
      </c>
    </row>
    <row r="32" spans="1:140" x14ac:dyDescent="0.25">
      <c r="A32" s="22" t="s">
        <v>31</v>
      </c>
      <c r="B32" s="109">
        <v>282779.20224999997</v>
      </c>
      <c r="C32" s="109">
        <v>4646.4531919999999</v>
      </c>
      <c r="D32" s="109">
        <v>4132.1217630000001</v>
      </c>
      <c r="E32" s="109">
        <v>29011.216547</v>
      </c>
      <c r="F32" s="109">
        <v>24585.776760000001</v>
      </c>
      <c r="G32" s="109">
        <v>2208.7608690000002</v>
      </c>
      <c r="H32" s="109">
        <v>66792.765224999996</v>
      </c>
      <c r="I32" s="109">
        <v>1890.9852089999999</v>
      </c>
      <c r="J32" s="109">
        <v>577.675614</v>
      </c>
      <c r="K32" s="109">
        <v>507.72279300000002</v>
      </c>
      <c r="L32" s="109">
        <v>306.89013899999998</v>
      </c>
      <c r="M32" s="109">
        <v>2834.2212669999999</v>
      </c>
      <c r="N32" s="109">
        <v>388.12590499999999</v>
      </c>
      <c r="O32" s="109">
        <v>329.45561500000002</v>
      </c>
      <c r="P32" s="109">
        <v>21.73798</v>
      </c>
      <c r="Q32" s="109">
        <v>8.9026209999999999</v>
      </c>
      <c r="R32" s="109">
        <v>10.829571</v>
      </c>
      <c r="S32" s="109">
        <v>9.9167919999999992</v>
      </c>
      <c r="T32" s="109">
        <v>42.033517000000003</v>
      </c>
      <c r="U32" s="109">
        <v>2599.5405150000001</v>
      </c>
      <c r="V32" s="109">
        <v>548.34053700000004</v>
      </c>
      <c r="W32" s="109">
        <v>363.30377199999998</v>
      </c>
      <c r="X32" s="109">
        <v>78.979093000000006</v>
      </c>
      <c r="Y32" s="109">
        <v>0.60158</v>
      </c>
      <c r="Z32" s="109">
        <v>54.157026999999999</v>
      </c>
      <c r="AA32" s="109">
        <v>144.611886</v>
      </c>
      <c r="AB32" s="109">
        <v>117.34033599999999</v>
      </c>
      <c r="AC32" s="109">
        <v>1.6676899999999999</v>
      </c>
      <c r="AE32" s="109" t="s">
        <v>31</v>
      </c>
      <c r="AF32" s="109">
        <v>5406.4774878218996</v>
      </c>
      <c r="AG32" s="109">
        <v>935.86599102176399</v>
      </c>
      <c r="AH32" s="109">
        <v>362.80266292335398</v>
      </c>
      <c r="AI32" s="109">
        <v>576.87882389211404</v>
      </c>
      <c r="AJ32" s="109">
        <v>78.870149434100398</v>
      </c>
      <c r="AK32" s="109">
        <v>1888.3772424179001</v>
      </c>
      <c r="AL32" s="109">
        <v>1888.3772424179001</v>
      </c>
      <c r="AM32" s="109">
        <v>1515.47176689035</v>
      </c>
      <c r="AN32" s="109">
        <v>84.571364017726296</v>
      </c>
      <c r="AO32" s="109">
        <v>507.02255243530499</v>
      </c>
      <c r="AP32" s="109">
        <v>1.6653907409145099</v>
      </c>
      <c r="AQ32" s="109">
        <v>306.46684248979898</v>
      </c>
      <c r="AR32" s="109">
        <v>0.60075074370019299</v>
      </c>
      <c r="AS32" s="109">
        <v>20708.443430937299</v>
      </c>
      <c r="AT32" s="109">
        <v>282439.09949343902</v>
      </c>
      <c r="AU32" s="109">
        <v>2248.7715174923901</v>
      </c>
      <c r="AV32" s="109">
        <v>902.20170866942897</v>
      </c>
      <c r="AW32" s="109">
        <v>641.68082182033402</v>
      </c>
      <c r="AX32" s="109">
        <v>388.05782535771601</v>
      </c>
      <c r="AY32" s="109">
        <v>611.32914898239301</v>
      </c>
      <c r="AZ32" s="109">
        <v>2830.3125217229999</v>
      </c>
      <c r="BA32" s="109">
        <v>2830.3125217229999</v>
      </c>
      <c r="BB32" s="109">
        <v>54.082337503693097</v>
      </c>
      <c r="BC32" s="109">
        <v>39696073.652165599</v>
      </c>
      <c r="BD32" s="109">
        <v>0</v>
      </c>
      <c r="BE32" s="109">
        <v>890.09784008949998</v>
      </c>
      <c r="BF32" s="109">
        <v>156.06745363321201</v>
      </c>
      <c r="BG32" s="109">
        <v>6797.2347674178</v>
      </c>
      <c r="BH32" s="109">
        <v>1077.2020390679399</v>
      </c>
      <c r="BI32" s="109">
        <v>2595.9632481396302</v>
      </c>
      <c r="BJ32" s="109">
        <v>144.41241413938999</v>
      </c>
      <c r="BK32" s="109">
        <v>547.58433939405404</v>
      </c>
      <c r="BL32" s="109">
        <v>4640.8401294390796</v>
      </c>
      <c r="BM32" s="109">
        <v>0</v>
      </c>
      <c r="BN32" s="109">
        <v>68868.896505316996</v>
      </c>
      <c r="BO32" s="109">
        <v>3713.2893297834498</v>
      </c>
      <c r="BP32" s="109">
        <v>412.58768478614599</v>
      </c>
      <c r="BQ32" s="109">
        <v>4125.8770145695898</v>
      </c>
      <c r="BR32" s="109">
        <v>0</v>
      </c>
      <c r="BS32" s="109">
        <v>3585.1927719506498</v>
      </c>
      <c r="BT32" s="109">
        <v>21.7080215708644</v>
      </c>
      <c r="BU32" s="109">
        <v>8.8903076936016294</v>
      </c>
      <c r="BV32" s="109">
        <v>10.8146282776456</v>
      </c>
      <c r="BW32" s="109">
        <v>9.9031272188362802</v>
      </c>
      <c r="BX32" s="109">
        <v>41.975503109372397</v>
      </c>
      <c r="BY32" s="109">
        <v>9.9762966411602802E-2</v>
      </c>
      <c r="BZ32" s="109">
        <v>20012.504478534502</v>
      </c>
      <c r="CA32" s="109">
        <v>0</v>
      </c>
      <c r="CB32" s="109">
        <v>178.696291701251</v>
      </c>
      <c r="CC32" s="109">
        <v>2146.8972042773999</v>
      </c>
      <c r="CD32" s="109">
        <v>0.284518410213352</v>
      </c>
      <c r="CE32" s="109">
        <v>0</v>
      </c>
      <c r="CF32" s="109">
        <v>216.25516284803999</v>
      </c>
      <c r="CG32" s="109">
        <v>28974.296431606101</v>
      </c>
      <c r="CH32" s="109">
        <v>24554.352368182001</v>
      </c>
      <c r="CI32" s="109">
        <v>4419.9440634241</v>
      </c>
      <c r="CJ32" s="109">
        <v>8.3907778754168092</v>
      </c>
      <c r="CK32" s="109">
        <v>9.4563665955345405E-2</v>
      </c>
      <c r="CL32" s="109">
        <v>126.653549274073</v>
      </c>
      <c r="CM32" s="109">
        <v>97.952418777316595</v>
      </c>
      <c r="CN32" s="109">
        <v>8868.0664629154999</v>
      </c>
      <c r="CO32" s="109">
        <v>39.971666783665903</v>
      </c>
      <c r="CP32" s="109">
        <v>50.266345112198699</v>
      </c>
      <c r="CQ32" s="109">
        <v>12668.609755428</v>
      </c>
      <c r="CR32" s="109">
        <v>331.68709648513499</v>
      </c>
      <c r="CS32" s="109">
        <v>1.6682434030754401</v>
      </c>
      <c r="CT32" s="109">
        <v>150.31562864542499</v>
      </c>
      <c r="CU32" s="109">
        <v>0.130016098065664</v>
      </c>
      <c r="CV32" s="109">
        <v>2205.7144993852398</v>
      </c>
      <c r="CW32" s="109">
        <v>877.61862323726098</v>
      </c>
      <c r="CX32" s="109">
        <v>117.178525475591</v>
      </c>
      <c r="CY32" s="109">
        <v>0</v>
      </c>
      <c r="CZ32" s="109">
        <v>962.79736956961096</v>
      </c>
      <c r="DA32" s="109">
        <v>3070.20755164101</v>
      </c>
      <c r="DB32" s="109">
        <v>387.59058930814098</v>
      </c>
      <c r="DC32" s="109">
        <v>0</v>
      </c>
      <c r="DD32" s="109">
        <v>10627.2771820584</v>
      </c>
      <c r="DE32" s="109">
        <v>66712.077558970894</v>
      </c>
      <c r="DF32" s="109">
        <v>329.00114760551998</v>
      </c>
      <c r="DG32" s="109">
        <v>2322.88193666179</v>
      </c>
      <c r="DI32" s="45">
        <f t="shared" si="7"/>
        <v>-1.20271488799334E-3</v>
      </c>
      <c r="DJ32" s="45">
        <f t="shared" si="8"/>
        <v>-1.2080316596290157E-3</v>
      </c>
      <c r="DK32" s="45">
        <f t="shared" si="9"/>
        <v>-1.511269219200464E-3</v>
      </c>
      <c r="DL32" s="45">
        <f t="shared" si="0"/>
        <v>-1.2726152084689868E-3</v>
      </c>
      <c r="DM32" s="45">
        <f t="shared" si="1"/>
        <v>-1.2781533048460008E-3</v>
      </c>
      <c r="DN32" s="45">
        <f t="shared" si="10"/>
        <v>-1.3792211087747005E-3</v>
      </c>
      <c r="DO32" s="45">
        <f t="shared" si="11"/>
        <v>-1.2080300277626636E-3</v>
      </c>
      <c r="DP32" s="45">
        <f t="shared" si="12"/>
        <v>-1.379157578645997E-3</v>
      </c>
      <c r="DQ32" s="45">
        <f t="shared" si="13"/>
        <v>-1.3793036932418512E-3</v>
      </c>
      <c r="DR32" s="45">
        <f t="shared" si="14"/>
        <v>-1.3791789030338775E-3</v>
      </c>
      <c r="DS32" s="45">
        <f t="shared" si="15"/>
        <v>-1.3793095847924866E-3</v>
      </c>
      <c r="DT32" s="45">
        <f t="shared" si="16"/>
        <v>-1.3791249548901151E-3</v>
      </c>
      <c r="DU32" s="45">
        <f t="shared" si="17"/>
        <v>-1.3792320609442744E-3</v>
      </c>
      <c r="DV32" s="45">
        <f t="shared" si="18"/>
        <v>-1.3794495336801223E-3</v>
      </c>
      <c r="DW32" s="45">
        <f t="shared" si="2"/>
        <v>-1.3781606725004134E-3</v>
      </c>
      <c r="DX32" s="45">
        <f t="shared" si="3"/>
        <v>-1.3831102546509025E-3</v>
      </c>
      <c r="DY32" s="45">
        <f t="shared" si="4"/>
        <v>-1.3798074138301382E-3</v>
      </c>
      <c r="DZ32" s="45">
        <f t="shared" si="5"/>
        <v>-1.3779437103973687E-3</v>
      </c>
      <c r="EA32" s="45">
        <f t="shared" si="6"/>
        <v>-1.3801816923291524E-3</v>
      </c>
      <c r="EB32" s="45">
        <f t="shared" si="19"/>
        <v>-1.3761150633076189E-3</v>
      </c>
      <c r="EC32" s="45">
        <f t="shared" si="20"/>
        <v>-1.3790656625227752E-3</v>
      </c>
      <c r="ED32" s="45">
        <f t="shared" si="21"/>
        <v>-1.3793115163307551E-3</v>
      </c>
      <c r="EE32" s="45">
        <f t="shared" si="22"/>
        <v>-1.3793975311872481E-3</v>
      </c>
      <c r="EF32" s="45">
        <f t="shared" si="23"/>
        <v>-1.3784638781326058E-3</v>
      </c>
      <c r="EG32" s="45">
        <f t="shared" si="24"/>
        <v>-1.3791284426839471E-3</v>
      </c>
      <c r="EH32" s="45">
        <f t="shared" si="25"/>
        <v>-1.3793600659492379E-3</v>
      </c>
      <c r="EI32" s="45">
        <f t="shared" si="26"/>
        <v>-1.3789846690825209E-3</v>
      </c>
      <c r="EJ32" s="45">
        <f t="shared" si="27"/>
        <v>-1.3787089240146562E-3</v>
      </c>
    </row>
    <row r="33" spans="1:140" x14ac:dyDescent="0.25">
      <c r="A33" s="22" t="s">
        <v>32</v>
      </c>
      <c r="B33" s="109">
        <v>3019.9444699999999</v>
      </c>
      <c r="C33" s="109">
        <v>49.733685000000001</v>
      </c>
      <c r="D33" s="109">
        <v>49.884835000000002</v>
      </c>
      <c r="E33" s="109">
        <v>314.965847</v>
      </c>
      <c r="F33" s="109">
        <v>266.92019599999998</v>
      </c>
      <c r="G33" s="109">
        <v>25.348486999999999</v>
      </c>
      <c r="H33" s="109">
        <v>714.92148299999997</v>
      </c>
      <c r="I33" s="109">
        <v>24.679751</v>
      </c>
      <c r="J33" s="109">
        <v>7.53599</v>
      </c>
      <c r="K33" s="109">
        <v>14.243233</v>
      </c>
      <c r="L33" s="109">
        <v>1.8128089999999999</v>
      </c>
      <c r="M33" s="109">
        <v>51.146410000000003</v>
      </c>
      <c r="N33" s="109">
        <v>6.2152459999999996</v>
      </c>
      <c r="O33" s="109">
        <v>2.2530100000000002</v>
      </c>
      <c r="P33" s="109">
        <v>0.248643</v>
      </c>
      <c r="Q33" s="109">
        <v>0.10188999999999999</v>
      </c>
      <c r="R33" s="109">
        <v>0.123859</v>
      </c>
      <c r="S33" s="109">
        <v>0.113438</v>
      </c>
      <c r="T33" s="109">
        <v>0.480568</v>
      </c>
      <c r="U33" s="109">
        <v>33.795520000000003</v>
      </c>
      <c r="V33" s="109">
        <v>7.173381</v>
      </c>
      <c r="W33" s="109">
        <v>7.7691540000000003</v>
      </c>
      <c r="X33" s="109">
        <v>1.035841</v>
      </c>
      <c r="Y33" s="109">
        <v>6.5300000000000002E-3</v>
      </c>
      <c r="Z33" s="109">
        <v>0.69917399999999996</v>
      </c>
      <c r="AA33" s="109">
        <v>1.6596420000000001</v>
      </c>
      <c r="AB33" s="109">
        <v>1.5279720000000001</v>
      </c>
      <c r="AC33" s="109">
        <v>1.8933999999999999E-2</v>
      </c>
      <c r="AE33" s="109" t="s">
        <v>32</v>
      </c>
      <c r="AF33" s="109">
        <v>43.969496524982702</v>
      </c>
      <c r="AG33" s="109">
        <v>6.7286649647186101</v>
      </c>
      <c r="AH33" s="109">
        <v>7.76944000974889</v>
      </c>
      <c r="AI33" s="109">
        <v>7.5362646461388403</v>
      </c>
      <c r="AJ33" s="109">
        <v>1.0358805942538001</v>
      </c>
      <c r="AK33" s="109">
        <v>24.680659069764701</v>
      </c>
      <c r="AL33" s="109">
        <v>24.680659069764701</v>
      </c>
      <c r="AM33" s="109">
        <v>14.3608700707192</v>
      </c>
      <c r="AN33" s="109">
        <v>14.723122503826</v>
      </c>
      <c r="AO33" s="109">
        <v>14.2437498770985</v>
      </c>
      <c r="AP33" s="109">
        <v>1.8934513499150801E-2</v>
      </c>
      <c r="AQ33" s="109">
        <v>1.8128759698592301</v>
      </c>
      <c r="AR33" s="109">
        <v>6.53024053339726E-3</v>
      </c>
      <c r="AS33" s="109">
        <v>211.07816113752901</v>
      </c>
      <c r="AT33" s="109">
        <v>3020.0330030377399</v>
      </c>
      <c r="AU33" s="109">
        <v>23.850127599029999</v>
      </c>
      <c r="AV33" s="109">
        <v>11.058994992663999</v>
      </c>
      <c r="AW33" s="109">
        <v>4.3089490834844</v>
      </c>
      <c r="AX33" s="109">
        <v>0.49075111773644098</v>
      </c>
      <c r="AY33" s="109">
        <v>8.5274184607581596</v>
      </c>
      <c r="AZ33" s="109">
        <v>51.148265627912501</v>
      </c>
      <c r="BA33" s="109">
        <v>51.148265627912501</v>
      </c>
      <c r="BB33" s="109">
        <v>0.69920220707625702</v>
      </c>
      <c r="BC33" s="109">
        <v>456214.16747399903</v>
      </c>
      <c r="BD33" s="109">
        <v>0</v>
      </c>
      <c r="BE33" s="109">
        <v>6.2175331030045697</v>
      </c>
      <c r="BF33" s="109">
        <v>1.34553426742242</v>
      </c>
      <c r="BG33" s="109">
        <v>66.707310937490405</v>
      </c>
      <c r="BH33" s="109">
        <v>8.7606350261999406</v>
      </c>
      <c r="BI33" s="109">
        <v>33.796863776296398</v>
      </c>
      <c r="BJ33" s="109">
        <v>1.6597004881144799</v>
      </c>
      <c r="BK33" s="109">
        <v>7.1736420747779901</v>
      </c>
      <c r="BL33" s="109">
        <v>49.735140433803402</v>
      </c>
      <c r="BM33" s="109">
        <v>0</v>
      </c>
      <c r="BN33" s="109">
        <v>735.72281402911199</v>
      </c>
      <c r="BO33" s="109">
        <v>44.898217993198699</v>
      </c>
      <c r="BP33" s="109">
        <v>4.9886959126153902</v>
      </c>
      <c r="BQ33" s="109">
        <v>49.886913905814097</v>
      </c>
      <c r="BR33" s="109">
        <v>0</v>
      </c>
      <c r="BS33" s="109">
        <v>30.450562334679798</v>
      </c>
      <c r="BT33" s="109">
        <v>0.24865227202092099</v>
      </c>
      <c r="BU33" s="109">
        <v>0.101894461781003</v>
      </c>
      <c r="BV33" s="109">
        <v>0.1238637541141</v>
      </c>
      <c r="BW33" s="109">
        <v>0.113441624874749</v>
      </c>
      <c r="BX33" s="109">
        <v>0.48058412772168801</v>
      </c>
      <c r="BY33" s="109">
        <v>7.3227279563705299E-3</v>
      </c>
      <c r="BZ33" s="109">
        <v>190.771026139003</v>
      </c>
      <c r="CA33" s="109">
        <v>3.1550202686993199E-3</v>
      </c>
      <c r="CB33" s="109">
        <v>0.87368077834179303</v>
      </c>
      <c r="CC33" s="109">
        <v>9.3828024342333691</v>
      </c>
      <c r="CD33" s="109">
        <v>3.3383610223272999E-3</v>
      </c>
      <c r="CE33" s="109">
        <v>0</v>
      </c>
      <c r="CF33" s="109">
        <v>0.211481538386326</v>
      </c>
      <c r="CG33" s="109">
        <v>314.98958466404798</v>
      </c>
      <c r="CH33" s="109">
        <v>266.94244477405903</v>
      </c>
      <c r="CI33" s="109">
        <v>48.047139889989303</v>
      </c>
      <c r="CJ33" s="109">
        <v>2.8626177566428001E-3</v>
      </c>
      <c r="CK33" s="109">
        <v>5.39565078644378E-4</v>
      </c>
      <c r="CL33" s="109">
        <v>1.6047161476876199</v>
      </c>
      <c r="CM33" s="109">
        <v>0.12834991387754399</v>
      </c>
      <c r="CN33" s="109">
        <v>104.081308201304</v>
      </c>
      <c r="CO33" s="109">
        <v>0.67556235994863201</v>
      </c>
      <c r="CP33" s="109">
        <v>0.30449654738559301</v>
      </c>
      <c r="CQ33" s="109">
        <v>148.68490597816299</v>
      </c>
      <c r="CR33" s="109">
        <v>4.1815023163910601</v>
      </c>
      <c r="CS33" s="109">
        <v>5.3309895131643499E-3</v>
      </c>
      <c r="CT33" s="109">
        <v>0.97207872992829503</v>
      </c>
      <c r="CU33" s="109">
        <v>5.1286320677149599E-4</v>
      </c>
      <c r="CV33" s="109">
        <v>25.349407480591001</v>
      </c>
      <c r="CW33" s="109">
        <v>7.8727284191694498</v>
      </c>
      <c r="CX33" s="109">
        <v>1.52802890495301</v>
      </c>
      <c r="CY33" s="109">
        <v>0</v>
      </c>
      <c r="CZ33" s="109">
        <v>21.918133350310899</v>
      </c>
      <c r="DA33" s="109">
        <v>30.246351398036602</v>
      </c>
      <c r="DB33" s="109">
        <v>6.2154711601729797</v>
      </c>
      <c r="DC33" s="109">
        <v>0</v>
      </c>
      <c r="DD33" s="109">
        <v>117.551694606822</v>
      </c>
      <c r="DE33" s="109">
        <v>714.94258829455896</v>
      </c>
      <c r="DF33" s="109">
        <v>2.2530985440897502</v>
      </c>
      <c r="DG33" s="109">
        <v>20.747787197612901</v>
      </c>
      <c r="DI33" s="45">
        <f t="shared" si="7"/>
        <v>2.9316114458235409E-5</v>
      </c>
      <c r="DJ33" s="45">
        <f t="shared" si="8"/>
        <v>2.9264547829108113E-5</v>
      </c>
      <c r="DK33" s="45">
        <f t="shared" si="9"/>
        <v>4.1674104246207628E-5</v>
      </c>
      <c r="DL33" s="45">
        <f t="shared" si="0"/>
        <v>7.536583497570504E-5</v>
      </c>
      <c r="DM33" s="45">
        <f t="shared" si="1"/>
        <v>8.3353655483794508E-5</v>
      </c>
      <c r="DN33" s="45">
        <f t="shared" si="10"/>
        <v>3.6313038762524938E-5</v>
      </c>
      <c r="DO33" s="45">
        <f t="shared" si="11"/>
        <v>2.952113632175281E-5</v>
      </c>
      <c r="DP33" s="45">
        <f t="shared" si="12"/>
        <v>3.6794121816767123E-5</v>
      </c>
      <c r="DQ33" s="45">
        <f t="shared" si="13"/>
        <v>3.6444599692982297E-5</v>
      </c>
      <c r="DR33" s="45">
        <f t="shared" si="14"/>
        <v>3.6289310053398027E-5</v>
      </c>
      <c r="DS33" s="45">
        <f t="shared" si="15"/>
        <v>3.6942589776506684E-5</v>
      </c>
      <c r="DT33" s="45">
        <f t="shared" si="16"/>
        <v>3.6280706944982783E-5</v>
      </c>
      <c r="DU33" s="45">
        <f t="shared" si="17"/>
        <v>3.622707339019763E-5</v>
      </c>
      <c r="DV33" s="45">
        <f t="shared" si="18"/>
        <v>3.9300353638025987E-5</v>
      </c>
      <c r="DW33" s="45">
        <f t="shared" si="2"/>
        <v>3.7290496498963474E-5</v>
      </c>
      <c r="DX33" s="45">
        <f t="shared" si="3"/>
        <v>4.3790175709191628E-5</v>
      </c>
      <c r="DY33" s="45">
        <f t="shared" si="4"/>
        <v>3.838327533730231E-5</v>
      </c>
      <c r="DZ33" s="45">
        <f t="shared" si="5"/>
        <v>3.1954677876929088E-5</v>
      </c>
      <c r="EA33" s="45">
        <f t="shared" si="6"/>
        <v>3.3559707862403596E-5</v>
      </c>
      <c r="EB33" s="45">
        <f t="shared" si="19"/>
        <v>3.9761965384601097E-5</v>
      </c>
      <c r="EC33" s="45">
        <f t="shared" si="20"/>
        <v>3.6394940961603609E-5</v>
      </c>
      <c r="ED33" s="45">
        <f t="shared" si="21"/>
        <v>3.6813499756820882E-5</v>
      </c>
      <c r="EE33" s="45">
        <f t="shared" si="22"/>
        <v>3.8224258163239537E-5</v>
      </c>
      <c r="EF33" s="45">
        <f t="shared" si="23"/>
        <v>3.6835129748825469E-5</v>
      </c>
      <c r="EG33" s="45">
        <f t="shared" si="24"/>
        <v>4.0343428469963899E-5</v>
      </c>
      <c r="EH33" s="45">
        <f t="shared" si="25"/>
        <v>3.5241404158148385E-5</v>
      </c>
      <c r="EI33" s="45">
        <f t="shared" si="26"/>
        <v>3.7242143841587079E-5</v>
      </c>
      <c r="EJ33" s="45">
        <f t="shared" si="27"/>
        <v>2.7120479074741203E-5</v>
      </c>
    </row>
    <row r="34" spans="1:140" x14ac:dyDescent="0.25">
      <c r="A34" s="22" t="s">
        <v>33</v>
      </c>
      <c r="B34" s="109">
        <v>17601.415684</v>
      </c>
      <c r="C34" s="109">
        <v>290.87581799999998</v>
      </c>
      <c r="D34" s="109">
        <v>342.67330099999998</v>
      </c>
      <c r="E34" s="109">
        <v>1882.1158379999999</v>
      </c>
      <c r="F34" s="109">
        <v>1595.013414</v>
      </c>
      <c r="G34" s="109">
        <v>163.61905400000001</v>
      </c>
      <c r="H34" s="109">
        <v>4181.3395600000003</v>
      </c>
      <c r="I34" s="109">
        <v>159.30235500000001</v>
      </c>
      <c r="J34" s="109">
        <v>48.643222000000002</v>
      </c>
      <c r="K34" s="109">
        <v>91.937368000000006</v>
      </c>
      <c r="L34" s="109">
        <v>11.701097000000001</v>
      </c>
      <c r="M34" s="109">
        <v>330.138668</v>
      </c>
      <c r="N34" s="109">
        <v>40.118105</v>
      </c>
      <c r="O34" s="109">
        <v>14.542752999999999</v>
      </c>
      <c r="P34" s="109">
        <v>1.609745</v>
      </c>
      <c r="Q34" s="109">
        <v>0.65929499999999996</v>
      </c>
      <c r="R34" s="109">
        <v>0.80179199999999995</v>
      </c>
      <c r="S34" s="109">
        <v>0.73416700000000001</v>
      </c>
      <c r="T34" s="109">
        <v>3.1120570000000001</v>
      </c>
      <c r="U34" s="109">
        <v>218.14230599999999</v>
      </c>
      <c r="V34" s="109">
        <v>46.302976999999998</v>
      </c>
      <c r="W34" s="109">
        <v>50.147627</v>
      </c>
      <c r="X34" s="109">
        <v>6.6863390000000003</v>
      </c>
      <c r="Y34" s="109">
        <v>4.4283999999999997E-2</v>
      </c>
      <c r="Z34" s="109">
        <v>4.513261</v>
      </c>
      <c r="AA34" s="109">
        <v>10.712437</v>
      </c>
      <c r="AB34" s="109">
        <v>9.8623930000000009</v>
      </c>
      <c r="AC34" s="109">
        <v>0.123305</v>
      </c>
      <c r="AE34" s="109" t="s">
        <v>33</v>
      </c>
      <c r="AF34" s="109">
        <v>251.154730082778</v>
      </c>
      <c r="AG34" s="109">
        <v>38.434263945038197</v>
      </c>
      <c r="AH34" s="109">
        <v>50.143319552432203</v>
      </c>
      <c r="AI34" s="109">
        <v>48.639030838285201</v>
      </c>
      <c r="AJ34" s="109">
        <v>6.68576307739262</v>
      </c>
      <c r="AK34" s="109">
        <v>159.28875012482601</v>
      </c>
      <c r="AL34" s="109">
        <v>159.28875012482601</v>
      </c>
      <c r="AM34" s="109">
        <v>82.029655957174199</v>
      </c>
      <c r="AN34" s="109">
        <v>84.098804765051298</v>
      </c>
      <c r="AO34" s="109">
        <v>91.929522680137893</v>
      </c>
      <c r="AP34" s="109">
        <v>0.123294564720795</v>
      </c>
      <c r="AQ34" s="109">
        <v>11.700088568047899</v>
      </c>
      <c r="AR34" s="109">
        <v>4.4280212359408502E-2</v>
      </c>
      <c r="AS34" s="109">
        <v>1234.0258974793301</v>
      </c>
      <c r="AT34" s="109">
        <v>17599.978123812001</v>
      </c>
      <c r="AU34" s="109">
        <v>136.23243065025699</v>
      </c>
      <c r="AV34" s="109">
        <v>63.1692192678913</v>
      </c>
      <c r="AW34" s="109">
        <v>24.612796645346499</v>
      </c>
      <c r="AX34" s="109">
        <v>2.8031706364356501</v>
      </c>
      <c r="AY34" s="109">
        <v>48.708834848475298</v>
      </c>
      <c r="AZ34" s="109">
        <v>330.11045911520301</v>
      </c>
      <c r="BA34" s="109">
        <v>330.11045911520301</v>
      </c>
      <c r="BB34" s="109">
        <v>4.5128770155051301</v>
      </c>
      <c r="BC34" s="109">
        <v>2944389.9655240099</v>
      </c>
      <c r="BD34" s="109">
        <v>0</v>
      </c>
      <c r="BE34" s="109">
        <v>35.514751255558302</v>
      </c>
      <c r="BF34" s="109">
        <v>7.6857270309848102</v>
      </c>
      <c r="BG34" s="109">
        <v>381.03339602393498</v>
      </c>
      <c r="BH34" s="109">
        <v>50.040918162845102</v>
      </c>
      <c r="BI34" s="109">
        <v>218.12430922951901</v>
      </c>
      <c r="BJ34" s="109">
        <v>10.711516704429201</v>
      </c>
      <c r="BK34" s="109">
        <v>46.299068728953799</v>
      </c>
      <c r="BL34" s="109">
        <v>290.85202168366902</v>
      </c>
      <c r="BM34" s="109">
        <v>0</v>
      </c>
      <c r="BN34" s="109">
        <v>4299.6946644953296</v>
      </c>
      <c r="BO34" s="109">
        <v>308.37887863522798</v>
      </c>
      <c r="BP34" s="109">
        <v>34.264314524585402</v>
      </c>
      <c r="BQ34" s="109">
        <v>342.64319315981402</v>
      </c>
      <c r="BR34" s="109">
        <v>0</v>
      </c>
      <c r="BS34" s="109">
        <v>173.93423285070099</v>
      </c>
      <c r="BT34" s="109">
        <v>1.6095980168445201</v>
      </c>
      <c r="BU34" s="109">
        <v>0.65923705181236403</v>
      </c>
      <c r="BV34" s="109">
        <v>0.80172094312582298</v>
      </c>
      <c r="BW34" s="109">
        <v>0.73410540996114304</v>
      </c>
      <c r="BX34" s="109">
        <v>3.1117862793476498</v>
      </c>
      <c r="BY34" s="109">
        <v>4.5134347050314903E-2</v>
      </c>
      <c r="BZ34" s="109">
        <v>1089.68804116417</v>
      </c>
      <c r="CA34" s="109">
        <v>1.8500634297172001E-2</v>
      </c>
      <c r="CB34" s="109">
        <v>5.4636440558849602</v>
      </c>
      <c r="CC34" s="109">
        <v>58.405684915866097</v>
      </c>
      <c r="CD34" s="109">
        <v>1.61827314886599E-2</v>
      </c>
      <c r="CE34" s="109">
        <v>0</v>
      </c>
      <c r="CF34" s="109">
        <v>1.32403111099279</v>
      </c>
      <c r="CG34" s="109">
        <v>1882.0479906697699</v>
      </c>
      <c r="CH34" s="109">
        <v>1594.9692757436001</v>
      </c>
      <c r="CI34" s="109">
        <v>287.07871492617198</v>
      </c>
      <c r="CJ34" s="109">
        <v>1.7139898915458199E-2</v>
      </c>
      <c r="CK34" s="109">
        <v>2.9911265854065E-3</v>
      </c>
      <c r="CL34" s="109">
        <v>7.3820548525096799</v>
      </c>
      <c r="CM34" s="109">
        <v>0.81556742011276595</v>
      </c>
      <c r="CN34" s="109">
        <v>621.53758226987804</v>
      </c>
      <c r="CO34" s="109">
        <v>4.1621112754157004</v>
      </c>
      <c r="CP34" s="109">
        <v>1.8668817474407</v>
      </c>
      <c r="CQ34" s="109">
        <v>887.89957226276897</v>
      </c>
      <c r="CR34" s="109">
        <v>23.884811762227901</v>
      </c>
      <c r="CS34" s="109">
        <v>3.2751262736972001E-2</v>
      </c>
      <c r="CT34" s="109">
        <v>5.9767610515826401</v>
      </c>
      <c r="CU34" s="109">
        <v>2.6847800784911501E-3</v>
      </c>
      <c r="CV34" s="109">
        <v>163.60501398046901</v>
      </c>
      <c r="CW34" s="109">
        <v>44.969256333984603</v>
      </c>
      <c r="CX34" s="109">
        <v>9.8615575911650897</v>
      </c>
      <c r="CY34" s="109">
        <v>0</v>
      </c>
      <c r="CZ34" s="109">
        <v>125.196829997664</v>
      </c>
      <c r="DA34" s="109">
        <v>172.767884080116</v>
      </c>
      <c r="DB34" s="109">
        <v>40.114686963147697</v>
      </c>
      <c r="DC34" s="109">
        <v>0</v>
      </c>
      <c r="DD34" s="109">
        <v>671.45776976358002</v>
      </c>
      <c r="DE34" s="109">
        <v>4180.9976722126103</v>
      </c>
      <c r="DF34" s="109">
        <v>14.541513552227</v>
      </c>
      <c r="DG34" s="109">
        <v>118.51175394075599</v>
      </c>
      <c r="DI34" s="45">
        <f t="shared" si="7"/>
        <v>-8.1672986639653251E-5</v>
      </c>
      <c r="DJ34" s="45">
        <f t="shared" si="8"/>
        <v>-8.1809194365406788E-5</v>
      </c>
      <c r="DK34" s="45">
        <f t="shared" si="9"/>
        <v>-8.786164576610154E-5</v>
      </c>
      <c r="DL34" s="45">
        <f t="shared" si="0"/>
        <v>-3.604843488387442E-5</v>
      </c>
      <c r="DM34" s="45">
        <f t="shared" si="1"/>
        <v>-2.7672655297146511E-5</v>
      </c>
      <c r="DN34" s="45">
        <f t="shared" si="10"/>
        <v>-8.5809196348214398E-5</v>
      </c>
      <c r="DO34" s="45">
        <f t="shared" si="11"/>
        <v>-8.1765133513834565E-5</v>
      </c>
      <c r="DP34" s="45">
        <f t="shared" si="12"/>
        <v>-8.5402850284268131E-5</v>
      </c>
      <c r="DQ34" s="45">
        <f t="shared" si="13"/>
        <v>-8.6161268568933888E-5</v>
      </c>
      <c r="DR34" s="45">
        <f t="shared" si="14"/>
        <v>-8.5333309325467548E-5</v>
      </c>
      <c r="DS34" s="45">
        <f t="shared" si="15"/>
        <v>-8.6182684589429384E-5</v>
      </c>
      <c r="DT34" s="45">
        <f t="shared" si="16"/>
        <v>-8.544556433777606E-5</v>
      </c>
      <c r="DU34" s="45">
        <f t="shared" si="17"/>
        <v>-8.5199359548574489E-5</v>
      </c>
      <c r="DV34" s="45">
        <f t="shared" si="18"/>
        <v>-8.5227863871380736E-5</v>
      </c>
      <c r="DW34" s="45">
        <f t="shared" si="2"/>
        <v>-9.1308347272329559E-5</v>
      </c>
      <c r="DX34" s="45">
        <f t="shared" si="3"/>
        <v>-8.7894171252529866E-5</v>
      </c>
      <c r="DY34" s="45">
        <f t="shared" si="4"/>
        <v>-8.8622578146161133E-5</v>
      </c>
      <c r="DZ34" s="45">
        <f t="shared" si="5"/>
        <v>-8.389104775476622E-5</v>
      </c>
      <c r="EA34" s="45">
        <f t="shared" si="6"/>
        <v>-8.6990904199451185E-5</v>
      </c>
      <c r="EB34" s="45">
        <f t="shared" si="19"/>
        <v>-8.2500138606662212E-5</v>
      </c>
      <c r="EC34" s="45">
        <f t="shared" si="20"/>
        <v>-8.440647447354691E-5</v>
      </c>
      <c r="ED34" s="45">
        <f t="shared" si="21"/>
        <v>-8.5895341923096082E-5</v>
      </c>
      <c r="EE34" s="45">
        <f t="shared" si="22"/>
        <v>-8.6134221938233117E-5</v>
      </c>
      <c r="EF34" s="45">
        <f t="shared" si="23"/>
        <v>-8.553067906003676E-5</v>
      </c>
      <c r="EG34" s="45">
        <f t="shared" si="24"/>
        <v>-8.5079168891378357E-5</v>
      </c>
      <c r="EH34" s="45">
        <f t="shared" si="25"/>
        <v>-8.5909076599354294E-5</v>
      </c>
      <c r="EI34" s="45">
        <f t="shared" si="26"/>
        <v>-8.4706504284627225E-5</v>
      </c>
      <c r="EJ34" s="45">
        <f t="shared" si="27"/>
        <v>-8.4629813916674434E-5</v>
      </c>
    </row>
    <row r="35" spans="1:140" x14ac:dyDescent="0.25">
      <c r="A35" s="22" t="s">
        <v>34</v>
      </c>
      <c r="B35" s="109">
        <v>10690.324275999999</v>
      </c>
      <c r="C35" s="109">
        <v>176.01446999999999</v>
      </c>
      <c r="D35" s="109">
        <v>174.62586999999999</v>
      </c>
      <c r="E35" s="109">
        <v>1113.198138</v>
      </c>
      <c r="F35" s="109">
        <v>943.38825699999995</v>
      </c>
      <c r="G35" s="109">
        <v>89.131551999999999</v>
      </c>
      <c r="H35" s="109">
        <v>2530.2078759999999</v>
      </c>
      <c r="I35" s="109">
        <v>101.895929</v>
      </c>
      <c r="J35" s="109">
        <v>31.142472000000001</v>
      </c>
      <c r="K35" s="109">
        <v>27.317938999999999</v>
      </c>
      <c r="L35" s="109">
        <v>16.481835</v>
      </c>
      <c r="M35" s="109">
        <v>203.518719</v>
      </c>
      <c r="N35" s="109">
        <v>20.852694</v>
      </c>
      <c r="O35" s="109">
        <v>17.665595</v>
      </c>
      <c r="P35" s="109">
        <v>0.87715299999999996</v>
      </c>
      <c r="Q35" s="109">
        <v>0.35926000000000002</v>
      </c>
      <c r="R35" s="109">
        <v>0.437</v>
      </c>
      <c r="S35" s="109">
        <v>0.40017200000000003</v>
      </c>
      <c r="T35" s="109">
        <v>1.6961919999999999</v>
      </c>
      <c r="U35" s="109">
        <v>229.01547500000001</v>
      </c>
      <c r="V35" s="109">
        <v>29.594432000000001</v>
      </c>
      <c r="W35" s="109">
        <v>19.577877000000001</v>
      </c>
      <c r="X35" s="109">
        <v>4.2798230000000004</v>
      </c>
      <c r="Y35" s="109">
        <v>2.4249E-2</v>
      </c>
      <c r="Z35" s="109">
        <v>2.913904</v>
      </c>
      <c r="AA35" s="109">
        <v>5.8355969999999999</v>
      </c>
      <c r="AB35" s="109">
        <v>6.2830909999999998</v>
      </c>
      <c r="AC35" s="109">
        <v>6.7298999999999998E-2</v>
      </c>
      <c r="AE35" s="109" t="s">
        <v>34</v>
      </c>
      <c r="AF35" s="109">
        <v>170.34265005250799</v>
      </c>
      <c r="AG35" s="109">
        <v>29.424915353121602</v>
      </c>
      <c r="AH35" s="109">
        <v>19.577881788590702</v>
      </c>
      <c r="AI35" s="109">
        <v>31.142467001506901</v>
      </c>
      <c r="AJ35" s="109">
        <v>4.2798232687691202</v>
      </c>
      <c r="AK35" s="109">
        <v>101.895899868185</v>
      </c>
      <c r="AL35" s="109">
        <v>101.895899868185</v>
      </c>
      <c r="AM35" s="109">
        <v>47.954486468106701</v>
      </c>
      <c r="AN35" s="109">
        <v>2.6714620528033999</v>
      </c>
      <c r="AO35" s="109">
        <v>27.317911066886499</v>
      </c>
      <c r="AP35" s="109">
        <v>6.7298989543137899E-2</v>
      </c>
      <c r="AQ35" s="109">
        <v>16.481830104370101</v>
      </c>
      <c r="AR35" s="109">
        <v>2.4248790432403501E-2</v>
      </c>
      <c r="AS35" s="109">
        <v>808.63584759561695</v>
      </c>
      <c r="AT35" s="109">
        <v>10690.321994910801</v>
      </c>
      <c r="AU35" s="109">
        <v>69.654302617832201</v>
      </c>
      <c r="AV35" s="109">
        <v>41.148902699236402</v>
      </c>
      <c r="AW35" s="109">
        <v>14.3506174236585</v>
      </c>
      <c r="AX35" s="109">
        <v>12.2137469039014</v>
      </c>
      <c r="AY35" s="109">
        <v>19.274239026758401</v>
      </c>
      <c r="AZ35" s="109">
        <v>203.518709049818</v>
      </c>
      <c r="BA35" s="109">
        <v>203.518709049818</v>
      </c>
      <c r="BB35" s="109">
        <v>2.9139002807308301</v>
      </c>
      <c r="BC35" s="109">
        <v>1604093.1571870099</v>
      </c>
      <c r="BD35" s="109">
        <v>0</v>
      </c>
      <c r="BE35" s="109">
        <v>28.0395532510245</v>
      </c>
      <c r="BF35" s="109">
        <v>4.9231406666380897</v>
      </c>
      <c r="BG35" s="109">
        <v>235.86206315746799</v>
      </c>
      <c r="BH35" s="109">
        <v>33.964799121074698</v>
      </c>
      <c r="BI35" s="109">
        <v>229.01613443654699</v>
      </c>
      <c r="BJ35" s="109">
        <v>5.8355973503728498</v>
      </c>
      <c r="BK35" s="109">
        <v>29.5944554362795</v>
      </c>
      <c r="BL35" s="109">
        <v>176.01442992935199</v>
      </c>
      <c r="BM35" s="109">
        <v>0</v>
      </c>
      <c r="BN35" s="109">
        <v>2610.8671153146202</v>
      </c>
      <c r="BO35" s="109">
        <v>157.16322861078999</v>
      </c>
      <c r="BP35" s="109">
        <v>17.462579449999701</v>
      </c>
      <c r="BQ35" s="109">
        <v>174.62580806079001</v>
      </c>
      <c r="BR35" s="109">
        <v>0</v>
      </c>
      <c r="BS35" s="109">
        <v>108.793181032921</v>
      </c>
      <c r="BT35" s="109">
        <v>0.87714973010532504</v>
      </c>
      <c r="BU35" s="109">
        <v>0.35926202226932702</v>
      </c>
      <c r="BV35" s="109">
        <v>0.437000671350606</v>
      </c>
      <c r="BW35" s="109">
        <v>0.40017413187784101</v>
      </c>
      <c r="BX35" s="109">
        <v>1.69619067322762</v>
      </c>
      <c r="BY35" s="109">
        <v>1.3399780699526499E-2</v>
      </c>
      <c r="BZ35" s="109">
        <v>680.420028296704</v>
      </c>
      <c r="CA35" s="109">
        <v>4.9514924025639701E-2</v>
      </c>
      <c r="CB35" s="109">
        <v>7.83324117759883</v>
      </c>
      <c r="CC35" s="109">
        <v>124.227018620457</v>
      </c>
      <c r="CD35" s="109">
        <v>2.4880331303537801E-2</v>
      </c>
      <c r="CE35" s="109">
        <v>0</v>
      </c>
      <c r="CF35" s="109">
        <v>12.135131427636001</v>
      </c>
      <c r="CG35" s="109">
        <v>1113.65573520876</v>
      </c>
      <c r="CH35" s="109">
        <v>943.84588952613205</v>
      </c>
      <c r="CI35" s="109">
        <v>169.80984568263301</v>
      </c>
      <c r="CJ35" s="109">
        <v>2.1603602109944501E-2</v>
      </c>
      <c r="CK35" s="109">
        <v>2.8469352796948802E-3</v>
      </c>
      <c r="CL35" s="109">
        <v>0.16905138617812199</v>
      </c>
      <c r="CM35" s="109">
        <v>2.1300651353472499</v>
      </c>
      <c r="CN35" s="109">
        <v>321.465924878718</v>
      </c>
      <c r="CO35" s="109">
        <v>2.24077732175135</v>
      </c>
      <c r="CP35" s="109">
        <v>3.07690631688134</v>
      </c>
      <c r="CQ35" s="109">
        <v>459.17998003174603</v>
      </c>
      <c r="CR35" s="109">
        <v>19.427340812522001</v>
      </c>
      <c r="CS35" s="109">
        <v>7.35596230493228E-2</v>
      </c>
      <c r="CT35" s="109">
        <v>11.2008289725579</v>
      </c>
      <c r="CU35" s="109">
        <v>1.15906079116938E-3</v>
      </c>
      <c r="CV35" s="109">
        <v>89.131542551625003</v>
      </c>
      <c r="CW35" s="109">
        <v>27.603885839495501</v>
      </c>
      <c r="CX35" s="109">
        <v>6.2830858959628904</v>
      </c>
      <c r="CY35" s="109">
        <v>0</v>
      </c>
      <c r="CZ35" s="109">
        <v>30.5743104938506</v>
      </c>
      <c r="DA35" s="109">
        <v>102.852023012892</v>
      </c>
      <c r="DB35" s="109">
        <v>20.852691908653899</v>
      </c>
      <c r="DC35" s="109">
        <v>0</v>
      </c>
      <c r="DD35" s="109">
        <v>365.647627837968</v>
      </c>
      <c r="DE35" s="109">
        <v>2530.20728100321</v>
      </c>
      <c r="DF35" s="109">
        <v>17.665618935088599</v>
      </c>
      <c r="DG35" s="109">
        <v>78.559681794101493</v>
      </c>
      <c r="DI35" s="45">
        <f t="shared" si="7"/>
        <v>-2.1337885922254262E-7</v>
      </c>
      <c r="DJ35" s="45">
        <f t="shared" si="8"/>
        <v>-2.2765541945464059E-7</v>
      </c>
      <c r="DK35" s="45">
        <f t="shared" si="9"/>
        <v>-3.5469664365872425E-7</v>
      </c>
      <c r="DL35" s="45">
        <f t="shared" ref="DL35:DL51" si="28">(CG35-E35)/(E35+1E-50)</f>
        <v>4.110653738445571E-4</v>
      </c>
      <c r="DM35" s="45">
        <f t="shared" ref="DM35:DM51" si="29">(CH35-F35)/(F35+1E-50)</f>
        <v>4.8509457557526257E-4</v>
      </c>
      <c r="DN35" s="45">
        <f t="shared" si="10"/>
        <v>-1.0600482976183609E-7</v>
      </c>
      <c r="DO35" s="45">
        <f t="shared" si="11"/>
        <v>-2.3515727524126496E-7</v>
      </c>
      <c r="DP35" s="45">
        <f t="shared" si="12"/>
        <v>-2.8589773196572462E-7</v>
      </c>
      <c r="DQ35" s="45">
        <f t="shared" si="13"/>
        <v>-1.6050405697777096E-7</v>
      </c>
      <c r="DR35" s="45">
        <f t="shared" si="14"/>
        <v>-1.0225190670667648E-6</v>
      </c>
      <c r="DS35" s="45">
        <f t="shared" si="15"/>
        <v>-2.9703184746678518E-7</v>
      </c>
      <c r="DT35" s="45">
        <f t="shared" si="16"/>
        <v>-4.8890746037758243E-8</v>
      </c>
      <c r="DU35" s="45">
        <f t="shared" si="17"/>
        <v>-1.0029141082399332E-7</v>
      </c>
      <c r="DV35" s="45">
        <f t="shared" si="18"/>
        <v>1.3548985244540578E-6</v>
      </c>
      <c r="DW35" s="45">
        <f t="shared" ref="DW35:DW51" si="30">(BT35-P35)/(P35+1E-50)</f>
        <v>-3.727849844802073E-6</v>
      </c>
      <c r="DX35" s="45">
        <f t="shared" ref="DX35:DX51" si="31">(BU35-Q35)/(Q35+1E-50)</f>
        <v>5.6289854896051957E-6</v>
      </c>
      <c r="DY35" s="45">
        <f t="shared" ref="DY35:DY51" si="32">(BV35-R35)/(R35+1E-50)</f>
        <v>1.5362714096025714E-6</v>
      </c>
      <c r="DZ35" s="45">
        <f t="shared" ref="DZ35:DZ51" si="33">(BW35-S35)/(S35+1E-50)</f>
        <v>5.3274038188151558E-6</v>
      </c>
      <c r="EA35" s="45">
        <f t="shared" ref="EA35:EA51" si="34">(BX35-T35)/(T35+1E-50)</f>
        <v>-7.822064836772505E-7</v>
      </c>
      <c r="EB35" s="45">
        <f t="shared" si="19"/>
        <v>2.8794409940302333E-6</v>
      </c>
      <c r="EC35" s="45">
        <f t="shared" si="20"/>
        <v>7.9191516493414049E-7</v>
      </c>
      <c r="ED35" s="45">
        <f t="shared" si="21"/>
        <v>2.4459192898468565E-7</v>
      </c>
      <c r="EE35" s="45">
        <f t="shared" si="22"/>
        <v>6.2799120395599317E-8</v>
      </c>
      <c r="EF35" s="45">
        <f t="shared" si="23"/>
        <v>-8.6423191265039528E-6</v>
      </c>
      <c r="EG35" s="45">
        <f t="shared" si="24"/>
        <v>-1.2763869948966142E-6</v>
      </c>
      <c r="EH35" s="45">
        <f t="shared" si="25"/>
        <v>6.0040617925536108E-8</v>
      </c>
      <c r="EI35" s="45">
        <f t="shared" si="26"/>
        <v>-8.1234492853989506E-7</v>
      </c>
      <c r="EJ35" s="45">
        <f t="shared" si="27"/>
        <v>-1.5537916014265014E-7</v>
      </c>
    </row>
    <row r="36" spans="1:140" x14ac:dyDescent="0.25">
      <c r="A36" s="22" t="s">
        <v>35</v>
      </c>
      <c r="B36" s="109">
        <v>5933.1271319999996</v>
      </c>
      <c r="C36" s="109">
        <v>97.420184000000006</v>
      </c>
      <c r="D36" s="109">
        <v>83.130521999999999</v>
      </c>
      <c r="E36" s="109">
        <v>605.51240399999995</v>
      </c>
      <c r="F36" s="109">
        <v>513.14610000000005</v>
      </c>
      <c r="G36" s="109">
        <v>45.252177000000003</v>
      </c>
      <c r="H36" s="109">
        <v>1400.41517</v>
      </c>
      <c r="I36" s="109">
        <v>38.741709999999998</v>
      </c>
      <c r="J36" s="109">
        <v>11.835184999999999</v>
      </c>
      <c r="K36" s="109">
        <v>10.401999999999999</v>
      </c>
      <c r="L36" s="109">
        <v>6.287445</v>
      </c>
      <c r="M36" s="109">
        <v>58.066355999999999</v>
      </c>
      <c r="N36" s="109">
        <v>7.9517550000000004</v>
      </c>
      <c r="O36" s="109">
        <v>6.749733</v>
      </c>
      <c r="P36" s="109">
        <v>0.44538499999999998</v>
      </c>
      <c r="Q36" s="109">
        <v>0.182398</v>
      </c>
      <c r="R36" s="109">
        <v>0.221855</v>
      </c>
      <c r="S36" s="109">
        <v>0.20314499999999999</v>
      </c>
      <c r="T36" s="109">
        <v>0.86112100000000003</v>
      </c>
      <c r="U36" s="109">
        <v>53.258293999999999</v>
      </c>
      <c r="V36" s="109">
        <v>11.234173999999999</v>
      </c>
      <c r="W36" s="109">
        <v>7.4432090000000004</v>
      </c>
      <c r="X36" s="109">
        <v>1.6180909999999999</v>
      </c>
      <c r="Y36" s="109">
        <v>1.2297000000000001E-2</v>
      </c>
      <c r="Z36" s="109">
        <v>1.1095390000000001</v>
      </c>
      <c r="AA36" s="109">
        <v>2.9627469999999998</v>
      </c>
      <c r="AB36" s="109">
        <v>2.4040279999999998</v>
      </c>
      <c r="AC36" s="109">
        <v>3.4145000000000002E-2</v>
      </c>
      <c r="AE36" s="109" t="s">
        <v>35</v>
      </c>
      <c r="AF36" s="109">
        <v>113.851753512428</v>
      </c>
      <c r="AG36" s="109">
        <v>19.707825986086899</v>
      </c>
      <c r="AH36" s="109">
        <v>7.4423540336948903</v>
      </c>
      <c r="AI36" s="109">
        <v>11.8338275599144</v>
      </c>
      <c r="AJ36" s="109">
        <v>1.6179087554515099</v>
      </c>
      <c r="AK36" s="109">
        <v>38.737254946250403</v>
      </c>
      <c r="AL36" s="109">
        <v>38.737254946250403</v>
      </c>
      <c r="AM36" s="109">
        <v>31.913410039476499</v>
      </c>
      <c r="AN36" s="109">
        <v>1.78092670927709</v>
      </c>
      <c r="AO36" s="109">
        <v>10.400796185037001</v>
      </c>
      <c r="AP36" s="109">
        <v>3.4141248499626402E-2</v>
      </c>
      <c r="AQ36" s="109">
        <v>6.2867184205915496</v>
      </c>
      <c r="AR36" s="109">
        <v>1.22955075596267E-2</v>
      </c>
      <c r="AS36" s="109">
        <v>434.59108187605699</v>
      </c>
      <c r="AT36" s="109">
        <v>5932.5981984538903</v>
      </c>
      <c r="AU36" s="109">
        <v>47.355525260416101</v>
      </c>
      <c r="AV36" s="109">
        <v>18.998928288661499</v>
      </c>
      <c r="AW36" s="109">
        <v>13.5127765225588</v>
      </c>
      <c r="AX36" s="109">
        <v>8.1718777737744208</v>
      </c>
      <c r="AY36" s="109">
        <v>12.8736288918425</v>
      </c>
      <c r="AZ36" s="109">
        <v>58.059702202581903</v>
      </c>
      <c r="BA36" s="109">
        <v>58.059702202581903</v>
      </c>
      <c r="BB36" s="109">
        <v>1.1094130533475199</v>
      </c>
      <c r="BC36" s="109">
        <v>814306.70391408599</v>
      </c>
      <c r="BD36" s="109">
        <v>0</v>
      </c>
      <c r="BE36" s="109">
        <v>18.744027380239299</v>
      </c>
      <c r="BF36" s="109">
        <v>3.2865291585269398</v>
      </c>
      <c r="BG36" s="109">
        <v>143.13883960294899</v>
      </c>
      <c r="BH36" s="109">
        <v>22.684145826832399</v>
      </c>
      <c r="BI36" s="109">
        <v>53.252342311764203</v>
      </c>
      <c r="BJ36" s="109">
        <v>2.9624092122647498</v>
      </c>
      <c r="BK36" s="109">
        <v>11.232869740701</v>
      </c>
      <c r="BL36" s="109">
        <v>97.411435508082604</v>
      </c>
      <c r="BM36" s="109">
        <v>0</v>
      </c>
      <c r="BN36" s="109">
        <v>1445.70858674581</v>
      </c>
      <c r="BO36" s="109">
        <v>74.807353204737694</v>
      </c>
      <c r="BP36" s="109">
        <v>8.3119259943804096</v>
      </c>
      <c r="BQ36" s="109">
        <v>83.119279199118097</v>
      </c>
      <c r="BR36" s="109">
        <v>0</v>
      </c>
      <c r="BS36" s="109">
        <v>75.498412946558304</v>
      </c>
      <c r="BT36" s="109">
        <v>0.44533411290321101</v>
      </c>
      <c r="BU36" s="109">
        <v>0.18237714215468701</v>
      </c>
      <c r="BV36" s="109">
        <v>0.221828210861511</v>
      </c>
      <c r="BW36" s="109">
        <v>0.20312266790654601</v>
      </c>
      <c r="BX36" s="109">
        <v>0.86101356027359299</v>
      </c>
      <c r="BY36" s="109">
        <v>1.26761556325336E-2</v>
      </c>
      <c r="BZ36" s="109">
        <v>421.43122874198599</v>
      </c>
      <c r="CA36" s="109">
        <v>6.4196518651653102E-3</v>
      </c>
      <c r="CB36" s="109">
        <v>1.43270433810082</v>
      </c>
      <c r="CC36" s="109">
        <v>15.660511423138599</v>
      </c>
      <c r="CD36" s="109">
        <v>1.0231174197346701E-2</v>
      </c>
      <c r="CE36" s="109">
        <v>0</v>
      </c>
      <c r="CF36" s="109">
        <v>0.34526566948307102</v>
      </c>
      <c r="CG36" s="109">
        <v>605.47763274231295</v>
      </c>
      <c r="CH36" s="109">
        <v>513.12009373461399</v>
      </c>
      <c r="CI36" s="109">
        <v>92.3575390076996</v>
      </c>
      <c r="CJ36" s="109">
        <v>5.4662037315431804E-3</v>
      </c>
      <c r="CK36" s="109">
        <v>1.2730113896283501E-3</v>
      </c>
      <c r="CL36" s="109">
        <v>5.3201801369180401</v>
      </c>
      <c r="CM36" s="109">
        <v>0.19738200868400599</v>
      </c>
      <c r="CN36" s="109">
        <v>200.41461402503299</v>
      </c>
      <c r="CO36" s="109">
        <v>1.1712354068464499</v>
      </c>
      <c r="CP36" s="109">
        <v>0.53714349344400503</v>
      </c>
      <c r="CQ36" s="109">
        <v>286.29663639092303</v>
      </c>
      <c r="CR36" s="109">
        <v>6.98478634833456</v>
      </c>
      <c r="CS36" s="109">
        <v>9.3359821424516508E-3</v>
      </c>
      <c r="CT36" s="109">
        <v>1.69764819767743</v>
      </c>
      <c r="CU36" s="109">
        <v>1.3704654058874399E-3</v>
      </c>
      <c r="CV36" s="109">
        <v>45.246971986529701</v>
      </c>
      <c r="CW36" s="109">
        <v>18.481247122382101</v>
      </c>
      <c r="CX36" s="109">
        <v>2.40375638294713</v>
      </c>
      <c r="CY36" s="109">
        <v>0</v>
      </c>
      <c r="CZ36" s="109">
        <v>20.274975649641501</v>
      </c>
      <c r="DA36" s="109">
        <v>64.653608245471204</v>
      </c>
      <c r="DB36" s="109">
        <v>7.9508332380262896</v>
      </c>
      <c r="DC36" s="109">
        <v>0</v>
      </c>
      <c r="DD36" s="109">
        <v>223.79344167678599</v>
      </c>
      <c r="DE36" s="109">
        <v>1400.2892017901499</v>
      </c>
      <c r="DF36" s="109">
        <v>6.7489557447651096</v>
      </c>
      <c r="DG36" s="109">
        <v>48.916195839979103</v>
      </c>
      <c r="DI36" s="45">
        <f t="shared" si="7"/>
        <v>-8.9149201482057299E-5</v>
      </c>
      <c r="DJ36" s="45">
        <f t="shared" si="8"/>
        <v>-8.9801636151720659E-5</v>
      </c>
      <c r="DK36" s="45">
        <f t="shared" si="9"/>
        <v>-1.3524275574622671E-4</v>
      </c>
      <c r="DL36" s="45">
        <f t="shared" si="28"/>
        <v>-5.7424517577674714E-5</v>
      </c>
      <c r="DM36" s="45">
        <f t="shared" si="29"/>
        <v>-5.0680040998184837E-5</v>
      </c>
      <c r="DN36" s="45">
        <f t="shared" si="10"/>
        <v>-1.1502238821134137E-4</v>
      </c>
      <c r="DO36" s="45">
        <f t="shared" si="11"/>
        <v>-8.9950617894294464E-5</v>
      </c>
      <c r="DP36" s="45">
        <f t="shared" si="12"/>
        <v>-1.1499373026113444E-4</v>
      </c>
      <c r="DQ36" s="45">
        <f t="shared" si="13"/>
        <v>-1.1469529927911413E-4</v>
      </c>
      <c r="DR36" s="45">
        <f t="shared" si="14"/>
        <v>-1.1572918313773371E-4</v>
      </c>
      <c r="DS36" s="45">
        <f t="shared" si="15"/>
        <v>-1.155603601224876E-4</v>
      </c>
      <c r="DT36" s="45">
        <f t="shared" si="16"/>
        <v>-1.1458954679532532E-4</v>
      </c>
      <c r="DU36" s="45">
        <f t="shared" si="17"/>
        <v>-1.1591931261850297E-4</v>
      </c>
      <c r="DV36" s="45">
        <f t="shared" si="18"/>
        <v>-1.1515347864728304E-4</v>
      </c>
      <c r="DW36" s="45">
        <f t="shared" si="30"/>
        <v>-1.1425417737230754E-4</v>
      </c>
      <c r="DX36" s="45">
        <f t="shared" si="31"/>
        <v>-1.1435347598657484E-4</v>
      </c>
      <c r="DY36" s="45">
        <f t="shared" si="32"/>
        <v>-1.2075066367220632E-4</v>
      </c>
      <c r="DZ36" s="45">
        <f t="shared" si="33"/>
        <v>-1.0993178987413214E-4</v>
      </c>
      <c r="EA36" s="45">
        <f t="shared" si="34"/>
        <v>-1.2476728172583479E-4</v>
      </c>
      <c r="EB36" s="45">
        <f t="shared" si="19"/>
        <v>-1.1175138722612551E-4</v>
      </c>
      <c r="EC36" s="45">
        <f t="shared" si="20"/>
        <v>-1.1609748068699623E-4</v>
      </c>
      <c r="ED36" s="45">
        <f t="shared" si="21"/>
        <v>-1.1486528258309834E-4</v>
      </c>
      <c r="EE36" s="45">
        <f t="shared" si="22"/>
        <v>-1.1262935674818614E-4</v>
      </c>
      <c r="EF36" s="45">
        <f t="shared" si="23"/>
        <v>-1.2136621723191284E-4</v>
      </c>
      <c r="EG36" s="45">
        <f t="shared" si="24"/>
        <v>-1.1351259620447174E-4</v>
      </c>
      <c r="EH36" s="45">
        <f t="shared" si="25"/>
        <v>-1.1401167067250438E-4</v>
      </c>
      <c r="EI36" s="45">
        <f t="shared" si="26"/>
        <v>-1.1298414696909579E-4</v>
      </c>
      <c r="EJ36" s="45">
        <f t="shared" si="27"/>
        <v>-1.0986968439302819E-4</v>
      </c>
    </row>
    <row r="37" spans="1:140" x14ac:dyDescent="0.25">
      <c r="A37" s="22" t="s">
        <v>36</v>
      </c>
      <c r="B37" s="109">
        <v>499387.24252999999</v>
      </c>
      <c r="C37" s="109">
        <v>8239.3466559999997</v>
      </c>
      <c r="D37" s="109">
        <v>9033.5142980000001</v>
      </c>
      <c r="E37" s="109">
        <v>52784.235352000003</v>
      </c>
      <c r="F37" s="109">
        <v>44732.402812</v>
      </c>
      <c r="G37" s="109">
        <v>4431.5704040000001</v>
      </c>
      <c r="H37" s="109">
        <v>118440.60804000001</v>
      </c>
      <c r="I37" s="109">
        <v>3789.4152560000002</v>
      </c>
      <c r="J37" s="109">
        <v>1157.6256310000001</v>
      </c>
      <c r="K37" s="109">
        <v>1017.4444130000001</v>
      </c>
      <c r="L37" s="109">
        <v>614.988609</v>
      </c>
      <c r="M37" s="109">
        <v>5679.6008739999997</v>
      </c>
      <c r="N37" s="109">
        <v>777.779764</v>
      </c>
      <c r="O37" s="109">
        <v>660.20842600000003</v>
      </c>
      <c r="P37" s="109">
        <v>43.562072999999998</v>
      </c>
      <c r="Q37" s="109">
        <v>17.840340999999999</v>
      </c>
      <c r="R37" s="109">
        <v>21.701995</v>
      </c>
      <c r="S37" s="109">
        <v>19.872796999999998</v>
      </c>
      <c r="T37" s="109">
        <v>84.233440000000002</v>
      </c>
      <c r="U37" s="109">
        <v>5209.3154409999997</v>
      </c>
      <c r="V37" s="109">
        <v>1098.8399830000001</v>
      </c>
      <c r="W37" s="109">
        <v>728.03803600000003</v>
      </c>
      <c r="X37" s="109">
        <v>158.269125</v>
      </c>
      <c r="Y37" s="109">
        <v>1.2058610000000001</v>
      </c>
      <c r="Z37" s="109">
        <v>108.527399</v>
      </c>
      <c r="AA37" s="109">
        <v>289.79307799999998</v>
      </c>
      <c r="AB37" s="109">
        <v>235.142697</v>
      </c>
      <c r="AC37" s="109">
        <v>3.3421799999999999</v>
      </c>
      <c r="AE37" s="109" t="s">
        <v>36</v>
      </c>
      <c r="AF37" s="109">
        <v>9419.0275934322108</v>
      </c>
      <c r="AG37" s="109">
        <v>1630.4418335380301</v>
      </c>
      <c r="AH37" s="109">
        <v>728.01903704878805</v>
      </c>
      <c r="AI37" s="109">
        <v>1157.59549297947</v>
      </c>
      <c r="AJ37" s="109">
        <v>158.265093634718</v>
      </c>
      <c r="AK37" s="109">
        <v>3789.3164284426098</v>
      </c>
      <c r="AL37" s="109">
        <v>3789.3164284426098</v>
      </c>
      <c r="AM37" s="109">
        <v>2640.21584215543</v>
      </c>
      <c r="AN37" s="109">
        <v>147.33796423820101</v>
      </c>
      <c r="AO37" s="109">
        <v>1017.41785064857</v>
      </c>
      <c r="AP37" s="109">
        <v>3.3421005384876299</v>
      </c>
      <c r="AQ37" s="109">
        <v>614.9727270413</v>
      </c>
      <c r="AR37" s="109">
        <v>1.20583258138051</v>
      </c>
      <c r="AS37" s="109">
        <v>36806.465214383403</v>
      </c>
      <c r="AT37" s="109">
        <v>499374.48849032097</v>
      </c>
      <c r="AU37" s="109">
        <v>3917.7533793606099</v>
      </c>
      <c r="AV37" s="109">
        <v>1571.7922343825101</v>
      </c>
      <c r="AW37" s="109">
        <v>1117.9197745215899</v>
      </c>
      <c r="AX37" s="109">
        <v>676.06431950866499</v>
      </c>
      <c r="AY37" s="109">
        <v>1065.04178401951</v>
      </c>
      <c r="AZ37" s="109">
        <v>5679.4547546515096</v>
      </c>
      <c r="BA37" s="109">
        <v>5679.4547546515096</v>
      </c>
      <c r="BB37" s="109">
        <v>108.524568620964</v>
      </c>
      <c r="BC37" s="109">
        <v>79656212.078634501</v>
      </c>
      <c r="BD37" s="109">
        <v>0</v>
      </c>
      <c r="BE37" s="109">
        <v>1550.7059278239699</v>
      </c>
      <c r="BF37" s="109">
        <v>271.89664538696701</v>
      </c>
      <c r="BG37" s="109">
        <v>11841.967836042901</v>
      </c>
      <c r="BH37" s="109">
        <v>1876.67413983914</v>
      </c>
      <c r="BI37" s="109">
        <v>5209.1965832092201</v>
      </c>
      <c r="BJ37" s="109">
        <v>289.78556711419498</v>
      </c>
      <c r="BK37" s="109">
        <v>1098.8115035333001</v>
      </c>
      <c r="BL37" s="109">
        <v>8239.1356074770902</v>
      </c>
      <c r="BM37" s="109">
        <v>0</v>
      </c>
      <c r="BN37" s="109">
        <v>122195.012836842</v>
      </c>
      <c r="BO37" s="109">
        <v>8129.95044823228</v>
      </c>
      <c r="BP37" s="109">
        <v>903.32764991103204</v>
      </c>
      <c r="BQ37" s="109">
        <v>9033.2780981433098</v>
      </c>
      <c r="BR37" s="109">
        <v>0</v>
      </c>
      <c r="BS37" s="109">
        <v>6246.0310619771599</v>
      </c>
      <c r="BT37" s="109">
        <v>43.560912400772899</v>
      </c>
      <c r="BU37" s="109">
        <v>17.839834671634101</v>
      </c>
      <c r="BV37" s="109">
        <v>21.701396165081999</v>
      </c>
      <c r="BW37" s="109">
        <v>19.872331015118601</v>
      </c>
      <c r="BX37" s="109">
        <v>84.231237709887097</v>
      </c>
      <c r="BY37" s="109">
        <v>1.23096458345122</v>
      </c>
      <c r="BZ37" s="109">
        <v>34865.2724886141</v>
      </c>
      <c r="CA37" s="109">
        <v>0.52773843958575095</v>
      </c>
      <c r="CB37" s="109">
        <v>147.084983829648</v>
      </c>
      <c r="CC37" s="109">
        <v>1578.8521019729101</v>
      </c>
      <c r="CD37" s="109">
        <v>0.54899216526066796</v>
      </c>
      <c r="CE37" s="109">
        <v>0</v>
      </c>
      <c r="CF37" s="109">
        <v>35.607293389143301</v>
      </c>
      <c r="CG37" s="109">
        <v>52785.216091813403</v>
      </c>
      <c r="CH37" s="109">
        <v>44733.591796042798</v>
      </c>
      <c r="CI37" s="109">
        <v>8051.6242957705399</v>
      </c>
      <c r="CJ37" s="109">
        <v>0.47980948806902601</v>
      </c>
      <c r="CK37" s="109">
        <v>8.9773012229247495E-2</v>
      </c>
      <c r="CL37" s="109">
        <v>262.793412019345</v>
      </c>
      <c r="CM37" s="109">
        <v>21.643678565044599</v>
      </c>
      <c r="CN37" s="109">
        <v>17440.7493171403</v>
      </c>
      <c r="CO37" s="109">
        <v>113.55785276715299</v>
      </c>
      <c r="CP37" s="109">
        <v>51.158734593605502</v>
      </c>
      <c r="CQ37" s="109">
        <v>24914.919811116801</v>
      </c>
      <c r="CR37" s="109">
        <v>577.85661514823005</v>
      </c>
      <c r="CS37" s="109">
        <v>0.89584216034237696</v>
      </c>
      <c r="CT37" s="109">
        <v>163.36659952832099</v>
      </c>
      <c r="CU37" s="109">
        <v>8.4891271567772805E-2</v>
      </c>
      <c r="CV37" s="109">
        <v>4431.4554744540901</v>
      </c>
      <c r="CW37" s="109">
        <v>1528.9651123731801</v>
      </c>
      <c r="CX37" s="109">
        <v>235.13671912897101</v>
      </c>
      <c r="CY37" s="109">
        <v>0</v>
      </c>
      <c r="CZ37" s="109">
        <v>1677.36148881749</v>
      </c>
      <c r="DA37" s="109">
        <v>5348.8378272645496</v>
      </c>
      <c r="DB37" s="109">
        <v>777.75963742953604</v>
      </c>
      <c r="DC37" s="109">
        <v>0</v>
      </c>
      <c r="DD37" s="109">
        <v>18514.572412462199</v>
      </c>
      <c r="DE37" s="109">
        <v>118437.565409357</v>
      </c>
      <c r="DF37" s="109">
        <v>660.191088127277</v>
      </c>
      <c r="DG37" s="109">
        <v>4046.8661603635301</v>
      </c>
      <c r="DI37" s="45">
        <f t="shared" si="7"/>
        <v>-2.5539378247628098E-5</v>
      </c>
      <c r="DJ37" s="45">
        <f t="shared" si="8"/>
        <v>-2.5614715792527304E-5</v>
      </c>
      <c r="DK37" s="45">
        <f t="shared" si="9"/>
        <v>-2.6147061807671606E-5</v>
      </c>
      <c r="DL37" s="45">
        <f t="shared" si="28"/>
        <v>1.8580165211443005E-5</v>
      </c>
      <c r="DM37" s="45">
        <f t="shared" si="29"/>
        <v>2.6579927928185639E-5</v>
      </c>
      <c r="DN37" s="45">
        <f t="shared" si="10"/>
        <v>-2.5934270570587751E-5</v>
      </c>
      <c r="DO37" s="45">
        <f t="shared" si="11"/>
        <v>-2.5689083274329307E-5</v>
      </c>
      <c r="DP37" s="45">
        <f t="shared" si="12"/>
        <v>-2.6079896425700734E-5</v>
      </c>
      <c r="DQ37" s="45">
        <f t="shared" si="13"/>
        <v>-2.6034341088378118E-5</v>
      </c>
      <c r="DR37" s="45">
        <f t="shared" si="14"/>
        <v>-2.6106931337600208E-5</v>
      </c>
      <c r="DS37" s="45">
        <f t="shared" si="15"/>
        <v>-2.5824801415130827E-5</v>
      </c>
      <c r="DT37" s="45">
        <f t="shared" si="16"/>
        <v>-2.5727045215285698E-5</v>
      </c>
      <c r="DU37" s="45">
        <f t="shared" si="17"/>
        <v>-2.5876953085601439E-5</v>
      </c>
      <c r="DV37" s="45">
        <f t="shared" si="18"/>
        <v>-2.626121091497988E-5</v>
      </c>
      <c r="DW37" s="45">
        <f t="shared" si="30"/>
        <v>-2.6642424181665037E-5</v>
      </c>
      <c r="DX37" s="45">
        <f t="shared" si="31"/>
        <v>-2.8381092373609977E-5</v>
      </c>
      <c r="DY37" s="45">
        <f t="shared" si="32"/>
        <v>-2.7593542344908876E-5</v>
      </c>
      <c r="DZ37" s="45">
        <f t="shared" si="33"/>
        <v>-2.3448379279370162E-5</v>
      </c>
      <c r="EA37" s="45">
        <f t="shared" si="34"/>
        <v>-2.6145081014201103E-5</v>
      </c>
      <c r="EB37" s="45">
        <f t="shared" si="19"/>
        <v>-2.2816393463944409E-5</v>
      </c>
      <c r="EC37" s="45">
        <f t="shared" si="20"/>
        <v>-2.5917756125180476E-5</v>
      </c>
      <c r="ED37" s="45">
        <f t="shared" si="21"/>
        <v>-2.6096097006645533E-5</v>
      </c>
      <c r="EE37" s="45">
        <f t="shared" si="22"/>
        <v>-2.5471583810191705E-5</v>
      </c>
      <c r="EF37" s="45">
        <f t="shared" si="23"/>
        <v>-2.3567077374672855E-5</v>
      </c>
      <c r="EG37" s="45">
        <f t="shared" si="24"/>
        <v>-2.607985690321829E-5</v>
      </c>
      <c r="EH37" s="45">
        <f t="shared" si="25"/>
        <v>-2.5918099413693947E-5</v>
      </c>
      <c r="EI37" s="45">
        <f t="shared" si="26"/>
        <v>-2.5422312090726155E-5</v>
      </c>
      <c r="EJ37" s="45">
        <f t="shared" si="27"/>
        <v>-2.3775353921703253E-5</v>
      </c>
    </row>
    <row r="38" spans="1:140" x14ac:dyDescent="0.25">
      <c r="A38" s="22" t="s">
        <v>37</v>
      </c>
      <c r="B38" s="109">
        <v>1300532.8254</v>
      </c>
      <c r="C38" s="109">
        <v>21362.932299</v>
      </c>
      <c r="D38" s="109">
        <v>18663.270902</v>
      </c>
      <c r="E38" s="109">
        <v>133121.42933000001</v>
      </c>
      <c r="F38" s="109">
        <v>112814.77041</v>
      </c>
      <c r="G38" s="109">
        <v>10054.119891</v>
      </c>
      <c r="H38" s="109">
        <v>307092.15227999998</v>
      </c>
      <c r="I38" s="109">
        <v>11493.955886</v>
      </c>
      <c r="J38" s="109">
        <v>3512.8981020000001</v>
      </c>
      <c r="K38" s="109">
        <v>3081.4894800000002</v>
      </c>
      <c r="L38" s="109">
        <v>1859.165422</v>
      </c>
      <c r="M38" s="109">
        <v>22957.097017</v>
      </c>
      <c r="N38" s="109">
        <v>2352.2038929999999</v>
      </c>
      <c r="O38" s="109">
        <v>1992.6964009999999</v>
      </c>
      <c r="P38" s="109">
        <v>98.950885</v>
      </c>
      <c r="Q38" s="109">
        <v>40.524326000000002</v>
      </c>
      <c r="R38" s="109">
        <v>49.295608999999999</v>
      </c>
      <c r="S38" s="109">
        <v>45.140718</v>
      </c>
      <c r="T38" s="109">
        <v>191.335218</v>
      </c>
      <c r="U38" s="109">
        <v>25833.154009999998</v>
      </c>
      <c r="V38" s="109">
        <v>3338.2801169999998</v>
      </c>
      <c r="W38" s="109">
        <v>2208.4007999999999</v>
      </c>
      <c r="X38" s="109">
        <v>482.76669099999998</v>
      </c>
      <c r="Y38" s="109">
        <v>2.7389559999999999</v>
      </c>
      <c r="Z38" s="109">
        <v>328.69212800000003</v>
      </c>
      <c r="AA38" s="109">
        <v>658.26281600000004</v>
      </c>
      <c r="AB38" s="109">
        <v>708.74240799999995</v>
      </c>
      <c r="AC38" s="109">
        <v>7.5918140000000003</v>
      </c>
      <c r="AE38" s="109" t="s">
        <v>37</v>
      </c>
      <c r="AF38" s="109">
        <v>21119.799497159001</v>
      </c>
      <c r="AG38" s="109">
        <v>3648.2245949395301</v>
      </c>
      <c r="AH38" s="109">
        <v>2208.4042477226399</v>
      </c>
      <c r="AI38" s="109">
        <v>3512.9035220298501</v>
      </c>
      <c r="AJ38" s="109">
        <v>482.767475648139</v>
      </c>
      <c r="AK38" s="109">
        <v>11493.9724856596</v>
      </c>
      <c r="AL38" s="109">
        <v>11493.9724856596</v>
      </c>
      <c r="AM38" s="109">
        <v>5945.5982091886899</v>
      </c>
      <c r="AN38" s="109">
        <v>331.21888746783497</v>
      </c>
      <c r="AO38" s="109">
        <v>3081.4940400707601</v>
      </c>
      <c r="AP38" s="109">
        <v>7.59182026031257</v>
      </c>
      <c r="AQ38" s="109">
        <v>1859.16859607891</v>
      </c>
      <c r="AR38" s="109">
        <v>2.7389612121704401</v>
      </c>
      <c r="AS38" s="109">
        <v>98477.2947437361</v>
      </c>
      <c r="AT38" s="109">
        <v>1300534.8794275301</v>
      </c>
      <c r="AU38" s="109">
        <v>8636.0316260753498</v>
      </c>
      <c r="AV38" s="109">
        <v>5101.8130309512399</v>
      </c>
      <c r="AW38" s="109">
        <v>1779.25012273944</v>
      </c>
      <c r="AX38" s="109">
        <v>1514.31136312541</v>
      </c>
      <c r="AY38" s="109">
        <v>2389.7005781048701</v>
      </c>
      <c r="AZ38" s="109">
        <v>22957.130949475999</v>
      </c>
      <c r="BA38" s="109">
        <v>22957.130949475999</v>
      </c>
      <c r="BB38" s="109">
        <v>328.69259562536598</v>
      </c>
      <c r="BC38" s="109">
        <v>180943476.18421999</v>
      </c>
      <c r="BD38" s="109">
        <v>0</v>
      </c>
      <c r="BE38" s="109">
        <v>3476.4613156553401</v>
      </c>
      <c r="BF38" s="109">
        <v>610.39357740676496</v>
      </c>
      <c r="BG38" s="109">
        <v>29243.168334169499</v>
      </c>
      <c r="BH38" s="109">
        <v>4211.0981953367</v>
      </c>
      <c r="BI38" s="109">
        <v>25833.273799624199</v>
      </c>
      <c r="BJ38" s="109">
        <v>658.263813846723</v>
      </c>
      <c r="BK38" s="109">
        <v>3338.2853546307401</v>
      </c>
      <c r="BL38" s="109">
        <v>21362.968445060498</v>
      </c>
      <c r="BM38" s="109">
        <v>0</v>
      </c>
      <c r="BN38" s="109">
        <v>317093.20799026598</v>
      </c>
      <c r="BO38" s="109">
        <v>16796.9662825628</v>
      </c>
      <c r="BP38" s="109">
        <v>1866.3296271223101</v>
      </c>
      <c r="BQ38" s="109">
        <v>18663.295909685101</v>
      </c>
      <c r="BR38" s="109">
        <v>0</v>
      </c>
      <c r="BS38" s="109">
        <v>13488.6332364712</v>
      </c>
      <c r="BT38" s="109">
        <v>98.951037955569703</v>
      </c>
      <c r="BU38" s="109">
        <v>40.524262417777997</v>
      </c>
      <c r="BV38" s="109">
        <v>49.295666484185602</v>
      </c>
      <c r="BW38" s="109">
        <v>45.140769139582297</v>
      </c>
      <c r="BX38" s="109">
        <v>191.335627916427</v>
      </c>
      <c r="BY38" s="109">
        <v>0.41688044925942302</v>
      </c>
      <c r="BZ38" s="109">
        <v>84361.321511040602</v>
      </c>
      <c r="CA38" s="109">
        <v>0</v>
      </c>
      <c r="CB38" s="109">
        <v>846.23666015410299</v>
      </c>
      <c r="CC38" s="109">
        <v>10125.5359524003</v>
      </c>
      <c r="CD38" s="109">
        <v>1.3284319444577399</v>
      </c>
      <c r="CE38" s="109">
        <v>0</v>
      </c>
      <c r="CF38" s="109">
        <v>1025.11642629419</v>
      </c>
      <c r="CG38" s="109">
        <v>133117.62231077201</v>
      </c>
      <c r="CH38" s="109">
        <v>112810.931226995</v>
      </c>
      <c r="CI38" s="109">
        <v>20306.691083777001</v>
      </c>
      <c r="CJ38" s="109">
        <v>39.412430919845399</v>
      </c>
      <c r="CK38" s="109">
        <v>0.44832765512072997</v>
      </c>
      <c r="CL38" s="109">
        <v>598.25286669532602</v>
      </c>
      <c r="CM38" s="109">
        <v>454.56094904380001</v>
      </c>
      <c r="CN38" s="109">
        <v>40591.316556597601</v>
      </c>
      <c r="CO38" s="109">
        <v>187.07516092494899</v>
      </c>
      <c r="CP38" s="109">
        <v>233.667650362274</v>
      </c>
      <c r="CQ38" s="109">
        <v>57987.212243893999</v>
      </c>
      <c r="CR38" s="109">
        <v>2408.68273274291</v>
      </c>
      <c r="CS38" s="109">
        <v>7.8990214612113201</v>
      </c>
      <c r="CT38" s="109">
        <v>711.83335771512895</v>
      </c>
      <c r="CU38" s="109">
        <v>0.61831048382027898</v>
      </c>
      <c r="CV38" s="109">
        <v>10054.1352612805</v>
      </c>
      <c r="CW38" s="109">
        <v>3422.44123137512</v>
      </c>
      <c r="CX38" s="109">
        <v>708.74352356368797</v>
      </c>
      <c r="CY38" s="109">
        <v>0</v>
      </c>
      <c r="CZ38" s="109">
        <v>3790.7324723382799</v>
      </c>
      <c r="DA38" s="109">
        <v>12752.0206673458</v>
      </c>
      <c r="DB38" s="109">
        <v>2352.2076420009498</v>
      </c>
      <c r="DC38" s="109">
        <v>0</v>
      </c>
      <c r="DD38" s="109">
        <v>45334.523446976898</v>
      </c>
      <c r="DE38" s="109">
        <v>307092.66559419502</v>
      </c>
      <c r="DF38" s="109">
        <v>1992.6994531452499</v>
      </c>
      <c r="DG38" s="109">
        <v>9740.1599287067293</v>
      </c>
      <c r="DI38" s="45">
        <f t="shared" si="7"/>
        <v>1.5793738458697588E-6</v>
      </c>
      <c r="DJ38" s="45">
        <f t="shared" si="8"/>
        <v>1.6919990192466361E-6</v>
      </c>
      <c r="DK38" s="45">
        <f t="shared" si="9"/>
        <v>1.3399411728004255E-6</v>
      </c>
      <c r="DL38" s="45">
        <f t="shared" si="28"/>
        <v>-2.8598094590480176E-5</v>
      </c>
      <c r="DM38" s="45">
        <f t="shared" si="29"/>
        <v>-3.4030854213879465E-5</v>
      </c>
      <c r="DN38" s="45">
        <f t="shared" si="10"/>
        <v>1.5287544475994987E-6</v>
      </c>
      <c r="DO38" s="45">
        <f t="shared" si="11"/>
        <v>1.6715314644949389E-6</v>
      </c>
      <c r="DP38" s="45">
        <f t="shared" si="12"/>
        <v>1.4442077005736707E-6</v>
      </c>
      <c r="DQ38" s="45">
        <f t="shared" si="13"/>
        <v>1.5428941269156959E-6</v>
      </c>
      <c r="DR38" s="45">
        <f t="shared" si="14"/>
        <v>1.4798268141119308E-6</v>
      </c>
      <c r="DS38" s="45">
        <f t="shared" si="15"/>
        <v>1.707260081549947E-6</v>
      </c>
      <c r="DT38" s="45">
        <f t="shared" si="16"/>
        <v>1.4780821797178396E-6</v>
      </c>
      <c r="DU38" s="45">
        <f t="shared" si="17"/>
        <v>1.5938248215193769E-6</v>
      </c>
      <c r="DV38" s="45">
        <f t="shared" si="18"/>
        <v>1.5316659619776157E-6</v>
      </c>
      <c r="DW38" s="45">
        <f t="shared" si="30"/>
        <v>1.5457726295555084E-6</v>
      </c>
      <c r="DX38" s="45">
        <f t="shared" si="31"/>
        <v>-1.5689890068684765E-6</v>
      </c>
      <c r="DY38" s="45">
        <f t="shared" si="32"/>
        <v>1.1661116835697191E-6</v>
      </c>
      <c r="DZ38" s="45">
        <f t="shared" si="33"/>
        <v>1.1328925316796075E-6</v>
      </c>
      <c r="EA38" s="45">
        <f t="shared" si="34"/>
        <v>2.1423992471843537E-6</v>
      </c>
      <c r="EB38" s="45">
        <f t="shared" si="19"/>
        <v>4.6370498993156296E-6</v>
      </c>
      <c r="EC38" s="45">
        <f t="shared" si="20"/>
        <v>1.5689608291607686E-6</v>
      </c>
      <c r="ED38" s="45">
        <f t="shared" si="21"/>
        <v>1.5611851978933518E-6</v>
      </c>
      <c r="EE38" s="45">
        <f t="shared" si="22"/>
        <v>1.6253154031653421E-6</v>
      </c>
      <c r="EF38" s="45">
        <f t="shared" si="23"/>
        <v>1.9029770613834848E-6</v>
      </c>
      <c r="EG38" s="45">
        <f t="shared" si="24"/>
        <v>1.4226850177464301E-6</v>
      </c>
      <c r="EH38" s="45">
        <f t="shared" si="25"/>
        <v>1.5158789144684115E-6</v>
      </c>
      <c r="EI38" s="45">
        <f t="shared" si="26"/>
        <v>1.5740044273145478E-6</v>
      </c>
      <c r="EJ38" s="45">
        <f t="shared" si="27"/>
        <v>8.2461353369201636E-7</v>
      </c>
    </row>
    <row r="39" spans="1:140" x14ac:dyDescent="0.25">
      <c r="A39" s="22" t="s">
        <v>128</v>
      </c>
      <c r="B39" s="109">
        <v>3528.2960579999999</v>
      </c>
      <c r="C39" s="109">
        <v>58.211804999999998</v>
      </c>
      <c r="D39" s="109">
        <v>63.759796999999999</v>
      </c>
      <c r="E39" s="109">
        <v>372.87647900000002</v>
      </c>
      <c r="F39" s="109">
        <v>315.99698999999998</v>
      </c>
      <c r="G39" s="109">
        <v>31.290509</v>
      </c>
      <c r="H39" s="109">
        <v>836.79465500000003</v>
      </c>
      <c r="I39" s="109">
        <v>30.46499</v>
      </c>
      <c r="J39" s="109">
        <v>9.302524</v>
      </c>
      <c r="K39" s="109">
        <v>17.582087000000001</v>
      </c>
      <c r="L39" s="109">
        <v>2.237714</v>
      </c>
      <c r="M39" s="109">
        <v>63.135748999999997</v>
      </c>
      <c r="N39" s="109">
        <v>7.6722109999999999</v>
      </c>
      <c r="O39" s="109">
        <v>2.7811880000000002</v>
      </c>
      <c r="P39" s="109">
        <v>0.30791499999999999</v>
      </c>
      <c r="Q39" s="109">
        <v>0.126137</v>
      </c>
      <c r="R39" s="109">
        <v>0.15337600000000001</v>
      </c>
      <c r="S39" s="109">
        <v>0.140426</v>
      </c>
      <c r="T39" s="109">
        <v>0.59523000000000004</v>
      </c>
      <c r="U39" s="109">
        <v>41.717543999999997</v>
      </c>
      <c r="V39" s="109">
        <v>8.8549779999999991</v>
      </c>
      <c r="W39" s="109">
        <v>9.5902550000000009</v>
      </c>
      <c r="X39" s="109">
        <v>1.2787090000000001</v>
      </c>
      <c r="Y39" s="109">
        <v>8.43E-3</v>
      </c>
      <c r="Z39" s="109">
        <v>0.86312199999999994</v>
      </c>
      <c r="AA39" s="109">
        <v>2.0486409999999999</v>
      </c>
      <c r="AB39" s="109">
        <v>1.886064</v>
      </c>
      <c r="AC39" s="109">
        <v>2.3567999999999999E-2</v>
      </c>
      <c r="AE39" s="109" t="s">
        <v>128</v>
      </c>
      <c r="AF39" s="109">
        <v>50.832471081371402</v>
      </c>
      <c r="AG39" s="109">
        <v>7.7788981558768597</v>
      </c>
      <c r="AH39" s="109">
        <v>9.5902183808682899</v>
      </c>
      <c r="AI39" s="109">
        <v>9.3024793615778503</v>
      </c>
      <c r="AJ39" s="109">
        <v>1.27870540218356</v>
      </c>
      <c r="AK39" s="109">
        <v>30.4648862467882</v>
      </c>
      <c r="AL39" s="109">
        <v>30.4648862467882</v>
      </c>
      <c r="AM39" s="109">
        <v>16.6023888521635</v>
      </c>
      <c r="AN39" s="109">
        <v>17.021167278835701</v>
      </c>
      <c r="AO39" s="109">
        <v>17.582013708293601</v>
      </c>
      <c r="AP39" s="109">
        <v>2.3568371621543099E-2</v>
      </c>
      <c r="AQ39" s="109">
        <v>2.2377024262148502</v>
      </c>
      <c r="AR39" s="109">
        <v>8.4298771005803606E-3</v>
      </c>
      <c r="AS39" s="109">
        <v>247.01443099692</v>
      </c>
      <c r="AT39" s="109">
        <v>3528.2844513421101</v>
      </c>
      <c r="AU39" s="109">
        <v>27.572753730811801</v>
      </c>
      <c r="AV39" s="109">
        <v>12.7851366495851</v>
      </c>
      <c r="AW39" s="109">
        <v>4.9814965518295899</v>
      </c>
      <c r="AX39" s="109">
        <v>0.56734776985073498</v>
      </c>
      <c r="AY39" s="109">
        <v>9.8584259076842002</v>
      </c>
      <c r="AZ39" s="109">
        <v>63.135546724638701</v>
      </c>
      <c r="BA39" s="109">
        <v>63.135546724638701</v>
      </c>
      <c r="BB39" s="109">
        <v>0.86311546725698196</v>
      </c>
      <c r="BC39" s="109">
        <v>563131.52415857802</v>
      </c>
      <c r="BD39" s="109">
        <v>0</v>
      </c>
      <c r="BE39" s="109">
        <v>7.1880103533166402</v>
      </c>
      <c r="BF39" s="109">
        <v>1.5555545663605901</v>
      </c>
      <c r="BG39" s="109">
        <v>77.119268135992201</v>
      </c>
      <c r="BH39" s="109">
        <v>10.1280306014863</v>
      </c>
      <c r="BI39" s="109">
        <v>41.717543099448001</v>
      </c>
      <c r="BJ39" s="109">
        <v>2.04863321825255</v>
      </c>
      <c r="BK39" s="109">
        <v>8.8549391535166304</v>
      </c>
      <c r="BL39" s="109">
        <v>58.211612868929699</v>
      </c>
      <c r="BM39" s="109">
        <v>0</v>
      </c>
      <c r="BN39" s="109">
        <v>860.81570488268596</v>
      </c>
      <c r="BO39" s="109">
        <v>57.383622350237196</v>
      </c>
      <c r="BP39" s="109">
        <v>6.3759633218362204</v>
      </c>
      <c r="BQ39" s="109">
        <v>63.759585672073499</v>
      </c>
      <c r="BR39" s="109">
        <v>0</v>
      </c>
      <c r="BS39" s="109">
        <v>35.203412697167003</v>
      </c>
      <c r="BT39" s="109">
        <v>0.30791671857504199</v>
      </c>
      <c r="BU39" s="109">
        <v>0.126135541969499</v>
      </c>
      <c r="BV39" s="109">
        <v>0.153374391813797</v>
      </c>
      <c r="BW39" s="109">
        <v>0.14042593784553301</v>
      </c>
      <c r="BX39" s="109">
        <v>0.59522569903117895</v>
      </c>
      <c r="BY39" s="109">
        <v>8.7975969991787792E-3</v>
      </c>
      <c r="BZ39" s="109">
        <v>220.54738514105301</v>
      </c>
      <c r="CA39" s="109">
        <v>3.7023567711106302E-3</v>
      </c>
      <c r="CB39" s="109">
        <v>1.0569655201089001</v>
      </c>
      <c r="CC39" s="109">
        <v>11.325961919233601</v>
      </c>
      <c r="CD39" s="109">
        <v>3.6013619509802199E-3</v>
      </c>
      <c r="CE39" s="109">
        <v>0</v>
      </c>
      <c r="CF39" s="109">
        <v>0.255987466194877</v>
      </c>
      <c r="CG39" s="109">
        <v>372.89217848803298</v>
      </c>
      <c r="CH39" s="109">
        <v>316.01288527992301</v>
      </c>
      <c r="CI39" s="109">
        <v>56.879293208110802</v>
      </c>
      <c r="CJ39" s="109">
        <v>3.39221640426153E-3</v>
      </c>
      <c r="CK39" s="109">
        <v>6.1706133433643605E-4</v>
      </c>
      <c r="CL39" s="109">
        <v>1.6941649731421899</v>
      </c>
      <c r="CM39" s="109">
        <v>0.15647951242579999</v>
      </c>
      <c r="CN39" s="109">
        <v>123.181946492611</v>
      </c>
      <c r="CO39" s="109">
        <v>0.81145425037891905</v>
      </c>
      <c r="CP39" s="109">
        <v>0.36489841910966297</v>
      </c>
      <c r="CQ39" s="109">
        <v>175.97146828155201</v>
      </c>
      <c r="CR39" s="109">
        <v>4.8341684983026303</v>
      </c>
      <c r="CS39" s="109">
        <v>6.3946871837607501E-3</v>
      </c>
      <c r="CT39" s="109">
        <v>1.16648138507581</v>
      </c>
      <c r="CU39" s="109">
        <v>5.7177944535017602E-4</v>
      </c>
      <c r="CV39" s="109">
        <v>31.2904374537057</v>
      </c>
      <c r="CW39" s="109">
        <v>9.1015570931452796</v>
      </c>
      <c r="CX39" s="109">
        <v>1.8860599060512999</v>
      </c>
      <c r="CY39" s="109">
        <v>0</v>
      </c>
      <c r="CZ39" s="109">
        <v>25.339216912794399</v>
      </c>
      <c r="DA39" s="109">
        <v>34.967352110217902</v>
      </c>
      <c r="DB39" s="109">
        <v>7.6721750743049704</v>
      </c>
      <c r="DC39" s="109">
        <v>0</v>
      </c>
      <c r="DD39" s="109">
        <v>135.899684053664</v>
      </c>
      <c r="DE39" s="109">
        <v>836.79192184504802</v>
      </c>
      <c r="DF39" s="109">
        <v>2.78117587976516</v>
      </c>
      <c r="DG39" s="109">
        <v>23.986159060372099</v>
      </c>
      <c r="DI39" s="45">
        <f t="shared" si="7"/>
        <v>-3.2895929647190079E-6</v>
      </c>
      <c r="DJ39" s="45">
        <f t="shared" si="8"/>
        <v>-3.3005516716015729E-6</v>
      </c>
      <c r="DK39" s="45">
        <f t="shared" si="9"/>
        <v>-3.314438508961373E-6</v>
      </c>
      <c r="DL39" s="45">
        <f t="shared" si="28"/>
        <v>4.2103723128550664E-5</v>
      </c>
      <c r="DM39" s="45">
        <f t="shared" si="29"/>
        <v>5.0301997886211493E-5</v>
      </c>
      <c r="DN39" s="45">
        <f t="shared" si="10"/>
        <v>-2.2865174325102003E-6</v>
      </c>
      <c r="DO39" s="45">
        <f t="shared" si="11"/>
        <v>-3.2662194191612259E-6</v>
      </c>
      <c r="DP39" s="45">
        <f t="shared" si="12"/>
        <v>-3.4056538931995099E-6</v>
      </c>
      <c r="DQ39" s="45">
        <f t="shared" si="13"/>
        <v>-4.798528028494776E-6</v>
      </c>
      <c r="DR39" s="45">
        <f t="shared" si="14"/>
        <v>-4.1685441779416682E-6</v>
      </c>
      <c r="DS39" s="45">
        <f t="shared" si="15"/>
        <v>-5.1721467309142237E-6</v>
      </c>
      <c r="DT39" s="45">
        <f t="shared" si="16"/>
        <v>-3.203816609449659E-6</v>
      </c>
      <c r="DU39" s="45">
        <f t="shared" si="17"/>
        <v>-4.6825739059478607E-6</v>
      </c>
      <c r="DV39" s="45">
        <f t="shared" si="18"/>
        <v>-4.3579343935782795E-6</v>
      </c>
      <c r="DW39" s="45">
        <f t="shared" si="30"/>
        <v>5.581329399340419E-6</v>
      </c>
      <c r="DX39" s="45">
        <f t="shared" si="31"/>
        <v>-1.1559102412459083E-5</v>
      </c>
      <c r="DY39" s="45">
        <f t="shared" si="32"/>
        <v>-1.048525325351755E-5</v>
      </c>
      <c r="DZ39" s="45">
        <f t="shared" si="33"/>
        <v>-4.4261366833686176E-7</v>
      </c>
      <c r="EA39" s="45">
        <f t="shared" si="34"/>
        <v>-7.2257258893058885E-6</v>
      </c>
      <c r="EB39" s="45">
        <f t="shared" si="19"/>
        <v>-2.1586889094951587E-8</v>
      </c>
      <c r="EC39" s="45">
        <f t="shared" si="20"/>
        <v>-4.3869655428523051E-6</v>
      </c>
      <c r="ED39" s="45">
        <f t="shared" si="21"/>
        <v>-3.8183689287652355E-6</v>
      </c>
      <c r="EE39" s="45">
        <f t="shared" si="22"/>
        <v>-2.8136319053858541E-6</v>
      </c>
      <c r="EF39" s="45">
        <f t="shared" si="23"/>
        <v>-1.4578816090086605E-5</v>
      </c>
      <c r="EG39" s="45">
        <f t="shared" si="24"/>
        <v>-7.5687365378057925E-6</v>
      </c>
      <c r="EH39" s="45">
        <f t="shared" si="25"/>
        <v>-3.7984924884229519E-6</v>
      </c>
      <c r="EI39" s="45">
        <f t="shared" si="26"/>
        <v>-2.1706308481821177E-6</v>
      </c>
      <c r="EJ39" s="45">
        <f t="shared" si="27"/>
        <v>1.5768055969989804E-5</v>
      </c>
    </row>
    <row r="40" spans="1:140" x14ac:dyDescent="0.25">
      <c r="A40" s="22" t="s">
        <v>39</v>
      </c>
      <c r="B40" s="109">
        <v>27.547681000000001</v>
      </c>
      <c r="C40" s="109">
        <v>0.45419700000000002</v>
      </c>
      <c r="D40" s="109">
        <v>0.48269800000000002</v>
      </c>
      <c r="E40" s="109">
        <v>2.8977940000000002</v>
      </c>
      <c r="F40" s="109">
        <v>2.4557630000000001</v>
      </c>
      <c r="G40" s="109">
        <v>0.23968600000000001</v>
      </c>
      <c r="H40" s="109">
        <v>6.5291750000000004</v>
      </c>
      <c r="I40" s="109">
        <v>0.23336699999999999</v>
      </c>
      <c r="J40" s="109">
        <v>7.1261000000000005E-2</v>
      </c>
      <c r="K40" s="109">
        <v>0.13467999999999999</v>
      </c>
      <c r="L40" s="109">
        <v>1.7141E-2</v>
      </c>
      <c r="M40" s="109">
        <v>0.48361999999999999</v>
      </c>
      <c r="N40" s="109">
        <v>5.8763000000000003E-2</v>
      </c>
      <c r="O40" s="109">
        <v>2.1311E-2</v>
      </c>
      <c r="P40" s="109">
        <v>2.3519999999999999E-3</v>
      </c>
      <c r="Q40" s="109">
        <v>9.6000000000000002E-4</v>
      </c>
      <c r="R40" s="109">
        <v>1.168E-3</v>
      </c>
      <c r="S40" s="109">
        <v>1.07E-3</v>
      </c>
      <c r="T40" s="109">
        <v>4.5230000000000001E-3</v>
      </c>
      <c r="U40" s="109">
        <v>0.31955499999999998</v>
      </c>
      <c r="V40" s="109">
        <v>6.7824999999999996E-2</v>
      </c>
      <c r="W40" s="109">
        <v>7.3466000000000004E-2</v>
      </c>
      <c r="X40" s="109">
        <v>9.7920000000000004E-3</v>
      </c>
      <c r="Y40" s="109">
        <v>5.5000000000000002E-5</v>
      </c>
      <c r="Z40" s="109">
        <v>6.6150000000000002E-3</v>
      </c>
      <c r="AA40" s="109">
        <v>1.5691E-2</v>
      </c>
      <c r="AB40" s="109">
        <v>1.4449E-2</v>
      </c>
      <c r="AC40" s="109">
        <v>1.75E-4</v>
      </c>
      <c r="AE40" s="109" t="s">
        <v>39</v>
      </c>
      <c r="AF40" s="109">
        <v>0.39836346158809899</v>
      </c>
      <c r="AG40" s="109">
        <v>6.09614933215386E-2</v>
      </c>
      <c r="AH40" s="109">
        <v>7.3465619603498705E-2</v>
      </c>
      <c r="AI40" s="109">
        <v>7.1260821339903094E-2</v>
      </c>
      <c r="AJ40" s="109">
        <v>9.7919705061260895E-3</v>
      </c>
      <c r="AK40" s="109">
        <v>0.23336652462163701</v>
      </c>
      <c r="AL40" s="109">
        <v>0.23336652462163701</v>
      </c>
      <c r="AM40" s="109">
        <v>0.13010989682369001</v>
      </c>
      <c r="AN40" s="109">
        <v>0.13339212558695299</v>
      </c>
      <c r="AO40" s="109">
        <v>0.13468045364387601</v>
      </c>
      <c r="AP40" s="109">
        <v>1.74999558947733E-4</v>
      </c>
      <c r="AQ40" s="109">
        <v>1.7141007682181599E-2</v>
      </c>
      <c r="AR40" s="109">
        <v>5.4999059960206498E-5</v>
      </c>
      <c r="AS40" s="109">
        <v>1.9274716976008199</v>
      </c>
      <c r="AT40" s="109">
        <v>27.547675545781701</v>
      </c>
      <c r="AU40" s="109">
        <v>0.216082238204996</v>
      </c>
      <c r="AV40" s="109">
        <v>0.10019440848096001</v>
      </c>
      <c r="AW40" s="109">
        <v>3.9039083101572399E-2</v>
      </c>
      <c r="AX40" s="109">
        <v>4.4462144238451903E-3</v>
      </c>
      <c r="AY40" s="109">
        <v>7.7257902836797301E-2</v>
      </c>
      <c r="AZ40" s="109">
        <v>0.48361806503634802</v>
      </c>
      <c r="BA40" s="109">
        <v>0.48361806503634802</v>
      </c>
      <c r="BB40" s="109">
        <v>6.6149924254699901E-3</v>
      </c>
      <c r="BC40" s="109">
        <v>4313.6382299090001</v>
      </c>
      <c r="BD40" s="109">
        <v>0</v>
      </c>
      <c r="BE40" s="109">
        <v>5.6331153255399898E-2</v>
      </c>
      <c r="BF40" s="109">
        <v>1.2190441505977199E-2</v>
      </c>
      <c r="BG40" s="109">
        <v>0.60436797510746898</v>
      </c>
      <c r="BH40" s="109">
        <v>7.9371509762617296E-2</v>
      </c>
      <c r="BI40" s="109">
        <v>0.31955625744120503</v>
      </c>
      <c r="BJ40" s="109">
        <v>1.5690978637212898E-2</v>
      </c>
      <c r="BK40" s="109">
        <v>6.7824804845152797E-2</v>
      </c>
      <c r="BL40" s="109">
        <v>0.45419440356707802</v>
      </c>
      <c r="BM40" s="109">
        <v>0</v>
      </c>
      <c r="BN40" s="109">
        <v>6.7174423077982999</v>
      </c>
      <c r="BO40" s="109">
        <v>0.43442748149495403</v>
      </c>
      <c r="BP40" s="109">
        <v>4.8269781577076301E-2</v>
      </c>
      <c r="BQ40" s="109">
        <v>0.48269726307202998</v>
      </c>
      <c r="BR40" s="109">
        <v>0</v>
      </c>
      <c r="BS40" s="109">
        <v>0.27588045541978701</v>
      </c>
      <c r="BT40" s="109">
        <v>2.3519870566642898E-3</v>
      </c>
      <c r="BU40" s="109">
        <v>9.5998562145538098E-4</v>
      </c>
      <c r="BV40" s="109">
        <v>1.1680443658129199E-3</v>
      </c>
      <c r="BW40" s="109">
        <v>1.0699717786339001E-3</v>
      </c>
      <c r="BX40" s="109">
        <v>4.5230146001091201E-3</v>
      </c>
      <c r="BY40" s="109">
        <v>6.8321400816812397E-5</v>
      </c>
      <c r="BZ40" s="109">
        <v>1.7283821935878501</v>
      </c>
      <c r="CA40" s="109">
        <v>2.8785396583938201E-5</v>
      </c>
      <c r="CB40" s="109">
        <v>8.2056209042256998E-3</v>
      </c>
      <c r="CC40" s="109">
        <v>8.7936811124522493E-2</v>
      </c>
      <c r="CD40" s="109">
        <v>2.8120658961512799E-5</v>
      </c>
      <c r="CE40" s="109">
        <v>0</v>
      </c>
      <c r="CF40" s="109">
        <v>1.9872850631348598E-3</v>
      </c>
      <c r="CG40" s="109">
        <v>2.89792416309793</v>
      </c>
      <c r="CH40" s="109">
        <v>2.4558934968060502</v>
      </c>
      <c r="CI40" s="109">
        <v>0.44203066629187998</v>
      </c>
      <c r="CJ40" s="109">
        <v>2.6361172197512001E-5</v>
      </c>
      <c r="CK40" s="109">
        <v>4.8035097582080803E-6</v>
      </c>
      <c r="CL40" s="109">
        <v>1.32439891532598E-2</v>
      </c>
      <c r="CM40" s="109">
        <v>1.21435991556297E-3</v>
      </c>
      <c r="CN40" s="109">
        <v>0.95732084414975904</v>
      </c>
      <c r="CO40" s="109">
        <v>6.3017931292955603E-3</v>
      </c>
      <c r="CP40" s="109">
        <v>2.8341400045194701E-3</v>
      </c>
      <c r="CQ40" s="109">
        <v>1.3675788290150299</v>
      </c>
      <c r="CR40" s="109">
        <v>3.7884417690327701E-2</v>
      </c>
      <c r="CS40" s="109">
        <v>4.9664732110870399E-5</v>
      </c>
      <c r="CT40" s="109">
        <v>9.0593106147037195E-3</v>
      </c>
      <c r="CU40" s="109">
        <v>4.4568616103661299E-6</v>
      </c>
      <c r="CV40" s="109">
        <v>0.23968603008206699</v>
      </c>
      <c r="CW40" s="109">
        <v>7.1327002739066406E-2</v>
      </c>
      <c r="CX40" s="109">
        <v>1.4449061856732601E-2</v>
      </c>
      <c r="CY40" s="109">
        <v>0</v>
      </c>
      <c r="CZ40" s="109">
        <v>0.198578529416822</v>
      </c>
      <c r="DA40" s="109">
        <v>0.27403235785313901</v>
      </c>
      <c r="DB40" s="109">
        <v>5.8762804962780399E-2</v>
      </c>
      <c r="DC40" s="109">
        <v>0</v>
      </c>
      <c r="DD40" s="109">
        <v>1.06502019649795</v>
      </c>
      <c r="DE40" s="109">
        <v>6.5291731014070997</v>
      </c>
      <c r="DF40" s="109">
        <v>2.1311007755529399E-2</v>
      </c>
      <c r="DG40" s="109">
        <v>0.187974805646588</v>
      </c>
      <c r="DI40" s="45">
        <f t="shared" si="7"/>
        <v>-1.9799192171987376E-7</v>
      </c>
      <c r="DJ40" s="45">
        <f t="shared" si="8"/>
        <v>-5.716534723913642E-6</v>
      </c>
      <c r="DK40" s="45">
        <f t="shared" si="9"/>
        <v>-1.5266853602777061E-6</v>
      </c>
      <c r="DL40" s="45">
        <f t="shared" si="28"/>
        <v>4.4917995526870389E-5</v>
      </c>
      <c r="DM40" s="45">
        <f t="shared" si="29"/>
        <v>5.3139006512452538E-5</v>
      </c>
      <c r="DN40" s="45">
        <f t="shared" si="10"/>
        <v>1.2550614961366213E-7</v>
      </c>
      <c r="DO40" s="45">
        <f t="shared" si="11"/>
        <v>-2.9078603356062277E-7</v>
      </c>
      <c r="DP40" s="45">
        <f t="shared" si="12"/>
        <v>-2.0370419252919956E-6</v>
      </c>
      <c r="DQ40" s="45">
        <f t="shared" si="13"/>
        <v>-2.5071230674722908E-6</v>
      </c>
      <c r="DR40" s="45">
        <f t="shared" si="14"/>
        <v>3.368309147753395E-6</v>
      </c>
      <c r="DS40" s="45">
        <f t="shared" si="15"/>
        <v>4.481758123323602E-7</v>
      </c>
      <c r="DT40" s="45">
        <f t="shared" si="16"/>
        <v>-4.0010000661113377E-6</v>
      </c>
      <c r="DU40" s="45">
        <f t="shared" si="17"/>
        <v>-3.3190480336920191E-6</v>
      </c>
      <c r="DV40" s="45">
        <f t="shared" si="18"/>
        <v>3.6392142082703027E-7</v>
      </c>
      <c r="DW40" s="45">
        <f t="shared" si="30"/>
        <v>-5.5031189243548606E-6</v>
      </c>
      <c r="DX40" s="45">
        <f t="shared" si="31"/>
        <v>-1.4977650644842114E-5</v>
      </c>
      <c r="DY40" s="45">
        <f t="shared" si="32"/>
        <v>3.7984428869801903E-5</v>
      </c>
      <c r="DZ40" s="45">
        <f t="shared" si="33"/>
        <v>-2.6375108504613993E-5</v>
      </c>
      <c r="EA40" s="45">
        <f t="shared" si="34"/>
        <v>3.2279701790742176E-6</v>
      </c>
      <c r="EB40" s="45">
        <f t="shared" si="19"/>
        <v>3.9349758415584975E-6</v>
      </c>
      <c r="EC40" s="45">
        <f t="shared" si="20"/>
        <v>-2.8773291146186266E-6</v>
      </c>
      <c r="ED40" s="45">
        <f t="shared" si="21"/>
        <v>-5.1778578022253244E-6</v>
      </c>
      <c r="EE40" s="45">
        <f t="shared" si="22"/>
        <v>-3.0120377768449526E-6</v>
      </c>
      <c r="EF40" s="45">
        <f t="shared" si="23"/>
        <v>-1.7091632609167517E-5</v>
      </c>
      <c r="EG40" s="45">
        <f t="shared" si="24"/>
        <v>-1.1450536674462684E-6</v>
      </c>
      <c r="EH40" s="45">
        <f t="shared" si="25"/>
        <v>-1.3614675356444712E-6</v>
      </c>
      <c r="EI40" s="45">
        <f t="shared" si="26"/>
        <v>4.2810390062042938E-6</v>
      </c>
      <c r="EJ40" s="45">
        <f t="shared" si="27"/>
        <v>-2.5202986685781157E-6</v>
      </c>
    </row>
    <row r="41" spans="1:140" x14ac:dyDescent="0.25">
      <c r="A41" s="22" t="s">
        <v>40</v>
      </c>
      <c r="B41" s="109">
        <v>31876.233843000002</v>
      </c>
      <c r="C41" s="109">
        <v>525.89845800000001</v>
      </c>
      <c r="D41" s="109">
        <v>575.34126000000003</v>
      </c>
      <c r="E41" s="109">
        <v>3368.1163839999999</v>
      </c>
      <c r="F41" s="109">
        <v>2854.335959</v>
      </c>
      <c r="G41" s="109">
        <v>282.480592</v>
      </c>
      <c r="H41" s="109">
        <v>7559.7902999999997</v>
      </c>
      <c r="I41" s="109">
        <v>275.592893</v>
      </c>
      <c r="J41" s="109">
        <v>84.152670000000001</v>
      </c>
      <c r="K41" s="109">
        <v>159.051523</v>
      </c>
      <c r="L41" s="109">
        <v>20.242922</v>
      </c>
      <c r="M41" s="109">
        <v>571.13946399999998</v>
      </c>
      <c r="N41" s="109">
        <v>69.404307000000003</v>
      </c>
      <c r="O41" s="109">
        <v>25.159057000000001</v>
      </c>
      <c r="P41" s="109">
        <v>2.7856459999999998</v>
      </c>
      <c r="Q41" s="109">
        <v>1.1408609999999999</v>
      </c>
      <c r="R41" s="109">
        <v>1.3877459999999999</v>
      </c>
      <c r="S41" s="109">
        <v>1.2707569999999999</v>
      </c>
      <c r="T41" s="109">
        <v>5.3864280000000004</v>
      </c>
      <c r="U41" s="109">
        <v>377.38580400000001</v>
      </c>
      <c r="V41" s="109">
        <v>80.104078000000001</v>
      </c>
      <c r="W41" s="109">
        <v>86.755345000000005</v>
      </c>
      <c r="X41" s="109">
        <v>11.567380999999999</v>
      </c>
      <c r="Y41" s="109">
        <v>7.6996999999999996E-2</v>
      </c>
      <c r="Z41" s="109">
        <v>7.8079669999999997</v>
      </c>
      <c r="AA41" s="109">
        <v>18.532509000000001</v>
      </c>
      <c r="AB41" s="109">
        <v>17.061892</v>
      </c>
      <c r="AC41" s="109">
        <v>0.213646</v>
      </c>
      <c r="AE41" s="109" t="s">
        <v>40</v>
      </c>
      <c r="AF41" s="109">
        <v>458.96755531928801</v>
      </c>
      <c r="AG41" s="109">
        <v>70.235944047315101</v>
      </c>
      <c r="AH41" s="109">
        <v>86.730501071482095</v>
      </c>
      <c r="AI41" s="109">
        <v>84.128525284101698</v>
      </c>
      <c r="AJ41" s="109">
        <v>11.564051410397701</v>
      </c>
      <c r="AK41" s="109">
        <v>275.48875849922302</v>
      </c>
      <c r="AL41" s="109">
        <v>275.48875849922302</v>
      </c>
      <c r="AM41" s="109">
        <v>149.90334801069699</v>
      </c>
      <c r="AN41" s="109">
        <v>153.68451972612201</v>
      </c>
      <c r="AO41" s="109">
        <v>158.991438151105</v>
      </c>
      <c r="AP41" s="109">
        <v>0.21358477247333499</v>
      </c>
      <c r="AQ41" s="109">
        <v>20.237116193014799</v>
      </c>
      <c r="AR41" s="109">
        <v>7.6974537881479496E-2</v>
      </c>
      <c r="AS41" s="109">
        <v>2230.66335295402</v>
      </c>
      <c r="AT41" s="109">
        <v>31867.2462621718</v>
      </c>
      <c r="AU41" s="109">
        <v>248.95505823857101</v>
      </c>
      <c r="AV41" s="109">
        <v>115.43726650154601</v>
      </c>
      <c r="AW41" s="109">
        <v>44.978121384897399</v>
      </c>
      <c r="AX41" s="109">
        <v>5.1226135206439096</v>
      </c>
      <c r="AY41" s="109">
        <v>89.011900197624499</v>
      </c>
      <c r="AZ41" s="109">
        <v>570.92382505380294</v>
      </c>
      <c r="BA41" s="109">
        <v>570.92382505380294</v>
      </c>
      <c r="BB41" s="109">
        <v>7.8057461446726899</v>
      </c>
      <c r="BC41" s="109">
        <v>5092764.1323560197</v>
      </c>
      <c r="BD41" s="109">
        <v>0</v>
      </c>
      <c r="BE41" s="109">
        <v>64.900666566136906</v>
      </c>
      <c r="BF41" s="109">
        <v>14.0450785175502</v>
      </c>
      <c r="BG41" s="109">
        <v>696.31154874172705</v>
      </c>
      <c r="BH41" s="109">
        <v>91.446258956786295</v>
      </c>
      <c r="BI41" s="109">
        <v>377.24444484325198</v>
      </c>
      <c r="BJ41" s="109">
        <v>18.527196733547399</v>
      </c>
      <c r="BK41" s="109">
        <v>80.073838028313105</v>
      </c>
      <c r="BL41" s="109">
        <v>525.75005265761604</v>
      </c>
      <c r="BM41" s="109">
        <v>0</v>
      </c>
      <c r="BN41" s="109">
        <v>7774.5684760881104</v>
      </c>
      <c r="BO41" s="109">
        <v>517.65687821116899</v>
      </c>
      <c r="BP41" s="109">
        <v>57.517425470438702</v>
      </c>
      <c r="BQ41" s="109">
        <v>575.17430368160797</v>
      </c>
      <c r="BR41" s="109">
        <v>0</v>
      </c>
      <c r="BS41" s="109">
        <v>317.85250408754399</v>
      </c>
      <c r="BT41" s="109">
        <v>2.78484825138852</v>
      </c>
      <c r="BU41" s="109">
        <v>1.14053819111294</v>
      </c>
      <c r="BV41" s="109">
        <v>1.3873525958819799</v>
      </c>
      <c r="BW41" s="109">
        <v>1.2703903239405401</v>
      </c>
      <c r="BX41" s="109">
        <v>5.3848800948855997</v>
      </c>
      <c r="BY41" s="109">
        <v>7.9178584119225903E-2</v>
      </c>
      <c r="BZ41" s="109">
        <v>1991.3276581376001</v>
      </c>
      <c r="CA41" s="109">
        <v>3.3500378955560302E-2</v>
      </c>
      <c r="CB41" s="109">
        <v>9.4978422095603392</v>
      </c>
      <c r="CC41" s="109">
        <v>101.825494422085</v>
      </c>
      <c r="CD41" s="109">
        <v>3.3245377006674397E-2</v>
      </c>
      <c r="CE41" s="109">
        <v>0</v>
      </c>
      <c r="CF41" s="109">
        <v>2.3000098930317399</v>
      </c>
      <c r="CG41" s="109">
        <v>3367.3143900107202</v>
      </c>
      <c r="CH41" s="109">
        <v>2853.6794620113601</v>
      </c>
      <c r="CI41" s="109">
        <v>513.63492799936103</v>
      </c>
      <c r="CJ41" s="109">
        <v>3.0625221220478699E-2</v>
      </c>
      <c r="CK41" s="109">
        <v>5.6170194698765899E-3</v>
      </c>
      <c r="CL41" s="109">
        <v>15.723168665211601</v>
      </c>
      <c r="CM41" s="109">
        <v>1.4036850220627499</v>
      </c>
      <c r="CN41" s="109">
        <v>1112.43147311298</v>
      </c>
      <c r="CO41" s="109">
        <v>7.3034699818339099</v>
      </c>
      <c r="CP41" s="109">
        <v>3.28598667633393</v>
      </c>
      <c r="CQ41" s="109">
        <v>1589.16216490241</v>
      </c>
      <c r="CR41" s="109">
        <v>43.647796647118</v>
      </c>
      <c r="CS41" s="109">
        <v>5.7572567704382203E-2</v>
      </c>
      <c r="CT41" s="109">
        <v>10.5011916453645</v>
      </c>
      <c r="CU41" s="109">
        <v>5.2363320008708197E-3</v>
      </c>
      <c r="CV41" s="109">
        <v>282.39947444563097</v>
      </c>
      <c r="CW41" s="109">
        <v>82.178014849340002</v>
      </c>
      <c r="CX41" s="109">
        <v>17.057000359681101</v>
      </c>
      <c r="CY41" s="109">
        <v>0</v>
      </c>
      <c r="CZ41" s="109">
        <v>228.78843084500301</v>
      </c>
      <c r="DA41" s="109">
        <v>315.720898457082</v>
      </c>
      <c r="DB41" s="109">
        <v>69.384431635940302</v>
      </c>
      <c r="DC41" s="109">
        <v>0</v>
      </c>
      <c r="DD41" s="109">
        <v>1227.04145726242</v>
      </c>
      <c r="DE41" s="109">
        <v>7557.65723408345</v>
      </c>
      <c r="DF41" s="109">
        <v>25.151822959006299</v>
      </c>
      <c r="DG41" s="109">
        <v>216.57179469978999</v>
      </c>
      <c r="DI41" s="45">
        <f t="shared" si="7"/>
        <v>-2.819524060611377E-4</v>
      </c>
      <c r="DJ41" s="45">
        <f t="shared" si="8"/>
        <v>-2.821939104905435E-4</v>
      </c>
      <c r="DK41" s="45">
        <f t="shared" si="9"/>
        <v>-2.9018659011534694E-4</v>
      </c>
      <c r="DL41" s="45">
        <f t="shared" si="28"/>
        <v>-2.3811350257655121E-4</v>
      </c>
      <c r="DM41" s="45">
        <f t="shared" si="29"/>
        <v>-2.2999990122742983E-4</v>
      </c>
      <c r="DN41" s="45">
        <f t="shared" si="10"/>
        <v>-2.8716151362720763E-4</v>
      </c>
      <c r="DO41" s="45">
        <f t="shared" si="11"/>
        <v>-2.8215940282756783E-4</v>
      </c>
      <c r="DP41" s="45">
        <f t="shared" si="12"/>
        <v>-3.7785626343049116E-4</v>
      </c>
      <c r="DQ41" s="45">
        <f t="shared" si="13"/>
        <v>-2.8691562487918849E-4</v>
      </c>
      <c r="DR41" s="45">
        <f t="shared" si="14"/>
        <v>-3.7776971739530025E-4</v>
      </c>
      <c r="DS41" s="45">
        <f t="shared" si="15"/>
        <v>-2.8680676560434036E-4</v>
      </c>
      <c r="DT41" s="45">
        <f t="shared" si="16"/>
        <v>-3.7755917737989134E-4</v>
      </c>
      <c r="DU41" s="45">
        <f t="shared" si="17"/>
        <v>-2.8637075880176246E-4</v>
      </c>
      <c r="DV41" s="45">
        <f t="shared" si="18"/>
        <v>-2.8753227888077385E-4</v>
      </c>
      <c r="DW41" s="45">
        <f t="shared" si="30"/>
        <v>-2.8637831636893339E-4</v>
      </c>
      <c r="DX41" s="45">
        <f t="shared" si="31"/>
        <v>-2.8295198719207096E-4</v>
      </c>
      <c r="DY41" s="45">
        <f t="shared" si="32"/>
        <v>-2.8348423848458172E-4</v>
      </c>
      <c r="DZ41" s="45">
        <f t="shared" si="33"/>
        <v>-2.8854931309434942E-4</v>
      </c>
      <c r="EA41" s="45">
        <f t="shared" si="34"/>
        <v>-2.8737135526562819E-4</v>
      </c>
      <c r="EB41" s="45">
        <f t="shared" si="19"/>
        <v>-3.7457465344410229E-4</v>
      </c>
      <c r="EC41" s="45">
        <f t="shared" si="20"/>
        <v>-3.7750851694337188E-4</v>
      </c>
      <c r="ED41" s="45">
        <f t="shared" si="21"/>
        <v>-2.8636769893440324E-4</v>
      </c>
      <c r="EE41" s="45">
        <f t="shared" si="22"/>
        <v>-2.8784299594683148E-4</v>
      </c>
      <c r="EF41" s="45">
        <f t="shared" si="23"/>
        <v>-2.9172719093600847E-4</v>
      </c>
      <c r="EG41" s="45">
        <f t="shared" si="24"/>
        <v>-2.8443451762920574E-4</v>
      </c>
      <c r="EH41" s="45">
        <f t="shared" si="25"/>
        <v>-2.8664583152784048E-4</v>
      </c>
      <c r="EI41" s="45">
        <f t="shared" si="26"/>
        <v>-2.866997586726603E-4</v>
      </c>
      <c r="EJ41" s="45">
        <f t="shared" si="27"/>
        <v>-2.8658400655764293E-4</v>
      </c>
    </row>
    <row r="42" spans="1:140" x14ac:dyDescent="0.25">
      <c r="A42" s="22" t="s">
        <v>41</v>
      </c>
      <c r="B42" s="109">
        <v>3202.8896199999999</v>
      </c>
      <c r="C42" s="109">
        <v>52.686349999999997</v>
      </c>
      <c r="D42" s="109">
        <v>49.811306999999999</v>
      </c>
      <c r="E42" s="109">
        <v>331.281814</v>
      </c>
      <c r="F42" s="109">
        <v>280.74728199999998</v>
      </c>
      <c r="G42" s="109">
        <v>25.937588000000002</v>
      </c>
      <c r="H42" s="109">
        <v>757.36628700000006</v>
      </c>
      <c r="I42" s="109">
        <v>29.652052000000001</v>
      </c>
      <c r="J42" s="109">
        <v>9.0625660000000003</v>
      </c>
      <c r="K42" s="109">
        <v>7.9496310000000001</v>
      </c>
      <c r="L42" s="109">
        <v>4.7962660000000001</v>
      </c>
      <c r="M42" s="109">
        <v>59.224601999999997</v>
      </c>
      <c r="N42" s="109">
        <v>6.0681789999999998</v>
      </c>
      <c r="O42" s="109">
        <v>5.140746</v>
      </c>
      <c r="P42" s="109">
        <v>0.255249</v>
      </c>
      <c r="Q42" s="109">
        <v>0.10452500000000001</v>
      </c>
      <c r="R42" s="109">
        <v>0.127134</v>
      </c>
      <c r="S42" s="109">
        <v>0.116425</v>
      </c>
      <c r="T42" s="109">
        <v>0.49352800000000002</v>
      </c>
      <c r="U42" s="109">
        <v>66.644255999999999</v>
      </c>
      <c r="V42" s="109">
        <v>8.6120719999999995</v>
      </c>
      <c r="W42" s="109">
        <v>5.6972240000000003</v>
      </c>
      <c r="X42" s="109">
        <v>1.2454460000000001</v>
      </c>
      <c r="Y42" s="109">
        <v>7.0359999999999997E-3</v>
      </c>
      <c r="Z42" s="109">
        <v>0.84794999999999998</v>
      </c>
      <c r="AA42" s="109">
        <v>1.6981900000000001</v>
      </c>
      <c r="AB42" s="109">
        <v>1.828411</v>
      </c>
      <c r="AC42" s="109">
        <v>1.9552E-2</v>
      </c>
      <c r="AE42" s="109" t="s">
        <v>41</v>
      </c>
      <c r="AF42" s="109">
        <v>51.421272504561401</v>
      </c>
      <c r="AG42" s="109">
        <v>8.8824945267312803</v>
      </c>
      <c r="AH42" s="109">
        <v>5.6972267852468796</v>
      </c>
      <c r="AI42" s="109">
        <v>9.0625765094389301</v>
      </c>
      <c r="AJ42" s="109">
        <v>1.24544765785975</v>
      </c>
      <c r="AK42" s="109">
        <v>29.652110140759198</v>
      </c>
      <c r="AL42" s="109">
        <v>29.652110140759198</v>
      </c>
      <c r="AM42" s="109">
        <v>14.476009652135399</v>
      </c>
      <c r="AN42" s="109">
        <v>0.80642606554957097</v>
      </c>
      <c r="AO42" s="109">
        <v>7.9496434079844098</v>
      </c>
      <c r="AP42" s="109">
        <v>1.9552143272210099E-2</v>
      </c>
      <c r="AQ42" s="109">
        <v>4.7962712471185602</v>
      </c>
      <c r="AR42" s="109">
        <v>7.0360071088036002E-3</v>
      </c>
      <c r="AS42" s="109">
        <v>242.37224244402901</v>
      </c>
      <c r="AT42" s="109">
        <v>3202.8929310215599</v>
      </c>
      <c r="AU42" s="109">
        <v>21.026513992743102</v>
      </c>
      <c r="AV42" s="109">
        <v>12.421599616724899</v>
      </c>
      <c r="AW42" s="109">
        <v>4.3320187596887498</v>
      </c>
      <c r="AX42" s="109">
        <v>3.68695488191167</v>
      </c>
      <c r="AY42" s="109">
        <v>5.8183105858985202</v>
      </c>
      <c r="AZ42" s="109">
        <v>59.224705234595199</v>
      </c>
      <c r="BA42" s="109">
        <v>59.224705234595199</v>
      </c>
      <c r="BB42" s="109">
        <v>0.84795462285346901</v>
      </c>
      <c r="BC42" s="109">
        <v>466797.18361723301</v>
      </c>
      <c r="BD42" s="109">
        <v>0</v>
      </c>
      <c r="BE42" s="109">
        <v>8.4642923473903497</v>
      </c>
      <c r="BF42" s="109">
        <v>1.48615072099217</v>
      </c>
      <c r="BG42" s="109">
        <v>71.199557733012497</v>
      </c>
      <c r="BH42" s="109">
        <v>10.2529258594633</v>
      </c>
      <c r="BI42" s="109">
        <v>66.644555338417106</v>
      </c>
      <c r="BJ42" s="109">
        <v>1.69818993880401</v>
      </c>
      <c r="BK42" s="109">
        <v>8.6120810999744002</v>
      </c>
      <c r="BL42" s="109">
        <v>52.6864062167584</v>
      </c>
      <c r="BM42" s="109">
        <v>0</v>
      </c>
      <c r="BN42" s="109">
        <v>781.71579833551004</v>
      </c>
      <c r="BO42" s="109">
        <v>44.830248853916203</v>
      </c>
      <c r="BP42" s="109">
        <v>4.9811451762319701</v>
      </c>
      <c r="BQ42" s="109">
        <v>49.811394030148101</v>
      </c>
      <c r="BR42" s="109">
        <v>0</v>
      </c>
      <c r="BS42" s="109">
        <v>32.841346929890797</v>
      </c>
      <c r="BT42" s="109">
        <v>0.255248281346032</v>
      </c>
      <c r="BU42" s="109">
        <v>0.10452526771805</v>
      </c>
      <c r="BV42" s="109">
        <v>0.127134025905631</v>
      </c>
      <c r="BW42" s="109">
        <v>0.116425367382397</v>
      </c>
      <c r="BX42" s="109">
        <v>0.49352599632489502</v>
      </c>
      <c r="BY42" s="109">
        <v>3.9102117200019802E-3</v>
      </c>
      <c r="BZ42" s="109">
        <v>205.39806069198801</v>
      </c>
      <c r="CA42" s="109">
        <v>1.45678105008349E-2</v>
      </c>
      <c r="CB42" s="109">
        <v>2.3006847464078399</v>
      </c>
      <c r="CC42" s="109">
        <v>36.570434181341099</v>
      </c>
      <c r="CD42" s="109">
        <v>7.3486470587145903E-3</v>
      </c>
      <c r="CE42" s="109">
        <v>0</v>
      </c>
      <c r="CF42" s="109">
        <v>3.5662381775823002</v>
      </c>
      <c r="CG42" s="109">
        <v>331.43436807844301</v>
      </c>
      <c r="CH42" s="109">
        <v>280.89977752579898</v>
      </c>
      <c r="CI42" s="109">
        <v>50.5345905526436</v>
      </c>
      <c r="CJ42" s="109">
        <v>6.3828500678913304E-3</v>
      </c>
      <c r="CK42" s="109">
        <v>8.5391032217684297E-4</v>
      </c>
      <c r="CL42" s="109">
        <v>4.9150005063024603E-2</v>
      </c>
      <c r="CM42" s="109">
        <v>0.61929485077354596</v>
      </c>
      <c r="CN42" s="109">
        <v>95.891354699868202</v>
      </c>
      <c r="CO42" s="109">
        <v>0.66309213418872603</v>
      </c>
      <c r="CP42" s="109">
        <v>0.90765052075375996</v>
      </c>
      <c r="CQ42" s="109">
        <v>136.97151933100699</v>
      </c>
      <c r="CR42" s="109">
        <v>5.8645231601055103</v>
      </c>
      <c r="CS42" s="109">
        <v>2.1539367250891402E-2</v>
      </c>
      <c r="CT42" s="109">
        <v>3.3053960105932001</v>
      </c>
      <c r="CU42" s="109">
        <v>3.60071300117396E-4</v>
      </c>
      <c r="CV42" s="109">
        <v>25.937632192913199</v>
      </c>
      <c r="CW42" s="109">
        <v>8.3327688682474896</v>
      </c>
      <c r="CX42" s="109">
        <v>1.8284135561661601</v>
      </c>
      <c r="CY42" s="109">
        <v>0</v>
      </c>
      <c r="CZ42" s="109">
        <v>9.2294622775226696</v>
      </c>
      <c r="DA42" s="109">
        <v>31.047864031909501</v>
      </c>
      <c r="DB42" s="109">
        <v>6.0681867925282802</v>
      </c>
      <c r="DC42" s="109">
        <v>0</v>
      </c>
      <c r="DD42" s="109">
        <v>110.377860800509</v>
      </c>
      <c r="DE42" s="109">
        <v>757.36711457938497</v>
      </c>
      <c r="DF42" s="109">
        <v>5.1407396372719898</v>
      </c>
      <c r="DG42" s="109">
        <v>23.714769978710098</v>
      </c>
      <c r="DI42" s="45">
        <f t="shared" si="7"/>
        <v>1.0337607450756673E-6</v>
      </c>
      <c r="DJ42" s="45">
        <f t="shared" si="8"/>
        <v>1.0670080277372074E-6</v>
      </c>
      <c r="DK42" s="45">
        <f t="shared" si="9"/>
        <v>1.7471966375328997E-6</v>
      </c>
      <c r="DL42" s="45">
        <f t="shared" si="28"/>
        <v>4.6049638705195485E-4</v>
      </c>
      <c r="DM42" s="45">
        <f t="shared" si="29"/>
        <v>5.4317721159272809E-4</v>
      </c>
      <c r="DN42" s="45">
        <f t="shared" si="10"/>
        <v>1.7038173787535496E-6</v>
      </c>
      <c r="DO42" s="45">
        <f t="shared" si="11"/>
        <v>1.0927069228233993E-6</v>
      </c>
      <c r="DP42" s="45">
        <f t="shared" si="12"/>
        <v>1.9607668028270163E-6</v>
      </c>
      <c r="DQ42" s="45">
        <f t="shared" si="13"/>
        <v>1.1596537812550326E-6</v>
      </c>
      <c r="DR42" s="45">
        <f t="shared" si="14"/>
        <v>1.560825201787664E-6</v>
      </c>
      <c r="DS42" s="45">
        <f t="shared" si="15"/>
        <v>1.0940007414293098E-6</v>
      </c>
      <c r="DT42" s="45">
        <f t="shared" si="16"/>
        <v>1.7431032326942313E-6</v>
      </c>
      <c r="DU42" s="45">
        <f t="shared" si="17"/>
        <v>1.2841625602056021E-6</v>
      </c>
      <c r="DV42" s="45">
        <f t="shared" si="18"/>
        <v>-1.2377051910841691E-6</v>
      </c>
      <c r="DW42" s="45">
        <f t="shared" si="30"/>
        <v>-2.8155016004040206E-6</v>
      </c>
      <c r="DX42" s="45">
        <f t="shared" si="31"/>
        <v>2.5612824682392206E-6</v>
      </c>
      <c r="DY42" s="45">
        <f t="shared" si="32"/>
        <v>2.0376634890325197E-7</v>
      </c>
      <c r="DZ42" s="45">
        <f t="shared" si="33"/>
        <v>3.1555284260602788E-6</v>
      </c>
      <c r="EA42" s="45">
        <f t="shared" si="34"/>
        <v>-4.059901575999948E-6</v>
      </c>
      <c r="EB42" s="45">
        <f t="shared" si="19"/>
        <v>4.4915861482153781E-6</v>
      </c>
      <c r="EC42" s="45">
        <f t="shared" si="20"/>
        <v>1.0566533118491884E-6</v>
      </c>
      <c r="ED42" s="45">
        <f t="shared" si="21"/>
        <v>4.888778955076087E-7</v>
      </c>
      <c r="EE42" s="45">
        <f t="shared" si="22"/>
        <v>1.331137399715572E-6</v>
      </c>
      <c r="EF42" s="45">
        <f t="shared" si="23"/>
        <v>1.0103472996678051E-6</v>
      </c>
      <c r="EG42" s="45">
        <f t="shared" si="24"/>
        <v>5.4517995978859069E-6</v>
      </c>
      <c r="EH42" s="45">
        <f t="shared" si="25"/>
        <v>-3.6036008958458386E-8</v>
      </c>
      <c r="EI42" s="45">
        <f t="shared" si="26"/>
        <v>1.3980260237291247E-6</v>
      </c>
      <c r="EJ42" s="45">
        <f t="shared" si="27"/>
        <v>7.3277521531951292E-6</v>
      </c>
    </row>
    <row r="43" spans="1:140" x14ac:dyDescent="0.25">
      <c r="A43" s="22" t="s">
        <v>42</v>
      </c>
      <c r="B43" s="109">
        <v>9677.4049809999997</v>
      </c>
      <c r="C43" s="109">
        <v>159.872511</v>
      </c>
      <c r="D43" s="109">
        <v>185.654481</v>
      </c>
      <c r="E43" s="109">
        <v>1032.346949</v>
      </c>
      <c r="F43" s="109">
        <v>874.87029299999995</v>
      </c>
      <c r="G43" s="109">
        <v>89.118155999999999</v>
      </c>
      <c r="H43" s="109">
        <v>2298.1674459999999</v>
      </c>
      <c r="I43" s="109">
        <v>86.766987</v>
      </c>
      <c r="J43" s="109">
        <v>26.494437999999999</v>
      </c>
      <c r="K43" s="109">
        <v>50.075375000000001</v>
      </c>
      <c r="L43" s="109">
        <v>6.3732179999999996</v>
      </c>
      <c r="M43" s="109">
        <v>179.816169</v>
      </c>
      <c r="N43" s="109">
        <v>21.851082000000002</v>
      </c>
      <c r="O43" s="109">
        <v>7.920998</v>
      </c>
      <c r="P43" s="109">
        <v>0.87706799999999996</v>
      </c>
      <c r="Q43" s="109">
        <v>0.35919499999999999</v>
      </c>
      <c r="R43" s="109">
        <v>0.43692399999999998</v>
      </c>
      <c r="S43" s="109">
        <v>0.40007399999999999</v>
      </c>
      <c r="T43" s="109">
        <v>1.695883</v>
      </c>
      <c r="U43" s="109">
        <v>118.815229</v>
      </c>
      <c r="V43" s="109">
        <v>25.219778999999999</v>
      </c>
      <c r="W43" s="109">
        <v>27.313853999999999</v>
      </c>
      <c r="X43" s="109">
        <v>3.6418330000000001</v>
      </c>
      <c r="Y43" s="109">
        <v>2.4246E-2</v>
      </c>
      <c r="Z43" s="109">
        <v>2.4582419999999998</v>
      </c>
      <c r="AA43" s="109">
        <v>5.834746</v>
      </c>
      <c r="AB43" s="109">
        <v>5.3717319999999997</v>
      </c>
      <c r="AC43" s="109">
        <v>6.7274E-2</v>
      </c>
      <c r="AE43" s="109" t="s">
        <v>42</v>
      </c>
      <c r="AF43" s="109">
        <v>138.365662279785</v>
      </c>
      <c r="AG43" s="109">
        <v>21.174139678724899</v>
      </c>
      <c r="AH43" s="109">
        <v>27.3134070174054</v>
      </c>
      <c r="AI43" s="109">
        <v>26.494024007061501</v>
      </c>
      <c r="AJ43" s="109">
        <v>3.64177467193571</v>
      </c>
      <c r="AK43" s="109">
        <v>86.765625375268399</v>
      </c>
      <c r="AL43" s="109">
        <v>86.765625375268399</v>
      </c>
      <c r="AM43" s="109">
        <v>45.191587918732097</v>
      </c>
      <c r="AN43" s="109">
        <v>46.331570580218802</v>
      </c>
      <c r="AO43" s="109">
        <v>50.0745925190961</v>
      </c>
      <c r="AP43" s="109">
        <v>6.7272646699735095E-2</v>
      </c>
      <c r="AQ43" s="109">
        <v>6.3731130407238998</v>
      </c>
      <c r="AR43" s="109">
        <v>2.42457053710654E-2</v>
      </c>
      <c r="AS43" s="109">
        <v>678.31576790393103</v>
      </c>
      <c r="AT43" s="109">
        <v>9677.2630700022601</v>
      </c>
      <c r="AU43" s="109">
        <v>75.052882712111597</v>
      </c>
      <c r="AV43" s="109">
        <v>34.801059538916597</v>
      </c>
      <c r="AW43" s="109">
        <v>13.5596225150462</v>
      </c>
      <c r="AX43" s="109">
        <v>1.5443188890656001</v>
      </c>
      <c r="AY43" s="109">
        <v>26.834556081270598</v>
      </c>
      <c r="AZ43" s="109">
        <v>179.81335706735501</v>
      </c>
      <c r="BA43" s="109">
        <v>179.81335706735501</v>
      </c>
      <c r="BB43" s="109">
        <v>2.4582043210858302</v>
      </c>
      <c r="BC43" s="109">
        <v>1603827.57030693</v>
      </c>
      <c r="BD43" s="109">
        <v>0</v>
      </c>
      <c r="BE43" s="109">
        <v>19.565725802848299</v>
      </c>
      <c r="BF43" s="109">
        <v>4.2341908757617404</v>
      </c>
      <c r="BG43" s="109">
        <v>209.91822227619801</v>
      </c>
      <c r="BH43" s="109">
        <v>27.568441036368501</v>
      </c>
      <c r="BI43" s="109">
        <v>118.81372248143801</v>
      </c>
      <c r="BJ43" s="109">
        <v>5.8346592593799498</v>
      </c>
      <c r="BK43" s="109">
        <v>25.219369422966199</v>
      </c>
      <c r="BL43" s="109">
        <v>159.87016946223699</v>
      </c>
      <c r="BM43" s="109">
        <v>0</v>
      </c>
      <c r="BN43" s="109">
        <v>2363.5264717119398</v>
      </c>
      <c r="BO43" s="109">
        <v>167.08630018728201</v>
      </c>
      <c r="BP43" s="109">
        <v>18.565149155023501</v>
      </c>
      <c r="BQ43" s="109">
        <v>185.65144934230599</v>
      </c>
      <c r="BR43" s="109">
        <v>0</v>
      </c>
      <c r="BS43" s="109">
        <v>95.823506033559795</v>
      </c>
      <c r="BT43" s="109">
        <v>0.87705042377905196</v>
      </c>
      <c r="BU43" s="109">
        <v>0.35918840397669699</v>
      </c>
      <c r="BV43" s="109">
        <v>0.43691569689534099</v>
      </c>
      <c r="BW43" s="109">
        <v>0.400067949627473</v>
      </c>
      <c r="BX43" s="109">
        <v>1.6958592523156699</v>
      </c>
      <c r="BY43" s="109">
        <v>2.44275843956855E-2</v>
      </c>
      <c r="BZ43" s="109">
        <v>600.32879230575895</v>
      </c>
      <c r="CA43" s="109">
        <v>1.0232179212619199E-2</v>
      </c>
      <c r="CB43" s="109">
        <v>2.9387876503689898</v>
      </c>
      <c r="CC43" s="109">
        <v>31.477111157040699</v>
      </c>
      <c r="CD43" s="109">
        <v>9.77729823134201E-3</v>
      </c>
      <c r="CE43" s="109">
        <v>0</v>
      </c>
      <c r="CF43" s="109">
        <v>0.711824787336651</v>
      </c>
      <c r="CG43" s="109">
        <v>1032.3785970510301</v>
      </c>
      <c r="CH43" s="109">
        <v>874.90430489122298</v>
      </c>
      <c r="CI43" s="109">
        <v>157.47429215981299</v>
      </c>
      <c r="CJ43" s="109">
        <v>9.3932975280675898E-3</v>
      </c>
      <c r="CK43" s="109">
        <v>1.6964259411255699E-3</v>
      </c>
      <c r="CL43" s="109">
        <v>4.57712124109195</v>
      </c>
      <c r="CM43" s="109">
        <v>0.43572469474252701</v>
      </c>
      <c r="CN43" s="109">
        <v>341.02039252192202</v>
      </c>
      <c r="CO43" s="109">
        <v>2.2530213625666198</v>
      </c>
      <c r="CP43" s="109">
        <v>1.0126892880724401</v>
      </c>
      <c r="CQ43" s="109">
        <v>487.16464326460402</v>
      </c>
      <c r="CR43" s="109">
        <v>13.15859390964</v>
      </c>
      <c r="CS43" s="109">
        <v>1.77502986722664E-2</v>
      </c>
      <c r="CT43" s="109">
        <v>3.2381483352348099</v>
      </c>
      <c r="CU43" s="109">
        <v>1.56350426076268E-3</v>
      </c>
      <c r="CV43" s="109">
        <v>89.116754824649803</v>
      </c>
      <c r="CW43" s="109">
        <v>24.7743536491963</v>
      </c>
      <c r="CX43" s="109">
        <v>5.3716385309633603</v>
      </c>
      <c r="CY43" s="109">
        <v>0</v>
      </c>
      <c r="CZ43" s="109">
        <v>68.973199480454994</v>
      </c>
      <c r="DA43" s="109">
        <v>95.180886992640893</v>
      </c>
      <c r="DB43" s="109">
        <v>21.8507428745189</v>
      </c>
      <c r="DC43" s="109">
        <v>0</v>
      </c>
      <c r="DD43" s="109">
        <v>369.918180061165</v>
      </c>
      <c r="DE43" s="109">
        <v>2298.13366204247</v>
      </c>
      <c r="DF43" s="109">
        <v>7.92088884355302</v>
      </c>
      <c r="DG43" s="109">
        <v>65.2902329472643</v>
      </c>
      <c r="DI43" s="45">
        <f t="shared" si="7"/>
        <v>-1.4664158213718833E-5</v>
      </c>
      <c r="DJ43" s="45">
        <f t="shared" si="8"/>
        <v>-1.464628126730193E-5</v>
      </c>
      <c r="DK43" s="45">
        <f t="shared" si="9"/>
        <v>-1.6329569195851953E-5</v>
      </c>
      <c r="DL43" s="45">
        <f t="shared" si="28"/>
        <v>3.0656409708690625E-5</v>
      </c>
      <c r="DM43" s="45">
        <f t="shared" si="29"/>
        <v>3.8876495744759444E-5</v>
      </c>
      <c r="DN43" s="45">
        <f t="shared" si="10"/>
        <v>-1.5722669914715545E-5</v>
      </c>
      <c r="DO43" s="45">
        <f t="shared" si="11"/>
        <v>-1.4700389907958325E-5</v>
      </c>
      <c r="DP43" s="45">
        <f t="shared" si="12"/>
        <v>-1.5692889411970029E-5</v>
      </c>
      <c r="DQ43" s="45">
        <f t="shared" si="13"/>
        <v>-1.5625654656182654E-5</v>
      </c>
      <c r="DR43" s="45">
        <f t="shared" si="14"/>
        <v>-1.5626061789867011E-5</v>
      </c>
      <c r="DS43" s="45">
        <f t="shared" si="15"/>
        <v>-1.6468803687520142E-5</v>
      </c>
      <c r="DT43" s="45">
        <f t="shared" si="16"/>
        <v>-1.5637818671291158E-5</v>
      </c>
      <c r="DU43" s="45">
        <f t="shared" si="17"/>
        <v>-1.5519848449672954E-5</v>
      </c>
      <c r="DV43" s="45">
        <f t="shared" si="18"/>
        <v>-1.3780643168948179E-5</v>
      </c>
      <c r="DW43" s="45">
        <f t="shared" si="30"/>
        <v>-2.0039747143894505E-5</v>
      </c>
      <c r="DX43" s="45">
        <f t="shared" si="31"/>
        <v>-1.8363349442492307E-5</v>
      </c>
      <c r="DY43" s="45">
        <f t="shared" si="32"/>
        <v>-1.9003544458512188E-5</v>
      </c>
      <c r="DZ43" s="45">
        <f t="shared" si="33"/>
        <v>-1.5123133537767821E-5</v>
      </c>
      <c r="EA43" s="45">
        <f t="shared" si="34"/>
        <v>-1.4003138382843029E-5</v>
      </c>
      <c r="EB43" s="45">
        <f t="shared" si="19"/>
        <v>-1.2679507287706506E-5</v>
      </c>
      <c r="EC43" s="45">
        <f t="shared" si="20"/>
        <v>-1.6240310186688594E-5</v>
      </c>
      <c r="ED43" s="45">
        <f t="shared" si="21"/>
        <v>-1.6364684185528414E-5</v>
      </c>
      <c r="EE43" s="45">
        <f t="shared" si="22"/>
        <v>-1.601612822171408E-5</v>
      </c>
      <c r="EF43" s="45">
        <f t="shared" si="23"/>
        <v>-1.2151651183709551E-5</v>
      </c>
      <c r="EG43" s="45">
        <f t="shared" si="24"/>
        <v>-1.5327585392168199E-5</v>
      </c>
      <c r="EH43" s="45">
        <f t="shared" si="25"/>
        <v>-1.4866220406202334E-5</v>
      </c>
      <c r="EI43" s="45">
        <f t="shared" si="26"/>
        <v>-1.7400167513834719E-5</v>
      </c>
      <c r="EJ43" s="45">
        <f t="shared" si="27"/>
        <v>-2.0116244981802268E-5</v>
      </c>
    </row>
    <row r="44" spans="1:140" x14ac:dyDescent="0.25">
      <c r="A44" s="22" t="s">
        <v>43</v>
      </c>
      <c r="B44" s="109">
        <v>218316.60050999999</v>
      </c>
      <c r="C44" s="109">
        <v>3608.9049199999999</v>
      </c>
      <c r="D44" s="109">
        <v>4305.3412710000002</v>
      </c>
      <c r="E44" s="109">
        <v>23393.706093000001</v>
      </c>
      <c r="F44" s="109">
        <v>19825.174642000002</v>
      </c>
      <c r="G44" s="109">
        <v>2046.256586</v>
      </c>
      <c r="H44" s="109">
        <v>51878.006733000002</v>
      </c>
      <c r="I44" s="109">
        <v>1751.8603109999999</v>
      </c>
      <c r="J44" s="109">
        <v>535.17445199999997</v>
      </c>
      <c r="K44" s="109">
        <v>470.36809899999997</v>
      </c>
      <c r="L44" s="109">
        <v>284.31157200000001</v>
      </c>
      <c r="M44" s="109">
        <v>2625.7000069999999</v>
      </c>
      <c r="N44" s="109">
        <v>359.57043199999998</v>
      </c>
      <c r="O44" s="109">
        <v>305.21646800000002</v>
      </c>
      <c r="P44" s="109">
        <v>20.138145999999999</v>
      </c>
      <c r="Q44" s="109">
        <v>8.247439</v>
      </c>
      <c r="R44" s="109">
        <v>10.032309</v>
      </c>
      <c r="S44" s="109">
        <v>9.1867599999999996</v>
      </c>
      <c r="T44" s="109">
        <v>38.939501999999997</v>
      </c>
      <c r="U44" s="109">
        <v>2408.2853719999998</v>
      </c>
      <c r="V44" s="109">
        <v>507.997592</v>
      </c>
      <c r="W44" s="109">
        <v>336.57458300000002</v>
      </c>
      <c r="X44" s="109">
        <v>73.168411000000006</v>
      </c>
      <c r="Y44" s="109">
        <v>0.557087</v>
      </c>
      <c r="Z44" s="109">
        <v>50.172437000000002</v>
      </c>
      <c r="AA44" s="109">
        <v>133.972296</v>
      </c>
      <c r="AB44" s="109">
        <v>108.70712899999999</v>
      </c>
      <c r="AC44" s="109">
        <v>1.5448660000000001</v>
      </c>
      <c r="AE44" s="109" t="s">
        <v>43</v>
      </c>
      <c r="AF44" s="109">
        <v>4087.60813368242</v>
      </c>
      <c r="AG44" s="109">
        <v>707.56859974200597</v>
      </c>
      <c r="AH44" s="109">
        <v>336.545511796364</v>
      </c>
      <c r="AI44" s="109">
        <v>535.12819358156605</v>
      </c>
      <c r="AJ44" s="109">
        <v>73.162109089039006</v>
      </c>
      <c r="AK44" s="109">
        <v>1751.70911270545</v>
      </c>
      <c r="AL44" s="109">
        <v>1751.70911270545</v>
      </c>
      <c r="AM44" s="109">
        <v>1145.78338524016</v>
      </c>
      <c r="AN44" s="109">
        <v>63.940743570565402</v>
      </c>
      <c r="AO44" s="109">
        <v>470.32756411594499</v>
      </c>
      <c r="AP44" s="109">
        <v>1.5447299986701499</v>
      </c>
      <c r="AQ44" s="109">
        <v>284.28711566099798</v>
      </c>
      <c r="AR44" s="109">
        <v>0.55703949197864799</v>
      </c>
      <c r="AS44" s="109">
        <v>16127.706036821</v>
      </c>
      <c r="AT44" s="109">
        <v>218300.11165549001</v>
      </c>
      <c r="AU44" s="109">
        <v>1700.20059247019</v>
      </c>
      <c r="AV44" s="109">
        <v>682.11631735043295</v>
      </c>
      <c r="AW44" s="109">
        <v>485.14760086488798</v>
      </c>
      <c r="AX44" s="109">
        <v>293.39397362628398</v>
      </c>
      <c r="AY44" s="109">
        <v>462.199932415722</v>
      </c>
      <c r="AZ44" s="109">
        <v>2625.4731161626401</v>
      </c>
      <c r="BA44" s="109">
        <v>2625.4731161626401</v>
      </c>
      <c r="BB44" s="109">
        <v>50.168093407638501</v>
      </c>
      <c r="BC44" s="109">
        <v>36823137.597711198</v>
      </c>
      <c r="BD44" s="109">
        <v>0</v>
      </c>
      <c r="BE44" s="109">
        <v>672.96521863687599</v>
      </c>
      <c r="BF44" s="109">
        <v>117.995947309908</v>
      </c>
      <c r="BG44" s="109">
        <v>5139.0995143799801</v>
      </c>
      <c r="BH44" s="109">
        <v>814.42668934748701</v>
      </c>
      <c r="BI44" s="109">
        <v>2408.0848488002098</v>
      </c>
      <c r="BJ44" s="109">
        <v>133.96076904565001</v>
      </c>
      <c r="BK44" s="109">
        <v>507.95373660503799</v>
      </c>
      <c r="BL44" s="109">
        <v>3608.63116846197</v>
      </c>
      <c r="BM44" s="109">
        <v>0</v>
      </c>
      <c r="BN44" s="109">
        <v>53504.728359105</v>
      </c>
      <c r="BO44" s="109">
        <v>3874.4487843561501</v>
      </c>
      <c r="BP44" s="109">
        <v>430.49434118340503</v>
      </c>
      <c r="BQ44" s="109">
        <v>4304.9431255395602</v>
      </c>
      <c r="BR44" s="109">
        <v>0</v>
      </c>
      <c r="BS44" s="109">
        <v>2710.6120591014101</v>
      </c>
      <c r="BT44" s="109">
        <v>20.136417380797901</v>
      </c>
      <c r="BU44" s="109">
        <v>8.2467181895044508</v>
      </c>
      <c r="BV44" s="109">
        <v>10.0314146853874</v>
      </c>
      <c r="BW44" s="109">
        <v>9.1859803522148198</v>
      </c>
      <c r="BX44" s="109">
        <v>38.9361269741188</v>
      </c>
      <c r="BY44" s="109">
        <v>0.55600665603301402</v>
      </c>
      <c r="BZ44" s="109">
        <v>15130.6034999228</v>
      </c>
      <c r="CA44" s="109">
        <v>0.23122100163415399</v>
      </c>
      <c r="CB44" s="109">
        <v>67.030526956160003</v>
      </c>
      <c r="CC44" s="109">
        <v>717.48250179523495</v>
      </c>
      <c r="CD44" s="109">
        <v>0.21474830743207199</v>
      </c>
      <c r="CE44" s="109">
        <v>0</v>
      </c>
      <c r="CF44" s="109">
        <v>16.238607982486499</v>
      </c>
      <c r="CG44" s="109">
        <v>23392.949524627202</v>
      </c>
      <c r="CH44" s="109">
        <v>19824.697504962001</v>
      </c>
      <c r="CI44" s="109">
        <v>3568.2520196652199</v>
      </c>
      <c r="CJ44" s="109">
        <v>0.21290992310182499</v>
      </c>
      <c r="CK44" s="109">
        <v>3.8019517838866299E-2</v>
      </c>
      <c r="CL44" s="109">
        <v>99.729185282676696</v>
      </c>
      <c r="CM44" s="109">
        <v>9.9611519085555802</v>
      </c>
      <c r="CN44" s="109">
        <v>7726.6539099399697</v>
      </c>
      <c r="CO44" s="109">
        <v>51.2788442336877</v>
      </c>
      <c r="CP44" s="109">
        <v>23.032648617674401</v>
      </c>
      <c r="CQ44" s="109">
        <v>11037.9199330498</v>
      </c>
      <c r="CR44" s="109">
        <v>250.77443648457501</v>
      </c>
      <c r="CS44" s="109">
        <v>0.40383236731529898</v>
      </c>
      <c r="CT44" s="109">
        <v>73.678714984309707</v>
      </c>
      <c r="CU44" s="109">
        <v>3.4742438089008301E-2</v>
      </c>
      <c r="CV44" s="109">
        <v>2046.07931401666</v>
      </c>
      <c r="CW44" s="109">
        <v>663.53032793172702</v>
      </c>
      <c r="CX44" s="109">
        <v>108.697766886151</v>
      </c>
      <c r="CY44" s="109">
        <v>0</v>
      </c>
      <c r="CZ44" s="109">
        <v>727.93015509304905</v>
      </c>
      <c r="DA44" s="109">
        <v>2321.2531618671101</v>
      </c>
      <c r="DB44" s="109">
        <v>359.53933994836399</v>
      </c>
      <c r="DC44" s="109">
        <v>0</v>
      </c>
      <c r="DD44" s="109">
        <v>8034.8343937917398</v>
      </c>
      <c r="DE44" s="109">
        <v>51874.074286468203</v>
      </c>
      <c r="DF44" s="109">
        <v>305.19006603418001</v>
      </c>
      <c r="DG44" s="109">
        <v>1756.23228742678</v>
      </c>
      <c r="DI44" s="45">
        <f t="shared" si="7"/>
        <v>-7.5527259363067885E-5</v>
      </c>
      <c r="DJ44" s="45">
        <f t="shared" si="8"/>
        <v>-7.5854461144949072E-5</v>
      </c>
      <c r="DK44" s="45">
        <f t="shared" si="9"/>
        <v>-9.2477096559528794E-5</v>
      </c>
      <c r="DL44" s="45">
        <f t="shared" si="28"/>
        <v>-3.2340680428798021E-5</v>
      </c>
      <c r="DM44" s="45">
        <f t="shared" si="29"/>
        <v>-2.4067230005103757E-5</v>
      </c>
      <c r="DN44" s="45">
        <f t="shared" si="10"/>
        <v>-8.6632333673527902E-5</v>
      </c>
      <c r="DO44" s="45">
        <f t="shared" si="11"/>
        <v>-7.5801804645997945E-5</v>
      </c>
      <c r="DP44" s="45">
        <f t="shared" si="12"/>
        <v>-8.6307277812337953E-5</v>
      </c>
      <c r="DQ44" s="45">
        <f t="shared" si="13"/>
        <v>-8.6436148551280418E-5</v>
      </c>
      <c r="DR44" s="45">
        <f t="shared" si="14"/>
        <v>-8.6176941295880145E-5</v>
      </c>
      <c r="DS44" s="45">
        <f t="shared" si="15"/>
        <v>-8.6019499065725423E-5</v>
      </c>
      <c r="DT44" s="45">
        <f t="shared" si="16"/>
        <v>-8.6411561395048812E-5</v>
      </c>
      <c r="DU44" s="45">
        <f t="shared" si="17"/>
        <v>-8.6469989935085282E-5</v>
      </c>
      <c r="DV44" s="45">
        <f t="shared" si="18"/>
        <v>-8.6502428892578902E-5</v>
      </c>
      <c r="DW44" s="45">
        <f t="shared" si="30"/>
        <v>-8.5838050935649579E-5</v>
      </c>
      <c r="DX44" s="45">
        <f t="shared" si="31"/>
        <v>-8.7398099646347603E-5</v>
      </c>
      <c r="DY44" s="45">
        <f t="shared" si="32"/>
        <v>-8.9143447694812873E-5</v>
      </c>
      <c r="DZ44" s="45">
        <f t="shared" si="33"/>
        <v>-8.4866458379211443E-5</v>
      </c>
      <c r="EA44" s="45">
        <f t="shared" si="34"/>
        <v>-8.6673575876696049E-5</v>
      </c>
      <c r="EB44" s="45">
        <f t="shared" si="19"/>
        <v>-8.3263886465212886E-5</v>
      </c>
      <c r="EC44" s="45">
        <f t="shared" si="20"/>
        <v>-8.6329926859197851E-5</v>
      </c>
      <c r="ED44" s="45">
        <f t="shared" si="21"/>
        <v>-8.6373734394619723E-5</v>
      </c>
      <c r="EE44" s="45">
        <f t="shared" si="22"/>
        <v>-8.6128848158252804E-5</v>
      </c>
      <c r="EF44" s="45">
        <f t="shared" si="23"/>
        <v>-8.527935735711865E-5</v>
      </c>
      <c r="EG44" s="45">
        <f t="shared" si="24"/>
        <v>-8.6573278501515184E-5</v>
      </c>
      <c r="EH44" s="45">
        <f t="shared" si="25"/>
        <v>-8.6039835802987076E-5</v>
      </c>
      <c r="EI44" s="45">
        <f t="shared" si="26"/>
        <v>-8.6122354026971489E-5</v>
      </c>
      <c r="EJ44" s="45">
        <f t="shared" si="27"/>
        <v>-8.8034386056877361E-5</v>
      </c>
    </row>
    <row r="45" spans="1:140" x14ac:dyDescent="0.25">
      <c r="A45" s="22" t="s">
        <v>44</v>
      </c>
      <c r="B45" s="109">
        <v>582716.48439999996</v>
      </c>
      <c r="C45" s="109">
        <v>9566.6957160000002</v>
      </c>
      <c r="D45" s="109">
        <v>8095.8091510000004</v>
      </c>
      <c r="E45" s="109">
        <v>59408.406595</v>
      </c>
      <c r="F45" s="109">
        <v>50346.107398</v>
      </c>
      <c r="G45" s="109">
        <v>4423.3696479999999</v>
      </c>
      <c r="H45" s="109">
        <v>137521.25138999999</v>
      </c>
      <c r="I45" s="109">
        <v>5056.8342030000003</v>
      </c>
      <c r="J45" s="109">
        <v>1545.520299</v>
      </c>
      <c r="K45" s="109">
        <v>1355.719728</v>
      </c>
      <c r="L45" s="109">
        <v>817.95084499999996</v>
      </c>
      <c r="M45" s="109">
        <v>10100.111073</v>
      </c>
      <c r="N45" s="109">
        <v>1034.866033</v>
      </c>
      <c r="O45" s="109">
        <v>876.69878300000005</v>
      </c>
      <c r="P45" s="109">
        <v>43.533720000000002</v>
      </c>
      <c r="Q45" s="109">
        <v>17.828841000000001</v>
      </c>
      <c r="R45" s="109">
        <v>21.687899000000002</v>
      </c>
      <c r="S45" s="109">
        <v>19.859870999999998</v>
      </c>
      <c r="T45" s="109">
        <v>84.178931000000006</v>
      </c>
      <c r="U45" s="109">
        <v>11365.449461</v>
      </c>
      <c r="V45" s="109">
        <v>1468.6961960000001</v>
      </c>
      <c r="W45" s="109">
        <v>971.59907799999996</v>
      </c>
      <c r="X45" s="109">
        <v>212.396041</v>
      </c>
      <c r="Y45" s="109">
        <v>1.205001</v>
      </c>
      <c r="Z45" s="109">
        <v>144.61011199999999</v>
      </c>
      <c r="AA45" s="109">
        <v>289.60661900000002</v>
      </c>
      <c r="AB45" s="109">
        <v>311.815494</v>
      </c>
      <c r="AC45" s="109">
        <v>3.3399100000000002</v>
      </c>
      <c r="AE45" s="109" t="s">
        <v>44</v>
      </c>
      <c r="AF45" s="109">
        <v>9504.0008297221593</v>
      </c>
      <c r="AG45" s="109">
        <v>1641.71635729219</v>
      </c>
      <c r="AH45" s="109">
        <v>971.61636558089197</v>
      </c>
      <c r="AI45" s="109">
        <v>1545.54770884596</v>
      </c>
      <c r="AJ45" s="109">
        <v>212.39983323610201</v>
      </c>
      <c r="AK45" s="109">
        <v>5056.9242669139303</v>
      </c>
      <c r="AL45" s="109">
        <v>5056.9242669139303</v>
      </c>
      <c r="AM45" s="109">
        <v>2675.5451448490599</v>
      </c>
      <c r="AN45" s="109">
        <v>149.049935875258</v>
      </c>
      <c r="AO45" s="109">
        <v>1355.7435507007499</v>
      </c>
      <c r="AP45" s="109">
        <v>3.3399806971800099</v>
      </c>
      <c r="AQ45" s="109">
        <v>817.96557182332299</v>
      </c>
      <c r="AR45" s="109">
        <v>1.20501946691844</v>
      </c>
      <c r="AS45" s="109">
        <v>44134.831881478603</v>
      </c>
      <c r="AT45" s="109">
        <v>582724.79767299199</v>
      </c>
      <c r="AU45" s="109">
        <v>3886.2516038354602</v>
      </c>
      <c r="AV45" s="109">
        <v>2295.8380202560702</v>
      </c>
      <c r="AW45" s="109">
        <v>800.67014160947497</v>
      </c>
      <c r="AX45" s="109">
        <v>681.44660909638696</v>
      </c>
      <c r="AY45" s="109">
        <v>1075.3756029537401</v>
      </c>
      <c r="AZ45" s="109">
        <v>10100.289818383801</v>
      </c>
      <c r="BA45" s="109">
        <v>10100.289818383801</v>
      </c>
      <c r="BB45" s="109">
        <v>144.612649360338</v>
      </c>
      <c r="BC45" s="109">
        <v>79608443.532733396</v>
      </c>
      <c r="BD45" s="109">
        <v>0</v>
      </c>
      <c r="BE45" s="109">
        <v>1564.42257882371</v>
      </c>
      <c r="BF45" s="109">
        <v>274.67978584837903</v>
      </c>
      <c r="BG45" s="109">
        <v>13159.5500941428</v>
      </c>
      <c r="BH45" s="109">
        <v>1895.0122075597301</v>
      </c>
      <c r="BI45" s="109">
        <v>11365.6866873174</v>
      </c>
      <c r="BJ45" s="109">
        <v>289.61172998859502</v>
      </c>
      <c r="BK45" s="109">
        <v>1468.7221368632299</v>
      </c>
      <c r="BL45" s="109">
        <v>9566.8335535674705</v>
      </c>
      <c r="BM45" s="109">
        <v>0</v>
      </c>
      <c r="BN45" s="109">
        <v>142023.45625114301</v>
      </c>
      <c r="BO45" s="109">
        <v>7286.37618180558</v>
      </c>
      <c r="BP45" s="109">
        <v>809.59763175681701</v>
      </c>
      <c r="BQ45" s="109">
        <v>8095.9738135624002</v>
      </c>
      <c r="BR45" s="109">
        <v>0</v>
      </c>
      <c r="BS45" s="109">
        <v>6069.9435558574296</v>
      </c>
      <c r="BT45" s="109">
        <v>43.534562012979002</v>
      </c>
      <c r="BU45" s="109">
        <v>17.8291344017107</v>
      </c>
      <c r="BV45" s="109">
        <v>21.688302590805598</v>
      </c>
      <c r="BW45" s="109">
        <v>19.860211370479</v>
      </c>
      <c r="BX45" s="109">
        <v>84.180403312704598</v>
      </c>
      <c r="BY45" s="109">
        <v>0.20645061680311899</v>
      </c>
      <c r="BZ45" s="109">
        <v>37962.955908293698</v>
      </c>
      <c r="CA45" s="109">
        <v>0</v>
      </c>
      <c r="CB45" s="109">
        <v>365.23272421527003</v>
      </c>
      <c r="CC45" s="109">
        <v>4389.88372796982</v>
      </c>
      <c r="CD45" s="109">
        <v>0.58238829423542005</v>
      </c>
      <c r="CE45" s="109">
        <v>0</v>
      </c>
      <c r="CF45" s="109">
        <v>441.951774436515</v>
      </c>
      <c r="CG45" s="109">
        <v>59407.477347183798</v>
      </c>
      <c r="CH45" s="109">
        <v>50345.0409727039</v>
      </c>
      <c r="CI45" s="109">
        <v>9062.4363744798393</v>
      </c>
      <c r="CJ45" s="109">
        <v>17.164505230850299</v>
      </c>
      <c r="CK45" s="109">
        <v>0.19325358080379401</v>
      </c>
      <c r="CL45" s="109">
        <v>258.93402387411601</v>
      </c>
      <c r="CM45" s="109">
        <v>200.628963367019</v>
      </c>
      <c r="CN45" s="109">
        <v>18189.595716565</v>
      </c>
      <c r="CO45" s="109">
        <v>81.798623608945206</v>
      </c>
      <c r="CP45" s="109">
        <v>102.93862598278101</v>
      </c>
      <c r="CQ45" s="109">
        <v>25985.028473594601</v>
      </c>
      <c r="CR45" s="109">
        <v>1083.91755312806</v>
      </c>
      <c r="CS45" s="109">
        <v>3.40973423328284</v>
      </c>
      <c r="CT45" s="109">
        <v>307.226370534951</v>
      </c>
      <c r="CU45" s="109">
        <v>0.26561659877343602</v>
      </c>
      <c r="CV45" s="109">
        <v>4423.4477229705099</v>
      </c>
      <c r="CW45" s="109">
        <v>1540.1136162335799</v>
      </c>
      <c r="CX45" s="109">
        <v>311.82095602960402</v>
      </c>
      <c r="CY45" s="109">
        <v>0</v>
      </c>
      <c r="CZ45" s="109">
        <v>1705.8457960474</v>
      </c>
      <c r="DA45" s="109">
        <v>5738.4639072312202</v>
      </c>
      <c r="DB45" s="109">
        <v>1034.8844216059099</v>
      </c>
      <c r="DC45" s="109">
        <v>0</v>
      </c>
      <c r="DD45" s="109">
        <v>20400.733837545002</v>
      </c>
      <c r="DE45" s="109">
        <v>137523.23134508601</v>
      </c>
      <c r="DF45" s="109">
        <v>876.714172561238</v>
      </c>
      <c r="DG45" s="109">
        <v>4383.1139687592504</v>
      </c>
      <c r="DI45" s="45">
        <f t="shared" si="7"/>
        <v>1.4266411221560735E-5</v>
      </c>
      <c r="DJ45" s="45">
        <f t="shared" si="8"/>
        <v>1.4408064347631859E-5</v>
      </c>
      <c r="DK45" s="45">
        <f t="shared" si="9"/>
        <v>2.0339234698916646E-5</v>
      </c>
      <c r="DL45" s="45">
        <f t="shared" si="28"/>
        <v>-1.5641688937010032E-5</v>
      </c>
      <c r="DM45" s="45">
        <f t="shared" si="29"/>
        <v>-2.1181881802087193E-5</v>
      </c>
      <c r="DN45" s="45">
        <f t="shared" si="10"/>
        <v>1.7650564326065094E-5</v>
      </c>
      <c r="DO45" s="45">
        <f t="shared" si="11"/>
        <v>1.4397448147151348E-5</v>
      </c>
      <c r="DP45" s="45">
        <f t="shared" si="12"/>
        <v>1.7810335540865038E-5</v>
      </c>
      <c r="DQ45" s="45">
        <f t="shared" si="13"/>
        <v>1.7735028118150409E-5</v>
      </c>
      <c r="DR45" s="45">
        <f t="shared" si="14"/>
        <v>1.7571995345236145E-5</v>
      </c>
      <c r="DS45" s="45">
        <f t="shared" si="15"/>
        <v>1.8004533417934984E-5</v>
      </c>
      <c r="DT45" s="45">
        <f t="shared" si="16"/>
        <v>1.7697368128791109E-5</v>
      </c>
      <c r="DU45" s="45">
        <f t="shared" si="17"/>
        <v>1.7769068964965041E-5</v>
      </c>
      <c r="DV45" s="45">
        <f t="shared" si="18"/>
        <v>1.7553989507423413E-5</v>
      </c>
      <c r="DW45" s="45">
        <f t="shared" si="30"/>
        <v>1.9341627111114377E-5</v>
      </c>
      <c r="DX45" s="45">
        <f t="shared" si="31"/>
        <v>1.6456577895302907E-5</v>
      </c>
      <c r="DY45" s="45">
        <f t="shared" si="32"/>
        <v>1.8609031958181873E-5</v>
      </c>
      <c r="DZ45" s="45">
        <f t="shared" si="33"/>
        <v>1.713860472717602E-5</v>
      </c>
      <c r="EA45" s="45">
        <f t="shared" si="34"/>
        <v>1.7490275620066762E-5</v>
      </c>
      <c r="EB45" s="45">
        <f t="shared" si="19"/>
        <v>2.0872585656575298E-5</v>
      </c>
      <c r="EC45" s="45">
        <f t="shared" si="20"/>
        <v>1.7662511348830766E-5</v>
      </c>
      <c r="ED45" s="45">
        <f t="shared" si="21"/>
        <v>1.7792916114729529E-5</v>
      </c>
      <c r="EE45" s="45">
        <f t="shared" si="22"/>
        <v>1.7854551733452825E-5</v>
      </c>
      <c r="EF45" s="45">
        <f t="shared" si="23"/>
        <v>1.5325230800626298E-5</v>
      </c>
      <c r="EG45" s="45">
        <f t="shared" si="24"/>
        <v>1.7546216532978902E-5</v>
      </c>
      <c r="EH45" s="45">
        <f t="shared" si="25"/>
        <v>1.7648037923445059E-5</v>
      </c>
      <c r="EI45" s="45">
        <f t="shared" si="26"/>
        <v>1.7516864008106108E-5</v>
      </c>
      <c r="EJ45" s="45">
        <f t="shared" si="27"/>
        <v>2.1167390740989365E-5</v>
      </c>
    </row>
    <row r="46" spans="1:140" x14ac:dyDescent="0.25">
      <c r="A46" s="22" t="s">
        <v>45</v>
      </c>
      <c r="B46" s="109">
        <v>237.69011900000001</v>
      </c>
      <c r="C46" s="109">
        <v>3.900703</v>
      </c>
      <c r="D46" s="109">
        <v>3.2223600000000001</v>
      </c>
      <c r="E46" s="109">
        <v>24.161324</v>
      </c>
      <c r="F46" s="109">
        <v>20.475693</v>
      </c>
      <c r="G46" s="109">
        <v>1.7798510000000001</v>
      </c>
      <c r="H46" s="109">
        <v>56.072614000000002</v>
      </c>
      <c r="I46" s="109">
        <v>1.732898</v>
      </c>
      <c r="J46" s="109">
        <v>0.52914600000000001</v>
      </c>
      <c r="K46" s="109">
        <v>1.0000960000000001</v>
      </c>
      <c r="L46" s="109">
        <v>0.12728200000000001</v>
      </c>
      <c r="M46" s="109">
        <v>3.591262</v>
      </c>
      <c r="N46" s="109">
        <v>0.43640299999999999</v>
      </c>
      <c r="O46" s="109">
        <v>0.15820400000000001</v>
      </c>
      <c r="P46" s="109">
        <v>1.7513000000000001E-2</v>
      </c>
      <c r="Q46" s="109">
        <v>7.169E-3</v>
      </c>
      <c r="R46" s="109">
        <v>8.7250000000000001E-3</v>
      </c>
      <c r="S46" s="109">
        <v>7.9920000000000008E-3</v>
      </c>
      <c r="T46" s="109">
        <v>3.3846000000000001E-2</v>
      </c>
      <c r="U46" s="109">
        <v>2.3729619999999998</v>
      </c>
      <c r="V46" s="109">
        <v>0.50368100000000005</v>
      </c>
      <c r="W46" s="109">
        <v>0.54550699999999996</v>
      </c>
      <c r="X46" s="109">
        <v>7.2733999999999993E-2</v>
      </c>
      <c r="Y46" s="109">
        <v>4.7600000000000002E-4</v>
      </c>
      <c r="Z46" s="109">
        <v>4.9099999999999998E-2</v>
      </c>
      <c r="AA46" s="109">
        <v>0.116533</v>
      </c>
      <c r="AB46" s="109">
        <v>0.107279</v>
      </c>
      <c r="AC46" s="109">
        <v>1.338E-3</v>
      </c>
      <c r="AE46" s="109" t="s">
        <v>45</v>
      </c>
      <c r="AF46" s="109">
        <v>3.5295966282458302</v>
      </c>
      <c r="AG46" s="109">
        <v>0.54013494328025702</v>
      </c>
      <c r="AH46" s="109">
        <v>0.54550797634991699</v>
      </c>
      <c r="AI46" s="109">
        <v>0.52914366666750401</v>
      </c>
      <c r="AJ46" s="109">
        <v>7.2733822182906402E-2</v>
      </c>
      <c r="AK46" s="109">
        <v>1.73289127257514</v>
      </c>
      <c r="AL46" s="109">
        <v>1.73289127257514</v>
      </c>
      <c r="AM46" s="109">
        <v>1.15279501562525</v>
      </c>
      <c r="AN46" s="109">
        <v>1.1818722272387601</v>
      </c>
      <c r="AO46" s="109">
        <v>1.00009400007672</v>
      </c>
      <c r="AP46" s="109">
        <v>1.3380253913228199E-3</v>
      </c>
      <c r="AQ46" s="109">
        <v>0.12728048016294799</v>
      </c>
      <c r="AR46" s="109">
        <v>4.7598587726869302E-4</v>
      </c>
      <c r="AS46" s="109">
        <v>16.559690601548699</v>
      </c>
      <c r="AT46" s="109">
        <v>237.69006215931699</v>
      </c>
      <c r="AU46" s="109">
        <v>1.9145337436326599</v>
      </c>
      <c r="AV46" s="109">
        <v>0.88774538474644005</v>
      </c>
      <c r="AW46" s="109">
        <v>0.345895617552538</v>
      </c>
      <c r="AX46" s="109">
        <v>3.9394613129013302E-2</v>
      </c>
      <c r="AY46" s="109">
        <v>0.68452720687897095</v>
      </c>
      <c r="AZ46" s="109">
        <v>3.5912581570180202</v>
      </c>
      <c r="BA46" s="109">
        <v>3.5912581570180202</v>
      </c>
      <c r="BB46" s="109">
        <v>4.9099615094908899E-2</v>
      </c>
      <c r="BC46" s="109">
        <v>32031.953674498502</v>
      </c>
      <c r="BD46" s="109">
        <v>0</v>
      </c>
      <c r="BE46" s="109">
        <v>0.49910283675876399</v>
      </c>
      <c r="BF46" s="109">
        <v>0.108010853705319</v>
      </c>
      <c r="BG46" s="109">
        <v>5.3548459099931298</v>
      </c>
      <c r="BH46" s="109">
        <v>0.70324724375513203</v>
      </c>
      <c r="BI46" s="109">
        <v>2.3729696314229098</v>
      </c>
      <c r="BJ46" s="109">
        <v>0.116535015701648</v>
      </c>
      <c r="BK46" s="109">
        <v>0.50368145221466898</v>
      </c>
      <c r="BL46" s="109">
        <v>3.9007048339643999</v>
      </c>
      <c r="BM46" s="109">
        <v>0</v>
      </c>
      <c r="BN46" s="109">
        <v>57.740696572363902</v>
      </c>
      <c r="BO46" s="109">
        <v>2.9001262218841801</v>
      </c>
      <c r="BP46" s="109">
        <v>0.322237975341303</v>
      </c>
      <c r="BQ46" s="109">
        <v>3.2223641972254802</v>
      </c>
      <c r="BR46" s="109">
        <v>0</v>
      </c>
      <c r="BS46" s="109">
        <v>2.4443774900599098</v>
      </c>
      <c r="BT46" s="109">
        <v>1.7513143794485101E-2</v>
      </c>
      <c r="BU46" s="109">
        <v>7.1689016313100399E-3</v>
      </c>
      <c r="BV46" s="109">
        <v>8.7248238981023699E-3</v>
      </c>
      <c r="BW46" s="109">
        <v>7.9920160650804404E-3</v>
      </c>
      <c r="BX46" s="109">
        <v>3.3846065568544401E-2</v>
      </c>
      <c r="BY46" s="109">
        <v>5.6046713625115005E-4</v>
      </c>
      <c r="BZ46" s="109">
        <v>15.313872553613599</v>
      </c>
      <c r="CA46" s="109">
        <v>2.4233418211279899E-4</v>
      </c>
      <c r="CB46" s="109">
        <v>6.6797653620815994E-2</v>
      </c>
      <c r="CC46" s="109">
        <v>0.71761190054950197</v>
      </c>
      <c r="CD46" s="109">
        <v>2.5949886186389702E-4</v>
      </c>
      <c r="CE46" s="109">
        <v>0</v>
      </c>
      <c r="CF46" s="109">
        <v>1.6167453716717E-2</v>
      </c>
      <c r="CG46" s="109">
        <v>24.162386907288901</v>
      </c>
      <c r="CH46" s="109">
        <v>20.476756351228101</v>
      </c>
      <c r="CI46" s="109">
        <v>3.6856305560607798</v>
      </c>
      <c r="CJ46" s="109">
        <v>2.1955100117396101E-4</v>
      </c>
      <c r="CK46" s="109">
        <v>4.16002536417599E-5</v>
      </c>
      <c r="CL46" s="109">
        <v>0.12509908871950001</v>
      </c>
      <c r="CM46" s="109">
        <v>9.8013534174396597E-3</v>
      </c>
      <c r="CN46" s="109">
        <v>7.9842338993700199</v>
      </c>
      <c r="CO46" s="109">
        <v>5.1707264449919202E-2</v>
      </c>
      <c r="CP46" s="109">
        <v>2.33143424990492E-2</v>
      </c>
      <c r="CQ46" s="109">
        <v>11.4058385555316</v>
      </c>
      <c r="CR46" s="109">
        <v>0.33566440408075499</v>
      </c>
      <c r="CS46" s="109">
        <v>4.0811375849468399E-4</v>
      </c>
      <c r="CT46" s="109">
        <v>7.4413588738790795E-2</v>
      </c>
      <c r="CU46" s="109">
        <v>3.9685421165473397E-5</v>
      </c>
      <c r="CV46" s="109">
        <v>1.7798575276266599</v>
      </c>
      <c r="CW46" s="109">
        <v>0.63196785408344003</v>
      </c>
      <c r="CX46" s="109">
        <v>0.107279348244294</v>
      </c>
      <c r="CY46" s="109">
        <v>0</v>
      </c>
      <c r="CZ46" s="109">
        <v>1.75945504064198</v>
      </c>
      <c r="DA46" s="109">
        <v>2.4279826700112901</v>
      </c>
      <c r="DB46" s="109">
        <v>0.43640726071240499</v>
      </c>
      <c r="DC46" s="109">
        <v>0</v>
      </c>
      <c r="DD46" s="109">
        <v>9.4363093997718206</v>
      </c>
      <c r="DE46" s="109">
        <v>56.072598025761003</v>
      </c>
      <c r="DF46" s="109">
        <v>0.15820363105909999</v>
      </c>
      <c r="DG46" s="109">
        <v>1.6654972480188699</v>
      </c>
      <c r="DI46" s="45">
        <f t="shared" si="7"/>
        <v>-2.3913776161422995E-7</v>
      </c>
      <c r="DJ46" s="45">
        <f t="shared" si="8"/>
        <v>4.7016253221532429E-7</v>
      </c>
      <c r="DK46" s="45">
        <f t="shared" si="9"/>
        <v>1.3025315234991209E-6</v>
      </c>
      <c r="DL46" s="45">
        <f t="shared" si="28"/>
        <v>4.3992096165798532E-5</v>
      </c>
      <c r="DM46" s="45">
        <f t="shared" si="29"/>
        <v>5.1932368203659027E-5</v>
      </c>
      <c r="DN46" s="45">
        <f t="shared" si="10"/>
        <v>3.667512988373216E-6</v>
      </c>
      <c r="DO46" s="45">
        <f t="shared" si="11"/>
        <v>-2.8488486372759077E-7</v>
      </c>
      <c r="DP46" s="45">
        <f t="shared" si="12"/>
        <v>-3.8821816749028017E-6</v>
      </c>
      <c r="DQ46" s="45">
        <f t="shared" si="13"/>
        <v>-4.4096194547368964E-6</v>
      </c>
      <c r="DR46" s="45">
        <f t="shared" si="14"/>
        <v>-1.9997313058884305E-6</v>
      </c>
      <c r="DS46" s="45">
        <f t="shared" si="15"/>
        <v>-1.1940706871485481E-5</v>
      </c>
      <c r="DT46" s="45">
        <f t="shared" si="16"/>
        <v>-1.0700923462981576E-6</v>
      </c>
      <c r="DU46" s="45">
        <f t="shared" si="17"/>
        <v>9.7632518681173874E-6</v>
      </c>
      <c r="DV46" s="45">
        <f t="shared" si="18"/>
        <v>-2.3320579759370795E-6</v>
      </c>
      <c r="DW46" s="45">
        <f t="shared" si="30"/>
        <v>8.2107283218349735E-6</v>
      </c>
      <c r="DX46" s="45">
        <f t="shared" si="31"/>
        <v>-1.3721396284014151E-5</v>
      </c>
      <c r="DY46" s="45">
        <f t="shared" si="32"/>
        <v>-2.0183598582264728E-5</v>
      </c>
      <c r="DZ46" s="45">
        <f t="shared" si="33"/>
        <v>2.0101452001443265E-6</v>
      </c>
      <c r="EA46" s="45">
        <f t="shared" si="34"/>
        <v>1.9372612539012376E-6</v>
      </c>
      <c r="EB46" s="45">
        <f t="shared" si="19"/>
        <v>3.215990357219483E-6</v>
      </c>
      <c r="EC46" s="45">
        <f t="shared" si="20"/>
        <v>8.9781959004491924E-7</v>
      </c>
      <c r="ED46" s="45">
        <f t="shared" si="21"/>
        <v>1.7898027285179936E-6</v>
      </c>
      <c r="EE46" s="45">
        <f t="shared" si="22"/>
        <v>-2.4447588966812621E-6</v>
      </c>
      <c r="EF46" s="45">
        <f t="shared" si="23"/>
        <v>-2.9669603586135066E-5</v>
      </c>
      <c r="EG46" s="45">
        <f t="shared" si="24"/>
        <v>-7.8392075580121701E-6</v>
      </c>
      <c r="EH46" s="45">
        <f t="shared" si="25"/>
        <v>1.7297260415484814E-5</v>
      </c>
      <c r="EI46" s="45">
        <f t="shared" si="26"/>
        <v>3.2461552959939399E-6</v>
      </c>
      <c r="EJ46" s="45">
        <f t="shared" si="27"/>
        <v>1.8977072361673922E-5</v>
      </c>
    </row>
    <row r="47" spans="1:140" x14ac:dyDescent="0.25">
      <c r="A47" s="22" t="s">
        <v>46</v>
      </c>
      <c r="B47" s="109">
        <v>20431.572731</v>
      </c>
      <c r="C47" s="109">
        <v>337.71780799999999</v>
      </c>
      <c r="D47" s="109">
        <v>401.46147100000002</v>
      </c>
      <c r="E47" s="109">
        <v>2188.0385919999999</v>
      </c>
      <c r="F47" s="109">
        <v>1854.269998</v>
      </c>
      <c r="G47" s="109">
        <v>191.055701</v>
      </c>
      <c r="H47" s="109">
        <v>4854.6932980000001</v>
      </c>
      <c r="I47" s="109">
        <v>185.60497799999999</v>
      </c>
      <c r="J47" s="109">
        <v>56.674765999999998</v>
      </c>
      <c r="K47" s="109">
        <v>107.117244</v>
      </c>
      <c r="L47" s="109">
        <v>13.633101999999999</v>
      </c>
      <c r="M47" s="109">
        <v>384.648278</v>
      </c>
      <c r="N47" s="109">
        <v>46.742055999999998</v>
      </c>
      <c r="O47" s="109">
        <v>16.943971000000001</v>
      </c>
      <c r="P47" s="109">
        <v>1.8761650000000001</v>
      </c>
      <c r="Q47" s="109">
        <v>0.768343</v>
      </c>
      <c r="R47" s="109">
        <v>0.934643</v>
      </c>
      <c r="S47" s="109">
        <v>0.85587400000000002</v>
      </c>
      <c r="T47" s="109">
        <v>3.627761</v>
      </c>
      <c r="U47" s="109">
        <v>254.15998999999999</v>
      </c>
      <c r="V47" s="109">
        <v>53.948123000000002</v>
      </c>
      <c r="W47" s="109">
        <v>58.427599000000001</v>
      </c>
      <c r="X47" s="109">
        <v>7.7903380000000002</v>
      </c>
      <c r="Y47" s="109">
        <v>5.1872000000000001E-2</v>
      </c>
      <c r="Z47" s="109">
        <v>5.2584759999999999</v>
      </c>
      <c r="AA47" s="109">
        <v>12.481209</v>
      </c>
      <c r="AB47" s="109">
        <v>11.490764</v>
      </c>
      <c r="AC47" s="109">
        <v>0.14393600000000001</v>
      </c>
      <c r="AE47" s="109" t="s">
        <v>46</v>
      </c>
      <c r="AF47" s="109">
        <v>291.36414374155203</v>
      </c>
      <c r="AG47" s="109">
        <v>44.587543409323203</v>
      </c>
      <c r="AH47" s="109">
        <v>58.427569037823503</v>
      </c>
      <c r="AI47" s="109">
        <v>56.674733613306202</v>
      </c>
      <c r="AJ47" s="109">
        <v>7.7903357358567398</v>
      </c>
      <c r="AK47" s="109">
        <v>185.60490149555599</v>
      </c>
      <c r="AL47" s="109">
        <v>185.60490149555599</v>
      </c>
      <c r="AM47" s="109">
        <v>95.162432488504393</v>
      </c>
      <c r="AN47" s="109">
        <v>97.562798247051802</v>
      </c>
      <c r="AO47" s="109">
        <v>107.117165086689</v>
      </c>
      <c r="AP47" s="109">
        <v>0.14393601753593399</v>
      </c>
      <c r="AQ47" s="109">
        <v>13.633101317124501</v>
      </c>
      <c r="AR47" s="109">
        <v>5.1872335693458303E-2</v>
      </c>
      <c r="AS47" s="109">
        <v>1433.07019353392</v>
      </c>
      <c r="AT47" s="109">
        <v>20431.5593653096</v>
      </c>
      <c r="AU47" s="109">
        <v>158.04296451713699</v>
      </c>
      <c r="AV47" s="109">
        <v>73.282480635743099</v>
      </c>
      <c r="AW47" s="109">
        <v>28.5532433801868</v>
      </c>
      <c r="AX47" s="109">
        <v>3.2519552611556199</v>
      </c>
      <c r="AY47" s="109">
        <v>56.506959174726902</v>
      </c>
      <c r="AZ47" s="109">
        <v>384.64801807918099</v>
      </c>
      <c r="BA47" s="109">
        <v>384.64801807918099</v>
      </c>
      <c r="BB47" s="109">
        <v>5.2584787801031698</v>
      </c>
      <c r="BC47" s="109">
        <v>3430830.3713136702</v>
      </c>
      <c r="BD47" s="109">
        <v>0</v>
      </c>
      <c r="BE47" s="109">
        <v>41.200580851486201</v>
      </c>
      <c r="BF47" s="109">
        <v>8.9161761290292798</v>
      </c>
      <c r="BG47" s="109">
        <v>442.03607042361</v>
      </c>
      <c r="BH47" s="109">
        <v>58.052354457998597</v>
      </c>
      <c r="BI47" s="109">
        <v>254.160580677171</v>
      </c>
      <c r="BJ47" s="109">
        <v>12.481224546468299</v>
      </c>
      <c r="BK47" s="109">
        <v>53.948031474346102</v>
      </c>
      <c r="BL47" s="109">
        <v>337.71757539650599</v>
      </c>
      <c r="BM47" s="109">
        <v>0</v>
      </c>
      <c r="BN47" s="109">
        <v>4992.3909410043098</v>
      </c>
      <c r="BO47" s="109">
        <v>361.31504708362598</v>
      </c>
      <c r="BP47" s="109">
        <v>40.146133745108202</v>
      </c>
      <c r="BQ47" s="109">
        <v>401.46118082873397</v>
      </c>
      <c r="BR47" s="109">
        <v>0</v>
      </c>
      <c r="BS47" s="109">
        <v>201.780701023078</v>
      </c>
      <c r="BT47" s="109">
        <v>1.8761691349715801</v>
      </c>
      <c r="BU47" s="109">
        <v>0.76834312184791298</v>
      </c>
      <c r="BV47" s="109">
        <v>0.93464290207179301</v>
      </c>
      <c r="BW47" s="109">
        <v>0.85586838171266</v>
      </c>
      <c r="BX47" s="109">
        <v>3.6277468000458502</v>
      </c>
      <c r="BY47" s="109">
        <v>5.1990190780711702E-2</v>
      </c>
      <c r="BZ47" s="109">
        <v>1264.14465124506</v>
      </c>
      <c r="CA47" s="109">
        <v>2.1632508255989599E-2</v>
      </c>
      <c r="CB47" s="109">
        <v>6.2667655125139801</v>
      </c>
      <c r="CC47" s="109">
        <v>67.081697055947799</v>
      </c>
      <c r="CD47" s="109">
        <v>2.0136002428732799E-2</v>
      </c>
      <c r="CE47" s="109">
        <v>0</v>
      </c>
      <c r="CF47" s="109">
        <v>1.51814791188897</v>
      </c>
      <c r="CG47" s="109">
        <v>2188.13752551987</v>
      </c>
      <c r="CH47" s="109">
        <v>1854.3691677356301</v>
      </c>
      <c r="CI47" s="109">
        <v>333.76835778424402</v>
      </c>
      <c r="CJ47" s="109">
        <v>1.99148252743486E-2</v>
      </c>
      <c r="CK47" s="109">
        <v>3.55930188328731E-3</v>
      </c>
      <c r="CL47" s="109">
        <v>9.3571348451418395</v>
      </c>
      <c r="CM47" s="109">
        <v>0.93111742847269297</v>
      </c>
      <c r="CN47" s="109">
        <v>722.74279481616202</v>
      </c>
      <c r="CO47" s="109">
        <v>4.7949060317796199</v>
      </c>
      <c r="CP47" s="109">
        <v>2.1538186731372302</v>
      </c>
      <c r="CQ47" s="109">
        <v>1032.47494017956</v>
      </c>
      <c r="CR47" s="109">
        <v>27.708716848350701</v>
      </c>
      <c r="CS47" s="109">
        <v>3.7762133657633201E-2</v>
      </c>
      <c r="CT47" s="109">
        <v>6.8895956240458096</v>
      </c>
      <c r="CU47" s="109">
        <v>3.25469469641693E-3</v>
      </c>
      <c r="CV47" s="109">
        <v>191.055547330786</v>
      </c>
      <c r="CW47" s="109">
        <v>52.168681197073802</v>
      </c>
      <c r="CX47" s="109">
        <v>11.490753735682301</v>
      </c>
      <c r="CY47" s="109">
        <v>0</v>
      </c>
      <c r="CZ47" s="109">
        <v>145.24064675269699</v>
      </c>
      <c r="DA47" s="109">
        <v>200.42751936861899</v>
      </c>
      <c r="DB47" s="109">
        <v>46.742005917863302</v>
      </c>
      <c r="DC47" s="109">
        <v>0</v>
      </c>
      <c r="DD47" s="109">
        <v>778.95663260195397</v>
      </c>
      <c r="DE47" s="109">
        <v>4854.6897084552702</v>
      </c>
      <c r="DF47" s="109">
        <v>16.943946194197402</v>
      </c>
      <c r="DG47" s="109">
        <v>137.485240591592</v>
      </c>
      <c r="DI47" s="45">
        <f t="shared" si="7"/>
        <v>-6.541684566294602E-7</v>
      </c>
      <c r="DJ47" s="45">
        <f t="shared" si="8"/>
        <v>-6.8875104743762916E-7</v>
      </c>
      <c r="DK47" s="45">
        <f t="shared" si="9"/>
        <v>-7.2278733329450932E-7</v>
      </c>
      <c r="DL47" s="45">
        <f t="shared" si="28"/>
        <v>4.5215619245401118E-5</v>
      </c>
      <c r="DM47" s="45">
        <f t="shared" si="29"/>
        <v>5.3481820736488393E-5</v>
      </c>
      <c r="DN47" s="45">
        <f t="shared" si="10"/>
        <v>-8.0431629727044354E-7</v>
      </c>
      <c r="DO47" s="45">
        <f t="shared" si="11"/>
        <v>-7.3939680832708742E-7</v>
      </c>
      <c r="DP47" s="45">
        <f t="shared" si="12"/>
        <v>-4.1218961269386251E-7</v>
      </c>
      <c r="DQ47" s="45">
        <f t="shared" si="13"/>
        <v>-5.714482137628415E-7</v>
      </c>
      <c r="DR47" s="45">
        <f t="shared" si="14"/>
        <v>-7.3670034864233332E-7</v>
      </c>
      <c r="DS47" s="45">
        <f t="shared" si="15"/>
        <v>-5.0089517291816246E-8</v>
      </c>
      <c r="DT47" s="45">
        <f t="shared" si="16"/>
        <v>-6.7573633858577637E-7</v>
      </c>
      <c r="DU47" s="45">
        <f t="shared" si="17"/>
        <v>-1.0714577188378409E-6</v>
      </c>
      <c r="DV47" s="45">
        <f t="shared" si="18"/>
        <v>-1.463989911193722E-6</v>
      </c>
      <c r="DW47" s="45">
        <f t="shared" si="30"/>
        <v>2.2039487891670637E-6</v>
      </c>
      <c r="DX47" s="45">
        <f t="shared" si="31"/>
        <v>1.5858531018261766E-7</v>
      </c>
      <c r="DY47" s="45">
        <f t="shared" si="32"/>
        <v>-1.0477605565756303E-7</v>
      </c>
      <c r="DZ47" s="45">
        <f t="shared" si="33"/>
        <v>-6.5643860428353636E-6</v>
      </c>
      <c r="EA47" s="45">
        <f t="shared" si="34"/>
        <v>-3.9142474241998708E-6</v>
      </c>
      <c r="EB47" s="45">
        <f t="shared" si="19"/>
        <v>2.3240368045516224E-6</v>
      </c>
      <c r="EC47" s="45">
        <f t="shared" si="20"/>
        <v>-1.6965493665136129E-6</v>
      </c>
      <c r="ED47" s="45">
        <f t="shared" si="21"/>
        <v>-5.1280862145453569E-7</v>
      </c>
      <c r="EE47" s="45">
        <f t="shared" si="22"/>
        <v>-2.906347915113716E-7</v>
      </c>
      <c r="EF47" s="45">
        <f t="shared" si="23"/>
        <v>6.4715734558492284E-6</v>
      </c>
      <c r="EG47" s="45">
        <f t="shared" si="24"/>
        <v>5.2868990367115388E-7</v>
      </c>
      <c r="EH47" s="45">
        <f t="shared" si="25"/>
        <v>1.2455899343866984E-6</v>
      </c>
      <c r="EI47" s="45">
        <f t="shared" si="26"/>
        <v>-8.9326677493271716E-7</v>
      </c>
      <c r="EJ47" s="45">
        <f t="shared" si="27"/>
        <v>1.2183146664268799E-7</v>
      </c>
    </row>
    <row r="48" spans="1:140" x14ac:dyDescent="0.25">
      <c r="A48" s="22" t="s">
        <v>47</v>
      </c>
      <c r="B48" s="109">
        <v>582859.26124000002</v>
      </c>
      <c r="C48" s="109">
        <v>9551.7447100000009</v>
      </c>
      <c r="D48" s="109">
        <v>7207.3948639999999</v>
      </c>
      <c r="E48" s="109">
        <v>58627.793315000003</v>
      </c>
      <c r="F48" s="109">
        <v>49684.570573999998</v>
      </c>
      <c r="G48" s="109">
        <v>4152.1824150000002</v>
      </c>
      <c r="H48" s="109">
        <v>137306.33048</v>
      </c>
      <c r="I48" s="109">
        <v>4747.7666010000003</v>
      </c>
      <c r="J48" s="109">
        <v>1451.060074</v>
      </c>
      <c r="K48" s="109">
        <v>1272.8596130000001</v>
      </c>
      <c r="L48" s="109">
        <v>767.958662</v>
      </c>
      <c r="M48" s="109">
        <v>9482.8043720000005</v>
      </c>
      <c r="N48" s="109">
        <v>971.61621600000001</v>
      </c>
      <c r="O48" s="109">
        <v>823.115951</v>
      </c>
      <c r="P48" s="109">
        <v>40.873164000000003</v>
      </c>
      <c r="Q48" s="109">
        <v>16.739148</v>
      </c>
      <c r="R48" s="109">
        <v>20.362365</v>
      </c>
      <c r="S48" s="109">
        <v>18.646097999999999</v>
      </c>
      <c r="T48" s="109">
        <v>79.034053999999998</v>
      </c>
      <c r="U48" s="109">
        <v>10670.806780999999</v>
      </c>
      <c r="V48" s="109">
        <v>1378.93128</v>
      </c>
      <c r="W48" s="109">
        <v>912.21611900000005</v>
      </c>
      <c r="X48" s="109">
        <v>199.41470100000001</v>
      </c>
      <c r="Y48" s="109">
        <v>1.131316</v>
      </c>
      <c r="Z48" s="109">
        <v>135.771669</v>
      </c>
      <c r="AA48" s="109">
        <v>271.90612299999998</v>
      </c>
      <c r="AB48" s="109">
        <v>292.757698</v>
      </c>
      <c r="AC48" s="109">
        <v>3.135913</v>
      </c>
      <c r="AE48" s="109" t="s">
        <v>47</v>
      </c>
      <c r="AF48" s="109">
        <v>9643.1364548769998</v>
      </c>
      <c r="AG48" s="109">
        <v>1665.75063437416</v>
      </c>
      <c r="AH48" s="109">
        <v>912.21573675450895</v>
      </c>
      <c r="AI48" s="109">
        <v>1451.05949727806</v>
      </c>
      <c r="AJ48" s="109">
        <v>199.41461635441701</v>
      </c>
      <c r="AK48" s="109">
        <v>4746.5662699996101</v>
      </c>
      <c r="AL48" s="109">
        <v>4746.5662699996101</v>
      </c>
      <c r="AM48" s="109">
        <v>2714.7142818386301</v>
      </c>
      <c r="AN48" s="109">
        <v>151.231926489198</v>
      </c>
      <c r="AO48" s="109">
        <v>1272.5375762239401</v>
      </c>
      <c r="AP48" s="109">
        <v>3.13591021577753</v>
      </c>
      <c r="AQ48" s="109">
        <v>767.95841311239099</v>
      </c>
      <c r="AR48" s="109">
        <v>1.13131597558657</v>
      </c>
      <c r="AS48" s="109">
        <v>44180.464150885397</v>
      </c>
      <c r="AT48" s="109">
        <v>582859.04905458097</v>
      </c>
      <c r="AU48" s="109">
        <v>3943.14511992392</v>
      </c>
      <c r="AV48" s="109">
        <v>2329.4483127018998</v>
      </c>
      <c r="AW48" s="109">
        <v>812.39185758329097</v>
      </c>
      <c r="AX48" s="109">
        <v>691.42270000836299</v>
      </c>
      <c r="AY48" s="109">
        <v>1091.11879255549</v>
      </c>
      <c r="AZ48" s="109">
        <v>9480.4058813847805</v>
      </c>
      <c r="BA48" s="109">
        <v>9480.4058813847805</v>
      </c>
      <c r="BB48" s="109">
        <v>135.77157765904499</v>
      </c>
      <c r="BC48" s="109">
        <v>74741517.849475801</v>
      </c>
      <c r="BD48" s="109">
        <v>0</v>
      </c>
      <c r="BE48" s="109">
        <v>1587.3255643656801</v>
      </c>
      <c r="BF48" s="109">
        <v>278.700921944595</v>
      </c>
      <c r="BG48" s="109">
        <v>13352.2045560394</v>
      </c>
      <c r="BH48" s="109">
        <v>1922.7546290448299</v>
      </c>
      <c r="BI48" s="109">
        <v>10668.140586240201</v>
      </c>
      <c r="BJ48" s="109">
        <v>271.90602651486603</v>
      </c>
      <c r="BK48" s="109">
        <v>1378.5825349033501</v>
      </c>
      <c r="BL48" s="109">
        <v>9551.7415881953493</v>
      </c>
      <c r="BM48" s="109">
        <v>0</v>
      </c>
      <c r="BN48" s="109">
        <v>141872.439364049</v>
      </c>
      <c r="BO48" s="109">
        <v>6486.6520053492904</v>
      </c>
      <c r="BP48" s="109">
        <v>720.739283642278</v>
      </c>
      <c r="BQ48" s="109">
        <v>7207.39128899157</v>
      </c>
      <c r="BR48" s="109">
        <v>0</v>
      </c>
      <c r="BS48" s="109">
        <v>6158.8062950703597</v>
      </c>
      <c r="BT48" s="109">
        <v>40.8731169368154</v>
      </c>
      <c r="BU48" s="109">
        <v>16.739125104035001</v>
      </c>
      <c r="BV48" s="109">
        <v>20.362363898494699</v>
      </c>
      <c r="BW48" s="109">
        <v>18.646127555931798</v>
      </c>
      <c r="BX48" s="109">
        <v>79.034108864048605</v>
      </c>
      <c r="BY48" s="109">
        <v>0.22544792353701901</v>
      </c>
      <c r="BZ48" s="109">
        <v>38518.727152925298</v>
      </c>
      <c r="CA48" s="109">
        <v>0</v>
      </c>
      <c r="CB48" s="109">
        <v>347.20797776385098</v>
      </c>
      <c r="CC48" s="109">
        <v>4194.9529384355901</v>
      </c>
      <c r="CD48" s="109">
        <v>0.56359368164486801</v>
      </c>
      <c r="CE48" s="109">
        <v>0</v>
      </c>
      <c r="CF48" s="109">
        <v>419.60729349030203</v>
      </c>
      <c r="CG48" s="109">
        <v>58625.938815876703</v>
      </c>
      <c r="CH48" s="109">
        <v>49682.7190560296</v>
      </c>
      <c r="CI48" s="109">
        <v>8943.2197598471103</v>
      </c>
      <c r="CJ48" s="109">
        <v>16.487114296499598</v>
      </c>
      <c r="CK48" s="109">
        <v>0.18344863242006801</v>
      </c>
      <c r="CL48" s="109">
        <v>246.958693072747</v>
      </c>
      <c r="CM48" s="109">
        <v>195.615000971841</v>
      </c>
      <c r="CN48" s="109">
        <v>18029.662422203201</v>
      </c>
      <c r="CO48" s="109">
        <v>78.925398780733801</v>
      </c>
      <c r="CP48" s="109">
        <v>100.15631335808</v>
      </c>
      <c r="CQ48" s="109">
        <v>25756.614102930402</v>
      </c>
      <c r="CR48" s="109">
        <v>1099.78599908871</v>
      </c>
      <c r="CS48" s="109">
        <v>3.2420576554947398</v>
      </c>
      <c r="CT48" s="109">
        <v>292.06611422863</v>
      </c>
      <c r="CU48" s="109">
        <v>0.25113860443735198</v>
      </c>
      <c r="CV48" s="109">
        <v>4152.1808976111297</v>
      </c>
      <c r="CW48" s="109">
        <v>1562.66053778013</v>
      </c>
      <c r="CX48" s="109">
        <v>292.757641580067</v>
      </c>
      <c r="CY48" s="109">
        <v>0</v>
      </c>
      <c r="CZ48" s="109">
        <v>1730.81944308163</v>
      </c>
      <c r="DA48" s="109">
        <v>5822.4747970586404</v>
      </c>
      <c r="DB48" s="109">
        <v>971.616017595779</v>
      </c>
      <c r="DC48" s="109">
        <v>0</v>
      </c>
      <c r="DD48" s="109">
        <v>20699.3921858916</v>
      </c>
      <c r="DE48" s="109">
        <v>137306.286300904</v>
      </c>
      <c r="DF48" s="109">
        <v>823.11548158329299</v>
      </c>
      <c r="DG48" s="109">
        <v>4447.2811510461397</v>
      </c>
      <c r="DI48" s="45">
        <f t="shared" si="7"/>
        <v>-3.6404228800752039E-7</v>
      </c>
      <c r="DJ48" s="45">
        <f t="shared" si="8"/>
        <v>-3.2683083000108591E-7</v>
      </c>
      <c r="DK48" s="45">
        <f t="shared" si="9"/>
        <v>-4.960195045911765E-7</v>
      </c>
      <c r="DL48" s="45">
        <f t="shared" si="28"/>
        <v>-3.1631740143029462E-5</v>
      </c>
      <c r="DM48" s="45">
        <f t="shared" si="29"/>
        <v>-3.7265451809422608E-5</v>
      </c>
      <c r="DN48" s="45">
        <f t="shared" si="10"/>
        <v>-3.6544369174225758E-7</v>
      </c>
      <c r="DO48" s="45">
        <f t="shared" si="11"/>
        <v>-3.2175571110683886E-7</v>
      </c>
      <c r="DP48" s="45">
        <f t="shared" si="12"/>
        <v>-2.5282013655375535E-4</v>
      </c>
      <c r="DQ48" s="45">
        <f t="shared" si="13"/>
        <v>-3.9744869996236781E-7</v>
      </c>
      <c r="DR48" s="45">
        <f t="shared" si="14"/>
        <v>-2.5300258785100686E-4</v>
      </c>
      <c r="DS48" s="45">
        <f t="shared" si="15"/>
        <v>-3.2408985188100032E-7</v>
      </c>
      <c r="DT48" s="45">
        <f t="shared" si="16"/>
        <v>-2.5293051729529005E-4</v>
      </c>
      <c r="DU48" s="45">
        <f t="shared" si="17"/>
        <v>-2.04200195244267E-7</v>
      </c>
      <c r="DV48" s="45">
        <f t="shared" si="18"/>
        <v>-5.7029232204202656E-7</v>
      </c>
      <c r="DW48" s="45">
        <f t="shared" si="30"/>
        <v>-1.1514446154154191E-6</v>
      </c>
      <c r="DX48" s="45">
        <f t="shared" si="31"/>
        <v>-1.367809460761801E-6</v>
      </c>
      <c r="DY48" s="45">
        <f t="shared" si="32"/>
        <v>-5.4095155508366962E-8</v>
      </c>
      <c r="DZ48" s="45">
        <f t="shared" si="33"/>
        <v>1.5851000997507845E-6</v>
      </c>
      <c r="EA48" s="45">
        <f t="shared" si="34"/>
        <v>6.9418239139457773E-7</v>
      </c>
      <c r="EB48" s="45">
        <f t="shared" si="19"/>
        <v>-2.4985877961410726E-4</v>
      </c>
      <c r="EC48" s="45">
        <f t="shared" si="20"/>
        <v>-2.5290970022085775E-4</v>
      </c>
      <c r="ED48" s="45">
        <f t="shared" si="21"/>
        <v>-4.1902952944421764E-7</v>
      </c>
      <c r="EE48" s="45">
        <f t="shared" si="22"/>
        <v>-4.2447012470497214E-7</v>
      </c>
      <c r="EF48" s="45">
        <f t="shared" si="23"/>
        <v>-2.1579673534453051E-8</v>
      </c>
      <c r="EG48" s="45">
        <f t="shared" si="24"/>
        <v>-6.7275415911253329E-7</v>
      </c>
      <c r="EH48" s="45">
        <f t="shared" si="25"/>
        <v>-3.5484722773886782E-7</v>
      </c>
      <c r="EI48" s="45">
        <f t="shared" si="26"/>
        <v>-1.9271887088984898E-7</v>
      </c>
      <c r="EJ48" s="45">
        <f t="shared" si="27"/>
        <v>-8.8785067376208497E-7</v>
      </c>
    </row>
    <row r="49" spans="1:140" x14ac:dyDescent="0.25">
      <c r="A49" s="22" t="s">
        <v>48</v>
      </c>
      <c r="B49" s="109">
        <v>20432.162568</v>
      </c>
      <c r="C49" s="109">
        <v>337.98763100000002</v>
      </c>
      <c r="D49" s="109">
        <v>414.86277200000001</v>
      </c>
      <c r="E49" s="109">
        <v>2200.0594639999999</v>
      </c>
      <c r="F49" s="109">
        <v>1864.457165</v>
      </c>
      <c r="G49" s="109">
        <v>195.155631</v>
      </c>
      <c r="H49" s="109">
        <v>4858.5721270000004</v>
      </c>
      <c r="I49" s="109">
        <v>190.00689600000001</v>
      </c>
      <c r="J49" s="109">
        <v>58.018886000000002</v>
      </c>
      <c r="K49" s="109">
        <v>109.657714</v>
      </c>
      <c r="L49" s="109">
        <v>13.956433000000001</v>
      </c>
      <c r="M49" s="109">
        <v>393.77085199999999</v>
      </c>
      <c r="N49" s="109">
        <v>47.850602000000002</v>
      </c>
      <c r="O49" s="109">
        <v>17.345835999999998</v>
      </c>
      <c r="P49" s="109">
        <v>1.920685</v>
      </c>
      <c r="Q49" s="109">
        <v>0.78662399999999999</v>
      </c>
      <c r="R49" s="109">
        <v>0.95682699999999998</v>
      </c>
      <c r="S49" s="109">
        <v>0.87616700000000003</v>
      </c>
      <c r="T49" s="109">
        <v>3.7138149999999999</v>
      </c>
      <c r="U49" s="109">
        <v>260.187814</v>
      </c>
      <c r="V49" s="109">
        <v>55.227603999999999</v>
      </c>
      <c r="W49" s="109">
        <v>59.813281000000003</v>
      </c>
      <c r="X49" s="109">
        <v>7.9751099999999999</v>
      </c>
      <c r="Y49" s="109">
        <v>5.3133E-2</v>
      </c>
      <c r="Z49" s="109">
        <v>5.3831680000000004</v>
      </c>
      <c r="AA49" s="109">
        <v>12.777212</v>
      </c>
      <c r="AB49" s="109">
        <v>11.763280999999999</v>
      </c>
      <c r="AC49" s="109">
        <v>0.14735300000000001</v>
      </c>
      <c r="AE49" s="109" t="s">
        <v>48</v>
      </c>
      <c r="AF49" s="109">
        <v>289.89621415640897</v>
      </c>
      <c r="AG49" s="109">
        <v>44.3629065127367</v>
      </c>
      <c r="AH49" s="109">
        <v>59.813282444901503</v>
      </c>
      <c r="AI49" s="109">
        <v>58.018874506915701</v>
      </c>
      <c r="AJ49" s="109">
        <v>7.9751315364407498</v>
      </c>
      <c r="AK49" s="109">
        <v>190.00680682585801</v>
      </c>
      <c r="AL49" s="109">
        <v>190.00680682585801</v>
      </c>
      <c r="AM49" s="109">
        <v>94.682982272509406</v>
      </c>
      <c r="AN49" s="109">
        <v>97.071361872639002</v>
      </c>
      <c r="AO49" s="109">
        <v>109.657666203978</v>
      </c>
      <c r="AP49" s="109">
        <v>0.14735345846593101</v>
      </c>
      <c r="AQ49" s="109">
        <v>13.956430850783599</v>
      </c>
      <c r="AR49" s="109">
        <v>5.3132807821028701E-2</v>
      </c>
      <c r="AS49" s="109">
        <v>1433.8930637917799</v>
      </c>
      <c r="AT49" s="109">
        <v>20432.154958003001</v>
      </c>
      <c r="AU49" s="109">
        <v>157.24673898281901</v>
      </c>
      <c r="AV49" s="109">
        <v>72.913302946549393</v>
      </c>
      <c r="AW49" s="109">
        <v>28.409391130167499</v>
      </c>
      <c r="AX49" s="109">
        <v>3.2355796167858002</v>
      </c>
      <c r="AY49" s="109">
        <v>56.222289645690203</v>
      </c>
      <c r="AZ49" s="109">
        <v>393.77075138343503</v>
      </c>
      <c r="BA49" s="109">
        <v>393.77075138343503</v>
      </c>
      <c r="BB49" s="109">
        <v>5.38315738735891</v>
      </c>
      <c r="BC49" s="109">
        <v>3512198.8493924602</v>
      </c>
      <c r="BD49" s="109">
        <v>0</v>
      </c>
      <c r="BE49" s="109">
        <v>40.993008157022203</v>
      </c>
      <c r="BF49" s="109">
        <v>8.8712555767268295</v>
      </c>
      <c r="BG49" s="109">
        <v>439.809144182784</v>
      </c>
      <c r="BH49" s="109">
        <v>57.759901994971202</v>
      </c>
      <c r="BI49" s="109">
        <v>260.18854177362499</v>
      </c>
      <c r="BJ49" s="109">
        <v>12.7771943002436</v>
      </c>
      <c r="BK49" s="109">
        <v>55.227542644555399</v>
      </c>
      <c r="BL49" s="109">
        <v>337.98750795207098</v>
      </c>
      <c r="BM49" s="109">
        <v>0</v>
      </c>
      <c r="BN49" s="109">
        <v>4995.57785467132</v>
      </c>
      <c r="BO49" s="109">
        <v>373.37629135226001</v>
      </c>
      <c r="BP49" s="109">
        <v>41.486279346528001</v>
      </c>
      <c r="BQ49" s="109">
        <v>414.86257069878798</v>
      </c>
      <c r="BR49" s="109">
        <v>0</v>
      </c>
      <c r="BS49" s="109">
        <v>200.76419982569101</v>
      </c>
      <c r="BT49" s="109">
        <v>1.92068888182013</v>
      </c>
      <c r="BU49" s="109">
        <v>0.78662562666181601</v>
      </c>
      <c r="BV49" s="109">
        <v>0.95682865219244095</v>
      </c>
      <c r="BW49" s="109">
        <v>0.87616323804295604</v>
      </c>
      <c r="BX49" s="109">
        <v>3.71383864559929</v>
      </c>
      <c r="BY49" s="109">
        <v>5.23745102266902E-2</v>
      </c>
      <c r="BZ49" s="109">
        <v>1257.7762578633899</v>
      </c>
      <c r="CA49" s="109">
        <v>2.1726472663238398E-2</v>
      </c>
      <c r="CB49" s="109">
        <v>6.3186001768106799</v>
      </c>
      <c r="CC49" s="109">
        <v>67.617836142903499</v>
      </c>
      <c r="CD49" s="109">
        <v>1.9977607876563198E-2</v>
      </c>
      <c r="CE49" s="109">
        <v>0</v>
      </c>
      <c r="CF49" s="109">
        <v>1.53081035008294</v>
      </c>
      <c r="CG49" s="109">
        <v>2200.15996477321</v>
      </c>
      <c r="CH49" s="109">
        <v>1864.5577709715001</v>
      </c>
      <c r="CI49" s="109">
        <v>335.60219380170503</v>
      </c>
      <c r="CJ49" s="109">
        <v>2.0026729504345801E-2</v>
      </c>
      <c r="CK49" s="109">
        <v>3.5622091625853599E-3</v>
      </c>
      <c r="CL49" s="109">
        <v>9.2508320739319991</v>
      </c>
      <c r="CM49" s="109">
        <v>0.93971400422185103</v>
      </c>
      <c r="CN49" s="109">
        <v>726.68926419969398</v>
      </c>
      <c r="CO49" s="109">
        <v>4.8302345867711596</v>
      </c>
      <c r="CP49" s="109">
        <v>2.1690501443035299</v>
      </c>
      <c r="CQ49" s="109">
        <v>1038.1129767478501</v>
      </c>
      <c r="CR49" s="109">
        <v>27.569143088336499</v>
      </c>
      <c r="CS49" s="109">
        <v>3.8033832960200999E-2</v>
      </c>
      <c r="CT49" s="109">
        <v>6.9395057527406196</v>
      </c>
      <c r="CU49" s="109">
        <v>3.24542980127537E-3</v>
      </c>
      <c r="CV49" s="109">
        <v>195.155589025832</v>
      </c>
      <c r="CW49" s="109">
        <v>51.905879345832901</v>
      </c>
      <c r="CX49" s="109">
        <v>11.763268631821999</v>
      </c>
      <c r="CY49" s="109">
        <v>0</v>
      </c>
      <c r="CZ49" s="109">
        <v>144.50882508229699</v>
      </c>
      <c r="DA49" s="109">
        <v>199.41785003956201</v>
      </c>
      <c r="DB49" s="109">
        <v>47.850580204587999</v>
      </c>
      <c r="DC49" s="109">
        <v>0</v>
      </c>
      <c r="DD49" s="109">
        <v>775.03250549649294</v>
      </c>
      <c r="DE49" s="109">
        <v>4858.57036562553</v>
      </c>
      <c r="DF49" s="109">
        <v>17.345823471913199</v>
      </c>
      <c r="DG49" s="109">
        <v>136.79264933739699</v>
      </c>
      <c r="DI49" s="45">
        <f t="shared" si="7"/>
        <v>-3.7245186229841628E-7</v>
      </c>
      <c r="DJ49" s="45">
        <f t="shared" si="8"/>
        <v>-3.6406045000225685E-7</v>
      </c>
      <c r="DK49" s="45">
        <f t="shared" si="9"/>
        <v>-4.8522361035109401E-7</v>
      </c>
      <c r="DL49" s="45">
        <f t="shared" si="28"/>
        <v>4.5680934926818353E-5</v>
      </c>
      <c r="DM49" s="45">
        <f t="shared" si="29"/>
        <v>5.3959926454006085E-5</v>
      </c>
      <c r="DN49" s="45">
        <f t="shared" si="10"/>
        <v>-2.1508048619470681E-7</v>
      </c>
      <c r="DO49" s="45">
        <f t="shared" si="11"/>
        <v>-3.6252924198566212E-7</v>
      </c>
      <c r="DP49" s="45">
        <f t="shared" si="12"/>
        <v>-4.6932055563300177E-7</v>
      </c>
      <c r="DQ49" s="45">
        <f t="shared" si="13"/>
        <v>-1.9809212298820599E-7</v>
      </c>
      <c r="DR49" s="45">
        <f t="shared" si="14"/>
        <v>-4.3586556986263875E-7</v>
      </c>
      <c r="DS49" s="45">
        <f t="shared" si="15"/>
        <v>-1.5399467767248404E-7</v>
      </c>
      <c r="DT49" s="45">
        <f t="shared" si="16"/>
        <v>-2.5552060152025771E-7</v>
      </c>
      <c r="DU49" s="45">
        <f t="shared" si="17"/>
        <v>-4.5548877322798263E-7</v>
      </c>
      <c r="DV49" s="45">
        <f t="shared" si="18"/>
        <v>-7.2225327156786069E-7</v>
      </c>
      <c r="DW49" s="45">
        <f t="shared" si="30"/>
        <v>2.0210602623557857E-6</v>
      </c>
      <c r="DX49" s="45">
        <f t="shared" si="31"/>
        <v>2.0679026015265523E-6</v>
      </c>
      <c r="DY49" s="45">
        <f t="shared" si="32"/>
        <v>1.7267410315247178E-6</v>
      </c>
      <c r="DZ49" s="45">
        <f t="shared" si="33"/>
        <v>-4.2936529725390553E-6</v>
      </c>
      <c r="EA49" s="45">
        <f t="shared" si="34"/>
        <v>6.3669297717129422E-6</v>
      </c>
      <c r="EB49" s="45">
        <f t="shared" si="19"/>
        <v>2.7971088030569673E-6</v>
      </c>
      <c r="EC49" s="45">
        <f t="shared" si="20"/>
        <v>-1.1109561189818815E-6</v>
      </c>
      <c r="ED49" s="45">
        <f t="shared" si="21"/>
        <v>2.4156867431847221E-8</v>
      </c>
      <c r="EE49" s="45">
        <f t="shared" si="22"/>
        <v>2.7004568902334528E-6</v>
      </c>
      <c r="EF49" s="45">
        <f t="shared" si="23"/>
        <v>-3.6169418496817329E-6</v>
      </c>
      <c r="EG49" s="45">
        <f t="shared" si="24"/>
        <v>-1.9714489851270503E-6</v>
      </c>
      <c r="EH49" s="45">
        <f t="shared" si="25"/>
        <v>-1.3852596638524398E-6</v>
      </c>
      <c r="EI49" s="45">
        <f t="shared" si="26"/>
        <v>-1.0514224730318405E-6</v>
      </c>
      <c r="EJ49" s="45">
        <f t="shared" si="27"/>
        <v>3.1113443974467105E-6</v>
      </c>
    </row>
    <row r="50" spans="1:140" x14ac:dyDescent="0.25">
      <c r="A50" s="22" t="s">
        <v>49</v>
      </c>
      <c r="B50" s="109">
        <v>4923.3903280000004</v>
      </c>
      <c r="C50" s="109">
        <v>81.064926999999997</v>
      </c>
      <c r="D50" s="109">
        <v>80.529627000000005</v>
      </c>
      <c r="E50" s="109">
        <v>512.77444800000001</v>
      </c>
      <c r="F50" s="109">
        <v>434.55464000000001</v>
      </c>
      <c r="G50" s="109">
        <v>41.081733999999997</v>
      </c>
      <c r="H50" s="109">
        <v>1165.30781</v>
      </c>
      <c r="I50" s="109">
        <v>39.997895</v>
      </c>
      <c r="J50" s="109">
        <v>12.213428</v>
      </c>
      <c r="K50" s="109">
        <v>23.083826999999999</v>
      </c>
      <c r="L50" s="109">
        <v>2.937802</v>
      </c>
      <c r="M50" s="109">
        <v>82.891818999999998</v>
      </c>
      <c r="N50" s="109">
        <v>10.072979</v>
      </c>
      <c r="O50" s="109">
        <v>3.6515749999999998</v>
      </c>
      <c r="P50" s="109">
        <v>0.40404200000000001</v>
      </c>
      <c r="Q50" s="109">
        <v>0.165437</v>
      </c>
      <c r="R50" s="109">
        <v>0.20119899999999999</v>
      </c>
      <c r="S50" s="109">
        <v>0.18426200000000001</v>
      </c>
      <c r="T50" s="109">
        <v>0.78101299999999996</v>
      </c>
      <c r="U50" s="109">
        <v>54.771521</v>
      </c>
      <c r="V50" s="109">
        <v>11.625783</v>
      </c>
      <c r="W50" s="109">
        <v>12.591189999999999</v>
      </c>
      <c r="X50" s="109">
        <v>1.6788559999999999</v>
      </c>
      <c r="Y50" s="109">
        <v>1.0907999999999999E-2</v>
      </c>
      <c r="Z50" s="109">
        <v>1.1333489999999999</v>
      </c>
      <c r="AA50" s="109">
        <v>2.6895850000000001</v>
      </c>
      <c r="AB50" s="109">
        <v>2.4762400000000002</v>
      </c>
      <c r="AC50" s="109">
        <v>3.0839999999999999E-2</v>
      </c>
      <c r="AE50" s="109" t="s">
        <v>49</v>
      </c>
      <c r="AF50" s="109">
        <v>71.7589648575306</v>
      </c>
      <c r="AG50" s="109">
        <v>10.9812920514912</v>
      </c>
      <c r="AH50" s="109">
        <v>12.591109688850599</v>
      </c>
      <c r="AI50" s="109">
        <v>12.213377077341701</v>
      </c>
      <c r="AJ50" s="109">
        <v>1.6788488961647501</v>
      </c>
      <c r="AK50" s="109">
        <v>39.997705643275602</v>
      </c>
      <c r="AL50" s="109">
        <v>39.997705643275602</v>
      </c>
      <c r="AM50" s="109">
        <v>23.437171661208001</v>
      </c>
      <c r="AN50" s="109">
        <v>24.028431685684001</v>
      </c>
      <c r="AO50" s="109">
        <v>23.083719664534701</v>
      </c>
      <c r="AP50" s="109">
        <v>3.0839747548309499E-2</v>
      </c>
      <c r="AQ50" s="109">
        <v>2.9377868581214099</v>
      </c>
      <c r="AR50" s="109">
        <v>1.09078456321918E-2</v>
      </c>
      <c r="AS50" s="109">
        <v>344.047259687056</v>
      </c>
      <c r="AT50" s="109">
        <v>4923.37112275445</v>
      </c>
      <c r="AU50" s="109">
        <v>38.923779977541898</v>
      </c>
      <c r="AV50" s="109">
        <v>18.048469644719098</v>
      </c>
      <c r="AW50" s="109">
        <v>7.03227056492541</v>
      </c>
      <c r="AX50" s="109">
        <v>0.80091220323008205</v>
      </c>
      <c r="AY50" s="109">
        <v>13.916899681530699</v>
      </c>
      <c r="AZ50" s="109">
        <v>82.891401671147506</v>
      </c>
      <c r="BA50" s="109">
        <v>82.891401671147506</v>
      </c>
      <c r="BB50" s="109">
        <v>1.1333431042606501</v>
      </c>
      <c r="BC50" s="109">
        <v>739342.66582924104</v>
      </c>
      <c r="BD50" s="109">
        <v>0</v>
      </c>
      <c r="BE50" s="109">
        <v>10.147136486799999</v>
      </c>
      <c r="BF50" s="109">
        <v>2.1959271694101399</v>
      </c>
      <c r="BG50" s="109">
        <v>108.867374138786</v>
      </c>
      <c r="BH50" s="109">
        <v>14.2975013513477</v>
      </c>
      <c r="BI50" s="109">
        <v>54.771396189693398</v>
      </c>
      <c r="BJ50" s="109">
        <v>2.68956836762109</v>
      </c>
      <c r="BK50" s="109">
        <v>11.62571980135</v>
      </c>
      <c r="BL50" s="109">
        <v>81.064609800977706</v>
      </c>
      <c r="BM50" s="109">
        <v>0</v>
      </c>
      <c r="BN50" s="109">
        <v>1199.2169369533201</v>
      </c>
      <c r="BO50" s="109">
        <v>72.476215251354404</v>
      </c>
      <c r="BP50" s="109">
        <v>8.0529244993689204</v>
      </c>
      <c r="BQ50" s="109">
        <v>80.529139750723402</v>
      </c>
      <c r="BR50" s="109">
        <v>0</v>
      </c>
      <c r="BS50" s="109">
        <v>49.695818788389303</v>
      </c>
      <c r="BT50" s="109">
        <v>0.40404031478276198</v>
      </c>
      <c r="BU50" s="109">
        <v>0.16543648190655699</v>
      </c>
      <c r="BV50" s="109">
        <v>0.201197114357931</v>
      </c>
      <c r="BW50" s="109">
        <v>0.18426151039005201</v>
      </c>
      <c r="BX50" s="109">
        <v>0.78100840028880503</v>
      </c>
      <c r="BY50" s="109">
        <v>0</v>
      </c>
      <c r="BZ50" s="109">
        <v>311.34132856515401</v>
      </c>
      <c r="CA50" s="109">
        <v>2.6093356051962901E-2</v>
      </c>
      <c r="CB50" s="109">
        <v>2.1071740837866502</v>
      </c>
      <c r="CC50" s="109">
        <v>20.724670797687299</v>
      </c>
      <c r="CD50" s="109">
        <v>1.7174389577649499E-2</v>
      </c>
      <c r="CE50" s="109">
        <v>0</v>
      </c>
      <c r="CF50" s="109">
        <v>2.0095287950087299</v>
      </c>
      <c r="CG50" s="109">
        <v>512.78003325216503</v>
      </c>
      <c r="CH50" s="109">
        <v>434.56054538607401</v>
      </c>
      <c r="CI50" s="109">
        <v>78.2194878660912</v>
      </c>
      <c r="CJ50" s="109">
        <v>3.5341094286170899E-3</v>
      </c>
      <c r="CK50" s="109">
        <v>6.4719437195279797E-3</v>
      </c>
      <c r="CL50" s="109">
        <v>1.15655952280957</v>
      </c>
      <c r="CM50" s="109">
        <v>5.7376942033874001E-2</v>
      </c>
      <c r="CN50" s="109">
        <v>166.69903048771701</v>
      </c>
      <c r="CO50" s="109">
        <v>0.25666590385643401</v>
      </c>
      <c r="CP50" s="109">
        <v>1.8058766906419299</v>
      </c>
      <c r="CQ50" s="109">
        <v>238.121707954827</v>
      </c>
      <c r="CR50" s="109">
        <v>6.8242756188746396</v>
      </c>
      <c r="CS50" s="109">
        <v>2.6530229516581499E-2</v>
      </c>
      <c r="CT50" s="109">
        <v>1.54054496381664</v>
      </c>
      <c r="CU50" s="109">
        <v>1.6052155942834099E-3</v>
      </c>
      <c r="CV50" s="109">
        <v>41.081526520125401</v>
      </c>
      <c r="CW50" s="109">
        <v>12.8484101511833</v>
      </c>
      <c r="CX50" s="109">
        <v>2.4762240093167298</v>
      </c>
      <c r="CY50" s="109">
        <v>0</v>
      </c>
      <c r="CZ50" s="109">
        <v>35.770765692060799</v>
      </c>
      <c r="DA50" s="109">
        <v>49.362515833327599</v>
      </c>
      <c r="DB50" s="109">
        <v>10.0729335207674</v>
      </c>
      <c r="DC50" s="109">
        <v>0</v>
      </c>
      <c r="DD50" s="109">
        <v>191.8462678404</v>
      </c>
      <c r="DE50" s="109">
        <v>1165.30319219343</v>
      </c>
      <c r="DF50" s="109">
        <v>3.6515478222642899</v>
      </c>
      <c r="DG50" s="109">
        <v>33.860705438086597</v>
      </c>
      <c r="DI50" s="45">
        <f t="shared" si="7"/>
        <v>-3.9008171749485793E-6</v>
      </c>
      <c r="DJ50" s="45">
        <f t="shared" si="8"/>
        <v>-3.9129008565071872E-6</v>
      </c>
      <c r="DK50" s="45">
        <f t="shared" si="9"/>
        <v>-6.0505592134755204E-6</v>
      </c>
      <c r="DL50" s="45">
        <f t="shared" si="28"/>
        <v>1.0892220130710342E-5</v>
      </c>
      <c r="DM50" s="45">
        <f t="shared" si="29"/>
        <v>1.3589513332558218E-5</v>
      </c>
      <c r="DN50" s="45">
        <f t="shared" si="10"/>
        <v>-5.0504166790177911E-6</v>
      </c>
      <c r="DO50" s="45">
        <f t="shared" si="11"/>
        <v>-3.9627354509602032E-6</v>
      </c>
      <c r="DP50" s="45">
        <f t="shared" si="12"/>
        <v>-4.7341672455072321E-6</v>
      </c>
      <c r="DQ50" s="45">
        <f t="shared" si="13"/>
        <v>-4.169399311959579E-6</v>
      </c>
      <c r="DR50" s="45">
        <f t="shared" si="14"/>
        <v>-4.6498124118701825E-6</v>
      </c>
      <c r="DS50" s="45">
        <f t="shared" si="15"/>
        <v>-5.1541521825112336E-6</v>
      </c>
      <c r="DT50" s="45">
        <f t="shared" si="16"/>
        <v>-5.0346205153545985E-6</v>
      </c>
      <c r="DU50" s="45">
        <f t="shared" si="17"/>
        <v>-4.5149734354000751E-6</v>
      </c>
      <c r="DV50" s="45">
        <f t="shared" si="18"/>
        <v>-7.4427433942687106E-6</v>
      </c>
      <c r="DW50" s="45">
        <f t="shared" si="30"/>
        <v>-4.1708961890951597E-6</v>
      </c>
      <c r="DX50" s="45">
        <f t="shared" si="31"/>
        <v>-3.1316660904648805E-6</v>
      </c>
      <c r="DY50" s="45">
        <f t="shared" si="32"/>
        <v>-9.3720250547385211E-6</v>
      </c>
      <c r="DZ50" s="45">
        <f t="shared" si="33"/>
        <v>-2.6571400940029929E-6</v>
      </c>
      <c r="EA50" s="45">
        <f t="shared" si="34"/>
        <v>-5.8894169430346242E-6</v>
      </c>
      <c r="EB50" s="45">
        <f t="shared" si="19"/>
        <v>-2.2787445797210969E-6</v>
      </c>
      <c r="EC50" s="45">
        <f t="shared" si="20"/>
        <v>-5.4360768647043726E-6</v>
      </c>
      <c r="ED50" s="45">
        <f t="shared" si="21"/>
        <v>-6.3783605362243746E-6</v>
      </c>
      <c r="EE50" s="45">
        <f t="shared" si="22"/>
        <v>-4.2313547140565095E-6</v>
      </c>
      <c r="EF50" s="45">
        <f t="shared" si="23"/>
        <v>-1.4151797598029119E-5</v>
      </c>
      <c r="EG50" s="45">
        <f t="shared" si="24"/>
        <v>-5.2020510450330088E-6</v>
      </c>
      <c r="EH50" s="45">
        <f t="shared" si="25"/>
        <v>-6.1839945233714156E-6</v>
      </c>
      <c r="EI50" s="45">
        <f t="shared" si="26"/>
        <v>-6.4576467831898283E-6</v>
      </c>
      <c r="EJ50" s="45">
        <f t="shared" si="27"/>
        <v>-8.185852480550315E-6</v>
      </c>
    </row>
    <row r="51" spans="1:140" x14ac:dyDescent="0.25">
      <c r="A51" s="22" t="s">
        <v>50</v>
      </c>
      <c r="B51" s="109">
        <v>302235.37556999997</v>
      </c>
      <c r="C51" s="109">
        <v>4955.3328879999999</v>
      </c>
      <c r="D51" s="109">
        <v>3859.784212</v>
      </c>
      <c r="E51" s="109">
        <v>30510.178599999999</v>
      </c>
      <c r="F51" s="109">
        <v>25856.083600000002</v>
      </c>
      <c r="G51" s="109">
        <v>2190.5181640000001</v>
      </c>
      <c r="H51" s="109">
        <v>71232.910128999996</v>
      </c>
      <c r="I51" s="109">
        <v>2504.219165</v>
      </c>
      <c r="J51" s="109">
        <v>765.36458100000004</v>
      </c>
      <c r="K51" s="109">
        <v>671.37242600000002</v>
      </c>
      <c r="L51" s="109">
        <v>405.06137200000001</v>
      </c>
      <c r="M51" s="109">
        <v>5001.7246150000001</v>
      </c>
      <c r="N51" s="109">
        <v>512.48095499999999</v>
      </c>
      <c r="O51" s="109">
        <v>434.15412800000001</v>
      </c>
      <c r="P51" s="109">
        <v>21.558499000000001</v>
      </c>
      <c r="Q51" s="109">
        <v>8.8291070000000005</v>
      </c>
      <c r="R51" s="109">
        <v>10.740188</v>
      </c>
      <c r="S51" s="109">
        <v>9.8348949999999995</v>
      </c>
      <c r="T51" s="109">
        <v>41.686484</v>
      </c>
      <c r="U51" s="109">
        <v>5628.3389040000002</v>
      </c>
      <c r="V51" s="109">
        <v>727.32010600000001</v>
      </c>
      <c r="W51" s="109">
        <v>481.15021999999999</v>
      </c>
      <c r="X51" s="109">
        <v>105.18172800000001</v>
      </c>
      <c r="Y51" s="109">
        <v>0.596692</v>
      </c>
      <c r="Z51" s="109">
        <v>71.613010000000003</v>
      </c>
      <c r="AA51" s="109">
        <v>143.41748200000001</v>
      </c>
      <c r="AB51" s="109">
        <v>154.415638</v>
      </c>
      <c r="AC51" s="109">
        <v>1.6540269999999999</v>
      </c>
      <c r="AE51" s="109" t="s">
        <v>50</v>
      </c>
      <c r="AF51" s="109">
        <v>4981.4786863037698</v>
      </c>
      <c r="AG51" s="109">
        <v>860.49823351628402</v>
      </c>
      <c r="AH51" s="109">
        <v>481.15003410479102</v>
      </c>
      <c r="AI51" s="109">
        <v>765.36416120809599</v>
      </c>
      <c r="AJ51" s="109">
        <v>105.181678798829</v>
      </c>
      <c r="AK51" s="109">
        <v>2504.2176753050298</v>
      </c>
      <c r="AL51" s="109">
        <v>2504.2176753050298</v>
      </c>
      <c r="AM51" s="109">
        <v>1402.3748925918601</v>
      </c>
      <c r="AN51" s="109">
        <v>78.123812954533705</v>
      </c>
      <c r="AO51" s="109">
        <v>671.37211450414998</v>
      </c>
      <c r="AP51" s="109">
        <v>1.6540274424503001</v>
      </c>
      <c r="AQ51" s="109">
        <v>405.06109948210798</v>
      </c>
      <c r="AR51" s="109">
        <v>0.59669302584438599</v>
      </c>
      <c r="AS51" s="109">
        <v>22904.369112368098</v>
      </c>
      <c r="AT51" s="109">
        <v>302235.22805992002</v>
      </c>
      <c r="AU51" s="109">
        <v>2036.9609271934301</v>
      </c>
      <c r="AV51" s="109">
        <v>1203.35298793525</v>
      </c>
      <c r="AW51" s="109">
        <v>419.66763748871301</v>
      </c>
      <c r="AX51" s="109">
        <v>357.17705119567597</v>
      </c>
      <c r="AY51" s="109">
        <v>563.65318224721</v>
      </c>
      <c r="AZ51" s="109">
        <v>5001.72177039895</v>
      </c>
      <c r="BA51" s="109">
        <v>5001.72177039895</v>
      </c>
      <c r="BB51" s="109">
        <v>71.612985007021393</v>
      </c>
      <c r="BC51" s="109">
        <v>39422554.476988599</v>
      </c>
      <c r="BD51" s="109">
        <v>0</v>
      </c>
      <c r="BE51" s="109">
        <v>819.98506213527503</v>
      </c>
      <c r="BF51" s="109">
        <v>143.972113783651</v>
      </c>
      <c r="BG51" s="109">
        <v>6897.5192896431299</v>
      </c>
      <c r="BH51" s="109">
        <v>993.26197153775797</v>
      </c>
      <c r="BI51" s="109">
        <v>5628.3522722502603</v>
      </c>
      <c r="BJ51" s="109">
        <v>143.41740071308101</v>
      </c>
      <c r="BK51" s="109">
        <v>727.31960650185397</v>
      </c>
      <c r="BL51" s="109">
        <v>4955.3307042947299</v>
      </c>
      <c r="BM51" s="109">
        <v>0</v>
      </c>
      <c r="BN51" s="109">
        <v>73591.6866867926</v>
      </c>
      <c r="BO51" s="109">
        <v>3473.803458076</v>
      </c>
      <c r="BP51" s="109">
        <v>385.97817629585302</v>
      </c>
      <c r="BQ51" s="109">
        <v>3859.78163437185</v>
      </c>
      <c r="BR51" s="109">
        <v>0</v>
      </c>
      <c r="BS51" s="109">
        <v>3181.5334869736598</v>
      </c>
      <c r="BT51" s="109">
        <v>21.5584887765311</v>
      </c>
      <c r="BU51" s="109">
        <v>8.8290775137728197</v>
      </c>
      <c r="BV51" s="109">
        <v>10.740162041797401</v>
      </c>
      <c r="BW51" s="109">
        <v>9.8348419930488191</v>
      </c>
      <c r="BX51" s="109">
        <v>41.686506873989302</v>
      </c>
      <c r="BY51" s="109">
        <v>0.319895395299723</v>
      </c>
      <c r="BZ51" s="109">
        <v>19898.111233060001</v>
      </c>
      <c r="CA51" s="109">
        <v>1.2547069520080201</v>
      </c>
      <c r="CB51" s="109">
        <v>196.08375336422</v>
      </c>
      <c r="CC51" s="109">
        <v>3161.0027845171599</v>
      </c>
      <c r="CD51" s="109">
        <v>0.64795290705395203</v>
      </c>
      <c r="CE51" s="109">
        <v>0</v>
      </c>
      <c r="CF51" s="109">
        <v>305.02510102409099</v>
      </c>
      <c r="CG51" s="109">
        <v>30532.446319652201</v>
      </c>
      <c r="CH51" s="109">
        <v>25878.353103407</v>
      </c>
      <c r="CI51" s="109">
        <v>4654.09321624519</v>
      </c>
      <c r="CJ51" s="109">
        <v>0.563848262035472</v>
      </c>
      <c r="CK51" s="109">
        <v>8.2107225840873599E-2</v>
      </c>
      <c r="CL51" s="109">
        <v>3.9251105024827302</v>
      </c>
      <c r="CM51" s="109">
        <v>49.456804338627698</v>
      </c>
      <c r="CN51" s="109">
        <v>8947.9397448851105</v>
      </c>
      <c r="CO51" s="109">
        <v>59.121719788829097</v>
      </c>
      <c r="CP51" s="109">
        <v>79.4289034215182</v>
      </c>
      <c r="CQ51" s="109">
        <v>12781.728404437101</v>
      </c>
      <c r="CR51" s="109">
        <v>568.13044658770798</v>
      </c>
      <c r="CS51" s="109">
        <v>1.80124856978058</v>
      </c>
      <c r="CT51" s="109">
        <v>289.92999741587403</v>
      </c>
      <c r="CU51" s="109">
        <v>4.1020399996598199E-2</v>
      </c>
      <c r="CV51" s="109">
        <v>2190.5167455677001</v>
      </c>
      <c r="CW51" s="109">
        <v>807.24336638769205</v>
      </c>
      <c r="CX51" s="109">
        <v>154.41551547629101</v>
      </c>
      <c r="CY51" s="109">
        <v>0</v>
      </c>
      <c r="CZ51" s="109">
        <v>894.11152081158696</v>
      </c>
      <c r="DA51" s="109">
        <v>3007.7904011247401</v>
      </c>
      <c r="DB51" s="109">
        <v>512.48065540336302</v>
      </c>
      <c r="DC51" s="109">
        <v>0</v>
      </c>
      <c r="DD51" s="109">
        <v>10692.9508253807</v>
      </c>
      <c r="DE51" s="109">
        <v>71232.869779931803</v>
      </c>
      <c r="DF51" s="109">
        <v>434.15393114454002</v>
      </c>
      <c r="DG51" s="109">
        <v>2297.3890914640301</v>
      </c>
      <c r="DI51" s="45">
        <f t="shared" si="7"/>
        <v>-4.8806358183523098E-7</v>
      </c>
      <c r="DJ51" s="45">
        <f t="shared" si="8"/>
        <v>-4.4067781506414439E-7</v>
      </c>
      <c r="DK51" s="45">
        <f t="shared" si="9"/>
        <v>-6.6781664684237037E-7</v>
      </c>
      <c r="DL51" s="45">
        <f t="shared" si="28"/>
        <v>7.2984560150040473E-4</v>
      </c>
      <c r="DM51" s="45">
        <f t="shared" si="29"/>
        <v>8.6128679623384292E-4</v>
      </c>
      <c r="DN51" s="45">
        <f t="shared" si="10"/>
        <v>-6.4753277249822946E-7</v>
      </c>
      <c r="DO51" s="45">
        <f t="shared" si="11"/>
        <v>-5.664385762116269E-7</v>
      </c>
      <c r="DP51" s="45">
        <f t="shared" si="12"/>
        <v>-5.9487403936244727E-7</v>
      </c>
      <c r="DQ51" s="45">
        <f t="shared" si="13"/>
        <v>-5.4848619138115806E-7</v>
      </c>
      <c r="DR51" s="45">
        <f t="shared" si="14"/>
        <v>-4.6396878688888123E-7</v>
      </c>
      <c r="DS51" s="45">
        <f t="shared" si="15"/>
        <v>-6.7278173350147363E-7</v>
      </c>
      <c r="DT51" s="45">
        <f t="shared" si="16"/>
        <v>-5.6872404402224439E-7</v>
      </c>
      <c r="DU51" s="45">
        <f t="shared" si="17"/>
        <v>-5.8460052818566591E-7</v>
      </c>
      <c r="DV51" s="45">
        <f t="shared" si="18"/>
        <v>-4.5342298343831431E-7</v>
      </c>
      <c r="DW51" s="45">
        <f t="shared" si="30"/>
        <v>-4.7421988430971651E-7</v>
      </c>
      <c r="DX51" s="45">
        <f t="shared" si="31"/>
        <v>-3.3396613248426126E-6</v>
      </c>
      <c r="DY51" s="45">
        <f t="shared" si="32"/>
        <v>-2.4169225528441155E-6</v>
      </c>
      <c r="DZ51" s="45">
        <f t="shared" si="33"/>
        <v>-5.3896814536788442E-6</v>
      </c>
      <c r="EA51" s="45">
        <f t="shared" si="34"/>
        <v>5.4871476572085015E-7</v>
      </c>
      <c r="EB51" s="45">
        <f t="shared" si="19"/>
        <v>2.3751679648501254E-6</v>
      </c>
      <c r="EC51" s="45">
        <f t="shared" si="20"/>
        <v>-6.8676521097208989E-7</v>
      </c>
      <c r="ED51" s="45">
        <f t="shared" si="21"/>
        <v>-3.8635586402089213E-7</v>
      </c>
      <c r="EE51" s="45">
        <f t="shared" si="22"/>
        <v>-4.6777298628685813E-7</v>
      </c>
      <c r="EF51" s="45">
        <f t="shared" si="23"/>
        <v>1.7192192722433045E-6</v>
      </c>
      <c r="EG51" s="45">
        <f t="shared" si="24"/>
        <v>-3.4900053229659905E-7</v>
      </c>
      <c r="EH51" s="45">
        <f t="shared" si="25"/>
        <v>-5.6678528910832272E-7</v>
      </c>
      <c r="EI51" s="45">
        <f t="shared" si="26"/>
        <v>-7.9346697382721656E-7</v>
      </c>
      <c r="EJ51" s="45">
        <f t="shared" si="27"/>
        <v>2.6749883779129558E-7</v>
      </c>
    </row>
    <row r="54" spans="1:140" x14ac:dyDescent="0.25">
      <c r="A54" s="22" t="s">
        <v>233</v>
      </c>
    </row>
    <row r="55" spans="1:140" x14ac:dyDescent="0.25">
      <c r="A55" s="22" t="s">
        <v>1</v>
      </c>
    </row>
    <row r="56" spans="1:140" x14ac:dyDescent="0.25">
      <c r="A56" s="22" t="s">
        <v>11</v>
      </c>
    </row>
    <row r="57" spans="1:140" x14ac:dyDescent="0.25">
      <c r="A57" s="22" t="s">
        <v>58</v>
      </c>
    </row>
    <row r="58" spans="1:140" x14ac:dyDescent="0.25">
      <c r="A58" s="22" t="s">
        <v>73</v>
      </c>
    </row>
    <row r="59" spans="1:140" x14ac:dyDescent="0.25">
      <c r="A59" s="22" t="s">
        <v>239</v>
      </c>
    </row>
    <row r="61" spans="1:140" x14ac:dyDescent="0.25">
      <c r="A61" s="2" t="s">
        <v>55</v>
      </c>
      <c r="B61" s="110">
        <f t="shared" ref="B61:H61" si="35">SUM(B3:B57)</f>
        <v>10275915.850848</v>
      </c>
      <c r="C61" s="110">
        <f t="shared" si="35"/>
        <v>168797.55057700002</v>
      </c>
      <c r="D61" s="110">
        <f t="shared" si="35"/>
        <v>147585.48699000006</v>
      </c>
      <c r="E61" s="110">
        <f t="shared" si="35"/>
        <v>1051942.1714559998</v>
      </c>
      <c r="F61" s="110">
        <f t="shared" si="35"/>
        <v>891476.41650700022</v>
      </c>
      <c r="G61" s="110">
        <f t="shared" si="35"/>
        <v>79477.787252000038</v>
      </c>
      <c r="H61" s="110">
        <f t="shared" si="35"/>
        <v>2426464.7922500004</v>
      </c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G61" s="110">
        <f t="shared" ref="AG61:CW61" si="36">SUM(AG3:AG57)</f>
        <v>31258.076915766149</v>
      </c>
      <c r="AH61" s="110">
        <f t="shared" si="36"/>
        <v>15596.027933594698</v>
      </c>
      <c r="AI61" s="110">
        <f t="shared" si="36"/>
        <v>23822.845211825748</v>
      </c>
      <c r="AJ61" s="110">
        <f t="shared" si="36"/>
        <v>3266.1971231126195</v>
      </c>
      <c r="AK61" s="110">
        <f t="shared" si="36"/>
        <v>77960.327125927681</v>
      </c>
      <c r="AL61" s="110">
        <f t="shared" si="36"/>
        <v>77960.327125927681</v>
      </c>
      <c r="AM61" s="110">
        <f t="shared" si="36"/>
        <v>51440.925857545939</v>
      </c>
      <c r="AN61" s="110">
        <f t="shared" si="36"/>
        <v>5662.8100858611469</v>
      </c>
      <c r="AO61" s="110">
        <f t="shared" si="36"/>
        <v>22467.280531725599</v>
      </c>
      <c r="AP61" s="110">
        <f t="shared" si="36"/>
        <v>60.00574527541054</v>
      </c>
      <c r="AQ61" s="110">
        <f t="shared" si="36"/>
        <v>12187.259649564539</v>
      </c>
      <c r="AR61" s="110">
        <f t="shared" si="36"/>
        <v>21.645297843547215</v>
      </c>
      <c r="AS61" s="110">
        <f t="shared" si="36"/>
        <v>762142.572210846</v>
      </c>
      <c r="AT61" s="110">
        <f t="shared" si="36"/>
        <v>10275557.85334548</v>
      </c>
      <c r="AU61" s="110">
        <f t="shared" si="36"/>
        <v>76210.067606495577</v>
      </c>
      <c r="AV61" s="110">
        <f t="shared" si="36"/>
        <v>36419.656379294298</v>
      </c>
      <c r="AW61" s="110">
        <f t="shared" si="36"/>
        <v>18924.884875376938</v>
      </c>
      <c r="AX61" s="110">
        <f t="shared" si="36"/>
        <v>12505.048059271896</v>
      </c>
      <c r="AY61" s="110">
        <f t="shared" si="36"/>
        <v>21270.152083193105</v>
      </c>
      <c r="AZ61" s="110">
        <f t="shared" si="36"/>
        <v>138233.8125139125</v>
      </c>
      <c r="BA61" s="110">
        <f t="shared" si="36"/>
        <v>138233.8125139125</v>
      </c>
      <c r="BB61" s="110">
        <f t="shared" si="36"/>
        <v>2229.8340668299184</v>
      </c>
      <c r="BC61" s="110">
        <f t="shared" si="36"/>
        <v>1430277266.1990192</v>
      </c>
      <c r="BD61" s="110">
        <f t="shared" si="36"/>
        <v>0</v>
      </c>
      <c r="BE61" s="110">
        <f t="shared" si="36"/>
        <v>29715.409569305903</v>
      </c>
      <c r="BF61" s="110">
        <f t="shared" si="36"/>
        <v>5264.3186688597398</v>
      </c>
      <c r="BG61" s="110">
        <f t="shared" si="36"/>
        <v>239910.01809716941</v>
      </c>
      <c r="BH61" s="110">
        <f t="shared" si="36"/>
        <v>36222.947624878529</v>
      </c>
      <c r="BI61" s="110">
        <f t="shared" si="36"/>
        <v>139546.93553493265</v>
      </c>
      <c r="BJ61" s="110">
        <f t="shared" si="36"/>
        <v>5203.279550407472</v>
      </c>
      <c r="BK61" s="110">
        <f t="shared" si="36"/>
        <v>22627.215454295547</v>
      </c>
      <c r="BL61" s="110">
        <f t="shared" si="36"/>
        <v>168791.61728205605</v>
      </c>
      <c r="BM61" s="110">
        <f t="shared" si="36"/>
        <v>0</v>
      </c>
      <c r="BN61" s="110">
        <f t="shared" si="36"/>
        <v>2504870.3837195346</v>
      </c>
      <c r="BO61" s="110">
        <f t="shared" si="36"/>
        <v>132819.80708079471</v>
      </c>
      <c r="BP61" s="110">
        <f t="shared" si="36"/>
        <v>14757.756968436281</v>
      </c>
      <c r="BQ61" s="110">
        <f t="shared" si="36"/>
        <v>147577.56404923092</v>
      </c>
      <c r="BR61" s="110">
        <f t="shared" si="36"/>
        <v>0</v>
      </c>
      <c r="BS61" s="110">
        <f t="shared" si="36"/>
        <v>119033.47359451585</v>
      </c>
      <c r="BT61" s="110">
        <f t="shared" si="36"/>
        <v>782.15174952557254</v>
      </c>
      <c r="BU61" s="110">
        <f t="shared" si="36"/>
        <v>320.32234054667595</v>
      </c>
      <c r="BV61" s="110">
        <f t="shared" si="36"/>
        <v>389.65469584231931</v>
      </c>
      <c r="BW61" s="110">
        <f t="shared" si="36"/>
        <v>356.81123047373723</v>
      </c>
      <c r="BX61" s="110">
        <f t="shared" si="36"/>
        <v>1512.3948973200795</v>
      </c>
      <c r="BY61" s="110">
        <f t="shared" si="36"/>
        <v>7.6232846699544954</v>
      </c>
      <c r="BZ61" s="110">
        <f t="shared" si="36"/>
        <v>699333.26484403049</v>
      </c>
      <c r="CA61" s="110">
        <f t="shared" si="36"/>
        <v>18.698992671273412</v>
      </c>
      <c r="CB61" s="110">
        <f t="shared" si="36"/>
        <v>6006.108781666213</v>
      </c>
      <c r="CC61" s="110">
        <f t="shared" si="36"/>
        <v>72771.558787183501</v>
      </c>
      <c r="CD61" s="110">
        <f t="shared" si="36"/>
        <v>11.756316815828562</v>
      </c>
      <c r="CE61" s="110">
        <f t="shared" si="36"/>
        <v>0</v>
      </c>
      <c r="CF61" s="110">
        <f t="shared" si="36"/>
        <v>6993.1259587998147</v>
      </c>
      <c r="CG61" s="110">
        <f t="shared" si="36"/>
        <v>1051931.9325497472</v>
      </c>
      <c r="CH61" s="110">
        <f t="shared" si="36"/>
        <v>891472.14312219468</v>
      </c>
      <c r="CI61" s="110">
        <f t="shared" si="36"/>
        <v>160459.78942755199</v>
      </c>
      <c r="CJ61" s="110">
        <f t="shared" si="36"/>
        <v>244.2353084572384</v>
      </c>
      <c r="CK61" s="110">
        <f t="shared" si="36"/>
        <v>3.3473365330136766</v>
      </c>
      <c r="CL61" s="110">
        <f t="shared" si="36"/>
        <v>4736.5342560867884</v>
      </c>
      <c r="CM61" s="110">
        <f t="shared" si="36"/>
        <v>2964.7119763805995</v>
      </c>
      <c r="CN61" s="110">
        <f t="shared" si="36"/>
        <v>324827.2395987896</v>
      </c>
      <c r="CO61" s="110">
        <f t="shared" si="36"/>
        <v>1592.3759288361011</v>
      </c>
      <c r="CP61" s="110">
        <f t="shared" si="36"/>
        <v>1785.0568298393694</v>
      </c>
      <c r="CQ61" s="110">
        <f t="shared" si="36"/>
        <v>464033.88157757046</v>
      </c>
      <c r="CR61" s="110">
        <f t="shared" si="36"/>
        <v>15218.207097972496</v>
      </c>
      <c r="CS61" s="110">
        <f t="shared" si="36"/>
        <v>69.170975045999</v>
      </c>
      <c r="CT61" s="110">
        <f t="shared" si="36"/>
        <v>5402.5953223873112</v>
      </c>
      <c r="CU61" s="110">
        <f t="shared" si="36"/>
        <v>4.1218904614819634</v>
      </c>
      <c r="CV61" s="110">
        <f t="shared" si="36"/>
        <v>79474.167561513328</v>
      </c>
      <c r="CW61" s="110">
        <f t="shared" si="36"/>
        <v>29630.606366450105</v>
      </c>
      <c r="CX61" s="110">
        <f t="shared" ref="CX61:DG61" si="37">SUM(CX3:CX57)</f>
        <v>4822.8870214149183</v>
      </c>
      <c r="CY61" s="110">
        <f t="shared" si="37"/>
        <v>0</v>
      </c>
      <c r="CZ61" s="110">
        <f t="shared" si="37"/>
        <v>35294.362522733376</v>
      </c>
      <c r="DA61" s="110">
        <f t="shared" si="37"/>
        <v>106840.03350988279</v>
      </c>
      <c r="DB61" s="110">
        <f t="shared" si="37"/>
        <v>16214.49716915984</v>
      </c>
      <c r="DC61" s="110">
        <f t="shared" si="37"/>
        <v>0</v>
      </c>
      <c r="DD61" s="110">
        <f t="shared" si="37"/>
        <v>376444.39291180717</v>
      </c>
      <c r="DE61" s="110">
        <f t="shared" si="37"/>
        <v>2426379.5639758292</v>
      </c>
      <c r="DF61" s="110">
        <f t="shared" si="37"/>
        <v>13135.600726286268</v>
      </c>
      <c r="DG61" s="110">
        <f t="shared" si="37"/>
        <v>80717.220215149093</v>
      </c>
    </row>
    <row r="62" spans="1:140" x14ac:dyDescent="0.25">
      <c r="A62" s="22" t="s">
        <v>56</v>
      </c>
      <c r="B62" s="110">
        <f>SUM(B2:B51)</f>
        <v>10275915.850848</v>
      </c>
      <c r="C62" s="110">
        <f t="shared" ref="C62:AB62" si="38">SUM(C2:C51)</f>
        <v>168797.55057700002</v>
      </c>
      <c r="D62" s="110">
        <f t="shared" si="38"/>
        <v>147585.48699000006</v>
      </c>
      <c r="E62" s="110">
        <f t="shared" si="38"/>
        <v>1051942.1714559998</v>
      </c>
      <c r="F62" s="110">
        <f t="shared" si="38"/>
        <v>891476.41650700022</v>
      </c>
      <c r="G62" s="110">
        <f t="shared" si="38"/>
        <v>79477.787252000038</v>
      </c>
      <c r="H62" s="110">
        <f t="shared" si="38"/>
        <v>2426464.7922500004</v>
      </c>
      <c r="I62" s="110">
        <f t="shared" si="38"/>
        <v>77971.050036999994</v>
      </c>
      <c r="J62" s="110">
        <f t="shared" si="38"/>
        <v>23823.852329000005</v>
      </c>
      <c r="K62" s="110">
        <f t="shared" si="38"/>
        <v>22470.240282999996</v>
      </c>
      <c r="L62" s="110">
        <f t="shared" si="38"/>
        <v>12187.772639999999</v>
      </c>
      <c r="M62" s="110">
        <f t="shared" si="38"/>
        <v>138250.96866099999</v>
      </c>
      <c r="N62" s="110">
        <f t="shared" si="38"/>
        <v>16215.183648999999</v>
      </c>
      <c r="O62" s="110">
        <f t="shared" si="38"/>
        <v>13136.156061</v>
      </c>
      <c r="P62" s="110">
        <f t="shared" si="38"/>
        <v>782.18736000000001</v>
      </c>
      <c r="Q62" s="110">
        <f t="shared" si="38"/>
        <v>320.33709300000004</v>
      </c>
      <c r="R62" s="110">
        <f t="shared" si="38"/>
        <v>389.6724759999999</v>
      </c>
      <c r="S62" s="110">
        <f t="shared" si="38"/>
        <v>356.82756799999993</v>
      </c>
      <c r="T62" s="110">
        <f t="shared" si="38"/>
        <v>1512.4633049999998</v>
      </c>
      <c r="U62" s="110">
        <f t="shared" si="38"/>
        <v>139562.88485099998</v>
      </c>
      <c r="V62" s="110">
        <f t="shared" si="38"/>
        <v>22630.32540899999</v>
      </c>
      <c r="W62" s="110">
        <f t="shared" si="38"/>
        <v>15596.689934999997</v>
      </c>
      <c r="X62" s="110">
        <f t="shared" si="38"/>
        <v>3266.3346479999996</v>
      </c>
      <c r="Y62" s="110">
        <f t="shared" si="38"/>
        <v>21.646270999999999</v>
      </c>
      <c r="Z62" s="110">
        <f t="shared" si="38"/>
        <v>2229.9284680000005</v>
      </c>
      <c r="AA62" s="110">
        <f t="shared" si="38"/>
        <v>5203.5166480000007</v>
      </c>
      <c r="AB62" s="110">
        <f t="shared" si="38"/>
        <v>4823.0910089999998</v>
      </c>
      <c r="AC62" s="110"/>
      <c r="AD62" s="110"/>
    </row>
    <row r="63" spans="1:140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1557267.193428</v>
      </c>
      <c r="C63" s="109">
        <f t="shared" ref="C63:H63" si="39">+C3+C5+C8+C9+C11+C12+C14+C15+C16+C17+C18+C19+C20+C21+C22+C23+C24+C25+C26+C28+C30+C31+C33+C34+C35+C36+C37+C39+C40+C41+C42+C43+C44+C46+C47+C49+C50</f>
        <v>25684.109449</v>
      </c>
      <c r="D63" s="109">
        <f t="shared" si="39"/>
        <v>27700.860093000003</v>
      </c>
      <c r="E63" s="109">
        <f t="shared" si="39"/>
        <v>164181.32757399997</v>
      </c>
      <c r="F63" s="109">
        <f t="shared" si="39"/>
        <v>139136.718222</v>
      </c>
      <c r="G63" s="109">
        <f t="shared" si="39"/>
        <v>13675.845753</v>
      </c>
      <c r="H63" s="109">
        <f t="shared" si="39"/>
        <v>369209.065275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F70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20.7109375" style="22" bestFit="1" customWidth="1"/>
    <col min="2" max="2" width="10.140625" style="20" customWidth="1"/>
    <col min="3" max="7" width="9.140625" style="20"/>
    <col min="8" max="8" width="10.28515625" style="20" bestFit="1" customWidth="1"/>
    <col min="9" max="9" width="9.140625" style="22"/>
    <col min="10" max="10" width="20.7109375" style="22" customWidth="1"/>
    <col min="11" max="11" width="7.7109375" style="20" bestFit="1" customWidth="1"/>
    <col min="12" max="13" width="6.7109375" style="20" bestFit="1" customWidth="1"/>
    <col min="14" max="14" width="14.5703125" style="20" bestFit="1" customWidth="1"/>
    <col min="15" max="15" width="7.7109375" style="20" bestFit="1" customWidth="1"/>
    <col min="16" max="16" width="5.42578125" style="20" bestFit="1" customWidth="1"/>
    <col min="17" max="17" width="6.7109375" style="20" bestFit="1" customWidth="1"/>
    <col min="18" max="18" width="7.7109375" style="20" bestFit="1" customWidth="1"/>
    <col min="19" max="19" width="9.28515625" style="20" bestFit="1" customWidth="1"/>
    <col min="20" max="20" width="7.7109375" style="20" bestFit="1" customWidth="1"/>
    <col min="21" max="22" width="6.7109375" style="20" bestFit="1" customWidth="1"/>
    <col min="23" max="23" width="5.85546875" style="20" bestFit="1" customWidth="1"/>
    <col min="24" max="25" width="7.7109375" style="20" bestFit="1" customWidth="1"/>
    <col min="26" max="26" width="15.42578125" style="20" bestFit="1" customWidth="1"/>
    <col min="27" max="27" width="12.7109375" style="20" bestFit="1" customWidth="1"/>
    <col min="28" max="28" width="6.5703125" style="20" bestFit="1" customWidth="1"/>
    <col min="29" max="29" width="6.7109375" style="20" bestFit="1" customWidth="1"/>
    <col min="30" max="31" width="5.7109375" style="20" bestFit="1" customWidth="1"/>
    <col min="32" max="32" width="6.7109375" style="20" bestFit="1" customWidth="1"/>
    <col min="33" max="33" width="7.7109375" style="20" bestFit="1" customWidth="1"/>
    <col min="34" max="34" width="6.140625" style="20" bestFit="1" customWidth="1"/>
    <col min="35" max="35" width="7.7109375" style="20" bestFit="1" customWidth="1"/>
    <col min="36" max="36" width="10" style="20" bestFit="1" customWidth="1"/>
    <col min="37" max="37" width="10" style="20" customWidth="1"/>
    <col min="38" max="38" width="7.7109375" style="20" bestFit="1" customWidth="1"/>
    <col min="39" max="39" width="6.7109375" style="20" bestFit="1" customWidth="1"/>
    <col min="40" max="40" width="7.7109375" style="20" bestFit="1" customWidth="1"/>
    <col min="41" max="41" width="6" style="20" bestFit="1" customWidth="1"/>
    <col min="42" max="42" width="7.7109375" style="20" bestFit="1" customWidth="1"/>
    <col min="43" max="43" width="4.28515625" style="20" bestFit="1" customWidth="1"/>
    <col min="44" max="44" width="7.7109375" style="20" bestFit="1" customWidth="1"/>
    <col min="45" max="46" width="5.7109375" style="20" bestFit="1" customWidth="1"/>
    <col min="47" max="47" width="6.7109375" style="20" bestFit="1" customWidth="1"/>
    <col min="48" max="48" width="4.140625" style="20" bestFit="1" customWidth="1"/>
    <col min="49" max="49" width="5.85546875" style="20" bestFit="1" customWidth="1"/>
    <col min="50" max="50" width="5.7109375" style="20" bestFit="1" customWidth="1"/>
    <col min="51" max="53" width="7.7109375" style="20" bestFit="1" customWidth="1"/>
    <col min="54" max="54" width="5.140625" style="20" bestFit="1" customWidth="1"/>
    <col min="55" max="55" width="5.28515625" style="20" bestFit="1" customWidth="1"/>
    <col min="56" max="56" width="8.7109375" style="20" bestFit="1" customWidth="1"/>
    <col min="57" max="57" width="4.85546875" style="20" bestFit="1" customWidth="1"/>
    <col min="58" max="58" width="7.85546875" style="20" bestFit="1" customWidth="1"/>
    <col min="59" max="59" width="5.85546875" style="20" bestFit="1" customWidth="1"/>
    <col min="60" max="60" width="6" style="20" bestFit="1" customWidth="1"/>
    <col min="61" max="61" width="7.7109375" style="20" bestFit="1" customWidth="1"/>
    <col min="62" max="62" width="6.7109375" style="20" bestFit="1" customWidth="1"/>
    <col min="63" max="63" width="4.140625" style="20" bestFit="1" customWidth="1"/>
    <col min="64" max="64" width="5.7109375" style="20" bestFit="1" customWidth="1"/>
    <col min="65" max="65" width="3.85546875" style="20" bestFit="1" customWidth="1"/>
    <col min="66" max="66" width="6.7109375" style="20" bestFit="1" customWidth="1"/>
    <col min="67" max="67" width="8" style="20" bestFit="1" customWidth="1"/>
    <col min="68" max="68" width="5.28515625" style="20" bestFit="1" customWidth="1"/>
    <col min="69" max="70" width="6.7109375" style="20" bestFit="1" customWidth="1"/>
    <col min="71" max="71" width="4.85546875" style="20" bestFit="1" customWidth="1"/>
    <col min="72" max="72" width="6.7109375" style="20" bestFit="1" customWidth="1"/>
    <col min="73" max="73" width="9.28515625" style="20" bestFit="1" customWidth="1"/>
    <col min="74" max="74" width="7.140625" style="20" bestFit="1" customWidth="1"/>
    <col min="75" max="75" width="7.7109375" style="20" customWidth="1"/>
    <col min="76" max="76" width="9.140625" style="22"/>
    <col min="77" max="77" width="8.5703125" style="22" customWidth="1"/>
    <col min="78" max="78" width="10.28515625" style="22" bestFit="1" customWidth="1"/>
    <col min="79" max="82" width="9.140625" style="22"/>
    <col min="83" max="83" width="8.5703125" style="22" customWidth="1"/>
    <col min="84" max="16384" width="9.140625" style="22"/>
  </cols>
  <sheetData>
    <row r="1" spans="1:84" x14ac:dyDescent="0.25">
      <c r="B1" s="20" t="s">
        <v>641</v>
      </c>
      <c r="J1" s="22" t="s">
        <v>644</v>
      </c>
      <c r="BZ1" s="22" t="s">
        <v>459</v>
      </c>
    </row>
    <row r="2" spans="1:84" x14ac:dyDescent="0.25">
      <c r="A2" s="22" t="s">
        <v>52</v>
      </c>
      <c r="B2" s="20" t="s">
        <v>59</v>
      </c>
      <c r="C2" s="20" t="s">
        <v>57</v>
      </c>
      <c r="D2" s="20" t="s">
        <v>60</v>
      </c>
      <c r="E2" s="20" t="s">
        <v>54</v>
      </c>
      <c r="F2" s="20" t="s">
        <v>53</v>
      </c>
      <c r="G2" s="20" t="s">
        <v>61</v>
      </c>
      <c r="H2" s="20" t="s">
        <v>62</v>
      </c>
      <c r="J2" s="22" t="s">
        <v>226</v>
      </c>
      <c r="K2" s="20" t="s">
        <v>603</v>
      </c>
      <c r="L2" s="20" t="s">
        <v>463</v>
      </c>
      <c r="M2" s="20" t="s">
        <v>129</v>
      </c>
      <c r="N2" s="20" t="s">
        <v>130</v>
      </c>
      <c r="O2" s="20" t="s">
        <v>131</v>
      </c>
      <c r="P2" s="20" t="s">
        <v>559</v>
      </c>
      <c r="Q2" s="20" t="s">
        <v>464</v>
      </c>
      <c r="R2" s="20" t="s">
        <v>132</v>
      </c>
      <c r="S2" s="20" t="s">
        <v>59</v>
      </c>
      <c r="T2" s="20" t="s">
        <v>134</v>
      </c>
      <c r="U2" s="20" t="s">
        <v>135</v>
      </c>
      <c r="V2" s="20" t="s">
        <v>465</v>
      </c>
      <c r="W2" s="20" t="s">
        <v>136</v>
      </c>
      <c r="X2" s="20" t="s">
        <v>604</v>
      </c>
      <c r="Y2" s="20" t="s">
        <v>137</v>
      </c>
      <c r="Z2" s="20" t="s">
        <v>138</v>
      </c>
      <c r="AA2" s="20" t="s">
        <v>211</v>
      </c>
      <c r="AB2" s="20" t="s">
        <v>139</v>
      </c>
      <c r="AC2" s="20" t="s">
        <v>140</v>
      </c>
      <c r="AD2" s="20" t="s">
        <v>141</v>
      </c>
      <c r="AE2" s="20" t="s">
        <v>601</v>
      </c>
      <c r="AF2" s="20" t="s">
        <v>470</v>
      </c>
      <c r="AG2" s="20" t="s">
        <v>142</v>
      </c>
      <c r="AH2" s="20" t="s">
        <v>482</v>
      </c>
      <c r="AI2" s="20" t="s">
        <v>57</v>
      </c>
      <c r="AJ2" s="20" t="s">
        <v>126</v>
      </c>
      <c r="AK2" s="20" t="s">
        <v>642</v>
      </c>
      <c r="AL2" s="20" t="s">
        <v>143</v>
      </c>
      <c r="AM2" s="20" t="s">
        <v>144</v>
      </c>
      <c r="AN2" s="20" t="s">
        <v>60</v>
      </c>
      <c r="AO2" s="20" t="s">
        <v>145</v>
      </c>
      <c r="AP2" s="20" t="s">
        <v>146</v>
      </c>
      <c r="AQ2" s="20" t="s">
        <v>147</v>
      </c>
      <c r="AR2" s="20" t="s">
        <v>148</v>
      </c>
      <c r="AS2" s="20" t="s">
        <v>149</v>
      </c>
      <c r="AT2" s="20" t="s">
        <v>150</v>
      </c>
      <c r="AU2" s="20" t="s">
        <v>151</v>
      </c>
      <c r="AV2" s="20" t="s">
        <v>152</v>
      </c>
      <c r="AW2" s="20" t="s">
        <v>153</v>
      </c>
      <c r="AX2" s="20" t="s">
        <v>154</v>
      </c>
      <c r="AY2" s="20" t="s">
        <v>54</v>
      </c>
      <c r="AZ2" s="20" t="s">
        <v>53</v>
      </c>
      <c r="BA2" s="20" t="s">
        <v>155</v>
      </c>
      <c r="BB2" s="20" t="s">
        <v>157</v>
      </c>
      <c r="BC2" s="20" t="s">
        <v>158</v>
      </c>
      <c r="BD2" s="20" t="s">
        <v>159</v>
      </c>
      <c r="BE2" s="20" t="s">
        <v>160</v>
      </c>
      <c r="BF2" s="20" t="s">
        <v>161</v>
      </c>
      <c r="BG2" s="20" t="s">
        <v>162</v>
      </c>
      <c r="BH2" s="20" t="s">
        <v>163</v>
      </c>
      <c r="BI2" s="20" t="s">
        <v>164</v>
      </c>
      <c r="BJ2" s="20" t="s">
        <v>473</v>
      </c>
      <c r="BK2" s="20" t="s">
        <v>165</v>
      </c>
      <c r="BL2" s="20" t="s">
        <v>166</v>
      </c>
      <c r="BM2" s="20" t="s">
        <v>167</v>
      </c>
      <c r="BN2" s="20" t="s">
        <v>61</v>
      </c>
      <c r="BO2" s="20" t="s">
        <v>483</v>
      </c>
      <c r="BP2" s="20" t="s">
        <v>168</v>
      </c>
      <c r="BQ2" s="20" t="s">
        <v>169</v>
      </c>
      <c r="BR2" s="20" t="s">
        <v>170</v>
      </c>
      <c r="BS2" s="20" t="s">
        <v>171</v>
      </c>
      <c r="BT2" s="20" t="s">
        <v>172</v>
      </c>
      <c r="BU2" s="20" t="s">
        <v>173</v>
      </c>
      <c r="BV2" s="20" t="s">
        <v>484</v>
      </c>
      <c r="BY2" s="20" t="s">
        <v>139</v>
      </c>
      <c r="BZ2" s="20" t="s">
        <v>59</v>
      </c>
      <c r="CA2" s="20" t="s">
        <v>57</v>
      </c>
      <c r="CB2" s="20" t="s">
        <v>60</v>
      </c>
      <c r="CC2" s="20" t="s">
        <v>54</v>
      </c>
      <c r="CD2" s="20" t="s">
        <v>53</v>
      </c>
      <c r="CE2" s="20" t="s">
        <v>61</v>
      </c>
      <c r="CF2" s="20" t="s">
        <v>62</v>
      </c>
    </row>
    <row r="3" spans="1:84" x14ac:dyDescent="0.25">
      <c r="A3" s="22" t="s">
        <v>1</v>
      </c>
      <c r="B3" s="20">
        <v>204065.18938</v>
      </c>
      <c r="C3" s="20">
        <v>3996.8841486000001</v>
      </c>
      <c r="D3" s="20">
        <v>8762.4115110999992</v>
      </c>
      <c r="E3" s="20">
        <v>30848.252614000001</v>
      </c>
      <c r="F3" s="20">
        <v>25796.304177000002</v>
      </c>
      <c r="G3" s="20">
        <v>1786.0557661</v>
      </c>
      <c r="H3" s="20">
        <v>43269.738812000003</v>
      </c>
      <c r="J3" s="22" t="s">
        <v>1</v>
      </c>
      <c r="K3" s="20">
        <v>0</v>
      </c>
      <c r="L3" s="20">
        <v>0</v>
      </c>
      <c r="M3" s="20">
        <v>0</v>
      </c>
      <c r="N3" s="20">
        <v>0</v>
      </c>
      <c r="O3" s="20">
        <v>0</v>
      </c>
      <c r="P3" s="20">
        <v>0</v>
      </c>
      <c r="Q3" s="20">
        <v>0</v>
      </c>
      <c r="R3" s="20">
        <v>0</v>
      </c>
      <c r="S3" s="20">
        <v>0</v>
      </c>
      <c r="T3" s="20">
        <v>0</v>
      </c>
      <c r="U3" s="20">
        <v>0</v>
      </c>
      <c r="V3" s="20">
        <v>0</v>
      </c>
      <c r="W3" s="20">
        <v>0</v>
      </c>
      <c r="X3" s="20">
        <v>0</v>
      </c>
      <c r="Y3" s="20">
        <v>0</v>
      </c>
      <c r="Z3" s="20">
        <v>0</v>
      </c>
      <c r="AA3" s="20">
        <v>0</v>
      </c>
      <c r="AB3" s="20">
        <v>0</v>
      </c>
      <c r="AC3" s="20">
        <v>0</v>
      </c>
      <c r="AD3" s="20">
        <v>0</v>
      </c>
      <c r="AE3" s="20">
        <v>0</v>
      </c>
      <c r="AF3" s="20">
        <v>0</v>
      </c>
      <c r="AG3" s="20">
        <v>0</v>
      </c>
      <c r="AH3" s="20">
        <v>0</v>
      </c>
      <c r="AI3" s="20">
        <v>0</v>
      </c>
      <c r="AJ3" s="20">
        <v>0</v>
      </c>
      <c r="AK3" s="20">
        <v>0</v>
      </c>
      <c r="AL3" s="20">
        <v>0</v>
      </c>
      <c r="AM3" s="20">
        <v>0</v>
      </c>
      <c r="AN3" s="20">
        <v>0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>
        <v>0</v>
      </c>
      <c r="AY3" s="20">
        <v>0</v>
      </c>
      <c r="AZ3" s="20">
        <v>0</v>
      </c>
      <c r="BA3" s="20">
        <v>0</v>
      </c>
      <c r="BB3" s="20">
        <v>0</v>
      </c>
      <c r="BC3" s="20">
        <v>0</v>
      </c>
      <c r="BD3" s="20">
        <v>0</v>
      </c>
      <c r="BE3" s="20">
        <v>0</v>
      </c>
      <c r="BF3" s="20">
        <v>0</v>
      </c>
      <c r="BG3" s="20">
        <v>0</v>
      </c>
      <c r="BH3" s="20">
        <v>0</v>
      </c>
      <c r="BI3" s="20">
        <v>0</v>
      </c>
      <c r="BJ3" s="20">
        <v>0</v>
      </c>
      <c r="BK3" s="20">
        <v>0</v>
      </c>
      <c r="BL3" s="20">
        <v>0</v>
      </c>
      <c r="BM3" s="20">
        <v>0</v>
      </c>
      <c r="BN3" s="20">
        <v>0</v>
      </c>
      <c r="BO3" s="20">
        <v>0</v>
      </c>
      <c r="BP3" s="20">
        <v>0</v>
      </c>
      <c r="BQ3" s="20">
        <v>0</v>
      </c>
      <c r="BR3" s="20">
        <v>0</v>
      </c>
      <c r="BS3" s="20">
        <v>0</v>
      </c>
      <c r="BT3" s="20">
        <v>0</v>
      </c>
      <c r="BU3" s="20">
        <v>0</v>
      </c>
      <c r="BV3" s="20">
        <v>0</v>
      </c>
      <c r="BY3" s="20"/>
      <c r="BZ3" s="20"/>
      <c r="CA3" s="20"/>
      <c r="CB3" s="20"/>
      <c r="CC3" s="20"/>
      <c r="CD3" s="20"/>
      <c r="CE3" s="20"/>
      <c r="CF3" s="20"/>
    </row>
    <row r="4" spans="1:84" x14ac:dyDescent="0.25">
      <c r="A4" s="22" t="s">
        <v>11</v>
      </c>
      <c r="B4" s="20">
        <v>647031.02986999997</v>
      </c>
      <c r="C4" s="20">
        <v>9352.2037701999998</v>
      </c>
      <c r="D4" s="20">
        <v>37954.477342999999</v>
      </c>
      <c r="E4" s="20">
        <v>129208.79685</v>
      </c>
      <c r="F4" s="20">
        <v>64326.992241</v>
      </c>
      <c r="G4" s="20">
        <v>2890.2078695999999</v>
      </c>
      <c r="H4" s="20">
        <v>216332.80483000001</v>
      </c>
      <c r="J4" s="22" t="s">
        <v>11</v>
      </c>
      <c r="K4" s="20">
        <v>0</v>
      </c>
      <c r="L4" s="20">
        <v>0</v>
      </c>
      <c r="M4" s="20">
        <v>0</v>
      </c>
      <c r="N4" s="20">
        <v>0</v>
      </c>
      <c r="O4" s="20">
        <v>0</v>
      </c>
      <c r="P4" s="20">
        <v>0</v>
      </c>
      <c r="Q4" s="20">
        <v>0</v>
      </c>
      <c r="R4" s="20">
        <v>0</v>
      </c>
      <c r="S4" s="20">
        <v>0</v>
      </c>
      <c r="T4" s="20">
        <v>0</v>
      </c>
      <c r="U4" s="20">
        <v>0</v>
      </c>
      <c r="V4" s="20">
        <v>0</v>
      </c>
      <c r="W4" s="20">
        <v>0</v>
      </c>
      <c r="X4" s="20">
        <v>0</v>
      </c>
      <c r="Y4" s="20">
        <v>0</v>
      </c>
      <c r="Z4" s="20">
        <v>0</v>
      </c>
      <c r="AA4" s="20">
        <v>0</v>
      </c>
      <c r="AB4" s="20">
        <v>0</v>
      </c>
      <c r="AC4" s="20">
        <v>0</v>
      </c>
      <c r="AD4" s="20">
        <v>0</v>
      </c>
      <c r="AE4" s="20">
        <v>0</v>
      </c>
      <c r="AF4" s="20">
        <v>0</v>
      </c>
      <c r="AG4" s="20">
        <v>0</v>
      </c>
      <c r="AH4" s="20">
        <v>0</v>
      </c>
      <c r="AI4" s="20">
        <v>0</v>
      </c>
      <c r="AJ4" s="20">
        <v>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0</v>
      </c>
      <c r="AT4" s="20">
        <v>0</v>
      </c>
      <c r="AU4" s="20">
        <v>0</v>
      </c>
      <c r="AV4" s="20">
        <v>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>
        <v>0</v>
      </c>
      <c r="BD4" s="20">
        <v>0</v>
      </c>
      <c r="BE4" s="20">
        <v>0</v>
      </c>
      <c r="BF4" s="20">
        <v>0</v>
      </c>
      <c r="BG4" s="20">
        <v>0</v>
      </c>
      <c r="BH4" s="20">
        <v>0</v>
      </c>
      <c r="BI4" s="20">
        <v>0</v>
      </c>
      <c r="BJ4" s="20">
        <v>0</v>
      </c>
      <c r="BK4" s="20">
        <v>0</v>
      </c>
      <c r="BL4" s="20">
        <v>0</v>
      </c>
      <c r="BM4" s="20">
        <v>0</v>
      </c>
      <c r="BN4" s="20">
        <v>0</v>
      </c>
      <c r="BO4" s="20">
        <v>0</v>
      </c>
      <c r="BP4" s="20">
        <v>0</v>
      </c>
      <c r="BQ4" s="20">
        <v>0</v>
      </c>
      <c r="BR4" s="20">
        <v>0</v>
      </c>
      <c r="BS4" s="20">
        <v>0</v>
      </c>
      <c r="BT4" s="20">
        <v>0</v>
      </c>
      <c r="BU4" s="20">
        <v>0</v>
      </c>
      <c r="BV4" s="20">
        <v>0</v>
      </c>
      <c r="BY4" s="20"/>
      <c r="BZ4" s="20"/>
      <c r="CA4" s="20"/>
      <c r="CB4" s="20"/>
      <c r="CC4" s="20"/>
      <c r="CD4" s="20"/>
      <c r="CE4" s="20"/>
      <c r="CF4" s="20"/>
    </row>
    <row r="5" spans="1:84" x14ac:dyDescent="0.25">
      <c r="A5" s="22" t="s">
        <v>58</v>
      </c>
      <c r="B5" s="20">
        <v>2395.4429017000002</v>
      </c>
      <c r="C5" s="20">
        <v>31.012329727000001</v>
      </c>
      <c r="D5" s="20">
        <v>149.60116656</v>
      </c>
      <c r="E5" s="20">
        <v>282.25241186</v>
      </c>
      <c r="F5" s="20">
        <v>198.81187681</v>
      </c>
      <c r="G5" s="20">
        <v>15.252893903</v>
      </c>
      <c r="H5" s="20">
        <v>745.31898314</v>
      </c>
      <c r="J5" s="22" t="s">
        <v>58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  <c r="AF5" s="20">
        <v>0</v>
      </c>
      <c r="AG5" s="20">
        <v>0</v>
      </c>
      <c r="AH5" s="20">
        <v>0</v>
      </c>
      <c r="AI5" s="20">
        <v>0</v>
      </c>
      <c r="AJ5" s="20">
        <v>0</v>
      </c>
      <c r="AK5" s="20">
        <v>0</v>
      </c>
      <c r="AL5" s="20">
        <v>0</v>
      </c>
      <c r="AM5" s="20">
        <v>0</v>
      </c>
      <c r="AN5" s="20">
        <v>0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>
        <v>0</v>
      </c>
      <c r="BD5" s="20">
        <v>0</v>
      </c>
      <c r="BE5" s="20">
        <v>0</v>
      </c>
      <c r="BF5" s="20">
        <v>0</v>
      </c>
      <c r="BG5" s="20">
        <v>0</v>
      </c>
      <c r="BH5" s="20">
        <v>0</v>
      </c>
      <c r="BI5" s="20">
        <v>0</v>
      </c>
      <c r="BJ5" s="20">
        <v>0</v>
      </c>
      <c r="BK5" s="20">
        <v>0</v>
      </c>
      <c r="BL5" s="20">
        <v>0</v>
      </c>
      <c r="BM5" s="20">
        <v>0</v>
      </c>
      <c r="BN5" s="20">
        <v>0</v>
      </c>
      <c r="BO5" s="20">
        <v>0</v>
      </c>
      <c r="BP5" s="20">
        <v>0</v>
      </c>
      <c r="BQ5" s="20">
        <v>0</v>
      </c>
      <c r="BR5" s="20">
        <v>0</v>
      </c>
      <c r="BS5" s="20">
        <v>0</v>
      </c>
      <c r="BT5" s="20">
        <v>0</v>
      </c>
      <c r="BU5" s="20">
        <v>0</v>
      </c>
      <c r="BV5" s="20">
        <v>0</v>
      </c>
      <c r="BY5" s="20"/>
      <c r="BZ5" s="20"/>
      <c r="CA5" s="20"/>
      <c r="CB5" s="20"/>
      <c r="CC5" s="20"/>
      <c r="CD5" s="20"/>
      <c r="CE5" s="20"/>
      <c r="CF5" s="20"/>
    </row>
    <row r="6" spans="1:84" s="13" customFormat="1" x14ac:dyDescent="0.25">
      <c r="A6" s="13" t="s">
        <v>175</v>
      </c>
      <c r="B6" s="34">
        <v>42.280936902000001</v>
      </c>
      <c r="C6" s="34">
        <v>0.35065337959999998</v>
      </c>
      <c r="D6" s="34">
        <v>2.9403791483999999</v>
      </c>
      <c r="E6" s="34">
        <v>5.1113689728000002</v>
      </c>
      <c r="F6" s="34">
        <v>3.8711629842000002</v>
      </c>
      <c r="G6" s="34">
        <v>0.34378110099999998</v>
      </c>
      <c r="H6" s="34">
        <v>7.7396442808000003</v>
      </c>
      <c r="J6" s="13" t="s">
        <v>175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0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>
        <v>0</v>
      </c>
      <c r="BM6" s="34">
        <v>0</v>
      </c>
      <c r="BN6" s="34">
        <v>0</v>
      </c>
      <c r="BO6" s="34">
        <v>0</v>
      </c>
      <c r="BP6" s="34">
        <v>0</v>
      </c>
      <c r="BQ6" s="34">
        <v>0</v>
      </c>
      <c r="BR6" s="34">
        <v>0</v>
      </c>
      <c r="BS6" s="34">
        <v>0</v>
      </c>
      <c r="BT6" s="34">
        <v>0</v>
      </c>
      <c r="BU6" s="34">
        <v>0</v>
      </c>
      <c r="BV6" s="34">
        <v>0</v>
      </c>
      <c r="BW6" s="34"/>
      <c r="BY6" s="34"/>
      <c r="BZ6" s="34"/>
      <c r="CA6" s="34"/>
      <c r="CB6" s="34"/>
      <c r="CC6" s="34"/>
      <c r="CD6" s="34"/>
      <c r="CE6" s="34"/>
      <c r="CF6" s="34"/>
    </row>
    <row r="7" spans="1:84" x14ac:dyDescent="0.25">
      <c r="A7" s="22" t="s">
        <v>119</v>
      </c>
      <c r="B7" s="20">
        <v>1254.4941034000001</v>
      </c>
      <c r="C7" s="20">
        <v>23.725769503999999</v>
      </c>
      <c r="D7" s="20">
        <v>51.355975944000001</v>
      </c>
      <c r="E7" s="20">
        <v>182.54242073</v>
      </c>
      <c r="F7" s="20">
        <v>153.69989466000001</v>
      </c>
      <c r="G7" s="20">
        <v>10.939473034000001</v>
      </c>
      <c r="H7" s="20">
        <v>311.57210044999999</v>
      </c>
      <c r="J7" s="22" t="s">
        <v>119</v>
      </c>
      <c r="K7" s="20">
        <v>1.1479197120322699</v>
      </c>
      <c r="L7" s="20">
        <v>0.16763783096391499</v>
      </c>
      <c r="M7" s="20">
        <v>0.150874346050033</v>
      </c>
      <c r="N7" s="20">
        <v>0.150874346050033</v>
      </c>
      <c r="O7" s="20">
        <v>0.215180062831726</v>
      </c>
      <c r="P7" s="20">
        <v>0</v>
      </c>
      <c r="Q7" s="20">
        <v>0.14767868905901199</v>
      </c>
      <c r="R7" s="20">
        <v>1.42013481153237</v>
      </c>
      <c r="S7" s="20">
        <v>56.769346054002199</v>
      </c>
      <c r="T7" s="20">
        <v>0.338470669323236</v>
      </c>
      <c r="U7" s="20">
        <v>0.18121028483275101</v>
      </c>
      <c r="V7" s="20">
        <v>8.1423539770829501E-2</v>
      </c>
      <c r="W7" s="20">
        <v>5.4388677484305797E-3</v>
      </c>
      <c r="X7" s="20">
        <v>0.87650866692019802</v>
      </c>
      <c r="Y7" s="20">
        <v>0.66496542718409102</v>
      </c>
      <c r="Z7" s="20">
        <v>0.66496542718409102</v>
      </c>
      <c r="AA7" s="20">
        <v>19144.7729140142</v>
      </c>
      <c r="AB7" s="20">
        <v>0</v>
      </c>
      <c r="AC7" s="20">
        <v>7.5049912145813594E-2</v>
      </c>
      <c r="AD7" s="20">
        <v>3.0211260009369599E-2</v>
      </c>
      <c r="AE7" s="20">
        <v>6.96745634907984E-3</v>
      </c>
      <c r="AF7" s="20">
        <v>0.25275545208529598</v>
      </c>
      <c r="AG7" s="20">
        <v>0.60429484486626195</v>
      </c>
      <c r="AH7" s="20">
        <v>0</v>
      </c>
      <c r="AI7" s="20">
        <v>1.0004039528872199</v>
      </c>
      <c r="AJ7" s="20">
        <v>0</v>
      </c>
      <c r="AK7" s="20">
        <v>6.5617004249408799</v>
      </c>
      <c r="AL7" s="20">
        <v>2.2267892216030898</v>
      </c>
      <c r="AM7" s="20">
        <v>0.24742324443195099</v>
      </c>
      <c r="AN7" s="20">
        <v>2.47421246603504</v>
      </c>
      <c r="AO7" s="20">
        <v>0</v>
      </c>
      <c r="AP7" s="20">
        <v>0.45837581970601299</v>
      </c>
      <c r="AQ7" s="20">
        <v>1.19606585205884E-3</v>
      </c>
      <c r="AR7" s="20">
        <v>0.60307087914813395</v>
      </c>
      <c r="AS7" s="20">
        <v>2.8682837568963299E-2</v>
      </c>
      <c r="AT7" s="20">
        <v>1.6077272000749501E-2</v>
      </c>
      <c r="AU7" s="20">
        <v>0.25086823525521201</v>
      </c>
      <c r="AV7" s="20">
        <v>1.39804229567287E-3</v>
      </c>
      <c r="AW7" s="20">
        <v>0</v>
      </c>
      <c r="AX7" s="20">
        <v>9.3434745944873405E-3</v>
      </c>
      <c r="AY7" s="20">
        <v>9.5210704990712998</v>
      </c>
      <c r="AZ7" s="20">
        <v>7.7672732030401699</v>
      </c>
      <c r="BA7" s="20">
        <v>1.7537972960311199</v>
      </c>
      <c r="BB7" s="20">
        <v>1.39031178866493E-3</v>
      </c>
      <c r="BC7" s="20">
        <v>3.88337549672889E-5</v>
      </c>
      <c r="BD7" s="20">
        <v>1.24191361188732</v>
      </c>
      <c r="BE7" s="20">
        <v>9.4755424747984096E-4</v>
      </c>
      <c r="BF7" s="20">
        <v>2.5482914730732902</v>
      </c>
      <c r="BG7" s="20">
        <v>8.5822847599993299E-3</v>
      </c>
      <c r="BH7" s="20">
        <v>2.1824258558066898E-3</v>
      </c>
      <c r="BI7" s="20">
        <v>3.6410834614769798</v>
      </c>
      <c r="BJ7" s="20">
        <v>7.5528772631822602E-2</v>
      </c>
      <c r="BK7" s="20">
        <v>4.8154058984661297E-3</v>
      </c>
      <c r="BL7" s="20">
        <v>1.0345409150283501E-2</v>
      </c>
      <c r="BM7" s="20">
        <v>1.16503579754956E-4</v>
      </c>
      <c r="BN7" s="20">
        <v>0.56736176193389398</v>
      </c>
      <c r="BO7" s="20">
        <v>0.13785013661932199</v>
      </c>
      <c r="BP7" s="20">
        <v>0</v>
      </c>
      <c r="BQ7" s="20">
        <v>6.6469039915562994E-2</v>
      </c>
      <c r="BR7" s="20">
        <v>0.19675962571471001</v>
      </c>
      <c r="BS7" s="20">
        <v>0</v>
      </c>
      <c r="BT7" s="20">
        <v>0.107118148845053</v>
      </c>
      <c r="BU7" s="20">
        <v>6.1746330682275303</v>
      </c>
      <c r="BV7" s="20">
        <v>4.5315451584296403E-2</v>
      </c>
      <c r="BY7" s="23" t="str">
        <f>IF(AB7&lt;&gt;0,AB7/AN7,"")</f>
        <v/>
      </c>
      <c r="BZ7" s="18">
        <f t="shared" ref="BZ7:BZ9" si="0">IF(S7&lt;&gt;0,(S7-B7)/B7,"")</f>
        <v>-0.95474721969585763</v>
      </c>
      <c r="CA7" s="18">
        <f t="shared" ref="CA7:CA9" si="1">IF(AI7&lt;&gt;0,(AI7-C7)/C7,"")</f>
        <v>-0.95783470994613862</v>
      </c>
      <c r="CB7" s="18">
        <f t="shared" ref="CB7:CB9" si="2">IF(AN7&lt;&gt;0,(AN7-D7)/D7,"")</f>
        <v>-0.95182230654650601</v>
      </c>
      <c r="CC7" s="18">
        <f t="shared" ref="CC7:CC9" si="3">IF(AY7&lt;&gt;0,(AY7-E7)/E7,"")</f>
        <v>-0.94784187444761681</v>
      </c>
      <c r="CD7" s="18">
        <f t="shared" ref="CD7:CD9" si="4">IF(AZ7&lt;&gt;0,(AZ7-F7)/F7,"")</f>
        <v>-0.94946468102517456</v>
      </c>
      <c r="CE7" s="18">
        <f t="shared" ref="CE7:CE9" si="5">IF(BN7&lt;&gt;0,(BN7-G7)/G7,"")</f>
        <v>-0.9481362804066954</v>
      </c>
      <c r="CF7" s="18">
        <f t="shared" ref="CF7:CF9" si="6">IF(BU7&lt;&gt;0,(BU7-H7)/H7,"")</f>
        <v>-0.98018232999902888</v>
      </c>
    </row>
    <row r="8" spans="1:84" x14ac:dyDescent="0.25">
      <c r="A8" s="22" t="s">
        <v>75</v>
      </c>
      <c r="B8" s="20">
        <v>435.18382099000002</v>
      </c>
      <c r="C8" s="20">
        <v>7.9757202444999997</v>
      </c>
      <c r="D8" s="20">
        <v>17.113379935000001</v>
      </c>
      <c r="E8" s="20">
        <v>53.040082085000002</v>
      </c>
      <c r="F8" s="20">
        <v>45.479662779999998</v>
      </c>
      <c r="G8" s="20">
        <v>3.4162065353000002</v>
      </c>
      <c r="H8" s="20">
        <v>138.21593901</v>
      </c>
      <c r="J8" s="22" t="s">
        <v>75</v>
      </c>
      <c r="K8" s="20">
        <v>14.6205869215209</v>
      </c>
      <c r="L8" s="20">
        <v>4.0384183359843897</v>
      </c>
      <c r="M8" s="20">
        <v>6.4418606194348396</v>
      </c>
      <c r="N8" s="20">
        <v>6.4418606194348396</v>
      </c>
      <c r="O8" s="20">
        <v>11.6102951834521</v>
      </c>
      <c r="P8" s="20">
        <v>4.3912163900417201E-3</v>
      </c>
      <c r="Q8" s="20">
        <v>2.5577473998136999</v>
      </c>
      <c r="R8" s="20">
        <v>30.604801288381001</v>
      </c>
      <c r="S8" s="20">
        <v>435.18368932466899</v>
      </c>
      <c r="T8" s="20">
        <v>7.7568013075613003</v>
      </c>
      <c r="U8" s="20">
        <v>5.06313388746507</v>
      </c>
      <c r="V8" s="20">
        <v>1.55074481760611</v>
      </c>
      <c r="W8" s="20">
        <v>6.9277263670364894E-2</v>
      </c>
      <c r="X8" s="20">
        <v>11.1636974900378</v>
      </c>
      <c r="Y8" s="20">
        <v>11.516151026086099</v>
      </c>
      <c r="Z8" s="20">
        <v>11.516151026086099</v>
      </c>
      <c r="AA8" s="20">
        <v>112104.804272557</v>
      </c>
      <c r="AB8" s="20">
        <v>0</v>
      </c>
      <c r="AC8" s="20">
        <v>2.10802916891262</v>
      </c>
      <c r="AD8" s="20">
        <v>0.62374849191289505</v>
      </c>
      <c r="AE8" s="20">
        <v>0.58100216829499995</v>
      </c>
      <c r="AF8" s="20">
        <v>3.9725430689440402</v>
      </c>
      <c r="AG8" s="20">
        <v>7.6966495662957302</v>
      </c>
      <c r="AH8" s="20">
        <v>0</v>
      </c>
      <c r="AI8" s="20">
        <v>7.9757178524777101</v>
      </c>
      <c r="AJ8" s="20">
        <v>0</v>
      </c>
      <c r="AK8" s="20">
        <v>147.804121320348</v>
      </c>
      <c r="AL8" s="20">
        <v>15.4020403776517</v>
      </c>
      <c r="AM8" s="20">
        <v>1.7113428903696599</v>
      </c>
      <c r="AN8" s="20">
        <v>17.113383268021401</v>
      </c>
      <c r="AO8" s="20">
        <v>0</v>
      </c>
      <c r="AP8" s="20">
        <v>8.1656780314930195</v>
      </c>
      <c r="AQ8" s="20">
        <v>8.5926156186444808E-3</v>
      </c>
      <c r="AR8" s="20">
        <v>26.999846488863898</v>
      </c>
      <c r="AS8" s="20">
        <v>0.13136139817126599</v>
      </c>
      <c r="AT8" s="20">
        <v>1.0564054740764</v>
      </c>
      <c r="AU8" s="20">
        <v>2.30361370613491</v>
      </c>
      <c r="AV8" s="20">
        <v>7.3158319416657003E-3</v>
      </c>
      <c r="AW8" s="20">
        <v>0</v>
      </c>
      <c r="AX8" s="20">
        <v>0.80768835463549304</v>
      </c>
      <c r="AY8" s="20">
        <v>53.0415213988326</v>
      </c>
      <c r="AZ8" s="20">
        <v>45.481103182041103</v>
      </c>
      <c r="BA8" s="20">
        <v>7.5604182167914997</v>
      </c>
      <c r="BB8" s="20">
        <v>1.4963597281701E-2</v>
      </c>
      <c r="BC8" s="20">
        <v>1.7298544398331101E-4</v>
      </c>
      <c r="BD8" s="20">
        <v>5.7922934131406398</v>
      </c>
      <c r="BE8" s="20">
        <v>7.5495779802355598E-2</v>
      </c>
      <c r="BF8" s="20">
        <v>14.3081487237994</v>
      </c>
      <c r="BG8" s="20">
        <v>0.234100288254325</v>
      </c>
      <c r="BH8" s="20">
        <v>4.7807723893141897E-2</v>
      </c>
      <c r="BI8" s="20">
        <v>20.4438009887729</v>
      </c>
      <c r="BJ8" s="20">
        <v>1.82916848757419</v>
      </c>
      <c r="BK8" s="20">
        <v>2.3083020552588498E-2</v>
      </c>
      <c r="BL8" s="20">
        <v>0.225631497434371</v>
      </c>
      <c r="BM8" s="20">
        <v>6.27783087242403E-4</v>
      </c>
      <c r="BN8" s="20">
        <v>3.4161996946598499</v>
      </c>
      <c r="BO8" s="20">
        <v>3.7125399218108699</v>
      </c>
      <c r="BP8" s="20">
        <v>0</v>
      </c>
      <c r="BQ8" s="20">
        <v>0.84732170332225498</v>
      </c>
      <c r="BR8" s="20">
        <v>4.8644844067968496</v>
      </c>
      <c r="BS8" s="20">
        <v>0</v>
      </c>
      <c r="BT8" s="20">
        <v>8.8806179248995498</v>
      </c>
      <c r="BU8" s="20">
        <v>138.215885293517</v>
      </c>
      <c r="BV8" s="20">
        <v>2.3004873060180602</v>
      </c>
      <c r="BY8" s="23"/>
      <c r="BZ8" s="18">
        <f t="shared" si="0"/>
        <v>-3.0255107077731492E-7</v>
      </c>
      <c r="CA8" s="18">
        <f t="shared" si="1"/>
        <v>-2.9991301302554113E-7</v>
      </c>
      <c r="CB8" s="18">
        <f t="shared" si="2"/>
        <v>1.9476114086572404E-7</v>
      </c>
      <c r="CC8" s="18">
        <f t="shared" si="3"/>
        <v>2.7136342479484743E-5</v>
      </c>
      <c r="CD8" s="18">
        <f t="shared" si="4"/>
        <v>3.1671343916349069E-5</v>
      </c>
      <c r="CE8" s="18">
        <f t="shared" si="5"/>
        <v>-2.0024082500998048E-6</v>
      </c>
      <c r="CF8" s="18">
        <f t="shared" si="6"/>
        <v>-3.8864173972820807E-7</v>
      </c>
    </row>
    <row r="9" spans="1:84" x14ac:dyDescent="0.25">
      <c r="A9" s="22" t="s">
        <v>69</v>
      </c>
      <c r="B9" s="20">
        <v>2134.7881971000002</v>
      </c>
      <c r="C9" s="20">
        <v>41.240944075000002</v>
      </c>
      <c r="D9" s="20">
        <v>65.899742869999997</v>
      </c>
      <c r="E9" s="20">
        <v>294.11325459</v>
      </c>
      <c r="F9" s="20">
        <v>257.50833784999998</v>
      </c>
      <c r="G9" s="20">
        <v>19.095258767000001</v>
      </c>
      <c r="H9" s="20">
        <v>581.29987152000001</v>
      </c>
      <c r="J9" s="22" t="s">
        <v>69</v>
      </c>
      <c r="K9" s="20">
        <v>102.592105069638</v>
      </c>
      <c r="L9" s="20">
        <v>15.923382331971901</v>
      </c>
      <c r="M9" s="20">
        <v>15.719219159694999</v>
      </c>
      <c r="N9" s="20">
        <v>15.719219159694999</v>
      </c>
      <c r="O9" s="20">
        <v>23.617386590386701</v>
      </c>
      <c r="P9" s="20">
        <v>2.1715806372459802E-3</v>
      </c>
      <c r="Q9" s="20">
        <v>13.533230016018701</v>
      </c>
      <c r="R9" s="20">
        <v>133.11038998373999</v>
      </c>
      <c r="S9" s="20">
        <v>2134.7878437143399</v>
      </c>
      <c r="T9" s="20">
        <v>31.953767353957499</v>
      </c>
      <c r="U9" s="20">
        <v>17.5575071469435</v>
      </c>
      <c r="V9" s="20">
        <v>7.5310779393508396</v>
      </c>
      <c r="W9" s="20">
        <v>0.48610730142980701</v>
      </c>
      <c r="X9" s="20">
        <v>78.335282089650903</v>
      </c>
      <c r="Y9" s="20">
        <v>60.935944707418997</v>
      </c>
      <c r="Z9" s="20">
        <v>60.935944707418997</v>
      </c>
      <c r="AA9" s="20">
        <v>634743.50433924701</v>
      </c>
      <c r="AB9" s="20">
        <v>0</v>
      </c>
      <c r="AC9" s="20">
        <v>7.27697748287284</v>
      </c>
      <c r="AD9" s="20">
        <v>2.8182359515357902</v>
      </c>
      <c r="AE9" s="20">
        <v>0.866136013723937</v>
      </c>
      <c r="AF9" s="20">
        <v>22.961888690840301</v>
      </c>
      <c r="AG9" s="20">
        <v>54.007111796160601</v>
      </c>
      <c r="AH9" s="20">
        <v>0</v>
      </c>
      <c r="AI9" s="20">
        <v>41.240933547181598</v>
      </c>
      <c r="AJ9" s="20">
        <v>0</v>
      </c>
      <c r="AK9" s="20">
        <v>618.19659341810097</v>
      </c>
      <c r="AL9" s="20">
        <v>59.309741012031701</v>
      </c>
      <c r="AM9" s="20">
        <v>6.5899730264499503</v>
      </c>
      <c r="AN9" s="20">
        <v>65.899714038481605</v>
      </c>
      <c r="AO9" s="20">
        <v>0</v>
      </c>
      <c r="AP9" s="20">
        <v>42.116946570986002</v>
      </c>
      <c r="AQ9" s="20">
        <v>4.1807553034937703E-2</v>
      </c>
      <c r="AR9" s="20">
        <v>63.451392685064199</v>
      </c>
      <c r="AS9" s="20">
        <v>0.90142344725717405</v>
      </c>
      <c r="AT9" s="20">
        <v>1.8360771727927501</v>
      </c>
      <c r="AU9" s="20">
        <v>9.4477069175526402</v>
      </c>
      <c r="AV9" s="20">
        <v>4.5172758588380497E-2</v>
      </c>
      <c r="AW9" s="20">
        <v>0</v>
      </c>
      <c r="AX9" s="20">
        <v>1.3294150366242801</v>
      </c>
      <c r="AY9" s="20">
        <v>294.12670962747302</v>
      </c>
      <c r="AZ9" s="20">
        <v>257.52180257984799</v>
      </c>
      <c r="BA9" s="20">
        <v>36.604907047625296</v>
      </c>
      <c r="BB9" s="20">
        <v>5.5332907841289199E-2</v>
      </c>
      <c r="BC9" s="20">
        <v>1.21386619046831E-3</v>
      </c>
      <c r="BD9" s="20">
        <v>39.171576470069503</v>
      </c>
      <c r="BE9" s="20">
        <v>0.12613404652854701</v>
      </c>
      <c r="BF9" s="20">
        <v>83.657386751324097</v>
      </c>
      <c r="BG9" s="20">
        <v>0.53349813985019501</v>
      </c>
      <c r="BH9" s="20">
        <v>0.119792478932081</v>
      </c>
      <c r="BI9" s="20">
        <v>119.53224171475399</v>
      </c>
      <c r="BJ9" s="20">
        <v>7.1788303554401702</v>
      </c>
      <c r="BK9" s="20">
        <v>0.152729630670701</v>
      </c>
      <c r="BL9" s="20">
        <v>0.56650478127393999</v>
      </c>
      <c r="BM9" s="20">
        <v>3.7889065626085E-3</v>
      </c>
      <c r="BN9" s="20">
        <v>19.095262465759401</v>
      </c>
      <c r="BO9" s="20">
        <v>13.2877160059855</v>
      </c>
      <c r="BP9" s="20">
        <v>0</v>
      </c>
      <c r="BQ9" s="20">
        <v>5.9408707553220097</v>
      </c>
      <c r="BR9" s="20">
        <v>18.751237029249801</v>
      </c>
      <c r="BS9" s="20">
        <v>0</v>
      </c>
      <c r="BT9" s="20">
        <v>13.2904807063608</v>
      </c>
      <c r="BU9" s="20">
        <v>581.29979871801197</v>
      </c>
      <c r="BV9" s="20">
        <v>4.9021325527924198</v>
      </c>
      <c r="BY9" s="23" t="str">
        <f t="shared" ref="BY9:BY51" si="7">IF(AB9&lt;&gt;0,AB9/AN9,"")</f>
        <v/>
      </c>
      <c r="BZ9" s="18">
        <f t="shared" si="0"/>
        <v>-1.6553663763879486E-7</v>
      </c>
      <c r="CA9" s="18">
        <f t="shared" si="1"/>
        <v>-2.5527588273853262E-7</v>
      </c>
      <c r="CB9" s="18">
        <f t="shared" si="2"/>
        <v>-4.3750577978970628E-7</v>
      </c>
      <c r="CC9" s="18">
        <f t="shared" si="3"/>
        <v>4.5747810624104856E-5</v>
      </c>
      <c r="CD9" s="18">
        <f t="shared" si="4"/>
        <v>5.2288519899707762E-5</v>
      </c>
      <c r="CE9" s="18">
        <f t="shared" si="5"/>
        <v>1.9370040727004444E-7</v>
      </c>
      <c r="CF9" s="18">
        <f t="shared" si="6"/>
        <v>-1.2523998646251729E-7</v>
      </c>
    </row>
    <row r="10" spans="1:84" x14ac:dyDescent="0.25">
      <c r="A10" s="22" t="s">
        <v>120</v>
      </c>
      <c r="B10" s="20">
        <v>5936.8631278000003</v>
      </c>
      <c r="C10" s="20">
        <v>109.08551023</v>
      </c>
      <c r="D10" s="20">
        <v>201.07234127999999</v>
      </c>
      <c r="E10" s="20">
        <v>812.61874559</v>
      </c>
      <c r="F10" s="20">
        <v>701.20081975000005</v>
      </c>
      <c r="G10" s="20">
        <v>52.759054130999999</v>
      </c>
      <c r="H10" s="20">
        <v>1644.4947714</v>
      </c>
      <c r="J10" s="22" t="s">
        <v>120</v>
      </c>
      <c r="K10" s="20">
        <v>263.61284640729201</v>
      </c>
      <c r="L10" s="20">
        <v>45.734437984699902</v>
      </c>
      <c r="M10" s="20">
        <v>51.835746074015702</v>
      </c>
      <c r="N10" s="20">
        <v>51.835746074015702</v>
      </c>
      <c r="O10" s="20">
        <v>83.142450151292195</v>
      </c>
      <c r="P10" s="20">
        <v>1.6698011344543798E-2</v>
      </c>
      <c r="Q10" s="20">
        <v>36.487562731215803</v>
      </c>
      <c r="R10" s="20">
        <v>373.72248390151901</v>
      </c>
      <c r="S10" s="20">
        <v>5936.8613722669497</v>
      </c>
      <c r="T10" s="20">
        <v>90.830557758957596</v>
      </c>
      <c r="U10" s="20">
        <v>52.090197388051998</v>
      </c>
      <c r="V10" s="20">
        <v>20.651864113824601</v>
      </c>
      <c r="W10" s="20">
        <v>1.24905183323674</v>
      </c>
      <c r="X10" s="20">
        <v>201.28432059061799</v>
      </c>
      <c r="Y10" s="20">
        <v>164.29056788879799</v>
      </c>
      <c r="Z10" s="20">
        <v>164.29056788879799</v>
      </c>
      <c r="AA10" s="20">
        <v>1728421.0044213601</v>
      </c>
      <c r="AB10" s="20">
        <v>0</v>
      </c>
      <c r="AC10" s="20">
        <v>21.6155735495295</v>
      </c>
      <c r="AD10" s="20">
        <v>7.8465433363228003</v>
      </c>
      <c r="AE10" s="20">
        <v>3.4719506527443902</v>
      </c>
      <c r="AF10" s="20">
        <v>60.9083907154549</v>
      </c>
      <c r="AG10" s="20">
        <v>138.77251974205899</v>
      </c>
      <c r="AH10" s="20">
        <v>0</v>
      </c>
      <c r="AI10" s="20">
        <v>109.08549303615</v>
      </c>
      <c r="AJ10" s="20">
        <v>0</v>
      </c>
      <c r="AK10" s="20">
        <v>1751.0957002155001</v>
      </c>
      <c r="AL10" s="20">
        <v>180.965096777393</v>
      </c>
      <c r="AM10" s="20">
        <v>20.107226603173501</v>
      </c>
      <c r="AN10" s="20">
        <v>201.07232338056701</v>
      </c>
      <c r="AO10" s="20">
        <v>0</v>
      </c>
      <c r="AP10" s="20">
        <v>114.113607478077</v>
      </c>
      <c r="AQ10" s="20">
        <v>0.118869808253002</v>
      </c>
      <c r="AR10" s="20">
        <v>211.953129178723</v>
      </c>
      <c r="AS10" s="20">
        <v>2.33880638458528</v>
      </c>
      <c r="AT10" s="20">
        <v>8.0443727133936207</v>
      </c>
      <c r="AU10" s="20">
        <v>28.367138014848098</v>
      </c>
      <c r="AV10" s="20">
        <v>0.120251701692598</v>
      </c>
      <c r="AW10" s="20">
        <v>0</v>
      </c>
      <c r="AX10" s="20">
        <v>6.0025185711844804</v>
      </c>
      <c r="AY10" s="20">
        <v>812.65144026543601</v>
      </c>
      <c r="AZ10" s="20">
        <v>701.23354799429001</v>
      </c>
      <c r="BA10" s="20">
        <v>111.417892271146</v>
      </c>
      <c r="BB10" s="20">
        <v>0.172260746154312</v>
      </c>
      <c r="BC10" s="20">
        <v>3.1332203464563401E-3</v>
      </c>
      <c r="BD10" s="20">
        <v>101.982506875664</v>
      </c>
      <c r="BE10" s="20">
        <v>0.56478549028037195</v>
      </c>
      <c r="BF10" s="20">
        <v>225.85897077222299</v>
      </c>
      <c r="BG10" s="20">
        <v>2.0344320397713802</v>
      </c>
      <c r="BH10" s="20">
        <v>0.43702963563109998</v>
      </c>
      <c r="BI10" s="20">
        <v>322.71377513957998</v>
      </c>
      <c r="BJ10" s="20">
        <v>20.641885479499699</v>
      </c>
      <c r="BK10" s="20">
        <v>0.39970369880454298</v>
      </c>
      <c r="BL10" s="20">
        <v>2.0648479086404601</v>
      </c>
      <c r="BM10" s="20">
        <v>1.0145273235337799E-2</v>
      </c>
      <c r="BN10" s="20">
        <v>52.759038828904799</v>
      </c>
      <c r="BO10" s="20">
        <v>39.0975430303344</v>
      </c>
      <c r="BP10" s="20">
        <v>0</v>
      </c>
      <c r="BQ10" s="20">
        <v>15.267032481006099</v>
      </c>
      <c r="BR10" s="20">
        <v>54.153056908524697</v>
      </c>
      <c r="BS10" s="20">
        <v>0</v>
      </c>
      <c r="BT10" s="20">
        <v>53.180713948312601</v>
      </c>
      <c r="BU10" s="20">
        <v>1644.4942792263901</v>
      </c>
      <c r="BV10" s="20">
        <v>16.959425662896699</v>
      </c>
      <c r="BY10" s="23" t="str">
        <f t="shared" si="7"/>
        <v/>
      </c>
      <c r="BZ10" s="18">
        <f t="shared" ref="BZ10" si="8">IF(S10&lt;&gt;0,(S10-B10)/B10,"")</f>
        <v>-2.9570044192310492E-7</v>
      </c>
      <c r="CA10" s="18">
        <f t="shared" ref="CA10" si="9">IF(AI10&lt;&gt;0,(AI10-C10)/C10,"")</f>
        <v>-1.5761809210612263E-7</v>
      </c>
      <c r="CB10" s="18">
        <f t="shared" ref="CB10" si="10">IF(AN10&lt;&gt;0,(AN10-D10)/D10,"")</f>
        <v>-8.9019866491156028E-8</v>
      </c>
      <c r="CC10" s="18">
        <f t="shared" ref="CC10" si="11">IF(AY10&lt;&gt;0,(AY10-E10)/E10,"")</f>
        <v>4.0233720442010275E-5</v>
      </c>
      <c r="CD10" s="18">
        <f t="shared" ref="CD10" si="12">IF(AZ10&lt;&gt;0,(AZ10-F10)/F10,"")</f>
        <v>4.6674566498117541E-5</v>
      </c>
      <c r="CE10" s="18">
        <f t="shared" ref="CE10" si="13">IF(BN10&lt;&gt;0,(BN10-G10)/G10,"")</f>
        <v>-2.9003733012058813E-7</v>
      </c>
      <c r="CF10" s="18">
        <f t="shared" ref="CF10" si="14">IF(BU10&lt;&gt;0,(BU10-H10)/H10,"")</f>
        <v>-2.9928560338851322E-7</v>
      </c>
    </row>
    <row r="11" spans="1:84" x14ac:dyDescent="0.25">
      <c r="A11" s="22" t="s">
        <v>121</v>
      </c>
      <c r="B11" s="20">
        <v>51038.377799000002</v>
      </c>
      <c r="C11" s="20">
        <v>861.30158587999995</v>
      </c>
      <c r="D11" s="20">
        <v>1973.6544506</v>
      </c>
      <c r="E11" s="20">
        <v>7957.5395915999998</v>
      </c>
      <c r="F11" s="20">
        <v>6539.6432183999996</v>
      </c>
      <c r="G11" s="20">
        <v>491.16951432000002</v>
      </c>
      <c r="H11" s="20">
        <v>13618.197009</v>
      </c>
      <c r="J11" s="22" t="s">
        <v>121</v>
      </c>
      <c r="K11" s="20">
        <v>2426.0635574797602</v>
      </c>
      <c r="L11" s="20">
        <v>372.45547342786</v>
      </c>
      <c r="M11" s="20">
        <v>361.99627997103801</v>
      </c>
      <c r="N11" s="20">
        <v>361.99627997103801</v>
      </c>
      <c r="O11" s="20">
        <v>539.41065638701002</v>
      </c>
      <c r="P11" s="20">
        <v>4.1904286017736103E-2</v>
      </c>
      <c r="Q11" s="20">
        <v>318.572956029664</v>
      </c>
      <c r="R11" s="20">
        <v>3120.81531690784</v>
      </c>
      <c r="S11" s="20">
        <v>51038.368471700902</v>
      </c>
      <c r="T11" s="20">
        <v>748.21715598847504</v>
      </c>
      <c r="U11" s="20">
        <v>409.26547936460503</v>
      </c>
      <c r="V11" s="20">
        <v>176.987051453264</v>
      </c>
      <c r="W11" s="20">
        <v>11.495225948649599</v>
      </c>
      <c r="X11" s="20">
        <v>1852.4454885883199</v>
      </c>
      <c r="Y11" s="20">
        <v>1434.43678848164</v>
      </c>
      <c r="Z11" s="20">
        <v>1434.43678848164</v>
      </c>
      <c r="AA11" s="20">
        <v>16119854.255394399</v>
      </c>
      <c r="AB11" s="20">
        <v>0</v>
      </c>
      <c r="AC11" s="20">
        <v>169.60441067014</v>
      </c>
      <c r="AD11" s="20">
        <v>66.130622771928699</v>
      </c>
      <c r="AE11" s="20">
        <v>19.423014716242101</v>
      </c>
      <c r="AF11" s="20">
        <v>541.37429941625999</v>
      </c>
      <c r="AG11" s="20">
        <v>1277.1414595574599</v>
      </c>
      <c r="AH11" s="20">
        <v>0</v>
      </c>
      <c r="AI11" s="20">
        <v>861.30147673296995</v>
      </c>
      <c r="AJ11" s="20">
        <v>0</v>
      </c>
      <c r="AK11" s="20">
        <v>14480.695698010801</v>
      </c>
      <c r="AL11" s="20">
        <v>1776.28834722796</v>
      </c>
      <c r="AM11" s="20">
        <v>197.365382511836</v>
      </c>
      <c r="AN11" s="20">
        <v>1973.6537297397899</v>
      </c>
      <c r="AO11" s="20">
        <v>0</v>
      </c>
      <c r="AP11" s="20">
        <v>990.95884495169105</v>
      </c>
      <c r="AQ11" s="20">
        <v>1.03976081648175</v>
      </c>
      <c r="AR11" s="20">
        <v>1458.9077943401801</v>
      </c>
      <c r="AS11" s="20">
        <v>23.3986796739364</v>
      </c>
      <c r="AT11" s="20">
        <v>33.316517169044801</v>
      </c>
      <c r="AU11" s="20">
        <v>228.38620193235101</v>
      </c>
      <c r="AV11" s="20">
        <v>1.1592411686701101</v>
      </c>
      <c r="AW11" s="20">
        <v>0</v>
      </c>
      <c r="AX11" s="20">
        <v>23.344738817330501</v>
      </c>
      <c r="AY11" s="20">
        <v>7957.8978751483901</v>
      </c>
      <c r="AZ11" s="20">
        <v>6540.0019172125803</v>
      </c>
      <c r="BA11" s="20">
        <v>1417.89595793581</v>
      </c>
      <c r="BB11" s="20">
        <v>1.31083930796915</v>
      </c>
      <c r="BC11" s="20">
        <v>3.1579844684380798E-2</v>
      </c>
      <c r="BD11" s="20">
        <v>1015.2691025535</v>
      </c>
      <c r="BE11" s="20">
        <v>2.2356108126787801</v>
      </c>
      <c r="BF11" s="20">
        <v>2133.0407383278998</v>
      </c>
      <c r="BG11" s="20">
        <v>11.005271851937501</v>
      </c>
      <c r="BH11" s="20">
        <v>2.55764552544409</v>
      </c>
      <c r="BI11" s="20">
        <v>3047.7560746705399</v>
      </c>
      <c r="BJ11" s="20">
        <v>167.89642983042901</v>
      </c>
      <c r="BK11" s="20">
        <v>3.9494523300098598</v>
      </c>
      <c r="BL11" s="20">
        <v>12.1034861290695</v>
      </c>
      <c r="BM11" s="20">
        <v>9.6976281023165106E-2</v>
      </c>
      <c r="BN11" s="20">
        <v>491.16942333922998</v>
      </c>
      <c r="BO11" s="20">
        <v>310.01293076226398</v>
      </c>
      <c r="BP11" s="20">
        <v>0</v>
      </c>
      <c r="BQ11" s="20">
        <v>140.48580249294201</v>
      </c>
      <c r="BR11" s="20">
        <v>438.34817328988402</v>
      </c>
      <c r="BS11" s="20">
        <v>0</v>
      </c>
      <c r="BT11" s="20">
        <v>298.11579019957298</v>
      </c>
      <c r="BU11" s="20">
        <v>13618.1931306183</v>
      </c>
      <c r="BV11" s="20">
        <v>112.21565976133699</v>
      </c>
      <c r="BY11" s="23" t="str">
        <f t="shared" si="7"/>
        <v/>
      </c>
      <c r="BZ11" s="18">
        <f t="shared" ref="BZ11:BZ62" si="15">IF(S11&lt;&gt;0,(S11-B11)/B11,"")</f>
        <v>-1.8275069667292099E-7</v>
      </c>
      <c r="CA11" s="18">
        <f t="shared" ref="CA11:CA62" si="16">IF(AI11&lt;&gt;0,(AI11-C11)/C11,"")</f>
        <v>-1.2672335891616359E-7</v>
      </c>
      <c r="CB11" s="18">
        <f t="shared" ref="CB11:CB62" si="17">IF(AN11&lt;&gt;0,(AN11-D11)/D11,"")</f>
        <v>-3.6524134702272623E-7</v>
      </c>
      <c r="CC11" s="18">
        <f t="shared" ref="CC11:CC62" si="18">IF(AY11&lt;&gt;0,(AY11-E11)/E11,"")</f>
        <v>4.5024412918852866E-5</v>
      </c>
      <c r="CD11" s="18">
        <f t="shared" ref="CD11:CD62" si="19">IF(AZ11&lt;&gt;0,(AZ11-F11)/F11,"")</f>
        <v>5.4849905507311327E-5</v>
      </c>
      <c r="CE11" s="18">
        <f t="shared" ref="CE11:CE62" si="20">IF(BN11&lt;&gt;0,(BN11-G11)/G11,"")</f>
        <v>-1.8523293361459699E-7</v>
      </c>
      <c r="CF11" s="18">
        <f t="shared" ref="CF11:CF62" si="21">IF(BU11&lt;&gt;0,(BU11-H11)/H11,"")</f>
        <v>-2.847940661559371E-7</v>
      </c>
    </row>
    <row r="12" spans="1:84" x14ac:dyDescent="0.25">
      <c r="A12" s="22" t="s">
        <v>70</v>
      </c>
      <c r="B12" s="20">
        <v>448360.39919999999</v>
      </c>
      <c r="C12" s="20">
        <v>9217.9162288999996</v>
      </c>
      <c r="D12" s="20">
        <v>18061.812758</v>
      </c>
      <c r="E12" s="20">
        <v>63610.104069000001</v>
      </c>
      <c r="F12" s="20">
        <v>54264.017267000003</v>
      </c>
      <c r="G12" s="20">
        <v>3685.5811537999998</v>
      </c>
      <c r="H12" s="20">
        <v>124317.88889</v>
      </c>
      <c r="J12" s="22" t="s">
        <v>70</v>
      </c>
      <c r="K12" s="20">
        <v>22576.2020193846</v>
      </c>
      <c r="L12" s="20">
        <v>3388.9946592921801</v>
      </c>
      <c r="M12" s="20">
        <v>3185.84577752116</v>
      </c>
      <c r="N12" s="20">
        <v>3185.84577752116</v>
      </c>
      <c r="O12" s="20">
        <v>4660.93682440665</v>
      </c>
      <c r="P12" s="20">
        <v>0.212383923149743</v>
      </c>
      <c r="Q12" s="20">
        <v>2937.1740635782198</v>
      </c>
      <c r="R12" s="20">
        <v>28535.205926921401</v>
      </c>
      <c r="S12" s="20">
        <v>448360.28684601199</v>
      </c>
      <c r="T12" s="20">
        <v>6823.3428065831404</v>
      </c>
      <c r="U12" s="20">
        <v>3697.0913541191999</v>
      </c>
      <c r="V12" s="20">
        <v>1626.2162473718599</v>
      </c>
      <c r="W12" s="20">
        <v>106.970980004121</v>
      </c>
      <c r="X12" s="20">
        <v>17238.290937277099</v>
      </c>
      <c r="Y12" s="20">
        <v>13225.225890699199</v>
      </c>
      <c r="Z12" s="20">
        <v>13225.225890699199</v>
      </c>
      <c r="AA12" s="20">
        <v>133757734.541219</v>
      </c>
      <c r="AB12" s="20">
        <v>0</v>
      </c>
      <c r="AC12" s="20">
        <v>1531.69674716708</v>
      </c>
      <c r="AD12" s="20">
        <v>605.72876528930499</v>
      </c>
      <c r="AE12" s="20">
        <v>160.83920698869699</v>
      </c>
      <c r="AF12" s="20">
        <v>5007.4026849386601</v>
      </c>
      <c r="AG12" s="20">
        <v>11884.6869825096</v>
      </c>
      <c r="AH12" s="20">
        <v>0</v>
      </c>
      <c r="AI12" s="20">
        <v>9217.91208268435</v>
      </c>
      <c r="AJ12" s="20">
        <v>0</v>
      </c>
      <c r="AK12" s="20">
        <v>132155.65754846</v>
      </c>
      <c r="AL12" s="20">
        <v>16255.6301900494</v>
      </c>
      <c r="AM12" s="20">
        <v>1806.1805447444499</v>
      </c>
      <c r="AN12" s="20">
        <v>18061.8107347939</v>
      </c>
      <c r="AO12" s="20">
        <v>0</v>
      </c>
      <c r="AP12" s="20">
        <v>9127.4431589179603</v>
      </c>
      <c r="AQ12" s="20">
        <v>8.4484923516151493</v>
      </c>
      <c r="AR12" s="20">
        <v>12794.976002994399</v>
      </c>
      <c r="AS12" s="20">
        <v>198.28162405903899</v>
      </c>
      <c r="AT12" s="20">
        <v>167.94976284881199</v>
      </c>
      <c r="AU12" s="20">
        <v>1800.9722001576299</v>
      </c>
      <c r="AV12" s="20">
        <v>9.7171999825834803</v>
      </c>
      <c r="AW12" s="20">
        <v>0</v>
      </c>
      <c r="AX12" s="20">
        <v>108.805141861913</v>
      </c>
      <c r="AY12" s="20">
        <v>63613.222649486699</v>
      </c>
      <c r="AZ12" s="20">
        <v>54267.139515175601</v>
      </c>
      <c r="BA12" s="20">
        <v>9346.0831343110804</v>
      </c>
      <c r="BB12" s="20">
        <v>10.107643800327301</v>
      </c>
      <c r="BC12" s="20">
        <v>0.26817485849082601</v>
      </c>
      <c r="BD12" s="20">
        <v>8591.2701485363996</v>
      </c>
      <c r="BE12" s="20">
        <v>10.663481177488601</v>
      </c>
      <c r="BF12" s="20">
        <v>17768.546054663599</v>
      </c>
      <c r="BG12" s="20">
        <v>70.588819744594502</v>
      </c>
      <c r="BH12" s="20">
        <v>17.2729645331437</v>
      </c>
      <c r="BI12" s="20">
        <v>25388.2684742362</v>
      </c>
      <c r="BJ12" s="20">
        <v>1527.3257547682999</v>
      </c>
      <c r="BK12" s="20">
        <v>33.348048305472297</v>
      </c>
      <c r="BL12" s="20">
        <v>81.8204688238892</v>
      </c>
      <c r="BM12" s="20">
        <v>0.81081523437887504</v>
      </c>
      <c r="BN12" s="20">
        <v>3685.5800400579801</v>
      </c>
      <c r="BO12" s="20">
        <v>2805.7593012857801</v>
      </c>
      <c r="BP12" s="20">
        <v>0</v>
      </c>
      <c r="BQ12" s="20">
        <v>1307.28812417173</v>
      </c>
      <c r="BR12" s="20">
        <v>3983.7679344000599</v>
      </c>
      <c r="BS12" s="20">
        <v>0</v>
      </c>
      <c r="BT12" s="20">
        <v>2470.2461040779699</v>
      </c>
      <c r="BU12" s="20">
        <v>124317.86591985</v>
      </c>
      <c r="BV12" s="20">
        <v>974.56017019902004</v>
      </c>
      <c r="BY12" s="23" t="str">
        <f t="shared" si="7"/>
        <v/>
      </c>
      <c r="BZ12" s="18">
        <f t="shared" si="15"/>
        <v>-2.5058856266583915E-7</v>
      </c>
      <c r="CA12" s="18">
        <f t="shared" si="16"/>
        <v>-4.497996669354568E-7</v>
      </c>
      <c r="CB12" s="18">
        <f t="shared" si="17"/>
        <v>-1.1201567233593829E-7</v>
      </c>
      <c r="CC12" s="18">
        <f t="shared" si="18"/>
        <v>4.902649559125645E-5</v>
      </c>
      <c r="CD12" s="18">
        <f t="shared" si="19"/>
        <v>5.7538094907993299E-5</v>
      </c>
      <c r="CE12" s="18">
        <f t="shared" si="20"/>
        <v>-3.0218898274674144E-7</v>
      </c>
      <c r="CF12" s="18">
        <f t="shared" si="21"/>
        <v>-1.8476946649979229E-7</v>
      </c>
    </row>
    <row r="13" spans="1:84" x14ac:dyDescent="0.25">
      <c r="A13" s="22" t="s">
        <v>122</v>
      </c>
      <c r="B13" s="20">
        <v>301168.79002000001</v>
      </c>
      <c r="C13" s="20">
        <v>6069.7919038999999</v>
      </c>
      <c r="D13" s="20">
        <v>13484.077531999999</v>
      </c>
      <c r="E13" s="20">
        <v>38930.990982000003</v>
      </c>
      <c r="F13" s="20">
        <v>32916.867269000002</v>
      </c>
      <c r="G13" s="20">
        <v>2238.9134875</v>
      </c>
      <c r="H13" s="20">
        <v>93627.489136000004</v>
      </c>
      <c r="J13" s="22" t="s">
        <v>122</v>
      </c>
      <c r="K13" s="20">
        <v>11387.501299842101</v>
      </c>
      <c r="L13" s="20">
        <v>2582.1964456744399</v>
      </c>
      <c r="M13" s="20">
        <v>3679.77595091483</v>
      </c>
      <c r="N13" s="20">
        <v>3679.77595091483</v>
      </c>
      <c r="O13" s="20">
        <v>6418.2851633426499</v>
      </c>
      <c r="P13" s="20">
        <v>2.1207746982116502</v>
      </c>
      <c r="Q13" s="20">
        <v>1791.8756742947601</v>
      </c>
      <c r="R13" s="20">
        <v>20133.160148933599</v>
      </c>
      <c r="S13" s="20">
        <v>283317.14923593297</v>
      </c>
      <c r="T13" s="20">
        <v>5021.8633211993201</v>
      </c>
      <c r="U13" s="20">
        <v>3128.2397730962698</v>
      </c>
      <c r="V13" s="20">
        <v>1055.8229419196</v>
      </c>
      <c r="W13" s="20">
        <v>53.956490627660003</v>
      </c>
      <c r="X13" s="20">
        <v>8695.0456396829104</v>
      </c>
      <c r="Y13" s="20">
        <v>8067.9910822844904</v>
      </c>
      <c r="Z13" s="20">
        <v>8067.9910822844904</v>
      </c>
      <c r="AA13" s="20">
        <v>75707458.753643394</v>
      </c>
      <c r="AB13" s="20">
        <v>0</v>
      </c>
      <c r="AC13" s="20">
        <v>1300.9397903003701</v>
      </c>
      <c r="AD13" s="20">
        <v>415.10721048755403</v>
      </c>
      <c r="AE13" s="20">
        <v>306.86298997574198</v>
      </c>
      <c r="AF13" s="20">
        <v>2871.18069678859</v>
      </c>
      <c r="AG13" s="20">
        <v>5994.6709230072602</v>
      </c>
      <c r="AH13" s="20">
        <v>0</v>
      </c>
      <c r="AI13" s="20">
        <v>5742.9211776980401</v>
      </c>
      <c r="AJ13" s="20">
        <v>0</v>
      </c>
      <c r="AK13" s="20">
        <v>96113.495945369403</v>
      </c>
      <c r="AL13" s="20">
        <v>11394.9334058654</v>
      </c>
      <c r="AM13" s="20">
        <v>1266.1038757695501</v>
      </c>
      <c r="AN13" s="20">
        <v>12661.037281634901</v>
      </c>
      <c r="AO13" s="20">
        <v>0</v>
      </c>
      <c r="AP13" s="20">
        <v>5671.2402472929898</v>
      </c>
      <c r="AQ13" s="20">
        <v>5.2861577770796497</v>
      </c>
      <c r="AR13" s="20">
        <v>15312.725960448999</v>
      </c>
      <c r="AS13" s="20">
        <v>100.61261176386201</v>
      </c>
      <c r="AT13" s="20">
        <v>400.492338938584</v>
      </c>
      <c r="AU13" s="20">
        <v>1284.27514167452</v>
      </c>
      <c r="AV13" s="20">
        <v>5.2236610733202102</v>
      </c>
      <c r="AW13" s="20">
        <v>0</v>
      </c>
      <c r="AX13" s="20">
        <v>300.58651641065399</v>
      </c>
      <c r="AY13" s="20">
        <v>36268.088233451599</v>
      </c>
      <c r="AZ13" s="20">
        <v>30715.039495873199</v>
      </c>
      <c r="BA13" s="20">
        <v>5553.0487375783296</v>
      </c>
      <c r="BB13" s="20">
        <v>7.8865930003251803</v>
      </c>
      <c r="BC13" s="20">
        <v>0.13451862508749499</v>
      </c>
      <c r="BD13" s="20">
        <v>4392.9583555724503</v>
      </c>
      <c r="BE13" s="20">
        <v>28.237509049422101</v>
      </c>
      <c r="BF13" s="20">
        <v>9862.2698135440896</v>
      </c>
      <c r="BG13" s="20">
        <v>98.307908166470995</v>
      </c>
      <c r="BH13" s="20">
        <v>20.894809063200999</v>
      </c>
      <c r="BI13" s="20">
        <v>14091.480012125399</v>
      </c>
      <c r="BJ13" s="20">
        <v>1168.06437793026</v>
      </c>
      <c r="BK13" s="20">
        <v>17.251785660036202</v>
      </c>
      <c r="BL13" s="20">
        <v>98.700108787071997</v>
      </c>
      <c r="BM13" s="20">
        <v>0.44165464166625301</v>
      </c>
      <c r="BN13" s="20">
        <v>2082.9875929606401</v>
      </c>
      <c r="BO13" s="20">
        <v>2312.5528350373002</v>
      </c>
      <c r="BP13" s="20">
        <v>0</v>
      </c>
      <c r="BQ13" s="20">
        <v>659.73560922424997</v>
      </c>
      <c r="BR13" s="20">
        <v>3090.9151793384299</v>
      </c>
      <c r="BS13" s="20">
        <v>0</v>
      </c>
      <c r="BT13" s="20">
        <v>4692.6957757363698</v>
      </c>
      <c r="BU13" s="20">
        <v>90023.998781505405</v>
      </c>
      <c r="BV13" s="20">
        <v>1281.82700443417</v>
      </c>
      <c r="BY13" s="23" t="str">
        <f t="shared" si="7"/>
        <v/>
      </c>
      <c r="BZ13" s="18">
        <f t="shared" si="15"/>
        <v>-5.9274537653392148E-2</v>
      </c>
      <c r="CA13" s="18">
        <f t="shared" si="16"/>
        <v>-5.3852048204805304E-2</v>
      </c>
      <c r="CB13" s="18">
        <f t="shared" si="17"/>
        <v>-6.1037935180355093E-2</v>
      </c>
      <c r="CC13" s="18">
        <f t="shared" si="18"/>
        <v>-6.840058989969236E-2</v>
      </c>
      <c r="CD13" s="18">
        <f t="shared" si="19"/>
        <v>-6.6890562675154988E-2</v>
      </c>
      <c r="CE13" s="18">
        <f t="shared" si="20"/>
        <v>-6.964355496981206E-2</v>
      </c>
      <c r="CF13" s="18">
        <f t="shared" si="21"/>
        <v>-3.8487525274337922E-2</v>
      </c>
    </row>
    <row r="14" spans="1:84" x14ac:dyDescent="0.25">
      <c r="A14" s="22" t="s">
        <v>123</v>
      </c>
      <c r="B14" s="20">
        <v>291273.36054000002</v>
      </c>
      <c r="C14" s="20">
        <v>5973.1224656000004</v>
      </c>
      <c r="D14" s="20">
        <v>12649.922543999999</v>
      </c>
      <c r="E14" s="20">
        <v>34810.348538999999</v>
      </c>
      <c r="F14" s="20">
        <v>29726.697973999999</v>
      </c>
      <c r="G14" s="20">
        <v>2046.3649419999999</v>
      </c>
      <c r="H14" s="20">
        <v>102946.87458</v>
      </c>
      <c r="J14" s="22" t="s">
        <v>123</v>
      </c>
      <c r="K14" s="20">
        <v>8367.7185750130302</v>
      </c>
      <c r="L14" s="20">
        <v>2704.6464183918401</v>
      </c>
      <c r="M14" s="20">
        <v>4621.0586458008602</v>
      </c>
      <c r="N14" s="20">
        <v>4621.0586458008602</v>
      </c>
      <c r="O14" s="20">
        <v>8477.98831318474</v>
      </c>
      <c r="P14" s="20">
        <v>3.42075545191569</v>
      </c>
      <c r="Q14" s="20">
        <v>1603.73827924383</v>
      </c>
      <c r="R14" s="20">
        <v>20102.8661594611</v>
      </c>
      <c r="S14" s="20">
        <v>247012.230119766</v>
      </c>
      <c r="T14" s="20">
        <v>5151.5815472505501</v>
      </c>
      <c r="U14" s="20">
        <v>3467.1782510705202</v>
      </c>
      <c r="V14" s="20">
        <v>993.693848649031</v>
      </c>
      <c r="W14" s="20">
        <v>39.648082335703897</v>
      </c>
      <c r="X14" s="20">
        <v>6389.2567939394903</v>
      </c>
      <c r="Y14" s="20">
        <v>7220.6687635490798</v>
      </c>
      <c r="Z14" s="20">
        <v>7220.6687635490798</v>
      </c>
      <c r="AA14" s="20">
        <v>60002156.495162502</v>
      </c>
      <c r="AB14" s="20">
        <v>0</v>
      </c>
      <c r="AC14" s="20">
        <v>1444.6051595128299</v>
      </c>
      <c r="AD14" s="20">
        <v>406.371014605163</v>
      </c>
      <c r="AE14" s="20">
        <v>434.263852165532</v>
      </c>
      <c r="AF14" s="20">
        <v>2429.2698076933798</v>
      </c>
      <c r="AG14" s="20">
        <v>4404.98036857223</v>
      </c>
      <c r="AH14" s="20">
        <v>0</v>
      </c>
      <c r="AI14" s="20">
        <v>5057.4047757513599</v>
      </c>
      <c r="AJ14" s="20">
        <v>0</v>
      </c>
      <c r="AK14" s="20">
        <v>97866.764650098907</v>
      </c>
      <c r="AL14" s="20">
        <v>9662.2023574023005</v>
      </c>
      <c r="AM14" s="20">
        <v>1073.5780470356101</v>
      </c>
      <c r="AN14" s="20">
        <v>10735.780404437901</v>
      </c>
      <c r="AO14" s="20">
        <v>0</v>
      </c>
      <c r="AP14" s="20">
        <v>5154.4630426461999</v>
      </c>
      <c r="AQ14" s="20">
        <v>4.4294945264747501</v>
      </c>
      <c r="AR14" s="20">
        <v>19445.379889862499</v>
      </c>
      <c r="AS14" s="20">
        <v>74.214109307362904</v>
      </c>
      <c r="AT14" s="20">
        <v>462.73607301708</v>
      </c>
      <c r="AU14" s="20">
        <v>1143.9038889531901</v>
      </c>
      <c r="AV14" s="20">
        <v>4.0085567446551602</v>
      </c>
      <c r="AW14" s="20">
        <v>0</v>
      </c>
      <c r="AX14" s="20">
        <v>351.94824083290598</v>
      </c>
      <c r="AY14" s="20">
        <v>28441.579375448098</v>
      </c>
      <c r="AZ14" s="20">
        <v>24343.106086978802</v>
      </c>
      <c r="BA14" s="20">
        <v>4098.4732884692703</v>
      </c>
      <c r="BB14" s="20">
        <v>7.2809456990580701</v>
      </c>
      <c r="BC14" s="20">
        <v>9.8396181484482204E-2</v>
      </c>
      <c r="BD14" s="20">
        <v>3258.15062253013</v>
      </c>
      <c r="BE14" s="20">
        <v>32.943419655307302</v>
      </c>
      <c r="BF14" s="20">
        <v>7723.6821367196299</v>
      </c>
      <c r="BG14" s="20">
        <v>105.679222110154</v>
      </c>
      <c r="BH14" s="20">
        <v>21.850311160347601</v>
      </c>
      <c r="BI14" s="20">
        <v>11035.786327375299</v>
      </c>
      <c r="BJ14" s="20">
        <v>1226.1130658884499</v>
      </c>
      <c r="BK14" s="20">
        <v>12.900556851138401</v>
      </c>
      <c r="BL14" s="20">
        <v>103.151966809415</v>
      </c>
      <c r="BM14" s="20">
        <v>0.34181850515605899</v>
      </c>
      <c r="BN14" s="20">
        <v>1688.56561041022</v>
      </c>
      <c r="BO14" s="20">
        <v>2529.2067590431502</v>
      </c>
      <c r="BP14" s="20">
        <v>0</v>
      </c>
      <c r="BQ14" s="20">
        <v>485.09470424613102</v>
      </c>
      <c r="BR14" s="20">
        <v>3271.4948175065902</v>
      </c>
      <c r="BS14" s="20">
        <v>0</v>
      </c>
      <c r="BT14" s="20">
        <v>6636.0215634411898</v>
      </c>
      <c r="BU14" s="20">
        <v>91416.438559610193</v>
      </c>
      <c r="BV14" s="20">
        <v>1672.79303915283</v>
      </c>
      <c r="BY14" s="23" t="str">
        <f t="shared" si="7"/>
        <v/>
      </c>
      <c r="BZ14" s="18">
        <f t="shared" si="15"/>
        <v>-0.15195735833231383</v>
      </c>
      <c r="CA14" s="18">
        <f t="shared" si="16"/>
        <v>-0.15330636448898868</v>
      </c>
      <c r="CB14" s="18">
        <f t="shared" si="17"/>
        <v>-0.15131651066669949</v>
      </c>
      <c r="CC14" s="18">
        <f t="shared" si="18"/>
        <v>-0.18295620213100161</v>
      </c>
      <c r="CD14" s="18">
        <f t="shared" si="19"/>
        <v>-0.18110292275751155</v>
      </c>
      <c r="CE14" s="18">
        <f t="shared" si="20"/>
        <v>-0.17484629659462764</v>
      </c>
      <c r="CF14" s="18">
        <f t="shared" si="21"/>
        <v>-0.11200375016173522</v>
      </c>
    </row>
    <row r="15" spans="1:84" x14ac:dyDescent="0.25">
      <c r="A15" s="22" t="s">
        <v>124</v>
      </c>
      <c r="B15" s="20">
        <v>526175.80709999998</v>
      </c>
      <c r="C15" s="20">
        <v>10859.143671</v>
      </c>
      <c r="D15" s="20">
        <v>20534.811507999999</v>
      </c>
      <c r="E15" s="20">
        <v>72785.976099000007</v>
      </c>
      <c r="F15" s="20">
        <v>62826.235112000002</v>
      </c>
      <c r="G15" s="20">
        <v>4336.3756733</v>
      </c>
      <c r="H15" s="20">
        <v>150087.47631</v>
      </c>
      <c r="J15" s="22" t="s">
        <v>124</v>
      </c>
      <c r="K15" s="20">
        <v>14263.379420302501</v>
      </c>
      <c r="L15" s="20">
        <v>2259.6249473368398</v>
      </c>
      <c r="M15" s="20">
        <v>2294.20873987399</v>
      </c>
      <c r="N15" s="20">
        <v>2294.20873987399</v>
      </c>
      <c r="O15" s="20">
        <v>3496.9447140147799</v>
      </c>
      <c r="P15" s="20">
        <v>0.40757453988930498</v>
      </c>
      <c r="Q15" s="20">
        <v>1897.80976975727</v>
      </c>
      <c r="R15" s="20">
        <v>18807.522162921501</v>
      </c>
      <c r="S15" s="20">
        <v>287341.66648258001</v>
      </c>
      <c r="T15" s="20">
        <v>4525.4457948137697</v>
      </c>
      <c r="U15" s="20">
        <v>2507.31399601974</v>
      </c>
      <c r="V15" s="20">
        <v>1059.40568762256</v>
      </c>
      <c r="W15" s="20">
        <v>67.583031562405495</v>
      </c>
      <c r="X15" s="20">
        <v>10890.951555220499</v>
      </c>
      <c r="Y15" s="20">
        <v>8545.2360485995996</v>
      </c>
      <c r="Z15" s="20">
        <v>8545.2360485995996</v>
      </c>
      <c r="AA15" s="20">
        <v>84316714.923937201</v>
      </c>
      <c r="AB15" s="20">
        <v>0</v>
      </c>
      <c r="AC15" s="20">
        <v>1039.44222137048</v>
      </c>
      <c r="AD15" s="20">
        <v>397.56956470389298</v>
      </c>
      <c r="AE15" s="20">
        <v>132.264577880323</v>
      </c>
      <c r="AF15" s="20">
        <v>3210.5181533658301</v>
      </c>
      <c r="AG15" s="20">
        <v>7508.6069660981802</v>
      </c>
      <c r="AH15" s="20">
        <v>0</v>
      </c>
      <c r="AI15" s="20">
        <v>5948.5040813285004</v>
      </c>
      <c r="AJ15" s="20">
        <v>0</v>
      </c>
      <c r="AK15" s="20">
        <v>87493.361817159603</v>
      </c>
      <c r="AL15" s="20">
        <v>10248.948721594799</v>
      </c>
      <c r="AM15" s="20">
        <v>1138.7722796783401</v>
      </c>
      <c r="AN15" s="20">
        <v>11387.721001273099</v>
      </c>
      <c r="AO15" s="20">
        <v>0</v>
      </c>
      <c r="AP15" s="20">
        <v>5911.5241131031698</v>
      </c>
      <c r="AQ15" s="20">
        <v>5.3757564465902696</v>
      </c>
      <c r="AR15" s="20">
        <v>9286.4942538831601</v>
      </c>
      <c r="AS15" s="20">
        <v>123.836726570655</v>
      </c>
      <c r="AT15" s="20">
        <v>136.20946878530799</v>
      </c>
      <c r="AU15" s="20">
        <v>1161.5915242205199</v>
      </c>
      <c r="AV15" s="20">
        <v>6.0979733693789004</v>
      </c>
      <c r="AW15" s="20">
        <v>0</v>
      </c>
      <c r="AX15" s="20">
        <v>92.327954154885703</v>
      </c>
      <c r="AY15" s="20">
        <v>39717.207135436198</v>
      </c>
      <c r="AZ15" s="20">
        <v>34208.270209009897</v>
      </c>
      <c r="BA15" s="20">
        <v>5508.9369264262496</v>
      </c>
      <c r="BB15" s="20">
        <v>6.58665957990927</v>
      </c>
      <c r="BC15" s="20">
        <v>0.167333742180481</v>
      </c>
      <c r="BD15" s="20">
        <v>5369.0080927263998</v>
      </c>
      <c r="BE15" s="20">
        <v>8.9272876061663204</v>
      </c>
      <c r="BF15" s="20">
        <v>11181.385213490001</v>
      </c>
      <c r="BG15" s="20">
        <v>50.293452889983797</v>
      </c>
      <c r="BH15" s="20">
        <v>11.992736002028201</v>
      </c>
      <c r="BI15" s="20">
        <v>15976.3192993711</v>
      </c>
      <c r="BJ15" s="20">
        <v>1018.93934916888</v>
      </c>
      <c r="BK15" s="20">
        <v>20.860318351824599</v>
      </c>
      <c r="BL15" s="20">
        <v>56.781015206380097</v>
      </c>
      <c r="BM15" s="20">
        <v>0.50939649652496399</v>
      </c>
      <c r="BN15" s="20">
        <v>2345.2272128132599</v>
      </c>
      <c r="BO15" s="20">
        <v>1894.47559812534</v>
      </c>
      <c r="BP15" s="20">
        <v>0</v>
      </c>
      <c r="BQ15" s="20">
        <v>825.975128635857</v>
      </c>
      <c r="BR15" s="20">
        <v>2663.7326277795801</v>
      </c>
      <c r="BS15" s="20">
        <v>0</v>
      </c>
      <c r="BT15" s="20">
        <v>2028.63281351808</v>
      </c>
      <c r="BU15" s="20">
        <v>82251.511818757994</v>
      </c>
      <c r="BV15" s="20">
        <v>723.00937776713101</v>
      </c>
      <c r="BY15" s="23" t="str">
        <f t="shared" si="7"/>
        <v/>
      </c>
      <c r="BZ15" s="18">
        <f t="shared" si="15"/>
        <v>-0.4539055908589682</v>
      </c>
      <c r="CA15" s="18">
        <f t="shared" si="16"/>
        <v>-0.45221241549512414</v>
      </c>
      <c r="CB15" s="18">
        <f t="shared" si="17"/>
        <v>-0.44544311999958486</v>
      </c>
      <c r="CC15" s="18">
        <f t="shared" si="18"/>
        <v>-0.45432885201106943</v>
      </c>
      <c r="CD15" s="18">
        <f t="shared" si="19"/>
        <v>-0.45550978587166663</v>
      </c>
      <c r="CE15" s="18">
        <f t="shared" si="20"/>
        <v>-0.45917342280713142</v>
      </c>
      <c r="CF15" s="18">
        <f t="shared" si="21"/>
        <v>-0.45197618188428584</v>
      </c>
    </row>
    <row r="16" spans="1:84" x14ac:dyDescent="0.25">
      <c r="A16" s="22" t="s">
        <v>71</v>
      </c>
      <c r="B16" s="20">
        <v>5970509.3233000003</v>
      </c>
      <c r="C16" s="20">
        <v>121596.40134</v>
      </c>
      <c r="D16" s="20">
        <v>249672.21150999999</v>
      </c>
      <c r="E16" s="20">
        <v>865290.45140999998</v>
      </c>
      <c r="F16" s="20">
        <v>730651.34206000005</v>
      </c>
      <c r="G16" s="20">
        <v>49307.666140000001</v>
      </c>
      <c r="H16" s="20">
        <v>1663926.0497000001</v>
      </c>
      <c r="J16" s="22" t="s">
        <v>71</v>
      </c>
      <c r="K16" s="20">
        <v>174346.55408971701</v>
      </c>
      <c r="L16" s="20">
        <v>25521.375921783201</v>
      </c>
      <c r="M16" s="20">
        <v>23058.2101018707</v>
      </c>
      <c r="N16" s="20">
        <v>23058.2101018707</v>
      </c>
      <c r="O16" s="20">
        <v>32963.387096016697</v>
      </c>
      <c r="P16" s="20">
        <v>0.13950826533242899</v>
      </c>
      <c r="Q16" s="20">
        <v>22451.300308914899</v>
      </c>
      <c r="R16" s="20">
        <v>216087.907270778</v>
      </c>
      <c r="S16" s="20">
        <v>3354349.7035109699</v>
      </c>
      <c r="T16" s="20">
        <v>51516.258550867802</v>
      </c>
      <c r="U16" s="20">
        <v>27609.559332909001</v>
      </c>
      <c r="V16" s="20">
        <v>12383.051953787201</v>
      </c>
      <c r="W16" s="20">
        <v>826.09185359797698</v>
      </c>
      <c r="X16" s="20">
        <v>133124.14983719401</v>
      </c>
      <c r="Y16" s="20">
        <v>101091.723201259</v>
      </c>
      <c r="Z16" s="20">
        <v>101091.723201259</v>
      </c>
      <c r="AA16" s="20">
        <v>1021862026.2124</v>
      </c>
      <c r="AB16" s="20">
        <v>0</v>
      </c>
      <c r="AC16" s="20">
        <v>11434.913850382</v>
      </c>
      <c r="AD16" s="20">
        <v>4596.1316558365197</v>
      </c>
      <c r="AE16" s="20">
        <v>1073.8685917313201</v>
      </c>
      <c r="AF16" s="20">
        <v>38412.666850477202</v>
      </c>
      <c r="AG16" s="20">
        <v>91780.470395349403</v>
      </c>
      <c r="AH16" s="20">
        <v>0</v>
      </c>
      <c r="AI16" s="20">
        <v>66418.351884709205</v>
      </c>
      <c r="AJ16" s="20">
        <v>0</v>
      </c>
      <c r="AK16" s="20">
        <v>998633.012809515</v>
      </c>
      <c r="AL16" s="20">
        <v>126092.549146844</v>
      </c>
      <c r="AM16" s="20">
        <v>14010.2912351593</v>
      </c>
      <c r="AN16" s="20">
        <v>140102.84038200299</v>
      </c>
      <c r="AO16" s="20">
        <v>0</v>
      </c>
      <c r="AP16" s="20">
        <v>69692.029621002803</v>
      </c>
      <c r="AQ16" s="20">
        <v>63.968708245837398</v>
      </c>
      <c r="AR16" s="20">
        <v>92208.280740753005</v>
      </c>
      <c r="AS16" s="20">
        <v>1528.04151086051</v>
      </c>
      <c r="AT16" s="20">
        <v>934.94541638144301</v>
      </c>
      <c r="AU16" s="20">
        <v>13456.8382354205</v>
      </c>
      <c r="AV16" s="20">
        <v>74.550953426258104</v>
      </c>
      <c r="AW16" s="20">
        <v>0</v>
      </c>
      <c r="AX16" s="20">
        <v>558.81789448679103</v>
      </c>
      <c r="AY16" s="20">
        <v>494690.40264556499</v>
      </c>
      <c r="AZ16" s="20">
        <v>414582.22702416399</v>
      </c>
      <c r="BA16" s="20">
        <v>80108.175621400194</v>
      </c>
      <c r="BB16" s="20">
        <v>74.750468908767203</v>
      </c>
      <c r="BC16" s="20">
        <v>2.0684459332991598</v>
      </c>
      <c r="BD16" s="20">
        <v>66169.6665001074</v>
      </c>
      <c r="BE16" s="20">
        <v>56.159480650583902</v>
      </c>
      <c r="BF16" s="20">
        <v>135967.49009794</v>
      </c>
      <c r="BG16" s="20">
        <v>472.761612460523</v>
      </c>
      <c r="BH16" s="20">
        <v>119.286823022867</v>
      </c>
      <c r="BI16" s="20">
        <v>194274.68312031101</v>
      </c>
      <c r="BJ16" s="20">
        <v>11498.539288149501</v>
      </c>
      <c r="BK16" s="20">
        <v>256.617727171414</v>
      </c>
      <c r="BL16" s="20">
        <v>565.366000981056</v>
      </c>
      <c r="BM16" s="20">
        <v>6.2140278552886103</v>
      </c>
      <c r="BN16" s="20">
        <v>28389.6520617073</v>
      </c>
      <c r="BO16" s="20">
        <v>20998.9989805066</v>
      </c>
      <c r="BP16" s="20">
        <v>0</v>
      </c>
      <c r="BQ16" s="20">
        <v>10095.3881037149</v>
      </c>
      <c r="BR16" s="20">
        <v>29959.015382256999</v>
      </c>
      <c r="BS16" s="20">
        <v>0</v>
      </c>
      <c r="BT16" s="20">
        <v>16508.089820303201</v>
      </c>
      <c r="BU16" s="20">
        <v>939697.51589179703</v>
      </c>
      <c r="BV16" s="20">
        <v>6937.1973960809801</v>
      </c>
      <c r="BY16" s="23" t="str">
        <f t="shared" si="7"/>
        <v/>
      </c>
      <c r="BZ16" s="18">
        <f t="shared" si="15"/>
        <v>-0.43818030893602811</v>
      </c>
      <c r="CA16" s="18">
        <f t="shared" si="16"/>
        <v>-0.45378028335728043</v>
      </c>
      <c r="CB16" s="18">
        <f t="shared" si="17"/>
        <v>-0.43885288821422752</v>
      </c>
      <c r="CC16" s="18">
        <f t="shared" si="18"/>
        <v>-0.42829554880738402</v>
      </c>
      <c r="CD16" s="18">
        <f t="shared" si="19"/>
        <v>-0.43258541638301806</v>
      </c>
      <c r="CE16" s="18">
        <f t="shared" si="20"/>
        <v>-0.42423452002169132</v>
      </c>
      <c r="CF16" s="18">
        <f t="shared" si="21"/>
        <v>-0.43525283707096168</v>
      </c>
    </row>
    <row r="17" spans="1:84" x14ac:dyDescent="0.25">
      <c r="A17" s="22" t="s">
        <v>84</v>
      </c>
      <c r="B17" s="20">
        <v>171316.62698999999</v>
      </c>
      <c r="C17" s="20">
        <v>3569.388222</v>
      </c>
      <c r="D17" s="20">
        <v>7356.6626563999998</v>
      </c>
      <c r="E17" s="20">
        <v>24745.050653999999</v>
      </c>
      <c r="F17" s="20">
        <v>20931.411082999999</v>
      </c>
      <c r="G17" s="20">
        <v>1386.7008383</v>
      </c>
      <c r="H17" s="20">
        <v>44583.691566000001</v>
      </c>
      <c r="J17" s="22" t="s">
        <v>84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 s="20">
        <v>0</v>
      </c>
      <c r="BK17" s="20">
        <v>0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Y17" s="23" t="str">
        <f t="shared" si="7"/>
        <v/>
      </c>
      <c r="BZ17" s="18" t="str">
        <f t="shared" si="15"/>
        <v/>
      </c>
      <c r="CA17" s="18" t="str">
        <f t="shared" si="16"/>
        <v/>
      </c>
      <c r="CB17" s="18" t="str">
        <f t="shared" si="17"/>
        <v/>
      </c>
      <c r="CC17" s="18" t="str">
        <f t="shared" si="18"/>
        <v/>
      </c>
      <c r="CD17" s="18" t="str">
        <f t="shared" si="19"/>
        <v/>
      </c>
      <c r="CE17" s="18" t="str">
        <f t="shared" si="20"/>
        <v/>
      </c>
      <c r="CF17" s="18" t="str">
        <f t="shared" si="21"/>
        <v/>
      </c>
    </row>
    <row r="18" spans="1:84" x14ac:dyDescent="0.25">
      <c r="A18" s="22" t="s">
        <v>179</v>
      </c>
      <c r="B18" s="20">
        <v>31809.67798</v>
      </c>
      <c r="C18" s="20">
        <v>656.32008968000002</v>
      </c>
      <c r="D18" s="20">
        <v>1366.7420457000001</v>
      </c>
      <c r="E18" s="20">
        <v>4604.4070302</v>
      </c>
      <c r="F18" s="20">
        <v>3891.1567930000001</v>
      </c>
      <c r="G18" s="20">
        <v>259.68087989999998</v>
      </c>
      <c r="H18" s="20">
        <v>8143.1752441999997</v>
      </c>
      <c r="J18" s="22" t="s">
        <v>179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Y18" s="23" t="str">
        <f t="shared" si="7"/>
        <v/>
      </c>
      <c r="BZ18" s="18" t="str">
        <f t="shared" si="15"/>
        <v/>
      </c>
      <c r="CA18" s="18" t="str">
        <f t="shared" si="16"/>
        <v/>
      </c>
      <c r="CB18" s="18" t="str">
        <f t="shared" si="17"/>
        <v/>
      </c>
      <c r="CC18" s="18" t="str">
        <f t="shared" si="18"/>
        <v/>
      </c>
      <c r="CD18" s="18" t="str">
        <f t="shared" si="19"/>
        <v/>
      </c>
      <c r="CE18" s="18" t="str">
        <f t="shared" si="20"/>
        <v/>
      </c>
      <c r="CF18" s="18" t="str">
        <f t="shared" si="21"/>
        <v/>
      </c>
    </row>
    <row r="19" spans="1:84" x14ac:dyDescent="0.25">
      <c r="A19" s="22" t="s">
        <v>86</v>
      </c>
      <c r="BY19" s="23" t="str">
        <f t="shared" si="7"/>
        <v/>
      </c>
      <c r="BZ19" s="18" t="str">
        <f t="shared" si="15"/>
        <v/>
      </c>
      <c r="CA19" s="18" t="str">
        <f t="shared" si="16"/>
        <v/>
      </c>
      <c r="CB19" s="18" t="str">
        <f t="shared" si="17"/>
        <v/>
      </c>
      <c r="CC19" s="18" t="str">
        <f t="shared" si="18"/>
        <v/>
      </c>
      <c r="CD19" s="18" t="str">
        <f t="shared" si="19"/>
        <v/>
      </c>
      <c r="CE19" s="18" t="str">
        <f t="shared" si="20"/>
        <v/>
      </c>
      <c r="CF19" s="18" t="str">
        <f t="shared" si="21"/>
        <v/>
      </c>
    </row>
    <row r="20" spans="1:84" x14ac:dyDescent="0.25">
      <c r="A20" s="83" t="s">
        <v>180</v>
      </c>
      <c r="B20" s="84">
        <v>2568.5314036999998</v>
      </c>
      <c r="C20" s="84">
        <v>48.063546418000001</v>
      </c>
      <c r="D20" s="84">
        <v>136.09032733999999</v>
      </c>
      <c r="E20" s="84">
        <v>226.60202602000001</v>
      </c>
      <c r="F20" s="84">
        <v>183.94882618</v>
      </c>
      <c r="G20" s="84">
        <v>13.473747134</v>
      </c>
      <c r="H20" s="84">
        <v>1137.0773340999999</v>
      </c>
      <c r="J20" s="83" t="s">
        <v>180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Y20" s="23" t="str">
        <f t="shared" si="7"/>
        <v/>
      </c>
      <c r="BZ20" s="18" t="str">
        <f t="shared" si="15"/>
        <v/>
      </c>
      <c r="CA20" s="18" t="str">
        <f t="shared" si="16"/>
        <v/>
      </c>
      <c r="CB20" s="18" t="str">
        <f t="shared" si="17"/>
        <v/>
      </c>
      <c r="CC20" s="18" t="str">
        <f t="shared" si="18"/>
        <v/>
      </c>
      <c r="CD20" s="18" t="str">
        <f t="shared" si="19"/>
        <v/>
      </c>
      <c r="CE20" s="18" t="str">
        <f t="shared" si="20"/>
        <v/>
      </c>
      <c r="CF20" s="18" t="str">
        <f t="shared" si="21"/>
        <v/>
      </c>
    </row>
    <row r="21" spans="1:84" x14ac:dyDescent="0.25">
      <c r="A21" s="22" t="s">
        <v>88</v>
      </c>
      <c r="B21" s="20">
        <v>10125.890152</v>
      </c>
      <c r="C21" s="20">
        <v>196.33453501</v>
      </c>
      <c r="D21" s="20">
        <v>495.83162872999998</v>
      </c>
      <c r="E21" s="20">
        <v>1075.3223889999999</v>
      </c>
      <c r="F21" s="20">
        <v>880.88593607999996</v>
      </c>
      <c r="G21" s="20">
        <v>63.114377414000003</v>
      </c>
      <c r="H21" s="20">
        <v>3832.8855091999999</v>
      </c>
      <c r="J21" s="22" t="s">
        <v>460</v>
      </c>
      <c r="K21" s="20">
        <v>83.743916785487798</v>
      </c>
      <c r="L21" s="20">
        <v>120.399014201846</v>
      </c>
      <c r="M21" s="20">
        <v>267.90643767829198</v>
      </c>
      <c r="N21" s="20">
        <v>267.90643767829198</v>
      </c>
      <c r="O21" s="20">
        <v>519.78607381019799</v>
      </c>
      <c r="P21" s="20">
        <v>0.249565779486072</v>
      </c>
      <c r="Q21" s="20">
        <v>49.2382461955224</v>
      </c>
      <c r="R21" s="20">
        <v>814.99067598190402</v>
      </c>
      <c r="S21" s="20">
        <v>10132.0234382623</v>
      </c>
      <c r="T21" s="20">
        <v>220.53108765921101</v>
      </c>
      <c r="U21" s="20">
        <v>169.80353920405301</v>
      </c>
      <c r="V21" s="20">
        <v>35.134060540355797</v>
      </c>
      <c r="W21" s="20">
        <v>0.39679706794116698</v>
      </c>
      <c r="X21" s="20">
        <v>63.943526082130397</v>
      </c>
      <c r="Y21" s="20">
        <v>221.66914151831301</v>
      </c>
      <c r="Z21" s="20">
        <v>221.66914151831301</v>
      </c>
      <c r="AA21" s="20">
        <v>2172234.3771094098</v>
      </c>
      <c r="AB21" s="20">
        <v>0</v>
      </c>
      <c r="AC21" s="20">
        <v>70.956705511379695</v>
      </c>
      <c r="AD21" s="20">
        <v>15.784498521309001</v>
      </c>
      <c r="AE21" s="20">
        <v>28.485207633587699</v>
      </c>
      <c r="AF21" s="20">
        <v>61.251043584378003</v>
      </c>
      <c r="AG21" s="20">
        <v>44.084920588887101</v>
      </c>
      <c r="AH21" s="20">
        <v>0</v>
      </c>
      <c r="AI21" s="20">
        <v>196.45983149092999</v>
      </c>
      <c r="AJ21" s="20">
        <v>0</v>
      </c>
      <c r="AK21" s="20">
        <v>4129.1068862470102</v>
      </c>
      <c r="AL21" s="20">
        <v>446.53441824809698</v>
      </c>
      <c r="AM21" s="20">
        <v>49.614914369615803</v>
      </c>
      <c r="AN21" s="20">
        <v>496.14933261771301</v>
      </c>
      <c r="AO21" s="20">
        <v>0</v>
      </c>
      <c r="AP21" s="20">
        <v>165.72142903779201</v>
      </c>
      <c r="AQ21" s="20">
        <v>0.181650077216885</v>
      </c>
      <c r="AR21" s="20">
        <v>1141.9404716131</v>
      </c>
      <c r="AS21" s="20">
        <v>2.1963210796033801</v>
      </c>
      <c r="AT21" s="20">
        <v>29.647904285785099</v>
      </c>
      <c r="AU21" s="20">
        <v>52.597376452432499</v>
      </c>
      <c r="AV21" s="20">
        <v>0.133454014991429</v>
      </c>
      <c r="AW21" s="20">
        <v>0</v>
      </c>
      <c r="AX21" s="20">
        <v>22.832365521365499</v>
      </c>
      <c r="AY21" s="20">
        <v>1075.78158560056</v>
      </c>
      <c r="AZ21" s="20">
        <v>881.26726919321504</v>
      </c>
      <c r="BA21" s="20">
        <v>194.51431640734799</v>
      </c>
      <c r="BB21" s="20">
        <v>0.35502360687180601</v>
      </c>
      <c r="BC21" s="20">
        <v>2.8330573565479998E-3</v>
      </c>
      <c r="BD21" s="20">
        <v>98.120811911572503</v>
      </c>
      <c r="BE21" s="20">
        <v>2.1300260803474398</v>
      </c>
      <c r="BF21" s="20">
        <v>271.39263311232003</v>
      </c>
      <c r="BG21" s="20">
        <v>6.2896441636490898</v>
      </c>
      <c r="BH21" s="20">
        <v>1.2604618683069</v>
      </c>
      <c r="BI21" s="20">
        <v>387.77032043078299</v>
      </c>
      <c r="BJ21" s="20">
        <v>54.796696756804401</v>
      </c>
      <c r="BK21" s="20">
        <v>0.39849454212757002</v>
      </c>
      <c r="BL21" s="20">
        <v>5.9463034156208501</v>
      </c>
      <c r="BM21" s="20">
        <v>1.16455728644102E-2</v>
      </c>
      <c r="BN21" s="20">
        <v>63.139851492253399</v>
      </c>
      <c r="BO21" s="20">
        <v>121.26763908818801</v>
      </c>
      <c r="BP21" s="20">
        <v>0</v>
      </c>
      <c r="BQ21" s="20">
        <v>4.8907147688932699</v>
      </c>
      <c r="BR21" s="20">
        <v>148.39089227289199</v>
      </c>
      <c r="BS21" s="20">
        <v>0</v>
      </c>
      <c r="BT21" s="20">
        <v>434.98766902592899</v>
      </c>
      <c r="BU21" s="20">
        <v>3836.1265923709002</v>
      </c>
      <c r="BV21" s="20">
        <v>101.247705905342</v>
      </c>
      <c r="BY21" s="23"/>
      <c r="BZ21" s="18">
        <f t="shared" si="15"/>
        <v>6.0570341671037288E-4</v>
      </c>
      <c r="CA21" s="18">
        <f t="shared" si="16"/>
        <v>6.3817850957096213E-4</v>
      </c>
      <c r="CB21" s="18">
        <f t="shared" si="17"/>
        <v>6.4074953936841237E-4</v>
      </c>
      <c r="CC21" s="18">
        <f t="shared" si="18"/>
        <v>4.2703156305254103E-4</v>
      </c>
      <c r="CD21" s="18">
        <f t="shared" si="19"/>
        <v>4.3289726580496356E-4</v>
      </c>
      <c r="CE21" s="18">
        <f t="shared" si="20"/>
        <v>4.0361767472248106E-4</v>
      </c>
      <c r="CF21" s="18">
        <f t="shared" si="21"/>
        <v>8.4559874358907988E-4</v>
      </c>
    </row>
    <row r="22" spans="1:84" x14ac:dyDescent="0.25">
      <c r="A22" s="22" t="s">
        <v>89</v>
      </c>
      <c r="B22" s="22"/>
      <c r="C22" s="22"/>
      <c r="D22" s="22"/>
      <c r="E22" s="22"/>
      <c r="F22" s="22"/>
      <c r="G22" s="22"/>
      <c r="H22" s="22"/>
      <c r="BY22" s="23"/>
      <c r="BZ22" s="18" t="str">
        <f t="shared" si="15"/>
        <v/>
      </c>
      <c r="CA22" s="18" t="str">
        <f t="shared" si="16"/>
        <v/>
      </c>
      <c r="CB22" s="18" t="str">
        <f t="shared" si="17"/>
        <v/>
      </c>
      <c r="CC22" s="18" t="str">
        <f t="shared" si="18"/>
        <v/>
      </c>
      <c r="CD22" s="18" t="str">
        <f t="shared" si="19"/>
        <v/>
      </c>
      <c r="CE22" s="18" t="str">
        <f t="shared" si="20"/>
        <v/>
      </c>
      <c r="CF22" s="18" t="str">
        <f t="shared" si="21"/>
        <v/>
      </c>
    </row>
    <row r="23" spans="1:84" x14ac:dyDescent="0.25">
      <c r="A23" s="22" t="s">
        <v>182</v>
      </c>
      <c r="B23" s="20">
        <v>1014350.0906</v>
      </c>
      <c r="C23" s="20">
        <v>16640.633849000002</v>
      </c>
      <c r="D23" s="20">
        <v>51146.774574000003</v>
      </c>
      <c r="E23" s="20">
        <v>176009.18096999999</v>
      </c>
      <c r="F23" s="20">
        <v>104705.48404</v>
      </c>
      <c r="G23" s="20">
        <v>5826.3021228999996</v>
      </c>
      <c r="H23" s="20">
        <v>335566.54482000001</v>
      </c>
      <c r="J23" s="22" t="s">
        <v>182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0</v>
      </c>
      <c r="BJ23" s="20">
        <v>0</v>
      </c>
      <c r="BK23" s="20">
        <v>0</v>
      </c>
      <c r="BL23" s="20">
        <v>0</v>
      </c>
      <c r="BM23" s="20">
        <v>0</v>
      </c>
      <c r="BN23" s="20">
        <v>0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0</v>
      </c>
      <c r="BU23" s="20">
        <v>0</v>
      </c>
      <c r="BV23" s="20">
        <v>0</v>
      </c>
      <c r="BY23" s="23" t="str">
        <f t="shared" si="7"/>
        <v/>
      </c>
      <c r="BZ23" s="18" t="str">
        <f t="shared" si="15"/>
        <v/>
      </c>
      <c r="CA23" s="18" t="str">
        <f t="shared" si="16"/>
        <v/>
      </c>
      <c r="CB23" s="18" t="str">
        <f t="shared" si="17"/>
        <v/>
      </c>
      <c r="CC23" s="18" t="str">
        <f t="shared" si="18"/>
        <v/>
      </c>
      <c r="CD23" s="18" t="str">
        <f t="shared" si="19"/>
        <v/>
      </c>
      <c r="CE23" s="18" t="str">
        <f t="shared" si="20"/>
        <v/>
      </c>
      <c r="CF23" s="18" t="str">
        <f t="shared" si="21"/>
        <v/>
      </c>
    </row>
    <row r="24" spans="1:84" x14ac:dyDescent="0.25">
      <c r="A24" s="22" t="s">
        <v>183</v>
      </c>
      <c r="B24" s="20">
        <v>6643.6510752000004</v>
      </c>
      <c r="C24" s="20">
        <v>104.50784106</v>
      </c>
      <c r="D24" s="20">
        <v>355.50451557999997</v>
      </c>
      <c r="E24" s="20">
        <v>839.47081313000001</v>
      </c>
      <c r="F24" s="20">
        <v>672.37594975000002</v>
      </c>
      <c r="G24" s="20">
        <v>51.515648067000001</v>
      </c>
      <c r="H24" s="20">
        <v>1676.2038270999999</v>
      </c>
      <c r="J24" s="22" t="s">
        <v>183</v>
      </c>
      <c r="K24" s="20">
        <v>59.639071807658098</v>
      </c>
      <c r="L24" s="20">
        <v>52.008630116369801</v>
      </c>
      <c r="M24" s="20">
        <v>110.673089069905</v>
      </c>
      <c r="N24" s="20">
        <v>110.673089069905</v>
      </c>
      <c r="O24" s="20">
        <v>212.96129668427</v>
      </c>
      <c r="P24" s="20">
        <v>9.9899180460226902E-2</v>
      </c>
      <c r="Q24" s="20">
        <v>23.0696299889538</v>
      </c>
      <c r="R24" s="20">
        <v>358.54367317295998</v>
      </c>
      <c r="S24" s="20">
        <v>6642.8074588534801</v>
      </c>
      <c r="T24" s="20">
        <v>95.977284788186594</v>
      </c>
      <c r="U24" s="20">
        <v>72.0936451218125</v>
      </c>
      <c r="V24" s="20">
        <v>15.916376509567201</v>
      </c>
      <c r="W24" s="20">
        <v>0.28258274547548201</v>
      </c>
      <c r="X24" s="20">
        <v>45.538006511381298</v>
      </c>
      <c r="Y24" s="20">
        <v>103.86112569312699</v>
      </c>
      <c r="Z24" s="20">
        <v>103.86112569312699</v>
      </c>
      <c r="AA24" s="20">
        <v>1657178.98359871</v>
      </c>
      <c r="AB24" s="20">
        <v>0</v>
      </c>
      <c r="AC24" s="20">
        <v>30.1107949359976</v>
      </c>
      <c r="AD24" s="20">
        <v>7.0057552740881901</v>
      </c>
      <c r="AE24" s="20">
        <v>11.5609193449183</v>
      </c>
      <c r="AF24" s="20">
        <v>30.268873851399601</v>
      </c>
      <c r="AG24" s="20">
        <v>31.395520472370201</v>
      </c>
      <c r="AH24" s="20">
        <v>0</v>
      </c>
      <c r="AI24" s="20">
        <v>104.50082455067</v>
      </c>
      <c r="AJ24" s="20">
        <v>0</v>
      </c>
      <c r="AK24" s="20">
        <v>1802.13309060445</v>
      </c>
      <c r="AL24" s="20">
        <v>319.90129029249698</v>
      </c>
      <c r="AM24" s="20">
        <v>35.544595833705301</v>
      </c>
      <c r="AN24" s="20">
        <v>355.44588612620299</v>
      </c>
      <c r="AO24" s="20">
        <v>0</v>
      </c>
      <c r="AP24" s="20">
        <v>76.765560695216493</v>
      </c>
      <c r="AQ24" s="20">
        <v>0.14277611644813301</v>
      </c>
      <c r="AR24" s="20">
        <v>470.82918125021899</v>
      </c>
      <c r="AS24" s="20">
        <v>1.5788836558144099</v>
      </c>
      <c r="AT24" s="20">
        <v>25.160074971367401</v>
      </c>
      <c r="AU24" s="20">
        <v>42.330848206264399</v>
      </c>
      <c r="AV24" s="20">
        <v>9.9511012197071105E-2</v>
      </c>
      <c r="AW24" s="20">
        <v>0</v>
      </c>
      <c r="AX24" s="20">
        <v>19.407703458500698</v>
      </c>
      <c r="AY24" s="20">
        <v>839.37812815910695</v>
      </c>
      <c r="AZ24" s="20">
        <v>672.30799238746204</v>
      </c>
      <c r="BA24" s="20">
        <v>167.070135771645</v>
      </c>
      <c r="BB24" s="20">
        <v>0.288867672304987</v>
      </c>
      <c r="BC24" s="20">
        <v>2.0175818824164798E-3</v>
      </c>
      <c r="BD24" s="20">
        <v>70.946169259853207</v>
      </c>
      <c r="BE24" s="20">
        <v>1.80975313987775</v>
      </c>
      <c r="BF24" s="20">
        <v>205.42188175509901</v>
      </c>
      <c r="BG24" s="20">
        <v>5.2839670686794804</v>
      </c>
      <c r="BH24" s="20">
        <v>1.05412570038084</v>
      </c>
      <c r="BI24" s="20">
        <v>293.50978278961799</v>
      </c>
      <c r="BJ24" s="20">
        <v>23.652990345912599</v>
      </c>
      <c r="BK24" s="20">
        <v>0.29049789436553702</v>
      </c>
      <c r="BL24" s="20">
        <v>4.9723915364561702</v>
      </c>
      <c r="BM24" s="20">
        <v>8.7405683515490197E-3</v>
      </c>
      <c r="BN24" s="20">
        <v>51.508799038784801</v>
      </c>
      <c r="BO24" s="20">
        <v>51.678651214767598</v>
      </c>
      <c r="BP24" s="20">
        <v>0</v>
      </c>
      <c r="BQ24" s="20">
        <v>3.4699832857638202</v>
      </c>
      <c r="BR24" s="20">
        <v>63.876150994666297</v>
      </c>
      <c r="BS24" s="20">
        <v>0</v>
      </c>
      <c r="BT24" s="20">
        <v>176.55871406323499</v>
      </c>
      <c r="BU24" s="20">
        <v>1676.04934517215</v>
      </c>
      <c r="BV24" s="20">
        <v>41.5595207761708</v>
      </c>
      <c r="BY24" s="23" t="str">
        <f t="shared" si="7"/>
        <v/>
      </c>
      <c r="BZ24" s="18">
        <f t="shared" si="15"/>
        <v>-1.2698083282390392E-4</v>
      </c>
      <c r="CA24" s="18">
        <f t="shared" si="16"/>
        <v>-6.7138592270528445E-5</v>
      </c>
      <c r="CB24" s="18">
        <f t="shared" si="17"/>
        <v>-1.6491901291697803E-4</v>
      </c>
      <c r="CC24" s="18">
        <f t="shared" si="18"/>
        <v>-1.1040880688571031E-4</v>
      </c>
      <c r="CD24" s="18">
        <f t="shared" si="19"/>
        <v>-1.0107048380188093E-4</v>
      </c>
      <c r="CE24" s="18">
        <f t="shared" si="20"/>
        <v>-1.32950442675052E-4</v>
      </c>
      <c r="CF24" s="18">
        <f t="shared" si="21"/>
        <v>-9.2161779702649979E-5</v>
      </c>
    </row>
    <row r="25" spans="1:84" x14ac:dyDescent="0.25">
      <c r="A25" s="22" t="s">
        <v>184</v>
      </c>
      <c r="B25" s="20">
        <v>36547.025925000002</v>
      </c>
      <c r="C25" s="20">
        <v>685.13046319</v>
      </c>
      <c r="D25" s="20">
        <v>1375.1930672000001</v>
      </c>
      <c r="E25" s="20">
        <v>4879.4361534999998</v>
      </c>
      <c r="F25" s="20">
        <v>4169.8081271000001</v>
      </c>
      <c r="G25" s="20">
        <v>308.83666498000002</v>
      </c>
      <c r="H25" s="20">
        <v>10043.544922999999</v>
      </c>
      <c r="J25" s="22" t="s">
        <v>184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Y25" s="23" t="str">
        <f t="shared" si="7"/>
        <v/>
      </c>
      <c r="BZ25" s="18" t="str">
        <f t="shared" si="15"/>
        <v/>
      </c>
      <c r="CA25" s="18" t="str">
        <f t="shared" si="16"/>
        <v/>
      </c>
      <c r="CB25" s="18" t="str">
        <f t="shared" si="17"/>
        <v/>
      </c>
      <c r="CC25" s="18" t="str">
        <f t="shared" si="18"/>
        <v/>
      </c>
      <c r="CD25" s="18" t="str">
        <f t="shared" si="19"/>
        <v/>
      </c>
      <c r="CE25" s="18" t="str">
        <f t="shared" si="20"/>
        <v/>
      </c>
      <c r="CF25" s="18" t="str">
        <f t="shared" si="21"/>
        <v/>
      </c>
    </row>
    <row r="26" spans="1:84" x14ac:dyDescent="0.25">
      <c r="A26" s="22" t="s">
        <v>185</v>
      </c>
      <c r="B26" s="20">
        <v>870054.59941999998</v>
      </c>
      <c r="C26" s="20">
        <v>12970.486274000001</v>
      </c>
      <c r="D26" s="20">
        <v>49610.646981999998</v>
      </c>
      <c r="E26" s="20">
        <v>162433.35073999999</v>
      </c>
      <c r="F26" s="20">
        <v>86986.575249999994</v>
      </c>
      <c r="G26" s="20">
        <v>4382.0986591999999</v>
      </c>
      <c r="H26" s="20">
        <v>281439.14358999999</v>
      </c>
      <c r="J26" s="22" t="s">
        <v>185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V26" s="20">
        <v>0</v>
      </c>
      <c r="BY26" s="23" t="str">
        <f t="shared" si="7"/>
        <v/>
      </c>
      <c r="BZ26" s="18" t="str">
        <f t="shared" si="15"/>
        <v/>
      </c>
      <c r="CA26" s="18" t="str">
        <f t="shared" si="16"/>
        <v/>
      </c>
      <c r="CB26" s="18" t="str">
        <f t="shared" si="17"/>
        <v/>
      </c>
      <c r="CC26" s="18" t="str">
        <f t="shared" si="18"/>
        <v/>
      </c>
      <c r="CD26" s="18" t="str">
        <f t="shared" si="19"/>
        <v/>
      </c>
      <c r="CE26" s="18" t="str">
        <f t="shared" si="20"/>
        <v/>
      </c>
      <c r="CF26" s="18" t="str">
        <f t="shared" si="21"/>
        <v/>
      </c>
    </row>
    <row r="27" spans="1:84" x14ac:dyDescent="0.25">
      <c r="A27" s="22" t="s">
        <v>186</v>
      </c>
      <c r="B27" s="20">
        <v>111347.39427999999</v>
      </c>
      <c r="C27" s="20">
        <v>2108.7339952000002</v>
      </c>
      <c r="D27" s="20">
        <v>4581.9374289999996</v>
      </c>
      <c r="E27" s="20">
        <v>15420.988914</v>
      </c>
      <c r="F27" s="20">
        <v>12997.733421000001</v>
      </c>
      <c r="G27" s="20">
        <v>951.53834754000002</v>
      </c>
      <c r="H27" s="20">
        <v>28553.958811</v>
      </c>
      <c r="J27" s="22" t="s">
        <v>186</v>
      </c>
      <c r="K27" s="20">
        <v>3331.5622348443999</v>
      </c>
      <c r="L27" s="20">
        <v>826.26077493288506</v>
      </c>
      <c r="M27" s="20">
        <v>1244.7282317489701</v>
      </c>
      <c r="N27" s="20">
        <v>1244.7282317489701</v>
      </c>
      <c r="O27" s="20">
        <v>2207.71874734008</v>
      </c>
      <c r="P27" s="20">
        <v>0.78382221275314301</v>
      </c>
      <c r="Q27" s="20">
        <v>549.41483283053503</v>
      </c>
      <c r="R27" s="20">
        <v>6355.8792500623204</v>
      </c>
      <c r="S27" s="20">
        <v>111347.01097668</v>
      </c>
      <c r="T27" s="20">
        <v>1597.4032256676001</v>
      </c>
      <c r="U27" s="20">
        <v>1017.70388358401</v>
      </c>
      <c r="V27" s="20">
        <v>328.00463946367199</v>
      </c>
      <c r="W27" s="20">
        <v>15.7856608445716</v>
      </c>
      <c r="X27" s="20">
        <v>2543.8496931915702</v>
      </c>
      <c r="Y27" s="20">
        <v>2473.7426141589099</v>
      </c>
      <c r="Z27" s="20">
        <v>2473.7426141589099</v>
      </c>
      <c r="AA27" s="20">
        <v>32038606.148173701</v>
      </c>
      <c r="AB27" s="20">
        <v>0</v>
      </c>
      <c r="AC27" s="20">
        <v>423.47003322410899</v>
      </c>
      <c r="AD27" s="20">
        <v>130.33454760112099</v>
      </c>
      <c r="AE27" s="20">
        <v>108.089952622572</v>
      </c>
      <c r="AF27" s="20">
        <v>868.02507142847105</v>
      </c>
      <c r="AG27" s="20">
        <v>1753.8199627731799</v>
      </c>
      <c r="AH27" s="20">
        <v>0</v>
      </c>
      <c r="AI27" s="20">
        <v>2108.73052947524</v>
      </c>
      <c r="AJ27" s="20">
        <v>0</v>
      </c>
      <c r="AK27" s="20">
        <v>30508.750971080801</v>
      </c>
      <c r="AL27" s="20">
        <v>4123.72050856638</v>
      </c>
      <c r="AM27" s="20">
        <v>458.19112714584003</v>
      </c>
      <c r="AN27" s="20">
        <v>4581.9116357122202</v>
      </c>
      <c r="AO27" s="20">
        <v>0</v>
      </c>
      <c r="AP27" s="20">
        <v>1745.7843388251099</v>
      </c>
      <c r="AQ27" s="20">
        <v>2.1656869182140301</v>
      </c>
      <c r="AR27" s="20">
        <v>5198.6296692036503</v>
      </c>
      <c r="AS27" s="20">
        <v>44.221914445675303</v>
      </c>
      <c r="AT27" s="20">
        <v>126.26307398557</v>
      </c>
      <c r="AU27" s="20">
        <v>506.00403587912001</v>
      </c>
      <c r="AV27" s="20">
        <v>2.2496992452476601</v>
      </c>
      <c r="AW27" s="20">
        <v>0</v>
      </c>
      <c r="AX27" s="20">
        <v>93.384330158126602</v>
      </c>
      <c r="AY27" s="20">
        <v>15421.5816486445</v>
      </c>
      <c r="AZ27" s="20">
        <v>12998.337571747301</v>
      </c>
      <c r="BA27" s="20">
        <v>2423.2440768972101</v>
      </c>
      <c r="BB27" s="20">
        <v>3.0310688236688201</v>
      </c>
      <c r="BC27" s="20">
        <v>5.9370470421137897E-2</v>
      </c>
      <c r="BD27" s="20">
        <v>1925.52613708339</v>
      </c>
      <c r="BE27" s="20">
        <v>8.8080678664219594</v>
      </c>
      <c r="BF27" s="20">
        <v>4201.1747734475302</v>
      </c>
      <c r="BG27" s="20">
        <v>33.345269243098102</v>
      </c>
      <c r="BH27" s="20">
        <v>7.2691442679277003</v>
      </c>
      <c r="BI27" s="20">
        <v>6002.7598293622495</v>
      </c>
      <c r="BJ27" s="20">
        <v>373.994620288573</v>
      </c>
      <c r="BK27" s="20">
        <v>7.5304908965646398</v>
      </c>
      <c r="BL27" s="20">
        <v>34.355332079564697</v>
      </c>
      <c r="BM27" s="20">
        <v>0.18934757451897799</v>
      </c>
      <c r="BN27" s="20">
        <v>951.53499054062797</v>
      </c>
      <c r="BO27" s="20">
        <v>749.36406677310799</v>
      </c>
      <c r="BP27" s="20">
        <v>0</v>
      </c>
      <c r="BQ27" s="20">
        <v>193.041599785188</v>
      </c>
      <c r="BR27" s="20">
        <v>992.02505720795705</v>
      </c>
      <c r="BS27" s="20">
        <v>0</v>
      </c>
      <c r="BT27" s="20">
        <v>1652.5282938422999</v>
      </c>
      <c r="BU27" s="20">
        <v>28553.888923979099</v>
      </c>
      <c r="BV27" s="20">
        <v>439.12588172126402</v>
      </c>
      <c r="BY27" s="23" t="str">
        <f t="shared" si="7"/>
        <v/>
      </c>
      <c r="BZ27" s="18">
        <f t="shared" si="15"/>
        <v>-3.4424094292481426E-6</v>
      </c>
      <c r="CA27" s="18">
        <f t="shared" si="16"/>
        <v>-1.6435096925827348E-6</v>
      </c>
      <c r="CB27" s="18">
        <f t="shared" si="17"/>
        <v>-5.6293409019792121E-6</v>
      </c>
      <c r="CC27" s="18">
        <f t="shared" si="18"/>
        <v>3.8436876377130902E-5</v>
      </c>
      <c r="CD27" s="18">
        <f t="shared" si="19"/>
        <v>4.6481238515322677E-5</v>
      </c>
      <c r="CE27" s="18">
        <f t="shared" si="20"/>
        <v>-3.5279706600618027E-6</v>
      </c>
      <c r="CF27" s="18">
        <f t="shared" si="21"/>
        <v>-2.4475422607508094E-6</v>
      </c>
    </row>
    <row r="28" spans="1:84" x14ac:dyDescent="0.25">
      <c r="A28" s="22" t="s">
        <v>187</v>
      </c>
      <c r="B28" s="20">
        <v>3852.2392971999998</v>
      </c>
      <c r="C28" s="20">
        <v>74.079581214000001</v>
      </c>
      <c r="D28" s="20">
        <v>155.07393565999999</v>
      </c>
      <c r="E28" s="20">
        <v>502.67323955000001</v>
      </c>
      <c r="F28" s="20">
        <v>430.60428817000002</v>
      </c>
      <c r="G28" s="20">
        <v>31.636389197</v>
      </c>
      <c r="H28" s="20">
        <v>1126.8994024000001</v>
      </c>
      <c r="J28" s="22" t="s">
        <v>187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Y28" s="23" t="str">
        <f t="shared" si="7"/>
        <v/>
      </c>
      <c r="BZ28" s="18" t="str">
        <f t="shared" si="15"/>
        <v/>
      </c>
      <c r="CA28" s="18" t="str">
        <f t="shared" si="16"/>
        <v/>
      </c>
      <c r="CB28" s="18" t="str">
        <f t="shared" si="17"/>
        <v/>
      </c>
      <c r="CC28" s="18" t="str">
        <f t="shared" si="18"/>
        <v/>
      </c>
      <c r="CD28" s="18" t="str">
        <f t="shared" si="19"/>
        <v/>
      </c>
      <c r="CE28" s="18" t="str">
        <f t="shared" si="20"/>
        <v/>
      </c>
      <c r="CF28" s="18" t="str">
        <f t="shared" si="21"/>
        <v/>
      </c>
    </row>
    <row r="29" spans="1:84" x14ac:dyDescent="0.25">
      <c r="A29" s="22" t="s">
        <v>188</v>
      </c>
      <c r="B29" s="20">
        <v>160003.96669999999</v>
      </c>
      <c r="C29" s="20">
        <v>3130.5037416</v>
      </c>
      <c r="D29" s="20">
        <v>5778.8960477999999</v>
      </c>
      <c r="E29" s="20">
        <v>22945.125599999999</v>
      </c>
      <c r="F29" s="20">
        <v>19843.185611000001</v>
      </c>
      <c r="G29" s="20">
        <v>1453.5361667</v>
      </c>
      <c r="H29" s="20">
        <v>39737.441267000002</v>
      </c>
      <c r="J29" s="22" t="s">
        <v>188</v>
      </c>
      <c r="K29" s="20">
        <v>4644.0479544173304</v>
      </c>
      <c r="L29" s="20">
        <v>704.94337269016796</v>
      </c>
      <c r="M29" s="20">
        <v>673.89124390902305</v>
      </c>
      <c r="N29" s="20">
        <v>673.89124390902305</v>
      </c>
      <c r="O29" s="20">
        <v>995.17012778015498</v>
      </c>
      <c r="P29" s="20">
        <v>6.1704675553277397E-2</v>
      </c>
      <c r="Q29" s="20">
        <v>606.96968496315299</v>
      </c>
      <c r="R29" s="20">
        <v>5921.2021908981797</v>
      </c>
      <c r="S29" s="20">
        <v>102648.261539509</v>
      </c>
      <c r="T29" s="20">
        <v>1417.73613876994</v>
      </c>
      <c r="U29" s="20">
        <v>771.81560661415404</v>
      </c>
      <c r="V29" s="20">
        <v>336.62904006251898</v>
      </c>
      <c r="W29" s="20">
        <v>22.004490728850499</v>
      </c>
      <c r="X29" s="20">
        <v>3546.0110308830699</v>
      </c>
      <c r="Y29" s="20">
        <v>2733.00206100883</v>
      </c>
      <c r="Z29" s="20">
        <v>2733.00206100883</v>
      </c>
      <c r="AA29" s="20">
        <v>31505442.266079102</v>
      </c>
      <c r="AB29" s="20">
        <v>0</v>
      </c>
      <c r="AC29" s="20">
        <v>319.80548615366899</v>
      </c>
      <c r="AD29" s="20">
        <v>125.582046074353</v>
      </c>
      <c r="AE29" s="20">
        <v>35.105182167656402</v>
      </c>
      <c r="AF29" s="20">
        <v>1033.1405577462101</v>
      </c>
      <c r="AG29" s="20">
        <v>2444.74529792372</v>
      </c>
      <c r="AH29" s="20">
        <v>0</v>
      </c>
      <c r="AI29" s="20">
        <v>2023.1076368337201</v>
      </c>
      <c r="AJ29" s="20">
        <v>0</v>
      </c>
      <c r="AK29" s="20">
        <v>27448.6592423816</v>
      </c>
      <c r="AL29" s="20">
        <v>3266.22801099445</v>
      </c>
      <c r="AM29" s="20">
        <v>362.91425759508701</v>
      </c>
      <c r="AN29" s="20">
        <v>3629.14226858953</v>
      </c>
      <c r="AO29" s="20">
        <v>0</v>
      </c>
      <c r="AP29" s="20">
        <v>1887.1143416966099</v>
      </c>
      <c r="AQ29" s="20">
        <v>1.9827401062627801</v>
      </c>
      <c r="AR29" s="20">
        <v>2711.2565125399801</v>
      </c>
      <c r="AS29" s="20">
        <v>46.869926291329698</v>
      </c>
      <c r="AT29" s="20">
        <v>35.181745741827697</v>
      </c>
      <c r="AU29" s="20">
        <v>420.40626995926903</v>
      </c>
      <c r="AV29" s="20">
        <v>2.2927597934269199</v>
      </c>
      <c r="AW29" s="20">
        <v>0</v>
      </c>
      <c r="AX29" s="20">
        <v>22.202796488037102</v>
      </c>
      <c r="AY29" s="20">
        <v>14717.4562268471</v>
      </c>
      <c r="AZ29" s="20">
        <v>12782.141743582901</v>
      </c>
      <c r="BA29" s="20">
        <v>1935.3144832641599</v>
      </c>
      <c r="BB29" s="20">
        <v>2.3497282458373898</v>
      </c>
      <c r="BC29" s="20">
        <v>6.3413845383245904E-2</v>
      </c>
      <c r="BD29" s="20">
        <v>2030.3284892497099</v>
      </c>
      <c r="BE29" s="20">
        <v>2.19349821348457</v>
      </c>
      <c r="BF29" s="20">
        <v>4188.0124305516501</v>
      </c>
      <c r="BG29" s="20">
        <v>15.7902574449533</v>
      </c>
      <c r="BH29" s="20">
        <v>3.90915038696627</v>
      </c>
      <c r="BI29" s="20">
        <v>5983.9679587515202</v>
      </c>
      <c r="BJ29" s="20">
        <v>317.73717625047499</v>
      </c>
      <c r="BK29" s="20">
        <v>7.8780996718420102</v>
      </c>
      <c r="BL29" s="20">
        <v>18.521251236847998</v>
      </c>
      <c r="BM29" s="20">
        <v>0.191227604590022</v>
      </c>
      <c r="BN29" s="20">
        <v>935.96098134426904</v>
      </c>
      <c r="BO29" s="20">
        <v>585.18824392109696</v>
      </c>
      <c r="BP29" s="20">
        <v>0</v>
      </c>
      <c r="BQ29" s="20">
        <v>268.919351436196</v>
      </c>
      <c r="BR29" s="20">
        <v>829.15872321803795</v>
      </c>
      <c r="BS29" s="20">
        <v>0</v>
      </c>
      <c r="BT29" s="20">
        <v>538.98062611399598</v>
      </c>
      <c r="BU29" s="20">
        <v>25817.271952468302</v>
      </c>
      <c r="BV29" s="20">
        <v>207.54281829273199</v>
      </c>
      <c r="BY29" s="23" t="str">
        <f t="shared" si="7"/>
        <v/>
      </c>
      <c r="BZ29" s="18">
        <f t="shared" si="15"/>
        <v>-0.3584642702516887</v>
      </c>
      <c r="CA29" s="18">
        <f t="shared" si="16"/>
        <v>-0.35374374099942457</v>
      </c>
      <c r="CB29" s="18">
        <f t="shared" si="17"/>
        <v>-0.37200076994443804</v>
      </c>
      <c r="CC29" s="18">
        <f t="shared" si="18"/>
        <v>-0.35858027175727902</v>
      </c>
      <c r="CD29" s="18">
        <f t="shared" si="19"/>
        <v>-0.35584225264227914</v>
      </c>
      <c r="CE29" s="18">
        <f t="shared" si="20"/>
        <v>-0.35608001865601663</v>
      </c>
      <c r="CF29" s="18">
        <f t="shared" si="21"/>
        <v>-0.35030361469427873</v>
      </c>
    </row>
    <row r="30" spans="1:84" x14ac:dyDescent="0.25">
      <c r="A30" s="22" t="s">
        <v>189</v>
      </c>
      <c r="B30" s="20">
        <v>55476.425082000002</v>
      </c>
      <c r="C30" s="20">
        <v>1104.2669976</v>
      </c>
      <c r="D30" s="20">
        <v>2929.7039562999998</v>
      </c>
      <c r="E30" s="20">
        <v>4027.5635892</v>
      </c>
      <c r="F30" s="20">
        <v>3300.2531727000001</v>
      </c>
      <c r="G30" s="20">
        <v>234.24875453000001</v>
      </c>
      <c r="H30" s="20">
        <v>28869.069455000001</v>
      </c>
      <c r="J30" s="22" t="s">
        <v>189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Y30" s="23" t="str">
        <f t="shared" si="7"/>
        <v/>
      </c>
      <c r="BZ30" s="18" t="str">
        <f t="shared" si="15"/>
        <v/>
      </c>
      <c r="CA30" s="18" t="str">
        <f t="shared" si="16"/>
        <v/>
      </c>
      <c r="CB30" s="18" t="str">
        <f t="shared" si="17"/>
        <v/>
      </c>
      <c r="CC30" s="18" t="str">
        <f t="shared" si="18"/>
        <v/>
      </c>
      <c r="CD30" s="18" t="str">
        <f t="shared" si="19"/>
        <v/>
      </c>
      <c r="CE30" s="18" t="str">
        <f t="shared" si="20"/>
        <v/>
      </c>
      <c r="CF30" s="18" t="str">
        <f t="shared" si="21"/>
        <v/>
      </c>
    </row>
    <row r="31" spans="1:84" x14ac:dyDescent="0.25">
      <c r="A31" s="22" t="s">
        <v>190</v>
      </c>
      <c r="B31" s="20">
        <v>489603.29749999999</v>
      </c>
      <c r="C31" s="20">
        <v>8768.7479414999998</v>
      </c>
      <c r="D31" s="20">
        <v>20034.230595000001</v>
      </c>
      <c r="E31" s="20">
        <v>74865.905419000002</v>
      </c>
      <c r="F31" s="20">
        <v>58715.777953999997</v>
      </c>
      <c r="G31" s="20">
        <v>4144.8319508000004</v>
      </c>
      <c r="H31" s="20">
        <v>116624.57722000001</v>
      </c>
      <c r="J31" s="22" t="s">
        <v>190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</v>
      </c>
      <c r="BU31" s="20">
        <v>0</v>
      </c>
      <c r="BV31" s="20">
        <v>0</v>
      </c>
      <c r="BY31" s="23" t="str">
        <f t="shared" si="7"/>
        <v/>
      </c>
      <c r="BZ31" s="18" t="str">
        <f t="shared" si="15"/>
        <v/>
      </c>
      <c r="CA31" s="18" t="str">
        <f t="shared" si="16"/>
        <v/>
      </c>
      <c r="CB31" s="18" t="str">
        <f t="shared" si="17"/>
        <v/>
      </c>
      <c r="CC31" s="18" t="str">
        <f t="shared" si="18"/>
        <v/>
      </c>
      <c r="CD31" s="18" t="str">
        <f t="shared" si="19"/>
        <v/>
      </c>
      <c r="CE31" s="18" t="str">
        <f t="shared" si="20"/>
        <v/>
      </c>
      <c r="CF31" s="18" t="str">
        <f t="shared" si="21"/>
        <v/>
      </c>
    </row>
    <row r="32" spans="1:84" x14ac:dyDescent="0.25">
      <c r="A32" s="22" t="s">
        <v>191</v>
      </c>
      <c r="B32" s="20">
        <v>22950.792838000001</v>
      </c>
      <c r="C32" s="20">
        <v>382.17671723000001</v>
      </c>
      <c r="D32" s="20">
        <v>1126.731687</v>
      </c>
      <c r="E32" s="20">
        <v>3726.2845151000001</v>
      </c>
      <c r="F32" s="20">
        <v>2446.3154392000001</v>
      </c>
      <c r="G32" s="20">
        <v>151.85066560999999</v>
      </c>
      <c r="H32" s="20">
        <v>6960.3945855000002</v>
      </c>
      <c r="J32" s="22" t="s">
        <v>191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0</v>
      </c>
      <c r="BY32" s="23" t="str">
        <f t="shared" si="7"/>
        <v/>
      </c>
      <c r="BZ32" s="18" t="str">
        <f t="shared" si="15"/>
        <v/>
      </c>
      <c r="CA32" s="18" t="str">
        <f t="shared" si="16"/>
        <v/>
      </c>
      <c r="CB32" s="18" t="str">
        <f t="shared" si="17"/>
        <v/>
      </c>
      <c r="CC32" s="18" t="str">
        <f t="shared" si="18"/>
        <v/>
      </c>
      <c r="CD32" s="18" t="str">
        <f t="shared" si="19"/>
        <v/>
      </c>
      <c r="CE32" s="18" t="str">
        <f t="shared" si="20"/>
        <v/>
      </c>
      <c r="CF32" s="18" t="str">
        <f t="shared" si="21"/>
        <v/>
      </c>
    </row>
    <row r="33" spans="1:84" x14ac:dyDescent="0.25">
      <c r="A33" s="22" t="s">
        <v>192</v>
      </c>
      <c r="B33" s="20">
        <v>393160.08010999998</v>
      </c>
      <c r="C33" s="20">
        <v>7577.6187460000001</v>
      </c>
      <c r="D33" s="20">
        <v>14271.560717</v>
      </c>
      <c r="E33" s="20">
        <v>53829.706273000003</v>
      </c>
      <c r="F33" s="20">
        <v>45636.189166999997</v>
      </c>
      <c r="G33" s="20">
        <v>3320.6605850000001</v>
      </c>
      <c r="H33" s="20">
        <v>109609.53763000001</v>
      </c>
      <c r="J33" s="22" t="s">
        <v>192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V33" s="20">
        <v>0</v>
      </c>
      <c r="BY33" s="23" t="str">
        <f t="shared" si="7"/>
        <v/>
      </c>
      <c r="BZ33" s="18" t="str">
        <f t="shared" si="15"/>
        <v/>
      </c>
      <c r="CA33" s="18" t="str">
        <f t="shared" si="16"/>
        <v/>
      </c>
      <c r="CB33" s="18" t="str">
        <f t="shared" si="17"/>
        <v/>
      </c>
      <c r="CC33" s="18" t="str">
        <f t="shared" si="18"/>
        <v/>
      </c>
      <c r="CD33" s="18" t="str">
        <f t="shared" si="19"/>
        <v/>
      </c>
      <c r="CE33" s="18" t="str">
        <f t="shared" si="20"/>
        <v/>
      </c>
      <c r="CF33" s="18" t="str">
        <f t="shared" si="21"/>
        <v/>
      </c>
    </row>
    <row r="34" spans="1:84" x14ac:dyDescent="0.25">
      <c r="A34" s="22" t="s">
        <v>193</v>
      </c>
      <c r="B34" s="20">
        <v>28482.965799000001</v>
      </c>
      <c r="C34" s="20">
        <v>530.73629229999995</v>
      </c>
      <c r="D34" s="20">
        <v>1310.1831599</v>
      </c>
      <c r="E34" s="20">
        <v>3378.6768695999999</v>
      </c>
      <c r="F34" s="20">
        <v>2821.5371165000001</v>
      </c>
      <c r="G34" s="20">
        <v>207.68882160999999</v>
      </c>
      <c r="H34" s="20">
        <v>9280.5088004000008</v>
      </c>
      <c r="J34" s="22" t="s">
        <v>193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0</v>
      </c>
      <c r="BJ34" s="20">
        <v>0</v>
      </c>
      <c r="BK34" s="20">
        <v>0</v>
      </c>
      <c r="BL34" s="20">
        <v>0</v>
      </c>
      <c r="BM34" s="20">
        <v>0</v>
      </c>
      <c r="BN34" s="20">
        <v>0</v>
      </c>
      <c r="BO34" s="20">
        <v>0</v>
      </c>
      <c r="BP34" s="20">
        <v>0</v>
      </c>
      <c r="BQ34" s="20">
        <v>0</v>
      </c>
      <c r="BR34" s="20">
        <v>0</v>
      </c>
      <c r="BS34" s="20">
        <v>0</v>
      </c>
      <c r="BT34" s="20">
        <v>0</v>
      </c>
      <c r="BU34" s="20">
        <v>0</v>
      </c>
      <c r="BV34" s="20">
        <v>0</v>
      </c>
      <c r="BY34" s="23" t="str">
        <f t="shared" si="7"/>
        <v/>
      </c>
      <c r="BZ34" s="18" t="str">
        <f t="shared" si="15"/>
        <v/>
      </c>
      <c r="CA34" s="18" t="str">
        <f t="shared" si="16"/>
        <v/>
      </c>
      <c r="CB34" s="18" t="str">
        <f t="shared" si="17"/>
        <v/>
      </c>
      <c r="CC34" s="18" t="str">
        <f t="shared" si="18"/>
        <v/>
      </c>
      <c r="CD34" s="18" t="str">
        <f t="shared" si="19"/>
        <v/>
      </c>
      <c r="CE34" s="18" t="str">
        <f t="shared" si="20"/>
        <v/>
      </c>
      <c r="CF34" s="18" t="str">
        <f t="shared" si="21"/>
        <v/>
      </c>
    </row>
    <row r="35" spans="1:84" x14ac:dyDescent="0.25">
      <c r="A35" s="22" t="s">
        <v>194</v>
      </c>
      <c r="B35" s="20">
        <v>302063.39906000003</v>
      </c>
      <c r="C35" s="20">
        <v>5612.6109505000004</v>
      </c>
      <c r="D35" s="20">
        <v>12113.37722</v>
      </c>
      <c r="E35" s="20">
        <v>44039.188423</v>
      </c>
      <c r="F35" s="20">
        <v>36430.305108</v>
      </c>
      <c r="G35" s="20">
        <v>2644.7321843999998</v>
      </c>
      <c r="H35" s="20">
        <v>69666.583369</v>
      </c>
      <c r="J35" s="22" t="s">
        <v>194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 s="20">
        <v>0</v>
      </c>
      <c r="BK35" s="20">
        <v>0</v>
      </c>
      <c r="BL35" s="20">
        <v>0</v>
      </c>
      <c r="BM35" s="20">
        <v>0</v>
      </c>
      <c r="BN35" s="20">
        <v>0</v>
      </c>
      <c r="BO35" s="20">
        <v>0</v>
      </c>
      <c r="BP35" s="20">
        <v>0</v>
      </c>
      <c r="BQ35" s="20">
        <v>0</v>
      </c>
      <c r="BR35" s="20">
        <v>0</v>
      </c>
      <c r="BS35" s="20">
        <v>0</v>
      </c>
      <c r="BT35" s="20">
        <v>0</v>
      </c>
      <c r="BU35" s="20">
        <v>0</v>
      </c>
      <c r="BV35" s="20">
        <v>0</v>
      </c>
      <c r="BY35" s="23" t="str">
        <f t="shared" si="7"/>
        <v/>
      </c>
      <c r="BZ35" s="18" t="str">
        <f t="shared" si="15"/>
        <v/>
      </c>
      <c r="CA35" s="18" t="str">
        <f t="shared" si="16"/>
        <v/>
      </c>
      <c r="CB35" s="18" t="str">
        <f t="shared" si="17"/>
        <v/>
      </c>
      <c r="CC35" s="18" t="str">
        <f t="shared" si="18"/>
        <v/>
      </c>
      <c r="CD35" s="18" t="str">
        <f t="shared" si="19"/>
        <v/>
      </c>
      <c r="CE35" s="18" t="str">
        <f t="shared" si="20"/>
        <v/>
      </c>
      <c r="CF35" s="18" t="str">
        <f t="shared" si="21"/>
        <v/>
      </c>
    </row>
    <row r="36" spans="1:84" x14ac:dyDescent="0.25">
      <c r="A36" s="22" t="s">
        <v>195</v>
      </c>
      <c r="B36" s="20">
        <v>14090.237077</v>
      </c>
      <c r="C36" s="20">
        <v>251.66119983999999</v>
      </c>
      <c r="D36" s="20">
        <v>710.57588942999996</v>
      </c>
      <c r="E36" s="20">
        <v>1583.8120091000001</v>
      </c>
      <c r="F36" s="20">
        <v>1267.6247794999999</v>
      </c>
      <c r="G36" s="20">
        <v>92.825778835999998</v>
      </c>
      <c r="H36" s="20">
        <v>4957.1126924</v>
      </c>
      <c r="J36" s="22" t="s">
        <v>195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</v>
      </c>
      <c r="BU36" s="20">
        <v>0</v>
      </c>
      <c r="BV36" s="20">
        <v>0</v>
      </c>
      <c r="BY36" s="23" t="str">
        <f t="shared" si="7"/>
        <v/>
      </c>
      <c r="BZ36" s="18" t="str">
        <f t="shared" si="15"/>
        <v/>
      </c>
      <c r="CA36" s="18" t="str">
        <f t="shared" si="16"/>
        <v/>
      </c>
      <c r="CB36" s="18" t="str">
        <f t="shared" si="17"/>
        <v/>
      </c>
      <c r="CC36" s="18" t="str">
        <f t="shared" si="18"/>
        <v/>
      </c>
      <c r="CD36" s="18" t="str">
        <f t="shared" si="19"/>
        <v/>
      </c>
      <c r="CE36" s="18" t="str">
        <f t="shared" si="20"/>
        <v/>
      </c>
      <c r="CF36" s="18" t="str">
        <f t="shared" si="21"/>
        <v/>
      </c>
    </row>
    <row r="37" spans="1:84" x14ac:dyDescent="0.25">
      <c r="A37" s="22" t="s">
        <v>196</v>
      </c>
      <c r="B37" s="20">
        <v>131042.20843</v>
      </c>
      <c r="C37" s="20">
        <v>2469.8785686000001</v>
      </c>
      <c r="D37" s="20">
        <v>4950.9412222999999</v>
      </c>
      <c r="E37" s="20">
        <v>18930.151851999999</v>
      </c>
      <c r="F37" s="20">
        <v>15673.648503</v>
      </c>
      <c r="G37" s="20">
        <v>1130.7157400000001</v>
      </c>
      <c r="H37" s="20">
        <v>33271.918170999998</v>
      </c>
      <c r="J37" s="22" t="s">
        <v>196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0</v>
      </c>
      <c r="BU37" s="20">
        <v>0</v>
      </c>
      <c r="BV37" s="20">
        <v>0</v>
      </c>
      <c r="BY37" s="23" t="str">
        <f t="shared" si="7"/>
        <v/>
      </c>
      <c r="BZ37" s="18" t="str">
        <f t="shared" si="15"/>
        <v/>
      </c>
      <c r="CA37" s="18" t="str">
        <f t="shared" si="16"/>
        <v/>
      </c>
      <c r="CB37" s="18" t="str">
        <f t="shared" si="17"/>
        <v/>
      </c>
      <c r="CC37" s="18" t="str">
        <f t="shared" si="18"/>
        <v/>
      </c>
      <c r="CD37" s="18" t="str">
        <f t="shared" si="19"/>
        <v/>
      </c>
      <c r="CE37" s="18" t="str">
        <f t="shared" si="20"/>
        <v/>
      </c>
      <c r="CF37" s="18" t="str">
        <f t="shared" si="21"/>
        <v/>
      </c>
    </row>
    <row r="38" spans="1:84" x14ac:dyDescent="0.25">
      <c r="A38" s="22" t="s">
        <v>197</v>
      </c>
      <c r="B38" s="20">
        <v>17755.029144</v>
      </c>
      <c r="C38" s="20">
        <v>303.84413827999998</v>
      </c>
      <c r="D38" s="20">
        <v>858.31320557000004</v>
      </c>
      <c r="E38" s="20">
        <v>2161.1617043000001</v>
      </c>
      <c r="F38" s="20">
        <v>1791.7913254</v>
      </c>
      <c r="G38" s="20">
        <v>135.88176192</v>
      </c>
      <c r="H38" s="20">
        <v>5248.9383197999996</v>
      </c>
      <c r="J38" s="22" t="s">
        <v>197</v>
      </c>
      <c r="K38" s="20">
        <v>361.87267733057303</v>
      </c>
      <c r="L38" s="20">
        <v>155.97346860101101</v>
      </c>
      <c r="M38" s="20">
        <v>292.48577549563697</v>
      </c>
      <c r="N38" s="20">
        <v>292.48577549563697</v>
      </c>
      <c r="O38" s="20">
        <v>548.42349776302501</v>
      </c>
      <c r="P38" s="20">
        <v>0.23793216072828799</v>
      </c>
      <c r="Q38" s="20">
        <v>83.226643478342396</v>
      </c>
      <c r="R38" s="20">
        <v>1125.9117762338999</v>
      </c>
      <c r="S38" s="20">
        <v>17356.481275153299</v>
      </c>
      <c r="T38" s="20">
        <v>293.409355766001</v>
      </c>
      <c r="U38" s="20">
        <v>206.40920076318</v>
      </c>
      <c r="V38" s="20">
        <v>53.5013774197228</v>
      </c>
      <c r="W38" s="20">
        <v>1.71462958986345</v>
      </c>
      <c r="X38" s="20">
        <v>276.31168765623801</v>
      </c>
      <c r="Y38" s="20">
        <v>374.71080599573099</v>
      </c>
      <c r="Z38" s="20">
        <v>374.71080599573099</v>
      </c>
      <c r="AA38" s="20">
        <v>4295650.4697090397</v>
      </c>
      <c r="AB38" s="20">
        <v>0</v>
      </c>
      <c r="AC38" s="20">
        <v>86.087589164502205</v>
      </c>
      <c r="AD38" s="20">
        <v>22.471374393811899</v>
      </c>
      <c r="AE38" s="20">
        <v>28.869261096318201</v>
      </c>
      <c r="AF38" s="20">
        <v>120.49547780359801</v>
      </c>
      <c r="AG38" s="20">
        <v>190.49901062516199</v>
      </c>
      <c r="AH38" s="20">
        <v>0</v>
      </c>
      <c r="AI38" s="20">
        <v>296.594256842871</v>
      </c>
      <c r="AJ38" s="20">
        <v>0</v>
      </c>
      <c r="AK38" s="20">
        <v>5548.7690197699403</v>
      </c>
      <c r="AL38" s="20">
        <v>756.52620652016901</v>
      </c>
      <c r="AM38" s="20">
        <v>84.058491394368204</v>
      </c>
      <c r="AN38" s="20">
        <v>840.58469791453695</v>
      </c>
      <c r="AO38" s="20">
        <v>0</v>
      </c>
      <c r="AP38" s="20">
        <v>270.61423694097601</v>
      </c>
      <c r="AQ38" s="20">
        <v>0.35565068833809999</v>
      </c>
      <c r="AR38" s="20">
        <v>1236.8766802149401</v>
      </c>
      <c r="AS38" s="20">
        <v>4.4254721358928899</v>
      </c>
      <c r="AT38" s="20">
        <v>56.4683510750287</v>
      </c>
      <c r="AU38" s="20">
        <v>102.138204357435</v>
      </c>
      <c r="AV38" s="20">
        <v>0.26586388663833699</v>
      </c>
      <c r="AW38" s="20">
        <v>0</v>
      </c>
      <c r="AX38" s="20">
        <v>43.460486259142201</v>
      </c>
      <c r="AY38" s="20">
        <v>2101.29362924007</v>
      </c>
      <c r="AZ38" s="20">
        <v>1742.73195372736</v>
      </c>
      <c r="BA38" s="20">
        <v>358.56167551271199</v>
      </c>
      <c r="BB38" s="20">
        <v>0.68674606050584996</v>
      </c>
      <c r="BC38" s="20">
        <v>5.7246248890799496E-3</v>
      </c>
      <c r="BD38" s="20">
        <v>197.360223156247</v>
      </c>
      <c r="BE38" s="20">
        <v>4.0550864189773801</v>
      </c>
      <c r="BF38" s="20">
        <v>538.06445172704605</v>
      </c>
      <c r="BG38" s="20">
        <v>12.0250362043023</v>
      </c>
      <c r="BH38" s="20">
        <v>2.41392561274712</v>
      </c>
      <c r="BI38" s="20">
        <v>768.79578432182996</v>
      </c>
      <c r="BJ38" s="20">
        <v>70.798452338008204</v>
      </c>
      <c r="BK38" s="20">
        <v>0.79951952534488502</v>
      </c>
      <c r="BL38" s="20">
        <v>11.3882761928382</v>
      </c>
      <c r="BM38" s="20">
        <v>2.3151480161157801E-2</v>
      </c>
      <c r="BN38" s="20">
        <v>132.306068644433</v>
      </c>
      <c r="BO38" s="20">
        <v>149.48328738959799</v>
      </c>
      <c r="BP38" s="20">
        <v>0</v>
      </c>
      <c r="BQ38" s="20">
        <v>20.993518269709298</v>
      </c>
      <c r="BR38" s="20">
        <v>189.815754376988</v>
      </c>
      <c r="BS38" s="20">
        <v>0</v>
      </c>
      <c r="BT38" s="20">
        <v>441.02861225417001</v>
      </c>
      <c r="BU38" s="20">
        <v>5174.3471851937502</v>
      </c>
      <c r="BV38" s="20">
        <v>107.661413583033</v>
      </c>
      <c r="BY38" s="23" t="str">
        <f t="shared" si="7"/>
        <v/>
      </c>
      <c r="BZ38" s="18">
        <f t="shared" si="15"/>
        <v>-2.2447041095473689E-2</v>
      </c>
      <c r="CA38" s="18">
        <f t="shared" si="16"/>
        <v>-2.3860527565774624E-2</v>
      </c>
      <c r="CB38" s="18">
        <f t="shared" si="17"/>
        <v>-2.0655056383164592E-2</v>
      </c>
      <c r="CC38" s="18">
        <f t="shared" si="18"/>
        <v>-2.7701802665118649E-2</v>
      </c>
      <c r="CD38" s="18">
        <f t="shared" si="19"/>
        <v>-2.7380069864825374E-2</v>
      </c>
      <c r="CE38" s="18">
        <f t="shared" si="20"/>
        <v>-2.6314740293639879E-2</v>
      </c>
      <c r="CF38" s="18">
        <f t="shared" si="21"/>
        <v>-1.4210708920864505E-2</v>
      </c>
    </row>
    <row r="39" spans="1:84" x14ac:dyDescent="0.25">
      <c r="A39" s="22" t="s">
        <v>198</v>
      </c>
      <c r="B39" s="20">
        <v>493507.16976999998</v>
      </c>
      <c r="C39" s="20">
        <v>7970.1380941999996</v>
      </c>
      <c r="D39" s="20">
        <v>24765.165259000001</v>
      </c>
      <c r="E39" s="20">
        <v>85584.093223000003</v>
      </c>
      <c r="F39" s="20">
        <v>52438.628302999998</v>
      </c>
      <c r="G39" s="20">
        <v>3046.8259557000001</v>
      </c>
      <c r="H39" s="20">
        <v>150702.93945999999</v>
      </c>
      <c r="J39" s="22" t="s">
        <v>198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Y39" s="23" t="str">
        <f t="shared" si="7"/>
        <v/>
      </c>
      <c r="BZ39" s="18" t="str">
        <f t="shared" si="15"/>
        <v/>
      </c>
      <c r="CA39" s="18" t="str">
        <f t="shared" si="16"/>
        <v/>
      </c>
      <c r="CB39" s="18" t="str">
        <f t="shared" si="17"/>
        <v/>
      </c>
      <c r="CC39" s="18" t="str">
        <f t="shared" si="18"/>
        <v/>
      </c>
      <c r="CD39" s="18" t="str">
        <f t="shared" si="19"/>
        <v/>
      </c>
      <c r="CE39" s="18" t="str">
        <f t="shared" si="20"/>
        <v/>
      </c>
      <c r="CF39" s="18" t="str">
        <f t="shared" si="21"/>
        <v/>
      </c>
    </row>
    <row r="40" spans="1:84" x14ac:dyDescent="0.25">
      <c r="A40" s="22" t="s">
        <v>199</v>
      </c>
      <c r="B40" s="20">
        <v>27129.984389000001</v>
      </c>
      <c r="C40" s="20">
        <v>470.56500678999998</v>
      </c>
      <c r="D40" s="20">
        <v>1403.6832932</v>
      </c>
      <c r="E40" s="20">
        <v>3605.0247619000002</v>
      </c>
      <c r="F40" s="20">
        <v>2462.2599973000001</v>
      </c>
      <c r="G40" s="20">
        <v>158.91551680000001</v>
      </c>
      <c r="H40" s="20">
        <v>9892.9538780999992</v>
      </c>
      <c r="J40" s="22" t="s">
        <v>199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Y40" s="23" t="str">
        <f t="shared" si="7"/>
        <v/>
      </c>
      <c r="BZ40" s="18" t="str">
        <f t="shared" si="15"/>
        <v/>
      </c>
      <c r="CA40" s="18" t="str">
        <f t="shared" si="16"/>
        <v/>
      </c>
      <c r="CB40" s="18" t="str">
        <f t="shared" si="17"/>
        <v/>
      </c>
      <c r="CC40" s="18" t="str">
        <f t="shared" si="18"/>
        <v/>
      </c>
      <c r="CD40" s="18" t="str">
        <f t="shared" si="19"/>
        <v/>
      </c>
      <c r="CE40" s="18" t="str">
        <f t="shared" si="20"/>
        <v/>
      </c>
      <c r="CF40" s="18" t="str">
        <f t="shared" si="21"/>
        <v/>
      </c>
    </row>
    <row r="41" spans="1:84" x14ac:dyDescent="0.25">
      <c r="A41" s="22" t="s">
        <v>200</v>
      </c>
      <c r="B41" s="20">
        <v>12851.614944999999</v>
      </c>
      <c r="C41" s="20">
        <v>239.12246865</v>
      </c>
      <c r="D41" s="20">
        <v>596.03628667999999</v>
      </c>
      <c r="E41" s="20">
        <v>1564.9479530000001</v>
      </c>
      <c r="F41" s="20">
        <v>1217.104499</v>
      </c>
      <c r="G41" s="20">
        <v>84.875567539000002</v>
      </c>
      <c r="H41" s="20">
        <v>4686.9424128999999</v>
      </c>
      <c r="J41" s="22" t="s">
        <v>200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 s="20">
        <v>0</v>
      </c>
      <c r="BK41" s="20">
        <v>0</v>
      </c>
      <c r="BL41" s="20">
        <v>0</v>
      </c>
      <c r="BM41" s="20">
        <v>0</v>
      </c>
      <c r="BN41" s="20">
        <v>0</v>
      </c>
      <c r="BO41" s="20">
        <v>0</v>
      </c>
      <c r="BP41" s="20">
        <v>0</v>
      </c>
      <c r="BQ41" s="20">
        <v>0</v>
      </c>
      <c r="BR41" s="20">
        <v>0</v>
      </c>
      <c r="BS41" s="20">
        <v>0</v>
      </c>
      <c r="BT41" s="20">
        <v>0</v>
      </c>
      <c r="BU41" s="20">
        <v>0</v>
      </c>
      <c r="BV41" s="20">
        <v>0</v>
      </c>
      <c r="BY41" s="23" t="str">
        <f t="shared" si="7"/>
        <v/>
      </c>
      <c r="BZ41" s="18" t="str">
        <f t="shared" si="15"/>
        <v/>
      </c>
      <c r="CA41" s="18" t="str">
        <f t="shared" si="16"/>
        <v/>
      </c>
      <c r="CB41" s="18" t="str">
        <f t="shared" si="17"/>
        <v/>
      </c>
      <c r="CC41" s="18" t="str">
        <f t="shared" si="18"/>
        <v/>
      </c>
      <c r="CD41" s="18" t="str">
        <f t="shared" si="19"/>
        <v/>
      </c>
      <c r="CE41" s="18" t="str">
        <f t="shared" si="20"/>
        <v/>
      </c>
      <c r="CF41" s="18" t="str">
        <f t="shared" si="21"/>
        <v/>
      </c>
    </row>
    <row r="42" spans="1:84" x14ac:dyDescent="0.25">
      <c r="A42" s="22" t="s">
        <v>201</v>
      </c>
      <c r="B42" s="20">
        <v>334801.48489999998</v>
      </c>
      <c r="C42" s="20">
        <v>4863.6680380999996</v>
      </c>
      <c r="D42" s="20">
        <v>19579.209588000002</v>
      </c>
      <c r="E42" s="20">
        <v>66351.517716000002</v>
      </c>
      <c r="F42" s="20">
        <v>33130.73719</v>
      </c>
      <c r="G42" s="20">
        <v>1494.027977</v>
      </c>
      <c r="H42" s="20">
        <v>112839.0589</v>
      </c>
      <c r="J42" s="22" t="s">
        <v>201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Y42" s="23" t="str">
        <f t="shared" si="7"/>
        <v/>
      </c>
      <c r="BZ42" s="18" t="str">
        <f t="shared" si="15"/>
        <v/>
      </c>
      <c r="CA42" s="18" t="str">
        <f t="shared" si="16"/>
        <v/>
      </c>
      <c r="CB42" s="18" t="str">
        <f t="shared" si="17"/>
        <v/>
      </c>
      <c r="CC42" s="18" t="str">
        <f t="shared" si="18"/>
        <v/>
      </c>
      <c r="CD42" s="18" t="str">
        <f t="shared" si="19"/>
        <v/>
      </c>
      <c r="CE42" s="18" t="str">
        <f t="shared" si="20"/>
        <v/>
      </c>
      <c r="CF42" s="18" t="str">
        <f t="shared" si="21"/>
        <v/>
      </c>
    </row>
    <row r="43" spans="1:84" x14ac:dyDescent="0.25">
      <c r="A43" s="22" t="s">
        <v>202</v>
      </c>
      <c r="B43" s="20">
        <v>47148.850004</v>
      </c>
      <c r="C43" s="20">
        <v>827.58604580999997</v>
      </c>
      <c r="D43" s="20">
        <v>2315.5548751000001</v>
      </c>
      <c r="E43" s="20">
        <v>6091.0200537999999</v>
      </c>
      <c r="F43" s="20">
        <v>4602.1779962999999</v>
      </c>
      <c r="G43" s="20">
        <v>322.26584673999997</v>
      </c>
      <c r="H43" s="20">
        <v>15344.749889999999</v>
      </c>
      <c r="J43" s="22" t="s">
        <v>202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0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0</v>
      </c>
      <c r="BJ43" s="20">
        <v>0</v>
      </c>
      <c r="BK43" s="20">
        <v>0</v>
      </c>
      <c r="BL43" s="20">
        <v>0</v>
      </c>
      <c r="BM43" s="20">
        <v>0</v>
      </c>
      <c r="BN43" s="20">
        <v>0</v>
      </c>
      <c r="BO43" s="20">
        <v>0</v>
      </c>
      <c r="BP43" s="20">
        <v>0</v>
      </c>
      <c r="BQ43" s="20">
        <v>0</v>
      </c>
      <c r="BR43" s="20">
        <v>0</v>
      </c>
      <c r="BS43" s="20">
        <v>0</v>
      </c>
      <c r="BT43" s="20">
        <v>0</v>
      </c>
      <c r="BU43" s="20">
        <v>0</v>
      </c>
      <c r="BV43" s="20">
        <v>0</v>
      </c>
      <c r="BY43" s="23" t="str">
        <f t="shared" si="7"/>
        <v/>
      </c>
      <c r="BZ43" s="18" t="str">
        <f t="shared" si="15"/>
        <v/>
      </c>
      <c r="CA43" s="18" t="str">
        <f t="shared" si="16"/>
        <v/>
      </c>
      <c r="CB43" s="18" t="str">
        <f t="shared" si="17"/>
        <v/>
      </c>
      <c r="CC43" s="18" t="str">
        <f t="shared" si="18"/>
        <v/>
      </c>
      <c r="CD43" s="18" t="str">
        <f t="shared" si="19"/>
        <v/>
      </c>
      <c r="CE43" s="18" t="str">
        <f t="shared" si="20"/>
        <v/>
      </c>
      <c r="CF43" s="18" t="str">
        <f t="shared" si="21"/>
        <v/>
      </c>
    </row>
    <row r="44" spans="1:84" x14ac:dyDescent="0.25">
      <c r="A44" s="22" t="s">
        <v>203</v>
      </c>
      <c r="B44" s="20">
        <v>247372.02734</v>
      </c>
      <c r="C44" s="20">
        <v>4907.5016930000002</v>
      </c>
      <c r="D44" s="20">
        <v>8805.7117397000002</v>
      </c>
      <c r="E44" s="20">
        <v>33128.172241</v>
      </c>
      <c r="F44" s="20">
        <v>28805.365322000001</v>
      </c>
      <c r="G44" s="20">
        <v>2106.8445345999999</v>
      </c>
      <c r="H44" s="20">
        <v>71804.983003000001</v>
      </c>
      <c r="J44" s="22" t="s">
        <v>203</v>
      </c>
      <c r="K44" s="20">
        <v>5768.7978357223301</v>
      </c>
      <c r="L44" s="20">
        <v>1296.90442371668</v>
      </c>
      <c r="M44" s="20">
        <v>1837.5126187277999</v>
      </c>
      <c r="N44" s="20">
        <v>1837.5126187277999</v>
      </c>
      <c r="O44" s="20">
        <v>3199.1941849906498</v>
      </c>
      <c r="P44" s="20">
        <v>1.0484976477758701</v>
      </c>
      <c r="Q44" s="20">
        <v>903.76006052346497</v>
      </c>
      <c r="R44" s="20">
        <v>10125.531980903699</v>
      </c>
      <c r="S44" s="20">
        <v>148928.97840374301</v>
      </c>
      <c r="T44" s="20">
        <v>2523.7290306741802</v>
      </c>
      <c r="U44" s="20">
        <v>1568.5064301995701</v>
      </c>
      <c r="V44" s="20">
        <v>531.84382279497197</v>
      </c>
      <c r="W44" s="20">
        <v>27.333830146225999</v>
      </c>
      <c r="X44" s="20">
        <v>4404.8261519674597</v>
      </c>
      <c r="Y44" s="20">
        <v>4069.2190868051598</v>
      </c>
      <c r="Z44" s="20">
        <v>4069.2190868051598</v>
      </c>
      <c r="AA44" s="20">
        <v>41422222.301135898</v>
      </c>
      <c r="AB44" s="20">
        <v>0</v>
      </c>
      <c r="AC44" s="20">
        <v>652.25656677479401</v>
      </c>
      <c r="AD44" s="20">
        <v>208.881760073496</v>
      </c>
      <c r="AE44" s="20">
        <v>152.554059257516</v>
      </c>
      <c r="AF44" s="20">
        <v>1450.0750705626699</v>
      </c>
      <c r="AG44" s="20">
        <v>3036.8427477927398</v>
      </c>
      <c r="AH44" s="20">
        <v>0</v>
      </c>
      <c r="AI44" s="20">
        <v>2955.83448294449</v>
      </c>
      <c r="AJ44" s="20">
        <v>0</v>
      </c>
      <c r="AK44" s="20">
        <v>48311.814546977701</v>
      </c>
      <c r="AL44" s="20">
        <v>5025.4200990316103</v>
      </c>
      <c r="AM44" s="20">
        <v>558.38000069886402</v>
      </c>
      <c r="AN44" s="20">
        <v>5583.8000997304798</v>
      </c>
      <c r="AO44" s="20">
        <v>0</v>
      </c>
      <c r="AP44" s="20">
        <v>2859.2846755331002</v>
      </c>
      <c r="AQ44" s="20">
        <v>2.79371844133225</v>
      </c>
      <c r="AR44" s="20">
        <v>7643.4786356566701</v>
      </c>
      <c r="AS44" s="20">
        <v>57.318168892232499</v>
      </c>
      <c r="AT44" s="20">
        <v>159.448284580322</v>
      </c>
      <c r="AU44" s="20">
        <v>650.91292492710897</v>
      </c>
      <c r="AV44" s="20">
        <v>2.9120349319047398</v>
      </c>
      <c r="AW44" s="20">
        <v>0</v>
      </c>
      <c r="AX44" s="20">
        <v>117.76531359094299</v>
      </c>
      <c r="AY44" s="20">
        <v>19390.5245582223</v>
      </c>
      <c r="AZ44" s="20">
        <v>16805.358107388201</v>
      </c>
      <c r="BA44" s="20">
        <v>2585.1664508341701</v>
      </c>
      <c r="BB44" s="20">
        <v>3.8919136554286</v>
      </c>
      <c r="BC44" s="20">
        <v>7.6974027656982899E-2</v>
      </c>
      <c r="BD44" s="20">
        <v>2495.3197649652502</v>
      </c>
      <c r="BE44" s="20">
        <v>11.1119326932213</v>
      </c>
      <c r="BF44" s="20">
        <v>5434.0556656029303</v>
      </c>
      <c r="BG44" s="20">
        <v>42.386482072565101</v>
      </c>
      <c r="BH44" s="20">
        <v>9.2600102371622004</v>
      </c>
      <c r="BI44" s="20">
        <v>7764.3371722415995</v>
      </c>
      <c r="BJ44" s="20">
        <v>586.62170748061305</v>
      </c>
      <c r="BK44" s="20">
        <v>9.7562303845411904</v>
      </c>
      <c r="BL44" s="20">
        <v>43.766496506225302</v>
      </c>
      <c r="BM44" s="20">
        <v>0.24501963778060601</v>
      </c>
      <c r="BN44" s="20">
        <v>1226.8868727062199</v>
      </c>
      <c r="BO44" s="20">
        <v>1159.9902384335801</v>
      </c>
      <c r="BP44" s="20">
        <v>0</v>
      </c>
      <c r="BQ44" s="20">
        <v>334.21133889883299</v>
      </c>
      <c r="BR44" s="20">
        <v>1551.93524578403</v>
      </c>
      <c r="BS44" s="20">
        <v>0</v>
      </c>
      <c r="BT44" s="20">
        <v>2332.99954002811</v>
      </c>
      <c r="BU44" s="20">
        <v>45254.366864531403</v>
      </c>
      <c r="BV44" s="20">
        <v>639.20981147881298</v>
      </c>
      <c r="BY44" s="23" t="str">
        <f t="shared" si="7"/>
        <v/>
      </c>
      <c r="BZ44" s="18">
        <f t="shared" si="15"/>
        <v>-0.39795546002035281</v>
      </c>
      <c r="CA44" s="18">
        <f t="shared" si="16"/>
        <v>-0.39769058314118244</v>
      </c>
      <c r="CB44" s="18">
        <f t="shared" si="17"/>
        <v>-0.36588883842787329</v>
      </c>
      <c r="CC44" s="18">
        <f t="shared" si="18"/>
        <v>-0.41468172716681756</v>
      </c>
      <c r="CD44" s="18">
        <f t="shared" si="19"/>
        <v>-0.41658930829274482</v>
      </c>
      <c r="CE44" s="18">
        <f t="shared" si="20"/>
        <v>-0.41766615782158145</v>
      </c>
      <c r="CF44" s="18">
        <f t="shared" si="21"/>
        <v>-0.36976007831321844</v>
      </c>
    </row>
    <row r="45" spans="1:84" x14ac:dyDescent="0.25">
      <c r="A45" s="22" t="s">
        <v>204</v>
      </c>
      <c r="B45" s="20">
        <v>28269.397412999999</v>
      </c>
      <c r="C45" s="20">
        <v>540.18122515000005</v>
      </c>
      <c r="D45" s="20">
        <v>1362.9482246</v>
      </c>
      <c r="E45" s="20">
        <v>3142.4583257999998</v>
      </c>
      <c r="F45" s="20">
        <v>2584.1012030000002</v>
      </c>
      <c r="G45" s="20">
        <v>186.74195553000001</v>
      </c>
      <c r="H45" s="20">
        <v>10077.651615999999</v>
      </c>
      <c r="J45" s="22" t="s">
        <v>204</v>
      </c>
      <c r="K45" s="20">
        <v>317.60489419512902</v>
      </c>
      <c r="L45" s="20">
        <v>313.77277812430299</v>
      </c>
      <c r="M45" s="20">
        <v>676.79094921120998</v>
      </c>
      <c r="N45" s="20">
        <v>676.79094921120998</v>
      </c>
      <c r="O45" s="20">
        <v>1305.6241176491101</v>
      </c>
      <c r="P45" s="20">
        <v>0.61691860829267098</v>
      </c>
      <c r="Q45" s="20">
        <v>135.94316816292701</v>
      </c>
      <c r="R45" s="20">
        <v>2151.44734953536</v>
      </c>
      <c r="S45" s="20">
        <v>28269.388861588301</v>
      </c>
      <c r="T45" s="20">
        <v>577.75409316234197</v>
      </c>
      <c r="U45" s="20">
        <v>437.20656145644602</v>
      </c>
      <c r="V45" s="20">
        <v>94.694742531077196</v>
      </c>
      <c r="W45" s="20">
        <v>1.50487624163464</v>
      </c>
      <c r="X45" s="20">
        <v>242.51054457599599</v>
      </c>
      <c r="Y45" s="20">
        <v>612.02235136198897</v>
      </c>
      <c r="Z45" s="20">
        <v>612.02235136198897</v>
      </c>
      <c r="AA45" s="20">
        <v>6369664.1140561104</v>
      </c>
      <c r="AB45" s="20">
        <v>0</v>
      </c>
      <c r="AC45" s="20">
        <v>182.63282133610099</v>
      </c>
      <c r="AD45" s="20">
        <v>41.929399095519599</v>
      </c>
      <c r="AE45" s="20">
        <v>71.085796091079501</v>
      </c>
      <c r="AF45" s="20">
        <v>175.76154653141501</v>
      </c>
      <c r="AG45" s="20">
        <v>167.195351820404</v>
      </c>
      <c r="AH45" s="20">
        <v>0</v>
      </c>
      <c r="AI45" s="20">
        <v>540.18107136030596</v>
      </c>
      <c r="AJ45" s="20">
        <v>0</v>
      </c>
      <c r="AK45" s="20">
        <v>10839.176704310499</v>
      </c>
      <c r="AL45" s="20">
        <v>1226.65296252693</v>
      </c>
      <c r="AM45" s="20">
        <v>136.294779667873</v>
      </c>
      <c r="AN45" s="20">
        <v>1362.94774219481</v>
      </c>
      <c r="AO45" s="20">
        <v>0</v>
      </c>
      <c r="AP45" s="20">
        <v>453.81835957166902</v>
      </c>
      <c r="AQ45" s="20">
        <v>0.51859294884725804</v>
      </c>
      <c r="AR45" s="20">
        <v>2880.9387318957301</v>
      </c>
      <c r="AS45" s="20">
        <v>6.7642123278052404</v>
      </c>
      <c r="AT45" s="20">
        <v>78.419421778909395</v>
      </c>
      <c r="AU45" s="20">
        <v>146.84418758026101</v>
      </c>
      <c r="AV45" s="20">
        <v>0.39903382771981399</v>
      </c>
      <c r="AW45" s="20">
        <v>0</v>
      </c>
      <c r="AX45" s="20">
        <v>60.286637456968499</v>
      </c>
      <c r="AY45" s="20">
        <v>3142.5165052861898</v>
      </c>
      <c r="AZ45" s="20">
        <v>2584.1595163148099</v>
      </c>
      <c r="BA45" s="20">
        <v>558.35698897137797</v>
      </c>
      <c r="BB45" s="20">
        <v>0.98064850256562797</v>
      </c>
      <c r="BC45" s="20">
        <v>8.7889862929832405E-3</v>
      </c>
      <c r="BD45" s="20">
        <v>300.81990709943398</v>
      </c>
      <c r="BE45" s="20">
        <v>5.6267616910552896</v>
      </c>
      <c r="BF45" s="20">
        <v>801.23960233028504</v>
      </c>
      <c r="BG45" s="20">
        <v>16.815889469843501</v>
      </c>
      <c r="BH45" s="20">
        <v>3.3860151684606699</v>
      </c>
      <c r="BI45" s="20">
        <v>1144.82596228994</v>
      </c>
      <c r="BJ45" s="20">
        <v>142.73201562675499</v>
      </c>
      <c r="BK45" s="20">
        <v>1.2137777186571601</v>
      </c>
      <c r="BL45" s="20">
        <v>15.975447162816801</v>
      </c>
      <c r="BM45" s="20">
        <v>3.4629974955494101E-2</v>
      </c>
      <c r="BN45" s="20">
        <v>186.74191993915201</v>
      </c>
      <c r="BO45" s="20">
        <v>313.050298468329</v>
      </c>
      <c r="BP45" s="20">
        <v>0</v>
      </c>
      <c r="BQ45" s="20">
        <v>18.4934324338385</v>
      </c>
      <c r="BR45" s="20">
        <v>385.77360057527</v>
      </c>
      <c r="BS45" s="20">
        <v>0</v>
      </c>
      <c r="BT45" s="20">
        <v>1085.5947221102799</v>
      </c>
      <c r="BU45" s="20">
        <v>10077.6486562277</v>
      </c>
      <c r="BV45" s="20">
        <v>254.64670906220499</v>
      </c>
      <c r="BY45" s="23" t="str">
        <f t="shared" si="7"/>
        <v/>
      </c>
      <c r="BZ45" s="18">
        <f t="shared" si="15"/>
        <v>-3.0249713402816707E-7</v>
      </c>
      <c r="CA45" s="18">
        <f t="shared" si="16"/>
        <v>-2.8470018379303494E-7</v>
      </c>
      <c r="CB45" s="18">
        <f t="shared" si="17"/>
        <v>-3.5394241786621611E-7</v>
      </c>
      <c r="CC45" s="18">
        <f t="shared" si="18"/>
        <v>1.8514004056122208E-5</v>
      </c>
      <c r="CD45" s="18">
        <f t="shared" si="19"/>
        <v>2.2566188484439889E-5</v>
      </c>
      <c r="CE45" s="18">
        <f t="shared" si="20"/>
        <v>-1.9058838652138468E-7</v>
      </c>
      <c r="CF45" s="18">
        <f t="shared" si="21"/>
        <v>-2.9369662809240143E-7</v>
      </c>
    </row>
    <row r="46" spans="1:84" x14ac:dyDescent="0.25">
      <c r="A46" s="22" t="s">
        <v>205</v>
      </c>
      <c r="B46" s="20">
        <v>163037.18809000001</v>
      </c>
      <c r="C46" s="20">
        <v>2782.5666689</v>
      </c>
      <c r="D46" s="20">
        <v>8777.2585921000009</v>
      </c>
      <c r="E46" s="20">
        <v>21784.330032000002</v>
      </c>
      <c r="F46" s="20">
        <v>13605.440769000001</v>
      </c>
      <c r="G46" s="20">
        <v>809.98682056999996</v>
      </c>
      <c r="H46" s="20">
        <v>65957.862638000006</v>
      </c>
      <c r="J46" s="22" t="s">
        <v>205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Y46" s="23" t="str">
        <f t="shared" si="7"/>
        <v/>
      </c>
      <c r="BZ46" s="18" t="str">
        <f t="shared" si="15"/>
        <v/>
      </c>
      <c r="CA46" s="18" t="str">
        <f t="shared" si="16"/>
        <v/>
      </c>
      <c r="CB46" s="18" t="str">
        <f t="shared" si="17"/>
        <v/>
      </c>
      <c r="CC46" s="18" t="str">
        <f t="shared" si="18"/>
        <v/>
      </c>
      <c r="CD46" s="18" t="str">
        <f t="shared" si="19"/>
        <v/>
      </c>
      <c r="CE46" s="18" t="str">
        <f t="shared" si="20"/>
        <v/>
      </c>
      <c r="CF46" s="18" t="str">
        <f t="shared" si="21"/>
        <v/>
      </c>
    </row>
    <row r="47" spans="1:84" x14ac:dyDescent="0.25">
      <c r="A47" s="22" t="s">
        <v>206</v>
      </c>
      <c r="B47" s="20">
        <v>74478.877678000004</v>
      </c>
      <c r="C47" s="20">
        <v>1314.0229618999999</v>
      </c>
      <c r="D47" s="20">
        <v>3861.3514710999998</v>
      </c>
      <c r="E47" s="20">
        <v>8407.6511396000005</v>
      </c>
      <c r="F47" s="20">
        <v>6351.097503</v>
      </c>
      <c r="G47" s="20">
        <v>448.54238075000001</v>
      </c>
      <c r="H47" s="20">
        <v>28092.422482000002</v>
      </c>
      <c r="J47" s="22" t="s">
        <v>206</v>
      </c>
      <c r="K47" s="20">
        <v>58.498900262254303</v>
      </c>
      <c r="L47" s="20">
        <v>184.68939300688299</v>
      </c>
      <c r="M47" s="20">
        <v>426.03252249969</v>
      </c>
      <c r="N47" s="20">
        <v>426.03252249969</v>
      </c>
      <c r="O47" s="20">
        <v>831.83886800355504</v>
      </c>
      <c r="P47" s="20">
        <v>0.40640179239143498</v>
      </c>
      <c r="Q47" s="20">
        <v>70.1628770929822</v>
      </c>
      <c r="R47" s="20">
        <v>1230.81820350169</v>
      </c>
      <c r="S47" s="20">
        <v>12657.3349797274</v>
      </c>
      <c r="T47" s="20">
        <v>336.158938521322</v>
      </c>
      <c r="U47" s="20">
        <v>264.220715440177</v>
      </c>
      <c r="V47" s="20">
        <v>51.689811949070602</v>
      </c>
      <c r="W47" s="20">
        <v>0.27717750633618798</v>
      </c>
      <c r="X47" s="20">
        <v>44.667459636573497</v>
      </c>
      <c r="Y47" s="20">
        <v>315.86344814927003</v>
      </c>
      <c r="Z47" s="20">
        <v>315.86344814927003</v>
      </c>
      <c r="AA47" s="20">
        <v>2149467.5014558202</v>
      </c>
      <c r="AB47" s="20">
        <v>0</v>
      </c>
      <c r="AC47" s="20">
        <v>110.457076624801</v>
      </c>
      <c r="AD47" s="20">
        <v>23.654490835870099</v>
      </c>
      <c r="AE47" s="20">
        <v>45.913614628405703</v>
      </c>
      <c r="AF47" s="20">
        <v>82.596761439842098</v>
      </c>
      <c r="AG47" s="20">
        <v>30.7953404259049</v>
      </c>
      <c r="AH47" s="20">
        <v>0</v>
      </c>
      <c r="AI47" s="20">
        <v>237.805298301118</v>
      </c>
      <c r="AJ47" s="20">
        <v>0</v>
      </c>
      <c r="AK47" s="20">
        <v>6278.8389065295396</v>
      </c>
      <c r="AL47" s="20">
        <v>602.60598826259195</v>
      </c>
      <c r="AM47" s="20">
        <v>66.956255203359802</v>
      </c>
      <c r="AN47" s="20">
        <v>669.56224346595195</v>
      </c>
      <c r="AO47" s="20">
        <v>0</v>
      </c>
      <c r="AP47" s="20">
        <v>238.770956531324</v>
      </c>
      <c r="AQ47" s="20">
        <v>0.22616549597932001</v>
      </c>
      <c r="AR47" s="20">
        <v>1818.66140028323</v>
      </c>
      <c r="AS47" s="20">
        <v>1.10407355414827</v>
      </c>
      <c r="AT47" s="20">
        <v>57.452503235062302</v>
      </c>
      <c r="AU47" s="20">
        <v>76.432021678268399</v>
      </c>
      <c r="AV47" s="20">
        <v>0.106620148441607</v>
      </c>
      <c r="AW47" s="20">
        <v>0</v>
      </c>
      <c r="AX47" s="20">
        <v>44.593477526524303</v>
      </c>
      <c r="AY47" s="20">
        <v>1067.7897139903</v>
      </c>
      <c r="AZ47" s="20">
        <v>871.99494908568499</v>
      </c>
      <c r="BA47" s="20">
        <v>195.79476490462201</v>
      </c>
      <c r="BB47" s="20">
        <v>0.55065107582246098</v>
      </c>
      <c r="BC47" s="20">
        <v>1.2136592634357901E-3</v>
      </c>
      <c r="BD47" s="20">
        <v>53.852745371671602</v>
      </c>
      <c r="BE47" s="20">
        <v>4.1514128713547898</v>
      </c>
      <c r="BF47" s="20">
        <v>250.61647344367401</v>
      </c>
      <c r="BG47" s="20">
        <v>11.5952997230994</v>
      </c>
      <c r="BH47" s="20">
        <v>2.2706965203348801</v>
      </c>
      <c r="BI47" s="20">
        <v>358.08029745200798</v>
      </c>
      <c r="BJ47" s="20">
        <v>84.109178036285101</v>
      </c>
      <c r="BK47" s="20">
        <v>0.24488594840743599</v>
      </c>
      <c r="BL47" s="20">
        <v>10.7064775587118</v>
      </c>
      <c r="BM47" s="20">
        <v>9.9338229119749506E-3</v>
      </c>
      <c r="BN47" s="20">
        <v>64.073584260762701</v>
      </c>
      <c r="BO47" s="20">
        <v>188.12465522376101</v>
      </c>
      <c r="BP47" s="20">
        <v>0</v>
      </c>
      <c r="BQ47" s="20">
        <v>3.4550572862045499</v>
      </c>
      <c r="BR47" s="20">
        <v>228.29672893248599</v>
      </c>
      <c r="BS47" s="20">
        <v>0</v>
      </c>
      <c r="BT47" s="20">
        <v>701.08111486277198</v>
      </c>
      <c r="BU47" s="20">
        <v>5827.9983508876303</v>
      </c>
      <c r="BV47" s="20">
        <v>161.80097073453101</v>
      </c>
      <c r="BY47" s="23" t="str">
        <f t="shared" si="7"/>
        <v/>
      </c>
      <c r="BZ47" s="18">
        <f t="shared" si="15"/>
        <v>-0.83005470310052487</v>
      </c>
      <c r="CA47" s="18">
        <f t="shared" si="16"/>
        <v>-0.81902500550122392</v>
      </c>
      <c r="CB47" s="18">
        <f t="shared" si="17"/>
        <v>-0.82659899041119644</v>
      </c>
      <c r="CC47" s="18">
        <f t="shared" si="18"/>
        <v>-0.87299785680200093</v>
      </c>
      <c r="CD47" s="18">
        <f t="shared" si="19"/>
        <v>-0.86270169074340453</v>
      </c>
      <c r="CE47" s="18">
        <f t="shared" si="20"/>
        <v>-0.85715154908299562</v>
      </c>
      <c r="CF47" s="18">
        <f t="shared" si="21"/>
        <v>-0.79254197979466257</v>
      </c>
    </row>
    <row r="48" spans="1:84" x14ac:dyDescent="0.25">
      <c r="A48" s="22" t="s">
        <v>207</v>
      </c>
      <c r="B48" s="20">
        <v>5748.5349008000003</v>
      </c>
      <c r="C48" s="20">
        <v>112.4764773</v>
      </c>
      <c r="D48" s="20">
        <v>263.46198290000001</v>
      </c>
      <c r="E48" s="20">
        <v>575.50494947000004</v>
      </c>
      <c r="F48" s="20">
        <v>489.98946547000003</v>
      </c>
      <c r="G48" s="20">
        <v>35.783509344999999</v>
      </c>
      <c r="H48" s="20">
        <v>2382.9482720999999</v>
      </c>
      <c r="J48" s="22" t="s">
        <v>207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0</v>
      </c>
      <c r="AB48" s="20">
        <v>0</v>
      </c>
      <c r="AC48" s="20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 s="20">
        <v>0</v>
      </c>
      <c r="BK48" s="20">
        <v>0</v>
      </c>
      <c r="BL48" s="20">
        <v>0</v>
      </c>
      <c r="BM48" s="20">
        <v>0</v>
      </c>
      <c r="BN48" s="20">
        <v>0</v>
      </c>
      <c r="BO48" s="20">
        <v>0</v>
      </c>
      <c r="BP48" s="20">
        <v>0</v>
      </c>
      <c r="BQ48" s="20">
        <v>0</v>
      </c>
      <c r="BR48" s="20">
        <v>0</v>
      </c>
      <c r="BS48" s="20">
        <v>0</v>
      </c>
      <c r="BT48" s="20">
        <v>0</v>
      </c>
      <c r="BU48" s="20">
        <v>0</v>
      </c>
      <c r="BV48" s="20">
        <v>0</v>
      </c>
      <c r="BY48" s="23" t="str">
        <f t="shared" si="7"/>
        <v/>
      </c>
      <c r="BZ48" s="18" t="str">
        <f t="shared" si="15"/>
        <v/>
      </c>
      <c r="CA48" s="18" t="str">
        <f t="shared" si="16"/>
        <v/>
      </c>
      <c r="CB48" s="18" t="str">
        <f t="shared" si="17"/>
        <v/>
      </c>
      <c r="CC48" s="18" t="str">
        <f t="shared" si="18"/>
        <v/>
      </c>
      <c r="CD48" s="18" t="str">
        <f t="shared" si="19"/>
        <v/>
      </c>
      <c r="CE48" s="18" t="str">
        <f t="shared" si="20"/>
        <v/>
      </c>
      <c r="CF48" s="18" t="str">
        <f t="shared" si="21"/>
        <v/>
      </c>
    </row>
    <row r="49" spans="1:84" x14ac:dyDescent="0.25">
      <c r="A49" s="22" t="s">
        <v>208</v>
      </c>
      <c r="B49" s="20">
        <v>192886.92486</v>
      </c>
      <c r="C49" s="20">
        <v>3471.1102652</v>
      </c>
      <c r="D49" s="20">
        <v>9785.3708287999998</v>
      </c>
      <c r="E49" s="20">
        <v>21629.498017000002</v>
      </c>
      <c r="F49" s="20">
        <v>15905.934445999999</v>
      </c>
      <c r="G49" s="20">
        <v>1087.1381468</v>
      </c>
      <c r="H49" s="20">
        <v>78351.324993000002</v>
      </c>
      <c r="J49" s="22" t="s">
        <v>208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20">
        <v>0</v>
      </c>
      <c r="Y49" s="20">
        <v>0</v>
      </c>
      <c r="Z49" s="20">
        <v>0</v>
      </c>
      <c r="AA49" s="20">
        <v>0</v>
      </c>
      <c r="AB49" s="20">
        <v>0</v>
      </c>
      <c r="AC49" s="20">
        <v>0</v>
      </c>
      <c r="AD49" s="20">
        <v>0</v>
      </c>
      <c r="AE49" s="20">
        <v>0</v>
      </c>
      <c r="AF49" s="20">
        <v>0</v>
      </c>
      <c r="AG49" s="20">
        <v>0</v>
      </c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0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 s="20">
        <v>0</v>
      </c>
      <c r="BK49" s="20">
        <v>0</v>
      </c>
      <c r="BL49" s="20">
        <v>0</v>
      </c>
      <c r="BM49" s="20">
        <v>0</v>
      </c>
      <c r="BN49" s="20">
        <v>0</v>
      </c>
      <c r="BO49" s="20">
        <v>0</v>
      </c>
      <c r="BP49" s="20">
        <v>0</v>
      </c>
      <c r="BQ49" s="20">
        <v>0</v>
      </c>
      <c r="BR49" s="20">
        <v>0</v>
      </c>
      <c r="BS49" s="20">
        <v>0</v>
      </c>
      <c r="BT49" s="20">
        <v>0</v>
      </c>
      <c r="BU49" s="20">
        <v>0</v>
      </c>
      <c r="BV49" s="20">
        <v>0</v>
      </c>
      <c r="BY49" s="23" t="str">
        <f t="shared" si="7"/>
        <v/>
      </c>
      <c r="BZ49" s="18" t="str">
        <f t="shared" si="15"/>
        <v/>
      </c>
      <c r="CA49" s="18" t="str">
        <f t="shared" si="16"/>
        <v/>
      </c>
      <c r="CB49" s="18" t="str">
        <f t="shared" si="17"/>
        <v/>
      </c>
      <c r="CC49" s="18" t="str">
        <f t="shared" si="18"/>
        <v/>
      </c>
      <c r="CD49" s="18" t="str">
        <f t="shared" si="19"/>
        <v/>
      </c>
      <c r="CE49" s="18" t="str">
        <f t="shared" si="20"/>
        <v/>
      </c>
      <c r="CF49" s="18" t="str">
        <f t="shared" si="21"/>
        <v/>
      </c>
    </row>
    <row r="50" spans="1:84" x14ac:dyDescent="0.25">
      <c r="A50" s="22" t="s">
        <v>209</v>
      </c>
      <c r="B50" s="20">
        <v>672517.40816999995</v>
      </c>
      <c r="C50" s="20">
        <v>11300.545942000001</v>
      </c>
      <c r="D50" s="20">
        <v>32952.119463000003</v>
      </c>
      <c r="E50" s="20">
        <v>113321.01953999999</v>
      </c>
      <c r="F50" s="20">
        <v>69843.960577999998</v>
      </c>
      <c r="G50" s="20">
        <v>4016.4159375999998</v>
      </c>
      <c r="H50" s="20">
        <v>222701.87280000001</v>
      </c>
      <c r="J50" s="22" t="s">
        <v>209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20">
        <v>0</v>
      </c>
      <c r="Y50" s="20">
        <v>0</v>
      </c>
      <c r="Z50" s="20">
        <v>0</v>
      </c>
      <c r="AA50" s="20">
        <v>0</v>
      </c>
      <c r="AB50" s="20">
        <v>0</v>
      </c>
      <c r="AC50" s="20">
        <v>0</v>
      </c>
      <c r="AD50" s="20">
        <v>0</v>
      </c>
      <c r="AE50" s="20">
        <v>0</v>
      </c>
      <c r="AF50" s="20">
        <v>0</v>
      </c>
      <c r="AG50" s="20">
        <v>0</v>
      </c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0</v>
      </c>
      <c r="BI50" s="20">
        <v>0</v>
      </c>
      <c r="BJ50" s="20">
        <v>0</v>
      </c>
      <c r="BK50" s="20">
        <v>0</v>
      </c>
      <c r="BL50" s="20">
        <v>0</v>
      </c>
      <c r="BM50" s="20">
        <v>0</v>
      </c>
      <c r="BN50" s="20">
        <v>0</v>
      </c>
      <c r="BO50" s="20">
        <v>0</v>
      </c>
      <c r="BP50" s="20">
        <v>0</v>
      </c>
      <c r="BQ50" s="20">
        <v>0</v>
      </c>
      <c r="BR50" s="20">
        <v>0</v>
      </c>
      <c r="BS50" s="20">
        <v>0</v>
      </c>
      <c r="BT50" s="20">
        <v>0</v>
      </c>
      <c r="BU50" s="20">
        <v>0</v>
      </c>
      <c r="BV50" s="20">
        <v>0</v>
      </c>
      <c r="BY50" s="23" t="str">
        <f t="shared" si="7"/>
        <v/>
      </c>
      <c r="BZ50" s="18" t="str">
        <f t="shared" si="15"/>
        <v/>
      </c>
      <c r="CA50" s="18" t="str">
        <f t="shared" si="16"/>
        <v/>
      </c>
      <c r="CB50" s="18" t="str">
        <f t="shared" si="17"/>
        <v/>
      </c>
      <c r="CC50" s="18" t="str">
        <f t="shared" si="18"/>
        <v/>
      </c>
      <c r="CD50" s="18" t="str">
        <f t="shared" si="19"/>
        <v/>
      </c>
      <c r="CE50" s="18" t="str">
        <f t="shared" si="20"/>
        <v/>
      </c>
      <c r="CF50" s="18" t="str">
        <f t="shared" si="21"/>
        <v/>
      </c>
    </row>
    <row r="51" spans="1:84" x14ac:dyDescent="0.25">
      <c r="A51" s="13" t="s">
        <v>210</v>
      </c>
      <c r="B51" s="34">
        <v>9055.8655288000009</v>
      </c>
      <c r="C51" s="34">
        <v>161.57774409999999</v>
      </c>
      <c r="D51" s="34">
        <v>427.62812500000001</v>
      </c>
      <c r="E51" s="34">
        <v>1262.3441038999999</v>
      </c>
      <c r="F51" s="34">
        <v>1028.0490428000001</v>
      </c>
      <c r="G51" s="34">
        <v>75.381667160999996</v>
      </c>
      <c r="H51" s="34">
        <v>2044.676919</v>
      </c>
      <c r="J51" s="13" t="s">
        <v>210</v>
      </c>
      <c r="K51" s="34">
        <v>0</v>
      </c>
      <c r="L51" s="34">
        <v>1.5002069114899299</v>
      </c>
      <c r="M51" s="34">
        <v>3.5629634689065601</v>
      </c>
      <c r="N51" s="34">
        <v>3.5629634689065601</v>
      </c>
      <c r="O51" s="34">
        <v>6.99123662758974</v>
      </c>
      <c r="P51" s="34">
        <v>3.46130485248323E-3</v>
      </c>
      <c r="Q51" s="34">
        <v>0.53346368072443795</v>
      </c>
      <c r="R51" s="34">
        <v>9.8662955121612406</v>
      </c>
      <c r="S51" s="34">
        <v>82.722321466955407</v>
      </c>
      <c r="T51" s="34">
        <v>2.7161022305262899</v>
      </c>
      <c r="U51" s="34">
        <v>2.1716759638882901</v>
      </c>
      <c r="V51" s="34">
        <v>0.40489295080937099</v>
      </c>
      <c r="W51" s="34">
        <v>0</v>
      </c>
      <c r="X51" s="34">
        <v>0</v>
      </c>
      <c r="Y51" s="34">
        <v>2.40154381256303</v>
      </c>
      <c r="Z51" s="34">
        <v>2.40154381256303</v>
      </c>
      <c r="AA51" s="34">
        <v>10658.3494215623</v>
      </c>
      <c r="AB51" s="34">
        <v>0</v>
      </c>
      <c r="AC51" s="34">
        <v>0.90817317878933101</v>
      </c>
      <c r="AD51" s="34">
        <v>0.18834992298594</v>
      </c>
      <c r="AE51" s="34">
        <v>0.38801813775348998</v>
      </c>
      <c r="AF51" s="34">
        <v>0.59375836461140696</v>
      </c>
      <c r="AG51" s="34">
        <v>0</v>
      </c>
      <c r="AH51" s="34">
        <v>0</v>
      </c>
      <c r="AI51" s="34">
        <v>1.7116558364611401</v>
      </c>
      <c r="AJ51" s="34">
        <v>0</v>
      </c>
      <c r="AK51" s="34">
        <v>50.627850769137403</v>
      </c>
      <c r="AL51" s="34">
        <v>3.9147651250847399</v>
      </c>
      <c r="AM51" s="34">
        <v>0.43497491691330797</v>
      </c>
      <c r="AN51" s="34">
        <v>4.3497400419980403</v>
      </c>
      <c r="AO51" s="34">
        <v>0</v>
      </c>
      <c r="AP51" s="34">
        <v>1.83462551188566</v>
      </c>
      <c r="AQ51" s="34">
        <v>1.29719186274023E-3</v>
      </c>
      <c r="AR51" s="34">
        <v>15.2274774649051</v>
      </c>
      <c r="AS51" s="34">
        <v>1.4269173321869201E-3</v>
      </c>
      <c r="AT51" s="34">
        <v>0.39131941114546598</v>
      </c>
      <c r="AU51" s="34">
        <v>0.47131290751059501</v>
      </c>
      <c r="AV51" s="34">
        <v>4.3239692014307999E-4</v>
      </c>
      <c r="AW51" s="34">
        <v>0</v>
      </c>
      <c r="AX51" s="34">
        <v>0.30440759051351102</v>
      </c>
      <c r="AY51" s="34">
        <v>5.23326262493317</v>
      </c>
      <c r="AZ51" s="34">
        <v>4.3237376658564601</v>
      </c>
      <c r="BA51" s="34">
        <v>0.90952495907670405</v>
      </c>
      <c r="BB51" s="34">
        <v>3.4850962041920799E-3</v>
      </c>
      <c r="BC51" s="34">
        <v>0</v>
      </c>
      <c r="BD51" s="34">
        <v>0.10334286832344</v>
      </c>
      <c r="BE51" s="34">
        <v>2.83220291340795E-2</v>
      </c>
      <c r="BF51" s="34">
        <v>1.1748228861808701</v>
      </c>
      <c r="BG51" s="34">
        <v>7.7831533810633902E-2</v>
      </c>
      <c r="BH51" s="34">
        <v>1.5133903228117701E-2</v>
      </c>
      <c r="BI51" s="34">
        <v>1.6785655627022</v>
      </c>
      <c r="BJ51" s="34">
        <v>0.68356297707744196</v>
      </c>
      <c r="BK51" s="34">
        <v>6.4859538021461995E-4</v>
      </c>
      <c r="BL51" s="34">
        <v>7.1345535916048003E-2</v>
      </c>
      <c r="BM51" s="34">
        <v>4.3239692014307901E-5</v>
      </c>
      <c r="BN51" s="34">
        <v>0.29792944107320901</v>
      </c>
      <c r="BO51" s="34">
        <v>1.5423907587426999</v>
      </c>
      <c r="BP51" s="34">
        <v>0</v>
      </c>
      <c r="BQ51" s="34">
        <v>5.7688664495114E-4</v>
      </c>
      <c r="BR51" s="34">
        <v>1.85895551191873</v>
      </c>
      <c r="BS51" s="34">
        <v>0</v>
      </c>
      <c r="BT51" s="34">
        <v>5.9244941549959398</v>
      </c>
      <c r="BU51" s="34">
        <v>46.956118542524401</v>
      </c>
      <c r="BV51" s="34">
        <v>1.3583622078738</v>
      </c>
      <c r="BY51" s="23" t="str">
        <f t="shared" si="7"/>
        <v/>
      </c>
      <c r="BZ51" s="18">
        <f t="shared" si="15"/>
        <v>-0.99086533239656915</v>
      </c>
      <c r="CA51" s="18">
        <f t="shared" si="16"/>
        <v>-0.98940661137463459</v>
      </c>
      <c r="CB51" s="18">
        <f t="shared" si="17"/>
        <v>-0.98982821805278121</v>
      </c>
      <c r="CC51" s="18">
        <f t="shared" si="18"/>
        <v>-0.99585432956927911</v>
      </c>
      <c r="CD51" s="18">
        <f t="shared" si="19"/>
        <v>-0.99579423015260016</v>
      </c>
      <c r="CE51" s="18">
        <f t="shared" si="20"/>
        <v>-0.9960477201912119</v>
      </c>
      <c r="CF51" s="18">
        <f t="shared" si="21"/>
        <v>-0.97703494468676777</v>
      </c>
    </row>
    <row r="52" spans="1:84" x14ac:dyDescent="0.25">
      <c r="A52" s="22" t="s">
        <v>652</v>
      </c>
      <c r="B52" s="20">
        <v>225348.81286000001</v>
      </c>
      <c r="C52" s="20">
        <v>4076.0405160999999</v>
      </c>
      <c r="D52" s="20">
        <v>11775.719561</v>
      </c>
      <c r="E52" s="20">
        <v>23292.197378000001</v>
      </c>
      <c r="F52" s="20">
        <v>17551.390963000002</v>
      </c>
      <c r="G52" s="20">
        <v>1228.3521581</v>
      </c>
      <c r="H52" s="20">
        <v>94389.684504000004</v>
      </c>
      <c r="J52" s="22" t="s">
        <v>618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20">
        <v>0</v>
      </c>
      <c r="Y52" s="20">
        <v>0</v>
      </c>
      <c r="Z52" s="20">
        <v>0</v>
      </c>
      <c r="AA52" s="20">
        <v>0</v>
      </c>
      <c r="AB52" s="20">
        <v>0</v>
      </c>
      <c r="AC52" s="20">
        <v>0</v>
      </c>
      <c r="AD52" s="20">
        <v>0</v>
      </c>
      <c r="AE52" s="20">
        <v>0</v>
      </c>
      <c r="AF52" s="20">
        <v>0</v>
      </c>
      <c r="AG52" s="20">
        <v>0</v>
      </c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20">
        <v>0</v>
      </c>
      <c r="BK52" s="20">
        <v>0</v>
      </c>
      <c r="BL52" s="20">
        <v>0</v>
      </c>
      <c r="BM52" s="20">
        <v>0</v>
      </c>
      <c r="BN52" s="20">
        <v>0</v>
      </c>
      <c r="BO52" s="20">
        <v>0</v>
      </c>
      <c r="BP52" s="20">
        <v>0</v>
      </c>
      <c r="BQ52" s="20">
        <v>0</v>
      </c>
      <c r="BR52" s="20">
        <v>0</v>
      </c>
      <c r="BS52" s="20">
        <v>0</v>
      </c>
      <c r="BT52" s="20">
        <v>0</v>
      </c>
      <c r="BU52" s="20">
        <v>0</v>
      </c>
      <c r="BV52" s="20">
        <v>0</v>
      </c>
      <c r="BZ52" s="18" t="str">
        <f t="shared" si="15"/>
        <v/>
      </c>
      <c r="CA52" s="18" t="str">
        <f t="shared" si="16"/>
        <v/>
      </c>
      <c r="CB52" s="18" t="str">
        <f t="shared" si="17"/>
        <v/>
      </c>
      <c r="CC52" s="18" t="str">
        <f t="shared" si="18"/>
        <v/>
      </c>
      <c r="CD52" s="18" t="str">
        <f t="shared" si="19"/>
        <v/>
      </c>
      <c r="CE52" s="18" t="str">
        <f t="shared" si="20"/>
        <v/>
      </c>
      <c r="CF52" s="18" t="str">
        <f t="shared" si="21"/>
        <v/>
      </c>
    </row>
    <row r="53" spans="1:84" x14ac:dyDescent="0.25">
      <c r="A53" s="22" t="s">
        <v>653</v>
      </c>
      <c r="B53" s="20">
        <v>9970.4130834999996</v>
      </c>
      <c r="C53" s="20">
        <v>178.84019796999999</v>
      </c>
      <c r="D53" s="20">
        <v>438.26596518000002</v>
      </c>
      <c r="E53" s="20">
        <v>1568.2765240000001</v>
      </c>
      <c r="F53" s="20">
        <v>1124.2928982999999</v>
      </c>
      <c r="G53" s="20">
        <v>73.470292150999995</v>
      </c>
      <c r="H53" s="20">
        <v>2914.8290796000001</v>
      </c>
      <c r="J53" s="22" t="s">
        <v>663</v>
      </c>
      <c r="K53" s="20">
        <v>481.24399374695997</v>
      </c>
      <c r="L53" s="20">
        <v>80.701910876204906</v>
      </c>
      <c r="M53" s="20">
        <v>88.004648375057698</v>
      </c>
      <c r="N53" s="20">
        <v>88.004648375057698</v>
      </c>
      <c r="O53" s="20">
        <v>138.78257566014599</v>
      </c>
      <c r="P53" s="20">
        <v>2.4047566723612E-2</v>
      </c>
      <c r="Q53" s="20">
        <v>65.618631039862706</v>
      </c>
      <c r="R53" s="20">
        <v>663.911008321434</v>
      </c>
      <c r="S53" s="20">
        <v>9970.4101015779506</v>
      </c>
      <c r="T53" s="20">
        <v>160.767117147085</v>
      </c>
      <c r="U53" s="20">
        <v>91.056238072438305</v>
      </c>
      <c r="V53" s="20">
        <v>36.9485663343441</v>
      </c>
      <c r="W53" s="20">
        <v>2.2802426362205201</v>
      </c>
      <c r="X53" s="20">
        <v>367.45885125963798</v>
      </c>
      <c r="Y53" s="20">
        <v>295.45848770680198</v>
      </c>
      <c r="Z53" s="20">
        <v>295.45848770680198</v>
      </c>
      <c r="AA53" s="20">
        <v>2771318.9000920402</v>
      </c>
      <c r="AB53" s="20">
        <v>0</v>
      </c>
      <c r="AC53" s="20">
        <v>37.772076602238698</v>
      </c>
      <c r="AD53" s="20">
        <v>13.974205572216199</v>
      </c>
      <c r="AE53" s="20">
        <v>5.6167789598597198</v>
      </c>
      <c r="AF53" s="20">
        <v>110.08853554007101</v>
      </c>
      <c r="AG53" s="20">
        <v>253.33910496027801</v>
      </c>
      <c r="AH53" s="20">
        <v>0</v>
      </c>
      <c r="AI53" s="20">
        <v>178.84015347475901</v>
      </c>
      <c r="AJ53" s="20">
        <v>0</v>
      </c>
      <c r="AK53" s="20">
        <v>3102.60960377431</v>
      </c>
      <c r="AL53" s="20">
        <v>394.43923936132097</v>
      </c>
      <c r="AM53" s="20">
        <v>43.826607611457398</v>
      </c>
      <c r="AN53" s="20">
        <v>438.26584697277798</v>
      </c>
      <c r="AO53" s="20">
        <v>0</v>
      </c>
      <c r="AP53" s="20">
        <v>204.911116008476</v>
      </c>
      <c r="AQ53" s="20">
        <v>0.17956567480723301</v>
      </c>
      <c r="AR53" s="20">
        <v>358.62063600853202</v>
      </c>
      <c r="AS53" s="20">
        <v>4.00402847048837</v>
      </c>
      <c r="AT53" s="20">
        <v>6.2185126440582703</v>
      </c>
      <c r="AU53" s="20">
        <v>39.689713641649703</v>
      </c>
      <c r="AV53" s="20">
        <v>0.19885180321544099</v>
      </c>
      <c r="AW53" s="20">
        <v>0</v>
      </c>
      <c r="AX53" s="20">
        <v>4.3974317432497196</v>
      </c>
      <c r="AY53" s="20">
        <v>1568.33746042196</v>
      </c>
      <c r="AZ53" s="20">
        <v>1124.3539586003899</v>
      </c>
      <c r="BA53" s="20">
        <v>443.98350182156901</v>
      </c>
      <c r="BB53" s="20">
        <v>0.228838290756571</v>
      </c>
      <c r="BC53" s="20">
        <v>5.4014431455546496E-3</v>
      </c>
      <c r="BD53" s="20">
        <v>173.78991878172499</v>
      </c>
      <c r="BE53" s="20">
        <v>0.420017886208435</v>
      </c>
      <c r="BF53" s="20">
        <v>366.39859951388001</v>
      </c>
      <c r="BG53" s="20">
        <v>1.98578200918225</v>
      </c>
      <c r="BH53" s="20">
        <v>0.45757333972673703</v>
      </c>
      <c r="BI53" s="20">
        <v>523.52169689754498</v>
      </c>
      <c r="BJ53" s="20">
        <v>36.412189593265303</v>
      </c>
      <c r="BK53" s="20">
        <v>0.67637916224364303</v>
      </c>
      <c r="BL53" s="20">
        <v>2.16500296080733</v>
      </c>
      <c r="BM53" s="20">
        <v>1.6644337703996401E-2</v>
      </c>
      <c r="BN53" s="20">
        <v>73.470285968132202</v>
      </c>
      <c r="BO53" s="20">
        <v>68.507314349576106</v>
      </c>
      <c r="BP53" s="20">
        <v>0</v>
      </c>
      <c r="BQ53" s="20">
        <v>27.870004716594099</v>
      </c>
      <c r="BR53" s="20">
        <v>95.403609569776606</v>
      </c>
      <c r="BS53" s="20">
        <v>0</v>
      </c>
      <c r="BT53" s="20">
        <v>86.068815987433595</v>
      </c>
      <c r="BU53" s="20">
        <v>2914.8284649768202</v>
      </c>
      <c r="BV53" s="20">
        <v>28.434823456010001</v>
      </c>
      <c r="BW53" s="1"/>
      <c r="BZ53" s="18">
        <f t="shared" si="15"/>
        <v>-2.9907708176478441E-7</v>
      </c>
      <c r="CA53" s="18">
        <f t="shared" si="16"/>
        <v>-2.4879888017405883E-7</v>
      </c>
      <c r="CB53" s="18">
        <f t="shared" si="17"/>
        <v>-2.6971572386627458E-7</v>
      </c>
      <c r="CC53" s="18">
        <f t="shared" si="18"/>
        <v>3.8855661630705423E-5</v>
      </c>
      <c r="CD53" s="18">
        <f t="shared" si="19"/>
        <v>5.4309958270021159E-5</v>
      </c>
      <c r="CE53" s="18">
        <f t="shared" si="20"/>
        <v>-8.4154664584039779E-8</v>
      </c>
      <c r="CF53" s="18">
        <f t="shared" si="21"/>
        <v>-2.1086079599003394E-7</v>
      </c>
    </row>
    <row r="54" spans="1:84" x14ac:dyDescent="0.25">
      <c r="A54" s="22" t="s">
        <v>654</v>
      </c>
      <c r="B54" s="20">
        <v>17495.108504</v>
      </c>
      <c r="C54" s="20">
        <v>316.13262142999997</v>
      </c>
      <c r="D54" s="20">
        <v>966.13679158000002</v>
      </c>
      <c r="E54" s="20">
        <v>1725.7430615999999</v>
      </c>
      <c r="F54" s="20">
        <v>1195.538855</v>
      </c>
      <c r="G54" s="20">
        <v>78.448483096999993</v>
      </c>
      <c r="H54" s="20">
        <v>8152.4070092000002</v>
      </c>
      <c r="J54" s="22" t="s">
        <v>619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20">
        <v>0</v>
      </c>
      <c r="Y54" s="20">
        <v>0</v>
      </c>
      <c r="Z54" s="20">
        <v>0</v>
      </c>
      <c r="AA54" s="20">
        <v>0</v>
      </c>
      <c r="AB54" s="20">
        <v>0</v>
      </c>
      <c r="AC54" s="20">
        <v>0</v>
      </c>
      <c r="AD54" s="20">
        <v>0</v>
      </c>
      <c r="AE54" s="20">
        <v>0</v>
      </c>
      <c r="AF54" s="20">
        <v>0</v>
      </c>
      <c r="AG54" s="20">
        <v>0</v>
      </c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0</v>
      </c>
      <c r="BI54" s="20">
        <v>0</v>
      </c>
      <c r="BJ54" s="20">
        <v>0</v>
      </c>
      <c r="BK54" s="20">
        <v>0</v>
      </c>
      <c r="BL54" s="20">
        <v>0</v>
      </c>
      <c r="BM54" s="20">
        <v>0</v>
      </c>
      <c r="BN54" s="20">
        <v>0</v>
      </c>
      <c r="BO54" s="20">
        <v>0</v>
      </c>
      <c r="BP54" s="20">
        <v>0</v>
      </c>
      <c r="BQ54" s="20">
        <v>0</v>
      </c>
      <c r="BR54" s="20">
        <v>0</v>
      </c>
      <c r="BS54" s="20">
        <v>0</v>
      </c>
      <c r="BT54" s="20">
        <v>0</v>
      </c>
      <c r="BU54" s="20">
        <v>0</v>
      </c>
      <c r="BV54" s="20">
        <v>0</v>
      </c>
      <c r="BW54" s="1"/>
      <c r="BZ54" s="18" t="str">
        <f t="shared" si="15"/>
        <v/>
      </c>
      <c r="CA54" s="18" t="str">
        <f t="shared" si="16"/>
        <v/>
      </c>
      <c r="CB54" s="18" t="str">
        <f t="shared" si="17"/>
        <v/>
      </c>
      <c r="CC54" s="18" t="str">
        <f t="shared" si="18"/>
        <v/>
      </c>
      <c r="CD54" s="18" t="str">
        <f t="shared" si="19"/>
        <v/>
      </c>
      <c r="CE54" s="18" t="str">
        <f t="shared" si="20"/>
        <v/>
      </c>
      <c r="CF54" s="18" t="str">
        <f t="shared" si="21"/>
        <v/>
      </c>
    </row>
    <row r="55" spans="1:84" x14ac:dyDescent="0.25">
      <c r="A55" s="22" t="s">
        <v>655</v>
      </c>
      <c r="B55" s="20">
        <v>72539.788593000005</v>
      </c>
      <c r="C55" s="20">
        <v>1108.1667325999999</v>
      </c>
      <c r="D55" s="20">
        <v>4101.8081420999997</v>
      </c>
      <c r="E55" s="20">
        <v>11342.073482</v>
      </c>
      <c r="F55" s="20">
        <v>6891.4071775000002</v>
      </c>
      <c r="G55" s="20">
        <v>414.48177369000001</v>
      </c>
      <c r="H55" s="20">
        <v>23406.591358000001</v>
      </c>
      <c r="J55" s="22" t="s">
        <v>620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B55" s="20">
        <v>0</v>
      </c>
      <c r="AC55" s="20">
        <v>0</v>
      </c>
      <c r="AD55" s="20">
        <v>0</v>
      </c>
      <c r="AE55" s="20">
        <v>0</v>
      </c>
      <c r="AF55" s="20">
        <v>0</v>
      </c>
      <c r="AG55" s="20">
        <v>0</v>
      </c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0</v>
      </c>
      <c r="BJ55" s="20">
        <v>0</v>
      </c>
      <c r="BK55" s="20">
        <v>0</v>
      </c>
      <c r="BL55" s="20">
        <v>0</v>
      </c>
      <c r="BM55" s="20">
        <v>0</v>
      </c>
      <c r="BN55" s="20">
        <v>0</v>
      </c>
      <c r="BO55" s="20">
        <v>0</v>
      </c>
      <c r="BP55" s="20">
        <v>0</v>
      </c>
      <c r="BQ55" s="20">
        <v>0</v>
      </c>
      <c r="BR55" s="20">
        <v>0</v>
      </c>
      <c r="BS55" s="20">
        <v>0</v>
      </c>
      <c r="BT55" s="20">
        <v>0</v>
      </c>
      <c r="BU55" s="20">
        <v>0</v>
      </c>
      <c r="BV55" s="20">
        <v>0</v>
      </c>
      <c r="BW55" s="1"/>
      <c r="BZ55" s="18" t="str">
        <f t="shared" si="15"/>
        <v/>
      </c>
      <c r="CA55" s="18" t="str">
        <f t="shared" si="16"/>
        <v/>
      </c>
      <c r="CB55" s="18" t="str">
        <f t="shared" si="17"/>
        <v/>
      </c>
      <c r="CC55" s="18" t="str">
        <f t="shared" si="18"/>
        <v/>
      </c>
      <c r="CD55" s="18" t="str">
        <f t="shared" si="19"/>
        <v/>
      </c>
      <c r="CE55" s="18" t="str">
        <f t="shared" si="20"/>
        <v/>
      </c>
      <c r="CF55" s="18" t="str">
        <f t="shared" si="21"/>
        <v/>
      </c>
    </row>
    <row r="56" spans="1:84" x14ac:dyDescent="0.25">
      <c r="A56" s="22" t="s">
        <v>656</v>
      </c>
      <c r="B56" s="20">
        <v>12715.767207000001</v>
      </c>
      <c r="C56" s="20">
        <v>200.77824982999999</v>
      </c>
      <c r="D56" s="20">
        <v>734.12364901000001</v>
      </c>
      <c r="E56" s="20">
        <v>1851.7286107</v>
      </c>
      <c r="F56" s="20">
        <v>1062.8409038</v>
      </c>
      <c r="G56" s="20">
        <v>59.535965674000003</v>
      </c>
      <c r="H56" s="20">
        <v>4957.1872032000001</v>
      </c>
      <c r="J56" s="22" t="s">
        <v>621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20">
        <v>0</v>
      </c>
      <c r="BK56" s="20">
        <v>0</v>
      </c>
      <c r="BL56" s="20">
        <v>0</v>
      </c>
      <c r="BM56" s="20">
        <v>0</v>
      </c>
      <c r="BN56" s="20">
        <v>0</v>
      </c>
      <c r="BO56" s="20">
        <v>0</v>
      </c>
      <c r="BP56" s="20">
        <v>0</v>
      </c>
      <c r="BQ56" s="20">
        <v>0</v>
      </c>
      <c r="BR56" s="20">
        <v>0</v>
      </c>
      <c r="BS56" s="20">
        <v>0</v>
      </c>
      <c r="BT56" s="20">
        <v>0</v>
      </c>
      <c r="BU56" s="20">
        <v>0</v>
      </c>
      <c r="BV56" s="20">
        <v>0</v>
      </c>
      <c r="BZ56" s="18" t="str">
        <f t="shared" si="15"/>
        <v/>
      </c>
      <c r="CA56" s="18" t="str">
        <f t="shared" si="16"/>
        <v/>
      </c>
      <c r="CB56" s="18" t="str">
        <f t="shared" si="17"/>
        <v/>
      </c>
      <c r="CC56" s="18" t="str">
        <f t="shared" si="18"/>
        <v/>
      </c>
      <c r="CD56" s="18" t="str">
        <f t="shared" si="19"/>
        <v/>
      </c>
      <c r="CE56" s="18" t="str">
        <f t="shared" si="20"/>
        <v/>
      </c>
      <c r="CF56" s="18" t="str">
        <f t="shared" si="21"/>
        <v/>
      </c>
    </row>
    <row r="57" spans="1:84" x14ac:dyDescent="0.25">
      <c r="A57" s="22" t="s">
        <v>657</v>
      </c>
      <c r="B57" s="20">
        <v>34.848997652999998</v>
      </c>
      <c r="C57" s="20">
        <v>0.61411815759999999</v>
      </c>
      <c r="D57" s="20">
        <v>1.5188418647999999</v>
      </c>
      <c r="E57" s="20">
        <v>5.844418374</v>
      </c>
      <c r="F57" s="20">
        <v>4.7678147874999999</v>
      </c>
      <c r="G57" s="20">
        <v>0.34828790939999998</v>
      </c>
      <c r="H57" s="20">
        <v>3.7904211857000001</v>
      </c>
      <c r="J57" s="22" t="s">
        <v>664</v>
      </c>
      <c r="K57" s="20">
        <v>0.70467930813229895</v>
      </c>
      <c r="L57" s="20">
        <v>0.102910045559615</v>
      </c>
      <c r="M57" s="20">
        <v>9.2617218424246403E-2</v>
      </c>
      <c r="N57" s="20">
        <v>9.2617218424246403E-2</v>
      </c>
      <c r="O57" s="20">
        <v>0.132091308553382</v>
      </c>
      <c r="P57" s="20">
        <v>0</v>
      </c>
      <c r="Q57" s="20">
        <v>9.0656889936495802E-2</v>
      </c>
      <c r="R57" s="20">
        <v>0.87177669319929196</v>
      </c>
      <c r="S57" s="20">
        <v>34.848995960030202</v>
      </c>
      <c r="T57" s="20">
        <v>0.20777619262553901</v>
      </c>
      <c r="U57" s="20">
        <v>0.111238942750376</v>
      </c>
      <c r="V57" s="20">
        <v>4.9984978375965203E-2</v>
      </c>
      <c r="W57" s="20">
        <v>3.33887163676648E-3</v>
      </c>
      <c r="X57" s="20">
        <v>0.53805986697861996</v>
      </c>
      <c r="Y57" s="20">
        <v>0.40820237528398201</v>
      </c>
      <c r="Z57" s="20">
        <v>0.40820237528398201</v>
      </c>
      <c r="AA57" s="20">
        <v>11752.393842490699</v>
      </c>
      <c r="AB57" s="20">
        <v>0</v>
      </c>
      <c r="AC57" s="20">
        <v>4.6070139484228598E-2</v>
      </c>
      <c r="AD57" s="20">
        <v>1.8545948287173999E-2</v>
      </c>
      <c r="AE57" s="20">
        <v>4.2771871169386601E-3</v>
      </c>
      <c r="AF57" s="20">
        <v>0.15516220874463299</v>
      </c>
      <c r="AG57" s="20">
        <v>0.370957589618435</v>
      </c>
      <c r="AH57" s="20">
        <v>0</v>
      </c>
      <c r="AI57" s="20">
        <v>0.61411828899287302</v>
      </c>
      <c r="AJ57" s="20">
        <v>0</v>
      </c>
      <c r="AK57" s="20">
        <v>4.0280306662918797</v>
      </c>
      <c r="AL57" s="20">
        <v>1.3669563099037101</v>
      </c>
      <c r="AM57" s="20">
        <v>0.15188404570181299</v>
      </c>
      <c r="AN57" s="20">
        <v>1.5188403556055201</v>
      </c>
      <c r="AO57" s="20">
        <v>0</v>
      </c>
      <c r="AP57" s="20">
        <v>0.28138470075012201</v>
      </c>
      <c r="AQ57" s="20">
        <v>7.3423932274012404E-4</v>
      </c>
      <c r="AR57" s="20">
        <v>0.37020703946824501</v>
      </c>
      <c r="AS57" s="20">
        <v>1.7607601536621501E-2</v>
      </c>
      <c r="AT57" s="20">
        <v>9.8693541008724704E-3</v>
      </c>
      <c r="AU57" s="20">
        <v>0.154000308647078</v>
      </c>
      <c r="AV57" s="20">
        <v>8.5820466608244105E-4</v>
      </c>
      <c r="AW57" s="20">
        <v>0</v>
      </c>
      <c r="AX57" s="20">
        <v>5.7356966881066101E-3</v>
      </c>
      <c r="AY57" s="20">
        <v>5.8446985169507801</v>
      </c>
      <c r="AZ57" s="20">
        <v>4.7680952882818799</v>
      </c>
      <c r="BA57" s="20">
        <v>1.0766032286689</v>
      </c>
      <c r="BB57" s="20">
        <v>8.5343926541995197E-4</v>
      </c>
      <c r="BC57" s="20">
        <v>2.3839018502290002E-5</v>
      </c>
      <c r="BD57" s="20">
        <v>0.76237338580333602</v>
      </c>
      <c r="BE57" s="20">
        <v>5.8167077277512303E-4</v>
      </c>
      <c r="BF57" s="20">
        <v>1.5643196260961101</v>
      </c>
      <c r="BG57" s="20">
        <v>5.2683620209769697E-3</v>
      </c>
      <c r="BH57" s="20">
        <v>1.3397479014754399E-3</v>
      </c>
      <c r="BI57" s="20">
        <v>2.23515159531958</v>
      </c>
      <c r="BJ57" s="20">
        <v>4.6363530416397902E-2</v>
      </c>
      <c r="BK57" s="20">
        <v>2.9560519629402999E-3</v>
      </c>
      <c r="BL57" s="20">
        <v>6.3506484344427998E-3</v>
      </c>
      <c r="BM57" s="20">
        <v>7.15167248135716E-5</v>
      </c>
      <c r="BN57" s="20">
        <v>0.34828921554038</v>
      </c>
      <c r="BO57" s="20">
        <v>8.46232416432149E-2</v>
      </c>
      <c r="BP57" s="20">
        <v>0</v>
      </c>
      <c r="BQ57" s="20">
        <v>4.0802922838230303E-2</v>
      </c>
      <c r="BR57" s="20">
        <v>0.120785835383521</v>
      </c>
      <c r="BS57" s="20">
        <v>0</v>
      </c>
      <c r="BT57" s="20">
        <v>6.5758081912729999E-2</v>
      </c>
      <c r="BU57" s="20">
        <v>3.79042091745344</v>
      </c>
      <c r="BV57" s="20">
        <v>2.7817070832299898E-2</v>
      </c>
      <c r="BZ57" s="18">
        <f t="shared" si="15"/>
        <v>-4.8580157547405878E-8</v>
      </c>
      <c r="CA57" s="18">
        <f t="shared" si="16"/>
        <v>2.1395373414735657E-7</v>
      </c>
      <c r="CB57" s="18">
        <f t="shared" si="17"/>
        <v>-9.9364819656884194E-7</v>
      </c>
      <c r="CC57" s="18">
        <f t="shared" si="18"/>
        <v>4.7933418323785466E-5</v>
      </c>
      <c r="CD57" s="18">
        <f t="shared" si="19"/>
        <v>5.8832147300567104E-5</v>
      </c>
      <c r="CE57" s="18">
        <f t="shared" si="20"/>
        <v>3.7501743378624389E-6</v>
      </c>
      <c r="CF57" s="18">
        <f t="shared" si="21"/>
        <v>-7.0769591803578373E-8</v>
      </c>
    </row>
    <row r="58" spans="1:84" x14ac:dyDescent="0.25">
      <c r="A58" s="22" t="s">
        <v>658</v>
      </c>
      <c r="B58" s="20">
        <v>155058.28289999999</v>
      </c>
      <c r="C58" s="20">
        <v>2240.2942767</v>
      </c>
      <c r="D58" s="20">
        <v>9108.2292821999999</v>
      </c>
      <c r="E58" s="20">
        <v>30544.449243999999</v>
      </c>
      <c r="F58" s="20">
        <v>15329.435688</v>
      </c>
      <c r="G58" s="20">
        <v>700.79135120000001</v>
      </c>
      <c r="H58" s="20">
        <v>51770.672976000002</v>
      </c>
      <c r="J58" s="22" t="s">
        <v>622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B58" s="20">
        <v>0</v>
      </c>
      <c r="AC58" s="20">
        <v>0</v>
      </c>
      <c r="AD58" s="20">
        <v>0</v>
      </c>
      <c r="AE58" s="20">
        <v>0</v>
      </c>
      <c r="AF58" s="20">
        <v>0</v>
      </c>
      <c r="AG58" s="20">
        <v>0</v>
      </c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0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 s="20">
        <v>0</v>
      </c>
      <c r="BK58" s="20">
        <v>0</v>
      </c>
      <c r="BL58" s="20">
        <v>0</v>
      </c>
      <c r="BM58" s="20">
        <v>0</v>
      </c>
      <c r="BN58" s="20">
        <v>0</v>
      </c>
      <c r="BO58" s="20">
        <v>0</v>
      </c>
      <c r="BP58" s="20">
        <v>0</v>
      </c>
      <c r="BQ58" s="20">
        <v>0</v>
      </c>
      <c r="BR58" s="20">
        <v>0</v>
      </c>
      <c r="BS58" s="20">
        <v>0</v>
      </c>
      <c r="BT58" s="20">
        <v>0</v>
      </c>
      <c r="BU58" s="20">
        <v>0</v>
      </c>
      <c r="BV58" s="20">
        <v>0</v>
      </c>
      <c r="BZ58" s="18" t="str">
        <f t="shared" si="15"/>
        <v/>
      </c>
      <c r="CA58" s="18" t="str">
        <f t="shared" si="16"/>
        <v/>
      </c>
      <c r="CB58" s="18" t="str">
        <f t="shared" si="17"/>
        <v/>
      </c>
      <c r="CC58" s="18" t="str">
        <f t="shared" si="18"/>
        <v/>
      </c>
      <c r="CD58" s="18" t="str">
        <f t="shared" si="19"/>
        <v/>
      </c>
      <c r="CE58" s="18" t="str">
        <f t="shared" si="20"/>
        <v/>
      </c>
      <c r="CF58" s="18" t="str">
        <f t="shared" si="21"/>
        <v/>
      </c>
    </row>
    <row r="59" spans="1:84" x14ac:dyDescent="0.25">
      <c r="A59" s="102" t="s">
        <v>659</v>
      </c>
      <c r="B59" s="103">
        <v>165431.68203</v>
      </c>
      <c r="C59" s="103">
        <v>2366.5478876000002</v>
      </c>
      <c r="D59" s="103">
        <v>9384.1956840000003</v>
      </c>
      <c r="E59" s="103">
        <v>29857.528000999999</v>
      </c>
      <c r="F59" s="103">
        <v>16857.670249999999</v>
      </c>
      <c r="G59" s="103">
        <v>936.09182296999995</v>
      </c>
      <c r="H59" s="103">
        <v>49281.563679999999</v>
      </c>
      <c r="J59" s="22" t="s">
        <v>623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20">
        <v>0</v>
      </c>
      <c r="Y59" s="20">
        <v>0</v>
      </c>
      <c r="Z59" s="20">
        <v>0</v>
      </c>
      <c r="AA59" s="20">
        <v>0</v>
      </c>
      <c r="AB59" s="20">
        <v>0</v>
      </c>
      <c r="AC59" s="20">
        <v>0</v>
      </c>
      <c r="AD59" s="20">
        <v>0</v>
      </c>
      <c r="AE59" s="20">
        <v>0</v>
      </c>
      <c r="AF59" s="20">
        <v>0</v>
      </c>
      <c r="AG59" s="20">
        <v>0</v>
      </c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0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 s="20">
        <v>0</v>
      </c>
      <c r="BK59" s="20">
        <v>0</v>
      </c>
      <c r="BL59" s="20">
        <v>0</v>
      </c>
      <c r="BM59" s="20">
        <v>0</v>
      </c>
      <c r="BN59" s="20">
        <v>0</v>
      </c>
      <c r="BO59" s="20">
        <v>0</v>
      </c>
      <c r="BP59" s="20">
        <v>0</v>
      </c>
      <c r="BQ59" s="20">
        <v>0</v>
      </c>
      <c r="BR59" s="20">
        <v>0</v>
      </c>
      <c r="BS59" s="20">
        <v>0</v>
      </c>
      <c r="BT59" s="20">
        <v>0</v>
      </c>
      <c r="BU59" s="20">
        <v>0</v>
      </c>
      <c r="BV59" s="20">
        <v>0</v>
      </c>
      <c r="BZ59" s="18" t="str">
        <f t="shared" si="15"/>
        <v/>
      </c>
      <c r="CA59" s="18" t="str">
        <f t="shared" si="16"/>
        <v/>
      </c>
      <c r="CB59" s="18" t="str">
        <f t="shared" si="17"/>
        <v/>
      </c>
      <c r="CC59" s="18" t="str">
        <f t="shared" si="18"/>
        <v/>
      </c>
      <c r="CD59" s="18" t="str">
        <f t="shared" si="19"/>
        <v/>
      </c>
      <c r="CE59" s="18" t="str">
        <f t="shared" si="20"/>
        <v/>
      </c>
      <c r="CF59" s="18" t="str">
        <f t="shared" si="21"/>
        <v/>
      </c>
    </row>
    <row r="60" spans="1:84" x14ac:dyDescent="0.25">
      <c r="A60" s="101" t="s">
        <v>660</v>
      </c>
      <c r="B60" s="103">
        <v>944377.83542000002</v>
      </c>
      <c r="C60" s="103">
        <v>13872.298462999999</v>
      </c>
      <c r="D60" s="103">
        <v>54115.385705000001</v>
      </c>
      <c r="E60" s="103">
        <v>177215.94662999999</v>
      </c>
      <c r="F60" s="103">
        <v>94448.010427000001</v>
      </c>
      <c r="G60" s="103">
        <v>4755.4865886999996</v>
      </c>
      <c r="H60" s="103">
        <v>303937.38838000002</v>
      </c>
      <c r="J60" s="22" t="s">
        <v>624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0</v>
      </c>
      <c r="AE60" s="20">
        <v>0</v>
      </c>
      <c r="AF60" s="20">
        <v>0</v>
      </c>
      <c r="AG60" s="20">
        <v>0</v>
      </c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20">
        <v>0</v>
      </c>
      <c r="BK60" s="20">
        <v>0</v>
      </c>
      <c r="BL60" s="20">
        <v>0</v>
      </c>
      <c r="BM60" s="20">
        <v>0</v>
      </c>
      <c r="BN60" s="20">
        <v>0</v>
      </c>
      <c r="BO60" s="20">
        <v>0</v>
      </c>
      <c r="BP60" s="20">
        <v>0</v>
      </c>
      <c r="BQ60" s="20">
        <v>0</v>
      </c>
      <c r="BR60" s="20">
        <v>0</v>
      </c>
      <c r="BS60" s="20">
        <v>0</v>
      </c>
      <c r="BT60" s="20">
        <v>0</v>
      </c>
      <c r="BU60" s="20">
        <v>0</v>
      </c>
      <c r="BV60" s="20">
        <v>0</v>
      </c>
      <c r="BZ60" s="18" t="str">
        <f t="shared" si="15"/>
        <v/>
      </c>
      <c r="CA60" s="18" t="str">
        <f t="shared" si="16"/>
        <v/>
      </c>
      <c r="CB60" s="18" t="str">
        <f t="shared" si="17"/>
        <v/>
      </c>
      <c r="CC60" s="18" t="str">
        <f t="shared" si="18"/>
        <v/>
      </c>
      <c r="CD60" s="18" t="str">
        <f t="shared" si="19"/>
        <v/>
      </c>
      <c r="CE60" s="18" t="str">
        <f t="shared" si="20"/>
        <v/>
      </c>
      <c r="CF60" s="18" t="str">
        <f t="shared" si="21"/>
        <v/>
      </c>
    </row>
    <row r="61" spans="1:84" x14ac:dyDescent="0.25">
      <c r="A61" s="101" t="s">
        <v>661</v>
      </c>
      <c r="B61" s="103">
        <v>1133444.7445</v>
      </c>
      <c r="C61" s="103">
        <v>16790.481065</v>
      </c>
      <c r="D61" s="103">
        <v>64403.513190999998</v>
      </c>
      <c r="E61" s="103">
        <v>217750.4558</v>
      </c>
      <c r="F61" s="103">
        <v>116187.66254</v>
      </c>
      <c r="G61" s="103">
        <v>5808.6185906000001</v>
      </c>
      <c r="H61" s="103">
        <v>354761.76273000002</v>
      </c>
      <c r="J61" s="22" t="s">
        <v>625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20">
        <v>0</v>
      </c>
      <c r="Y61" s="20">
        <v>0</v>
      </c>
      <c r="Z61" s="20">
        <v>0</v>
      </c>
      <c r="AA61" s="20">
        <v>0</v>
      </c>
      <c r="AB61" s="20">
        <v>0</v>
      </c>
      <c r="AC61" s="20">
        <v>0</v>
      </c>
      <c r="AD61" s="20">
        <v>0</v>
      </c>
      <c r="AE61" s="20">
        <v>0</v>
      </c>
      <c r="AF61" s="20">
        <v>0</v>
      </c>
      <c r="AG61" s="20">
        <v>0</v>
      </c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0</v>
      </c>
      <c r="BJ61" s="20">
        <v>0</v>
      </c>
      <c r="BK61" s="20">
        <v>0</v>
      </c>
      <c r="BL61" s="20">
        <v>0</v>
      </c>
      <c r="BM61" s="20">
        <v>0</v>
      </c>
      <c r="BN61" s="20">
        <v>0</v>
      </c>
      <c r="BO61" s="20">
        <v>0</v>
      </c>
      <c r="BP61" s="20">
        <v>0</v>
      </c>
      <c r="BQ61" s="20">
        <v>0</v>
      </c>
      <c r="BR61" s="20">
        <v>0</v>
      </c>
      <c r="BS61" s="20">
        <v>0</v>
      </c>
      <c r="BT61" s="20">
        <v>0</v>
      </c>
      <c r="BU61" s="20">
        <v>0</v>
      </c>
      <c r="BV61" s="20">
        <v>0</v>
      </c>
      <c r="BZ61" s="18" t="str">
        <f t="shared" si="15"/>
        <v/>
      </c>
      <c r="CA61" s="18" t="str">
        <f t="shared" si="16"/>
        <v/>
      </c>
      <c r="CB61" s="18" t="str">
        <f t="shared" si="17"/>
        <v/>
      </c>
      <c r="CC61" s="18" t="str">
        <f t="shared" si="18"/>
        <v/>
      </c>
      <c r="CD61" s="18" t="str">
        <f t="shared" si="19"/>
        <v/>
      </c>
      <c r="CE61" s="18" t="str">
        <f t="shared" si="20"/>
        <v/>
      </c>
      <c r="CF61" s="18" t="str">
        <f t="shared" si="21"/>
        <v/>
      </c>
    </row>
    <row r="62" spans="1:84" x14ac:dyDescent="0.25">
      <c r="B62" s="103"/>
      <c r="C62" s="103"/>
      <c r="D62" s="103"/>
      <c r="E62" s="103"/>
      <c r="F62" s="103"/>
      <c r="G62" s="103"/>
      <c r="H62" s="103"/>
      <c r="BZ62" s="18" t="str">
        <f t="shared" si="15"/>
        <v/>
      </c>
      <c r="CA62" s="18" t="str">
        <f t="shared" si="16"/>
        <v/>
      </c>
      <c r="CB62" s="18" t="str">
        <f t="shared" si="17"/>
        <v/>
      </c>
      <c r="CC62" s="18" t="str">
        <f t="shared" si="18"/>
        <v/>
      </c>
      <c r="CD62" s="18" t="str">
        <f t="shared" si="19"/>
        <v/>
      </c>
      <c r="CE62" s="18" t="str">
        <f t="shared" si="20"/>
        <v/>
      </c>
      <c r="CF62" s="18" t="str">
        <f t="shared" si="21"/>
        <v/>
      </c>
    </row>
    <row r="63" spans="1:84" x14ac:dyDescent="0.25">
      <c r="A63" s="85"/>
    </row>
    <row r="64" spans="1:84" x14ac:dyDescent="0.25">
      <c r="A64" s="86" t="s">
        <v>55</v>
      </c>
      <c r="B64" s="1">
        <f>SUM(B7:B62)</f>
        <v>16516754.12815514</v>
      </c>
      <c r="C64" s="1">
        <f t="shared" ref="C64:H64" si="22">SUM(C7:C62)</f>
        <v>302056.68558904307</v>
      </c>
      <c r="D64" s="1">
        <f t="shared" si="22"/>
        <v>767301.29914665408</v>
      </c>
      <c r="E64" s="1">
        <f t="shared" si="22"/>
        <v>2566553.6095834393</v>
      </c>
      <c r="F64" s="1">
        <f t="shared" si="22"/>
        <v>1844977.1673382774</v>
      </c>
      <c r="G64" s="1">
        <f t="shared" si="22"/>
        <v>116913.52211765171</v>
      </c>
      <c r="H64" s="1">
        <f t="shared" si="22"/>
        <v>4959985.0294497665</v>
      </c>
      <c r="J64" s="86" t="s">
        <v>55</v>
      </c>
      <c r="K64" s="1">
        <f t="shared" ref="K64:BV64" si="23">SUM(K7:K62)</f>
        <v>248857.10857826975</v>
      </c>
      <c r="L64" s="1">
        <f t="shared" si="23"/>
        <v>40632.414625613375</v>
      </c>
      <c r="M64" s="1">
        <f t="shared" si="23"/>
        <v>42896.924293554686</v>
      </c>
      <c r="N64" s="1">
        <f t="shared" si="23"/>
        <v>42896.924293554686</v>
      </c>
      <c r="O64" s="1">
        <f t="shared" si="23"/>
        <v>66642.160896957837</v>
      </c>
      <c r="P64" s="1">
        <f t="shared" si="23"/>
        <v>9.8984129019054627</v>
      </c>
      <c r="Q64" s="1">
        <f t="shared" si="23"/>
        <v>33541.225165501157</v>
      </c>
      <c r="R64" s="1">
        <f t="shared" si="23"/>
        <v>336085.3089767255</v>
      </c>
      <c r="S64" s="1">
        <f t="shared" si="23"/>
        <v>5128053.2752708439</v>
      </c>
      <c r="T64" s="1">
        <f t="shared" si="23"/>
        <v>81143.978924371841</v>
      </c>
      <c r="U64" s="1">
        <f t="shared" si="23"/>
        <v>45494.63897064911</v>
      </c>
      <c r="V64" s="1">
        <f t="shared" si="23"/>
        <v>18809.810156748546</v>
      </c>
      <c r="W64" s="1">
        <f t="shared" si="23"/>
        <v>1179.1391657213587</v>
      </c>
      <c r="X64" s="1">
        <f t="shared" si="23"/>
        <v>190017.45507237056</v>
      </c>
      <c r="Y64" s="1">
        <f t="shared" si="23"/>
        <v>151025.04827250846</v>
      </c>
      <c r="Z64" s="1">
        <f t="shared" si="23"/>
        <v>151025.04827250846</v>
      </c>
      <c r="AA64" s="1">
        <f t="shared" si="23"/>
        <v>1518664555.0723779</v>
      </c>
      <c r="AB64" s="1">
        <f t="shared" si="23"/>
        <v>0</v>
      </c>
      <c r="AC64" s="1">
        <f t="shared" si="23"/>
        <v>18866.781203162223</v>
      </c>
      <c r="AD64" s="1">
        <f t="shared" si="23"/>
        <v>7088.1825460472019</v>
      </c>
      <c r="AE64" s="1">
        <f t="shared" si="23"/>
        <v>2620.121356875753</v>
      </c>
      <c r="AF64" s="1">
        <f t="shared" si="23"/>
        <v>56492.95992966865</v>
      </c>
      <c r="AG64" s="1">
        <f t="shared" si="23"/>
        <v>131004.72588601577</v>
      </c>
      <c r="AH64" s="1">
        <f t="shared" si="23"/>
        <v>0</v>
      </c>
      <c r="AI64" s="1">
        <f t="shared" si="23"/>
        <v>102050.07788669268</v>
      </c>
      <c r="AJ64" s="1">
        <f t="shared" si="23"/>
        <v>0</v>
      </c>
      <c r="AK64" s="1">
        <f t="shared" ref="AK64" si="24">SUM(AK7:AK62)</f>
        <v>1567291.1614371038</v>
      </c>
      <c r="AL64" s="1">
        <f t="shared" si="23"/>
        <v>191855.76628161161</v>
      </c>
      <c r="AM64" s="1">
        <f t="shared" si="23"/>
        <v>21317.315219146298</v>
      </c>
      <c r="AN64" s="1">
        <f t="shared" si="23"/>
        <v>213173.08150075751</v>
      </c>
      <c r="AO64" s="1">
        <f t="shared" si="23"/>
        <v>0</v>
      </c>
      <c r="AP64" s="1">
        <f t="shared" si="23"/>
        <v>104617.41466086797</v>
      </c>
      <c r="AQ64" s="1">
        <f t="shared" si="23"/>
        <v>97.267414105469086</v>
      </c>
      <c r="AR64" s="1">
        <f t="shared" si="23"/>
        <v>174286.60168468449</v>
      </c>
      <c r="AS64" s="1">
        <f t="shared" si="23"/>
        <v>2220.2875716748067</v>
      </c>
      <c r="AT64" s="1">
        <f t="shared" si="23"/>
        <v>2721.2635708357125</v>
      </c>
      <c r="AU64" s="1">
        <f t="shared" si="23"/>
        <v>21154.317415130467</v>
      </c>
      <c r="AV64" s="1">
        <f t="shared" si="23"/>
        <v>109.59084336475355</v>
      </c>
      <c r="AW64" s="1">
        <f t="shared" si="23"/>
        <v>0</v>
      </c>
      <c r="AX64" s="1">
        <f t="shared" si="23"/>
        <v>1872.6201374915784</v>
      </c>
      <c r="AY64" s="1">
        <f t="shared" si="23"/>
        <v>731193.4760738808</v>
      </c>
      <c r="AZ64" s="1">
        <f t="shared" si="23"/>
        <v>616139.53287035483</v>
      </c>
      <c r="BA64" s="1">
        <f t="shared" si="23"/>
        <v>115053.94320352509</v>
      </c>
      <c r="BB64" s="1">
        <f t="shared" si="23"/>
        <v>120.53492232865386</v>
      </c>
      <c r="BC64" s="1">
        <f t="shared" si="23"/>
        <v>2.9987696262725869</v>
      </c>
      <c r="BD64" s="1">
        <f t="shared" si="23"/>
        <v>96291.440995530007</v>
      </c>
      <c r="BE64" s="1">
        <f t="shared" si="23"/>
        <v>180.2696123833615</v>
      </c>
      <c r="BF64" s="1">
        <f t="shared" si="23"/>
        <v>201221.90250640234</v>
      </c>
      <c r="BG64" s="1">
        <f t="shared" si="23"/>
        <v>957.04762727150364</v>
      </c>
      <c r="BH64" s="1">
        <f t="shared" si="23"/>
        <v>225.75967832448657</v>
      </c>
      <c r="BI64" s="1">
        <f t="shared" si="23"/>
        <v>287512.1067310893</v>
      </c>
      <c r="BJ64" s="1">
        <f t="shared" si="23"/>
        <v>18328.188632055142</v>
      </c>
      <c r="BK64" s="1">
        <f t="shared" si="23"/>
        <v>374.30020081725888</v>
      </c>
      <c r="BL64" s="1">
        <f t="shared" si="23"/>
        <v>1068.6650511676207</v>
      </c>
      <c r="BM64" s="1">
        <f t="shared" si="23"/>
        <v>9.1598228107578858</v>
      </c>
      <c r="BN64" s="1">
        <f t="shared" si="23"/>
        <v>42445.289376631132</v>
      </c>
      <c r="BO64" s="1">
        <f t="shared" si="23"/>
        <v>34295.523462717574</v>
      </c>
      <c r="BP64" s="1">
        <f t="shared" si="23"/>
        <v>0</v>
      </c>
      <c r="BQ64" s="1">
        <f t="shared" si="23"/>
        <v>14411.475547156082</v>
      </c>
      <c r="BR64" s="1">
        <f t="shared" si="23"/>
        <v>47971.895156821229</v>
      </c>
      <c r="BS64" s="1">
        <f t="shared" si="23"/>
        <v>0</v>
      </c>
      <c r="BT64" s="1">
        <f t="shared" si="23"/>
        <v>40165.07915852993</v>
      </c>
      <c r="BU64" s="1">
        <f t="shared" si="23"/>
        <v>1472878.9815737125</v>
      </c>
      <c r="BV64" s="1">
        <f t="shared" si="23"/>
        <v>13708.425842657565</v>
      </c>
    </row>
    <row r="65" spans="1:74" x14ac:dyDescent="0.25">
      <c r="A65" s="86" t="s">
        <v>72</v>
      </c>
      <c r="B65" s="1">
        <f t="shared" ref="B65" si="25">SUM(B7:B19)</f>
        <v>7801413.6921782903</v>
      </c>
      <c r="C65" s="1">
        <f t="shared" ref="C65:H65" si="26">SUM(C7:C19)</f>
        <v>158985.4134510135</v>
      </c>
      <c r="D65" s="1">
        <f t="shared" si="26"/>
        <v>325435.33644472901</v>
      </c>
      <c r="E65" s="1">
        <f t="shared" si="26"/>
        <v>1114077.1828777948</v>
      </c>
      <c r="F65" s="1">
        <f t="shared" si="26"/>
        <v>942905.25949144003</v>
      </c>
      <c r="G65" s="1">
        <f t="shared" si="26"/>
        <v>63838.662621587304</v>
      </c>
      <c r="H65" s="1">
        <f t="shared" si="26"/>
        <v>2203926.4251175802</v>
      </c>
      <c r="J65" s="86" t="s">
        <v>72</v>
      </c>
      <c r="K65" s="1">
        <f t="shared" ref="K65:BV65" si="27">SUM(K7:K19)</f>
        <v>233749.39241984949</v>
      </c>
      <c r="L65" s="1">
        <f t="shared" si="27"/>
        <v>36895.15774238998</v>
      </c>
      <c r="M65" s="1">
        <f t="shared" si="27"/>
        <v>37275.243196151772</v>
      </c>
      <c r="N65" s="1">
        <f t="shared" si="27"/>
        <v>37275.243196151772</v>
      </c>
      <c r="O65" s="1">
        <f t="shared" si="27"/>
        <v>56675.538079340491</v>
      </c>
      <c r="P65" s="1">
        <f t="shared" si="27"/>
        <v>6.3661619728883849</v>
      </c>
      <c r="Q65" s="1">
        <f t="shared" si="27"/>
        <v>31053.197270654749</v>
      </c>
      <c r="R65" s="1">
        <f t="shared" si="27"/>
        <v>307326.33479590865</v>
      </c>
      <c r="S65" s="1">
        <f t="shared" si="27"/>
        <v>4679983.0069183223</v>
      </c>
      <c r="T65" s="1">
        <f t="shared" si="27"/>
        <v>73917.588773792857</v>
      </c>
      <c r="U65" s="1">
        <f t="shared" si="27"/>
        <v>40893.540235286629</v>
      </c>
      <c r="V65" s="1">
        <f t="shared" si="27"/>
        <v>17324.992841214065</v>
      </c>
      <c r="W65" s="1">
        <f t="shared" si="27"/>
        <v>1107.5555393426023</v>
      </c>
      <c r="X65" s="1">
        <f t="shared" si="27"/>
        <v>178481.80006073957</v>
      </c>
      <c r="Y65" s="1">
        <f t="shared" si="27"/>
        <v>139822.68940392247</v>
      </c>
      <c r="Z65" s="1">
        <f t="shared" si="27"/>
        <v>139822.68940392247</v>
      </c>
      <c r="AA65" s="1">
        <f t="shared" si="27"/>
        <v>1394260359.2677035</v>
      </c>
      <c r="AB65" s="1">
        <f t="shared" si="27"/>
        <v>0</v>
      </c>
      <c r="AC65" s="1">
        <f t="shared" si="27"/>
        <v>16952.277809516359</v>
      </c>
      <c r="AD65" s="1">
        <f t="shared" si="27"/>
        <v>6498.3575727341449</v>
      </c>
      <c r="AE65" s="1">
        <f t="shared" si="27"/>
        <v>2132.4482897489688</v>
      </c>
      <c r="AF65" s="1">
        <f t="shared" si="27"/>
        <v>52560.508070607248</v>
      </c>
      <c r="AG65" s="1">
        <f t="shared" si="27"/>
        <v>123051.63767104351</v>
      </c>
      <c r="AH65" s="1">
        <f t="shared" si="27"/>
        <v>0</v>
      </c>
      <c r="AI65" s="1">
        <f t="shared" si="27"/>
        <v>93405.698027293125</v>
      </c>
      <c r="AJ65" s="1">
        <f t="shared" si="27"/>
        <v>0</v>
      </c>
      <c r="AK65" s="1">
        <f t="shared" ref="AK65" si="28">SUM(AK7:AK19)</f>
        <v>1429266.6465839925</v>
      </c>
      <c r="AL65" s="1">
        <f t="shared" si="27"/>
        <v>175688.45583637254</v>
      </c>
      <c r="AM65" s="1">
        <f t="shared" si="27"/>
        <v>19520.947330663512</v>
      </c>
      <c r="AN65" s="1">
        <f t="shared" si="27"/>
        <v>195209.40316703569</v>
      </c>
      <c r="AO65" s="1">
        <f t="shared" si="27"/>
        <v>0</v>
      </c>
      <c r="AP65" s="1">
        <f t="shared" si="27"/>
        <v>96712.513635815078</v>
      </c>
      <c r="AQ65" s="1">
        <f t="shared" si="27"/>
        <v>88.718836206837608</v>
      </c>
      <c r="AR65" s="1">
        <f t="shared" si="27"/>
        <v>150809.77208151403</v>
      </c>
      <c r="AS65" s="1">
        <f t="shared" si="27"/>
        <v>2051.785536302948</v>
      </c>
      <c r="AT65" s="1">
        <f t="shared" si="27"/>
        <v>2146.6025097725351</v>
      </c>
      <c r="AU65" s="1">
        <f t="shared" si="27"/>
        <v>19116.336519232504</v>
      </c>
      <c r="AV65" s="1">
        <f t="shared" si="27"/>
        <v>100.93172409938428</v>
      </c>
      <c r="AW65" s="1">
        <f t="shared" si="27"/>
        <v>0</v>
      </c>
      <c r="AX65" s="1">
        <f t="shared" si="27"/>
        <v>1443.9794520015189</v>
      </c>
      <c r="AY65" s="1">
        <f t="shared" si="27"/>
        <v>671857.73865632678</v>
      </c>
      <c r="AZ65" s="1">
        <f t="shared" si="27"/>
        <v>565667.78797537333</v>
      </c>
      <c r="BA65" s="1">
        <f t="shared" si="27"/>
        <v>106189.95068095253</v>
      </c>
      <c r="BB65" s="1">
        <f t="shared" si="27"/>
        <v>108.16709785942214</v>
      </c>
      <c r="BC65" s="1">
        <f t="shared" si="27"/>
        <v>2.7730080909627004</v>
      </c>
      <c r="BD65" s="1">
        <f t="shared" si="27"/>
        <v>88944.511112397042</v>
      </c>
      <c r="BE65" s="1">
        <f t="shared" si="27"/>
        <v>139.93415182250575</v>
      </c>
      <c r="BF65" s="1">
        <f t="shared" si="27"/>
        <v>184962.78685240564</v>
      </c>
      <c r="BG65" s="1">
        <f t="shared" si="27"/>
        <v>811.44689997629973</v>
      </c>
      <c r="BH65" s="1">
        <f t="shared" si="27"/>
        <v>194.46210157134371</v>
      </c>
      <c r="BI65" s="1">
        <f t="shared" si="27"/>
        <v>264280.6242093941</v>
      </c>
      <c r="BJ65" s="1">
        <f t="shared" si="27"/>
        <v>16636.603678830965</v>
      </c>
      <c r="BK65" s="1">
        <f t="shared" si="27"/>
        <v>345.50822042582166</v>
      </c>
      <c r="BL65" s="1">
        <f t="shared" si="27"/>
        <v>920.79037633338089</v>
      </c>
      <c r="BM65" s="1">
        <f t="shared" si="27"/>
        <v>8.4293674805028704</v>
      </c>
      <c r="BN65" s="1">
        <f t="shared" si="27"/>
        <v>38759.01980403989</v>
      </c>
      <c r="BO65" s="1">
        <f t="shared" si="27"/>
        <v>30907.242053855185</v>
      </c>
      <c r="BP65" s="1">
        <f t="shared" si="27"/>
        <v>0</v>
      </c>
      <c r="BQ65" s="1">
        <f t="shared" si="27"/>
        <v>13536.089166465375</v>
      </c>
      <c r="BR65" s="1">
        <f t="shared" si="27"/>
        <v>43485.23965254183</v>
      </c>
      <c r="BS65" s="1">
        <f t="shared" si="27"/>
        <v>0</v>
      </c>
      <c r="BT65" s="1">
        <f t="shared" si="27"/>
        <v>32709.260798004798</v>
      </c>
      <c r="BU65" s="1">
        <f t="shared" si="27"/>
        <v>1343695.708698445</v>
      </c>
      <c r="BV65" s="1">
        <f t="shared" si="27"/>
        <v>11725.81000836876</v>
      </c>
    </row>
    <row r="66" spans="1:74" x14ac:dyDescent="0.25">
      <c r="A66" s="86" t="s">
        <v>125</v>
      </c>
      <c r="B66" s="1">
        <f t="shared" ref="B66" si="29">SUM(B20:B51)</f>
        <v>5978923.1518816995</v>
      </c>
      <c r="C66" s="1">
        <f t="shared" ref="C66:H66" si="30">SUM(C20:C51)</f>
        <v>101921.07800964201</v>
      </c>
      <c r="D66" s="1">
        <f t="shared" si="30"/>
        <v>286837.06588898995</v>
      </c>
      <c r="E66" s="1">
        <f t="shared" si="30"/>
        <v>957322.18355596985</v>
      </c>
      <c r="F66" s="1">
        <f t="shared" si="30"/>
        <v>631418.89032945014</v>
      </c>
      <c r="G66" s="1">
        <f t="shared" si="30"/>
        <v>39019.234181972992</v>
      </c>
      <c r="H66" s="1">
        <f t="shared" si="30"/>
        <v>1862482.7269910001</v>
      </c>
      <c r="J66" s="86" t="s">
        <v>125</v>
      </c>
      <c r="K66" s="1">
        <f t="shared" ref="K66:BV66" si="31">SUM(K20:K51)</f>
        <v>14625.767485365162</v>
      </c>
      <c r="L66" s="1">
        <f t="shared" si="31"/>
        <v>3656.4520623016356</v>
      </c>
      <c r="M66" s="1">
        <f t="shared" si="31"/>
        <v>5533.5838318094338</v>
      </c>
      <c r="N66" s="1">
        <f t="shared" si="31"/>
        <v>5533.5838318094338</v>
      </c>
      <c r="O66" s="1">
        <f t="shared" si="31"/>
        <v>9827.708150648632</v>
      </c>
      <c r="P66" s="1">
        <f t="shared" si="31"/>
        <v>3.5082033622934667</v>
      </c>
      <c r="Q66" s="1">
        <f t="shared" si="31"/>
        <v>2422.3186069166054</v>
      </c>
      <c r="R66" s="1">
        <f t="shared" si="31"/>
        <v>28094.191395802172</v>
      </c>
      <c r="S66" s="1">
        <f t="shared" si="31"/>
        <v>438065.00925498374</v>
      </c>
      <c r="T66" s="1">
        <f t="shared" si="31"/>
        <v>7065.4152572393086</v>
      </c>
      <c r="U66" s="1">
        <f t="shared" si="31"/>
        <v>4509.9312583472911</v>
      </c>
      <c r="V66" s="1">
        <f t="shared" si="31"/>
        <v>1447.8187642217661</v>
      </c>
      <c r="W66" s="1">
        <f t="shared" si="31"/>
        <v>69.300044870899029</v>
      </c>
      <c r="X66" s="1">
        <f t="shared" si="31"/>
        <v>11167.658100504419</v>
      </c>
      <c r="Y66" s="1">
        <f t="shared" si="31"/>
        <v>10906.492178503891</v>
      </c>
      <c r="Z66" s="1">
        <f t="shared" si="31"/>
        <v>10906.492178503891</v>
      </c>
      <c r="AA66" s="1">
        <f t="shared" si="31"/>
        <v>121621124.51073934</v>
      </c>
      <c r="AB66" s="1">
        <f t="shared" si="31"/>
        <v>0</v>
      </c>
      <c r="AC66" s="1">
        <f t="shared" si="31"/>
        <v>1876.6852469041428</v>
      </c>
      <c r="AD66" s="1">
        <f t="shared" si="31"/>
        <v>575.83222179255472</v>
      </c>
      <c r="AE66" s="1">
        <f t="shared" si="31"/>
        <v>482.05201097980728</v>
      </c>
      <c r="AF66" s="1">
        <f t="shared" si="31"/>
        <v>3822.2081613125952</v>
      </c>
      <c r="AG66" s="1">
        <f t="shared" si="31"/>
        <v>7699.3781524223677</v>
      </c>
      <c r="AH66" s="1">
        <f t="shared" si="31"/>
        <v>0</v>
      </c>
      <c r="AI66" s="1">
        <f t="shared" si="31"/>
        <v>8464.9255876358075</v>
      </c>
      <c r="AJ66" s="1">
        <f t="shared" si="31"/>
        <v>0</v>
      </c>
      <c r="AK66" s="1">
        <f t="shared" ref="AK66" si="32">SUM(AK20:AK51)</f>
        <v>134917.87721867068</v>
      </c>
      <c r="AL66" s="1">
        <f t="shared" si="31"/>
        <v>15771.50424956781</v>
      </c>
      <c r="AM66" s="1">
        <f t="shared" si="31"/>
        <v>1752.3893968256264</v>
      </c>
      <c r="AN66" s="1">
        <f t="shared" si="31"/>
        <v>17523.893646393444</v>
      </c>
      <c r="AO66" s="1">
        <f t="shared" si="31"/>
        <v>0</v>
      </c>
      <c r="AP66" s="1">
        <f t="shared" si="31"/>
        <v>7699.7085243436841</v>
      </c>
      <c r="AQ66" s="1">
        <f t="shared" si="31"/>
        <v>8.3682779845014963</v>
      </c>
      <c r="AR66" s="1">
        <f t="shared" si="31"/>
        <v>23117.838760122424</v>
      </c>
      <c r="AS66" s="1">
        <f t="shared" si="31"/>
        <v>164.48039929983389</v>
      </c>
      <c r="AT66" s="1">
        <f t="shared" si="31"/>
        <v>568.43267906501796</v>
      </c>
      <c r="AU66" s="1">
        <f t="shared" si="31"/>
        <v>1998.1371819476697</v>
      </c>
      <c r="AV66" s="1">
        <f t="shared" si="31"/>
        <v>8.4594092574877209</v>
      </c>
      <c r="AW66" s="1">
        <f t="shared" si="31"/>
        <v>0</v>
      </c>
      <c r="AX66" s="1">
        <f t="shared" si="31"/>
        <v>424.23751805012137</v>
      </c>
      <c r="AY66" s="1">
        <f t="shared" si="31"/>
        <v>57761.555258615059</v>
      </c>
      <c r="AZ66" s="1">
        <f t="shared" si="31"/>
        <v>49342.622841092787</v>
      </c>
      <c r="BA66" s="1">
        <f t="shared" si="31"/>
        <v>8418.9324175223228</v>
      </c>
      <c r="BB66" s="1">
        <f t="shared" si="31"/>
        <v>12.138132739209736</v>
      </c>
      <c r="BC66" s="1">
        <f t="shared" si="31"/>
        <v>0.22033625314583014</v>
      </c>
      <c r="BD66" s="1">
        <f t="shared" si="31"/>
        <v>7172.3775909654523</v>
      </c>
      <c r="BE66" s="1">
        <f t="shared" si="31"/>
        <v>39.914861003874556</v>
      </c>
      <c r="BF66" s="1">
        <f t="shared" si="31"/>
        <v>15891.152734856716</v>
      </c>
      <c r="BG66" s="1">
        <f t="shared" si="31"/>
        <v>143.60967692400092</v>
      </c>
      <c r="BH66" s="1">
        <f t="shared" si="31"/>
        <v>30.838663665514698</v>
      </c>
      <c r="BI66" s="1">
        <f t="shared" si="31"/>
        <v>22705.725673202251</v>
      </c>
      <c r="BJ66" s="1">
        <f t="shared" si="31"/>
        <v>1655.1264001005036</v>
      </c>
      <c r="BK66" s="1">
        <f t="shared" si="31"/>
        <v>28.112645177230643</v>
      </c>
      <c r="BL66" s="1">
        <f t="shared" si="31"/>
        <v>145.70332122499786</v>
      </c>
      <c r="BM66" s="1">
        <f t="shared" si="31"/>
        <v>0.71373947582620656</v>
      </c>
      <c r="BN66" s="1">
        <f t="shared" si="31"/>
        <v>3612.4509974075763</v>
      </c>
      <c r="BO66" s="1">
        <f t="shared" si="31"/>
        <v>3319.689471271171</v>
      </c>
      <c r="BP66" s="1">
        <f t="shared" si="31"/>
        <v>0</v>
      </c>
      <c r="BQ66" s="1">
        <f t="shared" si="31"/>
        <v>847.47557305127134</v>
      </c>
      <c r="BR66" s="1">
        <f t="shared" si="31"/>
        <v>4391.1311088742459</v>
      </c>
      <c r="BS66" s="1">
        <f t="shared" si="31"/>
        <v>0</v>
      </c>
      <c r="BT66" s="1">
        <f t="shared" si="31"/>
        <v>7369.6837864557874</v>
      </c>
      <c r="BU66" s="1">
        <f t="shared" si="31"/>
        <v>126264.65398937346</v>
      </c>
      <c r="BV66" s="1">
        <f t="shared" si="31"/>
        <v>1954.1531937619645</v>
      </c>
    </row>
    <row r="67" spans="1:74" x14ac:dyDescent="0.25">
      <c r="A67" s="86" t="s">
        <v>662</v>
      </c>
      <c r="B67" s="1">
        <f>SUM(B52:B62)</f>
        <v>2736417.2840951532</v>
      </c>
      <c r="C67" s="1">
        <f t="shared" ref="C67:H67" si="33">SUM(C52:C62)</f>
        <v>41150.1941283876</v>
      </c>
      <c r="D67" s="1">
        <f t="shared" si="33"/>
        <v>155028.89681293481</v>
      </c>
      <c r="E67" s="1">
        <f t="shared" si="33"/>
        <v>495154.24314967397</v>
      </c>
      <c r="F67" s="1">
        <f t="shared" si="33"/>
        <v>270653.01751738752</v>
      </c>
      <c r="G67" s="1">
        <f t="shared" si="33"/>
        <v>14055.625314091398</v>
      </c>
      <c r="H67" s="1">
        <f t="shared" si="33"/>
        <v>893575.8773411857</v>
      </c>
      <c r="J67" s="86" t="str">
        <f>A67</f>
        <v>Other N.Amer Total</v>
      </c>
      <c r="K67" s="1">
        <f t="shared" ref="K67:BV67" si="34">SUM(K52:K62)</f>
        <v>481.94867305509229</v>
      </c>
      <c r="L67" s="1">
        <f t="shared" si="34"/>
        <v>80.804820921764517</v>
      </c>
      <c r="M67" s="1">
        <f t="shared" si="34"/>
        <v>88.09726559348195</v>
      </c>
      <c r="N67" s="1">
        <f t="shared" si="34"/>
        <v>88.09726559348195</v>
      </c>
      <c r="O67" s="1">
        <f t="shared" si="34"/>
        <v>138.91466696869938</v>
      </c>
      <c r="P67" s="1">
        <f t="shared" si="34"/>
        <v>2.4047566723612E-2</v>
      </c>
      <c r="Q67" s="1">
        <f t="shared" si="34"/>
        <v>65.709287929799203</v>
      </c>
      <c r="R67" s="1">
        <f t="shared" si="34"/>
        <v>664.7827850146333</v>
      </c>
      <c r="S67" s="1">
        <f t="shared" si="34"/>
        <v>10005.259097537981</v>
      </c>
      <c r="T67" s="1">
        <f t="shared" si="34"/>
        <v>160.97489333971055</v>
      </c>
      <c r="U67" s="1">
        <f t="shared" si="34"/>
        <v>91.16747701518868</v>
      </c>
      <c r="V67" s="1">
        <f t="shared" si="34"/>
        <v>36.998551312720068</v>
      </c>
      <c r="W67" s="1">
        <f t="shared" si="34"/>
        <v>2.2835815078572868</v>
      </c>
      <c r="X67" s="1">
        <f t="shared" si="34"/>
        <v>367.99691112661662</v>
      </c>
      <c r="Y67" s="1">
        <f t="shared" si="34"/>
        <v>295.86669008208594</v>
      </c>
      <c r="Z67" s="1">
        <f t="shared" si="34"/>
        <v>295.86669008208594</v>
      </c>
      <c r="AA67" s="1">
        <f t="shared" si="34"/>
        <v>2783071.293934531</v>
      </c>
      <c r="AB67" s="1">
        <f t="shared" si="34"/>
        <v>0</v>
      </c>
      <c r="AC67" s="1">
        <f t="shared" si="34"/>
        <v>37.818146741722927</v>
      </c>
      <c r="AD67" s="1">
        <f t="shared" si="34"/>
        <v>13.992751520503374</v>
      </c>
      <c r="AE67" s="1">
        <f t="shared" si="34"/>
        <v>5.6210561469766587</v>
      </c>
      <c r="AF67" s="1">
        <f t="shared" si="34"/>
        <v>110.24369774881563</v>
      </c>
      <c r="AG67" s="1">
        <f t="shared" si="34"/>
        <v>253.71006254989643</v>
      </c>
      <c r="AH67" s="1">
        <f t="shared" si="34"/>
        <v>0</v>
      </c>
      <c r="AI67" s="1">
        <f t="shared" si="34"/>
        <v>179.45427176375188</v>
      </c>
      <c r="AJ67" s="1">
        <f t="shared" si="34"/>
        <v>0</v>
      </c>
      <c r="AK67" s="1">
        <f t="shared" ref="AK67" si="35">SUM(AK52:AK62)</f>
        <v>3106.6376344406017</v>
      </c>
      <c r="AL67" s="1">
        <f t="shared" si="34"/>
        <v>395.80619567122466</v>
      </c>
      <c r="AM67" s="1">
        <f t="shared" si="34"/>
        <v>43.978491657159211</v>
      </c>
      <c r="AN67" s="1">
        <f t="shared" si="34"/>
        <v>439.78468732838348</v>
      </c>
      <c r="AO67" s="1">
        <f t="shared" si="34"/>
        <v>0</v>
      </c>
      <c r="AP67" s="1">
        <f t="shared" si="34"/>
        <v>205.19250070922612</v>
      </c>
      <c r="AQ67" s="1">
        <f t="shared" si="34"/>
        <v>0.18029991412997315</v>
      </c>
      <c r="AR67" s="1">
        <f t="shared" si="34"/>
        <v>358.99084304800027</v>
      </c>
      <c r="AS67" s="1">
        <f t="shared" si="34"/>
        <v>4.0216360720249913</v>
      </c>
      <c r="AT67" s="1">
        <f t="shared" si="34"/>
        <v>6.2283819981591426</v>
      </c>
      <c r="AU67" s="1">
        <f t="shared" si="34"/>
        <v>39.843713950296781</v>
      </c>
      <c r="AV67" s="1">
        <f t="shared" si="34"/>
        <v>0.19971000788152343</v>
      </c>
      <c r="AW67" s="1">
        <f t="shared" si="34"/>
        <v>0</v>
      </c>
      <c r="AX67" s="1">
        <f t="shared" si="34"/>
        <v>4.4031674399378264</v>
      </c>
      <c r="AY67" s="1">
        <f t="shared" si="34"/>
        <v>1574.1821589389108</v>
      </c>
      <c r="AZ67" s="1">
        <f t="shared" si="34"/>
        <v>1129.1220538886719</v>
      </c>
      <c r="BA67" s="1">
        <f t="shared" si="34"/>
        <v>445.06010505023789</v>
      </c>
      <c r="BB67" s="1">
        <f t="shared" si="34"/>
        <v>0.22969173002199095</v>
      </c>
      <c r="BC67" s="1">
        <f t="shared" si="34"/>
        <v>5.4252821640569399E-3</v>
      </c>
      <c r="BD67" s="1">
        <f t="shared" si="34"/>
        <v>174.55229216752832</v>
      </c>
      <c r="BE67" s="1">
        <f t="shared" si="34"/>
        <v>0.4205995569812101</v>
      </c>
      <c r="BF67" s="1">
        <f t="shared" si="34"/>
        <v>367.96291913997612</v>
      </c>
      <c r="BG67" s="1">
        <f t="shared" si="34"/>
        <v>1.991050371203227</v>
      </c>
      <c r="BH67" s="1">
        <f t="shared" si="34"/>
        <v>0.45891308762821248</v>
      </c>
      <c r="BI67" s="1">
        <f t="shared" si="34"/>
        <v>525.75684849286461</v>
      </c>
      <c r="BJ67" s="1">
        <f t="shared" si="34"/>
        <v>36.458553123681703</v>
      </c>
      <c r="BK67" s="1">
        <f t="shared" si="34"/>
        <v>0.67933521420658338</v>
      </c>
      <c r="BL67" s="1">
        <f t="shared" si="34"/>
        <v>2.1713536092417729</v>
      </c>
      <c r="BM67" s="1">
        <f t="shared" si="34"/>
        <v>1.6715854428809972E-2</v>
      </c>
      <c r="BN67" s="1">
        <f t="shared" si="34"/>
        <v>73.818575183672579</v>
      </c>
      <c r="BO67" s="1">
        <f t="shared" si="34"/>
        <v>68.59193759121932</v>
      </c>
      <c r="BP67" s="1">
        <f t="shared" si="34"/>
        <v>0</v>
      </c>
      <c r="BQ67" s="1">
        <f t="shared" si="34"/>
        <v>27.910807639432331</v>
      </c>
      <c r="BR67" s="1">
        <f t="shared" si="34"/>
        <v>95.524395405160121</v>
      </c>
      <c r="BS67" s="1">
        <f t="shared" si="34"/>
        <v>0</v>
      </c>
      <c r="BT67" s="1">
        <f t="shared" si="34"/>
        <v>86.134574069346328</v>
      </c>
      <c r="BU67" s="1">
        <f t="shared" si="34"/>
        <v>2918.6188858942737</v>
      </c>
      <c r="BV67" s="1">
        <f t="shared" si="34"/>
        <v>28.4626405268423</v>
      </c>
    </row>
    <row r="70" spans="1:74" x14ac:dyDescent="0.25">
      <c r="A70" s="87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X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4" sqref="A4"/>
    </sheetView>
  </sheetViews>
  <sheetFormatPr defaultRowHeight="15" x14ac:dyDescent="0.25"/>
  <cols>
    <col min="1" max="1" width="19.140625" style="22" customWidth="1"/>
    <col min="2" max="57" width="9.140625" style="109" customWidth="1"/>
    <col min="58" max="58" width="11.140625" style="109" customWidth="1"/>
    <col min="59" max="59" width="15.140625" style="109" bestFit="1" customWidth="1"/>
    <col min="60" max="175" width="9.140625" style="109" customWidth="1"/>
    <col min="176" max="176" width="9.140625" style="22"/>
    <col min="177" max="177" width="9.140625" style="22" customWidth="1"/>
    <col min="178" max="16384" width="9.140625" style="22"/>
  </cols>
  <sheetData>
    <row r="1" spans="1:232" x14ac:dyDescent="0.25">
      <c r="B1" s="109" t="s">
        <v>671</v>
      </c>
      <c r="BG1" s="109" t="s">
        <v>644</v>
      </c>
      <c r="FU1" s="22" t="s">
        <v>367</v>
      </c>
      <c r="GM1" s="48" t="s">
        <v>539</v>
      </c>
      <c r="GN1" s="48"/>
      <c r="GO1" s="48"/>
      <c r="GP1" s="48"/>
      <c r="GQ1" s="48"/>
      <c r="GR1" s="48"/>
      <c r="GY1" s="48" t="s">
        <v>617</v>
      </c>
      <c r="GZ1" s="48"/>
    </row>
    <row r="2" spans="1:232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490</v>
      </c>
      <c r="L2" s="109" t="s">
        <v>413</v>
      </c>
      <c r="M2" s="109" t="s">
        <v>64</v>
      </c>
      <c r="N2" s="109" t="s">
        <v>369</v>
      </c>
      <c r="O2" s="109" t="s">
        <v>316</v>
      </c>
      <c r="P2" s="109" t="s">
        <v>370</v>
      </c>
      <c r="Q2" s="109" t="s">
        <v>371</v>
      </c>
      <c r="R2" s="109" t="s">
        <v>372</v>
      </c>
      <c r="S2" s="109" t="s">
        <v>225</v>
      </c>
      <c r="T2" s="109" t="s">
        <v>373</v>
      </c>
      <c r="U2" s="109" t="s">
        <v>374</v>
      </c>
      <c r="V2" s="109" t="s">
        <v>375</v>
      </c>
      <c r="W2" s="109" t="s">
        <v>376</v>
      </c>
      <c r="X2" s="109" t="s">
        <v>377</v>
      </c>
      <c r="Y2" s="109" t="s">
        <v>378</v>
      </c>
      <c r="Z2" s="109" t="s">
        <v>65</v>
      </c>
      <c r="AA2" s="109" t="s">
        <v>66</v>
      </c>
      <c r="AB2" s="109" t="s">
        <v>318</v>
      </c>
      <c r="AC2" s="109" t="s">
        <v>379</v>
      </c>
      <c r="AD2" s="109" t="s">
        <v>321</v>
      </c>
      <c r="AE2" s="109" t="s">
        <v>380</v>
      </c>
      <c r="AF2" s="109" t="s">
        <v>67</v>
      </c>
      <c r="AG2" s="109" t="s">
        <v>317</v>
      </c>
      <c r="AH2" s="109" t="s">
        <v>322</v>
      </c>
      <c r="AI2" s="109" t="s">
        <v>382</v>
      </c>
      <c r="AJ2" s="109" t="s">
        <v>383</v>
      </c>
      <c r="AK2" s="109" t="s">
        <v>387</v>
      </c>
      <c r="AL2" s="109" t="s">
        <v>319</v>
      </c>
      <c r="AM2" s="109" t="s">
        <v>384</v>
      </c>
      <c r="AN2" s="109" t="s">
        <v>385</v>
      </c>
      <c r="AO2" s="109" t="s">
        <v>478</v>
      </c>
      <c r="AP2" s="109" t="s">
        <v>323</v>
      </c>
      <c r="AQ2" s="109" t="s">
        <v>386</v>
      </c>
      <c r="AR2" s="109" t="s">
        <v>381</v>
      </c>
      <c r="AS2" s="109" t="s">
        <v>388</v>
      </c>
      <c r="AT2" s="109" t="s">
        <v>324</v>
      </c>
      <c r="AU2" s="109" t="s">
        <v>325</v>
      </c>
      <c r="AV2" s="109" t="s">
        <v>326</v>
      </c>
      <c r="AW2" s="109" t="s">
        <v>328</v>
      </c>
      <c r="AX2" s="109" t="s">
        <v>466</v>
      </c>
      <c r="AY2" s="109" t="s">
        <v>468</v>
      </c>
      <c r="AZ2" s="109" t="s">
        <v>495</v>
      </c>
      <c r="BA2" s="109" t="s">
        <v>474</v>
      </c>
      <c r="BB2" s="109" t="s">
        <v>398</v>
      </c>
      <c r="BC2" s="109" t="s">
        <v>491</v>
      </c>
      <c r="BD2" s="109" t="s">
        <v>494</v>
      </c>
      <c r="BE2" s="109" t="s">
        <v>426</v>
      </c>
      <c r="BG2" s="109" t="s">
        <v>226</v>
      </c>
      <c r="BH2" s="109" t="s">
        <v>603</v>
      </c>
      <c r="BI2" s="109" t="s">
        <v>463</v>
      </c>
      <c r="BJ2" s="109" t="s">
        <v>497</v>
      </c>
      <c r="BK2" s="109" t="s">
        <v>177</v>
      </c>
      <c r="BL2" s="109" t="s">
        <v>389</v>
      </c>
      <c r="BM2" s="109" t="s">
        <v>129</v>
      </c>
      <c r="BN2" s="109" t="s">
        <v>130</v>
      </c>
      <c r="BO2" s="109" t="s">
        <v>131</v>
      </c>
      <c r="BP2" s="109" t="s">
        <v>559</v>
      </c>
      <c r="BQ2" s="109" t="s">
        <v>414</v>
      </c>
      <c r="BR2" s="109" t="s">
        <v>415</v>
      </c>
      <c r="BS2" s="109" t="s">
        <v>464</v>
      </c>
      <c r="BT2" s="109" t="s">
        <v>600</v>
      </c>
      <c r="BU2" s="109" t="s">
        <v>341</v>
      </c>
      <c r="BV2" s="109" t="s">
        <v>342</v>
      </c>
      <c r="BW2" s="109" t="s">
        <v>390</v>
      </c>
      <c r="BX2" s="109" t="s">
        <v>178</v>
      </c>
      <c r="BY2" s="109" t="s">
        <v>343</v>
      </c>
      <c r="BZ2" s="109" t="s">
        <v>344</v>
      </c>
      <c r="CA2" s="109" t="s">
        <v>371</v>
      </c>
      <c r="CB2" s="109" t="s">
        <v>500</v>
      </c>
      <c r="CC2" s="109" t="s">
        <v>132</v>
      </c>
      <c r="CD2" s="109" t="s">
        <v>372</v>
      </c>
      <c r="CE2" s="109" t="s">
        <v>329</v>
      </c>
      <c r="CF2" s="109" t="s">
        <v>330</v>
      </c>
      <c r="CG2" s="109" t="s">
        <v>133</v>
      </c>
      <c r="CH2" s="109" t="s">
        <v>374</v>
      </c>
      <c r="CI2" s="109" t="s">
        <v>391</v>
      </c>
      <c r="CJ2" s="109" t="s">
        <v>375</v>
      </c>
      <c r="CK2" s="109" t="s">
        <v>392</v>
      </c>
      <c r="CL2" s="109" t="s">
        <v>393</v>
      </c>
      <c r="CM2" s="109" t="s">
        <v>394</v>
      </c>
      <c r="CN2" s="109" t="s">
        <v>59</v>
      </c>
      <c r="CO2" s="109" t="s">
        <v>395</v>
      </c>
      <c r="CP2" s="109" t="s">
        <v>396</v>
      </c>
      <c r="CQ2" s="109" t="s">
        <v>134</v>
      </c>
      <c r="CR2" s="109" t="s">
        <v>135</v>
      </c>
      <c r="CS2" s="109" t="s">
        <v>465</v>
      </c>
      <c r="CT2" s="109" t="s">
        <v>466</v>
      </c>
      <c r="CU2" s="109" t="s">
        <v>136</v>
      </c>
      <c r="CV2" s="109" t="s">
        <v>398</v>
      </c>
      <c r="CW2" s="109" t="s">
        <v>604</v>
      </c>
      <c r="CX2" s="109" t="s">
        <v>137</v>
      </c>
      <c r="CY2" s="109" t="s">
        <v>138</v>
      </c>
      <c r="CZ2" s="109" t="s">
        <v>66</v>
      </c>
      <c r="DA2" s="109" t="s">
        <v>468</v>
      </c>
      <c r="DB2" s="109" t="s">
        <v>333</v>
      </c>
      <c r="DC2" s="109" t="s">
        <v>334</v>
      </c>
      <c r="DD2" s="109" t="s">
        <v>139</v>
      </c>
      <c r="DE2" s="109" t="s">
        <v>140</v>
      </c>
      <c r="DF2" s="109" t="s">
        <v>141</v>
      </c>
      <c r="DG2" s="109" t="s">
        <v>601</v>
      </c>
      <c r="DH2" s="109" t="s">
        <v>470</v>
      </c>
      <c r="DI2" s="109" t="s">
        <v>345</v>
      </c>
      <c r="DJ2" s="109" t="s">
        <v>346</v>
      </c>
      <c r="DK2" s="109" t="s">
        <v>335</v>
      </c>
      <c r="DL2" s="109" t="s">
        <v>336</v>
      </c>
      <c r="DM2" s="109" t="s">
        <v>142</v>
      </c>
      <c r="DN2" s="109" t="s">
        <v>498</v>
      </c>
      <c r="DO2" s="109" t="s">
        <v>482</v>
      </c>
      <c r="DP2" s="109" t="s">
        <v>57</v>
      </c>
      <c r="DQ2" s="109" t="s">
        <v>126</v>
      </c>
      <c r="DR2" s="109" t="s">
        <v>337</v>
      </c>
      <c r="DS2" s="109" t="s">
        <v>338</v>
      </c>
      <c r="DT2" s="109" t="s">
        <v>642</v>
      </c>
      <c r="DU2" s="109" t="s">
        <v>143</v>
      </c>
      <c r="DV2" s="109" t="s">
        <v>144</v>
      </c>
      <c r="DW2" s="109" t="s">
        <v>60</v>
      </c>
      <c r="DX2" s="109" t="s">
        <v>145</v>
      </c>
      <c r="DY2" s="109" t="s">
        <v>146</v>
      </c>
      <c r="DZ2" s="109" t="s">
        <v>323</v>
      </c>
      <c r="EA2" s="109" t="s">
        <v>386</v>
      </c>
      <c r="EB2" s="109" t="s">
        <v>381</v>
      </c>
      <c r="EC2" s="109" t="s">
        <v>388</v>
      </c>
      <c r="ED2" s="109" t="s">
        <v>324</v>
      </c>
      <c r="EE2" s="109" t="s">
        <v>325</v>
      </c>
      <c r="EF2" s="109" t="s">
        <v>326</v>
      </c>
      <c r="EG2" s="109" t="s">
        <v>328</v>
      </c>
      <c r="EH2" s="109" t="s">
        <v>147</v>
      </c>
      <c r="EI2" s="109" t="s">
        <v>148</v>
      </c>
      <c r="EJ2" s="109" t="s">
        <v>149</v>
      </c>
      <c r="EK2" s="109" t="s">
        <v>150</v>
      </c>
      <c r="EL2" s="109" t="s">
        <v>151</v>
      </c>
      <c r="EM2" s="109" t="s">
        <v>152</v>
      </c>
      <c r="EN2" s="109" t="s">
        <v>153</v>
      </c>
      <c r="EO2" s="109" t="s">
        <v>339</v>
      </c>
      <c r="EP2" s="109" t="s">
        <v>154</v>
      </c>
      <c r="EQ2" s="109" t="s">
        <v>54</v>
      </c>
      <c r="ER2" s="109" t="s">
        <v>53</v>
      </c>
      <c r="ES2" s="109" t="s">
        <v>155</v>
      </c>
      <c r="ET2" s="109" t="s">
        <v>157</v>
      </c>
      <c r="EU2" s="109" t="s">
        <v>158</v>
      </c>
      <c r="EV2" s="109" t="s">
        <v>159</v>
      </c>
      <c r="EW2" s="109" t="s">
        <v>160</v>
      </c>
      <c r="EX2" s="109" t="s">
        <v>161</v>
      </c>
      <c r="EY2" s="109" t="s">
        <v>162</v>
      </c>
      <c r="EZ2" s="109" t="s">
        <v>163</v>
      </c>
      <c r="FA2" s="109" t="s">
        <v>164</v>
      </c>
      <c r="FB2" s="109" t="s">
        <v>397</v>
      </c>
      <c r="FC2" s="109" t="s">
        <v>473</v>
      </c>
      <c r="FD2" s="109" t="s">
        <v>165</v>
      </c>
      <c r="FE2" s="109" t="s">
        <v>166</v>
      </c>
      <c r="FF2" s="109" t="s">
        <v>167</v>
      </c>
      <c r="FG2" s="109" t="s">
        <v>387</v>
      </c>
      <c r="FH2" s="109" t="s">
        <v>61</v>
      </c>
      <c r="FI2" s="109" t="s">
        <v>483</v>
      </c>
      <c r="FJ2" s="109" t="s">
        <v>474</v>
      </c>
      <c r="FK2" s="109" t="s">
        <v>168</v>
      </c>
      <c r="FL2" s="109" t="s">
        <v>169</v>
      </c>
      <c r="FM2" s="109" t="s">
        <v>170</v>
      </c>
      <c r="FN2" s="109" t="s">
        <v>340</v>
      </c>
      <c r="FO2" s="109" t="s">
        <v>171</v>
      </c>
      <c r="FP2" s="109" t="s">
        <v>172</v>
      </c>
      <c r="FQ2" s="109" t="s">
        <v>173</v>
      </c>
      <c r="FR2" s="109" t="s">
        <v>478</v>
      </c>
      <c r="FS2" s="109" t="s">
        <v>484</v>
      </c>
      <c r="FU2" s="22" t="s">
        <v>59</v>
      </c>
      <c r="FV2" s="22" t="s">
        <v>57</v>
      </c>
      <c r="FW2" s="22" t="s">
        <v>60</v>
      </c>
      <c r="FX2" s="22" t="s">
        <v>54</v>
      </c>
      <c r="FY2" s="22" t="s">
        <v>53</v>
      </c>
      <c r="FZ2" s="22" t="s">
        <v>61</v>
      </c>
      <c r="GA2" s="22" t="s">
        <v>62</v>
      </c>
      <c r="GB2" s="22" t="s">
        <v>63</v>
      </c>
      <c r="GC2" s="22" t="s">
        <v>315</v>
      </c>
      <c r="GD2" s="22" t="s">
        <v>490</v>
      </c>
      <c r="GE2" s="22" t="s">
        <v>413</v>
      </c>
      <c r="GF2" s="22" t="s">
        <v>64</v>
      </c>
      <c r="GG2" s="22" t="s">
        <v>369</v>
      </c>
      <c r="GH2" s="22" t="s">
        <v>316</v>
      </c>
      <c r="GI2" s="22" t="s">
        <v>370</v>
      </c>
      <c r="GJ2" s="22" t="s">
        <v>371</v>
      </c>
      <c r="GK2" s="22" t="s">
        <v>372</v>
      </c>
      <c r="GL2" s="22" t="s">
        <v>225</v>
      </c>
      <c r="GM2" s="22" t="s">
        <v>373</v>
      </c>
      <c r="GN2" s="22" t="s">
        <v>374</v>
      </c>
      <c r="GO2" s="22" t="s">
        <v>375</v>
      </c>
      <c r="GP2" s="22" t="s">
        <v>376</v>
      </c>
      <c r="GQ2" s="22" t="s">
        <v>377</v>
      </c>
      <c r="GR2" s="22" t="s">
        <v>378</v>
      </c>
      <c r="GS2" s="22" t="s">
        <v>65</v>
      </c>
      <c r="GT2" s="22" t="s">
        <v>66</v>
      </c>
      <c r="GU2" s="22" t="s">
        <v>318</v>
      </c>
      <c r="GV2" s="22" t="s">
        <v>379</v>
      </c>
      <c r="GW2" s="22" t="s">
        <v>321</v>
      </c>
      <c r="GX2" s="22" t="s">
        <v>380</v>
      </c>
      <c r="GY2" s="48" t="s">
        <v>67</v>
      </c>
      <c r="GZ2" s="22" t="s">
        <v>317</v>
      </c>
      <c r="HA2" s="22" t="s">
        <v>322</v>
      </c>
      <c r="HB2" s="22" t="s">
        <v>382</v>
      </c>
      <c r="HC2" s="22" t="s">
        <v>383</v>
      </c>
      <c r="HD2" s="22" t="s">
        <v>387</v>
      </c>
      <c r="HE2" s="22" t="s">
        <v>319</v>
      </c>
      <c r="HF2" s="22" t="s">
        <v>384</v>
      </c>
      <c r="HG2" s="22" t="s">
        <v>385</v>
      </c>
      <c r="HH2" s="22" t="s">
        <v>320</v>
      </c>
      <c r="HI2" s="22" t="s">
        <v>323</v>
      </c>
      <c r="HJ2" s="22" t="s">
        <v>386</v>
      </c>
      <c r="HK2" s="22" t="s">
        <v>381</v>
      </c>
      <c r="HL2" s="22" t="s">
        <v>388</v>
      </c>
      <c r="HM2" s="22" t="s">
        <v>324</v>
      </c>
      <c r="HN2" s="22" t="s">
        <v>325</v>
      </c>
      <c r="HO2" s="22" t="s">
        <v>326</v>
      </c>
      <c r="HP2" s="22" t="s">
        <v>328</v>
      </c>
      <c r="HQ2" s="22" t="s">
        <v>466</v>
      </c>
      <c r="HR2" s="22" t="s">
        <v>468</v>
      </c>
      <c r="HS2" s="22" t="s">
        <v>495</v>
      </c>
      <c r="HT2" s="22" t="s">
        <v>474</v>
      </c>
      <c r="HU2" s="22" t="s">
        <v>398</v>
      </c>
      <c r="HV2" s="22" t="s">
        <v>491</v>
      </c>
      <c r="HW2" s="22" t="s">
        <v>494</v>
      </c>
      <c r="HX2" s="22" t="s">
        <v>426</v>
      </c>
    </row>
    <row r="3" spans="1:232" x14ac:dyDescent="0.25">
      <c r="A3" s="22" t="s">
        <v>0</v>
      </c>
      <c r="B3" s="109">
        <v>11147.6754</v>
      </c>
      <c r="C3" s="109">
        <v>491.3414659</v>
      </c>
      <c r="D3" s="109">
        <v>27563.495999999999</v>
      </c>
      <c r="E3" s="109">
        <v>3064.6070949999998</v>
      </c>
      <c r="F3" s="109">
        <v>2334.6057099999998</v>
      </c>
      <c r="G3" s="109">
        <v>11991.324033999999</v>
      </c>
      <c r="H3" s="109">
        <v>1273.967705</v>
      </c>
      <c r="I3" s="109">
        <v>16.047969826999999</v>
      </c>
      <c r="J3" s="109">
        <v>7.1277045644000001</v>
      </c>
      <c r="L3" s="109">
        <v>0.23523757770000001</v>
      </c>
      <c r="M3" s="109">
        <v>9.4897434496000006</v>
      </c>
      <c r="N3" s="109">
        <v>1.4233351E-2</v>
      </c>
      <c r="O3" s="109">
        <v>0.16660853</v>
      </c>
      <c r="P3" s="109">
        <v>0.12367680740000001</v>
      </c>
      <c r="Q3" s="109">
        <v>0.10299999999999999</v>
      </c>
      <c r="R3" s="109">
        <v>0.233845</v>
      </c>
      <c r="S3" s="109">
        <v>1.024</v>
      </c>
      <c r="T3" s="109">
        <v>6.8333084099999997E-2</v>
      </c>
      <c r="U3" s="109">
        <v>0.10126400000000001</v>
      </c>
      <c r="V3" s="109">
        <v>9.1999999999999998E-2</v>
      </c>
      <c r="W3" s="109">
        <v>1.010713</v>
      </c>
      <c r="X3" s="109">
        <v>7.4069999999999997E-2</v>
      </c>
      <c r="Y3" s="109">
        <v>0.26786900000000002</v>
      </c>
      <c r="Z3" s="109">
        <v>142.11101002999999</v>
      </c>
      <c r="AA3" s="109">
        <v>320.49554799999999</v>
      </c>
      <c r="AB3" s="109">
        <v>0.13712560800000001</v>
      </c>
      <c r="AC3" s="109">
        <v>0.33195459059999999</v>
      </c>
      <c r="AD3" s="109">
        <v>3.59682616</v>
      </c>
      <c r="AE3" s="109">
        <v>1.1333299999999999</v>
      </c>
      <c r="AF3" s="109">
        <v>21.370999999999999</v>
      </c>
      <c r="AG3" s="109">
        <v>0.7671513526</v>
      </c>
      <c r="AH3" s="109">
        <v>0.66594384169999998</v>
      </c>
      <c r="AI3" s="109">
        <v>0.26588400000000001</v>
      </c>
      <c r="AJ3" s="109">
        <v>9.9979195000000007E-2</v>
      </c>
      <c r="AK3" s="109">
        <v>4.973E-3</v>
      </c>
      <c r="AL3" s="109">
        <v>29.595218012</v>
      </c>
      <c r="AM3" s="109">
        <v>0.10863</v>
      </c>
      <c r="AN3" s="109">
        <v>0.13316600000000001</v>
      </c>
      <c r="AO3" s="109">
        <v>14.134238862</v>
      </c>
      <c r="AP3" s="109">
        <v>5.4716999999999996E-6</v>
      </c>
      <c r="AW3" s="109">
        <v>0.25758679159999998</v>
      </c>
      <c r="AX3" s="109">
        <v>7.0245689807999998</v>
      </c>
      <c r="AY3" s="109">
        <v>11.593091801</v>
      </c>
      <c r="AZ3" s="109">
        <v>0.41233999999999998</v>
      </c>
      <c r="BA3" s="109">
        <v>3.3706990000000001</v>
      </c>
      <c r="BG3" s="109" t="s">
        <v>0</v>
      </c>
      <c r="BH3" s="109">
        <v>0</v>
      </c>
      <c r="BI3" s="109">
        <v>0.36563454118509298</v>
      </c>
      <c r="BJ3" s="109">
        <v>0</v>
      </c>
      <c r="BK3" s="109">
        <v>7.1276900742943399</v>
      </c>
      <c r="BL3" s="109">
        <v>0</v>
      </c>
      <c r="BM3" s="109">
        <v>16.0479028869518</v>
      </c>
      <c r="BN3" s="109">
        <v>16.0479028869518</v>
      </c>
      <c r="BO3" s="109">
        <v>3.5249280990095798E-2</v>
      </c>
      <c r="BP3" s="109">
        <v>0.26042140847897399</v>
      </c>
      <c r="BQ3" s="109">
        <v>9.6447164349057701E-2</v>
      </c>
      <c r="BR3" s="109">
        <v>0.13878988103859699</v>
      </c>
      <c r="BS3" s="109">
        <v>9.4897060860014797</v>
      </c>
      <c r="BT3" s="109">
        <v>0</v>
      </c>
      <c r="BU3" s="109">
        <v>4.55466634150697E-3</v>
      </c>
      <c r="BV3" s="109">
        <v>9.6786536094512106E-3</v>
      </c>
      <c r="BW3" s="109">
        <v>0.26786897324062398</v>
      </c>
      <c r="BX3" s="109">
        <v>0.16660804308392399</v>
      </c>
      <c r="BY3" s="109">
        <v>2.9682446115180401E-2</v>
      </c>
      <c r="BZ3" s="109">
        <v>9.3994283558480302E-2</v>
      </c>
      <c r="CA3" s="109">
        <v>0.102999514428997</v>
      </c>
      <c r="CB3" s="109">
        <v>0</v>
      </c>
      <c r="CC3" s="109">
        <v>1010.79089118186</v>
      </c>
      <c r="CD3" s="109">
        <v>0.23384385266645399</v>
      </c>
      <c r="CE3" s="109">
        <v>1.98165764215678E-2</v>
      </c>
      <c r="CF3" s="109">
        <v>4.8516382494199102E-2</v>
      </c>
      <c r="CG3" s="109">
        <v>1.0239958657936299</v>
      </c>
      <c r="CH3" s="109">
        <v>0.101263522390992</v>
      </c>
      <c r="CI3" s="109">
        <v>1.1333262613147299</v>
      </c>
      <c r="CJ3" s="109">
        <v>9.2000529941235407E-2</v>
      </c>
      <c r="CK3" s="109">
        <v>0.108629968534201</v>
      </c>
      <c r="CL3" s="109">
        <v>0.26588662700419502</v>
      </c>
      <c r="CM3" s="109">
        <v>0.13316473112809099</v>
      </c>
      <c r="CN3" s="109">
        <v>11147.667192511301</v>
      </c>
      <c r="CO3" s="109">
        <v>1.0107028250532499</v>
      </c>
      <c r="CP3" s="109">
        <v>7.4069907736569698E-2</v>
      </c>
      <c r="CQ3" s="109">
        <v>8.8719773445456092</v>
      </c>
      <c r="CR3" s="109">
        <v>19.513340916592899</v>
      </c>
      <c r="CS3" s="109">
        <v>0.111272675609715</v>
      </c>
      <c r="CT3" s="109">
        <v>7.0245674338989499</v>
      </c>
      <c r="CU3" s="109">
        <v>9.5940679698847902</v>
      </c>
      <c r="CV3" s="109">
        <v>0</v>
      </c>
      <c r="CW3" s="109">
        <v>0</v>
      </c>
      <c r="CX3" s="109">
        <v>142.11105678087699</v>
      </c>
      <c r="CY3" s="109">
        <v>142.11105678087699</v>
      </c>
      <c r="CZ3" s="109">
        <v>320.49546225764101</v>
      </c>
      <c r="DA3" s="109">
        <v>11.5930953401593</v>
      </c>
      <c r="DB3" s="109">
        <v>2.4702685056503099E-2</v>
      </c>
      <c r="DC3" s="109">
        <v>0.10710924793667299</v>
      </c>
      <c r="DD3" s="109">
        <v>0</v>
      </c>
      <c r="DE3" s="109">
        <v>12.4171155685475</v>
      </c>
      <c r="DF3" s="109">
        <v>0</v>
      </c>
      <c r="DG3" s="109">
        <v>7.4832865703026501</v>
      </c>
      <c r="DH3" s="109">
        <v>6.7088316065631107E-2</v>
      </c>
      <c r="DI3" s="109">
        <v>8.6308017197153905E-2</v>
      </c>
      <c r="DJ3" s="109">
        <v>0.245645560542777</v>
      </c>
      <c r="DK3" s="109">
        <v>1.1869509997960701</v>
      </c>
      <c r="DL3" s="109">
        <v>2.40986561239438</v>
      </c>
      <c r="DM3" s="109">
        <v>21.370887460661201</v>
      </c>
      <c r="DN3" s="109">
        <v>0.41233936229236501</v>
      </c>
      <c r="DO3" s="109">
        <v>0.76715261872784501</v>
      </c>
      <c r="DP3" s="109">
        <v>491.341852171607</v>
      </c>
      <c r="DQ3" s="109">
        <v>0</v>
      </c>
      <c r="DR3" s="109">
        <v>0.273036760227516</v>
      </c>
      <c r="DS3" s="109">
        <v>0.39290680263452299</v>
      </c>
      <c r="DT3" s="109">
        <v>1483.8239980056901</v>
      </c>
      <c r="DU3" s="109">
        <v>24323.684026922801</v>
      </c>
      <c r="DV3" s="109">
        <v>2702.6305652842502</v>
      </c>
      <c r="DW3" s="109">
        <v>27026.314592207102</v>
      </c>
      <c r="DX3" s="109">
        <v>0</v>
      </c>
      <c r="DY3" s="109">
        <v>23.465053204674799</v>
      </c>
      <c r="DZ3" s="109">
        <v>5.4712403820609902E-6</v>
      </c>
      <c r="EA3" s="109">
        <v>0</v>
      </c>
      <c r="EB3" s="109">
        <v>0</v>
      </c>
      <c r="EC3" s="109">
        <v>0</v>
      </c>
      <c r="ED3" s="109">
        <v>0</v>
      </c>
      <c r="EE3" s="109">
        <v>0</v>
      </c>
      <c r="EF3" s="109">
        <v>0</v>
      </c>
      <c r="EG3" s="109">
        <v>0.25758978471850302</v>
      </c>
      <c r="EH3" s="109">
        <v>60.6121058474181</v>
      </c>
      <c r="EI3" s="109">
        <v>245.135740402457</v>
      </c>
      <c r="EJ3" s="109">
        <v>44.047282019764403</v>
      </c>
      <c r="EK3" s="109">
        <v>40.99448567572</v>
      </c>
      <c r="EL3" s="109">
        <v>128.16477582709101</v>
      </c>
      <c r="EM3" s="109">
        <v>43.988857888663198</v>
      </c>
      <c r="EN3" s="109">
        <v>0</v>
      </c>
      <c r="EO3" s="109">
        <v>5.31389065581992E-3</v>
      </c>
      <c r="EP3" s="109">
        <v>20.6754444714561</v>
      </c>
      <c r="EQ3" s="109">
        <v>3064.6793156854601</v>
      </c>
      <c r="ER3" s="109">
        <v>2334.6780446847301</v>
      </c>
      <c r="ES3" s="109">
        <v>730.001271000732</v>
      </c>
      <c r="ET3" s="109">
        <v>0.149478662014914</v>
      </c>
      <c r="EU3" s="109">
        <v>0.24836868277143001</v>
      </c>
      <c r="EV3" s="109">
        <v>551.65420207895795</v>
      </c>
      <c r="EW3" s="109">
        <v>55.538734106053703</v>
      </c>
      <c r="EX3" s="109">
        <v>243.807305777322</v>
      </c>
      <c r="EY3" s="109">
        <v>59.295160648048601</v>
      </c>
      <c r="EZ3" s="109">
        <v>30.225571338580298</v>
      </c>
      <c r="FA3" s="109">
        <v>609.62087948830697</v>
      </c>
      <c r="FB3" s="109">
        <v>9.9900691622987495E-2</v>
      </c>
      <c r="FC3" s="109">
        <v>16.686983997246799</v>
      </c>
      <c r="FD3" s="109">
        <v>117.670703417715</v>
      </c>
      <c r="FE3" s="109">
        <v>324.29376841394998</v>
      </c>
      <c r="FF3" s="109">
        <v>3.6909203408992601</v>
      </c>
      <c r="FG3" s="109">
        <v>4.9730372639186001E-3</v>
      </c>
      <c r="FH3" s="109">
        <v>12048.2925314188</v>
      </c>
      <c r="FI3" s="109">
        <v>162.72639440446599</v>
      </c>
      <c r="FJ3" s="109">
        <v>3.3706699641011899</v>
      </c>
      <c r="FK3" s="109">
        <v>270.66563720365701</v>
      </c>
      <c r="FL3" s="109">
        <v>0.57082118833535</v>
      </c>
      <c r="FM3" s="109">
        <v>129.28024046383501</v>
      </c>
      <c r="FN3" s="109">
        <v>29.595246831298901</v>
      </c>
      <c r="FO3" s="109">
        <v>0</v>
      </c>
      <c r="FP3" s="109">
        <v>0.43544384937184899</v>
      </c>
      <c r="FQ3" s="109">
        <v>1273.9673745125799</v>
      </c>
      <c r="FR3" s="109">
        <v>14.1342438175043</v>
      </c>
      <c r="FS3" s="109">
        <v>384.16912297054398</v>
      </c>
      <c r="FU3" s="45">
        <f t="shared" ref="FU3:FU34" si="0">(CN3-B3)/(B3+1E-50)</f>
        <v>-7.3625113802239284E-7</v>
      </c>
      <c r="FV3" s="45">
        <f t="shared" ref="FV3:FV34" si="1">(DP3-C3)/(C3+1E-50)</f>
        <v>7.8615715099752008E-7</v>
      </c>
      <c r="FW3" s="45">
        <f t="shared" ref="FW3:FW34" si="2">(DW3-D3)/(D3+1E-50)</f>
        <v>-1.9488870635020229E-2</v>
      </c>
      <c r="FX3" s="45">
        <f t="shared" ref="FX3:FX34" si="3">(EQ3-E3)/(E3+1E-50)</f>
        <v>2.3566050466332896E-5</v>
      </c>
      <c r="FY3" s="45">
        <f t="shared" ref="FY3:FY34" si="4">(ER3-F3)/(F3+1E-50)</f>
        <v>3.0983683634664758E-5</v>
      </c>
      <c r="FZ3" s="45">
        <f t="shared" ref="FZ3:FZ34" si="5">(FH3-G3)/(G3+1E-50)</f>
        <v>4.7508096067851056E-3</v>
      </c>
      <c r="GA3" s="45">
        <f t="shared" ref="GA3:GA34" si="6">(FQ3-H3)/(H3+1E-50)</f>
        <v>-2.5941585396380022E-7</v>
      </c>
      <c r="GB3" s="45">
        <f t="shared" ref="GB3:GB34" si="7">(BN3-I3)/(I3+1E-50)</f>
        <v>-4.1712471372548707E-6</v>
      </c>
      <c r="GC3" s="45">
        <f t="shared" ref="GC3:GC34" si="8">(BK3-J3)/(J3+1E-50)</f>
        <v>-2.0329273652290061E-6</v>
      </c>
      <c r="GD3" s="45">
        <f t="shared" ref="GD3:GD34" si="9">(BL3-K3)/(K3+1E-50)</f>
        <v>0</v>
      </c>
      <c r="GE3" s="45">
        <f t="shared" ref="GE3:GE34" si="10">(BR3+BQ3-L3)/(L3+1E-50)</f>
        <v>-2.2628712237152591E-6</v>
      </c>
      <c r="GF3" s="45">
        <f t="shared" ref="GF3:GF34" si="11">(BS3-M3)/(M3+1E-50)</f>
        <v>-3.9372611830182704E-6</v>
      </c>
      <c r="GG3" s="45">
        <f t="shared" ref="GG3:GG34" si="12">(BU3+BV3-N3)/(N3+1E-50)</f>
        <v>-2.181428801869089E-6</v>
      </c>
      <c r="GH3" s="45">
        <f t="shared" ref="GH3:GH34" si="13">(BX3-O3)/(O3+1E-50)</f>
        <v>-2.9225158880796042E-6</v>
      </c>
      <c r="GI3" s="45">
        <f t="shared" ref="GI3:GI34" si="14">(BY3+BZ3-P3)/(P3+1E-50)</f>
        <v>-6.2846333878802523E-7</v>
      </c>
      <c r="GJ3" s="45">
        <f t="shared" ref="GJ3:GJ34" si="15">(CA3-Q3)/(Q3+1E-50)</f>
        <v>-4.7142815824214034E-6</v>
      </c>
      <c r="GK3" s="45">
        <f t="shared" ref="GK3:GK34" si="16">(CD3-R3)/(R3+1E-50)</f>
        <v>-4.906384767701985E-6</v>
      </c>
      <c r="GL3" s="45">
        <f t="shared" ref="GL3:GL34" si="17">(CG3-S3)/(S3+1E-50)</f>
        <v>-4.0373109083322034E-6</v>
      </c>
      <c r="GM3" s="45">
        <f t="shared" ref="GM3:GM34" si="18">(CE3+CF3-T3)/(T3+1E-50)</f>
        <v>-1.8319710684727283E-6</v>
      </c>
      <c r="GN3" s="45">
        <f t="shared" ref="GN3:GN34" si="19">(CH3-U3)/(U3+1E-50)</f>
        <v>-4.7164738506222976E-6</v>
      </c>
      <c r="GO3" s="45">
        <f t="shared" ref="GO3:GO34" si="20">(CJ3-V3)/(V3+1E-50)</f>
        <v>5.7602308196540344E-6</v>
      </c>
      <c r="GP3" s="45">
        <f t="shared" ref="GP3:GP34" si="21">(CO3-W3)/(W3+1E-50)</f>
        <v>-1.0067097929917948E-5</v>
      </c>
      <c r="GQ3" s="45">
        <f t="shared" ref="GQ3:GQ34" si="22">(CP3-X3)/(X3+1E-50)</f>
        <v>-1.2456248183955161E-6</v>
      </c>
      <c r="GR3" s="45">
        <f t="shared" ref="GR3:GR34" si="23">(BW3-Y3)/(Y3+1E-50)</f>
        <v>-9.9897248462294764E-8</v>
      </c>
      <c r="GS3" s="45">
        <f t="shared" ref="GS3:GS34" si="24">(CY3-Z3)/(Z3+1E-50)</f>
        <v>3.2897434895771343E-7</v>
      </c>
      <c r="GT3" s="45">
        <f t="shared" ref="GT3:GT34" si="25">(CZ3-AA3)/(AA3+1E-50)</f>
        <v>-2.6753057729339791E-7</v>
      </c>
      <c r="GU3" s="45">
        <f t="shared" ref="GU3:GU34" si="26">(DB3+DC3+EO3-AB3)/(AB3+1E-50)</f>
        <v>1.5726383943813699E-6</v>
      </c>
      <c r="GV3" s="45">
        <f t="shared" ref="GV3:GV34" si="27">(DI3+DJ3-AC3)/(AC3+1E-50)</f>
        <v>-3.0512006695350613E-6</v>
      </c>
      <c r="GW3" s="45">
        <f t="shared" ref="GW3:GW34" si="28">(DK3+DL3-AD3)/(AD3+1E-50)</f>
        <v>-2.6545095941173505E-6</v>
      </c>
      <c r="GX3" s="45">
        <f t="shared" ref="GX3:GX34" si="29">(CI3-AE3)/(AE3+1E-50)</f>
        <v>-3.2988496466503921E-6</v>
      </c>
      <c r="GY3" s="45">
        <f t="shared" ref="GY3:GY34" si="30">(DM3-AF3)/(AF3+1E-50)</f>
        <v>-5.2659837535581218E-6</v>
      </c>
      <c r="GZ3" s="45">
        <f t="shared" ref="GZ3:GZ34" si="31">(DO3-AG3)/(AG3+1E-50)</f>
        <v>1.6504277033743205E-6</v>
      </c>
      <c r="HA3" s="45">
        <f t="shared" ref="HA3:HA34" si="32">(DR3+DS3-AH3)/(AH3+1E-50)</f>
        <v>-4.1871092364529244E-7</v>
      </c>
      <c r="HB3" s="45">
        <f t="shared" ref="HB3:HB34" si="33">(CL3-AI3)/(AI3+1E-50)</f>
        <v>9.8802643070304943E-6</v>
      </c>
      <c r="HC3" s="45">
        <f t="shared" ref="HC3:HC34" si="34">(FB3-AJ3)/(AJ3+1E-50)</f>
        <v>-7.8519713038809806E-4</v>
      </c>
      <c r="HD3" s="45">
        <f t="shared" ref="HD3:HD34" si="35">(FG3-AK3)/(AK3+1E-50)</f>
        <v>7.4932472552025413E-6</v>
      </c>
      <c r="HE3" s="45">
        <f t="shared" ref="HE3:HE34" si="36">(FN3-AL3)/(AL3+1E-50)</f>
        <v>9.7378228095493074E-7</v>
      </c>
      <c r="HF3" s="45">
        <f t="shared" ref="HF3:HF34" si="37">(CK3-AM3)/(AM3+1E-50)</f>
        <v>-2.8966030569856116E-7</v>
      </c>
      <c r="HG3" s="45">
        <f t="shared" ref="HG3:HG34" si="38">(CM3-AN3)/(AN3+1E-50)</f>
        <v>-9.5284975820849382E-6</v>
      </c>
      <c r="HH3" s="45">
        <f t="shared" ref="HH3:HH34" si="39">(FR3-AO3)/(AO3+1E-50)</f>
        <v>3.5060284098949924E-7</v>
      </c>
      <c r="HI3" s="45">
        <f t="shared" ref="HI3:HI34" si="40">(DZ3-AP3)/(AP3+1E-50)</f>
        <v>-8.3999111612383987E-5</v>
      </c>
      <c r="HJ3" s="45">
        <f t="shared" ref="HJ3:HJ34" si="41">(EA3-AQ3)/(AQ3+1E-50)</f>
        <v>0</v>
      </c>
      <c r="HK3" s="45">
        <f t="shared" ref="HK3:HK34" si="42">(EB3-AR3)/(AR3+1E-50)</f>
        <v>0</v>
      </c>
      <c r="HL3" s="45">
        <f t="shared" ref="HL3:HL34" si="43">(EC3-AS3)/(AS3+1E-50)</f>
        <v>0</v>
      </c>
      <c r="HM3" s="45">
        <f t="shared" ref="HM3:HM34" si="44">(ED3-AT3)/(AT3+1E-50)</f>
        <v>0</v>
      </c>
      <c r="HN3" s="45">
        <f t="shared" ref="HN3:HN34" si="45">(EE3-AU3)/(AU3+1E-50)</f>
        <v>0</v>
      </c>
      <c r="HO3" s="45">
        <f t="shared" ref="HO3:HO34" si="46">(EF3-AV3)/(AV3+1E-50)</f>
        <v>0</v>
      </c>
      <c r="HP3" s="45">
        <f t="shared" ref="HP3:HP34" si="47">(EG3-AW3)/(AW3+1E-50)</f>
        <v>1.1619844652963947E-5</v>
      </c>
      <c r="HQ3" s="45">
        <f t="shared" ref="HQ3:HQ34" si="48">(CT3-AX3)/(AX3+1E-50)</f>
        <v>-2.2021294888673855E-7</v>
      </c>
      <c r="HR3" s="45">
        <f t="shared" ref="HR3:HR34" si="49">(DA3-AY3)/(AY3+1E-50)</f>
        <v>3.0528174542210184E-7</v>
      </c>
      <c r="HS3" s="45">
        <f t="shared" ref="HS3:HS34" si="50">(DN3-AZ3)/(AZ3+1E-50)</f>
        <v>-1.5465577799295973E-6</v>
      </c>
      <c r="HT3" s="45">
        <f t="shared" ref="HT3:HT34" si="51">(FJ3-BA3)/(BA3+1E-50)</f>
        <v>-8.614206967220603E-6</v>
      </c>
      <c r="HU3" s="45">
        <f t="shared" ref="HU3:HU34" si="52">(CV3-BB3)/(BB3+1E-50)</f>
        <v>0</v>
      </c>
      <c r="HV3" s="45">
        <f t="shared" ref="HV3:HV34" si="53">(BJ3-BC3)/(BC3+1E-50)</f>
        <v>0</v>
      </c>
      <c r="HW3" s="45">
        <f t="shared" ref="HW3:HW34" si="54">(CB3-BD3)/(BD3+1E-50)</f>
        <v>0</v>
      </c>
      <c r="HX3" s="45">
        <f>(BT3-BE3)/(BE3+1E-50)</f>
        <v>0</v>
      </c>
    </row>
    <row r="4" spans="1:232" x14ac:dyDescent="0.25">
      <c r="A4" s="22" t="s">
        <v>2</v>
      </c>
      <c r="B4" s="109">
        <v>5778.930816</v>
      </c>
      <c r="C4" s="109">
        <v>436.5733444</v>
      </c>
      <c r="D4" s="109">
        <v>20246.664891</v>
      </c>
      <c r="E4" s="109">
        <v>2758.8496005000002</v>
      </c>
      <c r="F4" s="109">
        <v>2165.6710088999998</v>
      </c>
      <c r="G4" s="109">
        <v>11603.299649</v>
      </c>
      <c r="H4" s="109">
        <v>517.82019622999996</v>
      </c>
      <c r="I4" s="109">
        <v>3.7023458108999998</v>
      </c>
      <c r="J4" s="109">
        <v>1.6234814392000001</v>
      </c>
      <c r="K4" s="109">
        <v>2.129141E-2</v>
      </c>
      <c r="L4" s="109">
        <v>7.0318718899999993E-2</v>
      </c>
      <c r="M4" s="109">
        <v>5.9634102412000001</v>
      </c>
      <c r="N4" s="109">
        <v>6.7556476000000002E-3</v>
      </c>
      <c r="O4" s="109">
        <v>2.47084968E-2</v>
      </c>
      <c r="P4" s="109">
        <v>3.7056523600000002E-2</v>
      </c>
      <c r="Q4" s="109">
        <v>6.1121960500000003E-2</v>
      </c>
      <c r="R4" s="109">
        <v>0.2836664605</v>
      </c>
      <c r="S4" s="109">
        <v>0.12776850000000001</v>
      </c>
      <c r="T4" s="109">
        <v>1.90577665E-2</v>
      </c>
      <c r="U4" s="109">
        <v>0.20248229800000001</v>
      </c>
      <c r="V4" s="109">
        <v>4.4084942199999998E-2</v>
      </c>
      <c r="W4" s="109">
        <v>1.5906000000000001E-6</v>
      </c>
      <c r="X4" s="109">
        <v>0.10228523</v>
      </c>
      <c r="Y4" s="109">
        <v>1.5457464000000001E-2</v>
      </c>
      <c r="Z4" s="109">
        <v>24.653058945000002</v>
      </c>
      <c r="AA4" s="109">
        <v>8.3271523900000002</v>
      </c>
      <c r="AB4" s="109">
        <v>6.2031201899999999E-2</v>
      </c>
      <c r="AC4" s="109">
        <v>7.2536277400000002E-2</v>
      </c>
      <c r="AD4" s="109">
        <v>0.57775354619999997</v>
      </c>
      <c r="AE4" s="109">
        <v>1.6058689399999999</v>
      </c>
      <c r="AG4" s="109">
        <v>0.22129400730000001</v>
      </c>
      <c r="AH4" s="109">
        <v>0.1433920276</v>
      </c>
      <c r="AI4" s="109">
        <v>0.21979575060000001</v>
      </c>
      <c r="AJ4" s="109">
        <v>4.2269269999999998E-2</v>
      </c>
      <c r="AK4" s="109">
        <v>1.1534290999999999E-3</v>
      </c>
      <c r="AL4" s="109">
        <v>5.3310377092000003</v>
      </c>
      <c r="AN4" s="109">
        <v>2.305596E-2</v>
      </c>
      <c r="AO4" s="109">
        <v>2.2960665446999999</v>
      </c>
      <c r="AP4" s="109">
        <v>1.80746512E-2</v>
      </c>
      <c r="AQ4" s="109">
        <v>1.2434499999999999E-5</v>
      </c>
      <c r="AR4" s="109">
        <v>1.1084259999999999E-4</v>
      </c>
      <c r="AT4" s="109">
        <v>1.9943199999999999E-5</v>
      </c>
      <c r="AU4" s="109">
        <v>5.6665049999999998E-4</v>
      </c>
      <c r="AV4" s="109">
        <v>2.4275102E-3</v>
      </c>
      <c r="AW4" s="109">
        <v>1.2672386900000001E-2</v>
      </c>
      <c r="AX4" s="109">
        <v>1.4666257909</v>
      </c>
      <c r="AY4" s="109">
        <v>30.979577806000002</v>
      </c>
      <c r="AZ4" s="109">
        <v>1.9830706199999999</v>
      </c>
      <c r="BA4" s="109">
        <v>2.5321139458999999</v>
      </c>
      <c r="BC4" s="109">
        <v>1.9057580000000001E-2</v>
      </c>
      <c r="BE4" s="109">
        <v>3.3418272E-3</v>
      </c>
      <c r="BG4" s="109" t="s">
        <v>2</v>
      </c>
      <c r="BH4" s="109">
        <v>0</v>
      </c>
      <c r="BI4" s="109">
        <v>0</v>
      </c>
      <c r="BJ4" s="109">
        <v>1.90576056592646E-2</v>
      </c>
      <c r="BK4" s="109">
        <v>1.62347992193304</v>
      </c>
      <c r="BL4" s="109">
        <v>2.1291513415675901E-2</v>
      </c>
      <c r="BM4" s="109">
        <v>3.7023413178166402</v>
      </c>
      <c r="BN4" s="109">
        <v>3.7023413178166402</v>
      </c>
      <c r="BO4" s="109">
        <v>0</v>
      </c>
      <c r="BP4" s="109">
        <v>0</v>
      </c>
      <c r="BQ4" s="109">
        <v>2.8830692656955301E-2</v>
      </c>
      <c r="BR4" s="109">
        <v>4.1488066507052002E-2</v>
      </c>
      <c r="BS4" s="109">
        <v>5.9633996906584397</v>
      </c>
      <c r="BT4" s="109">
        <v>3.3418142024784201E-3</v>
      </c>
      <c r="BU4" s="109">
        <v>2.1618084808545102E-3</v>
      </c>
      <c r="BV4" s="109">
        <v>4.5938413692190603E-3</v>
      </c>
      <c r="BW4" s="109">
        <v>1.5457499383918299E-2</v>
      </c>
      <c r="BX4" s="109">
        <v>2.4708496620230901E-2</v>
      </c>
      <c r="BY4" s="109">
        <v>8.8935627410065103E-3</v>
      </c>
      <c r="BZ4" s="109">
        <v>2.8162946795857499E-2</v>
      </c>
      <c r="CA4" s="109">
        <v>6.1122134911622203E-2</v>
      </c>
      <c r="CB4" s="109">
        <v>0</v>
      </c>
      <c r="CC4" s="109">
        <v>337.07914993304001</v>
      </c>
      <c r="CD4" s="109">
        <v>0.283666278629227</v>
      </c>
      <c r="CE4" s="109">
        <v>5.5267516530476098E-3</v>
      </c>
      <c r="CF4" s="109">
        <v>1.353101988267E-2</v>
      </c>
      <c r="CG4" s="109">
        <v>0.12776884018033799</v>
      </c>
      <c r="CH4" s="109">
        <v>0.20248208499346801</v>
      </c>
      <c r="CI4" s="109">
        <v>1.60586908047421</v>
      </c>
      <c r="CJ4" s="109">
        <v>4.40849504831098E-2</v>
      </c>
      <c r="CK4" s="109">
        <v>0</v>
      </c>
      <c r="CL4" s="109">
        <v>0.21979552413124101</v>
      </c>
      <c r="CM4" s="109">
        <v>2.3056019444765902E-2</v>
      </c>
      <c r="CN4" s="109">
        <v>5778.9284069383802</v>
      </c>
      <c r="CO4" s="109">
        <v>1.5906050841074299E-6</v>
      </c>
      <c r="CP4" s="109">
        <v>0.10228521845599201</v>
      </c>
      <c r="CQ4" s="109">
        <v>24.192231671415399</v>
      </c>
      <c r="CR4" s="109">
        <v>13.256941022032301</v>
      </c>
      <c r="CS4" s="109">
        <v>1.0823674507891899E-3</v>
      </c>
      <c r="CT4" s="109">
        <v>1.4666267854767701</v>
      </c>
      <c r="CU4" s="109">
        <v>24.322591241067599</v>
      </c>
      <c r="CV4" s="109">
        <v>0</v>
      </c>
      <c r="CW4" s="109">
        <v>0</v>
      </c>
      <c r="CX4" s="109">
        <v>24.653082607018099</v>
      </c>
      <c r="CY4" s="109">
        <v>24.653082607018099</v>
      </c>
      <c r="CZ4" s="109">
        <v>8.3271517216885194</v>
      </c>
      <c r="DA4" s="109">
        <v>30.979591651453301</v>
      </c>
      <c r="DB4" s="109">
        <v>8.0291447121475495E-3</v>
      </c>
      <c r="DC4" s="109">
        <v>5.2375316739147998E-2</v>
      </c>
      <c r="DD4" s="109">
        <v>0</v>
      </c>
      <c r="DE4" s="109">
        <v>3.9807233853775998</v>
      </c>
      <c r="DF4" s="109">
        <v>0</v>
      </c>
      <c r="DG4" s="109">
        <v>0</v>
      </c>
      <c r="DH4" s="109">
        <v>0</v>
      </c>
      <c r="DI4" s="109">
        <v>1.8859408141669001E-2</v>
      </c>
      <c r="DJ4" s="109">
        <v>5.3676819275120302E-2</v>
      </c>
      <c r="DK4" s="109">
        <v>0.19065865794970099</v>
      </c>
      <c r="DL4" s="109">
        <v>0.38709511365862498</v>
      </c>
      <c r="DM4" s="109">
        <v>0</v>
      </c>
      <c r="DN4" s="109">
        <v>1.9830685452603301</v>
      </c>
      <c r="DO4" s="109">
        <v>0.22129447432077001</v>
      </c>
      <c r="DP4" s="109">
        <v>436.57310429526399</v>
      </c>
      <c r="DQ4" s="109">
        <v>0</v>
      </c>
      <c r="DR4" s="109">
        <v>5.8790711031377202E-2</v>
      </c>
      <c r="DS4" s="109">
        <v>8.4601255213655399E-2</v>
      </c>
      <c r="DT4" s="109">
        <v>565.59005173628395</v>
      </c>
      <c r="DU4" s="109">
        <v>18205.9981060502</v>
      </c>
      <c r="DV4" s="109">
        <v>2022.8886999551301</v>
      </c>
      <c r="DW4" s="109">
        <v>20228.886806005299</v>
      </c>
      <c r="DX4" s="109">
        <v>0</v>
      </c>
      <c r="DY4" s="109">
        <v>10.8185268526982</v>
      </c>
      <c r="DZ4" s="109">
        <v>1.8074767168920099E-2</v>
      </c>
      <c r="EA4" s="109">
        <v>1.24344311182702E-5</v>
      </c>
      <c r="EB4" s="109">
        <v>1.10844016267112E-4</v>
      </c>
      <c r="EC4" s="109">
        <v>0</v>
      </c>
      <c r="ED4" s="109">
        <v>1.9943671001209201E-5</v>
      </c>
      <c r="EE4" s="109">
        <v>5.6664863949055502E-4</v>
      </c>
      <c r="EF4" s="109">
        <v>2.4275368466503298E-3</v>
      </c>
      <c r="EG4" s="109">
        <v>1.2672417982195899E-2</v>
      </c>
      <c r="EH4" s="109">
        <v>66.694399895060002</v>
      </c>
      <c r="EI4" s="109">
        <v>140.76744316641901</v>
      </c>
      <c r="EJ4" s="109">
        <v>42.022403839679797</v>
      </c>
      <c r="EK4" s="109">
        <v>15.0401753144066</v>
      </c>
      <c r="EL4" s="109">
        <v>86.614426510248606</v>
      </c>
      <c r="EM4" s="109">
        <v>38.612039855266502</v>
      </c>
      <c r="EN4" s="109">
        <v>13.063217645794399</v>
      </c>
      <c r="EO4" s="109">
        <v>1.6297958243687799E-3</v>
      </c>
      <c r="EP4" s="109">
        <v>12.6065616662422</v>
      </c>
      <c r="EQ4" s="109">
        <v>2758.90434341121</v>
      </c>
      <c r="ER4" s="109">
        <v>2165.7266400254598</v>
      </c>
      <c r="ES4" s="109">
        <v>593.17770338574803</v>
      </c>
      <c r="ET4" s="109">
        <v>9.3946438708752897E-2</v>
      </c>
      <c r="EU4" s="109">
        <v>0.29787534957037398</v>
      </c>
      <c r="EV4" s="109">
        <v>1060.3259034708401</v>
      </c>
      <c r="EW4" s="109">
        <v>9.9475002342410801E-2</v>
      </c>
      <c r="EX4" s="109">
        <v>130.063740781207</v>
      </c>
      <c r="EY4" s="109">
        <v>26.301300670646</v>
      </c>
      <c r="EZ4" s="109">
        <v>14.378993613871399</v>
      </c>
      <c r="FA4" s="109">
        <v>325.00436477928901</v>
      </c>
      <c r="FB4" s="109">
        <v>4.2235615150162303E-2</v>
      </c>
      <c r="FC4" s="109">
        <v>16.4925645035763</v>
      </c>
      <c r="FD4" s="109">
        <v>116.02395383742</v>
      </c>
      <c r="FE4" s="109">
        <v>213.95006100751201</v>
      </c>
      <c r="FF4" s="109">
        <v>4.5338003473494499</v>
      </c>
      <c r="FG4" s="109">
        <v>1.15341246083213E-3</v>
      </c>
      <c r="FH4" s="109">
        <v>11226.2164838228</v>
      </c>
      <c r="FI4" s="109">
        <v>97.680425228588703</v>
      </c>
      <c r="FJ4" s="109">
        <v>2.53212072082871</v>
      </c>
      <c r="FK4" s="109">
        <v>268.45391494281699</v>
      </c>
      <c r="FL4" s="109">
        <v>0</v>
      </c>
      <c r="FM4" s="109">
        <v>45.364135187003001</v>
      </c>
      <c r="FN4" s="109">
        <v>5.3310445208989803</v>
      </c>
      <c r="FO4" s="109">
        <v>0</v>
      </c>
      <c r="FP4" s="109">
        <v>1.93362305322343</v>
      </c>
      <c r="FQ4" s="109">
        <v>517.82016882507003</v>
      </c>
      <c r="FR4" s="109">
        <v>2.2960667861486499</v>
      </c>
      <c r="FS4" s="109">
        <v>124.33735828059601</v>
      </c>
      <c r="FU4" s="45">
        <f t="shared" si="0"/>
        <v>-4.1686978032874291E-7</v>
      </c>
      <c r="FV4" s="45">
        <f t="shared" si="1"/>
        <v>-5.4997571218667041E-7</v>
      </c>
      <c r="FW4" s="45">
        <f t="shared" si="2"/>
        <v>-8.7807473924280115E-4</v>
      </c>
      <c r="FX4" s="45">
        <f t="shared" si="3"/>
        <v>1.9842658766136799E-5</v>
      </c>
      <c r="FY4" s="45">
        <f t="shared" si="4"/>
        <v>2.5687708442947769E-5</v>
      </c>
      <c r="FZ4" s="45">
        <f t="shared" si="5"/>
        <v>-3.2497925295732442E-2</v>
      </c>
      <c r="GA4" s="45">
        <f t="shared" si="6"/>
        <v>-5.2923640555784046E-8</v>
      </c>
      <c r="GB4" s="45">
        <f t="shared" si="7"/>
        <v>-1.2135774422700646E-6</v>
      </c>
      <c r="GC4" s="45">
        <f t="shared" si="8"/>
        <v>-9.3457610505190359E-7</v>
      </c>
      <c r="GD4" s="45">
        <f t="shared" si="9"/>
        <v>4.8571548761330147E-6</v>
      </c>
      <c r="GE4" s="45">
        <f t="shared" si="10"/>
        <v>5.7259301561070228E-7</v>
      </c>
      <c r="GF4" s="45">
        <f t="shared" si="11"/>
        <v>-1.7692127714967727E-6</v>
      </c>
      <c r="GG4" s="45">
        <f t="shared" si="12"/>
        <v>3.3306556282968921E-7</v>
      </c>
      <c r="GH4" s="45">
        <f t="shared" si="13"/>
        <v>-7.2755983647085157E-9</v>
      </c>
      <c r="GI4" s="45">
        <f t="shared" si="14"/>
        <v>-3.795050000065831E-7</v>
      </c>
      <c r="GJ4" s="45">
        <f t="shared" si="15"/>
        <v>2.8535017655433549E-6</v>
      </c>
      <c r="GK4" s="45">
        <f t="shared" si="16"/>
        <v>-6.4114302648497348E-7</v>
      </c>
      <c r="GL4" s="45">
        <f t="shared" si="17"/>
        <v>2.6624742247276128E-6</v>
      </c>
      <c r="GM4" s="45">
        <f t="shared" si="18"/>
        <v>2.6423440597109503E-7</v>
      </c>
      <c r="GN4" s="45">
        <f t="shared" si="19"/>
        <v>-1.051976069513365E-6</v>
      </c>
      <c r="GO4" s="45">
        <f t="shared" si="20"/>
        <v>1.8788977344333889E-7</v>
      </c>
      <c r="GP4" s="45">
        <f t="shared" si="21"/>
        <v>3.1963456744896177E-6</v>
      </c>
      <c r="GQ4" s="45">
        <f t="shared" si="22"/>
        <v>-1.1286094775873245E-7</v>
      </c>
      <c r="GR4" s="45">
        <f t="shared" si="23"/>
        <v>2.2891153619282934E-6</v>
      </c>
      <c r="GS4" s="45">
        <f t="shared" si="24"/>
        <v>9.5980049171869209E-7</v>
      </c>
      <c r="GT4" s="45">
        <f t="shared" si="25"/>
        <v>-8.0256905304765407E-8</v>
      </c>
      <c r="GU4" s="45">
        <f t="shared" si="26"/>
        <v>4.9255464520152102E-5</v>
      </c>
      <c r="GV4" s="45">
        <f t="shared" si="27"/>
        <v>-6.8907879597611182E-7</v>
      </c>
      <c r="GW4" s="45">
        <f t="shared" si="28"/>
        <v>3.9014615745249698E-7</v>
      </c>
      <c r="GX4" s="45">
        <f t="shared" si="29"/>
        <v>8.7475513438805196E-8</v>
      </c>
      <c r="GY4" s="45">
        <f t="shared" si="30"/>
        <v>0</v>
      </c>
      <c r="GZ4" s="45">
        <f t="shared" si="31"/>
        <v>2.1104085722832202E-6</v>
      </c>
      <c r="HA4" s="45">
        <f t="shared" si="32"/>
        <v>-4.2788269640326469E-7</v>
      </c>
      <c r="HB4" s="45">
        <f t="shared" si="33"/>
        <v>-1.0303600428019437E-6</v>
      </c>
      <c r="HC4" s="45">
        <f t="shared" si="34"/>
        <v>-7.9620135000425351E-4</v>
      </c>
      <c r="HD4" s="45">
        <f t="shared" si="35"/>
        <v>-1.4425826320772679E-5</v>
      </c>
      <c r="HE4" s="45">
        <f t="shared" si="36"/>
        <v>1.2777435372901644E-6</v>
      </c>
      <c r="HF4" s="45">
        <f t="shared" si="37"/>
        <v>0</v>
      </c>
      <c r="HG4" s="45">
        <f t="shared" si="38"/>
        <v>2.5782819670645654E-6</v>
      </c>
      <c r="HH4" s="45">
        <f t="shared" si="39"/>
        <v>1.0515751406237987E-7</v>
      </c>
      <c r="HI4" s="45">
        <f t="shared" si="40"/>
        <v>6.4161083284889218E-6</v>
      </c>
      <c r="HJ4" s="45">
        <f t="shared" si="41"/>
        <v>-5.5395657082842498E-6</v>
      </c>
      <c r="HK4" s="45">
        <f t="shared" si="42"/>
        <v>1.2777281586767602E-5</v>
      </c>
      <c r="HL4" s="45">
        <f t="shared" si="43"/>
        <v>0</v>
      </c>
      <c r="HM4" s="45">
        <f t="shared" si="44"/>
        <v>2.3617133118170442E-5</v>
      </c>
      <c r="HN4" s="45">
        <f t="shared" si="45"/>
        <v>-3.2833456336235639E-6</v>
      </c>
      <c r="HO4" s="45">
        <f t="shared" si="46"/>
        <v>1.0976946803284237E-5</v>
      </c>
      <c r="HP4" s="45">
        <f t="shared" si="47"/>
        <v>2.4527499155417895E-6</v>
      </c>
      <c r="HQ4" s="45">
        <f t="shared" si="48"/>
        <v>6.7813942467370702E-7</v>
      </c>
      <c r="HR4" s="45">
        <f t="shared" si="49"/>
        <v>4.4692194923098034E-7</v>
      </c>
      <c r="HS4" s="45">
        <f t="shared" si="50"/>
        <v>-1.0462258120913265E-6</v>
      </c>
      <c r="HT4" s="45">
        <f t="shared" si="51"/>
        <v>2.6756018310354681E-6</v>
      </c>
      <c r="HU4" s="45">
        <f t="shared" si="52"/>
        <v>0</v>
      </c>
      <c r="HV4" s="45">
        <f t="shared" si="53"/>
        <v>1.3464072877297754E-6</v>
      </c>
      <c r="HW4" s="45">
        <f t="shared" si="54"/>
        <v>0</v>
      </c>
      <c r="HX4" s="45">
        <f t="shared" ref="HX4:HX51" si="55">(BT4-BE4)/(BE4+1E-50)</f>
        <v>-3.8893457985647665E-6</v>
      </c>
    </row>
    <row r="5" spans="1:232" x14ac:dyDescent="0.25">
      <c r="A5" s="22" t="s">
        <v>3</v>
      </c>
      <c r="B5" s="109">
        <v>9853.1472288999994</v>
      </c>
      <c r="C5" s="109">
        <v>199.48166599999999</v>
      </c>
      <c r="D5" s="109">
        <v>22774.036584000001</v>
      </c>
      <c r="E5" s="109">
        <v>2158.5911492999999</v>
      </c>
      <c r="F5" s="109">
        <v>1565.3774610999999</v>
      </c>
      <c r="G5" s="109">
        <v>51900.335871000003</v>
      </c>
      <c r="H5" s="109">
        <v>548.17441557999996</v>
      </c>
      <c r="I5" s="109">
        <v>4.7567777269000002</v>
      </c>
      <c r="J5" s="109">
        <v>1.6202327012</v>
      </c>
      <c r="L5" s="109">
        <v>0.13300677129999999</v>
      </c>
      <c r="M5" s="109">
        <v>8.6139272558000002</v>
      </c>
      <c r="N5" s="109">
        <v>1.0349093300000001E-2</v>
      </c>
      <c r="O5" s="109">
        <v>2.5485432799999999E-2</v>
      </c>
      <c r="P5" s="109">
        <v>2.8130005400000001E-2</v>
      </c>
      <c r="Q5" s="109">
        <v>2.7217792000000001E-2</v>
      </c>
      <c r="R5" s="109">
        <v>0.27237519199999999</v>
      </c>
      <c r="S5" s="109">
        <v>0.48</v>
      </c>
      <c r="T5" s="109">
        <v>0.19601328339999999</v>
      </c>
      <c r="U5" s="109">
        <v>0.15000031599999999</v>
      </c>
      <c r="V5" s="109">
        <v>1.8145540000000002E-2</v>
      </c>
      <c r="Z5" s="109">
        <v>18.369009526999999</v>
      </c>
      <c r="AA5" s="109">
        <v>94.630615730000002</v>
      </c>
      <c r="AB5" s="109">
        <v>4.2556343699999999E-2</v>
      </c>
      <c r="AC5" s="109">
        <v>2.3482845201</v>
      </c>
      <c r="AD5" s="109">
        <v>0.3655473105</v>
      </c>
      <c r="AE5" s="109">
        <v>2.5112749999999999</v>
      </c>
      <c r="AF5" s="109">
        <v>0.29366100000000001</v>
      </c>
      <c r="AG5" s="109">
        <v>0.14797943669999999</v>
      </c>
      <c r="AH5" s="109">
        <v>0.13704088540000001</v>
      </c>
      <c r="AI5" s="109">
        <v>2.298366E-2</v>
      </c>
      <c r="AJ5" s="109">
        <v>1.9959576E-2</v>
      </c>
      <c r="AL5" s="109">
        <v>8.2345116202999993</v>
      </c>
      <c r="AN5" s="109">
        <v>1.3187536E-2</v>
      </c>
      <c r="AO5" s="109">
        <v>3.6968830130999999</v>
      </c>
      <c r="AP5" s="109">
        <v>1.3472350000000001E-4</v>
      </c>
      <c r="AQ5" s="109">
        <v>3.067805E-6</v>
      </c>
      <c r="AR5" s="109">
        <v>2.73282E-5</v>
      </c>
      <c r="AT5" s="109">
        <v>2.0944534999999999E-6</v>
      </c>
      <c r="AU5" s="109">
        <v>1.0421199999999999E-5</v>
      </c>
      <c r="AV5" s="109">
        <v>7.8110850999999994E-6</v>
      </c>
      <c r="AW5" s="109">
        <v>0.22531713310000001</v>
      </c>
      <c r="AX5" s="109">
        <v>1.8525819775000001</v>
      </c>
      <c r="AY5" s="109">
        <v>4.6422691394999998</v>
      </c>
      <c r="AZ5" s="109">
        <v>1.769218408</v>
      </c>
      <c r="BA5" s="109">
        <v>1.149202684</v>
      </c>
      <c r="BE5" s="109">
        <v>3.5552724999999998E-6</v>
      </c>
      <c r="BG5" s="109" t="s">
        <v>3</v>
      </c>
      <c r="BH5" s="109">
        <v>0.73501800470201795</v>
      </c>
      <c r="BI5" s="109">
        <v>1.52214255461561</v>
      </c>
      <c r="BJ5" s="109">
        <v>0</v>
      </c>
      <c r="BK5" s="109">
        <v>1.6202313383055</v>
      </c>
      <c r="BL5" s="109">
        <v>0</v>
      </c>
      <c r="BM5" s="109">
        <v>4.8151503919458403</v>
      </c>
      <c r="BN5" s="109">
        <v>4.7567777598144803</v>
      </c>
      <c r="BO5" s="109">
        <v>1.6729315566295699</v>
      </c>
      <c r="BP5" s="109">
        <v>0.352400941983608</v>
      </c>
      <c r="BQ5" s="109">
        <v>5.4532798942883702E-2</v>
      </c>
      <c r="BR5" s="109">
        <v>7.8474006929126899E-2</v>
      </c>
      <c r="BS5" s="109">
        <v>8.6139644271804592</v>
      </c>
      <c r="BT5" s="109">
        <v>3.5553093886988998E-6</v>
      </c>
      <c r="BU5" s="109">
        <v>3.31171179954474E-3</v>
      </c>
      <c r="BV5" s="109">
        <v>7.0373837677871597E-3</v>
      </c>
      <c r="BW5" s="109">
        <v>0</v>
      </c>
      <c r="BX5" s="109">
        <v>2.5485425758015601E-2</v>
      </c>
      <c r="BY5" s="109">
        <v>6.7511995560993604E-3</v>
      </c>
      <c r="BZ5" s="109">
        <v>2.1378797107535898E-2</v>
      </c>
      <c r="CA5" s="109">
        <v>2.7218267895467801E-2</v>
      </c>
      <c r="CB5" s="109">
        <v>0</v>
      </c>
      <c r="CC5" s="109">
        <v>211.379296167777</v>
      </c>
      <c r="CD5" s="109">
        <v>0.27237510377209101</v>
      </c>
      <c r="CE5" s="109">
        <v>5.6843835157988701E-2</v>
      </c>
      <c r="CF5" s="109">
        <v>0.13916940607560699</v>
      </c>
      <c r="CG5" s="109">
        <v>0.48000799733461202</v>
      </c>
      <c r="CH5" s="109">
        <v>0.15000052187925</v>
      </c>
      <c r="CI5" s="109">
        <v>2.5112864095765399</v>
      </c>
      <c r="CJ5" s="109">
        <v>1.8145803436465501E-2</v>
      </c>
      <c r="CK5" s="109">
        <v>0</v>
      </c>
      <c r="CL5" s="109">
        <v>2.2984103623847299E-2</v>
      </c>
      <c r="CM5" s="109">
        <v>1.31877738553878E-2</v>
      </c>
      <c r="CN5" s="109">
        <v>9853.1426314495893</v>
      </c>
      <c r="CO5" s="109">
        <v>0</v>
      </c>
      <c r="CP5" s="109">
        <v>0</v>
      </c>
      <c r="CQ5" s="109">
        <v>6.2532153172636802</v>
      </c>
      <c r="CR5" s="109">
        <v>10.811062965901501</v>
      </c>
      <c r="CS5" s="109">
        <v>0.88066528426620705</v>
      </c>
      <c r="CT5" s="109">
        <v>1.8525810194927299</v>
      </c>
      <c r="CU5" s="109">
        <v>4.3947962576743196</v>
      </c>
      <c r="CV5" s="109">
        <v>0</v>
      </c>
      <c r="CW5" s="109">
        <v>0.42287285085732201</v>
      </c>
      <c r="CX5" s="109">
        <v>18.369017893837601</v>
      </c>
      <c r="CY5" s="109">
        <v>18.369017893837601</v>
      </c>
      <c r="CZ5" s="109">
        <v>94.630584747635794</v>
      </c>
      <c r="DA5" s="109">
        <v>4.6422688037003699</v>
      </c>
      <c r="DB5" s="109">
        <v>4.2253663500374803E-3</v>
      </c>
      <c r="DC5" s="109">
        <v>3.7313534875088303E-2</v>
      </c>
      <c r="DD5" s="109">
        <v>0</v>
      </c>
      <c r="DE5" s="109">
        <v>6.9842661468525096</v>
      </c>
      <c r="DF5" s="109">
        <v>0.40273512394858801</v>
      </c>
      <c r="DG5" s="109">
        <v>11.156310580972599</v>
      </c>
      <c r="DH5" s="109">
        <v>0.96561753339175405</v>
      </c>
      <c r="DI5" s="109">
        <v>0.61055363859552203</v>
      </c>
      <c r="DJ5" s="109">
        <v>1.73772953191604</v>
      </c>
      <c r="DK5" s="109">
        <v>0.12063101678268399</v>
      </c>
      <c r="DL5" s="109">
        <v>0.244917603376378</v>
      </c>
      <c r="DM5" s="109">
        <v>0.394358794478744</v>
      </c>
      <c r="DN5" s="109">
        <v>1.7692193311347699</v>
      </c>
      <c r="DO5" s="109">
        <v>0.147980533989334</v>
      </c>
      <c r="DP5" s="109">
        <v>199.48163796833001</v>
      </c>
      <c r="DQ5" s="109">
        <v>0</v>
      </c>
      <c r="DR5" s="109">
        <v>5.6186791238832197E-2</v>
      </c>
      <c r="DS5" s="109">
        <v>8.0854198239609307E-2</v>
      </c>
      <c r="DT5" s="109">
        <v>597.350815622612</v>
      </c>
      <c r="DU5" s="109">
        <v>20480.909027736699</v>
      </c>
      <c r="DV5" s="109">
        <v>2275.6566032985702</v>
      </c>
      <c r="DW5" s="109">
        <v>22756.565631035301</v>
      </c>
      <c r="DX5" s="109">
        <v>3.0048210294482298E-3</v>
      </c>
      <c r="DY5" s="109">
        <v>14.895060179523099</v>
      </c>
      <c r="DZ5" s="109">
        <v>1.3472230917486501E-4</v>
      </c>
      <c r="EA5" s="109">
        <v>3.0678362080501699E-6</v>
      </c>
      <c r="EB5" s="109">
        <v>2.7327496640707202E-5</v>
      </c>
      <c r="EC5" s="109">
        <v>0</v>
      </c>
      <c r="ED5" s="109">
        <v>2.0944062602005101E-6</v>
      </c>
      <c r="EE5" s="109">
        <v>1.04211206176468E-5</v>
      </c>
      <c r="EF5" s="109">
        <v>7.8110789935151002E-6</v>
      </c>
      <c r="EG5" s="109">
        <v>0.22531942991766801</v>
      </c>
      <c r="EH5" s="109">
        <v>79.926303871338206</v>
      </c>
      <c r="EI5" s="109">
        <v>142.41930735891501</v>
      </c>
      <c r="EJ5" s="109">
        <v>47.789717558560803</v>
      </c>
      <c r="EK5" s="109">
        <v>8.1996589041264905</v>
      </c>
      <c r="EL5" s="109">
        <v>73.095959044935697</v>
      </c>
      <c r="EM5" s="109">
        <v>42.077827170189003</v>
      </c>
      <c r="EN5" s="109">
        <v>2.9695560442467598E-3</v>
      </c>
      <c r="EO5" s="109">
        <v>1.02133260570886E-3</v>
      </c>
      <c r="EP5" s="109">
        <v>7.96720467748034</v>
      </c>
      <c r="EQ5" s="109">
        <v>2158.63157056101</v>
      </c>
      <c r="ER5" s="109">
        <v>1565.41775813135</v>
      </c>
      <c r="ES5" s="109">
        <v>593.21381242965799</v>
      </c>
      <c r="ET5" s="109">
        <v>1.47672812050463E-2</v>
      </c>
      <c r="EU5" s="109">
        <v>0.37196801133131602</v>
      </c>
      <c r="EV5" s="109">
        <v>773.81811618206802</v>
      </c>
      <c r="EW5" s="109">
        <v>4.1061195897198199E-2</v>
      </c>
      <c r="EX5" s="109">
        <v>62.962582191758003</v>
      </c>
      <c r="EY5" s="109">
        <v>15.9086752982798</v>
      </c>
      <c r="EZ5" s="109">
        <v>6.7476892670844304</v>
      </c>
      <c r="FA5" s="109">
        <v>157.176398031823</v>
      </c>
      <c r="FB5" s="109">
        <v>1.99440301371826E-2</v>
      </c>
      <c r="FC5" s="109">
        <v>10.5158812964464</v>
      </c>
      <c r="FD5" s="109">
        <v>125.306975305709</v>
      </c>
      <c r="FE5" s="109">
        <v>158.36935982702499</v>
      </c>
      <c r="FF5" s="109">
        <v>5.6405247565007999</v>
      </c>
      <c r="FG5" s="109">
        <v>0</v>
      </c>
      <c r="FH5" s="109">
        <v>51899.6143747202</v>
      </c>
      <c r="FI5" s="109">
        <v>101.432167796652</v>
      </c>
      <c r="FJ5" s="109">
        <v>1.1492226382711299</v>
      </c>
      <c r="FK5" s="109">
        <v>1265.7489230410799</v>
      </c>
      <c r="FL5" s="109">
        <v>0.31261529488300599</v>
      </c>
      <c r="FM5" s="109">
        <v>62.5607343995162</v>
      </c>
      <c r="FN5" s="109">
        <v>8.2345193264266303</v>
      </c>
      <c r="FO5" s="109">
        <v>0</v>
      </c>
      <c r="FP5" s="109">
        <v>9.9454945501786298</v>
      </c>
      <c r="FQ5" s="109">
        <v>548.17438517942799</v>
      </c>
      <c r="FR5" s="109">
        <v>3.69688472112475</v>
      </c>
      <c r="FS5" s="109">
        <v>181.04034707535999</v>
      </c>
      <c r="FU5" s="45">
        <f t="shared" si="0"/>
        <v>-4.665971494457559E-7</v>
      </c>
      <c r="FV5" s="45">
        <f t="shared" si="1"/>
        <v>-1.405225379676231E-7</v>
      </c>
      <c r="FW5" s="45">
        <f t="shared" si="2"/>
        <v>-7.6714344864866842E-4</v>
      </c>
      <c r="FX5" s="45">
        <f t="shared" si="3"/>
        <v>1.8725760560647178E-5</v>
      </c>
      <c r="FY5" s="45">
        <f t="shared" si="4"/>
        <v>2.5742692961573379E-5</v>
      </c>
      <c r="FZ5" s="45">
        <f t="shared" si="5"/>
        <v>-1.3901572459874352E-5</v>
      </c>
      <c r="GA5" s="45">
        <f t="shared" si="6"/>
        <v>-5.545784536571609E-8</v>
      </c>
      <c r="GB5" s="45">
        <f t="shared" si="7"/>
        <v>6.9194908654791689E-9</v>
      </c>
      <c r="GC5" s="45">
        <f t="shared" si="8"/>
        <v>-8.4117207294601691E-7</v>
      </c>
      <c r="GD5" s="45">
        <f t="shared" si="9"/>
        <v>0</v>
      </c>
      <c r="GE5" s="45">
        <f t="shared" si="10"/>
        <v>2.5992669604339112E-7</v>
      </c>
      <c r="GF5" s="45">
        <f t="shared" si="11"/>
        <v>4.3152651926531665E-6</v>
      </c>
      <c r="GG5" s="45">
        <f t="shared" si="12"/>
        <v>2.1908507662404971E-7</v>
      </c>
      <c r="GH5" s="45">
        <f t="shared" si="13"/>
        <v>-2.7631409886755196E-7</v>
      </c>
      <c r="GI5" s="45">
        <f t="shared" si="14"/>
        <v>-3.1057102970713241E-7</v>
      </c>
      <c r="GJ5" s="45">
        <f t="shared" si="15"/>
        <v>1.7484719840624314E-5</v>
      </c>
      <c r="GK5" s="45">
        <f t="shared" si="16"/>
        <v>-3.2392050219708114E-7</v>
      </c>
      <c r="GL5" s="45">
        <f t="shared" si="17"/>
        <v>1.6661113775087721E-5</v>
      </c>
      <c r="GM5" s="45">
        <f t="shared" si="18"/>
        <v>-2.1512013652077566E-7</v>
      </c>
      <c r="GN5" s="45">
        <f t="shared" si="19"/>
        <v>1.3725254419414386E-6</v>
      </c>
      <c r="GO5" s="45">
        <f t="shared" si="20"/>
        <v>1.4517973314627497E-5</v>
      </c>
      <c r="GP5" s="45">
        <f t="shared" si="21"/>
        <v>0</v>
      </c>
      <c r="GQ5" s="45">
        <f t="shared" si="22"/>
        <v>0</v>
      </c>
      <c r="GR5" s="45">
        <f t="shared" si="23"/>
        <v>0</v>
      </c>
      <c r="GS5" s="45">
        <f t="shared" si="24"/>
        <v>4.5548659491500659E-7</v>
      </c>
      <c r="GT5" s="45">
        <f t="shared" si="25"/>
        <v>-3.2740317675621229E-7</v>
      </c>
      <c r="GU5" s="45">
        <f t="shared" si="26"/>
        <v>9.1411303143535362E-5</v>
      </c>
      <c r="GV5" s="45">
        <f t="shared" si="27"/>
        <v>-5.7471248749528617E-7</v>
      </c>
      <c r="GW5" s="45">
        <f t="shared" si="28"/>
        <v>3.5827347770256772E-6</v>
      </c>
      <c r="GX5" s="45">
        <f t="shared" si="29"/>
        <v>4.5433401519149394E-6</v>
      </c>
      <c r="GY5" s="45">
        <f t="shared" si="30"/>
        <v>0.3429048953682784</v>
      </c>
      <c r="GZ5" s="45">
        <f t="shared" si="31"/>
        <v>7.4151473912635662E-6</v>
      </c>
      <c r="HA5" s="45">
        <f t="shared" si="32"/>
        <v>7.5947000196528924E-7</v>
      </c>
      <c r="HB5" s="45">
        <f t="shared" si="33"/>
        <v>1.9301705964127763E-5</v>
      </c>
      <c r="HC5" s="45">
        <f t="shared" si="34"/>
        <v>-7.7886738763386623E-4</v>
      </c>
      <c r="HD5" s="45">
        <f t="shared" si="35"/>
        <v>0</v>
      </c>
      <c r="HE5" s="45">
        <f t="shared" si="36"/>
        <v>9.3583286858661988E-7</v>
      </c>
      <c r="HF5" s="45">
        <f t="shared" si="37"/>
        <v>0</v>
      </c>
      <c r="HG5" s="45">
        <f t="shared" si="38"/>
        <v>1.8036378274203432E-5</v>
      </c>
      <c r="HH5" s="45">
        <f t="shared" si="39"/>
        <v>4.6201752774637413E-7</v>
      </c>
      <c r="HI5" s="45">
        <f t="shared" si="40"/>
        <v>-8.8390305700653572E-6</v>
      </c>
      <c r="HJ5" s="45">
        <f t="shared" si="41"/>
        <v>1.0172762013846835E-5</v>
      </c>
      <c r="HK5" s="45">
        <f t="shared" si="42"/>
        <v>-2.5737490679913443E-5</v>
      </c>
      <c r="HL5" s="45">
        <f t="shared" si="43"/>
        <v>0</v>
      </c>
      <c r="HM5" s="45">
        <f t="shared" si="44"/>
        <v>-2.2554713909750606E-5</v>
      </c>
      <c r="HN5" s="45">
        <f t="shared" si="45"/>
        <v>-7.6173908186547366E-6</v>
      </c>
      <c r="HO5" s="45">
        <f t="shared" si="46"/>
        <v>-7.8177165156888527E-7</v>
      </c>
      <c r="HP5" s="45">
        <f t="shared" si="47"/>
        <v>1.0193710688579699E-5</v>
      </c>
      <c r="HQ5" s="45">
        <f t="shared" si="48"/>
        <v>-5.1712004208990848E-7</v>
      </c>
      <c r="HR5" s="45">
        <f t="shared" si="49"/>
        <v>-7.2335235159685759E-8</v>
      </c>
      <c r="HS5" s="45">
        <f t="shared" si="50"/>
        <v>5.2177547203034622E-7</v>
      </c>
      <c r="HT5" s="45">
        <f t="shared" si="51"/>
        <v>1.7363578599060265E-5</v>
      </c>
      <c r="HU5" s="45">
        <f t="shared" si="52"/>
        <v>0</v>
      </c>
      <c r="HV5" s="45">
        <f t="shared" si="53"/>
        <v>0</v>
      </c>
      <c r="HW5" s="45">
        <f t="shared" si="54"/>
        <v>0</v>
      </c>
      <c r="HX5" s="45">
        <f t="shared" si="55"/>
        <v>1.0375772574392982E-5</v>
      </c>
    </row>
    <row r="6" spans="1:232" x14ac:dyDescent="0.25">
      <c r="A6" s="22" t="s">
        <v>4</v>
      </c>
      <c r="B6" s="109">
        <v>12493.483593000001</v>
      </c>
      <c r="C6" s="109">
        <v>1092.4194376</v>
      </c>
      <c r="D6" s="109">
        <v>7270.8010393000004</v>
      </c>
      <c r="E6" s="109">
        <v>1601.7710804000001</v>
      </c>
      <c r="F6" s="109">
        <v>1562.4467218</v>
      </c>
      <c r="G6" s="109">
        <v>1938.7031965000001</v>
      </c>
      <c r="H6" s="109">
        <v>604.79593058</v>
      </c>
      <c r="I6" s="109">
        <v>9.0342581804000002</v>
      </c>
      <c r="J6" s="109">
        <v>9.1504497984000004</v>
      </c>
      <c r="K6" s="109">
        <v>1.0263570999999999E-3</v>
      </c>
      <c r="L6" s="109">
        <v>2.3361624500000001E-2</v>
      </c>
      <c r="M6" s="109">
        <v>24.368933762000001</v>
      </c>
      <c r="N6" s="109">
        <v>1.2502850000000001E-3</v>
      </c>
      <c r="O6" s="109">
        <v>1.0693983931</v>
      </c>
      <c r="P6" s="109">
        <v>3.1812923899999998E-2</v>
      </c>
      <c r="Q6" s="109">
        <v>0.2701699099</v>
      </c>
      <c r="R6" s="109">
        <v>0.16544751839999999</v>
      </c>
      <c r="S6" s="109">
        <v>2.1791390499999999</v>
      </c>
      <c r="T6" s="109">
        <v>3.7134561E-3</v>
      </c>
      <c r="U6" s="109">
        <v>0.85129635059999997</v>
      </c>
      <c r="V6" s="109">
        <v>0.1489095852</v>
      </c>
      <c r="W6" s="109">
        <v>1.0600828659999999</v>
      </c>
      <c r="Y6" s="109">
        <v>1.3764533073</v>
      </c>
      <c r="Z6" s="109">
        <v>119.65760849999999</v>
      </c>
      <c r="AA6" s="109">
        <v>12.684949530999999</v>
      </c>
      <c r="AB6" s="109">
        <v>2.6775838699999999E-2</v>
      </c>
      <c r="AC6" s="109">
        <v>0.11019569849999999</v>
      </c>
      <c r="AD6" s="109">
        <v>1.5720756976000001</v>
      </c>
      <c r="AE6" s="109">
        <v>2.5094276106</v>
      </c>
      <c r="AF6" s="109">
        <v>3.99091475</v>
      </c>
      <c r="AG6" s="109">
        <v>1.0048070522999999</v>
      </c>
      <c r="AH6" s="109">
        <v>9.3431451900000004E-2</v>
      </c>
      <c r="AI6" s="109">
        <v>0.18833038939999999</v>
      </c>
      <c r="AJ6" s="109">
        <v>0.1480556643</v>
      </c>
      <c r="AL6" s="109">
        <v>24.355575086999998</v>
      </c>
      <c r="AN6" s="109">
        <v>0.545426458</v>
      </c>
      <c r="AO6" s="109">
        <v>12.944569323</v>
      </c>
      <c r="AP6" s="109">
        <v>5.2624833099999997E-2</v>
      </c>
      <c r="AQ6" s="109">
        <v>3.8147213999999998E-6</v>
      </c>
      <c r="AR6" s="109">
        <v>3.3953199999999999E-5</v>
      </c>
      <c r="AS6" s="109">
        <v>5.8436300000000002E-5</v>
      </c>
      <c r="AT6" s="109">
        <v>3.4469479999999999E-4</v>
      </c>
      <c r="AU6" s="109">
        <v>1.5909118E-3</v>
      </c>
      <c r="AV6" s="109">
        <v>8.7111199999999995E-4</v>
      </c>
      <c r="AW6" s="109">
        <v>0.17606122760000001</v>
      </c>
      <c r="AX6" s="109">
        <v>6.8587135618000001</v>
      </c>
      <c r="AY6" s="109">
        <v>16.092678041999999</v>
      </c>
      <c r="AZ6" s="109">
        <v>0.10321816659999999</v>
      </c>
      <c r="BA6" s="109">
        <v>8.5245407460999996</v>
      </c>
      <c r="BE6" s="109">
        <v>5.6266933E-3</v>
      </c>
      <c r="BG6" s="109" t="s">
        <v>4</v>
      </c>
      <c r="BH6" s="109">
        <v>3.3417526458968201E-4</v>
      </c>
      <c r="BI6" s="109">
        <v>0.54500330574464395</v>
      </c>
      <c r="BJ6" s="109">
        <v>0</v>
      </c>
      <c r="BK6" s="109">
        <v>9.1504503736038494</v>
      </c>
      <c r="BL6" s="109">
        <v>1.02633832512662E-3</v>
      </c>
      <c r="BM6" s="109">
        <v>9.0342846800228092</v>
      </c>
      <c r="BN6" s="109">
        <v>9.0342577294085498</v>
      </c>
      <c r="BO6" s="109">
        <v>5.3024327466360197E-2</v>
      </c>
      <c r="BP6" s="109">
        <v>1.60228204674414E-4</v>
      </c>
      <c r="BQ6" s="109">
        <v>9.5782300303245693E-3</v>
      </c>
      <c r="BR6" s="109">
        <v>1.37833015180916E-2</v>
      </c>
      <c r="BS6" s="109">
        <v>24.368897974164199</v>
      </c>
      <c r="BT6" s="109">
        <v>5.6266897348377799E-3</v>
      </c>
      <c r="BU6" s="109">
        <v>4.00103671340575E-4</v>
      </c>
      <c r="BV6" s="109">
        <v>8.5019508493107702E-4</v>
      </c>
      <c r="BW6" s="109">
        <v>1.3764819834019699</v>
      </c>
      <c r="BX6" s="109">
        <v>1.0694023116659299</v>
      </c>
      <c r="BY6" s="109">
        <v>7.6350374197467902E-3</v>
      </c>
      <c r="BZ6" s="109">
        <v>2.41775640431224E-2</v>
      </c>
      <c r="CA6" s="109">
        <v>0.27017295654004903</v>
      </c>
      <c r="CB6" s="109">
        <v>0</v>
      </c>
      <c r="CC6" s="109">
        <v>1198.3900065364201</v>
      </c>
      <c r="CD6" s="109">
        <v>0.16545013096700201</v>
      </c>
      <c r="CE6" s="109">
        <v>1.07689593625644E-3</v>
      </c>
      <c r="CF6" s="109">
        <v>2.6365533242811499E-3</v>
      </c>
      <c r="CG6" s="109">
        <v>2.1791558271576301</v>
      </c>
      <c r="CH6" s="109">
        <v>0.85129569328642696</v>
      </c>
      <c r="CI6" s="109">
        <v>2.50943553327006</v>
      </c>
      <c r="CJ6" s="109">
        <v>0.14890722258462</v>
      </c>
      <c r="CK6" s="109">
        <v>0</v>
      </c>
      <c r="CL6" s="109">
        <v>0.18833075941102201</v>
      </c>
      <c r="CM6" s="109">
        <v>0.54542589300271505</v>
      </c>
      <c r="CN6" s="109">
        <v>12493.4222265772</v>
      </c>
      <c r="CO6" s="109">
        <v>1.06007197515564</v>
      </c>
      <c r="CP6" s="109">
        <v>0</v>
      </c>
      <c r="CQ6" s="109">
        <v>65.864139092559498</v>
      </c>
      <c r="CR6" s="109">
        <v>74.730062418893993</v>
      </c>
      <c r="CS6" s="109">
        <v>1.3291502776562001</v>
      </c>
      <c r="CT6" s="109">
        <v>6.8587142889544603</v>
      </c>
      <c r="CU6" s="109">
        <v>57.863427120685898</v>
      </c>
      <c r="CV6" s="109">
        <v>0</v>
      </c>
      <c r="CW6" s="109">
        <v>1.92227624841877E-4</v>
      </c>
      <c r="CX6" s="109">
        <v>119.657467035664</v>
      </c>
      <c r="CY6" s="109">
        <v>119.657467035664</v>
      </c>
      <c r="CZ6" s="109">
        <v>12.684982491653599</v>
      </c>
      <c r="DA6" s="109">
        <v>16.092716486613501</v>
      </c>
      <c r="DB6" s="109">
        <v>1.07102120500467E-2</v>
      </c>
      <c r="DC6" s="109">
        <v>1.3387739684754299E-2</v>
      </c>
      <c r="DD6" s="109">
        <v>0</v>
      </c>
      <c r="DE6" s="109">
        <v>1.8557622891293599</v>
      </c>
      <c r="DF6" s="109">
        <v>2.2741498287268099E-3</v>
      </c>
      <c r="DG6" s="109">
        <v>5.3811466708167499E-2</v>
      </c>
      <c r="DH6" s="109">
        <v>0.29468174580518403</v>
      </c>
      <c r="DI6" s="109">
        <v>2.86505539348424E-2</v>
      </c>
      <c r="DJ6" s="109">
        <v>8.15438979340046E-2</v>
      </c>
      <c r="DK6" s="109">
        <v>0.51878155637501</v>
      </c>
      <c r="DL6" s="109">
        <v>1.05328291501094</v>
      </c>
      <c r="DM6" s="109">
        <v>3.9910449574842302</v>
      </c>
      <c r="DN6" s="109">
        <v>0.10321842369973799</v>
      </c>
      <c r="DO6" s="109">
        <v>1.0048020513024301</v>
      </c>
      <c r="DP6" s="109">
        <v>1092.41604950329</v>
      </c>
      <c r="DQ6" s="109">
        <v>0</v>
      </c>
      <c r="DR6" s="109">
        <v>3.83065651413107E-2</v>
      </c>
      <c r="DS6" s="109">
        <v>5.5124139772846699E-2</v>
      </c>
      <c r="DT6" s="109">
        <v>838.11065624552805</v>
      </c>
      <c r="DU6" s="109">
        <v>6516.7601029430498</v>
      </c>
      <c r="DV6" s="109">
        <v>724.08445376039003</v>
      </c>
      <c r="DW6" s="109">
        <v>7240.8445567034496</v>
      </c>
      <c r="DX6" s="109">
        <v>3.6276287197539498E-6</v>
      </c>
      <c r="DY6" s="109">
        <v>10.754870948172799</v>
      </c>
      <c r="DZ6" s="109">
        <v>5.2624840033541898E-2</v>
      </c>
      <c r="EA6" s="109">
        <v>3.8148494024923198E-6</v>
      </c>
      <c r="EB6" s="109">
        <v>3.3953505030881201E-5</v>
      </c>
      <c r="EC6" s="109">
        <v>5.8436092020921801E-5</v>
      </c>
      <c r="ED6" s="109">
        <v>3.4469327573958701E-4</v>
      </c>
      <c r="EE6" s="109">
        <v>1.59092802139364E-3</v>
      </c>
      <c r="EF6" s="109">
        <v>8.7111375769460798E-4</v>
      </c>
      <c r="EG6" s="109">
        <v>0.17606149561135001</v>
      </c>
      <c r="EH6" s="109">
        <v>10.163341032814801</v>
      </c>
      <c r="EI6" s="109">
        <v>78.331738000075802</v>
      </c>
      <c r="EJ6" s="109">
        <v>15.696597012626899</v>
      </c>
      <c r="EK6" s="109">
        <v>40.565470000353798</v>
      </c>
      <c r="EL6" s="109">
        <v>93.518050200424298</v>
      </c>
      <c r="EM6" s="109">
        <v>19.5097452275709</v>
      </c>
      <c r="EN6" s="109">
        <v>0.441779418850622</v>
      </c>
      <c r="EO6" s="109">
        <v>2.6775471198983601E-3</v>
      </c>
      <c r="EP6" s="109">
        <v>36.222994794669802</v>
      </c>
      <c r="EQ6" s="109">
        <v>1601.8246649448399</v>
      </c>
      <c r="ER6" s="109">
        <v>1562.50056704963</v>
      </c>
      <c r="ES6" s="109">
        <v>39.324097895206599</v>
      </c>
      <c r="ET6" s="109">
        <v>0.495991783637031</v>
      </c>
      <c r="EU6" s="109">
        <v>2.614686272122E-2</v>
      </c>
      <c r="EV6" s="109">
        <v>120.210078117576</v>
      </c>
      <c r="EW6" s="109">
        <v>0.87777785516974505</v>
      </c>
      <c r="EX6" s="109">
        <v>262.95019320258803</v>
      </c>
      <c r="EY6" s="109">
        <v>56.338619147277498</v>
      </c>
      <c r="EZ6" s="109">
        <v>28.939126047254899</v>
      </c>
      <c r="FA6" s="109">
        <v>657.30420644307299</v>
      </c>
      <c r="FB6" s="109">
        <v>0.147937102355329</v>
      </c>
      <c r="FC6" s="109">
        <v>24.098008995799301</v>
      </c>
      <c r="FD6" s="109">
        <v>79.161751651215596</v>
      </c>
      <c r="FE6" s="109">
        <v>139.60053122578699</v>
      </c>
      <c r="FF6" s="109">
        <v>0.47816702602397398</v>
      </c>
      <c r="FG6" s="109">
        <v>0</v>
      </c>
      <c r="FH6" s="109">
        <v>1937.76411935185</v>
      </c>
      <c r="FI6" s="109">
        <v>51.7533245397128</v>
      </c>
      <c r="FJ6" s="109">
        <v>8.5245902894670404</v>
      </c>
      <c r="FK6" s="109">
        <v>0.166267096697962</v>
      </c>
      <c r="FL6" s="109">
        <v>1.42138807685732E-4</v>
      </c>
      <c r="FM6" s="109">
        <v>5.6213583203393798</v>
      </c>
      <c r="FN6" s="109">
        <v>24.355566158418799</v>
      </c>
      <c r="FO6" s="109">
        <v>0</v>
      </c>
      <c r="FP6" s="109">
        <v>2.1575108294037602</v>
      </c>
      <c r="FQ6" s="109">
        <v>604.79424907698001</v>
      </c>
      <c r="FR6" s="109">
        <v>12.944590518454</v>
      </c>
      <c r="FS6" s="109">
        <v>1.9161476028292601</v>
      </c>
      <c r="FU6" s="45">
        <f t="shared" si="0"/>
        <v>-4.9118744458695512E-6</v>
      </c>
      <c r="FV6" s="45">
        <f t="shared" si="1"/>
        <v>-3.1014613924410517E-6</v>
      </c>
      <c r="FW6" s="45">
        <f t="shared" si="2"/>
        <v>-4.1201075967600524E-3</v>
      </c>
      <c r="FX6" s="45">
        <f t="shared" si="3"/>
        <v>3.3453310211137722E-5</v>
      </c>
      <c r="FY6" s="45">
        <f t="shared" si="4"/>
        <v>3.44621348547655E-5</v>
      </c>
      <c r="FZ6" s="45">
        <f t="shared" si="5"/>
        <v>-4.8438417486773382E-4</v>
      </c>
      <c r="GA6" s="45">
        <f t="shared" si="6"/>
        <v>-2.7802816371176157E-6</v>
      </c>
      <c r="GB6" s="45">
        <f t="shared" si="7"/>
        <v>-4.992014190887088E-8</v>
      </c>
      <c r="GC6" s="45">
        <f t="shared" si="8"/>
        <v>6.2860718507681974E-8</v>
      </c>
      <c r="GD6" s="45">
        <f t="shared" si="9"/>
        <v>-1.8292730064357716E-5</v>
      </c>
      <c r="GE6" s="45">
        <f t="shared" si="10"/>
        <v>-3.9788150789446482E-6</v>
      </c>
      <c r="GF6" s="45">
        <f t="shared" si="11"/>
        <v>-1.4685843932239376E-6</v>
      </c>
      <c r="GG6" s="45">
        <f t="shared" si="12"/>
        <v>1.100250874956738E-5</v>
      </c>
      <c r="GH6" s="45">
        <f t="shared" si="13"/>
        <v>3.6642713840273903E-6</v>
      </c>
      <c r="GI6" s="45">
        <f t="shared" si="14"/>
        <v>-1.0135413262273647E-5</v>
      </c>
      <c r="GJ6" s="45">
        <f t="shared" si="15"/>
        <v>1.1276755617041173E-5</v>
      </c>
      <c r="GK6" s="45">
        <f t="shared" si="16"/>
        <v>1.5790910781130483E-5</v>
      </c>
      <c r="GL6" s="45">
        <f t="shared" si="17"/>
        <v>7.6989844361999533E-6</v>
      </c>
      <c r="GM6" s="45">
        <f t="shared" si="18"/>
        <v>-1.8418051071218426E-6</v>
      </c>
      <c r="GN6" s="45">
        <f t="shared" si="19"/>
        <v>-7.7213249246590296E-7</v>
      </c>
      <c r="GO6" s="45">
        <f t="shared" si="20"/>
        <v>-1.586610678439193E-5</v>
      </c>
      <c r="GP6" s="45">
        <f t="shared" si="21"/>
        <v>-1.0273578329772716E-5</v>
      </c>
      <c r="GQ6" s="45">
        <f t="shared" si="22"/>
        <v>0</v>
      </c>
      <c r="GR6" s="45">
        <f t="shared" si="23"/>
        <v>2.0833327086214222E-5</v>
      </c>
      <c r="GS6" s="45">
        <f t="shared" si="24"/>
        <v>-1.1822427154432762E-6</v>
      </c>
      <c r="GT6" s="45">
        <f t="shared" si="25"/>
        <v>2.5984063649370617E-6</v>
      </c>
      <c r="GU6" s="45">
        <f t="shared" si="26"/>
        <v>-1.269223737296005E-5</v>
      </c>
      <c r="GV6" s="45">
        <f t="shared" si="27"/>
        <v>-1.1312883987039443E-5</v>
      </c>
      <c r="GW6" s="45">
        <f t="shared" si="28"/>
        <v>-7.1410136721025735E-6</v>
      </c>
      <c r="GX6" s="45">
        <f t="shared" si="29"/>
        <v>3.1571622255749102E-6</v>
      </c>
      <c r="GY6" s="45">
        <f t="shared" si="30"/>
        <v>3.2625974842034597E-5</v>
      </c>
      <c r="GZ6" s="45">
        <f t="shared" si="31"/>
        <v>-4.9770725219235165E-6</v>
      </c>
      <c r="HA6" s="45">
        <f t="shared" si="32"/>
        <v>-7.9950148201838177E-6</v>
      </c>
      <c r="HB6" s="45">
        <f t="shared" si="33"/>
        <v>1.9646910049673061E-6</v>
      </c>
      <c r="HC6" s="45">
        <f t="shared" si="34"/>
        <v>-8.0079303437360851E-4</v>
      </c>
      <c r="HD6" s="45">
        <f t="shared" si="35"/>
        <v>0</v>
      </c>
      <c r="HE6" s="45">
        <f t="shared" si="36"/>
        <v>-3.6659291217459904E-7</v>
      </c>
      <c r="HF6" s="45">
        <f t="shared" si="37"/>
        <v>0</v>
      </c>
      <c r="HG6" s="45">
        <f t="shared" si="38"/>
        <v>-1.0358816971022582E-6</v>
      </c>
      <c r="HH6" s="45">
        <f t="shared" si="39"/>
        <v>1.6374012507517257E-6</v>
      </c>
      <c r="HI6" s="45">
        <f t="shared" si="40"/>
        <v>1.3175418318513727E-7</v>
      </c>
      <c r="HJ6" s="45">
        <f t="shared" si="41"/>
        <v>3.3554873055750163E-5</v>
      </c>
      <c r="HK6" s="45">
        <f t="shared" si="42"/>
        <v>8.9838625285020992E-6</v>
      </c>
      <c r="HL6" s="45">
        <f t="shared" si="43"/>
        <v>-3.5590733533859063E-6</v>
      </c>
      <c r="HM6" s="45">
        <f t="shared" si="44"/>
        <v>-4.4220580437646725E-6</v>
      </c>
      <c r="HN6" s="45">
        <f t="shared" si="45"/>
        <v>1.0196287210894465E-5</v>
      </c>
      <c r="HO6" s="45">
        <f t="shared" si="46"/>
        <v>2.0177596084387304E-6</v>
      </c>
      <c r="HP6" s="45">
        <f t="shared" si="47"/>
        <v>1.5222621905766165E-6</v>
      </c>
      <c r="HQ6" s="45">
        <f t="shared" si="48"/>
        <v>1.0601907393399261E-7</v>
      </c>
      <c r="HR6" s="45">
        <f t="shared" si="49"/>
        <v>2.3889506396149714E-6</v>
      </c>
      <c r="HS6" s="45">
        <f t="shared" si="50"/>
        <v>2.4908380614381564E-6</v>
      </c>
      <c r="HT6" s="45">
        <f t="shared" si="51"/>
        <v>5.8118517485589046E-6</v>
      </c>
      <c r="HU6" s="45">
        <f t="shared" si="52"/>
        <v>0</v>
      </c>
      <c r="HV6" s="45">
        <f t="shared" si="53"/>
        <v>0</v>
      </c>
      <c r="HW6" s="45">
        <f t="shared" si="54"/>
        <v>0</v>
      </c>
      <c r="HX6" s="45">
        <f t="shared" si="55"/>
        <v>-6.3361587882001721E-7</v>
      </c>
    </row>
    <row r="7" spans="1:232" x14ac:dyDescent="0.25">
      <c r="A7" s="22" t="s">
        <v>5</v>
      </c>
      <c r="B7" s="109">
        <v>7534.8511170000002</v>
      </c>
      <c r="C7" s="109">
        <v>91.937538399999994</v>
      </c>
      <c r="D7" s="109">
        <v>20089.007163999999</v>
      </c>
      <c r="E7" s="109">
        <v>1684.0954217000001</v>
      </c>
      <c r="F7" s="109">
        <v>1299.5611845000001</v>
      </c>
      <c r="G7" s="109">
        <v>11575.393149</v>
      </c>
      <c r="H7" s="109">
        <v>505.34974640000002</v>
      </c>
      <c r="I7" s="109">
        <v>4.6712388806999998</v>
      </c>
      <c r="J7" s="109">
        <v>3.3173980719</v>
      </c>
      <c r="K7" s="109">
        <v>0.14579500000000001</v>
      </c>
      <c r="L7" s="109">
        <v>0.30746973789999998</v>
      </c>
      <c r="M7" s="109">
        <v>5.4819122782000003</v>
      </c>
      <c r="N7" s="109">
        <v>3.8944297199999998E-2</v>
      </c>
      <c r="O7" s="109">
        <v>1.0732947099999999E-2</v>
      </c>
      <c r="P7" s="109">
        <v>3.2671772299999999E-2</v>
      </c>
      <c r="Q7" s="109">
        <v>3.0462068700000001E-2</v>
      </c>
      <c r="R7" s="109">
        <v>1.89541503E-2</v>
      </c>
      <c r="S7" s="109">
        <v>18.399418000000001</v>
      </c>
      <c r="T7" s="109">
        <v>0.44307583859999999</v>
      </c>
      <c r="U7" s="109">
        <v>1.9631291299999999E-2</v>
      </c>
      <c r="V7" s="109">
        <v>2.0308432299999998E-2</v>
      </c>
      <c r="Z7" s="109">
        <v>46.147905965</v>
      </c>
      <c r="AA7" s="109">
        <v>30.063090980999998</v>
      </c>
      <c r="AB7" s="109">
        <v>3.1150881999999999E-3</v>
      </c>
      <c r="AC7" s="109">
        <v>9.7845693000000004E-3</v>
      </c>
      <c r="AD7" s="109">
        <v>8.3499146734000007</v>
      </c>
      <c r="AE7" s="109">
        <v>1.4680299133000001</v>
      </c>
      <c r="AG7" s="109">
        <v>0.14977816259999999</v>
      </c>
      <c r="AH7" s="109">
        <v>5.9270683346000004</v>
      </c>
      <c r="AI7" s="109">
        <v>2.5723241300000001E-2</v>
      </c>
      <c r="AJ7" s="109">
        <v>2.2338695799999999E-2</v>
      </c>
      <c r="AL7" s="109">
        <v>9.1177586874000003</v>
      </c>
      <c r="AN7" s="109">
        <v>1.21850594E-2</v>
      </c>
      <c r="AO7" s="109">
        <v>3.9808515318</v>
      </c>
      <c r="AP7" s="109">
        <v>2.5842293000000001E-3</v>
      </c>
      <c r="AQ7" s="109">
        <v>2.6954000000000002E-7</v>
      </c>
      <c r="AR7" s="109">
        <v>2.3855849999999999E-6</v>
      </c>
      <c r="AT7" s="109">
        <v>1.79695E-7</v>
      </c>
      <c r="AU7" s="109">
        <v>1.43092E-5</v>
      </c>
      <c r="AV7" s="109">
        <v>4.3777411E-6</v>
      </c>
      <c r="AW7" s="109">
        <v>1.5204322E-3</v>
      </c>
      <c r="AX7" s="109">
        <v>2.0026413323000001</v>
      </c>
      <c r="AY7" s="109">
        <v>12.733246404000001</v>
      </c>
      <c r="AZ7" s="109">
        <v>0.68645460489999999</v>
      </c>
      <c r="BA7" s="109">
        <v>1.2861840943</v>
      </c>
      <c r="BE7" s="109">
        <v>1.4515909999999999E-4</v>
      </c>
      <c r="BG7" s="109" t="s">
        <v>5</v>
      </c>
      <c r="BH7" s="109">
        <v>0</v>
      </c>
      <c r="BI7" s="109">
        <v>0</v>
      </c>
      <c r="BJ7" s="109">
        <v>0</v>
      </c>
      <c r="BK7" s="109">
        <v>3.3174539081406702</v>
      </c>
      <c r="BL7" s="109">
        <v>0.14579518898350299</v>
      </c>
      <c r="BM7" s="109">
        <v>4.6712563530554299</v>
      </c>
      <c r="BN7" s="109">
        <v>4.6712563530554299</v>
      </c>
      <c r="BO7" s="109">
        <v>2.56840776939102E-2</v>
      </c>
      <c r="BP7" s="109">
        <v>0</v>
      </c>
      <c r="BQ7" s="109">
        <v>0.126062629476071</v>
      </c>
      <c r="BR7" s="109">
        <v>0.18140714475026501</v>
      </c>
      <c r="BS7" s="109">
        <v>5.4819687865392099</v>
      </c>
      <c r="BT7" s="109">
        <v>1.4516444748951599E-4</v>
      </c>
      <c r="BU7" s="109">
        <v>1.24621744205547E-2</v>
      </c>
      <c r="BV7" s="109">
        <v>2.64821083009926E-2</v>
      </c>
      <c r="BW7" s="109">
        <v>0</v>
      </c>
      <c r="BX7" s="109">
        <v>1.0732943212339601E-2</v>
      </c>
      <c r="BY7" s="109">
        <v>7.8412407943252993E-3</v>
      </c>
      <c r="BZ7" s="109">
        <v>2.4830539584208298E-2</v>
      </c>
      <c r="CA7" s="109">
        <v>3.0462705436741101E-2</v>
      </c>
      <c r="CB7" s="109">
        <v>0</v>
      </c>
      <c r="CC7" s="109">
        <v>525.80632793005702</v>
      </c>
      <c r="CD7" s="109">
        <v>1.8954520791062399E-2</v>
      </c>
      <c r="CE7" s="109">
        <v>0.128491778660626</v>
      </c>
      <c r="CF7" s="109">
        <v>0.31458333223819801</v>
      </c>
      <c r="CG7" s="109">
        <v>18.399398210508298</v>
      </c>
      <c r="CH7" s="109">
        <v>1.9631661327204401E-2</v>
      </c>
      <c r="CI7" s="109">
        <v>1.46803347642613</v>
      </c>
      <c r="CJ7" s="109">
        <v>2.0308865435208899E-2</v>
      </c>
      <c r="CK7" s="109">
        <v>0</v>
      </c>
      <c r="CL7" s="109">
        <v>2.57239449516912E-2</v>
      </c>
      <c r="CM7" s="109">
        <v>1.21854073314704E-2</v>
      </c>
      <c r="CN7" s="109">
        <v>7534.8582912940601</v>
      </c>
      <c r="CO7" s="109">
        <v>0</v>
      </c>
      <c r="CP7" s="109">
        <v>0</v>
      </c>
      <c r="CQ7" s="109">
        <v>4.7345322343757399</v>
      </c>
      <c r="CR7" s="109">
        <v>37.462729735472799</v>
      </c>
      <c r="CS7" s="109">
        <v>0.69105935158285203</v>
      </c>
      <c r="CT7" s="109">
        <v>2.0026434441169498</v>
      </c>
      <c r="CU7" s="109">
        <v>3.3860478396357898</v>
      </c>
      <c r="CV7" s="109">
        <v>0</v>
      </c>
      <c r="CW7" s="109">
        <v>0</v>
      </c>
      <c r="CX7" s="109">
        <v>46.148095560154999</v>
      </c>
      <c r="CY7" s="109">
        <v>46.148095560154999</v>
      </c>
      <c r="CZ7" s="109">
        <v>30.063132093667601</v>
      </c>
      <c r="DA7" s="109">
        <v>12.733265885290701</v>
      </c>
      <c r="DB7" s="109">
        <v>9.6274202929832304E-4</v>
      </c>
      <c r="DC7" s="109">
        <v>1.8948578681228199E-3</v>
      </c>
      <c r="DD7" s="109">
        <v>0</v>
      </c>
      <c r="DE7" s="109">
        <v>5.5704521421804101</v>
      </c>
      <c r="DF7" s="109">
        <v>0</v>
      </c>
      <c r="DG7" s="109">
        <v>0</v>
      </c>
      <c r="DH7" s="109">
        <v>0</v>
      </c>
      <c r="DI7" s="109">
        <v>2.5439884782265899E-3</v>
      </c>
      <c r="DJ7" s="109">
        <v>7.2406173317570198E-3</v>
      </c>
      <c r="DK7" s="109">
        <v>2.7554670537728199</v>
      </c>
      <c r="DL7" s="109">
        <v>5.5944382029243096</v>
      </c>
      <c r="DM7" s="109">
        <v>0</v>
      </c>
      <c r="DN7" s="109">
        <v>0.68645407990171703</v>
      </c>
      <c r="DO7" s="109">
        <v>0.149779267932726</v>
      </c>
      <c r="DP7" s="109">
        <v>91.937587093922303</v>
      </c>
      <c r="DQ7" s="109">
        <v>0</v>
      </c>
      <c r="DR7" s="109">
        <v>2.4300963177292298</v>
      </c>
      <c r="DS7" s="109">
        <v>3.4969691476364702</v>
      </c>
      <c r="DT7" s="109">
        <v>599.22170395222497</v>
      </c>
      <c r="DU7" s="109">
        <v>18014.036122674399</v>
      </c>
      <c r="DV7" s="109">
        <v>2001.55964874705</v>
      </c>
      <c r="DW7" s="109">
        <v>20015.595771421398</v>
      </c>
      <c r="DX7" s="109">
        <v>0</v>
      </c>
      <c r="DY7" s="109">
        <v>11.802044831590299</v>
      </c>
      <c r="DZ7" s="109">
        <v>2.5842406361025702E-3</v>
      </c>
      <c r="EA7" s="109">
        <v>2.6954042193819302E-7</v>
      </c>
      <c r="EB7" s="109">
        <v>2.3855874879765402E-6</v>
      </c>
      <c r="EC7" s="109">
        <v>0</v>
      </c>
      <c r="ED7" s="109">
        <v>1.79694437377161E-7</v>
      </c>
      <c r="EE7" s="109">
        <v>1.4309587247143599E-5</v>
      </c>
      <c r="EF7" s="109">
        <v>4.3778254301823704E-6</v>
      </c>
      <c r="EG7" s="109">
        <v>1.5204473120199299E-3</v>
      </c>
      <c r="EH7" s="109">
        <v>67.090222888826403</v>
      </c>
      <c r="EI7" s="109">
        <v>111.25525866533999</v>
      </c>
      <c r="EJ7" s="109">
        <v>40.008196833732903</v>
      </c>
      <c r="EK7" s="109">
        <v>5.9568513490412602</v>
      </c>
      <c r="EL7" s="109">
        <v>60.500557934423497</v>
      </c>
      <c r="EM7" s="109">
        <v>35.024176781417196</v>
      </c>
      <c r="EN7" s="109">
        <v>0</v>
      </c>
      <c r="EO7" s="109">
        <v>2.5751451027078198E-4</v>
      </c>
      <c r="EP7" s="109">
        <v>7.3069526434905798</v>
      </c>
      <c r="EQ7" s="109">
        <v>1684.12925056377</v>
      </c>
      <c r="ER7" s="109">
        <v>1299.5949418192399</v>
      </c>
      <c r="ES7" s="109">
        <v>384.53430874452198</v>
      </c>
      <c r="ET7" s="109">
        <v>2.4255180586098699E-2</v>
      </c>
      <c r="EU7" s="109">
        <v>0.31164454067251901</v>
      </c>
      <c r="EV7" s="109">
        <v>650.05818753061396</v>
      </c>
      <c r="EW7" s="109">
        <v>2.56825542750376E-2</v>
      </c>
      <c r="EX7" s="109">
        <v>49.958309382540499</v>
      </c>
      <c r="EY7" s="109">
        <v>12.176281787827101</v>
      </c>
      <c r="EZ7" s="109">
        <v>5.1068663891157797</v>
      </c>
      <c r="FA7" s="109">
        <v>124.73194012643501</v>
      </c>
      <c r="FB7" s="109">
        <v>2.2321266555333199E-2</v>
      </c>
      <c r="FC7" s="109">
        <v>14.172948635819001</v>
      </c>
      <c r="FD7" s="109">
        <v>105.926122906364</v>
      </c>
      <c r="FE7" s="109">
        <v>130.64531974216899</v>
      </c>
      <c r="FF7" s="109">
        <v>4.7433732477174297</v>
      </c>
      <c r="FG7" s="109">
        <v>0</v>
      </c>
      <c r="FH7" s="109">
        <v>11571.1821983297</v>
      </c>
      <c r="FI7" s="109">
        <v>72.462896794817098</v>
      </c>
      <c r="FJ7" s="109">
        <v>1.2862103950131401</v>
      </c>
      <c r="FK7" s="109">
        <v>281.81177817115503</v>
      </c>
      <c r="FL7" s="109">
        <v>0</v>
      </c>
      <c r="FM7" s="109">
        <v>50.084354918408202</v>
      </c>
      <c r="FN7" s="109">
        <v>9.1177895786774208</v>
      </c>
      <c r="FO7" s="109">
        <v>0</v>
      </c>
      <c r="FP7" s="109">
        <v>9.9173722206193804E-2</v>
      </c>
      <c r="FQ7" s="109">
        <v>505.351403508766</v>
      </c>
      <c r="FR7" s="109">
        <v>3.9808560669706199</v>
      </c>
      <c r="FS7" s="109">
        <v>152.59443507619801</v>
      </c>
      <c r="FU7" s="45">
        <f t="shared" si="0"/>
        <v>9.5214808475300964E-7</v>
      </c>
      <c r="FV7" s="45">
        <f t="shared" si="1"/>
        <v>5.2964135386769924E-7</v>
      </c>
      <c r="FW7" s="45">
        <f t="shared" si="2"/>
        <v>-3.6543066553411134E-3</v>
      </c>
      <c r="FX7" s="45">
        <f t="shared" si="3"/>
        <v>2.0087260694404306E-5</v>
      </c>
      <c r="FY7" s="45">
        <f t="shared" si="4"/>
        <v>2.5975936833499266E-5</v>
      </c>
      <c r="FZ7" s="45">
        <f t="shared" si="5"/>
        <v>-3.6378467807495531E-4</v>
      </c>
      <c r="GA7" s="45">
        <f t="shared" si="6"/>
        <v>3.2791324776307126E-6</v>
      </c>
      <c r="GB7" s="45">
        <f t="shared" si="7"/>
        <v>3.7404114574887306E-6</v>
      </c>
      <c r="GC7" s="45">
        <f t="shared" si="8"/>
        <v>1.6831335721553078E-5</v>
      </c>
      <c r="GD7" s="45">
        <f t="shared" si="9"/>
        <v>1.2962276002988685E-6</v>
      </c>
      <c r="GE7" s="45">
        <f t="shared" si="10"/>
        <v>1.1814605332686189E-7</v>
      </c>
      <c r="GF7" s="45">
        <f t="shared" si="11"/>
        <v>1.030814364439733E-5</v>
      </c>
      <c r="GG7" s="45">
        <f t="shared" si="12"/>
        <v>-3.7177337226769079E-7</v>
      </c>
      <c r="GH7" s="45">
        <f t="shared" si="13"/>
        <v>-3.6221741915285401E-7</v>
      </c>
      <c r="GI7" s="45">
        <f t="shared" si="14"/>
        <v>2.4726340294128385E-7</v>
      </c>
      <c r="GJ7" s="45">
        <f t="shared" si="15"/>
        <v>2.0902609976073541E-5</v>
      </c>
      <c r="GK7" s="45">
        <f t="shared" si="16"/>
        <v>1.954669856124411E-5</v>
      </c>
      <c r="GL7" s="45">
        <f t="shared" si="17"/>
        <v>-1.0755498734920184E-6</v>
      </c>
      <c r="GM7" s="45">
        <f t="shared" si="18"/>
        <v>-1.6423851462621995E-6</v>
      </c>
      <c r="GN7" s="45">
        <f t="shared" si="19"/>
        <v>1.8848846912146986E-5</v>
      </c>
      <c r="GO7" s="45">
        <f t="shared" si="20"/>
        <v>2.1327850545150326E-5</v>
      </c>
      <c r="GP7" s="45">
        <f t="shared" si="21"/>
        <v>0</v>
      </c>
      <c r="GQ7" s="45">
        <f t="shared" si="22"/>
        <v>0</v>
      </c>
      <c r="GR7" s="45">
        <f t="shared" si="23"/>
        <v>0</v>
      </c>
      <c r="GS7" s="45">
        <f t="shared" si="24"/>
        <v>4.1084237959468189E-6</v>
      </c>
      <c r="GT7" s="45">
        <f t="shared" si="25"/>
        <v>1.3675462589240756E-6</v>
      </c>
      <c r="GU7" s="45">
        <f t="shared" si="26"/>
        <v>8.4131460308194496E-6</v>
      </c>
      <c r="GV7" s="45">
        <f t="shared" si="27"/>
        <v>3.731383823843452E-6</v>
      </c>
      <c r="GW7" s="45">
        <f t="shared" si="28"/>
        <v>-1.1277603712152933E-6</v>
      </c>
      <c r="GX7" s="45">
        <f t="shared" si="29"/>
        <v>2.4271481784144673E-6</v>
      </c>
      <c r="GY7" s="45">
        <f t="shared" si="30"/>
        <v>0</v>
      </c>
      <c r="GZ7" s="45">
        <f t="shared" si="31"/>
        <v>7.3797989428310145E-6</v>
      </c>
      <c r="HA7" s="45">
        <f t="shared" si="32"/>
        <v>-4.8408996454110939E-7</v>
      </c>
      <c r="HB7" s="45">
        <f t="shared" si="33"/>
        <v>2.7354705536224034E-5</v>
      </c>
      <c r="HC7" s="45">
        <f t="shared" si="34"/>
        <v>-7.8022659974626054E-4</v>
      </c>
      <c r="HD7" s="45">
        <f t="shared" si="35"/>
        <v>0</v>
      </c>
      <c r="HE7" s="45">
        <f t="shared" si="36"/>
        <v>3.3880341078995187E-6</v>
      </c>
      <c r="HF7" s="45">
        <f t="shared" si="37"/>
        <v>0</v>
      </c>
      <c r="HG7" s="45">
        <f t="shared" si="38"/>
        <v>2.8553941263537188E-5</v>
      </c>
      <c r="HH7" s="45">
        <f t="shared" si="39"/>
        <v>1.1392463606609714E-6</v>
      </c>
      <c r="HI7" s="45">
        <f t="shared" si="40"/>
        <v>4.3866473343144885E-6</v>
      </c>
      <c r="HJ7" s="45">
        <f t="shared" si="41"/>
        <v>1.565401027703664E-6</v>
      </c>
      <c r="HK7" s="45">
        <f t="shared" si="42"/>
        <v>1.0429209356544977E-6</v>
      </c>
      <c r="HL7" s="45">
        <f t="shared" si="43"/>
        <v>0</v>
      </c>
      <c r="HM7" s="45">
        <f t="shared" si="44"/>
        <v>-3.1309877236244973E-6</v>
      </c>
      <c r="HN7" s="45">
        <f t="shared" si="45"/>
        <v>2.706280879428811E-5</v>
      </c>
      <c r="HO7" s="45">
        <f t="shared" si="46"/>
        <v>1.9263401019842084E-5</v>
      </c>
      <c r="HP7" s="45">
        <f t="shared" si="47"/>
        <v>9.9392922156727823E-6</v>
      </c>
      <c r="HQ7" s="45">
        <f t="shared" si="48"/>
        <v>1.0545158115415214E-6</v>
      </c>
      <c r="HR7" s="45">
        <f t="shared" si="49"/>
        <v>1.5299547406551485E-6</v>
      </c>
      <c r="HS7" s="45">
        <f t="shared" si="50"/>
        <v>-7.6479679677365458E-7</v>
      </c>
      <c r="HT7" s="45">
        <f t="shared" si="51"/>
        <v>2.0448638151088455E-5</v>
      </c>
      <c r="HU7" s="45">
        <f t="shared" si="52"/>
        <v>0</v>
      </c>
      <c r="HV7" s="45">
        <f t="shared" si="53"/>
        <v>0</v>
      </c>
      <c r="HW7" s="45">
        <f t="shared" si="54"/>
        <v>0</v>
      </c>
      <c r="HX7" s="45">
        <f t="shared" si="55"/>
        <v>3.6838816967039377E-5</v>
      </c>
    </row>
    <row r="8" spans="1:232" x14ac:dyDescent="0.25">
      <c r="A8" s="22" t="s">
        <v>6</v>
      </c>
      <c r="B8" s="109">
        <v>1016.3582708</v>
      </c>
      <c r="C8" s="109">
        <v>238.35245893000001</v>
      </c>
      <c r="D8" s="109">
        <v>3781.8170549000001</v>
      </c>
      <c r="E8" s="109">
        <v>314.38271978</v>
      </c>
      <c r="F8" s="109">
        <v>298.03103628999997</v>
      </c>
      <c r="G8" s="109">
        <v>849.97931998000001</v>
      </c>
      <c r="H8" s="109">
        <v>136.72386434000001</v>
      </c>
      <c r="I8" s="109">
        <v>2.9333206965</v>
      </c>
      <c r="J8" s="109">
        <v>1.3276625609999999</v>
      </c>
      <c r="L8" s="109">
        <v>1.5159193099999999E-2</v>
      </c>
      <c r="M8" s="109">
        <v>0.4835234196</v>
      </c>
      <c r="N8" s="109">
        <v>5.2514659999999998E-4</v>
      </c>
      <c r="O8" s="109">
        <v>3.1434279000000002E-2</v>
      </c>
      <c r="P8" s="109">
        <v>2.8582054999999999E-2</v>
      </c>
      <c r="Q8" s="109">
        <v>3.4280999999999999E-2</v>
      </c>
      <c r="R8" s="109">
        <v>3.4280999999999999E-2</v>
      </c>
      <c r="S8" s="109">
        <v>1.2186900000000001</v>
      </c>
      <c r="T8" s="109">
        <v>4.4731616999999996E-3</v>
      </c>
      <c r="U8" s="109">
        <v>3.4280999999999999E-2</v>
      </c>
      <c r="V8" s="109">
        <v>3.4280999999999999E-2</v>
      </c>
      <c r="Z8" s="109">
        <v>3.1604290370000001</v>
      </c>
      <c r="AA8" s="109">
        <v>53.0373655</v>
      </c>
      <c r="AB8" s="109">
        <v>2.35898872E-2</v>
      </c>
      <c r="AC8" s="109">
        <v>0.25393933219999998</v>
      </c>
      <c r="AD8" s="109">
        <v>0.29864129639999998</v>
      </c>
      <c r="AE8" s="109">
        <v>0.44736700000000001</v>
      </c>
      <c r="AG8" s="109">
        <v>0.24758429979999999</v>
      </c>
      <c r="AH8" s="109">
        <v>0.41613021989999999</v>
      </c>
      <c r="AI8" s="109">
        <v>5.8620510000000001E-2</v>
      </c>
      <c r="AJ8" s="109">
        <v>3.4280999999999999E-2</v>
      </c>
      <c r="AL8" s="109">
        <v>7.1469968935999999</v>
      </c>
      <c r="AN8" s="109">
        <v>3.4280999999999999E-2</v>
      </c>
      <c r="AO8" s="109">
        <v>3.0319479405999998</v>
      </c>
      <c r="AP8" s="109">
        <v>2.1291615999999999E-2</v>
      </c>
      <c r="AQ8" s="109">
        <v>3.8791136E-6</v>
      </c>
      <c r="AR8" s="109">
        <v>3.4480999999999997E-5</v>
      </c>
      <c r="AT8" s="109">
        <v>2.75998E-5</v>
      </c>
      <c r="AU8" s="109">
        <v>7.1574080000000003E-4</v>
      </c>
      <c r="AV8" s="109">
        <v>2.9144321999999999E-3</v>
      </c>
      <c r="AW8" s="109">
        <v>1.6421884500000001E-2</v>
      </c>
      <c r="AX8" s="109">
        <v>1.5416772699000001</v>
      </c>
      <c r="AY8" s="109">
        <v>3.8790299099999999</v>
      </c>
      <c r="AZ8" s="109">
        <v>3.4280999999999999E-2</v>
      </c>
      <c r="BA8" s="109">
        <v>3.4280999999999999E-2</v>
      </c>
      <c r="BE8" s="109">
        <v>4.0154203999999997E-3</v>
      </c>
      <c r="BG8" s="109" t="s">
        <v>6</v>
      </c>
      <c r="BH8" s="109">
        <v>5.7915193769738499E-4</v>
      </c>
      <c r="BI8" s="109">
        <v>2.8502183408250601</v>
      </c>
      <c r="BJ8" s="109">
        <v>0</v>
      </c>
      <c r="BK8" s="109">
        <v>1.3276621495929699</v>
      </c>
      <c r="BL8" s="109">
        <v>0</v>
      </c>
      <c r="BM8" s="109">
        <v>2.9333664159637101</v>
      </c>
      <c r="BN8" s="109">
        <v>2.9333211597638398</v>
      </c>
      <c r="BO8" s="109">
        <v>4.15716218935699E-3</v>
      </c>
      <c r="BP8" s="109">
        <v>2.7768198003714801E-4</v>
      </c>
      <c r="BQ8" s="109">
        <v>6.2152380990646901E-3</v>
      </c>
      <c r="BR8" s="109">
        <v>8.9439457029161697E-3</v>
      </c>
      <c r="BS8" s="109">
        <v>0.4835234630286</v>
      </c>
      <c r="BT8" s="109">
        <v>4.0154225464869298E-3</v>
      </c>
      <c r="BU8" s="109">
        <v>1.68047298136014E-4</v>
      </c>
      <c r="BV8" s="109">
        <v>3.5710020952697602E-4</v>
      </c>
      <c r="BW8" s="109">
        <v>0</v>
      </c>
      <c r="BX8" s="109">
        <v>3.1434270974936798E-2</v>
      </c>
      <c r="BY8" s="109">
        <v>6.85971860855282E-3</v>
      </c>
      <c r="BZ8" s="109">
        <v>2.17223617652408E-2</v>
      </c>
      <c r="CA8" s="109">
        <v>3.4281308585624698E-2</v>
      </c>
      <c r="CB8" s="109">
        <v>0</v>
      </c>
      <c r="CC8" s="109">
        <v>367.400607074287</v>
      </c>
      <c r="CD8" s="109">
        <v>3.4281136862359902E-2</v>
      </c>
      <c r="CE8" s="109">
        <v>1.2972184279942799E-3</v>
      </c>
      <c r="CF8" s="109">
        <v>3.1759387478849399E-3</v>
      </c>
      <c r="CG8" s="109">
        <v>1.2186971379156399</v>
      </c>
      <c r="CH8" s="109">
        <v>3.4281203057987097E-2</v>
      </c>
      <c r="CI8" s="109">
        <v>0.44736921618082298</v>
      </c>
      <c r="CJ8" s="109">
        <v>3.4281182020271403E-2</v>
      </c>
      <c r="CK8" s="109">
        <v>0</v>
      </c>
      <c r="CL8" s="109">
        <v>5.8620814058874399E-2</v>
      </c>
      <c r="CM8" s="109">
        <v>3.4281148552941197E-2</v>
      </c>
      <c r="CN8" s="109">
        <v>1016.35864410632</v>
      </c>
      <c r="CO8" s="109">
        <v>0</v>
      </c>
      <c r="CP8" s="109">
        <v>0</v>
      </c>
      <c r="CQ8" s="109">
        <v>20.635418545099199</v>
      </c>
      <c r="CR8" s="109">
        <v>6.5019149711818898</v>
      </c>
      <c r="CS8" s="109">
        <v>9.0412751646660697E-2</v>
      </c>
      <c r="CT8" s="109">
        <v>1.54167888507642</v>
      </c>
      <c r="CU8" s="109">
        <v>0.417694118919338</v>
      </c>
      <c r="CV8" s="109">
        <v>0</v>
      </c>
      <c r="CW8" s="109">
        <v>3.3332148349013403E-4</v>
      </c>
      <c r="CX8" s="109">
        <v>3.1604308437644999</v>
      </c>
      <c r="CY8" s="109">
        <v>3.1604308437644999</v>
      </c>
      <c r="CZ8" s="109">
        <v>53.038483658807401</v>
      </c>
      <c r="DA8" s="109">
        <v>3.8790325053148602</v>
      </c>
      <c r="DB8" s="109">
        <v>1.28128442473082E-2</v>
      </c>
      <c r="DC8" s="109">
        <v>6.7411603444061802E-3</v>
      </c>
      <c r="DD8" s="109">
        <v>0</v>
      </c>
      <c r="DE8" s="109">
        <v>0.16423047103338201</v>
      </c>
      <c r="DF8" s="109">
        <v>3.17366495147075E-4</v>
      </c>
      <c r="DG8" s="109">
        <v>1.39431976484215E-2</v>
      </c>
      <c r="DH8" s="109">
        <v>7.6089933806223998E-4</v>
      </c>
      <c r="DI8" s="109">
        <v>6.6024068310212097E-2</v>
      </c>
      <c r="DJ8" s="109">
        <v>0.187912809867887</v>
      </c>
      <c r="DK8" s="109">
        <v>9.8551706300210096E-2</v>
      </c>
      <c r="DL8" s="109">
        <v>0.20008935366965699</v>
      </c>
      <c r="DM8" s="109">
        <v>7.9349588176612005E-5</v>
      </c>
      <c r="DN8" s="109">
        <v>3.4281200896178803E-2</v>
      </c>
      <c r="DO8" s="109">
        <v>0.24758545162196699</v>
      </c>
      <c r="DP8" s="109">
        <v>238.352417832085</v>
      </c>
      <c r="DQ8" s="109">
        <v>0</v>
      </c>
      <c r="DR8" s="109">
        <v>0.170613238747333</v>
      </c>
      <c r="DS8" s="109">
        <v>0.24551572463720001</v>
      </c>
      <c r="DT8" s="109">
        <v>152.90328823558499</v>
      </c>
      <c r="DU8" s="109">
        <v>3435.84314265998</v>
      </c>
      <c r="DV8" s="109">
        <v>381.76044002028198</v>
      </c>
      <c r="DW8" s="109">
        <v>3817.6035826802699</v>
      </c>
      <c r="DX8" s="109">
        <v>2.3680283541945501E-6</v>
      </c>
      <c r="DY8" s="109">
        <v>1.1302127110754601</v>
      </c>
      <c r="DZ8" s="109">
        <v>2.1291761113115499E-2</v>
      </c>
      <c r="EA8" s="109">
        <v>3.8789472000715196E-6</v>
      </c>
      <c r="EB8" s="109">
        <v>3.4480197385330603E-5</v>
      </c>
      <c r="EC8" s="109">
        <v>0</v>
      </c>
      <c r="ED8" s="109">
        <v>2.7599949832393599E-5</v>
      </c>
      <c r="EE8" s="109">
        <v>7.15714070768773E-4</v>
      </c>
      <c r="EF8" s="109">
        <v>2.91444143074442E-3</v>
      </c>
      <c r="EG8" s="109">
        <v>1.6422027865973E-2</v>
      </c>
      <c r="EH8" s="109">
        <v>3.19239360086421</v>
      </c>
      <c r="EI8" s="109">
        <v>11.496570690035499</v>
      </c>
      <c r="EJ8" s="109">
        <v>3.9286499915673199</v>
      </c>
      <c r="EK8" s="109">
        <v>17.358011613011598</v>
      </c>
      <c r="EL8" s="109">
        <v>16.579325790219102</v>
      </c>
      <c r="EM8" s="109">
        <v>4.7756410690211997</v>
      </c>
      <c r="EN8" s="109">
        <v>0</v>
      </c>
      <c r="EO8" s="109">
        <v>4.0360603056157299E-3</v>
      </c>
      <c r="EP8" s="109">
        <v>4.5552542167474099</v>
      </c>
      <c r="EQ8" s="109">
        <v>314.381946509111</v>
      </c>
      <c r="ER8" s="109">
        <v>298.03023325564902</v>
      </c>
      <c r="ES8" s="109">
        <v>16.351713253462101</v>
      </c>
      <c r="ET8" s="109">
        <v>3.1564097730892797E-2</v>
      </c>
      <c r="EU8" s="109">
        <v>5.6226266484454897E-2</v>
      </c>
      <c r="EV8" s="109">
        <v>56.280465633360301</v>
      </c>
      <c r="EW8" s="109">
        <v>0.77559250538754698</v>
      </c>
      <c r="EX8" s="109">
        <v>35.631736565309097</v>
      </c>
      <c r="EY8" s="109">
        <v>14.795108852108401</v>
      </c>
      <c r="EZ8" s="109">
        <v>5.1944198915325899</v>
      </c>
      <c r="FA8" s="109">
        <v>89.342907121480096</v>
      </c>
      <c r="FB8" s="109">
        <v>3.4253856390923501E-2</v>
      </c>
      <c r="FC8" s="109">
        <v>1.24255826413762</v>
      </c>
      <c r="FD8" s="109">
        <v>13.422455999713399</v>
      </c>
      <c r="FE8" s="109">
        <v>31.870716545467602</v>
      </c>
      <c r="FF8" s="109">
        <v>0.23976349564346</v>
      </c>
      <c r="FG8" s="109">
        <v>0</v>
      </c>
      <c r="FH8" s="109">
        <v>850.44090678571695</v>
      </c>
      <c r="FI8" s="109">
        <v>7.6290608562867401</v>
      </c>
      <c r="FJ8" s="109">
        <v>3.4281151281160903E-2</v>
      </c>
      <c r="FK8" s="109">
        <v>12.492638539689199</v>
      </c>
      <c r="FL8" s="109">
        <v>2.4632902058565698E-4</v>
      </c>
      <c r="FM8" s="109">
        <v>1.5859733114385099</v>
      </c>
      <c r="FN8" s="109">
        <v>7.1469959084547998</v>
      </c>
      <c r="FO8" s="109">
        <v>0</v>
      </c>
      <c r="FP8" s="109">
        <v>3.1423549048673199E-2</v>
      </c>
      <c r="FQ8" s="109">
        <v>136.723870955758</v>
      </c>
      <c r="FR8" s="109">
        <v>3.0319462764502099</v>
      </c>
      <c r="FS8" s="109">
        <v>3.2475501189466902</v>
      </c>
      <c r="FU8" s="45">
        <f t="shared" si="0"/>
        <v>3.6729796044216663E-7</v>
      </c>
      <c r="FV8" s="45">
        <f t="shared" si="1"/>
        <v>-1.7242496763216784E-7</v>
      </c>
      <c r="FW8" s="45">
        <f t="shared" si="2"/>
        <v>9.4627866078032911E-3</v>
      </c>
      <c r="FX8" s="45">
        <f t="shared" si="3"/>
        <v>-2.4596481942138714E-6</v>
      </c>
      <c r="FY8" s="45">
        <f t="shared" si="4"/>
        <v>-2.6944655192567024E-6</v>
      </c>
      <c r="FZ8" s="45">
        <f t="shared" si="5"/>
        <v>5.4305651310174792E-4</v>
      </c>
      <c r="GA8" s="45">
        <f t="shared" si="6"/>
        <v>4.8387734127307766E-8</v>
      </c>
      <c r="GB8" s="45">
        <f t="shared" si="7"/>
        <v>1.5793153482559917E-7</v>
      </c>
      <c r="GC8" s="45">
        <f t="shared" si="8"/>
        <v>-3.0987318772390694E-7</v>
      </c>
      <c r="GD8" s="45">
        <f t="shared" si="9"/>
        <v>0</v>
      </c>
      <c r="GE8" s="45">
        <f t="shared" si="10"/>
        <v>-6.1335844711600716E-7</v>
      </c>
      <c r="GF8" s="45">
        <f t="shared" si="11"/>
        <v>8.9816952465057869E-8</v>
      </c>
      <c r="GG8" s="45">
        <f t="shared" si="12"/>
        <v>1.7283992508298251E-6</v>
      </c>
      <c r="GH8" s="45">
        <f t="shared" si="13"/>
        <v>-2.5529655711976826E-7</v>
      </c>
      <c r="GI8" s="45">
        <f t="shared" si="14"/>
        <v>8.877525993765882E-7</v>
      </c>
      <c r="GJ8" s="45">
        <f t="shared" si="15"/>
        <v>9.0016517808403225E-6</v>
      </c>
      <c r="GK8" s="45">
        <f t="shared" si="16"/>
        <v>3.9923677810889783E-6</v>
      </c>
      <c r="GL8" s="45">
        <f t="shared" si="17"/>
        <v>5.8570396408337123E-6</v>
      </c>
      <c r="GM8" s="45">
        <f t="shared" si="18"/>
        <v>-1.0113921838013591E-6</v>
      </c>
      <c r="GN8" s="45">
        <f t="shared" si="19"/>
        <v>5.9233390828291188E-6</v>
      </c>
      <c r="GO8" s="45">
        <f t="shared" si="20"/>
        <v>5.3096546601312626E-6</v>
      </c>
      <c r="GP8" s="45">
        <f t="shared" si="21"/>
        <v>0</v>
      </c>
      <c r="GQ8" s="45">
        <f t="shared" si="22"/>
        <v>0</v>
      </c>
      <c r="GR8" s="45">
        <f t="shared" si="23"/>
        <v>0</v>
      </c>
      <c r="GS8" s="45">
        <f t="shared" si="24"/>
        <v>5.7168329952598528E-7</v>
      </c>
      <c r="GT8" s="45">
        <f t="shared" si="25"/>
        <v>2.1082472646590254E-5</v>
      </c>
      <c r="GU8" s="45">
        <f t="shared" si="26"/>
        <v>7.5327757441486435E-6</v>
      </c>
      <c r="GV8" s="45">
        <f t="shared" si="27"/>
        <v>-9.6638117445226438E-6</v>
      </c>
      <c r="GW8" s="45">
        <f t="shared" si="28"/>
        <v>-7.9168599825488027E-7</v>
      </c>
      <c r="GX8" s="45">
        <f t="shared" si="29"/>
        <v>4.9538316929211137E-6</v>
      </c>
      <c r="GY8" s="45">
        <f t="shared" si="30"/>
        <v>7.9349588176612003E+45</v>
      </c>
      <c r="GZ8" s="45">
        <f t="shared" si="31"/>
        <v>4.6522415513815059E-6</v>
      </c>
      <c r="HA8" s="45">
        <f t="shared" si="32"/>
        <v>-3.0195246750149479E-6</v>
      </c>
      <c r="HB8" s="45">
        <f t="shared" si="33"/>
        <v>5.1869025772378026E-6</v>
      </c>
      <c r="HC8" s="45">
        <f t="shared" si="34"/>
        <v>-7.9179747021667626E-4</v>
      </c>
      <c r="HD8" s="45">
        <f t="shared" si="35"/>
        <v>0</v>
      </c>
      <c r="HE8" s="45">
        <f t="shared" si="36"/>
        <v>-1.3784044050239629E-7</v>
      </c>
      <c r="HF8" s="45">
        <f t="shared" si="37"/>
        <v>0</v>
      </c>
      <c r="HG8" s="45">
        <f t="shared" si="38"/>
        <v>4.3333899594002201E-6</v>
      </c>
      <c r="HH8" s="45">
        <f t="shared" si="39"/>
        <v>-5.4887149204851262E-7</v>
      </c>
      <c r="HI8" s="45">
        <f t="shared" si="40"/>
        <v>6.8155050090895941E-6</v>
      </c>
      <c r="HJ8" s="45">
        <f t="shared" si="41"/>
        <v>-4.2896379337912031E-5</v>
      </c>
      <c r="HK8" s="45">
        <f t="shared" si="42"/>
        <v>-2.3277012540079504E-5</v>
      </c>
      <c r="HL8" s="45">
        <f t="shared" si="43"/>
        <v>0</v>
      </c>
      <c r="HM8" s="45">
        <f t="shared" si="44"/>
        <v>5.4287492518002465E-6</v>
      </c>
      <c r="HN8" s="45">
        <f t="shared" si="45"/>
        <v>-3.734484778152717E-5</v>
      </c>
      <c r="HO8" s="45">
        <f t="shared" si="46"/>
        <v>3.1672530999802077E-6</v>
      </c>
      <c r="HP8" s="45">
        <f t="shared" si="47"/>
        <v>8.7301778915503226E-6</v>
      </c>
      <c r="HQ8" s="45">
        <f t="shared" si="48"/>
        <v>1.0476747964568112E-6</v>
      </c>
      <c r="HR8" s="45">
        <f t="shared" si="49"/>
        <v>6.6906286380094879E-7</v>
      </c>
      <c r="HS8" s="45">
        <f t="shared" si="50"/>
        <v>5.8602776699509645E-6</v>
      </c>
      <c r="HT8" s="45">
        <f t="shared" si="51"/>
        <v>4.4129739769523763E-6</v>
      </c>
      <c r="HU8" s="45">
        <f t="shared" si="52"/>
        <v>0</v>
      </c>
      <c r="HV8" s="45">
        <f t="shared" si="53"/>
        <v>0</v>
      </c>
      <c r="HW8" s="45">
        <f t="shared" si="54"/>
        <v>0</v>
      </c>
      <c r="HX8" s="45">
        <f t="shared" si="55"/>
        <v>5.34560946604604E-7</v>
      </c>
    </row>
    <row r="9" spans="1:232" x14ac:dyDescent="0.25">
      <c r="A9" s="22" t="s">
        <v>7</v>
      </c>
      <c r="B9" s="109">
        <v>605.58413954000002</v>
      </c>
      <c r="C9" s="109">
        <v>52.214081399999998</v>
      </c>
      <c r="D9" s="109">
        <v>1139.2048299999999</v>
      </c>
      <c r="E9" s="109">
        <v>167.8799492</v>
      </c>
      <c r="F9" s="109">
        <v>164.04887102999999</v>
      </c>
      <c r="G9" s="109">
        <v>705.18224196999995</v>
      </c>
      <c r="H9" s="109">
        <v>68.983829563</v>
      </c>
      <c r="I9" s="109">
        <v>0.56753916950000005</v>
      </c>
      <c r="J9" s="109">
        <v>0.1073655983</v>
      </c>
      <c r="L9" s="109">
        <v>1.46620525E-2</v>
      </c>
      <c r="M9" s="109">
        <v>0.32906779609999998</v>
      </c>
      <c r="N9" s="109">
        <v>8.1691350000000001E-4</v>
      </c>
      <c r="O9" s="109">
        <v>9.9997779800000006E-2</v>
      </c>
      <c r="P9" s="109">
        <v>0.1328025551</v>
      </c>
      <c r="R9" s="109">
        <v>4.9146199999999998E-3</v>
      </c>
      <c r="T9" s="109">
        <v>1.20943601E-2</v>
      </c>
      <c r="U9" s="109">
        <v>3.3319500000000002E-3</v>
      </c>
      <c r="Y9" s="109">
        <v>9.9958399999999995E-5</v>
      </c>
      <c r="Z9" s="109">
        <v>2.0861369001000001</v>
      </c>
      <c r="AA9" s="109">
        <v>0.215</v>
      </c>
      <c r="AB9" s="109">
        <v>0.10449114</v>
      </c>
      <c r="AC9" s="109">
        <v>2.4977762099999998E-2</v>
      </c>
      <c r="AD9" s="109">
        <v>1.7909749352</v>
      </c>
      <c r="AE9" s="109">
        <v>2.41566E-2</v>
      </c>
      <c r="AG9" s="109">
        <v>4.6843528799999999E-2</v>
      </c>
      <c r="AH9" s="109">
        <v>2.1919310401000001</v>
      </c>
      <c r="AI9" s="109">
        <v>3.5818400000000002E-3</v>
      </c>
      <c r="AL9" s="109">
        <v>1.7162043470999999</v>
      </c>
      <c r="AO9" s="109">
        <v>0.83517749330000002</v>
      </c>
      <c r="AP9" s="109">
        <v>3.0531577000000002E-3</v>
      </c>
      <c r="AT9" s="109">
        <v>3.1486980000000001E-4</v>
      </c>
      <c r="AU9" s="109">
        <v>5.2821912300000003E-2</v>
      </c>
      <c r="AV9" s="109">
        <v>2.1935397072999998</v>
      </c>
      <c r="AW9" s="109">
        <v>11.472525267</v>
      </c>
      <c r="AX9" s="109">
        <v>0.4238777916</v>
      </c>
      <c r="AY9" s="109">
        <v>3.1916278718000002</v>
      </c>
      <c r="AZ9" s="109">
        <v>4.4148300000000001E-2</v>
      </c>
      <c r="BA9" s="109">
        <v>2.0824699999999999E-3</v>
      </c>
      <c r="BE9" s="109">
        <v>0.36549266060000002</v>
      </c>
      <c r="BG9" s="109" t="s">
        <v>7</v>
      </c>
      <c r="BH9" s="109">
        <v>0</v>
      </c>
      <c r="BI9" s="109">
        <v>0.79425398286542304</v>
      </c>
      <c r="BJ9" s="109">
        <v>0</v>
      </c>
      <c r="BK9" s="109">
        <v>0.10736560203296</v>
      </c>
      <c r="BL9" s="109">
        <v>0</v>
      </c>
      <c r="BM9" s="109">
        <v>0.56753892899978198</v>
      </c>
      <c r="BN9" s="109">
        <v>0.56753892899978198</v>
      </c>
      <c r="BO9" s="109">
        <v>3.9266024013128502E-2</v>
      </c>
      <c r="BP9" s="109">
        <v>0</v>
      </c>
      <c r="BQ9" s="109">
        <v>6.0114505078897899E-3</v>
      </c>
      <c r="BR9" s="109">
        <v>8.6506148679706997E-3</v>
      </c>
      <c r="BS9" s="109">
        <v>0.329067548511289</v>
      </c>
      <c r="BT9" s="109">
        <v>0.36549248140003399</v>
      </c>
      <c r="BU9" s="109">
        <v>2.6141206095779701E-4</v>
      </c>
      <c r="BV9" s="109">
        <v>5.5550166698082497E-4</v>
      </c>
      <c r="BW9" s="109">
        <v>9.9961738269812594E-5</v>
      </c>
      <c r="BX9" s="109">
        <v>9.9997806819000903E-2</v>
      </c>
      <c r="BY9" s="109">
        <v>3.1872604991153901E-2</v>
      </c>
      <c r="BZ9" s="109">
        <v>0.10093001954287099</v>
      </c>
      <c r="CA9" s="109">
        <v>0</v>
      </c>
      <c r="CB9" s="109">
        <v>0</v>
      </c>
      <c r="CC9" s="109">
        <v>259.55076787667298</v>
      </c>
      <c r="CD9" s="109">
        <v>4.91463964112246E-3</v>
      </c>
      <c r="CE9" s="109">
        <v>3.50736469959269E-3</v>
      </c>
      <c r="CF9" s="109">
        <v>8.5869935162067295E-3</v>
      </c>
      <c r="CG9" s="109">
        <v>0</v>
      </c>
      <c r="CH9" s="109">
        <v>3.33190155301297E-3</v>
      </c>
      <c r="CI9" s="109">
        <v>2.41566457465235E-2</v>
      </c>
      <c r="CJ9" s="109">
        <v>0</v>
      </c>
      <c r="CK9" s="109">
        <v>0</v>
      </c>
      <c r="CL9" s="109">
        <v>3.5818387588793898E-3</v>
      </c>
      <c r="CM9" s="109">
        <v>0</v>
      </c>
      <c r="CN9" s="109">
        <v>605.58567039798902</v>
      </c>
      <c r="CO9" s="109">
        <v>0</v>
      </c>
      <c r="CP9" s="109">
        <v>0</v>
      </c>
      <c r="CQ9" s="109">
        <v>1.6624478349559599</v>
      </c>
      <c r="CR9" s="109">
        <v>33.766894658747603</v>
      </c>
      <c r="CS9" s="109">
        <v>0.819739980880966</v>
      </c>
      <c r="CT9" s="109">
        <v>0.423877909009509</v>
      </c>
      <c r="CU9" s="109">
        <v>0</v>
      </c>
      <c r="CV9" s="109">
        <v>0</v>
      </c>
      <c r="CW9" s="109">
        <v>0</v>
      </c>
      <c r="CX9" s="109">
        <v>2.0861350369957798</v>
      </c>
      <c r="CY9" s="109">
        <v>2.0861350369957798</v>
      </c>
      <c r="CZ9" s="109">
        <v>0.21500028769104401</v>
      </c>
      <c r="DA9" s="109">
        <v>3.1916264558135699</v>
      </c>
      <c r="DB9" s="109">
        <v>4.1707809064070601E-2</v>
      </c>
      <c r="DC9" s="109">
        <v>5.23406960029719E-2</v>
      </c>
      <c r="DD9" s="109">
        <v>0</v>
      </c>
      <c r="DE9" s="109">
        <v>0.85904900735585299</v>
      </c>
      <c r="DF9" s="109">
        <v>0</v>
      </c>
      <c r="DG9" s="109">
        <v>1.9104140554315901E-2</v>
      </c>
      <c r="DH9" s="109">
        <v>0</v>
      </c>
      <c r="DI9" s="109">
        <v>6.4942227737451504E-3</v>
      </c>
      <c r="DJ9" s="109">
        <v>1.8483517733428101E-2</v>
      </c>
      <c r="DK9" s="109">
        <v>0.59102114289808505</v>
      </c>
      <c r="DL9" s="109">
        <v>1.1999525119022001</v>
      </c>
      <c r="DM9" s="109">
        <v>0</v>
      </c>
      <c r="DN9" s="109">
        <v>4.41481960879644E-2</v>
      </c>
      <c r="DO9" s="109">
        <v>4.6843564030786801E-2</v>
      </c>
      <c r="DP9" s="109">
        <v>52.214083962036398</v>
      </c>
      <c r="DQ9" s="109">
        <v>0</v>
      </c>
      <c r="DR9" s="109">
        <v>0.898691371021346</v>
      </c>
      <c r="DS9" s="109">
        <v>1.2932391019251801</v>
      </c>
      <c r="DT9" s="109">
        <v>106.561602870417</v>
      </c>
      <c r="DU9" s="109">
        <v>984.12616718750803</v>
      </c>
      <c r="DV9" s="109">
        <v>109.34738308283301</v>
      </c>
      <c r="DW9" s="109">
        <v>1093.47355027034</v>
      </c>
      <c r="DX9" s="109">
        <v>0</v>
      </c>
      <c r="DY9" s="109">
        <v>3.4773561194243698</v>
      </c>
      <c r="DZ9" s="109">
        <v>3.0531957462358798E-3</v>
      </c>
      <c r="EA9" s="109">
        <v>0</v>
      </c>
      <c r="EB9" s="109">
        <v>0</v>
      </c>
      <c r="EC9" s="109">
        <v>0</v>
      </c>
      <c r="ED9" s="109">
        <v>3.1486971050226798E-4</v>
      </c>
      <c r="EE9" s="109">
        <v>5.2821703274437103E-2</v>
      </c>
      <c r="EF9" s="109">
        <v>2.1935386813100801</v>
      </c>
      <c r="EG9" s="109">
        <v>11.472514117697999</v>
      </c>
      <c r="EH9" s="109">
        <v>2.3388890557052799</v>
      </c>
      <c r="EI9" s="109">
        <v>15.7188805344003</v>
      </c>
      <c r="EJ9" s="109">
        <v>2.14300068784206</v>
      </c>
      <c r="EK9" s="109">
        <v>3.6449755342074601</v>
      </c>
      <c r="EL9" s="109">
        <v>12.988036662863699</v>
      </c>
      <c r="EM9" s="109">
        <v>2.68615517231876</v>
      </c>
      <c r="EN9" s="109">
        <v>0</v>
      </c>
      <c r="EO9" s="109">
        <v>1.04425103764943E-2</v>
      </c>
      <c r="EP9" s="109">
        <v>0.58252851843890696</v>
      </c>
      <c r="EQ9" s="109">
        <v>167.888976293723</v>
      </c>
      <c r="ER9" s="109">
        <v>164.05789960271699</v>
      </c>
      <c r="ES9" s="109">
        <v>3.8310766910056899</v>
      </c>
      <c r="ET9" s="109">
        <v>0</v>
      </c>
      <c r="EU9" s="109">
        <v>6.6258807872705099E-3</v>
      </c>
      <c r="EV9" s="109">
        <v>22.188392103043999</v>
      </c>
      <c r="EW9" s="109">
        <v>0</v>
      </c>
      <c r="EX9" s="109">
        <v>23.9725505822957</v>
      </c>
      <c r="EY9" s="109">
        <v>5.8905743922132698</v>
      </c>
      <c r="EZ9" s="109">
        <v>3.1340096562443098</v>
      </c>
      <c r="FA9" s="109">
        <v>60.176965227599602</v>
      </c>
      <c r="FB9" s="109">
        <v>0</v>
      </c>
      <c r="FC9" s="109">
        <v>8.4779161551039692</v>
      </c>
      <c r="FD9" s="109">
        <v>5.1817943969532099</v>
      </c>
      <c r="FE9" s="109">
        <v>19.021773122351</v>
      </c>
      <c r="FF9" s="109">
        <v>0.101628609853028</v>
      </c>
      <c r="FG9" s="109">
        <v>0</v>
      </c>
      <c r="FH9" s="109">
        <v>704.11812364622403</v>
      </c>
      <c r="FI9" s="109">
        <v>7.4735017386656901</v>
      </c>
      <c r="FJ9" s="109">
        <v>2.08246251420052E-3</v>
      </c>
      <c r="FK9" s="109">
        <v>9.9739053126611203</v>
      </c>
      <c r="FL9" s="109">
        <v>0</v>
      </c>
      <c r="FM9" s="109">
        <v>1.3606555826090101</v>
      </c>
      <c r="FN9" s="109">
        <v>1.7162046253852801</v>
      </c>
      <c r="FO9" s="109">
        <v>0</v>
      </c>
      <c r="FP9" s="109">
        <v>4.2481742516972801E-2</v>
      </c>
      <c r="FQ9" s="109">
        <v>68.983949359832806</v>
      </c>
      <c r="FR9" s="109">
        <v>0.83517739908227195</v>
      </c>
      <c r="FS9" s="109">
        <v>2.6850148635311202</v>
      </c>
      <c r="FU9" s="45">
        <f t="shared" si="0"/>
        <v>2.5279030427694805E-6</v>
      </c>
      <c r="FV9" s="45">
        <f t="shared" si="1"/>
        <v>4.9067920592056284E-8</v>
      </c>
      <c r="FW9" s="45">
        <f t="shared" si="2"/>
        <v>-4.0143158214717145E-2</v>
      </c>
      <c r="FX9" s="45">
        <f t="shared" si="3"/>
        <v>5.3771124937926294E-5</v>
      </c>
      <c r="FY9" s="45">
        <f t="shared" si="4"/>
        <v>5.5035872300204891E-5</v>
      </c>
      <c r="FZ9" s="45">
        <f t="shared" si="5"/>
        <v>-1.5089976185491993E-3</v>
      </c>
      <c r="GA9" s="45">
        <f t="shared" si="6"/>
        <v>1.7365929604750816E-6</v>
      </c>
      <c r="GB9" s="45">
        <f t="shared" si="7"/>
        <v>-4.2375968214801619E-7</v>
      </c>
      <c r="GC9" s="45">
        <f t="shared" si="8"/>
        <v>3.476867875537914E-8</v>
      </c>
      <c r="GD9" s="45">
        <f t="shared" si="9"/>
        <v>0</v>
      </c>
      <c r="GE9" s="45">
        <f t="shared" si="10"/>
        <v>8.7817585502850731E-7</v>
      </c>
      <c r="GF9" s="45">
        <f t="shared" si="11"/>
        <v>-7.5239422973614682E-7</v>
      </c>
      <c r="GG9" s="45">
        <f t="shared" si="12"/>
        <v>2.7902418306257848E-7</v>
      </c>
      <c r="GH9" s="45">
        <f t="shared" si="13"/>
        <v>2.7019600786920011E-7</v>
      </c>
      <c r="GI9" s="45">
        <f t="shared" si="14"/>
        <v>5.2283651348806758E-7</v>
      </c>
      <c r="GJ9" s="45">
        <f t="shared" si="15"/>
        <v>0</v>
      </c>
      <c r="GK9" s="45">
        <f t="shared" si="16"/>
        <v>3.9964681827315999E-6</v>
      </c>
      <c r="GL9" s="45">
        <f t="shared" si="17"/>
        <v>0</v>
      </c>
      <c r="GM9" s="45">
        <f t="shared" si="18"/>
        <v>-1.5579167187870967E-7</v>
      </c>
      <c r="GN9" s="45">
        <f t="shared" si="19"/>
        <v>-1.4540130263112273E-5</v>
      </c>
      <c r="GO9" s="45">
        <f t="shared" si="20"/>
        <v>0</v>
      </c>
      <c r="GP9" s="45">
        <f t="shared" si="21"/>
        <v>0</v>
      </c>
      <c r="GQ9" s="45">
        <f t="shared" si="22"/>
        <v>0</v>
      </c>
      <c r="GR9" s="45">
        <f t="shared" si="23"/>
        <v>3.339659110788866E-5</v>
      </c>
      <c r="GS9" s="45">
        <f t="shared" si="24"/>
        <v>-8.9308818618043792E-7</v>
      </c>
      <c r="GT9" s="45">
        <f t="shared" si="25"/>
        <v>1.3380978791407919E-6</v>
      </c>
      <c r="GU9" s="45">
        <f t="shared" si="26"/>
        <v>-1.1920289433064669E-6</v>
      </c>
      <c r="GV9" s="45">
        <f t="shared" si="27"/>
        <v>-8.6448204042192089E-7</v>
      </c>
      <c r="GW9" s="45">
        <f t="shared" si="28"/>
        <v>-7.1491771857499151E-7</v>
      </c>
      <c r="GX9" s="45">
        <f t="shared" si="29"/>
        <v>1.8937484372746058E-6</v>
      </c>
      <c r="GY9" s="45">
        <f t="shared" si="30"/>
        <v>0</v>
      </c>
      <c r="GZ9" s="45">
        <f t="shared" si="31"/>
        <v>7.5209506423409318E-7</v>
      </c>
      <c r="HA9" s="45">
        <f t="shared" si="32"/>
        <v>-2.5874603880638472E-7</v>
      </c>
      <c r="HB9" s="45">
        <f t="shared" si="33"/>
        <v>-3.4650364348058354E-7</v>
      </c>
      <c r="HC9" s="45">
        <f t="shared" si="34"/>
        <v>0</v>
      </c>
      <c r="HD9" s="45">
        <f t="shared" si="35"/>
        <v>0</v>
      </c>
      <c r="HE9" s="45">
        <f t="shared" si="36"/>
        <v>1.6215159961766575E-7</v>
      </c>
      <c r="HF9" s="45">
        <f t="shared" si="37"/>
        <v>0</v>
      </c>
      <c r="HG9" s="45">
        <f t="shared" si="38"/>
        <v>0</v>
      </c>
      <c r="HH9" s="45">
        <f t="shared" si="39"/>
        <v>-1.1281162246310139E-7</v>
      </c>
      <c r="HI9" s="45">
        <f t="shared" si="40"/>
        <v>1.2461274397865527E-5</v>
      </c>
      <c r="HJ9" s="45">
        <f t="shared" si="41"/>
        <v>0</v>
      </c>
      <c r="HK9" s="45">
        <f t="shared" si="42"/>
        <v>0</v>
      </c>
      <c r="HL9" s="45">
        <f t="shared" si="43"/>
        <v>0</v>
      </c>
      <c r="HM9" s="45">
        <f t="shared" si="44"/>
        <v>-2.8423726897127606E-7</v>
      </c>
      <c r="HN9" s="45">
        <f t="shared" si="45"/>
        <v>-3.9571752289633351E-6</v>
      </c>
      <c r="HO9" s="45">
        <f t="shared" si="46"/>
        <v>-4.6773254948390479E-7</v>
      </c>
      <c r="HP9" s="45">
        <f t="shared" si="47"/>
        <v>-9.7182631907694196E-7</v>
      </c>
      <c r="HQ9" s="45">
        <f t="shared" si="48"/>
        <v>2.7698905517267223E-7</v>
      </c>
      <c r="HR9" s="45">
        <f t="shared" si="49"/>
        <v>-4.4365649355365983E-7</v>
      </c>
      <c r="HS9" s="45">
        <f t="shared" si="50"/>
        <v>-2.3537041200027394E-6</v>
      </c>
      <c r="HT9" s="45">
        <f t="shared" si="51"/>
        <v>-3.5946733829804824E-6</v>
      </c>
      <c r="HU9" s="45">
        <f t="shared" si="52"/>
        <v>0</v>
      </c>
      <c r="HV9" s="45">
        <f t="shared" si="53"/>
        <v>0</v>
      </c>
      <c r="HW9" s="45">
        <f t="shared" si="54"/>
        <v>0</v>
      </c>
      <c r="HX9" s="45">
        <f t="shared" si="55"/>
        <v>-4.9029703014718364E-7</v>
      </c>
    </row>
    <row r="10" spans="1:232" x14ac:dyDescent="0.25">
      <c r="A10" s="22" t="s">
        <v>8</v>
      </c>
      <c r="FU10" s="45">
        <f t="shared" si="0"/>
        <v>0</v>
      </c>
      <c r="FV10" s="45">
        <f t="shared" si="1"/>
        <v>0</v>
      </c>
      <c r="FW10" s="45">
        <f t="shared" si="2"/>
        <v>0</v>
      </c>
      <c r="FX10" s="45">
        <f t="shared" si="3"/>
        <v>0</v>
      </c>
      <c r="FY10" s="45">
        <f t="shared" si="4"/>
        <v>0</v>
      </c>
      <c r="FZ10" s="45">
        <f t="shared" si="5"/>
        <v>0</v>
      </c>
      <c r="GA10" s="45">
        <f t="shared" si="6"/>
        <v>0</v>
      </c>
      <c r="GB10" s="45">
        <f t="shared" si="7"/>
        <v>0</v>
      </c>
      <c r="GC10" s="45">
        <f t="shared" si="8"/>
        <v>0</v>
      </c>
      <c r="GD10" s="45">
        <f t="shared" si="9"/>
        <v>0</v>
      </c>
      <c r="GE10" s="45">
        <f t="shared" si="10"/>
        <v>0</v>
      </c>
      <c r="GF10" s="45">
        <f t="shared" si="11"/>
        <v>0</v>
      </c>
      <c r="GG10" s="45">
        <f t="shared" si="12"/>
        <v>0</v>
      </c>
      <c r="GH10" s="45">
        <f t="shared" si="13"/>
        <v>0</v>
      </c>
      <c r="GI10" s="45">
        <f t="shared" si="14"/>
        <v>0</v>
      </c>
      <c r="GJ10" s="45">
        <f t="shared" si="15"/>
        <v>0</v>
      </c>
      <c r="GK10" s="45">
        <f t="shared" si="16"/>
        <v>0</v>
      </c>
      <c r="GL10" s="45">
        <f t="shared" si="17"/>
        <v>0</v>
      </c>
      <c r="GM10" s="45">
        <f t="shared" si="18"/>
        <v>0</v>
      </c>
      <c r="GN10" s="45">
        <f t="shared" si="19"/>
        <v>0</v>
      </c>
      <c r="GO10" s="45">
        <f t="shared" si="20"/>
        <v>0</v>
      </c>
      <c r="GP10" s="45">
        <f t="shared" si="21"/>
        <v>0</v>
      </c>
      <c r="GQ10" s="45">
        <f t="shared" si="22"/>
        <v>0</v>
      </c>
      <c r="GR10" s="45">
        <f t="shared" si="23"/>
        <v>0</v>
      </c>
      <c r="GS10" s="45">
        <f t="shared" si="24"/>
        <v>0</v>
      </c>
      <c r="GT10" s="45">
        <f t="shared" si="25"/>
        <v>0</v>
      </c>
      <c r="GU10" s="45">
        <f t="shared" si="26"/>
        <v>0</v>
      </c>
      <c r="GV10" s="45">
        <f t="shared" si="27"/>
        <v>0</v>
      </c>
      <c r="GW10" s="45">
        <f t="shared" si="28"/>
        <v>0</v>
      </c>
      <c r="GX10" s="45">
        <f t="shared" si="29"/>
        <v>0</v>
      </c>
      <c r="GY10" s="45">
        <f t="shared" si="30"/>
        <v>0</v>
      </c>
      <c r="GZ10" s="45">
        <f t="shared" si="31"/>
        <v>0</v>
      </c>
      <c r="HA10" s="45">
        <f t="shared" si="32"/>
        <v>0</v>
      </c>
      <c r="HB10" s="45">
        <f t="shared" si="33"/>
        <v>0</v>
      </c>
      <c r="HC10" s="45">
        <f t="shared" si="34"/>
        <v>0</v>
      </c>
      <c r="HD10" s="45">
        <f t="shared" si="35"/>
        <v>0</v>
      </c>
      <c r="HE10" s="45">
        <f t="shared" si="36"/>
        <v>0</v>
      </c>
      <c r="HF10" s="45">
        <f t="shared" si="37"/>
        <v>0</v>
      </c>
      <c r="HG10" s="45">
        <f t="shared" si="38"/>
        <v>0</v>
      </c>
      <c r="HH10" s="45">
        <f t="shared" si="39"/>
        <v>0</v>
      </c>
      <c r="HI10" s="45">
        <f t="shared" si="40"/>
        <v>0</v>
      </c>
      <c r="HJ10" s="45">
        <f t="shared" si="41"/>
        <v>0</v>
      </c>
      <c r="HK10" s="45">
        <f t="shared" si="42"/>
        <v>0</v>
      </c>
      <c r="HL10" s="45">
        <f t="shared" si="43"/>
        <v>0</v>
      </c>
      <c r="HM10" s="45">
        <f t="shared" si="44"/>
        <v>0</v>
      </c>
      <c r="HN10" s="45">
        <f t="shared" si="45"/>
        <v>0</v>
      </c>
      <c r="HO10" s="45">
        <f t="shared" si="46"/>
        <v>0</v>
      </c>
      <c r="HP10" s="45">
        <f t="shared" si="47"/>
        <v>0</v>
      </c>
      <c r="HQ10" s="45">
        <f t="shared" si="48"/>
        <v>0</v>
      </c>
      <c r="HR10" s="45">
        <f t="shared" si="49"/>
        <v>0</v>
      </c>
      <c r="HS10" s="45">
        <f t="shared" si="50"/>
        <v>0</v>
      </c>
      <c r="HT10" s="45">
        <f t="shared" si="51"/>
        <v>0</v>
      </c>
      <c r="HU10" s="45">
        <f t="shared" si="52"/>
        <v>0</v>
      </c>
      <c r="HV10" s="45">
        <f t="shared" si="53"/>
        <v>0</v>
      </c>
      <c r="HW10" s="45">
        <f t="shared" si="54"/>
        <v>0</v>
      </c>
      <c r="HX10" s="45">
        <f t="shared" si="55"/>
        <v>0</v>
      </c>
    </row>
    <row r="11" spans="1:232" x14ac:dyDescent="0.25">
      <c r="A11" s="22" t="s">
        <v>9</v>
      </c>
      <c r="B11" s="109">
        <v>34117.988117000001</v>
      </c>
      <c r="C11" s="109">
        <v>1856.2081658</v>
      </c>
      <c r="D11" s="109">
        <v>52117.323984000002</v>
      </c>
      <c r="E11" s="109">
        <v>9409.8946825000003</v>
      </c>
      <c r="F11" s="109">
        <v>8610.7906485000003</v>
      </c>
      <c r="G11" s="109">
        <v>31213.475880000002</v>
      </c>
      <c r="H11" s="109">
        <v>3339.4145549999998</v>
      </c>
      <c r="I11" s="109">
        <v>23.447805002999999</v>
      </c>
      <c r="J11" s="109">
        <v>9.4288551263000002</v>
      </c>
      <c r="L11" s="109">
        <v>1.1704968018999999</v>
      </c>
      <c r="M11" s="109">
        <v>11.662610698</v>
      </c>
      <c r="N11" s="109">
        <v>3.4490557999999998E-2</v>
      </c>
      <c r="O11" s="109">
        <v>0.16699760080000001</v>
      </c>
      <c r="P11" s="109">
        <v>0.30099010279999999</v>
      </c>
      <c r="Q11" s="109">
        <v>4.2535604084000003</v>
      </c>
      <c r="R11" s="109">
        <v>5.9964783899999999E-2</v>
      </c>
      <c r="S11" s="109">
        <v>0.71457400000000004</v>
      </c>
      <c r="T11" s="109">
        <v>0.2731758943</v>
      </c>
      <c r="U11" s="109">
        <v>4.7421554300000002E-2</v>
      </c>
      <c r="V11" s="109">
        <v>0.92355432459999998</v>
      </c>
      <c r="W11" s="109">
        <v>5.13E-4</v>
      </c>
      <c r="Y11" s="109">
        <v>6.9499999999999998E-4</v>
      </c>
      <c r="Z11" s="109">
        <v>164.70070111000001</v>
      </c>
      <c r="AA11" s="109">
        <v>712.98944332999997</v>
      </c>
      <c r="AB11" s="109">
        <v>0.2182159397</v>
      </c>
      <c r="AC11" s="109">
        <v>3.7655227705000001</v>
      </c>
      <c r="AD11" s="109">
        <v>5.0180863814999999</v>
      </c>
      <c r="AE11" s="109">
        <v>0.39768254269999997</v>
      </c>
      <c r="AF11" s="109">
        <v>5.8018460000000003</v>
      </c>
      <c r="AG11" s="109">
        <v>2.4627048830999998</v>
      </c>
      <c r="AH11" s="109">
        <v>0.55191174060000003</v>
      </c>
      <c r="AI11" s="109">
        <v>5.5588173099999999E-2</v>
      </c>
      <c r="AJ11" s="109">
        <v>2.2293478500000002E-2</v>
      </c>
      <c r="AL11" s="109">
        <v>40.633570376999998</v>
      </c>
      <c r="AN11" s="109">
        <v>1.21603948E-2</v>
      </c>
      <c r="AO11" s="109">
        <v>14.85227413</v>
      </c>
      <c r="AP11" s="109">
        <v>4.1608245999999998E-3</v>
      </c>
      <c r="AQ11" s="109">
        <v>2.0793850000000002E-6</v>
      </c>
      <c r="AR11" s="109">
        <v>1.8536200000000001E-5</v>
      </c>
      <c r="AT11" s="109">
        <v>2.2642870999999999E-6</v>
      </c>
      <c r="AU11" s="109">
        <v>3.4006700000000001E-5</v>
      </c>
      <c r="AV11" s="109">
        <v>3.65955E-4</v>
      </c>
      <c r="AW11" s="109">
        <v>6.0164815999999999E-3</v>
      </c>
      <c r="AX11" s="109">
        <v>7.6224034404000003</v>
      </c>
      <c r="AY11" s="109">
        <v>81.682869388</v>
      </c>
      <c r="AZ11" s="109">
        <v>1.9114750893000001</v>
      </c>
      <c r="BA11" s="109">
        <v>8.0329867052000008</v>
      </c>
      <c r="BE11" s="109">
        <v>5.9000640000000004E-4</v>
      </c>
      <c r="BG11" s="109" t="s">
        <v>9</v>
      </c>
      <c r="BH11" s="109">
        <v>0</v>
      </c>
      <c r="BI11" s="109">
        <v>5.2589859214595904</v>
      </c>
      <c r="BJ11" s="109">
        <v>0</v>
      </c>
      <c r="BK11" s="109">
        <v>9.4289249954711796</v>
      </c>
      <c r="BL11" s="109">
        <v>0</v>
      </c>
      <c r="BM11" s="109">
        <v>23.447810233386601</v>
      </c>
      <c r="BN11" s="109">
        <v>23.447810233386601</v>
      </c>
      <c r="BO11" s="109">
        <v>2.1198902998373501E-2</v>
      </c>
      <c r="BP11" s="109">
        <v>4.6218208757860903E-2</v>
      </c>
      <c r="BQ11" s="109">
        <v>0.47990341896869898</v>
      </c>
      <c r="BR11" s="109">
        <v>0.69059226879771995</v>
      </c>
      <c r="BS11" s="109">
        <v>11.6625759696758</v>
      </c>
      <c r="BT11" s="109">
        <v>5.9000471351435999E-4</v>
      </c>
      <c r="BU11" s="109">
        <v>1.10369909527736E-2</v>
      </c>
      <c r="BV11" s="109">
        <v>2.3453614834476898E-2</v>
      </c>
      <c r="BW11" s="109">
        <v>6.9498987004414699E-4</v>
      </c>
      <c r="BX11" s="109">
        <v>0.16699742578089899</v>
      </c>
      <c r="BY11" s="109">
        <v>7.2237564654177494E-2</v>
      </c>
      <c r="BZ11" s="109">
        <v>0.228752319130056</v>
      </c>
      <c r="CA11" s="109">
        <v>4.25356778566531</v>
      </c>
      <c r="CB11" s="109">
        <v>0</v>
      </c>
      <c r="CC11" s="109">
        <v>3746.9046075885599</v>
      </c>
      <c r="CD11" s="109">
        <v>5.9964339360176297E-2</v>
      </c>
      <c r="CE11" s="109">
        <v>7.9221037748375397E-2</v>
      </c>
      <c r="CF11" s="109">
        <v>0.19395490039111099</v>
      </c>
      <c r="CG11" s="109">
        <v>0.71456527226309996</v>
      </c>
      <c r="CH11" s="109">
        <v>4.7421297498640297E-2</v>
      </c>
      <c r="CI11" s="109">
        <v>0.39767925562165302</v>
      </c>
      <c r="CJ11" s="109">
        <v>0.92357548296893199</v>
      </c>
      <c r="CK11" s="109">
        <v>0</v>
      </c>
      <c r="CL11" s="109">
        <v>5.5587758452887798E-2</v>
      </c>
      <c r="CM11" s="109">
        <v>1.21603257191201E-2</v>
      </c>
      <c r="CN11" s="109">
        <v>34117.9691206344</v>
      </c>
      <c r="CO11" s="109">
        <v>5.1302006007815598E-4</v>
      </c>
      <c r="CP11" s="109">
        <v>0</v>
      </c>
      <c r="CQ11" s="109">
        <v>633.10539432819201</v>
      </c>
      <c r="CR11" s="109">
        <v>205.304497338685</v>
      </c>
      <c r="CS11" s="109">
        <v>1.05306532332611</v>
      </c>
      <c r="CT11" s="109">
        <v>7.6224293705890398</v>
      </c>
      <c r="CU11" s="109">
        <v>589.24683509383101</v>
      </c>
      <c r="CV11" s="109">
        <v>0</v>
      </c>
      <c r="CW11" s="109">
        <v>0</v>
      </c>
      <c r="CX11" s="109">
        <v>164.701360352911</v>
      </c>
      <c r="CY11" s="109">
        <v>164.701360352911</v>
      </c>
      <c r="CZ11" s="109">
        <v>712.98804277773502</v>
      </c>
      <c r="DA11" s="109">
        <v>81.682881486020193</v>
      </c>
      <c r="DB11" s="109">
        <v>0.10094935945617201</v>
      </c>
      <c r="DC11" s="109">
        <v>8.7790958280418496E-2</v>
      </c>
      <c r="DD11" s="109">
        <v>0</v>
      </c>
      <c r="DE11" s="109">
        <v>3.6736523933008498</v>
      </c>
      <c r="DF11" s="109">
        <v>2.38819657919827E-2</v>
      </c>
      <c r="DG11" s="109">
        <v>1.1628354007994199</v>
      </c>
      <c r="DH11" s="109">
        <v>5.5565827918230499E-3</v>
      </c>
      <c r="DI11" s="109">
        <v>0.97903562776520703</v>
      </c>
      <c r="DJ11" s="109">
        <v>2.7864860456215599</v>
      </c>
      <c r="DK11" s="109">
        <v>1.65595899607788</v>
      </c>
      <c r="DL11" s="109">
        <v>3.3620987925926902</v>
      </c>
      <c r="DM11" s="109">
        <v>5.8018665577583297</v>
      </c>
      <c r="DN11" s="109">
        <v>1.9114642127915</v>
      </c>
      <c r="DO11" s="109">
        <v>2.4627010066501702</v>
      </c>
      <c r="DP11" s="109">
        <v>1856.2077173155601</v>
      </c>
      <c r="DQ11" s="109">
        <v>0</v>
      </c>
      <c r="DR11" s="109">
        <v>0.22628374642988999</v>
      </c>
      <c r="DS11" s="109">
        <v>0.32562768827196198</v>
      </c>
      <c r="DT11" s="109">
        <v>3758.1107250560799</v>
      </c>
      <c r="DU11" s="109">
        <v>47101.031380308697</v>
      </c>
      <c r="DV11" s="109">
        <v>5233.4472195505796</v>
      </c>
      <c r="DW11" s="109">
        <v>52334.4785998593</v>
      </c>
      <c r="DX11" s="109">
        <v>8.6472267343485597E-6</v>
      </c>
      <c r="DY11" s="109">
        <v>65.065118940849501</v>
      </c>
      <c r="DZ11" s="109">
        <v>4.1608052854581103E-3</v>
      </c>
      <c r="EA11" s="109">
        <v>2.0793875156445401E-6</v>
      </c>
      <c r="EB11" s="109">
        <v>1.8536382954832799E-5</v>
      </c>
      <c r="EC11" s="109">
        <v>0</v>
      </c>
      <c r="ED11" s="109">
        <v>2.2642760373154298E-6</v>
      </c>
      <c r="EE11" s="109">
        <v>3.4006431768532297E-5</v>
      </c>
      <c r="EF11" s="109">
        <v>3.6595581028908502E-4</v>
      </c>
      <c r="EG11" s="109">
        <v>6.0164494517944596E-3</v>
      </c>
      <c r="EH11" s="109">
        <v>266.18559350827002</v>
      </c>
      <c r="EI11" s="109">
        <v>322.49426285794999</v>
      </c>
      <c r="EJ11" s="109">
        <v>182.97389570751201</v>
      </c>
      <c r="EK11" s="109">
        <v>141.85745985973</v>
      </c>
      <c r="EL11" s="109">
        <v>472.33454303598398</v>
      </c>
      <c r="EM11" s="109">
        <v>180.44614758186</v>
      </c>
      <c r="EN11" s="109">
        <v>6.6396124274541501E-2</v>
      </c>
      <c r="EO11" s="109">
        <v>2.9476992578580899E-2</v>
      </c>
      <c r="EP11" s="109">
        <v>80.015932650583906</v>
      </c>
      <c r="EQ11" s="109">
        <v>9410.2136973526594</v>
      </c>
      <c r="ER11" s="109">
        <v>8611.1077785985999</v>
      </c>
      <c r="ES11" s="109">
        <v>799.10591875405805</v>
      </c>
      <c r="ET11" s="109">
        <v>0.94348475856633496</v>
      </c>
      <c r="EU11" s="109">
        <v>1.1967268476209301</v>
      </c>
      <c r="EV11" s="109">
        <v>2551.7935424176899</v>
      </c>
      <c r="EW11" s="109">
        <v>31.018307557995101</v>
      </c>
      <c r="EX11" s="109">
        <v>849.525333652011</v>
      </c>
      <c r="EY11" s="109">
        <v>208.18763115637901</v>
      </c>
      <c r="EZ11" s="109">
        <v>101.748104440329</v>
      </c>
      <c r="FA11" s="109">
        <v>2123.9733700998099</v>
      </c>
      <c r="FB11" s="109">
        <v>2.22753122847269E-2</v>
      </c>
      <c r="FC11" s="109">
        <v>84.621564770381198</v>
      </c>
      <c r="FD11" s="109">
        <v>521.89607244531101</v>
      </c>
      <c r="FE11" s="109">
        <v>879.83000733157996</v>
      </c>
      <c r="FF11" s="109">
        <v>17.115229423084401</v>
      </c>
      <c r="FG11" s="109">
        <v>0</v>
      </c>
      <c r="FH11" s="109">
        <v>30874.1005576922</v>
      </c>
      <c r="FI11" s="109">
        <v>207.71882899467599</v>
      </c>
      <c r="FJ11" s="109">
        <v>8.0329686326842396</v>
      </c>
      <c r="FK11" s="109">
        <v>549.45141230636898</v>
      </c>
      <c r="FL11" s="109">
        <v>2.7100029165054602</v>
      </c>
      <c r="FM11" s="109">
        <v>51.0347100881092</v>
      </c>
      <c r="FN11" s="109">
        <v>40.633657043106602</v>
      </c>
      <c r="FO11" s="109">
        <v>1.11664555796226E-2</v>
      </c>
      <c r="FP11" s="109">
        <v>9.1557073941333798</v>
      </c>
      <c r="FQ11" s="109">
        <v>3339.4124911157</v>
      </c>
      <c r="FR11" s="109">
        <v>14.852331144067</v>
      </c>
      <c r="FS11" s="109">
        <v>107.070873465125</v>
      </c>
      <c r="FU11" s="45">
        <f t="shared" si="0"/>
        <v>-5.5678446032788049E-7</v>
      </c>
      <c r="FV11" s="45">
        <f t="shared" si="1"/>
        <v>-2.4161322427125272E-7</v>
      </c>
      <c r="FW11" s="45">
        <f t="shared" si="2"/>
        <v>4.1666493837243775E-3</v>
      </c>
      <c r="FX11" s="45">
        <f t="shared" si="3"/>
        <v>3.3902064095621783E-5</v>
      </c>
      <c r="FY11" s="45">
        <f t="shared" si="4"/>
        <v>3.6829382056203558E-5</v>
      </c>
      <c r="FZ11" s="45">
        <f t="shared" si="5"/>
        <v>-1.0872718040519681E-2</v>
      </c>
      <c r="GA11" s="45">
        <f t="shared" si="6"/>
        <v>-6.1803776254633893E-7</v>
      </c>
      <c r="GB11" s="45">
        <f t="shared" si="7"/>
        <v>2.2306508440264194E-7</v>
      </c>
      <c r="GC11" s="45">
        <f t="shared" si="8"/>
        <v>7.4101436752869262E-6</v>
      </c>
      <c r="GD11" s="45">
        <f t="shared" si="9"/>
        <v>0</v>
      </c>
      <c r="GE11" s="45">
        <f t="shared" si="10"/>
        <v>-9.5184675356639454E-7</v>
      </c>
      <c r="GF11" s="45">
        <f t="shared" si="11"/>
        <v>-2.9777487305074958E-6</v>
      </c>
      <c r="GG11" s="45">
        <f t="shared" si="12"/>
        <v>1.385516885432177E-6</v>
      </c>
      <c r="GH11" s="45">
        <f t="shared" si="13"/>
        <v>-1.0480336255074548E-6</v>
      </c>
      <c r="GI11" s="45">
        <f t="shared" si="14"/>
        <v>-7.2765105706064465E-7</v>
      </c>
      <c r="GJ11" s="45">
        <f t="shared" si="15"/>
        <v>1.7343741716187936E-6</v>
      </c>
      <c r="GK11" s="45">
        <f t="shared" si="16"/>
        <v>-7.4133482152322165E-6</v>
      </c>
      <c r="GL11" s="45">
        <f t="shared" si="17"/>
        <v>-1.2213902129216373E-5</v>
      </c>
      <c r="GM11" s="45">
        <f t="shared" si="18"/>
        <v>1.6048080115841571E-7</v>
      </c>
      <c r="GN11" s="45">
        <f t="shared" si="19"/>
        <v>-5.4152876997717927E-6</v>
      </c>
      <c r="GO11" s="45">
        <f t="shared" si="20"/>
        <v>2.2909717781009858E-5</v>
      </c>
      <c r="GP11" s="45">
        <f t="shared" si="21"/>
        <v>3.9103466190996846E-5</v>
      </c>
      <c r="GQ11" s="45">
        <f t="shared" si="22"/>
        <v>0</v>
      </c>
      <c r="GR11" s="45">
        <f t="shared" si="23"/>
        <v>-1.4575476047461178E-5</v>
      </c>
      <c r="GS11" s="45">
        <f t="shared" si="24"/>
        <v>4.0026721595077447E-6</v>
      </c>
      <c r="GT11" s="45">
        <f t="shared" si="25"/>
        <v>-1.9643380109708391E-6</v>
      </c>
      <c r="GU11" s="45">
        <f t="shared" si="26"/>
        <v>6.2810039141544481E-6</v>
      </c>
      <c r="GV11" s="45">
        <f t="shared" si="27"/>
        <v>-2.9135748208604209E-7</v>
      </c>
      <c r="GW11" s="45">
        <f t="shared" si="28"/>
        <v>-5.6979548090036213E-6</v>
      </c>
      <c r="GX11" s="45">
        <f t="shared" si="29"/>
        <v>-8.2655837106689177E-6</v>
      </c>
      <c r="GY11" s="45">
        <f t="shared" si="30"/>
        <v>3.5433133401733531E-6</v>
      </c>
      <c r="GZ11" s="45">
        <f t="shared" si="31"/>
        <v>-1.574061860265065E-6</v>
      </c>
      <c r="HA11" s="45">
        <f t="shared" si="32"/>
        <v>-5.5425193111785589E-7</v>
      </c>
      <c r="HB11" s="45">
        <f t="shared" si="33"/>
        <v>-7.4592685651922249E-6</v>
      </c>
      <c r="HC11" s="45">
        <f t="shared" si="34"/>
        <v>-8.1486679044283925E-4</v>
      </c>
      <c r="HD11" s="45">
        <f t="shared" si="35"/>
        <v>0</v>
      </c>
      <c r="HE11" s="45">
        <f t="shared" si="36"/>
        <v>2.1328695903420645E-6</v>
      </c>
      <c r="HF11" s="45">
        <f t="shared" si="37"/>
        <v>0</v>
      </c>
      <c r="HG11" s="45">
        <f t="shared" si="38"/>
        <v>-5.6808089734150937E-6</v>
      </c>
      <c r="HH11" s="45">
        <f t="shared" si="39"/>
        <v>3.8387432457108184E-6</v>
      </c>
      <c r="HI11" s="45">
        <f t="shared" si="40"/>
        <v>-4.6419985811154451E-6</v>
      </c>
      <c r="HJ11" s="45">
        <f t="shared" si="41"/>
        <v>1.2098021962705306E-6</v>
      </c>
      <c r="HK11" s="45">
        <f t="shared" si="42"/>
        <v>9.8701369643607907E-6</v>
      </c>
      <c r="HL11" s="45">
        <f t="shared" si="43"/>
        <v>0</v>
      </c>
      <c r="HM11" s="45">
        <f t="shared" si="44"/>
        <v>-4.8857252112664594E-6</v>
      </c>
      <c r="HN11" s="45">
        <f t="shared" si="45"/>
        <v>-7.8876064923658038E-6</v>
      </c>
      <c r="HO11" s="45">
        <f t="shared" si="46"/>
        <v>2.2141768387245274E-6</v>
      </c>
      <c r="HP11" s="45">
        <f t="shared" si="47"/>
        <v>-5.3433564128839426E-6</v>
      </c>
      <c r="HQ11" s="45">
        <f t="shared" si="48"/>
        <v>3.4018389661821509E-6</v>
      </c>
      <c r="HR11" s="45">
        <f t="shared" si="49"/>
        <v>1.4810963771712967E-7</v>
      </c>
      <c r="HS11" s="45">
        <f t="shared" si="50"/>
        <v>-5.6901126051563985E-6</v>
      </c>
      <c r="HT11" s="45">
        <f t="shared" si="51"/>
        <v>-2.2497878341499352E-6</v>
      </c>
      <c r="HU11" s="45">
        <f t="shared" si="52"/>
        <v>0</v>
      </c>
      <c r="HV11" s="45">
        <f t="shared" si="53"/>
        <v>0</v>
      </c>
      <c r="HW11" s="45">
        <f t="shared" si="54"/>
        <v>0</v>
      </c>
      <c r="HX11" s="45">
        <f t="shared" si="55"/>
        <v>-2.8584192307924422E-6</v>
      </c>
    </row>
    <row r="12" spans="1:232" x14ac:dyDescent="0.25">
      <c r="A12" s="22" t="s">
        <v>10</v>
      </c>
      <c r="B12" s="109">
        <v>11357.359200000001</v>
      </c>
      <c r="C12" s="109">
        <v>829.29108719999999</v>
      </c>
      <c r="D12" s="109">
        <v>29491.977900000002</v>
      </c>
      <c r="E12" s="109">
        <v>2640.8722732000001</v>
      </c>
      <c r="F12" s="109">
        <v>2346.7457546999999</v>
      </c>
      <c r="G12" s="109">
        <v>17751.801800000001</v>
      </c>
      <c r="H12" s="109">
        <v>1145.6093530000001</v>
      </c>
      <c r="I12" s="109">
        <v>7.3588608202000003</v>
      </c>
      <c r="J12" s="109">
        <v>5.4671793602000003</v>
      </c>
      <c r="L12" s="109">
        <v>2.4076874200000001E-2</v>
      </c>
      <c r="M12" s="109">
        <v>7.0651318696000001</v>
      </c>
      <c r="N12" s="109">
        <v>1.834874E-4</v>
      </c>
      <c r="O12" s="109">
        <v>2.0648396400000001E-2</v>
      </c>
      <c r="P12" s="109">
        <v>2.3440476799999999E-2</v>
      </c>
      <c r="Q12" s="109">
        <v>4.9916799999999997E-2</v>
      </c>
      <c r="R12" s="109">
        <v>3.1059300000000001E-2</v>
      </c>
      <c r="T12" s="109">
        <v>6.6229178299999997E-2</v>
      </c>
      <c r="U12" s="109">
        <v>3.21689E-2</v>
      </c>
      <c r="V12" s="109">
        <v>3.3278500000000003E-2</v>
      </c>
      <c r="Z12" s="109">
        <v>122.24177261</v>
      </c>
      <c r="AA12" s="109">
        <v>1.8499285999999999</v>
      </c>
      <c r="AB12" s="109">
        <v>1.3131320000000001E-3</v>
      </c>
      <c r="AC12" s="109">
        <v>0.5691188318</v>
      </c>
      <c r="AD12" s="109">
        <v>4.7508513500000002E-2</v>
      </c>
      <c r="AE12" s="109">
        <v>0.321689</v>
      </c>
      <c r="AG12" s="109">
        <v>0.63126109009999998</v>
      </c>
      <c r="AH12" s="109">
        <v>2.83158027E-2</v>
      </c>
      <c r="AI12" s="109">
        <v>4.2151500000000001E-2</v>
      </c>
      <c r="AJ12" s="109">
        <v>3.6605400000000003E-2</v>
      </c>
      <c r="AL12" s="109">
        <v>21.975379005000001</v>
      </c>
      <c r="AN12" s="109">
        <v>1.9967100000000002E-2</v>
      </c>
      <c r="AO12" s="109">
        <v>10.32881079</v>
      </c>
      <c r="AP12" s="109">
        <v>4.5107559999999999E-4</v>
      </c>
      <c r="AU12" s="109">
        <v>4.6477323000000003E-6</v>
      </c>
      <c r="AV12" s="109">
        <v>2.3624858999999999E-6</v>
      </c>
      <c r="AW12" s="109">
        <v>4.5291478999999997E-3</v>
      </c>
      <c r="AX12" s="109">
        <v>5.1849273450000002</v>
      </c>
      <c r="AY12" s="109">
        <v>16.294678642000001</v>
      </c>
      <c r="AZ12" s="109">
        <v>2.55132E-2</v>
      </c>
      <c r="BA12" s="109">
        <v>2.1076111000000002</v>
      </c>
      <c r="BE12" s="109">
        <v>4.3270099999999998E-5</v>
      </c>
      <c r="BG12" s="109" t="s">
        <v>10</v>
      </c>
      <c r="BH12" s="109">
        <v>0</v>
      </c>
      <c r="BI12" s="109">
        <v>1.86530427066111</v>
      </c>
      <c r="BJ12" s="109">
        <v>0</v>
      </c>
      <c r="BK12" s="109">
        <v>5.4671279470438501</v>
      </c>
      <c r="BL12" s="109">
        <v>0</v>
      </c>
      <c r="BM12" s="109">
        <v>7.3588453802162599</v>
      </c>
      <c r="BN12" s="109">
        <v>7.3588453802162599</v>
      </c>
      <c r="BO12" s="109">
        <v>0.168794723457729</v>
      </c>
      <c r="BP12" s="109">
        <v>1.24704751832317</v>
      </c>
      <c r="BQ12" s="109">
        <v>9.8715226423161696E-3</v>
      </c>
      <c r="BR12" s="109">
        <v>1.4205366180043999E-2</v>
      </c>
      <c r="BS12" s="109">
        <v>7.0650706203223299</v>
      </c>
      <c r="BT12" s="109">
        <v>4.3269365363488401E-5</v>
      </c>
      <c r="BU12" s="109">
        <v>5.8716366000319602E-5</v>
      </c>
      <c r="BV12" s="109">
        <v>1.2477306205459701E-4</v>
      </c>
      <c r="BW12" s="109">
        <v>0</v>
      </c>
      <c r="BX12" s="109">
        <v>2.06483988258712E-2</v>
      </c>
      <c r="BY12" s="109">
        <v>5.6256843077211304E-3</v>
      </c>
      <c r="BZ12" s="109">
        <v>1.7814778534690202E-2</v>
      </c>
      <c r="CA12" s="109">
        <v>4.9916114294833398E-2</v>
      </c>
      <c r="CB12" s="109">
        <v>0</v>
      </c>
      <c r="CC12" s="109">
        <v>2070.60896715134</v>
      </c>
      <c r="CD12" s="109">
        <v>3.1058893461806299E-2</v>
      </c>
      <c r="CE12" s="109">
        <v>1.9206455105408499E-2</v>
      </c>
      <c r="CF12" s="109">
        <v>4.7022668151520501E-2</v>
      </c>
      <c r="CG12" s="109">
        <v>0</v>
      </c>
      <c r="CH12" s="109">
        <v>3.2168591336203298E-2</v>
      </c>
      <c r="CI12" s="109">
        <v>0.32168514958382199</v>
      </c>
      <c r="CJ12" s="109">
        <v>3.3278160159303197E-2</v>
      </c>
      <c r="CK12" s="109">
        <v>0</v>
      </c>
      <c r="CL12" s="109">
        <v>4.2150921786757903E-2</v>
      </c>
      <c r="CM12" s="109">
        <v>1.9966759880840099E-2</v>
      </c>
      <c r="CN12" s="109">
        <v>11357.351732790799</v>
      </c>
      <c r="CO12" s="109">
        <v>0</v>
      </c>
      <c r="CP12" s="109">
        <v>0</v>
      </c>
      <c r="CQ12" s="109">
        <v>36.231521922839498</v>
      </c>
      <c r="CR12" s="109">
        <v>29.253391017282201</v>
      </c>
      <c r="CS12" s="109">
        <v>0.44847503229882801</v>
      </c>
      <c r="CT12" s="109">
        <v>5.1849266896615296</v>
      </c>
      <c r="CU12" s="109">
        <v>37.297135407981401</v>
      </c>
      <c r="CV12" s="109">
        <v>0</v>
      </c>
      <c r="CW12" s="109">
        <v>0</v>
      </c>
      <c r="CX12" s="109">
        <v>122.241675738578</v>
      </c>
      <c r="CY12" s="109">
        <v>122.241675738578</v>
      </c>
      <c r="CZ12" s="109">
        <v>1.8499089738719201</v>
      </c>
      <c r="DA12" s="109">
        <v>16.294812725568899</v>
      </c>
      <c r="DB12" s="109">
        <v>5.2460486831486101E-4</v>
      </c>
      <c r="DC12" s="109">
        <v>6.5797643240731102E-4</v>
      </c>
      <c r="DD12" s="109">
        <v>0</v>
      </c>
      <c r="DE12" s="109">
        <v>8.2842660800998402</v>
      </c>
      <c r="DF12" s="109">
        <v>0</v>
      </c>
      <c r="DG12" s="109">
        <v>35.832821855473497</v>
      </c>
      <c r="DH12" s="109">
        <v>0.36669062676521402</v>
      </c>
      <c r="DI12" s="109">
        <v>0.14797058659016599</v>
      </c>
      <c r="DJ12" s="109">
        <v>0.42114673870820102</v>
      </c>
      <c r="DK12" s="109">
        <v>1.56776871031255E-2</v>
      </c>
      <c r="DL12" s="109">
        <v>3.1830494531161699E-2</v>
      </c>
      <c r="DM12" s="109">
        <v>0</v>
      </c>
      <c r="DN12" s="109">
        <v>2.5512848702822399E-2</v>
      </c>
      <c r="DO12" s="109">
        <v>0.631259666433025</v>
      </c>
      <c r="DP12" s="109">
        <v>829.29080643760597</v>
      </c>
      <c r="DQ12" s="109">
        <v>0</v>
      </c>
      <c r="DR12" s="109">
        <v>1.1609479767797E-2</v>
      </c>
      <c r="DS12" s="109">
        <v>1.6706361987573599E-2</v>
      </c>
      <c r="DT12" s="109">
        <v>1316.5177246016999</v>
      </c>
      <c r="DU12" s="109">
        <v>26547.7974721764</v>
      </c>
      <c r="DV12" s="109">
        <v>2949.7546377695999</v>
      </c>
      <c r="DW12" s="109">
        <v>29497.552109945998</v>
      </c>
      <c r="DX12" s="109">
        <v>0</v>
      </c>
      <c r="DY12" s="109">
        <v>18.623048419635001</v>
      </c>
      <c r="DZ12" s="109">
        <v>4.5107280805542298E-4</v>
      </c>
      <c r="EA12" s="109">
        <v>0</v>
      </c>
      <c r="EB12" s="109">
        <v>0</v>
      </c>
      <c r="EC12" s="109">
        <v>0</v>
      </c>
      <c r="ED12" s="109">
        <v>0</v>
      </c>
      <c r="EE12" s="109">
        <v>4.6476896881672402E-6</v>
      </c>
      <c r="EF12" s="109">
        <v>2.3624777801220199E-6</v>
      </c>
      <c r="EG12" s="109">
        <v>4.5290888933567598E-3</v>
      </c>
      <c r="EH12" s="109">
        <v>47.637577887945604</v>
      </c>
      <c r="EI12" s="109">
        <v>194.08834696420499</v>
      </c>
      <c r="EJ12" s="109">
        <v>40.2661260728473</v>
      </c>
      <c r="EK12" s="109">
        <v>48.626999705687297</v>
      </c>
      <c r="EL12" s="109">
        <v>131.47954335095901</v>
      </c>
      <c r="EM12" s="109">
        <v>39.153191327327903</v>
      </c>
      <c r="EN12" s="109">
        <v>0.104365658603261</v>
      </c>
      <c r="EO12" s="109">
        <v>1.3060433211528001E-4</v>
      </c>
      <c r="EP12" s="109">
        <v>36.359252280048203</v>
      </c>
      <c r="EQ12" s="109">
        <v>2640.9322321787299</v>
      </c>
      <c r="ER12" s="109">
        <v>2346.80592642477</v>
      </c>
      <c r="ES12" s="109">
        <v>294.12630575396503</v>
      </c>
      <c r="ET12" s="109">
        <v>0.50665640834008496</v>
      </c>
      <c r="EU12" s="109">
        <v>0.24763828616092601</v>
      </c>
      <c r="EV12" s="109">
        <v>470.15461854820302</v>
      </c>
      <c r="EW12" s="109">
        <v>42.2105402751368</v>
      </c>
      <c r="EX12" s="109">
        <v>277.762612776379</v>
      </c>
      <c r="EY12" s="109">
        <v>64.336472380404203</v>
      </c>
      <c r="EZ12" s="109">
        <v>31.866105176942899</v>
      </c>
      <c r="FA12" s="109">
        <v>694.80998999527003</v>
      </c>
      <c r="FB12" s="109">
        <v>3.6575699583987702E-2</v>
      </c>
      <c r="FC12" s="109">
        <v>16.586297331231201</v>
      </c>
      <c r="FD12" s="109">
        <v>127.433561883132</v>
      </c>
      <c r="FE12" s="109">
        <v>291.06288152354801</v>
      </c>
      <c r="FF12" s="109">
        <v>2.7877928878300802</v>
      </c>
      <c r="FG12" s="109">
        <v>0</v>
      </c>
      <c r="FH12" s="109">
        <v>17762.240759767701</v>
      </c>
      <c r="FI12" s="109">
        <v>134.51959373404401</v>
      </c>
      <c r="FJ12" s="109">
        <v>2.1075852596824198</v>
      </c>
      <c r="FK12" s="109">
        <v>333.82652866297298</v>
      </c>
      <c r="FL12" s="109">
        <v>2.7334080103617202</v>
      </c>
      <c r="FM12" s="109">
        <v>110.966072382948</v>
      </c>
      <c r="FN12" s="109">
        <v>21.975361872134702</v>
      </c>
      <c r="FO12" s="109">
        <v>0</v>
      </c>
      <c r="FP12" s="109">
        <v>2.5415010150905899</v>
      </c>
      <c r="FQ12" s="109">
        <v>1145.60892882642</v>
      </c>
      <c r="FR12" s="109">
        <v>10.3288058421894</v>
      </c>
      <c r="FS12" s="109">
        <v>250.169801687394</v>
      </c>
      <c r="FU12" s="45">
        <f t="shared" si="0"/>
        <v>-6.5747759403634247E-7</v>
      </c>
      <c r="FV12" s="45">
        <f t="shared" si="1"/>
        <v>-3.3855711023621227E-7</v>
      </c>
      <c r="FW12" s="45">
        <f t="shared" si="2"/>
        <v>1.8900766726794201E-4</v>
      </c>
      <c r="FX12" s="45">
        <f t="shared" si="3"/>
        <v>2.2704232740933166E-5</v>
      </c>
      <c r="FY12" s="45">
        <f t="shared" si="4"/>
        <v>2.5640495843886446E-5</v>
      </c>
      <c r="FZ12" s="45">
        <f t="shared" si="5"/>
        <v>5.880507165024791E-4</v>
      </c>
      <c r="GA12" s="45">
        <f t="shared" si="6"/>
        <v>-3.7026022786500626E-7</v>
      </c>
      <c r="GB12" s="45">
        <f t="shared" si="7"/>
        <v>-2.0981486289353142E-6</v>
      </c>
      <c r="GC12" s="45">
        <f t="shared" si="8"/>
        <v>-9.4039636827139398E-6</v>
      </c>
      <c r="GD12" s="45">
        <f t="shared" si="9"/>
        <v>0</v>
      </c>
      <c r="GE12" s="45">
        <f t="shared" si="10"/>
        <v>6.0731970638919502E-7</v>
      </c>
      <c r="GF12" s="45">
        <f t="shared" si="11"/>
        <v>-8.6692334694692377E-6</v>
      </c>
      <c r="GG12" s="45">
        <f t="shared" si="12"/>
        <v>1.1052829331075529E-5</v>
      </c>
      <c r="GH12" s="45">
        <f t="shared" si="13"/>
        <v>1.1748472624071638E-7</v>
      </c>
      <c r="GI12" s="45">
        <f t="shared" si="14"/>
        <v>-5.9544815522603384E-7</v>
      </c>
      <c r="GJ12" s="45">
        <f t="shared" si="15"/>
        <v>-1.3736961636142407E-5</v>
      </c>
      <c r="GK12" s="45">
        <f t="shared" si="16"/>
        <v>-1.3089097104661586E-5</v>
      </c>
      <c r="GL12" s="45">
        <f t="shared" si="17"/>
        <v>0</v>
      </c>
      <c r="GM12" s="45">
        <f t="shared" si="18"/>
        <v>-8.3110001366307213E-7</v>
      </c>
      <c r="GN12" s="45">
        <f t="shared" si="19"/>
        <v>-9.5950995123420317E-6</v>
      </c>
      <c r="GO12" s="45">
        <f t="shared" si="20"/>
        <v>-1.0212019676542374E-5</v>
      </c>
      <c r="GP12" s="45">
        <f t="shared" si="21"/>
        <v>0</v>
      </c>
      <c r="GQ12" s="45">
        <f t="shared" si="22"/>
        <v>0</v>
      </c>
      <c r="GR12" s="45">
        <f t="shared" si="23"/>
        <v>0</v>
      </c>
      <c r="GS12" s="45">
        <f t="shared" si="24"/>
        <v>-7.9245760212646612E-7</v>
      </c>
      <c r="GT12" s="45">
        <f t="shared" si="25"/>
        <v>-1.060912733595196E-5</v>
      </c>
      <c r="GU12" s="45">
        <f t="shared" si="26"/>
        <v>4.0843447156877561E-5</v>
      </c>
      <c r="GV12" s="45">
        <f t="shared" si="27"/>
        <v>-2.6470774622456804E-6</v>
      </c>
      <c r="GW12" s="45">
        <f t="shared" si="28"/>
        <v>-6.9853945819480609E-6</v>
      </c>
      <c r="GX12" s="45">
        <f t="shared" si="29"/>
        <v>-1.1969374700435542E-5</v>
      </c>
      <c r="GY12" s="45">
        <f t="shared" si="30"/>
        <v>0</v>
      </c>
      <c r="GZ12" s="45">
        <f t="shared" si="31"/>
        <v>-2.2552743980309615E-6</v>
      </c>
      <c r="HA12" s="45">
        <f t="shared" si="32"/>
        <v>1.3792782431258638E-6</v>
      </c>
      <c r="HB12" s="45">
        <f t="shared" si="33"/>
        <v>-1.3717500969091693E-5</v>
      </c>
      <c r="HC12" s="45">
        <f t="shared" si="34"/>
        <v>-8.1136706639734998E-4</v>
      </c>
      <c r="HD12" s="45">
        <f t="shared" si="35"/>
        <v>0</v>
      </c>
      <c r="HE12" s="45">
        <f t="shared" si="36"/>
        <v>-7.7963912681645629E-7</v>
      </c>
      <c r="HF12" s="45">
        <f t="shared" si="37"/>
        <v>0</v>
      </c>
      <c r="HG12" s="45">
        <f t="shared" si="38"/>
        <v>-1.7033978890382023E-5</v>
      </c>
      <c r="HH12" s="45">
        <f t="shared" si="39"/>
        <v>-4.7903003559057307E-7</v>
      </c>
      <c r="HI12" s="45">
        <f t="shared" si="40"/>
        <v>-6.1895269374034117E-6</v>
      </c>
      <c r="HJ12" s="45">
        <f t="shared" si="41"/>
        <v>0</v>
      </c>
      <c r="HK12" s="45">
        <f t="shared" si="42"/>
        <v>0</v>
      </c>
      <c r="HL12" s="45">
        <f t="shared" si="43"/>
        <v>0</v>
      </c>
      <c r="HM12" s="45">
        <f t="shared" si="44"/>
        <v>0</v>
      </c>
      <c r="HN12" s="45">
        <f t="shared" si="45"/>
        <v>-9.168306178071416E-6</v>
      </c>
      <c r="HO12" s="45">
        <f t="shared" si="46"/>
        <v>-3.4370059013069084E-6</v>
      </c>
      <c r="HP12" s="45">
        <f t="shared" si="47"/>
        <v>-1.3028199684083568E-5</v>
      </c>
      <c r="HQ12" s="45">
        <f t="shared" si="48"/>
        <v>-1.2639299010292157E-7</v>
      </c>
      <c r="HR12" s="45">
        <f t="shared" si="49"/>
        <v>8.2286721846076915E-6</v>
      </c>
      <c r="HS12" s="45">
        <f t="shared" si="50"/>
        <v>-1.3769232303321454E-5</v>
      </c>
      <c r="HT12" s="45">
        <f t="shared" si="51"/>
        <v>-1.2260477077744608E-5</v>
      </c>
      <c r="HU12" s="45">
        <f t="shared" si="52"/>
        <v>0</v>
      </c>
      <c r="HV12" s="45">
        <f t="shared" si="53"/>
        <v>0</v>
      </c>
      <c r="HW12" s="45">
        <f t="shared" si="54"/>
        <v>0</v>
      </c>
      <c r="HX12" s="45">
        <f t="shared" si="55"/>
        <v>-1.6977924978139341E-5</v>
      </c>
    </row>
    <row r="13" spans="1:232" x14ac:dyDescent="0.25">
      <c r="A13" s="22" t="s">
        <v>12</v>
      </c>
      <c r="B13" s="109">
        <v>2277.8110139999999</v>
      </c>
      <c r="D13" s="109">
        <v>1244.1722500000001</v>
      </c>
      <c r="E13" s="109">
        <v>143.8922857</v>
      </c>
      <c r="F13" s="109">
        <v>127.0091152</v>
      </c>
      <c r="G13" s="109">
        <v>58.209847199999999</v>
      </c>
      <c r="H13" s="109">
        <v>67.191393599999998</v>
      </c>
      <c r="I13" s="109">
        <v>0.3966142587</v>
      </c>
      <c r="J13" s="109">
        <v>2.6769123369000001</v>
      </c>
      <c r="L13" s="109">
        <v>1.0927643999999999E-3</v>
      </c>
      <c r="M13" s="109">
        <v>2.8504686627</v>
      </c>
      <c r="N13" s="109">
        <v>5.2400400000000001E-5</v>
      </c>
      <c r="P13" s="109">
        <v>4.4136000000000002E-4</v>
      </c>
      <c r="Q13" s="109">
        <v>2.9665204800000001E-2</v>
      </c>
      <c r="R13" s="109">
        <v>1.8458324599999999E-2</v>
      </c>
      <c r="T13" s="109">
        <v>1.7926699999999999E-4</v>
      </c>
      <c r="U13" s="109">
        <v>1.91177521E-2</v>
      </c>
      <c r="V13" s="109">
        <v>1.97771796E-2</v>
      </c>
      <c r="Z13" s="109">
        <v>5.2129272173999999</v>
      </c>
      <c r="AA13" s="109">
        <v>0.25642739599999997</v>
      </c>
      <c r="AB13" s="109">
        <v>1.600684E-4</v>
      </c>
      <c r="AC13" s="109">
        <v>2.6738110999999999E-3</v>
      </c>
      <c r="AD13" s="109">
        <v>0.28295439999999999</v>
      </c>
      <c r="AE13" s="109">
        <v>0.19117752090000001</v>
      </c>
      <c r="AG13" s="109">
        <v>5.54853701E-2</v>
      </c>
      <c r="AH13" s="109">
        <v>2.0417978E-3</v>
      </c>
      <c r="AI13" s="109">
        <v>2.5050341399999999E-2</v>
      </c>
      <c r="AJ13" s="109">
        <v>2.1754333000000001E-2</v>
      </c>
      <c r="AL13" s="109">
        <v>1.4211188462</v>
      </c>
      <c r="AN13" s="109">
        <v>1.18663078E-2</v>
      </c>
      <c r="AO13" s="109">
        <v>0.41625059679999998</v>
      </c>
      <c r="AP13" s="109">
        <v>6.5751150000000001E-4</v>
      </c>
      <c r="AT13" s="109">
        <v>4.1160438000000001E-7</v>
      </c>
      <c r="AU13" s="109">
        <v>1.14335E-5</v>
      </c>
      <c r="AV13" s="109">
        <v>4.573382E-6</v>
      </c>
      <c r="AW13" s="109">
        <v>1.3482329000000001E-3</v>
      </c>
      <c r="AX13" s="109">
        <v>0.22030217990000001</v>
      </c>
      <c r="AY13" s="109">
        <v>1.3841998847000001</v>
      </c>
      <c r="AZ13" s="109">
        <v>1.51623162E-2</v>
      </c>
      <c r="BA13" s="109">
        <v>1.2525385234999999</v>
      </c>
      <c r="BE13" s="109">
        <v>1.189079E-4</v>
      </c>
      <c r="BG13" s="109" t="s">
        <v>12</v>
      </c>
      <c r="BH13" s="109">
        <v>0</v>
      </c>
      <c r="BI13" s="109">
        <v>0.54669721694472495</v>
      </c>
      <c r="BJ13" s="109">
        <v>0</v>
      </c>
      <c r="BK13" s="109">
        <v>2.6769121209642401</v>
      </c>
      <c r="BL13" s="109">
        <v>0</v>
      </c>
      <c r="BM13" s="109">
        <v>0.39661317519931</v>
      </c>
      <c r="BN13" s="109">
        <v>0.39661317519931</v>
      </c>
      <c r="BO13" s="109">
        <v>5.2704344301327602E-2</v>
      </c>
      <c r="BP13" s="109">
        <v>0.38937438269812602</v>
      </c>
      <c r="BQ13" s="109">
        <v>4.4803677309479301E-4</v>
      </c>
      <c r="BR13" s="109">
        <v>6.4472307192027696E-4</v>
      </c>
      <c r="BS13" s="109">
        <v>2.8504759304495701</v>
      </c>
      <c r="BT13" s="109">
        <v>1.18877233574187E-4</v>
      </c>
      <c r="BU13" s="109">
        <v>1.6767665911583702E-5</v>
      </c>
      <c r="BV13" s="109">
        <v>3.5630736839784598E-5</v>
      </c>
      <c r="BW13" s="109">
        <v>0</v>
      </c>
      <c r="BX13" s="109">
        <v>0</v>
      </c>
      <c r="BY13" s="109">
        <v>1.05904308382523E-4</v>
      </c>
      <c r="BZ13" s="109">
        <v>3.3543345624100998E-4</v>
      </c>
      <c r="CA13" s="109">
        <v>2.96636687557114E-2</v>
      </c>
      <c r="CB13" s="109">
        <v>0</v>
      </c>
      <c r="CC13" s="109">
        <v>44.0841063885754</v>
      </c>
      <c r="CD13" s="109">
        <v>1.8458237584616E-2</v>
      </c>
      <c r="CE13" s="109">
        <v>5.19980709557589E-5</v>
      </c>
      <c r="CF13" s="109">
        <v>1.2729288954292599E-4</v>
      </c>
      <c r="CG13" s="109">
        <v>0</v>
      </c>
      <c r="CH13" s="109">
        <v>1.91154658099504E-2</v>
      </c>
      <c r="CI13" s="109">
        <v>0.191176687131069</v>
      </c>
      <c r="CJ13" s="109">
        <v>1.97798348484764E-2</v>
      </c>
      <c r="CK13" s="109">
        <v>0</v>
      </c>
      <c r="CL13" s="109">
        <v>2.5046922546118001E-2</v>
      </c>
      <c r="CM13" s="109">
        <v>1.1866618991716101E-2</v>
      </c>
      <c r="CN13" s="109">
        <v>2277.8035412344698</v>
      </c>
      <c r="CO13" s="109">
        <v>0</v>
      </c>
      <c r="CP13" s="109">
        <v>0</v>
      </c>
      <c r="CQ13" s="109">
        <v>3.2793421565997898</v>
      </c>
      <c r="CR13" s="109">
        <v>1.04307114902693</v>
      </c>
      <c r="CS13" s="109">
        <v>0</v>
      </c>
      <c r="CT13" s="109">
        <v>0.22030437904051101</v>
      </c>
      <c r="CU13" s="109">
        <v>4.7290509945578902</v>
      </c>
      <c r="CV13" s="109">
        <v>0</v>
      </c>
      <c r="CW13" s="109">
        <v>0</v>
      </c>
      <c r="CX13" s="109">
        <v>5.2129208555410802</v>
      </c>
      <c r="CY13" s="109">
        <v>5.2129208555410802</v>
      </c>
      <c r="CZ13" s="109">
        <v>0.25642188969173602</v>
      </c>
      <c r="DA13" s="109">
        <v>1.3841710178739699</v>
      </c>
      <c r="DB13" s="109">
        <v>6.4024137474715499E-5</v>
      </c>
      <c r="DC13" s="109">
        <v>8.0036224799792595E-5</v>
      </c>
      <c r="DD13" s="109">
        <v>0</v>
      </c>
      <c r="DE13" s="109">
        <v>8.9873043701119504E-5</v>
      </c>
      <c r="DF13" s="109">
        <v>0</v>
      </c>
      <c r="DG13" s="109">
        <v>11.1883555547269</v>
      </c>
      <c r="DH13" s="109">
        <v>0.100306758555311</v>
      </c>
      <c r="DI13" s="109">
        <v>6.95194756054282E-4</v>
      </c>
      <c r="DJ13" s="109">
        <v>1.9786105892293099E-3</v>
      </c>
      <c r="DK13" s="109">
        <v>9.3375882537740901E-2</v>
      </c>
      <c r="DL13" s="109">
        <v>0.189580239973104</v>
      </c>
      <c r="DM13" s="109">
        <v>0</v>
      </c>
      <c r="DN13" s="109">
        <v>1.5160579986441601E-2</v>
      </c>
      <c r="DO13" s="109">
        <v>5.5485464077446797E-2</v>
      </c>
      <c r="DP13" s="109">
        <v>0</v>
      </c>
      <c r="DQ13" s="109">
        <v>0</v>
      </c>
      <c r="DR13" s="109">
        <v>8.3711888975236302E-4</v>
      </c>
      <c r="DS13" s="109">
        <v>1.2046450283018401E-3</v>
      </c>
      <c r="DT13" s="109">
        <v>77.700789575665397</v>
      </c>
      <c r="DU13" s="109">
        <v>1121.7038125731699</v>
      </c>
      <c r="DV13" s="109">
        <v>124.633986438047</v>
      </c>
      <c r="DW13" s="109">
        <v>1246.3377990112201</v>
      </c>
      <c r="DX13" s="109">
        <v>0</v>
      </c>
      <c r="DY13" s="109">
        <v>0.35123703395668898</v>
      </c>
      <c r="DZ13" s="109">
        <v>6.5753229859399898E-4</v>
      </c>
      <c r="EA13" s="109">
        <v>0</v>
      </c>
      <c r="EB13" s="109">
        <v>0</v>
      </c>
      <c r="EC13" s="109">
        <v>0</v>
      </c>
      <c r="ED13" s="109">
        <v>4.1163442958161699E-7</v>
      </c>
      <c r="EE13" s="109">
        <v>1.14349245192545E-5</v>
      </c>
      <c r="EF13" s="109">
        <v>4.5729559020486701E-6</v>
      </c>
      <c r="EG13" s="109">
        <v>1.3482358817661199E-3</v>
      </c>
      <c r="EH13" s="109">
        <v>0.40714869957064898</v>
      </c>
      <c r="EI13" s="109">
        <v>5.9977923547016303</v>
      </c>
      <c r="EJ13" s="109">
        <v>0.99234787248466205</v>
      </c>
      <c r="EK13" s="109">
        <v>3.2585269718965799</v>
      </c>
      <c r="EL13" s="109">
        <v>4.7185085694759001</v>
      </c>
      <c r="EM13" s="109">
        <v>0.74083759420625295</v>
      </c>
      <c r="EN13" s="109">
        <v>0</v>
      </c>
      <c r="EO13" s="109">
        <v>1.60052249541164E-5</v>
      </c>
      <c r="EP13" s="109">
        <v>3.57213072184835</v>
      </c>
      <c r="EQ13" s="109">
        <v>143.885656567094</v>
      </c>
      <c r="ER13" s="109">
        <v>127.00276200865299</v>
      </c>
      <c r="ES13" s="109">
        <v>16.882894558441699</v>
      </c>
      <c r="ET13" s="109">
        <v>4.0951631695850303E-2</v>
      </c>
      <c r="EU13" s="109">
        <v>1.8728264907378301E-3</v>
      </c>
      <c r="EV13" s="109">
        <v>6.2933252070966699</v>
      </c>
      <c r="EW13" s="109">
        <v>16.156506070977699</v>
      </c>
      <c r="EX13" s="109">
        <v>12.2634879636457</v>
      </c>
      <c r="EY13" s="109">
        <v>2.6582817567530301</v>
      </c>
      <c r="EZ13" s="109">
        <v>1.2894810751941399</v>
      </c>
      <c r="FA13" s="109">
        <v>30.6573976467864</v>
      </c>
      <c r="FB13" s="109">
        <v>2.1735662792043399E-2</v>
      </c>
      <c r="FC13" s="109">
        <v>0.65877329502582205</v>
      </c>
      <c r="FD13" s="109">
        <v>4.1122164204655203</v>
      </c>
      <c r="FE13" s="109">
        <v>39.837243878040297</v>
      </c>
      <c r="FF13" s="109">
        <v>2.4971020243941401E-3</v>
      </c>
      <c r="FG13" s="109">
        <v>0</v>
      </c>
      <c r="FH13" s="109">
        <v>58.204835308520202</v>
      </c>
      <c r="FI13" s="109">
        <v>5.1739667013277302</v>
      </c>
      <c r="FJ13" s="109">
        <v>1.25255895294233</v>
      </c>
      <c r="FK13" s="109">
        <v>0</v>
      </c>
      <c r="FL13" s="109">
        <v>0.85347762369307201</v>
      </c>
      <c r="FM13" s="109">
        <v>7.8552206779868401</v>
      </c>
      <c r="FN13" s="109">
        <v>1.4211199000242301</v>
      </c>
      <c r="FO13" s="109">
        <v>0</v>
      </c>
      <c r="FP13" s="109">
        <v>0.492138499479158</v>
      </c>
      <c r="FQ13" s="109">
        <v>67.190942395872895</v>
      </c>
      <c r="FR13" s="109">
        <v>0.41625271944912701</v>
      </c>
      <c r="FS13" s="109">
        <v>0.38788222446882298</v>
      </c>
      <c r="FU13" s="45">
        <f t="shared" si="0"/>
        <v>-3.2806784602325825E-6</v>
      </c>
      <c r="FV13" s="45">
        <f t="shared" si="1"/>
        <v>0</v>
      </c>
      <c r="FW13" s="45">
        <f t="shared" si="2"/>
        <v>1.7405540199277364E-3</v>
      </c>
      <c r="FX13" s="45">
        <f t="shared" si="3"/>
        <v>-4.607010635594701E-5</v>
      </c>
      <c r="FY13" s="45">
        <f t="shared" si="4"/>
        <v>-5.0021538509253094E-5</v>
      </c>
      <c r="FZ13" s="45">
        <f t="shared" si="5"/>
        <v>-8.6100406046011829E-5</v>
      </c>
      <c r="GA13" s="45">
        <f t="shared" si="6"/>
        <v>-6.7152071556788727E-6</v>
      </c>
      <c r="GB13" s="45">
        <f t="shared" si="7"/>
        <v>-2.7318752824311723E-6</v>
      </c>
      <c r="GC13" s="45">
        <f t="shared" si="8"/>
        <v>-8.0665981086880196E-8</v>
      </c>
      <c r="GD13" s="45">
        <f t="shared" si="9"/>
        <v>0</v>
      </c>
      <c r="GE13" s="45">
        <f t="shared" si="10"/>
        <v>-4.1683138010538755E-6</v>
      </c>
      <c r="GF13" s="45">
        <f t="shared" si="11"/>
        <v>2.5496682932402706E-6</v>
      </c>
      <c r="GG13" s="45">
        <f t="shared" si="12"/>
        <v>-3.8115140947359602E-5</v>
      </c>
      <c r="GH13" s="45">
        <f t="shared" si="13"/>
        <v>0</v>
      </c>
      <c r="GI13" s="45">
        <f t="shared" si="14"/>
        <v>-5.0379228899393133E-5</v>
      </c>
      <c r="GJ13" s="45">
        <f t="shared" si="15"/>
        <v>-5.1779325272025874E-5</v>
      </c>
      <c r="GK13" s="45">
        <f t="shared" si="16"/>
        <v>-4.7141539595061412E-6</v>
      </c>
      <c r="GL13" s="45">
        <f t="shared" si="17"/>
        <v>0</v>
      </c>
      <c r="GM13" s="45">
        <f t="shared" si="18"/>
        <v>1.3365816734206852E-4</v>
      </c>
      <c r="GN13" s="45">
        <f t="shared" si="19"/>
        <v>-1.1958989935849052E-4</v>
      </c>
      <c r="GO13" s="45">
        <f t="shared" si="20"/>
        <v>1.3425819707881353E-4</v>
      </c>
      <c r="GP13" s="45">
        <f t="shared" si="21"/>
        <v>0</v>
      </c>
      <c r="GQ13" s="45">
        <f t="shared" si="22"/>
        <v>0</v>
      </c>
      <c r="GR13" s="45">
        <f t="shared" si="23"/>
        <v>0</v>
      </c>
      <c r="GS13" s="45">
        <f t="shared" si="24"/>
        <v>-1.2204004879317953E-6</v>
      </c>
      <c r="GT13" s="45">
        <f t="shared" si="25"/>
        <v>-2.1473166868482224E-5</v>
      </c>
      <c r="GU13" s="45">
        <f t="shared" si="26"/>
        <v>-1.7572308934905449E-5</v>
      </c>
      <c r="GV13" s="45">
        <f t="shared" si="27"/>
        <v>-2.1522524189644771E-6</v>
      </c>
      <c r="GW13" s="45">
        <f t="shared" si="28"/>
        <v>6.087591657538151E-6</v>
      </c>
      <c r="GX13" s="45">
        <f t="shared" si="29"/>
        <v>-4.3612289095639109E-6</v>
      </c>
      <c r="GY13" s="45">
        <f t="shared" si="30"/>
        <v>0</v>
      </c>
      <c r="GZ13" s="45">
        <f t="shared" si="31"/>
        <v>1.6937338009525792E-6</v>
      </c>
      <c r="HA13" s="45">
        <f t="shared" si="32"/>
        <v>-1.6594172937571443E-5</v>
      </c>
      <c r="HB13" s="45">
        <f t="shared" si="33"/>
        <v>-1.3647933285244245E-4</v>
      </c>
      <c r="HC13" s="45">
        <f t="shared" si="34"/>
        <v>-8.5822939074260446E-4</v>
      </c>
      <c r="HD13" s="45">
        <f t="shared" si="35"/>
        <v>0</v>
      </c>
      <c r="HE13" s="45">
        <f t="shared" si="36"/>
        <v>7.4154546111295986E-7</v>
      </c>
      <c r="HF13" s="45">
        <f t="shared" si="37"/>
        <v>0</v>
      </c>
      <c r="HG13" s="45">
        <f t="shared" si="38"/>
        <v>2.6224814099352365E-5</v>
      </c>
      <c r="HH13" s="45">
        <f t="shared" si="39"/>
        <v>5.0994500508622498E-6</v>
      </c>
      <c r="HI13" s="45">
        <f t="shared" si="40"/>
        <v>3.1632289319609609E-5</v>
      </c>
      <c r="HJ13" s="45">
        <f t="shared" si="41"/>
        <v>0</v>
      </c>
      <c r="HK13" s="45">
        <f t="shared" si="42"/>
        <v>0</v>
      </c>
      <c r="HL13" s="45">
        <f t="shared" si="43"/>
        <v>0</v>
      </c>
      <c r="HM13" s="45">
        <f t="shared" si="44"/>
        <v>7.3005981172924304E-5</v>
      </c>
      <c r="HN13" s="45">
        <f t="shared" si="45"/>
        <v>1.2459170459619377E-4</v>
      </c>
      <c r="HO13" s="45">
        <f t="shared" si="46"/>
        <v>-9.3169114526176644E-5</v>
      </c>
      <c r="HP13" s="45">
        <f t="shared" si="47"/>
        <v>2.2116105606243691E-6</v>
      </c>
      <c r="HQ13" s="45">
        <f t="shared" si="48"/>
        <v>9.9823819809601819E-6</v>
      </c>
      <c r="HR13" s="45">
        <f t="shared" si="49"/>
        <v>-2.0854521337040362E-5</v>
      </c>
      <c r="HS13" s="45">
        <f t="shared" si="50"/>
        <v>-1.1450846529627455E-4</v>
      </c>
      <c r="HT13" s="45">
        <f t="shared" si="51"/>
        <v>1.6310430335478581E-5</v>
      </c>
      <c r="HU13" s="45">
        <f t="shared" si="52"/>
        <v>0</v>
      </c>
      <c r="HV13" s="45">
        <f t="shared" si="53"/>
        <v>0</v>
      </c>
      <c r="HW13" s="45">
        <f t="shared" si="54"/>
        <v>0</v>
      </c>
      <c r="HX13" s="45">
        <f t="shared" si="55"/>
        <v>-2.5790065935902217E-4</v>
      </c>
    </row>
    <row r="14" spans="1:232" x14ac:dyDescent="0.25">
      <c r="A14" s="22" t="s">
        <v>13</v>
      </c>
      <c r="B14" s="109">
        <v>15103.451465</v>
      </c>
      <c r="C14" s="109">
        <v>202.60378299999999</v>
      </c>
      <c r="D14" s="109">
        <v>34256.574664</v>
      </c>
      <c r="E14" s="109">
        <v>4604.611183</v>
      </c>
      <c r="F14" s="109">
        <v>3905.7852149999999</v>
      </c>
      <c r="G14" s="109">
        <v>67142.275578000001</v>
      </c>
      <c r="H14" s="109">
        <v>1278.391012</v>
      </c>
      <c r="I14" s="109">
        <v>12.282041938000001</v>
      </c>
      <c r="J14" s="109">
        <v>5.5317642466999999</v>
      </c>
      <c r="L14" s="109">
        <v>1.0791316657000001</v>
      </c>
      <c r="M14" s="109">
        <v>23.946445369999999</v>
      </c>
      <c r="N14" s="109">
        <v>8.6394135100000005E-2</v>
      </c>
      <c r="O14" s="109">
        <v>2.2609578000000002E-2</v>
      </c>
      <c r="P14" s="109">
        <v>0.48574347839999998</v>
      </c>
      <c r="R14" s="109">
        <v>1.1113288611000001</v>
      </c>
      <c r="T14" s="109">
        <v>0.52705953230000002</v>
      </c>
      <c r="U14" s="109">
        <v>0.75346700909999997</v>
      </c>
      <c r="Y14" s="109">
        <v>2.2603231800000002E-2</v>
      </c>
      <c r="Z14" s="109">
        <v>38.218564133999998</v>
      </c>
      <c r="AA14" s="109">
        <v>3.8593701</v>
      </c>
      <c r="AB14" s="109">
        <v>0.21231807629999999</v>
      </c>
      <c r="AC14" s="109">
        <v>1.6310972415</v>
      </c>
      <c r="AD14" s="109">
        <v>4.5560489197000003</v>
      </c>
      <c r="AE14" s="109">
        <v>5.4626748232000004</v>
      </c>
      <c r="AG14" s="109">
        <v>0.1128991546</v>
      </c>
      <c r="AH14" s="109">
        <v>6.1208090516000002</v>
      </c>
      <c r="AI14" s="109">
        <v>0.80992642000000004</v>
      </c>
      <c r="AL14" s="109">
        <v>11.218749367999999</v>
      </c>
      <c r="AO14" s="109">
        <v>3.7634144782000001</v>
      </c>
      <c r="AP14" s="109">
        <v>4.0900462999999996E-3</v>
      </c>
      <c r="AT14" s="109">
        <v>1.2989900000000001E-5</v>
      </c>
      <c r="AU14" s="109">
        <v>0.15710486300000001</v>
      </c>
      <c r="AV14" s="109">
        <v>6.55838E-5</v>
      </c>
      <c r="AW14" s="109">
        <v>6.5925243600000002E-2</v>
      </c>
      <c r="AX14" s="109">
        <v>3.3851811931000002</v>
      </c>
      <c r="AY14" s="109">
        <v>3.0148839665999998</v>
      </c>
      <c r="AZ14" s="109">
        <v>9.9833207375999997</v>
      </c>
      <c r="BA14" s="109">
        <v>0.47093636840000003</v>
      </c>
      <c r="BE14" s="109">
        <v>0.4072092705</v>
      </c>
      <c r="BG14" s="109" t="s">
        <v>13</v>
      </c>
      <c r="BH14" s="109">
        <v>0</v>
      </c>
      <c r="BI14" s="109">
        <v>0</v>
      </c>
      <c r="BJ14" s="109">
        <v>0</v>
      </c>
      <c r="BK14" s="109">
        <v>5.5317622867421701</v>
      </c>
      <c r="BL14" s="109">
        <v>0</v>
      </c>
      <c r="BM14" s="109">
        <v>12.282042875133699</v>
      </c>
      <c r="BN14" s="109">
        <v>12.282042875133699</v>
      </c>
      <c r="BO14" s="109">
        <v>6.55690708810095E-3</v>
      </c>
      <c r="BP14" s="109">
        <v>0</v>
      </c>
      <c r="BQ14" s="109">
        <v>0.44244405223809702</v>
      </c>
      <c r="BR14" s="109">
        <v>0.63668744744454497</v>
      </c>
      <c r="BS14" s="109">
        <v>23.946426063319699</v>
      </c>
      <c r="BT14" s="109">
        <v>0.40720882548575299</v>
      </c>
      <c r="BU14" s="109">
        <v>2.76461239113431E-2</v>
      </c>
      <c r="BV14" s="109">
        <v>5.8747992134215402E-2</v>
      </c>
      <c r="BW14" s="109">
        <v>2.2603342402047599E-2</v>
      </c>
      <c r="BX14" s="109">
        <v>2.26095640923673E-2</v>
      </c>
      <c r="BY14" s="109">
        <v>0.116578445300629</v>
      </c>
      <c r="BZ14" s="109">
        <v>0.36916519181649898</v>
      </c>
      <c r="CA14" s="109">
        <v>0</v>
      </c>
      <c r="CB14" s="109">
        <v>0</v>
      </c>
      <c r="CC14" s="109">
        <v>312.092449855349</v>
      </c>
      <c r="CD14" s="109">
        <v>1.1113325390431299</v>
      </c>
      <c r="CE14" s="109">
        <v>0.152847490715421</v>
      </c>
      <c r="CF14" s="109">
        <v>0.37421276191842001</v>
      </c>
      <c r="CG14" s="109">
        <v>0</v>
      </c>
      <c r="CH14" s="109">
        <v>0.75346928031469795</v>
      </c>
      <c r="CI14" s="109">
        <v>5.4626921466773597</v>
      </c>
      <c r="CJ14" s="109">
        <v>0</v>
      </c>
      <c r="CK14" s="109">
        <v>0</v>
      </c>
      <c r="CL14" s="109">
        <v>0.80992906013185695</v>
      </c>
      <c r="CM14" s="109">
        <v>0</v>
      </c>
      <c r="CN14" s="109">
        <v>15103.460590291301</v>
      </c>
      <c r="CO14" s="109">
        <v>0</v>
      </c>
      <c r="CP14" s="109">
        <v>0</v>
      </c>
      <c r="CQ14" s="109">
        <v>0.54325390264150097</v>
      </c>
      <c r="CR14" s="109">
        <v>36.922513970362999</v>
      </c>
      <c r="CS14" s="109">
        <v>4.7609037505680698</v>
      </c>
      <c r="CT14" s="109">
        <v>3.3851830809884</v>
      </c>
      <c r="CU14" s="109">
        <v>0</v>
      </c>
      <c r="CV14" s="109">
        <v>0</v>
      </c>
      <c r="CW14" s="109">
        <v>0</v>
      </c>
      <c r="CX14" s="109">
        <v>38.218628532236103</v>
      </c>
      <c r="CY14" s="109">
        <v>38.218628532236103</v>
      </c>
      <c r="CZ14" s="109">
        <v>3.8593664612300702</v>
      </c>
      <c r="DA14" s="109">
        <v>3.0148997417919898</v>
      </c>
      <c r="DB14" s="109">
        <v>8.4927003598713496E-2</v>
      </c>
      <c r="DC14" s="109">
        <v>0.106159179661774</v>
      </c>
      <c r="DD14" s="109">
        <v>0</v>
      </c>
      <c r="DE14" s="109">
        <v>17.984328235663</v>
      </c>
      <c r="DF14" s="109">
        <v>0</v>
      </c>
      <c r="DG14" s="109">
        <v>0</v>
      </c>
      <c r="DH14" s="109">
        <v>0</v>
      </c>
      <c r="DI14" s="109">
        <v>0.42408534965608902</v>
      </c>
      <c r="DJ14" s="109">
        <v>1.2070125311253499</v>
      </c>
      <c r="DK14" s="109">
        <v>1.5034965081274501</v>
      </c>
      <c r="DL14" s="109">
        <v>3.0525540029668101</v>
      </c>
      <c r="DM14" s="109">
        <v>0</v>
      </c>
      <c r="DN14" s="109">
        <v>9.9833528463525791</v>
      </c>
      <c r="DO14" s="109">
        <v>0.11289917087451699</v>
      </c>
      <c r="DP14" s="109">
        <v>202.60500666880799</v>
      </c>
      <c r="DQ14" s="109">
        <v>0</v>
      </c>
      <c r="DR14" s="109">
        <v>2.5095303834712301</v>
      </c>
      <c r="DS14" s="109">
        <v>3.6112744146434701</v>
      </c>
      <c r="DT14" s="109">
        <v>1389.7565006892801</v>
      </c>
      <c r="DU14" s="109">
        <v>30819.607895907699</v>
      </c>
      <c r="DV14" s="109">
        <v>3424.4010241803398</v>
      </c>
      <c r="DW14" s="109">
        <v>34244.008920088098</v>
      </c>
      <c r="DX14" s="109">
        <v>0</v>
      </c>
      <c r="DY14" s="109">
        <v>34.090645298334799</v>
      </c>
      <c r="DZ14" s="109">
        <v>4.0900356442250497E-3</v>
      </c>
      <c r="EA14" s="109">
        <v>0</v>
      </c>
      <c r="EB14" s="109">
        <v>0</v>
      </c>
      <c r="EC14" s="109">
        <v>0</v>
      </c>
      <c r="ED14" s="109">
        <v>1.2989833471403099E-5</v>
      </c>
      <c r="EE14" s="109">
        <v>0.157104915304208</v>
      </c>
      <c r="EF14" s="109">
        <v>6.5584094021386706E-5</v>
      </c>
      <c r="EG14" s="109">
        <v>6.5925314323063797E-2</v>
      </c>
      <c r="EH14" s="109">
        <v>215.37624618925599</v>
      </c>
      <c r="EI14" s="109">
        <v>346.45170811115798</v>
      </c>
      <c r="EJ14" s="109">
        <v>126.58352783253601</v>
      </c>
      <c r="EK14" s="109">
        <v>11.954746555424199</v>
      </c>
      <c r="EL14" s="109">
        <v>176.62243225155501</v>
      </c>
      <c r="EM14" s="109">
        <v>109.49162651487001</v>
      </c>
      <c r="EN14" s="109">
        <v>0</v>
      </c>
      <c r="EO14" s="109">
        <v>2.12318013444475E-2</v>
      </c>
      <c r="EP14" s="109">
        <v>17.835028315989401</v>
      </c>
      <c r="EQ14" s="109">
        <v>4604.7169332817202</v>
      </c>
      <c r="ER14" s="109">
        <v>3905.8843730909298</v>
      </c>
      <c r="ES14" s="109">
        <v>698.83256019078306</v>
      </c>
      <c r="ET14" s="109">
        <v>0</v>
      </c>
      <c r="EU14" s="109">
        <v>1.00971844850543</v>
      </c>
      <c r="EV14" s="109">
        <v>2089.5048155386098</v>
      </c>
      <c r="EW14" s="109">
        <v>0</v>
      </c>
      <c r="EX14" s="109">
        <v>108.329861640034</v>
      </c>
      <c r="EY14" s="109">
        <v>28.067234002412601</v>
      </c>
      <c r="EZ14" s="109">
        <v>10.4428559033644</v>
      </c>
      <c r="FA14" s="109">
        <v>270.299254768026</v>
      </c>
      <c r="FB14" s="109">
        <v>0</v>
      </c>
      <c r="FC14" s="109">
        <v>24.324600133600502</v>
      </c>
      <c r="FD14" s="109">
        <v>329.48318071673901</v>
      </c>
      <c r="FE14" s="109">
        <v>395.51546930524103</v>
      </c>
      <c r="FF14" s="109">
        <v>15.3683751083655</v>
      </c>
      <c r="FG14" s="109">
        <v>0</v>
      </c>
      <c r="FH14" s="109">
        <v>67221.752752282395</v>
      </c>
      <c r="FI14" s="109">
        <v>226.43947384631599</v>
      </c>
      <c r="FJ14" s="109">
        <v>0.470938103458451</v>
      </c>
      <c r="FK14" s="109">
        <v>1543.83150608649</v>
      </c>
      <c r="FL14" s="109">
        <v>0</v>
      </c>
      <c r="FM14" s="109">
        <v>181.66736885240499</v>
      </c>
      <c r="FN14" s="109">
        <v>11.218760131450599</v>
      </c>
      <c r="FO14" s="109">
        <v>0</v>
      </c>
      <c r="FP14" s="109">
        <v>1.6154276133427001E-2</v>
      </c>
      <c r="FQ14" s="109">
        <v>1278.3926276274301</v>
      </c>
      <c r="FR14" s="109">
        <v>3.76342055767461</v>
      </c>
      <c r="FS14" s="109">
        <v>556.64380435353701</v>
      </c>
      <c r="FU14" s="45">
        <f t="shared" si="0"/>
        <v>6.04185826125923E-7</v>
      </c>
      <c r="FV14" s="45">
        <f t="shared" si="1"/>
        <v>6.0397135229956784E-6</v>
      </c>
      <c r="FW14" s="45">
        <f t="shared" si="2"/>
        <v>-3.6681262020944261E-4</v>
      </c>
      <c r="FX14" s="45">
        <f t="shared" si="3"/>
        <v>2.2966169675883268E-5</v>
      </c>
      <c r="FY14" s="45">
        <f t="shared" si="4"/>
        <v>2.5387492007776618E-5</v>
      </c>
      <c r="FZ14" s="45">
        <f t="shared" si="5"/>
        <v>1.1837128485474775E-3</v>
      </c>
      <c r="GA14" s="45">
        <f t="shared" si="6"/>
        <v>1.263797550897996E-6</v>
      </c>
      <c r="GB14" s="45">
        <f t="shared" si="7"/>
        <v>7.6301131633695035E-8</v>
      </c>
      <c r="GC14" s="45">
        <f t="shared" si="8"/>
        <v>-3.5430971791332384E-7</v>
      </c>
      <c r="GD14" s="45">
        <f t="shared" si="9"/>
        <v>0</v>
      </c>
      <c r="GE14" s="45">
        <f t="shared" si="10"/>
        <v>-1.5384346818827807E-7</v>
      </c>
      <c r="GF14" s="45">
        <f t="shared" si="11"/>
        <v>-8.0624410021575464E-7</v>
      </c>
      <c r="GG14" s="45">
        <f t="shared" si="12"/>
        <v>-2.2055248876188133E-7</v>
      </c>
      <c r="GH14" s="45">
        <f t="shared" si="13"/>
        <v>-6.1512128628547538E-7</v>
      </c>
      <c r="GI14" s="45">
        <f t="shared" si="14"/>
        <v>3.2675091906283347E-7</v>
      </c>
      <c r="GJ14" s="45">
        <f t="shared" si="15"/>
        <v>0</v>
      </c>
      <c r="GK14" s="45">
        <f t="shared" si="16"/>
        <v>3.3095002375725826E-6</v>
      </c>
      <c r="GL14" s="45">
        <f t="shared" si="17"/>
        <v>0</v>
      </c>
      <c r="GM14" s="45">
        <f t="shared" si="18"/>
        <v>1.3667029943971916E-6</v>
      </c>
      <c r="GN14" s="45">
        <f t="shared" si="19"/>
        <v>3.0143518834257492E-6</v>
      </c>
      <c r="GO14" s="45">
        <f t="shared" si="20"/>
        <v>0</v>
      </c>
      <c r="GP14" s="45">
        <f t="shared" si="21"/>
        <v>0</v>
      </c>
      <c r="GQ14" s="45">
        <f t="shared" si="22"/>
        <v>0</v>
      </c>
      <c r="GR14" s="45">
        <f t="shared" si="23"/>
        <v>4.8931961843122838E-6</v>
      </c>
      <c r="GS14" s="45">
        <f t="shared" si="24"/>
        <v>1.6849988366831291E-6</v>
      </c>
      <c r="GT14" s="45">
        <f t="shared" si="25"/>
        <v>-9.42840369161434E-7</v>
      </c>
      <c r="GU14" s="45">
        <f t="shared" si="26"/>
        <v>-4.3187592225356022E-7</v>
      </c>
      <c r="GV14" s="45">
        <f t="shared" si="27"/>
        <v>3.9193337014584625E-7</v>
      </c>
      <c r="GW14" s="45">
        <f t="shared" si="28"/>
        <v>3.4929261910345808E-7</v>
      </c>
      <c r="GX14" s="45">
        <f t="shared" si="29"/>
        <v>3.1712444763696856E-6</v>
      </c>
      <c r="GY14" s="45">
        <f t="shared" si="30"/>
        <v>0</v>
      </c>
      <c r="GZ14" s="45">
        <f t="shared" si="31"/>
        <v>1.4415091995673152E-7</v>
      </c>
      <c r="HA14" s="45">
        <f t="shared" si="32"/>
        <v>-6.9492207061493186E-7</v>
      </c>
      <c r="HB14" s="45">
        <f t="shared" si="33"/>
        <v>3.2597181567585799E-6</v>
      </c>
      <c r="HC14" s="45">
        <f t="shared" si="34"/>
        <v>0</v>
      </c>
      <c r="HD14" s="45">
        <f t="shared" si="35"/>
        <v>0</v>
      </c>
      <c r="HE14" s="45">
        <f t="shared" si="36"/>
        <v>9.5941626353101564E-7</v>
      </c>
      <c r="HF14" s="45">
        <f t="shared" si="37"/>
        <v>0</v>
      </c>
      <c r="HG14" s="45">
        <f t="shared" si="38"/>
        <v>0</v>
      </c>
      <c r="HH14" s="45">
        <f t="shared" si="39"/>
        <v>1.61541457768488E-6</v>
      </c>
      <c r="HI14" s="45">
        <f t="shared" si="40"/>
        <v>-2.6052944559351576E-6</v>
      </c>
      <c r="HJ14" s="45">
        <f t="shared" si="41"/>
        <v>0</v>
      </c>
      <c r="HK14" s="45">
        <f t="shared" si="42"/>
        <v>0</v>
      </c>
      <c r="HL14" s="45">
        <f t="shared" si="43"/>
        <v>0</v>
      </c>
      <c r="HM14" s="45">
        <f t="shared" si="44"/>
        <v>-5.121563437863443E-6</v>
      </c>
      <c r="HN14" s="45">
        <f t="shared" si="45"/>
        <v>3.3292545497153142E-7</v>
      </c>
      <c r="HO14" s="45">
        <f t="shared" si="46"/>
        <v>4.4831404509239743E-6</v>
      </c>
      <c r="HP14" s="45">
        <f t="shared" si="47"/>
        <v>1.0727766775242815E-6</v>
      </c>
      <c r="HQ14" s="45">
        <f t="shared" si="48"/>
        <v>5.5769197928901663E-7</v>
      </c>
      <c r="HR14" s="45">
        <f t="shared" si="49"/>
        <v>5.2324375215743122E-6</v>
      </c>
      <c r="HS14" s="45">
        <f t="shared" si="50"/>
        <v>3.2162397085458503E-6</v>
      </c>
      <c r="HT14" s="45">
        <f t="shared" si="51"/>
        <v>3.6842736458512084E-6</v>
      </c>
      <c r="HU14" s="45">
        <f t="shared" si="52"/>
        <v>0</v>
      </c>
      <c r="HV14" s="45">
        <f t="shared" si="53"/>
        <v>0</v>
      </c>
      <c r="HW14" s="45">
        <f t="shared" si="54"/>
        <v>0</v>
      </c>
      <c r="HX14" s="45">
        <f t="shared" si="55"/>
        <v>-1.0928391842887734E-6</v>
      </c>
    </row>
    <row r="15" spans="1:232" x14ac:dyDescent="0.25">
      <c r="A15" s="22" t="s">
        <v>14</v>
      </c>
      <c r="B15" s="109">
        <v>11677.640718000001</v>
      </c>
      <c r="C15" s="109">
        <v>130.49116899000001</v>
      </c>
      <c r="D15" s="109">
        <v>67480.431958999994</v>
      </c>
      <c r="E15" s="109">
        <v>8452.7344613000005</v>
      </c>
      <c r="F15" s="109">
        <v>7497.1899670000003</v>
      </c>
      <c r="G15" s="109">
        <v>69233.180244999996</v>
      </c>
      <c r="H15" s="109">
        <v>1374.0050911000001</v>
      </c>
      <c r="I15" s="109">
        <v>5.1383831625000003</v>
      </c>
      <c r="J15" s="109">
        <v>1.1583783388</v>
      </c>
      <c r="L15" s="109">
        <v>0.39685903319999999</v>
      </c>
      <c r="M15" s="109">
        <v>20.639928990000001</v>
      </c>
      <c r="N15" s="109">
        <v>6.9588100900000005E-2</v>
      </c>
      <c r="O15" s="109">
        <v>9.477404E-4</v>
      </c>
      <c r="P15" s="109">
        <v>0.1302330052</v>
      </c>
      <c r="R15" s="109">
        <v>4.1163785500000001E-2</v>
      </c>
      <c r="T15" s="109">
        <v>0.47733935389999999</v>
      </c>
      <c r="U15" s="109">
        <v>2.7869646500000001E-2</v>
      </c>
      <c r="Y15" s="109">
        <v>8.3608949999999999E-4</v>
      </c>
      <c r="Z15" s="109">
        <v>55.341410072000002</v>
      </c>
      <c r="AA15" s="109">
        <v>33.255847000000003</v>
      </c>
      <c r="AB15" s="109">
        <v>5.8946141200000003E-2</v>
      </c>
      <c r="AC15" s="109">
        <v>2.9533429069000001</v>
      </c>
      <c r="AD15" s="109">
        <v>0.8283702812</v>
      </c>
      <c r="AE15" s="109">
        <v>0.48481470999999998</v>
      </c>
      <c r="AG15" s="109">
        <v>0.17235042119999999</v>
      </c>
      <c r="AH15" s="109">
        <v>0.86579034529999999</v>
      </c>
      <c r="AI15" s="109">
        <v>5.2751861999999997E-2</v>
      </c>
      <c r="AL15" s="109">
        <v>15.716414475000001</v>
      </c>
      <c r="AO15" s="109">
        <v>6.6938899794999998</v>
      </c>
      <c r="AP15" s="109">
        <v>1.6844173E-3</v>
      </c>
      <c r="AQ15" s="109">
        <v>1.0522099999999999E-6</v>
      </c>
      <c r="AR15" s="109">
        <v>9.3926099999999995E-6</v>
      </c>
      <c r="AT15" s="109">
        <v>1.205785E-6</v>
      </c>
      <c r="AU15" s="109">
        <v>6.4076210000000002E-6</v>
      </c>
      <c r="AV15" s="109">
        <v>4.4243046999999998E-6</v>
      </c>
      <c r="AW15" s="109">
        <v>3.3946797000000001E-3</v>
      </c>
      <c r="AX15" s="109">
        <v>3.4660512004999999</v>
      </c>
      <c r="AY15" s="109">
        <v>14.962126992</v>
      </c>
      <c r="AZ15" s="109">
        <v>0.87789189000000001</v>
      </c>
      <c r="BA15" s="109">
        <v>1.74585765E-2</v>
      </c>
      <c r="BE15" s="109">
        <v>1.5930935E-6</v>
      </c>
      <c r="BG15" s="109" t="s">
        <v>14</v>
      </c>
      <c r="BH15" s="109">
        <v>0</v>
      </c>
      <c r="BI15" s="109">
        <v>0</v>
      </c>
      <c r="BJ15" s="109">
        <v>0</v>
      </c>
      <c r="BK15" s="109">
        <v>1.15837778476541</v>
      </c>
      <c r="BL15" s="109">
        <v>0</v>
      </c>
      <c r="BM15" s="109">
        <v>5.13837698390022</v>
      </c>
      <c r="BN15" s="109">
        <v>5.13837698390022</v>
      </c>
      <c r="BO15" s="109">
        <v>0</v>
      </c>
      <c r="BP15" s="109">
        <v>0</v>
      </c>
      <c r="BQ15" s="109">
        <v>0.16271207695693901</v>
      </c>
      <c r="BR15" s="109">
        <v>0.234146838703194</v>
      </c>
      <c r="BS15" s="109">
        <v>20.639939093091101</v>
      </c>
      <c r="BT15" s="109">
        <v>1.59310586682422E-6</v>
      </c>
      <c r="BU15" s="109">
        <v>2.2268190177470001E-2</v>
      </c>
      <c r="BV15" s="109">
        <v>4.7319893157200497E-2</v>
      </c>
      <c r="BW15" s="109">
        <v>8.3608395168813297E-4</v>
      </c>
      <c r="BX15" s="109">
        <v>9.4772731953893295E-4</v>
      </c>
      <c r="BY15" s="109">
        <v>3.1255903545360897E-2</v>
      </c>
      <c r="BZ15" s="109">
        <v>9.8977002249698104E-2</v>
      </c>
      <c r="CA15" s="109">
        <v>0</v>
      </c>
      <c r="CB15" s="109">
        <v>0</v>
      </c>
      <c r="CC15" s="109">
        <v>413.366969577421</v>
      </c>
      <c r="CD15" s="109">
        <v>4.1163857086193301E-2</v>
      </c>
      <c r="CE15" s="109">
        <v>0.138428279636472</v>
      </c>
      <c r="CF15" s="109">
        <v>0.33891073724599002</v>
      </c>
      <c r="CG15" s="109">
        <v>0</v>
      </c>
      <c r="CH15" s="109">
        <v>2.7869601547714201E-2</v>
      </c>
      <c r="CI15" s="109">
        <v>0.48481409635606798</v>
      </c>
      <c r="CJ15" s="109">
        <v>0</v>
      </c>
      <c r="CK15" s="109">
        <v>0</v>
      </c>
      <c r="CL15" s="109">
        <v>5.2751800432899398E-2</v>
      </c>
      <c r="CM15" s="109">
        <v>0</v>
      </c>
      <c r="CN15" s="109">
        <v>11677.6365813047</v>
      </c>
      <c r="CO15" s="109">
        <v>0</v>
      </c>
      <c r="CP15" s="109">
        <v>0</v>
      </c>
      <c r="CQ15" s="109">
        <v>5.0477138251620202E-2</v>
      </c>
      <c r="CR15" s="109">
        <v>33.334203592260501</v>
      </c>
      <c r="CS15" s="109">
        <v>1.9874552256559399E-2</v>
      </c>
      <c r="CT15" s="109">
        <v>3.4660468305848702</v>
      </c>
      <c r="CU15" s="109">
        <v>0</v>
      </c>
      <c r="CV15" s="109">
        <v>0</v>
      </c>
      <c r="CW15" s="109">
        <v>0</v>
      </c>
      <c r="CX15" s="109">
        <v>55.341331945005201</v>
      </c>
      <c r="CY15" s="109">
        <v>55.341331945005201</v>
      </c>
      <c r="CZ15" s="109">
        <v>33.255558133100401</v>
      </c>
      <c r="DA15" s="109">
        <v>14.962121807794601</v>
      </c>
      <c r="DB15" s="109">
        <v>2.7363681116741301E-2</v>
      </c>
      <c r="DC15" s="109">
        <v>2.2979163256255999E-2</v>
      </c>
      <c r="DD15" s="109">
        <v>0</v>
      </c>
      <c r="DE15" s="109">
        <v>18.009037082821798</v>
      </c>
      <c r="DF15" s="109">
        <v>0</v>
      </c>
      <c r="DG15" s="109">
        <v>0</v>
      </c>
      <c r="DH15" s="109">
        <v>0</v>
      </c>
      <c r="DI15" s="109">
        <v>0.76786901743149305</v>
      </c>
      <c r="DJ15" s="109">
        <v>2.1854722156402602</v>
      </c>
      <c r="DK15" s="109">
        <v>0.27336204790057</v>
      </c>
      <c r="DL15" s="109">
        <v>0.55500821984969895</v>
      </c>
      <c r="DM15" s="109">
        <v>0</v>
      </c>
      <c r="DN15" s="109">
        <v>0.87789198374241195</v>
      </c>
      <c r="DO15" s="109">
        <v>0.172350314277014</v>
      </c>
      <c r="DP15" s="109">
        <v>130.49092280671599</v>
      </c>
      <c r="DQ15" s="109">
        <v>0</v>
      </c>
      <c r="DR15" s="109">
        <v>0.354973821810389</v>
      </c>
      <c r="DS15" s="109">
        <v>0.51081570693225697</v>
      </c>
      <c r="DT15" s="109">
        <v>1488.5106381578801</v>
      </c>
      <c r="DU15" s="109">
        <v>60466.926436034897</v>
      </c>
      <c r="DV15" s="109">
        <v>6718.5478799148996</v>
      </c>
      <c r="DW15" s="109">
        <v>67185.474315949803</v>
      </c>
      <c r="DX15" s="109">
        <v>0</v>
      </c>
      <c r="DY15" s="109">
        <v>37.642713571878602</v>
      </c>
      <c r="DZ15" s="109">
        <v>1.68440956595194E-3</v>
      </c>
      <c r="EA15" s="109">
        <v>1.0522131666639099E-6</v>
      </c>
      <c r="EB15" s="109">
        <v>9.3926118796055897E-6</v>
      </c>
      <c r="EC15" s="109">
        <v>0</v>
      </c>
      <c r="ED15" s="109">
        <v>1.20577961055352E-6</v>
      </c>
      <c r="EE15" s="109">
        <v>6.4076059187979499E-6</v>
      </c>
      <c r="EF15" s="109">
        <v>4.4243049905271703E-6</v>
      </c>
      <c r="EG15" s="109">
        <v>3.3946620566545501E-3</v>
      </c>
      <c r="EH15" s="109">
        <v>413.50794880862202</v>
      </c>
      <c r="EI15" s="109">
        <v>380.791845209972</v>
      </c>
      <c r="EJ15" s="109">
        <v>242.998554256593</v>
      </c>
      <c r="EK15" s="109">
        <v>22.7997517846938</v>
      </c>
      <c r="EL15" s="109">
        <v>338.00684586899399</v>
      </c>
      <c r="EM15" s="109">
        <v>210.15503403157899</v>
      </c>
      <c r="EN15" s="109">
        <v>9.2903531176110699E-4</v>
      </c>
      <c r="EO15" s="109">
        <v>8.6027972555083494E-3</v>
      </c>
      <c r="EP15" s="109">
        <v>34.226843158765497</v>
      </c>
      <c r="EQ15" s="109">
        <v>8452.9044550479193</v>
      </c>
      <c r="ER15" s="109">
        <v>7497.3600813421499</v>
      </c>
      <c r="ES15" s="109">
        <v>955.54437370577102</v>
      </c>
      <c r="ET15" s="109">
        <v>0</v>
      </c>
      <c r="EU15" s="109">
        <v>1.9387964426741999</v>
      </c>
      <c r="EV15" s="109">
        <v>4013.58136256629</v>
      </c>
      <c r="EW15" s="109">
        <v>0</v>
      </c>
      <c r="EX15" s="109">
        <v>207.38907022530401</v>
      </c>
      <c r="EY15" s="109">
        <v>53.643136218501098</v>
      </c>
      <c r="EZ15" s="109">
        <v>19.916122184139699</v>
      </c>
      <c r="FA15" s="109">
        <v>517.36123525200401</v>
      </c>
      <c r="FB15" s="109">
        <v>0</v>
      </c>
      <c r="FC15" s="109">
        <v>33.372019039075802</v>
      </c>
      <c r="FD15" s="109">
        <v>632.55212814769402</v>
      </c>
      <c r="FE15" s="109">
        <v>759.77295034555198</v>
      </c>
      <c r="FF15" s="109">
        <v>29.509373015423801</v>
      </c>
      <c r="FG15" s="109">
        <v>0</v>
      </c>
      <c r="FH15" s="109">
        <v>69296.168315426097</v>
      </c>
      <c r="FI15" s="109">
        <v>245.32472953648499</v>
      </c>
      <c r="FJ15" s="109">
        <v>1.74585381181077E-2</v>
      </c>
      <c r="FK15" s="109">
        <v>1475.3763331630701</v>
      </c>
      <c r="FL15" s="109">
        <v>0</v>
      </c>
      <c r="FM15" s="109">
        <v>181.97326217123299</v>
      </c>
      <c r="FN15" s="109">
        <v>15.716400571847601</v>
      </c>
      <c r="FO15" s="109">
        <v>0</v>
      </c>
      <c r="FP15" s="109">
        <v>6.9973354282796496E-2</v>
      </c>
      <c r="FQ15" s="109">
        <v>1374.0044011878499</v>
      </c>
      <c r="FR15" s="109">
        <v>6.6938821147117302</v>
      </c>
      <c r="FS15" s="109">
        <v>559.61536051473195</v>
      </c>
      <c r="FU15" s="45">
        <f t="shared" si="0"/>
        <v>-3.5424067248526161E-7</v>
      </c>
      <c r="FV15" s="45">
        <f t="shared" si="1"/>
        <v>-1.8865896131145354E-6</v>
      </c>
      <c r="FW15" s="45">
        <f t="shared" si="2"/>
        <v>-4.3710100022685472E-3</v>
      </c>
      <c r="FX15" s="45">
        <f t="shared" si="3"/>
        <v>2.0111095255287078E-5</v>
      </c>
      <c r="FY15" s="45">
        <f t="shared" si="4"/>
        <v>2.2690413728134012E-5</v>
      </c>
      <c r="FZ15" s="45">
        <f t="shared" si="5"/>
        <v>9.0979599959443308E-4</v>
      </c>
      <c r="GA15" s="45">
        <f t="shared" si="6"/>
        <v>-5.0211760832148284E-7</v>
      </c>
      <c r="GB15" s="45">
        <f t="shared" si="7"/>
        <v>-1.2024404535147036E-6</v>
      </c>
      <c r="GC15" s="45">
        <f t="shared" si="8"/>
        <v>-4.7828466005107554E-7</v>
      </c>
      <c r="GD15" s="45">
        <f t="shared" si="9"/>
        <v>0</v>
      </c>
      <c r="GE15" s="45">
        <f t="shared" si="10"/>
        <v>-2.9617535994676054E-7</v>
      </c>
      <c r="GF15" s="45">
        <f t="shared" si="11"/>
        <v>4.8949253190828957E-7</v>
      </c>
      <c r="GG15" s="45">
        <f t="shared" si="12"/>
        <v>-2.5241857850959981E-7</v>
      </c>
      <c r="GH15" s="45">
        <f t="shared" si="13"/>
        <v>-1.3801734174305931E-5</v>
      </c>
      <c r="GI15" s="45">
        <f t="shared" si="14"/>
        <v>-7.6328531963264898E-7</v>
      </c>
      <c r="GJ15" s="45">
        <f t="shared" si="15"/>
        <v>0</v>
      </c>
      <c r="GK15" s="45">
        <f t="shared" si="16"/>
        <v>1.7390575825334479E-6</v>
      </c>
      <c r="GL15" s="45">
        <f t="shared" si="17"/>
        <v>0</v>
      </c>
      <c r="GM15" s="45">
        <f t="shared" si="18"/>
        <v>-7.0603342292844912E-7</v>
      </c>
      <c r="GN15" s="45">
        <f t="shared" si="19"/>
        <v>-1.6129478283821801E-6</v>
      </c>
      <c r="GO15" s="45">
        <f t="shared" si="20"/>
        <v>0</v>
      </c>
      <c r="GP15" s="45">
        <f t="shared" si="21"/>
        <v>0</v>
      </c>
      <c r="GQ15" s="45">
        <f t="shared" si="22"/>
        <v>0</v>
      </c>
      <c r="GR15" s="45">
        <f t="shared" si="23"/>
        <v>-6.6360262472111404E-6</v>
      </c>
      <c r="GS15" s="45">
        <f t="shared" si="24"/>
        <v>-1.4117275779394412E-6</v>
      </c>
      <c r="GT15" s="45">
        <f t="shared" si="25"/>
        <v>-8.6861988390242841E-6</v>
      </c>
      <c r="GU15" s="45">
        <f t="shared" si="26"/>
        <v>-8.4750500064931694E-6</v>
      </c>
      <c r="GV15" s="45">
        <f t="shared" si="27"/>
        <v>-5.6675716294465704E-7</v>
      </c>
      <c r="GW15" s="45">
        <f t="shared" si="28"/>
        <v>-1.6236375702825493E-8</v>
      </c>
      <c r="GX15" s="45">
        <f t="shared" si="29"/>
        <v>-1.2657287812110178E-6</v>
      </c>
      <c r="GY15" s="45">
        <f t="shared" si="30"/>
        <v>0</v>
      </c>
      <c r="GZ15" s="45">
        <f t="shared" si="31"/>
        <v>-6.2038134428944313E-7</v>
      </c>
      <c r="HA15" s="45">
        <f t="shared" si="32"/>
        <v>-9.431352040226552E-7</v>
      </c>
      <c r="HB15" s="45">
        <f t="shared" si="33"/>
        <v>-1.1671076292669359E-6</v>
      </c>
      <c r="HC15" s="45">
        <f t="shared" si="34"/>
        <v>0</v>
      </c>
      <c r="HD15" s="45">
        <f t="shared" si="35"/>
        <v>0</v>
      </c>
      <c r="HE15" s="45">
        <f t="shared" si="36"/>
        <v>-8.8462622452051521E-7</v>
      </c>
      <c r="HF15" s="45">
        <f t="shared" si="37"/>
        <v>0</v>
      </c>
      <c r="HG15" s="45">
        <f t="shared" si="38"/>
        <v>0</v>
      </c>
      <c r="HH15" s="45">
        <f t="shared" si="39"/>
        <v>-1.1749204563587344E-6</v>
      </c>
      <c r="HI15" s="45">
        <f t="shared" si="40"/>
        <v>-4.5915273251871874E-6</v>
      </c>
      <c r="HJ15" s="45">
        <f t="shared" si="41"/>
        <v>3.0095360336619807E-6</v>
      </c>
      <c r="HK15" s="45">
        <f t="shared" si="42"/>
        <v>2.0011536624675827E-7</v>
      </c>
      <c r="HL15" s="45">
        <f t="shared" si="43"/>
        <v>0</v>
      </c>
      <c r="HM15" s="45">
        <f t="shared" si="44"/>
        <v>-4.4696579240256515E-6</v>
      </c>
      <c r="HN15" s="45">
        <f t="shared" si="45"/>
        <v>-2.3536351557557685E-6</v>
      </c>
      <c r="HO15" s="45">
        <f t="shared" si="46"/>
        <v>6.5666175846718579E-8</v>
      </c>
      <c r="HP15" s="45">
        <f t="shared" si="47"/>
        <v>-5.1973520358899463E-6</v>
      </c>
      <c r="HQ15" s="45">
        <f t="shared" si="48"/>
        <v>-1.260776277373927E-6</v>
      </c>
      <c r="HR15" s="45">
        <f t="shared" si="49"/>
        <v>-3.4648853080587915E-7</v>
      </c>
      <c r="HS15" s="45">
        <f t="shared" si="50"/>
        <v>1.0678127114722771E-7</v>
      </c>
      <c r="HT15" s="45">
        <f t="shared" si="51"/>
        <v>-2.1984548568349271E-6</v>
      </c>
      <c r="HU15" s="45">
        <f t="shared" si="52"/>
        <v>0</v>
      </c>
      <c r="HV15" s="45">
        <f t="shared" si="53"/>
        <v>0</v>
      </c>
      <c r="HW15" s="45">
        <f t="shared" si="54"/>
        <v>0</v>
      </c>
      <c r="HX15" s="45">
        <f t="shared" si="55"/>
        <v>7.7627736350600172E-6</v>
      </c>
    </row>
    <row r="16" spans="1:232" x14ac:dyDescent="0.25">
      <c r="A16" s="22" t="s">
        <v>15</v>
      </c>
      <c r="B16" s="109">
        <v>18049.653234000001</v>
      </c>
      <c r="C16" s="109">
        <v>261.8181859</v>
      </c>
      <c r="D16" s="109">
        <v>26043.736852000002</v>
      </c>
      <c r="E16" s="109">
        <v>1501.2142619000001</v>
      </c>
      <c r="F16" s="109">
        <v>1067.6823205000001</v>
      </c>
      <c r="G16" s="109">
        <v>37120.732674999999</v>
      </c>
      <c r="H16" s="109">
        <v>360.53954943999997</v>
      </c>
      <c r="I16" s="109">
        <v>6.3016675976999998</v>
      </c>
      <c r="J16" s="109">
        <v>3.8470378173999999</v>
      </c>
      <c r="L16" s="109">
        <v>1.2489315622999999</v>
      </c>
      <c r="M16" s="109">
        <v>12.921970208999999</v>
      </c>
      <c r="N16" s="109">
        <v>6.8353900100000003E-2</v>
      </c>
      <c r="O16" s="109">
        <v>7.3260534E-3</v>
      </c>
      <c r="P16" s="109">
        <v>0.17095731759999999</v>
      </c>
      <c r="Q16" s="109">
        <v>1.6571298000000001E-3</v>
      </c>
      <c r="R16" s="109">
        <v>0.52002601159999995</v>
      </c>
      <c r="S16" s="109">
        <v>0.38347999999999999</v>
      </c>
      <c r="T16" s="109">
        <v>0.1640166311</v>
      </c>
      <c r="U16" s="109">
        <v>0.32346557390000003</v>
      </c>
      <c r="V16" s="109">
        <v>1.1047742000000001E-3</v>
      </c>
      <c r="W16" s="109">
        <v>2.0913699999999999E-3</v>
      </c>
      <c r="Y16" s="109">
        <v>1.35216E-3</v>
      </c>
      <c r="Z16" s="109">
        <v>15.035441783</v>
      </c>
      <c r="AA16" s="109">
        <v>149.84375059000001</v>
      </c>
      <c r="AB16" s="109">
        <v>8.0118566500000002E-2</v>
      </c>
      <c r="AC16" s="109">
        <v>0.82073153050000003</v>
      </c>
      <c r="AD16" s="109">
        <v>2.8926590424</v>
      </c>
      <c r="AE16" s="109">
        <v>2.3692248732999999</v>
      </c>
      <c r="AG16" s="109">
        <v>0.13872400030000001</v>
      </c>
      <c r="AH16" s="109">
        <v>1.4881172803</v>
      </c>
      <c r="AI16" s="109">
        <v>0.3728132186</v>
      </c>
      <c r="AJ16" s="109">
        <v>1.2152201E-3</v>
      </c>
      <c r="AL16" s="109">
        <v>4.6931253942</v>
      </c>
      <c r="AN16" s="109">
        <v>6.6286450000000005E-4</v>
      </c>
      <c r="AO16" s="109">
        <v>1.5519405132999999</v>
      </c>
      <c r="AP16" s="109">
        <v>1.8799330000000001E-4</v>
      </c>
      <c r="AT16" s="109">
        <v>6.918197E-10</v>
      </c>
      <c r="AU16" s="109">
        <v>2.0798195999999999E-6</v>
      </c>
      <c r="AV16" s="109">
        <v>2.6126735999999999E-6</v>
      </c>
      <c r="AW16" s="109">
        <v>1.9383224241000001</v>
      </c>
      <c r="AX16" s="109">
        <v>1.4531870980999999</v>
      </c>
      <c r="AY16" s="109">
        <v>8.9716202000000003</v>
      </c>
      <c r="AZ16" s="109">
        <v>4.3111579831000002</v>
      </c>
      <c r="BA16" s="109">
        <v>0.77533198000000003</v>
      </c>
      <c r="BE16" s="109">
        <v>7.6856330999999999E-6</v>
      </c>
      <c r="BG16" s="109" t="s">
        <v>15</v>
      </c>
      <c r="BH16" s="109">
        <v>0</v>
      </c>
      <c r="BI16" s="109">
        <v>0</v>
      </c>
      <c r="BJ16" s="109">
        <v>0</v>
      </c>
      <c r="BK16" s="109">
        <v>3.8470393875732198</v>
      </c>
      <c r="BL16" s="109">
        <v>0</v>
      </c>
      <c r="BM16" s="109">
        <v>6.3016827132785398</v>
      </c>
      <c r="BN16" s="109">
        <v>6.3016827132785398</v>
      </c>
      <c r="BO16" s="109">
        <v>0</v>
      </c>
      <c r="BP16" s="109">
        <v>0</v>
      </c>
      <c r="BQ16" s="109">
        <v>0.51206226009747702</v>
      </c>
      <c r="BR16" s="109">
        <v>0.736870057589466</v>
      </c>
      <c r="BS16" s="109">
        <v>12.9219734817888</v>
      </c>
      <c r="BT16" s="109">
        <v>7.6854873228559699E-6</v>
      </c>
      <c r="BU16" s="109">
        <v>2.1873266882140901E-2</v>
      </c>
      <c r="BV16" s="109">
        <v>4.6480651476523499E-2</v>
      </c>
      <c r="BW16" s="109">
        <v>1.35216036214884E-3</v>
      </c>
      <c r="BX16" s="109">
        <v>7.32605450019476E-3</v>
      </c>
      <c r="BY16" s="109">
        <v>4.10298257489927E-2</v>
      </c>
      <c r="BZ16" s="109">
        <v>0.12992772708333999</v>
      </c>
      <c r="CA16" s="109">
        <v>1.6574025647359599E-3</v>
      </c>
      <c r="CB16" s="109">
        <v>0</v>
      </c>
      <c r="CC16" s="109">
        <v>135.37290755124999</v>
      </c>
      <c r="CD16" s="109">
        <v>0.52002634294705097</v>
      </c>
      <c r="CE16" s="109">
        <v>4.7564818472891401E-2</v>
      </c>
      <c r="CF16" s="109">
        <v>0.116451663885348</v>
      </c>
      <c r="CG16" s="109">
        <v>0.38347412947744602</v>
      </c>
      <c r="CH16" s="109">
        <v>0.32346568631366102</v>
      </c>
      <c r="CI16" s="109">
        <v>2.36922635932694</v>
      </c>
      <c r="CJ16" s="109">
        <v>1.1048415114337201E-3</v>
      </c>
      <c r="CK16" s="109">
        <v>0</v>
      </c>
      <c r="CL16" s="109">
        <v>0.37281003291682802</v>
      </c>
      <c r="CM16" s="109">
        <v>6.6286093795643001E-4</v>
      </c>
      <c r="CN16" s="109">
        <v>18049.666051246499</v>
      </c>
      <c r="CO16" s="109">
        <v>2.0915398816245801E-3</v>
      </c>
      <c r="CP16" s="109">
        <v>0</v>
      </c>
      <c r="CQ16" s="109">
        <v>11.110382072737799</v>
      </c>
      <c r="CR16" s="109">
        <v>15.3135584328757</v>
      </c>
      <c r="CS16" s="109">
        <v>4.9876006660577898</v>
      </c>
      <c r="CT16" s="109">
        <v>1.4531967746493499</v>
      </c>
      <c r="CU16" s="109">
        <v>1.4567465542728399</v>
      </c>
      <c r="CV16" s="109">
        <v>0</v>
      </c>
      <c r="CW16" s="109">
        <v>0</v>
      </c>
      <c r="CX16" s="109">
        <v>15.0355713065128</v>
      </c>
      <c r="CY16" s="109">
        <v>15.0355713065128</v>
      </c>
      <c r="CZ16" s="109">
        <v>149.84373771505099</v>
      </c>
      <c r="DA16" s="109">
        <v>8.9719801740385101</v>
      </c>
      <c r="DB16" s="109">
        <v>1.23380220217509E-2</v>
      </c>
      <c r="DC16" s="109">
        <v>6.5041992398108095E-2</v>
      </c>
      <c r="DD16" s="109">
        <v>0</v>
      </c>
      <c r="DE16" s="109">
        <v>4.4950451302647503</v>
      </c>
      <c r="DF16" s="109">
        <v>0</v>
      </c>
      <c r="DG16" s="109">
        <v>0</v>
      </c>
      <c r="DH16" s="109">
        <v>0</v>
      </c>
      <c r="DI16" s="109">
        <v>0.21339001730337701</v>
      </c>
      <c r="DJ16" s="109">
        <v>0.60734097128419195</v>
      </c>
      <c r="DK16" s="109">
        <v>0.954577734363663</v>
      </c>
      <c r="DL16" s="109">
        <v>1.93808036548146</v>
      </c>
      <c r="DM16" s="109">
        <v>0</v>
      </c>
      <c r="DN16" s="109">
        <v>4.3111577776408998</v>
      </c>
      <c r="DO16" s="109">
        <v>0.13872425032111699</v>
      </c>
      <c r="DP16" s="109">
        <v>261.81869676555402</v>
      </c>
      <c r="DQ16" s="109">
        <v>0</v>
      </c>
      <c r="DR16" s="109">
        <v>0.61012816378467405</v>
      </c>
      <c r="DS16" s="109">
        <v>0.87798951885778498</v>
      </c>
      <c r="DT16" s="109">
        <v>410.22209732117699</v>
      </c>
      <c r="DU16" s="109">
        <v>23291.6563156513</v>
      </c>
      <c r="DV16" s="109">
        <v>2587.9620809066701</v>
      </c>
      <c r="DW16" s="109">
        <v>25879.618396557998</v>
      </c>
      <c r="DX16" s="109">
        <v>0</v>
      </c>
      <c r="DY16" s="109">
        <v>9.8083873268024302</v>
      </c>
      <c r="DZ16" s="109">
        <v>1.8799693212040799E-4</v>
      </c>
      <c r="EA16" s="109">
        <v>0</v>
      </c>
      <c r="EB16" s="109">
        <v>0</v>
      </c>
      <c r="EC16" s="109">
        <v>0</v>
      </c>
      <c r="ED16" s="109">
        <v>6.9181679591262598E-10</v>
      </c>
      <c r="EE16" s="109">
        <v>2.0797512423745998E-6</v>
      </c>
      <c r="EF16" s="109">
        <v>2.61264914547925E-6</v>
      </c>
      <c r="EG16" s="109">
        <v>1.9383245234389599</v>
      </c>
      <c r="EH16" s="109">
        <v>55.973138979974401</v>
      </c>
      <c r="EI16" s="109">
        <v>100.760699349006</v>
      </c>
      <c r="EJ16" s="109">
        <v>33.265638523036898</v>
      </c>
      <c r="EK16" s="109">
        <v>4.9653527785328198</v>
      </c>
      <c r="EL16" s="109">
        <v>49.626494081428099</v>
      </c>
      <c r="EM16" s="109">
        <v>29.140750981681901</v>
      </c>
      <c r="EN16" s="109">
        <v>0</v>
      </c>
      <c r="EO16" s="109">
        <v>2.7434925672327002E-3</v>
      </c>
      <c r="EP16" s="109">
        <v>5.0090303757766099</v>
      </c>
      <c r="EQ16" s="109">
        <v>1501.24363327998</v>
      </c>
      <c r="ER16" s="109">
        <v>1067.71186471691</v>
      </c>
      <c r="ES16" s="109">
        <v>433.531768563073</v>
      </c>
      <c r="ET16" s="109">
        <v>2.4941676725254501E-3</v>
      </c>
      <c r="EU16" s="109">
        <v>0.261591432481246</v>
      </c>
      <c r="EV16" s="109">
        <v>542.16919182674599</v>
      </c>
      <c r="EW16" s="109">
        <v>2.2194844047245001E-2</v>
      </c>
      <c r="EX16" s="109">
        <v>38.519036021413399</v>
      </c>
      <c r="EY16" s="109">
        <v>9.9194357245484603</v>
      </c>
      <c r="EZ16" s="109">
        <v>4.0595036479235196</v>
      </c>
      <c r="FA16" s="109">
        <v>96.156234673812904</v>
      </c>
      <c r="FB16" s="109">
        <v>1.2141990939003599E-3</v>
      </c>
      <c r="FC16" s="109">
        <v>8.1526204353404808</v>
      </c>
      <c r="FD16" s="109">
        <v>86.674618705044495</v>
      </c>
      <c r="FE16" s="109">
        <v>107.981889807114</v>
      </c>
      <c r="FF16" s="109">
        <v>3.9652681456769199</v>
      </c>
      <c r="FG16" s="109">
        <v>0</v>
      </c>
      <c r="FH16" s="109">
        <v>37107.198029584797</v>
      </c>
      <c r="FI16" s="109">
        <v>66.191111566395193</v>
      </c>
      <c r="FJ16" s="109">
        <v>0.77533219424381306</v>
      </c>
      <c r="FK16" s="109">
        <v>903.33226736698998</v>
      </c>
      <c r="FL16" s="109">
        <v>0</v>
      </c>
      <c r="FM16" s="109">
        <v>49.763568756764499</v>
      </c>
      <c r="FN16" s="109">
        <v>4.6931718059103602</v>
      </c>
      <c r="FO16" s="109">
        <v>0</v>
      </c>
      <c r="FP16" s="109">
        <v>3.8709498229926503E-2</v>
      </c>
      <c r="FQ16" s="109">
        <v>360.54039764836801</v>
      </c>
      <c r="FR16" s="109">
        <v>1.55196381215823</v>
      </c>
      <c r="FS16" s="109">
        <v>144.400398949584</v>
      </c>
      <c r="FU16" s="45">
        <f t="shared" si="0"/>
        <v>7.1011040108462274E-7</v>
      </c>
      <c r="FV16" s="45">
        <f t="shared" si="1"/>
        <v>1.9512225717388621E-6</v>
      </c>
      <c r="FW16" s="45">
        <f t="shared" si="2"/>
        <v>-6.3016477387499029E-3</v>
      </c>
      <c r="FX16" s="45">
        <f t="shared" si="3"/>
        <v>1.9565081897601358E-5</v>
      </c>
      <c r="FY16" s="45">
        <f t="shared" si="4"/>
        <v>2.7671355367287863E-5</v>
      </c>
      <c r="FZ16" s="45">
        <f t="shared" si="5"/>
        <v>-3.646114836606535E-4</v>
      </c>
      <c r="GA16" s="45">
        <f t="shared" si="6"/>
        <v>2.3526083875070578E-6</v>
      </c>
      <c r="GB16" s="45">
        <f t="shared" si="7"/>
        <v>2.3986632594624773E-6</v>
      </c>
      <c r="GC16" s="45">
        <f t="shared" si="8"/>
        <v>4.0815123074364879E-7</v>
      </c>
      <c r="GD16" s="45">
        <f t="shared" si="9"/>
        <v>0</v>
      </c>
      <c r="GE16" s="45">
        <f t="shared" si="10"/>
        <v>6.0482652997053999E-7</v>
      </c>
      <c r="GF16" s="45">
        <f t="shared" si="11"/>
        <v>2.5327320431191794E-7</v>
      </c>
      <c r="GG16" s="45">
        <f t="shared" si="12"/>
        <v>2.6711956996089064E-7</v>
      </c>
      <c r="GH16" s="45">
        <f t="shared" si="13"/>
        <v>1.5017564026330448E-7</v>
      </c>
      <c r="GI16" s="45">
        <f t="shared" si="14"/>
        <v>1.3759711254147334E-6</v>
      </c>
      <c r="GJ16" s="45">
        <f t="shared" si="15"/>
        <v>1.6460070657098376E-4</v>
      </c>
      <c r="GK16" s="45">
        <f t="shared" si="16"/>
        <v>6.3717399443084947E-7</v>
      </c>
      <c r="GL16" s="45">
        <f t="shared" si="17"/>
        <v>-1.5308549478365169E-5</v>
      </c>
      <c r="GM16" s="45">
        <f t="shared" si="18"/>
        <v>-9.0686998998332206E-7</v>
      </c>
      <c r="GN16" s="45">
        <f t="shared" si="19"/>
        <v>3.47528980087567E-7</v>
      </c>
      <c r="GO16" s="45">
        <f t="shared" si="20"/>
        <v>6.0927774852126135E-5</v>
      </c>
      <c r="GP16" s="45">
        <f t="shared" si="21"/>
        <v>8.1229827615461736E-5</v>
      </c>
      <c r="GQ16" s="45">
        <f t="shared" si="22"/>
        <v>0</v>
      </c>
      <c r="GR16" s="45">
        <f t="shared" si="23"/>
        <v>2.6782987220163481E-7</v>
      </c>
      <c r="GS16" s="45">
        <f t="shared" si="24"/>
        <v>8.6145465274546375E-6</v>
      </c>
      <c r="GT16" s="45">
        <f t="shared" si="25"/>
        <v>-8.5922495738963563E-8</v>
      </c>
      <c r="GU16" s="45">
        <f t="shared" si="26"/>
        <v>6.1664696555638646E-5</v>
      </c>
      <c r="GV16" s="45">
        <f t="shared" si="27"/>
        <v>-6.6027977590923234E-7</v>
      </c>
      <c r="GW16" s="45">
        <f t="shared" si="28"/>
        <v>-3.2584375240882634E-7</v>
      </c>
      <c r="GX16" s="45">
        <f t="shared" si="29"/>
        <v>6.2722072392287448E-7</v>
      </c>
      <c r="GY16" s="45">
        <f t="shared" si="30"/>
        <v>0</v>
      </c>
      <c r="GZ16" s="45">
        <f t="shared" si="31"/>
        <v>1.8022917190665328E-6</v>
      </c>
      <c r="HA16" s="45">
        <f t="shared" si="32"/>
        <v>2.7037012756408153E-7</v>
      </c>
      <c r="HB16" s="45">
        <f t="shared" si="33"/>
        <v>-8.5449844936911576E-6</v>
      </c>
      <c r="HC16" s="45">
        <f t="shared" si="34"/>
        <v>-8.4018203750911341E-4</v>
      </c>
      <c r="HD16" s="45">
        <f t="shared" si="35"/>
        <v>0</v>
      </c>
      <c r="HE16" s="45">
        <f t="shared" si="36"/>
        <v>9.8892968889339674E-6</v>
      </c>
      <c r="HF16" s="45">
        <f t="shared" si="37"/>
        <v>0</v>
      </c>
      <c r="HG16" s="45">
        <f t="shared" si="38"/>
        <v>-5.373712983639587E-6</v>
      </c>
      <c r="HH16" s="45">
        <f t="shared" si="39"/>
        <v>1.501272634510038E-5</v>
      </c>
      <c r="HI16" s="45">
        <f t="shared" si="40"/>
        <v>1.9320477953124779E-5</v>
      </c>
      <c r="HJ16" s="45">
        <f t="shared" si="41"/>
        <v>0</v>
      </c>
      <c r="HK16" s="45">
        <f t="shared" si="42"/>
        <v>0</v>
      </c>
      <c r="HL16" s="45">
        <f t="shared" si="43"/>
        <v>0</v>
      </c>
      <c r="HM16" s="45">
        <f t="shared" si="44"/>
        <v>-4.1977517755340678E-6</v>
      </c>
      <c r="HN16" s="45">
        <f t="shared" si="45"/>
        <v>-3.2867093569125859E-5</v>
      </c>
      <c r="HO16" s="45">
        <f t="shared" si="46"/>
        <v>-9.3599601381155194E-6</v>
      </c>
      <c r="HP16" s="45">
        <f t="shared" si="47"/>
        <v>1.0830700474184929E-6</v>
      </c>
      <c r="HQ16" s="45">
        <f t="shared" si="48"/>
        <v>6.6588461751936427E-6</v>
      </c>
      <c r="HR16" s="45">
        <f t="shared" si="49"/>
        <v>4.0123637702568718E-5</v>
      </c>
      <c r="HS16" s="45">
        <f t="shared" si="50"/>
        <v>-4.7657520602380982E-8</v>
      </c>
      <c r="HT16" s="45">
        <f t="shared" si="51"/>
        <v>2.7632526266194614E-7</v>
      </c>
      <c r="HU16" s="45">
        <f t="shared" si="52"/>
        <v>0</v>
      </c>
      <c r="HV16" s="45">
        <f t="shared" si="53"/>
        <v>0</v>
      </c>
      <c r="HW16" s="45">
        <f t="shared" si="54"/>
        <v>0</v>
      </c>
      <c r="HX16" s="45">
        <f t="shared" si="55"/>
        <v>-1.8967486755262436E-5</v>
      </c>
    </row>
    <row r="17" spans="1:232" x14ac:dyDescent="0.25">
      <c r="A17" s="22" t="s">
        <v>16</v>
      </c>
      <c r="B17" s="109">
        <v>15173.313442000001</v>
      </c>
      <c r="C17" s="109">
        <v>158.93230320000001</v>
      </c>
      <c r="D17" s="109">
        <v>14182.091785000001</v>
      </c>
      <c r="E17" s="109">
        <v>1836.7223352000001</v>
      </c>
      <c r="F17" s="109">
        <v>1426.7515771999999</v>
      </c>
      <c r="G17" s="109">
        <v>5448.6826966999997</v>
      </c>
      <c r="H17" s="109">
        <v>459.61501837999998</v>
      </c>
      <c r="I17" s="109">
        <v>2.5520851579000001</v>
      </c>
      <c r="J17" s="109">
        <v>1.1469041031</v>
      </c>
      <c r="K17" s="109">
        <v>0.79563980000000001</v>
      </c>
      <c r="L17" s="109">
        <v>0.2466677686</v>
      </c>
      <c r="M17" s="109">
        <v>1.1000910564999999</v>
      </c>
      <c r="N17" s="109">
        <v>2.3190241699999999E-2</v>
      </c>
      <c r="O17" s="109">
        <v>1.5936479199999999E-2</v>
      </c>
      <c r="P17" s="109">
        <v>5.6093228799999999E-2</v>
      </c>
      <c r="R17" s="109">
        <v>0.1171165</v>
      </c>
      <c r="S17" s="109">
        <v>4.1100000000000003</v>
      </c>
      <c r="T17" s="109">
        <v>5.8982458500000001E-2</v>
      </c>
      <c r="U17" s="109">
        <v>2.9908199999999999E-2</v>
      </c>
      <c r="V17" s="109">
        <v>1.4E-2</v>
      </c>
      <c r="Y17" s="109">
        <v>2.5999999999999999E-2</v>
      </c>
      <c r="Z17" s="109">
        <v>8.2709860054999993</v>
      </c>
      <c r="AA17" s="109">
        <v>19.48329</v>
      </c>
      <c r="AB17" s="109">
        <v>5.4585613900000003E-2</v>
      </c>
      <c r="AC17" s="109">
        <v>0.33134853949999998</v>
      </c>
      <c r="AD17" s="109">
        <v>0.79176905340000003</v>
      </c>
      <c r="AE17" s="109">
        <v>1.4690075537</v>
      </c>
      <c r="AF17" s="109">
        <v>0.13024994910000001</v>
      </c>
      <c r="AG17" s="109">
        <v>0.1173719966</v>
      </c>
      <c r="AH17" s="109">
        <v>0.57705178930000001</v>
      </c>
      <c r="AI17" s="109">
        <v>8.9138599999999998E-2</v>
      </c>
      <c r="AL17" s="109">
        <v>2.1174343204000001</v>
      </c>
      <c r="AN17" s="109">
        <v>1.14759683E-2</v>
      </c>
      <c r="AO17" s="109">
        <v>0.92706302429999998</v>
      </c>
      <c r="AP17" s="109">
        <v>1.0055738999999999E-3</v>
      </c>
      <c r="AQ17" s="109">
        <v>3.9431700000000002E-6</v>
      </c>
      <c r="AR17" s="109">
        <v>3.4976099999999999E-5</v>
      </c>
      <c r="AT17" s="109">
        <v>2.62878E-6</v>
      </c>
      <c r="AU17" s="109">
        <v>2.3920599999999999E-5</v>
      </c>
      <c r="AV17" s="109">
        <v>4.7506599999999997E-5</v>
      </c>
      <c r="AW17" s="109">
        <v>8.0472006600000007E-2</v>
      </c>
      <c r="AX17" s="109">
        <v>0.50522194470000004</v>
      </c>
      <c r="AY17" s="109">
        <v>5.2959482619999996</v>
      </c>
      <c r="AZ17" s="109">
        <v>1.052065</v>
      </c>
      <c r="BA17" s="109">
        <v>4.9794140000000001E-2</v>
      </c>
      <c r="BE17" s="109">
        <v>3.6522648E-6</v>
      </c>
      <c r="BG17" s="109" t="s">
        <v>16</v>
      </c>
      <c r="BH17" s="109">
        <v>0</v>
      </c>
      <c r="BI17" s="109">
        <v>0</v>
      </c>
      <c r="BJ17" s="109">
        <v>0</v>
      </c>
      <c r="BK17" s="109">
        <v>1.1469100292060599</v>
      </c>
      <c r="BL17" s="109">
        <v>0.79563965147122095</v>
      </c>
      <c r="BM17" s="109">
        <v>2.55209619391937</v>
      </c>
      <c r="BN17" s="109">
        <v>2.55209619391937</v>
      </c>
      <c r="BO17" s="109">
        <v>1.32887337588253E-2</v>
      </c>
      <c r="BP17" s="109">
        <v>0</v>
      </c>
      <c r="BQ17" s="109">
        <v>0.101133864471127</v>
      </c>
      <c r="BR17" s="109">
        <v>0.14553400774837499</v>
      </c>
      <c r="BS17" s="109">
        <v>1.10008991982585</v>
      </c>
      <c r="BT17" s="109">
        <v>3.6522803927071101E-6</v>
      </c>
      <c r="BU17" s="109">
        <v>7.4208760267751297E-3</v>
      </c>
      <c r="BV17" s="109">
        <v>1.5769360949144801E-2</v>
      </c>
      <c r="BW17" s="109">
        <v>2.5999884985102199E-2</v>
      </c>
      <c r="BX17" s="109">
        <v>1.59367107194174E-2</v>
      </c>
      <c r="BY17" s="109">
        <v>1.3462368538500901E-2</v>
      </c>
      <c r="BZ17" s="109">
        <v>4.2630862524071701E-2</v>
      </c>
      <c r="CA17" s="109">
        <v>0</v>
      </c>
      <c r="CB17" s="109">
        <v>0</v>
      </c>
      <c r="CC17" s="109">
        <v>133.81423306121701</v>
      </c>
      <c r="CD17" s="109">
        <v>0.117116477706198</v>
      </c>
      <c r="CE17" s="109">
        <v>1.7104899999309899E-2</v>
      </c>
      <c r="CF17" s="109">
        <v>4.1877535013751299E-2</v>
      </c>
      <c r="CG17" s="109">
        <v>4.1099990970595801</v>
      </c>
      <c r="CH17" s="109">
        <v>2.9908399762189401E-2</v>
      </c>
      <c r="CI17" s="109">
        <v>1.46900698738785</v>
      </c>
      <c r="CJ17" s="109">
        <v>1.39998568507292E-2</v>
      </c>
      <c r="CK17" s="109">
        <v>0</v>
      </c>
      <c r="CL17" s="109">
        <v>8.9138947752090206E-2</v>
      </c>
      <c r="CM17" s="109">
        <v>1.14761501237344E-2</v>
      </c>
      <c r="CN17" s="109">
        <v>15173.299719425</v>
      </c>
      <c r="CO17" s="109">
        <v>0</v>
      </c>
      <c r="CP17" s="109">
        <v>0</v>
      </c>
      <c r="CQ17" s="109">
        <v>4.3304975177656999</v>
      </c>
      <c r="CR17" s="109">
        <v>24.519893908166601</v>
      </c>
      <c r="CS17" s="109">
        <v>1.78410763985993</v>
      </c>
      <c r="CT17" s="109">
        <v>0.50522207179584</v>
      </c>
      <c r="CU17" s="109">
        <v>0</v>
      </c>
      <c r="CV17" s="109">
        <v>0</v>
      </c>
      <c r="CW17" s="109">
        <v>0</v>
      </c>
      <c r="CX17" s="109">
        <v>8.2709892859302201</v>
      </c>
      <c r="CY17" s="109">
        <v>8.2709892859302201</v>
      </c>
      <c r="CZ17" s="109">
        <v>19.4833093159267</v>
      </c>
      <c r="DA17" s="109">
        <v>5.2959452621598402</v>
      </c>
      <c r="DB17" s="109">
        <v>5.7115943748569696E-3</v>
      </c>
      <c r="DC17" s="109">
        <v>4.7699048272754903E-2</v>
      </c>
      <c r="DD17" s="109">
        <v>0</v>
      </c>
      <c r="DE17" s="109">
        <v>7.7319833997662597</v>
      </c>
      <c r="DF17" s="109">
        <v>0</v>
      </c>
      <c r="DG17" s="109">
        <v>0</v>
      </c>
      <c r="DH17" s="109">
        <v>0</v>
      </c>
      <c r="DI17" s="109">
        <v>8.6150547586655399E-2</v>
      </c>
      <c r="DJ17" s="109">
        <v>0.245197923635531</v>
      </c>
      <c r="DK17" s="109">
        <v>0.26128354133418102</v>
      </c>
      <c r="DL17" s="109">
        <v>0.53048560416590895</v>
      </c>
      <c r="DM17" s="109">
        <v>0.13025369601790099</v>
      </c>
      <c r="DN17" s="109">
        <v>1.0520652327912099</v>
      </c>
      <c r="DO17" s="109">
        <v>0.11737172855507801</v>
      </c>
      <c r="DP17" s="109">
        <v>158.93234373179101</v>
      </c>
      <c r="DQ17" s="109">
        <v>0</v>
      </c>
      <c r="DR17" s="109">
        <v>0.23659117696974699</v>
      </c>
      <c r="DS17" s="109">
        <v>0.340460316924662</v>
      </c>
      <c r="DT17" s="109">
        <v>496.25701046434801</v>
      </c>
      <c r="DU17" s="109">
        <v>12747.8211536337</v>
      </c>
      <c r="DV17" s="109">
        <v>1416.42470045966</v>
      </c>
      <c r="DW17" s="109">
        <v>14164.2458540933</v>
      </c>
      <c r="DX17" s="109">
        <v>0</v>
      </c>
      <c r="DY17" s="109">
        <v>15.3560223986021</v>
      </c>
      <c r="DZ17" s="109">
        <v>1.0055886437855899E-3</v>
      </c>
      <c r="EA17" s="109">
        <v>3.94319490189983E-6</v>
      </c>
      <c r="EB17" s="109">
        <v>3.4976470970750198E-5</v>
      </c>
      <c r="EC17" s="109">
        <v>0</v>
      </c>
      <c r="ED17" s="109">
        <v>2.6288014326074601E-6</v>
      </c>
      <c r="EE17" s="109">
        <v>2.3920572624132899E-5</v>
      </c>
      <c r="EF17" s="109">
        <v>4.7507309202202299E-5</v>
      </c>
      <c r="EG17" s="109">
        <v>8.0471861009411894E-2</v>
      </c>
      <c r="EH17" s="109">
        <v>82.450170136091302</v>
      </c>
      <c r="EI17" s="109">
        <v>134.740779823873</v>
      </c>
      <c r="EJ17" s="109">
        <v>47.950373900723903</v>
      </c>
      <c r="EK17" s="109">
        <v>2.2502453834401699</v>
      </c>
      <c r="EL17" s="109">
        <v>63.154235414438702</v>
      </c>
      <c r="EM17" s="109">
        <v>40.921356651001098</v>
      </c>
      <c r="EN17" s="109">
        <v>0</v>
      </c>
      <c r="EO17" s="109">
        <v>1.17573881517E-3</v>
      </c>
      <c r="EP17" s="109">
        <v>6.5692992666023899</v>
      </c>
      <c r="EQ17" s="109">
        <v>1836.7534250363501</v>
      </c>
      <c r="ER17" s="109">
        <v>1426.7795248402099</v>
      </c>
      <c r="ES17" s="109">
        <v>409.973900196145</v>
      </c>
      <c r="ET17" s="109">
        <v>0</v>
      </c>
      <c r="EU17" s="109">
        <v>0.389673711856723</v>
      </c>
      <c r="EV17" s="109">
        <v>804.71454643657296</v>
      </c>
      <c r="EW17" s="109">
        <v>0</v>
      </c>
      <c r="EX17" s="109">
        <v>26.7237095598366</v>
      </c>
      <c r="EY17" s="109">
        <v>7.0151255183341803</v>
      </c>
      <c r="EZ17" s="109">
        <v>1.9847027118063001</v>
      </c>
      <c r="FA17" s="109">
        <v>66.659357220222503</v>
      </c>
      <c r="FB17" s="109">
        <v>0</v>
      </c>
      <c r="FC17" s="109">
        <v>12.032779045728899</v>
      </c>
      <c r="FD17" s="109">
        <v>125.085849222484</v>
      </c>
      <c r="FE17" s="109">
        <v>144.97986292509901</v>
      </c>
      <c r="FF17" s="109">
        <v>5.9310167817030903</v>
      </c>
      <c r="FG17" s="109">
        <v>0</v>
      </c>
      <c r="FH17" s="109">
        <v>5427.1225778610496</v>
      </c>
      <c r="FI17" s="109">
        <v>87.481934718988597</v>
      </c>
      <c r="FJ17" s="109">
        <v>4.9794199095167899E-2</v>
      </c>
      <c r="FK17" s="109">
        <v>132.58621526202401</v>
      </c>
      <c r="FL17" s="109">
        <v>0</v>
      </c>
      <c r="FM17" s="109">
        <v>65.335345514541302</v>
      </c>
      <c r="FN17" s="109">
        <v>2.1174373005127598</v>
      </c>
      <c r="FO17" s="109">
        <v>0</v>
      </c>
      <c r="FP17" s="109">
        <v>3.4416869720397397E-2</v>
      </c>
      <c r="FQ17" s="109">
        <v>459.61488514106799</v>
      </c>
      <c r="FR17" s="109">
        <v>0.92706415443478096</v>
      </c>
      <c r="FS17" s="109">
        <v>201.25471585034899</v>
      </c>
      <c r="FU17" s="45">
        <f t="shared" si="0"/>
        <v>-9.0438881743816936E-7</v>
      </c>
      <c r="FV17" s="45">
        <f t="shared" si="1"/>
        <v>2.5502550573262381E-7</v>
      </c>
      <c r="FW17" s="45">
        <f t="shared" si="2"/>
        <v>-1.2583426462925145E-3</v>
      </c>
      <c r="FX17" s="45">
        <f t="shared" si="3"/>
        <v>1.6926802573364846E-5</v>
      </c>
      <c r="FY17" s="45">
        <f t="shared" si="4"/>
        <v>1.9588301605249482E-5</v>
      </c>
      <c r="FZ17" s="45">
        <f t="shared" si="5"/>
        <v>-3.9569415286392039E-3</v>
      </c>
      <c r="GA17" s="45">
        <f t="shared" si="6"/>
        <v>-2.8989246796972457E-7</v>
      </c>
      <c r="GB17" s="45">
        <f t="shared" si="7"/>
        <v>4.3243147023336188E-6</v>
      </c>
      <c r="GC17" s="45">
        <f t="shared" si="8"/>
        <v>5.1670458269830019E-6</v>
      </c>
      <c r="GD17" s="45">
        <f t="shared" si="9"/>
        <v>-1.8667841786407814E-7</v>
      </c>
      <c r="GE17" s="45">
        <f t="shared" si="10"/>
        <v>4.2007718546650487E-7</v>
      </c>
      <c r="GF17" s="45">
        <f t="shared" si="11"/>
        <v>-1.0332546048793837E-6</v>
      </c>
      <c r="GG17" s="45">
        <f t="shared" si="12"/>
        <v>-2.0370982455532334E-7</v>
      </c>
      <c r="GH17" s="45">
        <f t="shared" si="13"/>
        <v>1.4527639040955393E-5</v>
      </c>
      <c r="GI17" s="45">
        <f t="shared" si="14"/>
        <v>4.0335930911805003E-8</v>
      </c>
      <c r="GJ17" s="45">
        <f t="shared" si="15"/>
        <v>0</v>
      </c>
      <c r="GK17" s="45">
        <f t="shared" si="16"/>
        <v>-1.903557739423419E-7</v>
      </c>
      <c r="GL17" s="45">
        <f t="shared" si="17"/>
        <v>-2.196935328980525E-7</v>
      </c>
      <c r="GM17" s="45">
        <f t="shared" si="18"/>
        <v>-3.9820209941828557E-7</v>
      </c>
      <c r="GN17" s="45">
        <f t="shared" si="19"/>
        <v>6.6791779311763718E-6</v>
      </c>
      <c r="GO17" s="45">
        <f t="shared" si="20"/>
        <v>-1.0224947914278962E-5</v>
      </c>
      <c r="GP17" s="45">
        <f t="shared" si="21"/>
        <v>0</v>
      </c>
      <c r="GQ17" s="45">
        <f t="shared" si="22"/>
        <v>0</v>
      </c>
      <c r="GR17" s="45">
        <f t="shared" si="23"/>
        <v>-4.4236499153919969E-6</v>
      </c>
      <c r="GS17" s="45">
        <f t="shared" si="24"/>
        <v>3.9661900269404651E-7</v>
      </c>
      <c r="GT17" s="45">
        <f t="shared" si="25"/>
        <v>9.9140990561158974E-7</v>
      </c>
      <c r="GU17" s="45">
        <f t="shared" si="26"/>
        <v>1.4061631390179496E-5</v>
      </c>
      <c r="GV17" s="45">
        <f t="shared" si="27"/>
        <v>-2.0606040296025376E-7</v>
      </c>
      <c r="GW17" s="45">
        <f t="shared" si="28"/>
        <v>1.1632191166403863E-7</v>
      </c>
      <c r="GX17" s="45">
        <f t="shared" si="29"/>
        <v>-3.8550662904137069E-7</v>
      </c>
      <c r="GY17" s="45">
        <f t="shared" si="30"/>
        <v>2.876713524163953E-5</v>
      </c>
      <c r="GZ17" s="45">
        <f t="shared" si="31"/>
        <v>-2.2837212432185255E-6</v>
      </c>
      <c r="HA17" s="45">
        <f t="shared" si="32"/>
        <v>-5.1192214713877629E-7</v>
      </c>
      <c r="HB17" s="45">
        <f t="shared" si="33"/>
        <v>3.9012514242687299E-6</v>
      </c>
      <c r="HC17" s="45">
        <f t="shared" si="34"/>
        <v>0</v>
      </c>
      <c r="HD17" s="45">
        <f t="shared" si="35"/>
        <v>0</v>
      </c>
      <c r="HE17" s="45">
        <f t="shared" si="36"/>
        <v>1.4074168586788933E-6</v>
      </c>
      <c r="HF17" s="45">
        <f t="shared" si="37"/>
        <v>0</v>
      </c>
      <c r="HG17" s="45">
        <f t="shared" si="38"/>
        <v>1.5843868652048675E-5</v>
      </c>
      <c r="HH17" s="45">
        <f t="shared" si="39"/>
        <v>1.2190484911566199E-6</v>
      </c>
      <c r="HI17" s="45">
        <f t="shared" si="40"/>
        <v>1.4662060729678422E-5</v>
      </c>
      <c r="HJ17" s="45">
        <f t="shared" si="41"/>
        <v>6.3151981349510006E-6</v>
      </c>
      <c r="HK17" s="45">
        <f t="shared" si="42"/>
        <v>1.0606406952142691E-5</v>
      </c>
      <c r="HL17" s="45">
        <f t="shared" si="43"/>
        <v>0</v>
      </c>
      <c r="HM17" s="45">
        <f t="shared" si="44"/>
        <v>8.1530624320344226E-6</v>
      </c>
      <c r="HN17" s="45">
        <f t="shared" si="45"/>
        <v>-1.1444473424532393E-6</v>
      </c>
      <c r="HO17" s="45">
        <f t="shared" si="46"/>
        <v>1.492849840447298E-5</v>
      </c>
      <c r="HP17" s="45">
        <f t="shared" si="47"/>
        <v>-1.809207875688072E-6</v>
      </c>
      <c r="HQ17" s="45">
        <f t="shared" si="48"/>
        <v>2.5156436947523814E-7</v>
      </c>
      <c r="HR17" s="45">
        <f t="shared" si="49"/>
        <v>-5.6644060911900815E-7</v>
      </c>
      <c r="HS17" s="45">
        <f t="shared" si="50"/>
        <v>2.2127074835138758E-7</v>
      </c>
      <c r="HT17" s="45">
        <f t="shared" si="51"/>
        <v>1.1867896081353713E-6</v>
      </c>
      <c r="HU17" s="45">
        <f t="shared" si="52"/>
        <v>0</v>
      </c>
      <c r="HV17" s="45">
        <f t="shared" si="53"/>
        <v>0</v>
      </c>
      <c r="HW17" s="45">
        <f t="shared" si="54"/>
        <v>0</v>
      </c>
      <c r="HX17" s="45">
        <f t="shared" si="55"/>
        <v>4.2693254635076909E-6</v>
      </c>
    </row>
    <row r="18" spans="1:232" x14ac:dyDescent="0.25">
      <c r="A18" s="22" t="s">
        <v>17</v>
      </c>
      <c r="B18" s="109">
        <v>15181.265224999999</v>
      </c>
      <c r="C18" s="109">
        <v>37.605417780000003</v>
      </c>
      <c r="D18" s="109">
        <v>47623.821882999997</v>
      </c>
      <c r="E18" s="109">
        <v>26035.318006000001</v>
      </c>
      <c r="F18" s="109">
        <v>22977.358742</v>
      </c>
      <c r="G18" s="109">
        <v>55866.730750000002</v>
      </c>
      <c r="H18" s="109">
        <v>909.44887798000002</v>
      </c>
      <c r="I18" s="109">
        <v>1.9888133452000001</v>
      </c>
      <c r="J18" s="109">
        <v>0.38636432170000001</v>
      </c>
      <c r="L18" s="109">
        <v>0.22026711039999999</v>
      </c>
      <c r="M18" s="109">
        <v>0.66720351560000002</v>
      </c>
      <c r="N18" s="109">
        <v>1.51420215E-2</v>
      </c>
      <c r="O18" s="109">
        <v>1.44080019E-2</v>
      </c>
      <c r="P18" s="109">
        <v>9.0804158600000004E-2</v>
      </c>
      <c r="R18" s="109">
        <v>3.650929E-2</v>
      </c>
      <c r="T18" s="109">
        <v>0.28632590969999999</v>
      </c>
      <c r="W18" s="109">
        <v>5.0396971399999997E-2</v>
      </c>
      <c r="Y18" s="109">
        <v>0.118655</v>
      </c>
      <c r="Z18" s="109">
        <v>11.597756781999999</v>
      </c>
      <c r="AA18" s="109">
        <v>45.397638000000001</v>
      </c>
      <c r="AB18" s="109">
        <v>0.1372559273</v>
      </c>
      <c r="AC18" s="109">
        <v>0.1192085645</v>
      </c>
      <c r="AD18" s="109">
        <v>0.7420143548</v>
      </c>
      <c r="AE18" s="109">
        <v>0.1232187</v>
      </c>
      <c r="AG18" s="109">
        <v>8.7795315400000004E-2</v>
      </c>
      <c r="AH18" s="109">
        <v>1.4854564517</v>
      </c>
      <c r="AI18" s="109">
        <v>1.9167360000000001E-2</v>
      </c>
      <c r="AL18" s="109">
        <v>5.2323890291000001</v>
      </c>
      <c r="AN18" s="109">
        <v>3.3314749999999997E-2</v>
      </c>
      <c r="AO18" s="109">
        <v>2.6005592465</v>
      </c>
      <c r="AP18" s="109">
        <v>5.0804919000000002E-3</v>
      </c>
      <c r="AU18" s="109">
        <v>7.0135039999999999E-9</v>
      </c>
      <c r="AV18" s="109">
        <v>6.1895679999999999E-9</v>
      </c>
      <c r="AW18" s="109">
        <v>3.1727717999999999E-3</v>
      </c>
      <c r="AX18" s="109">
        <v>1.5145088739000001</v>
      </c>
      <c r="AY18" s="109">
        <v>5.5633199458</v>
      </c>
      <c r="AZ18" s="109">
        <v>5.0200229999999998E-2</v>
      </c>
      <c r="BA18" s="109">
        <v>3.1945609999999999E-2</v>
      </c>
      <c r="BG18" s="109" t="s">
        <v>17</v>
      </c>
      <c r="BH18" s="109">
        <v>0</v>
      </c>
      <c r="BI18" s="109">
        <v>0</v>
      </c>
      <c r="BJ18" s="109">
        <v>0</v>
      </c>
      <c r="BK18" s="109">
        <v>0.38636403045877998</v>
      </c>
      <c r="BL18" s="109">
        <v>0</v>
      </c>
      <c r="BM18" s="109">
        <v>1.9888124683675401</v>
      </c>
      <c r="BN18" s="109">
        <v>1.9888124683675401</v>
      </c>
      <c r="BO18" s="109">
        <v>0</v>
      </c>
      <c r="BP18" s="109">
        <v>0</v>
      </c>
      <c r="BQ18" s="109">
        <v>9.0309489595837594E-2</v>
      </c>
      <c r="BR18" s="109">
        <v>0.129957659732028</v>
      </c>
      <c r="BS18" s="109">
        <v>0.66720231255890206</v>
      </c>
      <c r="BT18" s="109">
        <v>0</v>
      </c>
      <c r="BU18" s="109">
        <v>4.8454440904068096E-3</v>
      </c>
      <c r="BV18" s="109">
        <v>1.02965634868195E-2</v>
      </c>
      <c r="BW18" s="109">
        <v>0.11865485143603501</v>
      </c>
      <c r="BX18" s="109">
        <v>1.4408049895726501E-2</v>
      </c>
      <c r="BY18" s="109">
        <v>2.1792984366824E-2</v>
      </c>
      <c r="BZ18" s="109">
        <v>6.9011121590566396E-2</v>
      </c>
      <c r="CA18" s="109">
        <v>0</v>
      </c>
      <c r="CB18" s="109">
        <v>0</v>
      </c>
      <c r="CC18" s="109">
        <v>267.43046825766697</v>
      </c>
      <c r="CD18" s="109">
        <v>3.6509331869464298E-2</v>
      </c>
      <c r="CE18" s="109">
        <v>8.3034470690623099E-2</v>
      </c>
      <c r="CF18" s="109">
        <v>0.20329120402225501</v>
      </c>
      <c r="CG18" s="109">
        <v>0</v>
      </c>
      <c r="CH18" s="109">
        <v>0</v>
      </c>
      <c r="CI18" s="109">
        <v>0.12321871913556701</v>
      </c>
      <c r="CJ18" s="109">
        <v>0</v>
      </c>
      <c r="CK18" s="109">
        <v>0</v>
      </c>
      <c r="CL18" s="109">
        <v>1.91674096915182E-2</v>
      </c>
      <c r="CM18" s="109">
        <v>3.3314786950842397E-2</v>
      </c>
      <c r="CN18" s="109">
        <v>15181.271531025701</v>
      </c>
      <c r="CO18" s="109">
        <v>5.0396429617420899E-2</v>
      </c>
      <c r="CP18" s="109">
        <v>0</v>
      </c>
      <c r="CQ18" s="109">
        <v>1.0663283318412301E-2</v>
      </c>
      <c r="CR18" s="109">
        <v>16.815388259172401</v>
      </c>
      <c r="CS18" s="109">
        <v>4.1984245208576904E-3</v>
      </c>
      <c r="CT18" s="109">
        <v>1.5145091644013799</v>
      </c>
      <c r="CU18" s="109">
        <v>0</v>
      </c>
      <c r="CV18" s="109">
        <v>0</v>
      </c>
      <c r="CW18" s="109">
        <v>0</v>
      </c>
      <c r="CX18" s="109">
        <v>11.5977528750473</v>
      </c>
      <c r="CY18" s="109">
        <v>11.5977528750473</v>
      </c>
      <c r="CZ18" s="109">
        <v>45.397622663668301</v>
      </c>
      <c r="DA18" s="109">
        <v>5.5633212106656202</v>
      </c>
      <c r="DB18" s="109">
        <v>4.78370320386029E-2</v>
      </c>
      <c r="DC18" s="109">
        <v>7.8045548399719999E-2</v>
      </c>
      <c r="DD18" s="109">
        <v>0</v>
      </c>
      <c r="DE18" s="109">
        <v>12.3927011957372</v>
      </c>
      <c r="DF18" s="109">
        <v>0</v>
      </c>
      <c r="DG18" s="109">
        <v>0</v>
      </c>
      <c r="DH18" s="109">
        <v>0</v>
      </c>
      <c r="DI18" s="109">
        <v>3.0994219383522599E-2</v>
      </c>
      <c r="DJ18" s="109">
        <v>8.8214324148988305E-2</v>
      </c>
      <c r="DK18" s="109">
        <v>0.24486444466784599</v>
      </c>
      <c r="DL18" s="109">
        <v>0.49714944475724299</v>
      </c>
      <c r="DM18" s="109">
        <v>0</v>
      </c>
      <c r="DN18" s="109">
        <v>5.0200267649928E-2</v>
      </c>
      <c r="DO18" s="109">
        <v>8.7795433719649596E-2</v>
      </c>
      <c r="DP18" s="109">
        <v>37.605418564019402</v>
      </c>
      <c r="DQ18" s="109">
        <v>0</v>
      </c>
      <c r="DR18" s="109">
        <v>0.60903746772874301</v>
      </c>
      <c r="DS18" s="109">
        <v>0.87641945362301998</v>
      </c>
      <c r="DT18" s="109">
        <v>940.524123015702</v>
      </c>
      <c r="DU18" s="109">
        <v>42755.136672807399</v>
      </c>
      <c r="DV18" s="109">
        <v>4750.57110072455</v>
      </c>
      <c r="DW18" s="109">
        <v>47505.707773531904</v>
      </c>
      <c r="DX18" s="109">
        <v>0</v>
      </c>
      <c r="DY18" s="109">
        <v>22.5262404647548</v>
      </c>
      <c r="DZ18" s="109">
        <v>5.0804864277633902E-3</v>
      </c>
      <c r="EA18" s="109">
        <v>0</v>
      </c>
      <c r="EB18" s="109">
        <v>0</v>
      </c>
      <c r="EC18" s="109">
        <v>0</v>
      </c>
      <c r="ED18" s="109">
        <v>0</v>
      </c>
      <c r="EE18" s="109">
        <v>7.0120207014004798E-9</v>
      </c>
      <c r="EF18" s="109">
        <v>6.18917640834008E-9</v>
      </c>
      <c r="EG18" s="109">
        <v>3.1727676033742598E-3</v>
      </c>
      <c r="EH18" s="109">
        <v>1357.2720439817599</v>
      </c>
      <c r="EI18" s="109">
        <v>241.80729163638301</v>
      </c>
      <c r="EJ18" s="109">
        <v>786.07953404156797</v>
      </c>
      <c r="EK18" s="109">
        <v>22.188831210518199</v>
      </c>
      <c r="EL18" s="109">
        <v>990.86811331360195</v>
      </c>
      <c r="EM18" s="109">
        <v>667.23709830982602</v>
      </c>
      <c r="EN18" s="109">
        <v>6.6124285564686297E-5</v>
      </c>
      <c r="EO18" s="109">
        <v>1.13736203420471E-2</v>
      </c>
      <c r="EP18" s="109">
        <v>106.47120418361099</v>
      </c>
      <c r="EQ18" s="109">
        <v>26035.7535301383</v>
      </c>
      <c r="ER18" s="109">
        <v>22977.794653657798</v>
      </c>
      <c r="ES18" s="109">
        <v>3057.9588764805399</v>
      </c>
      <c r="ET18" s="109">
        <v>0</v>
      </c>
      <c r="EU18" s="109">
        <v>6.4347103779471597</v>
      </c>
      <c r="EV18" s="109">
        <v>13259.070420673001</v>
      </c>
      <c r="EW18" s="109">
        <v>0</v>
      </c>
      <c r="EX18" s="109">
        <v>339.63249281472901</v>
      </c>
      <c r="EY18" s="109">
        <v>91.672895228668807</v>
      </c>
      <c r="EZ18" s="109">
        <v>19.798999083686301</v>
      </c>
      <c r="FA18" s="109">
        <v>845.66002022013095</v>
      </c>
      <c r="FB18" s="109">
        <v>0</v>
      </c>
      <c r="FC18" s="109">
        <v>15.843208046095601</v>
      </c>
      <c r="FD18" s="109">
        <v>2052.0240732971702</v>
      </c>
      <c r="FE18" s="109">
        <v>2335.4449228154099</v>
      </c>
      <c r="FF18" s="109">
        <v>97.939227981801906</v>
      </c>
      <c r="FG18" s="109">
        <v>0</v>
      </c>
      <c r="FH18" s="109">
        <v>55424.892312751697</v>
      </c>
      <c r="FI18" s="109">
        <v>160.24109822386899</v>
      </c>
      <c r="FJ18" s="109">
        <v>3.1945613204583397E-2</v>
      </c>
      <c r="FK18" s="109">
        <v>1251.7220741691899</v>
      </c>
      <c r="FL18" s="109">
        <v>0</v>
      </c>
      <c r="FM18" s="109">
        <v>124.49458383152999</v>
      </c>
      <c r="FN18" s="109">
        <v>5.2323889050171903</v>
      </c>
      <c r="FO18" s="109">
        <v>0</v>
      </c>
      <c r="FP18" s="109">
        <v>2.1249317513186299E-2</v>
      </c>
      <c r="FQ18" s="109">
        <v>909.44856842209595</v>
      </c>
      <c r="FR18" s="109">
        <v>2.6005589875498298</v>
      </c>
      <c r="FS18" s="109">
        <v>385.28181749481797</v>
      </c>
      <c r="FU18" s="45">
        <f t="shared" si="0"/>
        <v>4.1538209155641633E-7</v>
      </c>
      <c r="FV18" s="45">
        <f t="shared" si="1"/>
        <v>2.08485756845723E-8</v>
      </c>
      <c r="FW18" s="45">
        <f t="shared" si="2"/>
        <v>-2.4801476403609659E-3</v>
      </c>
      <c r="FX18" s="45">
        <f t="shared" si="3"/>
        <v>1.6728205055833638E-5</v>
      </c>
      <c r="FY18" s="45">
        <f t="shared" si="4"/>
        <v>1.8971356224733984E-5</v>
      </c>
      <c r="FZ18" s="45">
        <f t="shared" si="5"/>
        <v>-7.9087935040534855E-3</v>
      </c>
      <c r="GA18" s="45">
        <f t="shared" si="6"/>
        <v>-3.4037966461861578E-7</v>
      </c>
      <c r="GB18" s="45">
        <f t="shared" si="7"/>
        <v>-4.4088222863601872E-7</v>
      </c>
      <c r="GC18" s="45">
        <f t="shared" si="8"/>
        <v>-7.5379946768399495E-7</v>
      </c>
      <c r="GD18" s="45">
        <f t="shared" si="9"/>
        <v>0</v>
      </c>
      <c r="GE18" s="45">
        <f t="shared" si="10"/>
        <v>1.7673026865871589E-7</v>
      </c>
      <c r="GF18" s="45">
        <f t="shared" si="11"/>
        <v>-1.8031096507063158E-6</v>
      </c>
      <c r="GG18" s="45">
        <f t="shared" si="12"/>
        <v>-9.1947919179012382E-7</v>
      </c>
      <c r="GH18" s="45">
        <f t="shared" si="13"/>
        <v>3.3311854644327252E-6</v>
      </c>
      <c r="GI18" s="45">
        <f t="shared" si="14"/>
        <v>-5.7973787122127146E-7</v>
      </c>
      <c r="GJ18" s="45">
        <f t="shared" si="15"/>
        <v>0</v>
      </c>
      <c r="GK18" s="45">
        <f t="shared" si="16"/>
        <v>1.1468167224946093E-6</v>
      </c>
      <c r="GL18" s="45">
        <f t="shared" si="17"/>
        <v>0</v>
      </c>
      <c r="GM18" s="45">
        <f t="shared" si="18"/>
        <v>-8.2069807136314433E-7</v>
      </c>
      <c r="GN18" s="45">
        <f t="shared" si="19"/>
        <v>0</v>
      </c>
      <c r="GO18" s="45">
        <f t="shared" si="20"/>
        <v>0</v>
      </c>
      <c r="GP18" s="45">
        <f t="shared" si="21"/>
        <v>-1.0750300346391094E-5</v>
      </c>
      <c r="GQ18" s="45">
        <f t="shared" si="22"/>
        <v>0</v>
      </c>
      <c r="GR18" s="45">
        <f t="shared" si="23"/>
        <v>-1.252066621644166E-6</v>
      </c>
      <c r="GS18" s="45">
        <f t="shared" si="24"/>
        <v>-3.3687141165121265E-7</v>
      </c>
      <c r="GT18" s="45">
        <f t="shared" si="25"/>
        <v>-3.3782223867462374E-7</v>
      </c>
      <c r="GU18" s="45">
        <f t="shared" si="26"/>
        <v>1.9924849539730261E-6</v>
      </c>
      <c r="GV18" s="45">
        <f t="shared" si="27"/>
        <v>-1.7588911664204985E-7</v>
      </c>
      <c r="GW18" s="45">
        <f t="shared" si="28"/>
        <v>-6.2717777363907265E-7</v>
      </c>
      <c r="GX18" s="45">
        <f t="shared" si="29"/>
        <v>1.5529758880710194E-7</v>
      </c>
      <c r="GY18" s="45">
        <f t="shared" si="30"/>
        <v>0</v>
      </c>
      <c r="GZ18" s="45">
        <f t="shared" si="31"/>
        <v>1.3476761152094243E-6</v>
      </c>
      <c r="HA18" s="45">
        <f t="shared" si="32"/>
        <v>3.1616663181063924E-7</v>
      </c>
      <c r="HB18" s="45">
        <f t="shared" si="33"/>
        <v>2.59250716837559E-6</v>
      </c>
      <c r="HC18" s="45">
        <f t="shared" si="34"/>
        <v>0</v>
      </c>
      <c r="HD18" s="45">
        <f t="shared" si="35"/>
        <v>0</v>
      </c>
      <c r="HE18" s="45">
        <f t="shared" si="36"/>
        <v>-2.371437007353925E-8</v>
      </c>
      <c r="HF18" s="45">
        <f t="shared" si="37"/>
        <v>0</v>
      </c>
      <c r="HG18" s="45">
        <f t="shared" si="38"/>
        <v>1.1091436195601383E-6</v>
      </c>
      <c r="HH18" s="45">
        <f t="shared" si="39"/>
        <v>-9.9574801283230198E-8</v>
      </c>
      <c r="HI18" s="45">
        <f t="shared" si="40"/>
        <v>-1.0771076340126832E-6</v>
      </c>
      <c r="HJ18" s="45">
        <f t="shared" si="41"/>
        <v>0</v>
      </c>
      <c r="HK18" s="45">
        <f t="shared" si="42"/>
        <v>0</v>
      </c>
      <c r="HL18" s="45">
        <f t="shared" si="43"/>
        <v>0</v>
      </c>
      <c r="HM18" s="45">
        <f t="shared" si="44"/>
        <v>0</v>
      </c>
      <c r="HN18" s="45">
        <f t="shared" si="45"/>
        <v>-2.1149180203220008E-4</v>
      </c>
      <c r="HO18" s="45">
        <f t="shared" si="46"/>
        <v>-6.3266395961716174E-5</v>
      </c>
      <c r="HP18" s="45">
        <f t="shared" si="47"/>
        <v>-1.32270015134982E-6</v>
      </c>
      <c r="HQ18" s="45">
        <f t="shared" si="48"/>
        <v>1.9181226656821599E-7</v>
      </c>
      <c r="HR18" s="45">
        <f t="shared" si="49"/>
        <v>2.2735805823964446E-7</v>
      </c>
      <c r="HS18" s="45">
        <f t="shared" si="50"/>
        <v>7.4999512953722443E-7</v>
      </c>
      <c r="HT18" s="45">
        <f t="shared" si="51"/>
        <v>1.0031373316251667E-7</v>
      </c>
      <c r="HU18" s="45">
        <f t="shared" si="52"/>
        <v>0</v>
      </c>
      <c r="HV18" s="45">
        <f t="shared" si="53"/>
        <v>0</v>
      </c>
      <c r="HW18" s="45">
        <f t="shared" si="54"/>
        <v>0</v>
      </c>
      <c r="HX18" s="45">
        <f t="shared" si="55"/>
        <v>0</v>
      </c>
    </row>
    <row r="19" spans="1:232" x14ac:dyDescent="0.25">
      <c r="A19" s="22" t="s">
        <v>18</v>
      </c>
      <c r="B19" s="109">
        <v>20671.043947999999</v>
      </c>
      <c r="C19" s="109">
        <v>2061.3267842</v>
      </c>
      <c r="D19" s="109">
        <v>37384.985461999997</v>
      </c>
      <c r="E19" s="109">
        <v>4119.4604069999996</v>
      </c>
      <c r="F19" s="109">
        <v>3426.3110579999998</v>
      </c>
      <c r="G19" s="109">
        <v>45605.738339000003</v>
      </c>
      <c r="H19" s="109">
        <v>1159.85079</v>
      </c>
      <c r="I19" s="109">
        <v>7.1330467538000004</v>
      </c>
      <c r="J19" s="109">
        <v>1.1829967656</v>
      </c>
      <c r="L19" s="109">
        <v>0.90786098400000004</v>
      </c>
      <c r="M19" s="109">
        <v>2.6286957378000002</v>
      </c>
      <c r="N19" s="109">
        <v>0.1085426597</v>
      </c>
      <c r="O19" s="109">
        <v>6.7734913999999993E-2</v>
      </c>
      <c r="P19" s="109">
        <v>0.1698194217</v>
      </c>
      <c r="R19" s="109">
        <v>1.9786379999999999E-2</v>
      </c>
      <c r="S19" s="109">
        <v>17.591290999999998</v>
      </c>
      <c r="T19" s="109">
        <v>0.22443696639999999</v>
      </c>
      <c r="U19" s="109">
        <v>1.345084E-2</v>
      </c>
      <c r="W19" s="109">
        <v>1.7000000000000001E-4</v>
      </c>
      <c r="Y19" s="109">
        <v>4.0352520000000002E-4</v>
      </c>
      <c r="Z19" s="109">
        <v>132.33897257999999</v>
      </c>
      <c r="AA19" s="109">
        <v>91.943160000000006</v>
      </c>
      <c r="AB19" s="109">
        <v>1.47903223E-2</v>
      </c>
      <c r="AC19" s="109">
        <v>0.47057380319999997</v>
      </c>
      <c r="AD19" s="109">
        <v>0.21473294039999999</v>
      </c>
      <c r="AE19" s="109">
        <v>9.7469844999999999E-2</v>
      </c>
      <c r="AG19" s="109">
        <v>0.2736613765</v>
      </c>
      <c r="AH19" s="109">
        <v>0.71059845420000001</v>
      </c>
      <c r="AI19" s="109">
        <v>1.4425540000000001E-2</v>
      </c>
      <c r="AL19" s="109">
        <v>22.354685695000001</v>
      </c>
      <c r="AO19" s="109">
        <v>10.867827692000001</v>
      </c>
      <c r="AP19" s="109">
        <v>3.8947643999999999E-3</v>
      </c>
      <c r="AQ19" s="109">
        <v>6.4649599999999998E-5</v>
      </c>
      <c r="AR19" s="109">
        <v>5.7610989999999998E-4</v>
      </c>
      <c r="AT19" s="109">
        <v>5.0523999999999999E-5</v>
      </c>
      <c r="AU19" s="109">
        <v>2.4131909999999999E-4</v>
      </c>
      <c r="AV19" s="109">
        <v>1.629263E-4</v>
      </c>
      <c r="AW19" s="109">
        <v>1.0597003400000001E-2</v>
      </c>
      <c r="AX19" s="109">
        <v>5.4592555087000001</v>
      </c>
      <c r="AY19" s="109">
        <v>133.22579150999999</v>
      </c>
      <c r="AZ19" s="109">
        <v>0.1783698</v>
      </c>
      <c r="BA19" s="109">
        <v>8.4019009999999998E-3</v>
      </c>
      <c r="BB19" s="109">
        <v>2.0860000000000002E-3</v>
      </c>
      <c r="BD19" s="109">
        <v>1.0593400470000001</v>
      </c>
      <c r="BE19" s="109">
        <v>5.5894599999999998E-5</v>
      </c>
      <c r="BG19" s="109" t="s">
        <v>18</v>
      </c>
      <c r="BH19" s="109">
        <v>0.13298361941169601</v>
      </c>
      <c r="BI19" s="109">
        <v>0.68420722087446295</v>
      </c>
      <c r="BJ19" s="109">
        <v>0</v>
      </c>
      <c r="BK19" s="109">
        <v>1.1829976102481801</v>
      </c>
      <c r="BL19" s="109">
        <v>0</v>
      </c>
      <c r="BM19" s="109">
        <v>7.1334310167193404</v>
      </c>
      <c r="BN19" s="109">
        <v>7.1330501632640901</v>
      </c>
      <c r="BO19" s="109">
        <v>0.92133090477686397</v>
      </c>
      <c r="BP19" s="109">
        <v>2.3026059132371002E-3</v>
      </c>
      <c r="BQ19" s="109">
        <v>0.37222282614254898</v>
      </c>
      <c r="BR19" s="109">
        <v>0.53563740589351305</v>
      </c>
      <c r="BS19" s="109">
        <v>2.6286952579055902</v>
      </c>
      <c r="BT19" s="109">
        <v>5.5894806108256701E-5</v>
      </c>
      <c r="BU19" s="109">
        <v>3.4733853386770701E-2</v>
      </c>
      <c r="BV19" s="109">
        <v>7.3809018922352698E-2</v>
      </c>
      <c r="BW19" s="109">
        <v>4.0352328414160199E-4</v>
      </c>
      <c r="BX19" s="109">
        <v>6.7734982259344503E-2</v>
      </c>
      <c r="BY19" s="109">
        <v>4.0756667961561299E-2</v>
      </c>
      <c r="BZ19" s="109">
        <v>0.12906273972840099</v>
      </c>
      <c r="CA19" s="109">
        <v>0</v>
      </c>
      <c r="CB19" s="109">
        <v>1.05932996288486</v>
      </c>
      <c r="CC19" s="109">
        <v>1479.01712588083</v>
      </c>
      <c r="CD19" s="109">
        <v>1.9786301130181799E-2</v>
      </c>
      <c r="CE19" s="109">
        <v>6.5086754680345901E-2</v>
      </c>
      <c r="CF19" s="109">
        <v>0.15935036375704101</v>
      </c>
      <c r="CG19" s="109">
        <v>17.591238057875199</v>
      </c>
      <c r="CH19" s="109">
        <v>1.34507542460688E-2</v>
      </c>
      <c r="CI19" s="109">
        <v>9.7469767962433201E-2</v>
      </c>
      <c r="CJ19" s="109">
        <v>0</v>
      </c>
      <c r="CK19" s="109">
        <v>0</v>
      </c>
      <c r="CL19" s="109">
        <v>1.4425421338866901E-2</v>
      </c>
      <c r="CM19" s="109">
        <v>0</v>
      </c>
      <c r="CN19" s="109">
        <v>20671.041259113601</v>
      </c>
      <c r="CO19" s="109">
        <v>1.69981514026357E-4</v>
      </c>
      <c r="CP19" s="109">
        <v>0</v>
      </c>
      <c r="CQ19" s="109">
        <v>33.155618501846803</v>
      </c>
      <c r="CR19" s="109">
        <v>41.513259358575397</v>
      </c>
      <c r="CS19" s="109">
        <v>2.08316106682451</v>
      </c>
      <c r="CT19" s="109">
        <v>5.4592539791450596</v>
      </c>
      <c r="CU19" s="109">
        <v>0.15121822489269501</v>
      </c>
      <c r="CV19" s="109">
        <v>2.08614750276954E-3</v>
      </c>
      <c r="CW19" s="109">
        <v>0.20727983042874301</v>
      </c>
      <c r="CX19" s="109">
        <v>132.33888864120701</v>
      </c>
      <c r="CY19" s="109">
        <v>132.33888864120701</v>
      </c>
      <c r="CZ19" s="109">
        <v>91.943098118820203</v>
      </c>
      <c r="DA19" s="109">
        <v>133.225713604031</v>
      </c>
      <c r="DB19" s="109">
        <v>4.43526107069671E-3</v>
      </c>
      <c r="DC19" s="109">
        <v>8.8794982058675899E-3</v>
      </c>
      <c r="DD19" s="109">
        <v>0</v>
      </c>
      <c r="DE19" s="109">
        <v>3.5968627030915399</v>
      </c>
      <c r="DF19" s="109">
        <v>3.5649935254771599E-3</v>
      </c>
      <c r="DG19" s="109">
        <v>15.984281344587901</v>
      </c>
      <c r="DH19" s="109">
        <v>0.75583478739176602</v>
      </c>
      <c r="DI19" s="109">
        <v>0.12234928217185</v>
      </c>
      <c r="DJ19" s="109">
        <v>0.34822480508458498</v>
      </c>
      <c r="DK19" s="109">
        <v>7.0861877213234295E-2</v>
      </c>
      <c r="DL19" s="109">
        <v>0.143870870737318</v>
      </c>
      <c r="DM19" s="109">
        <v>0.89521738623764702</v>
      </c>
      <c r="DN19" s="109">
        <v>0.17836957107756399</v>
      </c>
      <c r="DO19" s="109">
        <v>0.27366108927725302</v>
      </c>
      <c r="DP19" s="109">
        <v>2061.3265933838602</v>
      </c>
      <c r="DQ19" s="109">
        <v>0</v>
      </c>
      <c r="DR19" s="109">
        <v>0.29134766137511098</v>
      </c>
      <c r="DS19" s="109">
        <v>0.41925420633910299</v>
      </c>
      <c r="DT19" s="109">
        <v>1349.8088962264501</v>
      </c>
      <c r="DU19" s="109">
        <v>33425.433989375902</v>
      </c>
      <c r="DV19" s="109">
        <v>3713.9376073471199</v>
      </c>
      <c r="DW19" s="109">
        <v>37139.371596723002</v>
      </c>
      <c r="DX19" s="109">
        <v>2.14100719207217E-2</v>
      </c>
      <c r="DY19" s="109">
        <v>28.892099329640502</v>
      </c>
      <c r="DZ19" s="109">
        <v>3.8947582095454599E-3</v>
      </c>
      <c r="EA19" s="109">
        <v>6.4649726799935106E-5</v>
      </c>
      <c r="EB19" s="109">
        <v>5.7611208382741695E-4</v>
      </c>
      <c r="EC19" s="109">
        <v>0</v>
      </c>
      <c r="ED19" s="109">
        <v>5.0524079929418898E-5</v>
      </c>
      <c r="EE19" s="109">
        <v>2.4131832450047499E-4</v>
      </c>
      <c r="EF19" s="109">
        <v>1.62927276243617E-4</v>
      </c>
      <c r="EG19" s="109">
        <v>1.05969741440161E-2</v>
      </c>
      <c r="EH19" s="109">
        <v>86.438923718911795</v>
      </c>
      <c r="EI19" s="109">
        <v>374.425505208853</v>
      </c>
      <c r="EJ19" s="109">
        <v>66.632212546050596</v>
      </c>
      <c r="EK19" s="109">
        <v>58.237438622959999</v>
      </c>
      <c r="EL19" s="109">
        <v>190.87526935661401</v>
      </c>
      <c r="EM19" s="109">
        <v>66.996006004747599</v>
      </c>
      <c r="EN19" s="109">
        <v>2.4776128353092202</v>
      </c>
      <c r="EO19" s="109">
        <v>1.4755571796270801E-3</v>
      </c>
      <c r="EP19" s="109">
        <v>13.1382922392279</v>
      </c>
      <c r="EQ19" s="109">
        <v>4119.6103788278397</v>
      </c>
      <c r="ER19" s="109">
        <v>3426.4608792639601</v>
      </c>
      <c r="ES19" s="109">
        <v>693.14949956388102</v>
      </c>
      <c r="ET19" s="109">
        <v>0.17945091089469001</v>
      </c>
      <c r="EU19" s="109">
        <v>0.334800008675187</v>
      </c>
      <c r="EV19" s="109">
        <v>929.86857760130499</v>
      </c>
      <c r="EW19" s="109">
        <v>3.5331856897986597E-2</v>
      </c>
      <c r="EX19" s="109">
        <v>392.71366372371602</v>
      </c>
      <c r="EY19" s="109">
        <v>96.955113770278302</v>
      </c>
      <c r="EZ19" s="109">
        <v>51.197384290073103</v>
      </c>
      <c r="FA19" s="109">
        <v>981.31365554379704</v>
      </c>
      <c r="FB19" s="109">
        <v>0</v>
      </c>
      <c r="FC19" s="109">
        <v>69.924520793385199</v>
      </c>
      <c r="FD19" s="109">
        <v>156.814022825487</v>
      </c>
      <c r="FE19" s="109">
        <v>327.10582034791099</v>
      </c>
      <c r="FF19" s="109">
        <v>5.1473030611029698</v>
      </c>
      <c r="FG19" s="109">
        <v>0</v>
      </c>
      <c r="FH19" s="109">
        <v>46456.342059899798</v>
      </c>
      <c r="FI19" s="109">
        <v>264.908866047598</v>
      </c>
      <c r="FJ19" s="109">
        <v>8.4017938232003406E-3</v>
      </c>
      <c r="FK19" s="109">
        <v>934.59826228983002</v>
      </c>
      <c r="FL19" s="109">
        <v>2.40563157580868E-2</v>
      </c>
      <c r="FM19" s="109">
        <v>52.781178183986697</v>
      </c>
      <c r="FN19" s="109">
        <v>22.354693077515201</v>
      </c>
      <c r="FO19" s="109">
        <v>0</v>
      </c>
      <c r="FP19" s="109">
        <v>14.746043382103</v>
      </c>
      <c r="FQ19" s="109">
        <v>1159.85031315123</v>
      </c>
      <c r="FR19" s="109">
        <v>10.8678249894235</v>
      </c>
      <c r="FS19" s="109">
        <v>104.54862403364901</v>
      </c>
      <c r="FU19" s="45">
        <f t="shared" si="0"/>
        <v>-1.3007985491337009E-7</v>
      </c>
      <c r="FV19" s="45">
        <f t="shared" si="1"/>
        <v>-9.2569572802879115E-8</v>
      </c>
      <c r="FW19" s="45">
        <f t="shared" si="2"/>
        <v>-6.5698531707775974E-3</v>
      </c>
      <c r="FX19" s="45">
        <f t="shared" si="3"/>
        <v>3.6405697111507782E-5</v>
      </c>
      <c r="FY19" s="45">
        <f t="shared" si="4"/>
        <v>4.3726696562045776E-5</v>
      </c>
      <c r="FZ19" s="45">
        <f t="shared" si="5"/>
        <v>1.8651243283839054E-2</v>
      </c>
      <c r="GA19" s="45">
        <f t="shared" si="6"/>
        <v>-4.1112940911076695E-7</v>
      </c>
      <c r="GB19" s="45">
        <f t="shared" si="7"/>
        <v>4.7798145833048705E-7</v>
      </c>
      <c r="GC19" s="45">
        <f t="shared" si="8"/>
        <v>7.1399026998744806E-7</v>
      </c>
      <c r="GD19" s="45">
        <f t="shared" si="9"/>
        <v>0</v>
      </c>
      <c r="GE19" s="45">
        <f t="shared" si="10"/>
        <v>-8.2828092765139505E-7</v>
      </c>
      <c r="GF19" s="45">
        <f t="shared" si="11"/>
        <v>-1.8255989199793146E-7</v>
      </c>
      <c r="GG19" s="45">
        <f t="shared" si="12"/>
        <v>1.9587609516070157E-6</v>
      </c>
      <c r="GH19" s="45">
        <f t="shared" si="13"/>
        <v>1.0077423957465505E-6</v>
      </c>
      <c r="GI19" s="45">
        <f t="shared" si="14"/>
        <v>-8.2499619731573276E-8</v>
      </c>
      <c r="GJ19" s="45">
        <f t="shared" si="15"/>
        <v>0</v>
      </c>
      <c r="GK19" s="45">
        <f t="shared" si="16"/>
        <v>-3.9860660818544402E-6</v>
      </c>
      <c r="GL19" s="45">
        <f t="shared" si="17"/>
        <v>-3.0095644941392231E-6</v>
      </c>
      <c r="GM19" s="45">
        <f t="shared" si="18"/>
        <v>6.7741686826859897E-7</v>
      </c>
      <c r="GN19" s="45">
        <f t="shared" si="19"/>
        <v>-6.3753588029311741E-6</v>
      </c>
      <c r="GO19" s="45">
        <f t="shared" si="20"/>
        <v>0</v>
      </c>
      <c r="GP19" s="45">
        <f t="shared" si="21"/>
        <v>-1.087410214294879E-4</v>
      </c>
      <c r="GQ19" s="45">
        <f t="shared" si="22"/>
        <v>0</v>
      </c>
      <c r="GR19" s="45">
        <f t="shared" si="23"/>
        <v>-4.7478036019410438E-6</v>
      </c>
      <c r="GS19" s="45">
        <f t="shared" si="24"/>
        <v>-6.3427115494810884E-7</v>
      </c>
      <c r="GT19" s="45">
        <f t="shared" si="25"/>
        <v>-6.7303733962848096E-7</v>
      </c>
      <c r="GU19" s="45">
        <f t="shared" si="26"/>
        <v>-3.9511029594240934E-7</v>
      </c>
      <c r="GV19" s="45">
        <f t="shared" si="27"/>
        <v>6.0363843684713312E-7</v>
      </c>
      <c r="GW19" s="45">
        <f t="shared" si="28"/>
        <v>-8.9622694741195301E-7</v>
      </c>
      <c r="GX19" s="45">
        <f t="shared" si="29"/>
        <v>-7.9037333852330885E-7</v>
      </c>
      <c r="GY19" s="45">
        <f t="shared" si="30"/>
        <v>8.9521738623764704E+49</v>
      </c>
      <c r="GZ19" s="45">
        <f t="shared" si="31"/>
        <v>-1.0495552958502176E-6</v>
      </c>
      <c r="HA19" s="45">
        <f t="shared" si="32"/>
        <v>4.8037174775448006E-6</v>
      </c>
      <c r="HB19" s="45">
        <f t="shared" si="33"/>
        <v>-8.2257671532570269E-6</v>
      </c>
      <c r="HC19" s="45">
        <f t="shared" si="34"/>
        <v>0</v>
      </c>
      <c r="HD19" s="45">
        <f t="shared" si="35"/>
        <v>0</v>
      </c>
      <c r="HE19" s="45">
        <f t="shared" si="36"/>
        <v>3.3024464314882917E-7</v>
      </c>
      <c r="HF19" s="45">
        <f t="shared" si="37"/>
        <v>0</v>
      </c>
      <c r="HG19" s="45">
        <f t="shared" si="38"/>
        <v>0</v>
      </c>
      <c r="HH19" s="45">
        <f t="shared" si="39"/>
        <v>-2.486767895996318E-7</v>
      </c>
      <c r="HI19" s="45">
        <f t="shared" si="40"/>
        <v>-1.5894297842604347E-6</v>
      </c>
      <c r="HJ19" s="45">
        <f t="shared" si="41"/>
        <v>1.9613413711451607E-6</v>
      </c>
      <c r="HK19" s="45">
        <f t="shared" si="42"/>
        <v>3.7906437937800209E-6</v>
      </c>
      <c r="HL19" s="45">
        <f t="shared" si="43"/>
        <v>0</v>
      </c>
      <c r="HM19" s="45">
        <f t="shared" si="44"/>
        <v>1.582008924435462E-6</v>
      </c>
      <c r="HN19" s="45">
        <f t="shared" si="45"/>
        <v>-3.2135853523498943E-6</v>
      </c>
      <c r="HO19" s="45">
        <f t="shared" si="46"/>
        <v>5.9919338805698053E-6</v>
      </c>
      <c r="HP19" s="45">
        <f t="shared" si="47"/>
        <v>-2.7607789482346876E-6</v>
      </c>
      <c r="HQ19" s="45">
        <f t="shared" si="48"/>
        <v>-2.8017647059109688E-7</v>
      </c>
      <c r="HR19" s="45">
        <f t="shared" si="49"/>
        <v>-5.8476641880124303E-7</v>
      </c>
      <c r="HS19" s="45">
        <f t="shared" si="50"/>
        <v>-1.2834147709279971E-6</v>
      </c>
      <c r="HT19" s="45">
        <f t="shared" si="51"/>
        <v>-1.2756255954357557E-5</v>
      </c>
      <c r="HU19" s="45">
        <f t="shared" si="52"/>
        <v>7.0710819530104117E-5</v>
      </c>
      <c r="HV19" s="45">
        <f t="shared" si="53"/>
        <v>0</v>
      </c>
      <c r="HW19" s="45">
        <f t="shared" si="54"/>
        <v>-9.5192428234802087E-6</v>
      </c>
      <c r="HX19" s="45">
        <f t="shared" si="55"/>
        <v>3.6874448820243984E-6</v>
      </c>
    </row>
    <row r="20" spans="1:232" x14ac:dyDescent="0.25">
      <c r="A20" s="22" t="s">
        <v>19</v>
      </c>
      <c r="B20" s="109">
        <v>6852.7834400000002</v>
      </c>
      <c r="C20" s="109">
        <v>144.82725500000001</v>
      </c>
      <c r="D20" s="109">
        <v>4792.7384000000002</v>
      </c>
      <c r="E20" s="109">
        <v>552.94980176000001</v>
      </c>
      <c r="F20" s="109">
        <v>505.74150988000002</v>
      </c>
      <c r="G20" s="109">
        <v>1964.1734558000001</v>
      </c>
      <c r="H20" s="109">
        <v>202.30458809999999</v>
      </c>
      <c r="I20" s="109">
        <v>4.177374479</v>
      </c>
      <c r="J20" s="109">
        <v>18.424605908</v>
      </c>
      <c r="L20" s="109">
        <v>1.6679995400000001E-2</v>
      </c>
      <c r="M20" s="109">
        <v>22.615283686000001</v>
      </c>
      <c r="N20" s="109">
        <v>5.8240349999999995E-4</v>
      </c>
      <c r="O20" s="109">
        <v>3.6965659000000001E-3</v>
      </c>
      <c r="P20" s="109">
        <v>2.8307600299999999E-2</v>
      </c>
      <c r="Q20" s="109">
        <v>0.19813002530000001</v>
      </c>
      <c r="R20" s="109">
        <v>0.22572673700000001</v>
      </c>
      <c r="T20" s="109">
        <v>1.49838123E-2</v>
      </c>
      <c r="U20" s="109">
        <v>1.4195849672</v>
      </c>
      <c r="V20" s="109">
        <v>0.1320891974</v>
      </c>
      <c r="Z20" s="109">
        <v>25.665610323999999</v>
      </c>
      <c r="AA20" s="109">
        <v>2.873297</v>
      </c>
      <c r="AB20" s="109">
        <v>6.7723452999999996E-3</v>
      </c>
      <c r="AC20" s="109">
        <v>0.1230362316</v>
      </c>
      <c r="AD20" s="109">
        <v>0.62798212180000001</v>
      </c>
      <c r="AE20" s="109">
        <v>1.2768496719</v>
      </c>
      <c r="AG20" s="109">
        <v>0.50805616259999997</v>
      </c>
      <c r="AH20" s="109">
        <v>0.28312446810000003</v>
      </c>
      <c r="AI20" s="109">
        <v>0.16730795570000001</v>
      </c>
      <c r="AJ20" s="109">
        <v>0.14529434629999999</v>
      </c>
      <c r="AL20" s="109">
        <v>5.1312546097</v>
      </c>
      <c r="AN20" s="109">
        <v>7.92535184E-2</v>
      </c>
      <c r="AO20" s="109">
        <v>0.64074578319999997</v>
      </c>
      <c r="AP20" s="109">
        <v>4.6666796000000002E-3</v>
      </c>
      <c r="AT20" s="109">
        <v>1.34298E-6</v>
      </c>
      <c r="AU20" s="109">
        <v>3.9106300000000002E-5</v>
      </c>
      <c r="AV20" s="109">
        <v>1.5376999999999999E-5</v>
      </c>
      <c r="AW20" s="109">
        <v>1.9579915600000001E-2</v>
      </c>
      <c r="AX20" s="109">
        <v>0.4018280628</v>
      </c>
      <c r="AY20" s="109">
        <v>3.514287156</v>
      </c>
      <c r="AZ20" s="109">
        <v>0.1012671277</v>
      </c>
      <c r="BA20" s="109">
        <v>8.3655410708000009</v>
      </c>
      <c r="BE20" s="109">
        <v>4.8336499999999998E-4</v>
      </c>
      <c r="BG20" s="109" t="s">
        <v>19</v>
      </c>
      <c r="BH20" s="109">
        <v>6.0037079426136797E-4</v>
      </c>
      <c r="BI20" s="109">
        <v>2.7962295009334501</v>
      </c>
      <c r="BJ20" s="109">
        <v>0</v>
      </c>
      <c r="BK20" s="109">
        <v>18.4246999588959</v>
      </c>
      <c r="BL20" s="109">
        <v>0</v>
      </c>
      <c r="BM20" s="109">
        <v>4.1774436339861998</v>
      </c>
      <c r="BN20" s="109">
        <v>4.1773929619754204</v>
      </c>
      <c r="BO20" s="109">
        <v>4.6468987882382698E-2</v>
      </c>
      <c r="BP20" s="109">
        <v>0.330535296547178</v>
      </c>
      <c r="BQ20" s="109">
        <v>6.8387931017377902E-3</v>
      </c>
      <c r="BR20" s="109">
        <v>9.8412114067141804E-3</v>
      </c>
      <c r="BS20" s="109">
        <v>22.615377344205601</v>
      </c>
      <c r="BT20" s="109">
        <v>4.8337124698662301E-4</v>
      </c>
      <c r="BU20" s="109">
        <v>1.8637272110980601E-4</v>
      </c>
      <c r="BV20" s="109">
        <v>3.9605157713145501E-4</v>
      </c>
      <c r="BW20" s="109">
        <v>0</v>
      </c>
      <c r="BX20" s="109">
        <v>3.6965396420759098E-3</v>
      </c>
      <c r="BY20" s="109">
        <v>6.7938190556501698E-3</v>
      </c>
      <c r="BZ20" s="109">
        <v>2.1513765659705499E-2</v>
      </c>
      <c r="CA20" s="109">
        <v>0.198131282402606</v>
      </c>
      <c r="CB20" s="109">
        <v>0</v>
      </c>
      <c r="CC20" s="109">
        <v>332.66685200520601</v>
      </c>
      <c r="CD20" s="109">
        <v>0.22572745619659301</v>
      </c>
      <c r="CE20" s="109">
        <v>4.3453004800564198E-3</v>
      </c>
      <c r="CF20" s="109">
        <v>1.06385913700072E-2</v>
      </c>
      <c r="CG20" s="109">
        <v>0</v>
      </c>
      <c r="CH20" s="109">
        <v>1.41958215999116</v>
      </c>
      <c r="CI20" s="109">
        <v>1.27685618189321</v>
      </c>
      <c r="CJ20" s="109">
        <v>0.13209010746488101</v>
      </c>
      <c r="CK20" s="109">
        <v>0</v>
      </c>
      <c r="CL20" s="109">
        <v>0.16730884016452999</v>
      </c>
      <c r="CM20" s="109">
        <v>7.9253850165622197E-2</v>
      </c>
      <c r="CN20" s="109">
        <v>6852.8011695519599</v>
      </c>
      <c r="CO20" s="109">
        <v>0</v>
      </c>
      <c r="CP20" s="109">
        <v>0</v>
      </c>
      <c r="CQ20" s="109">
        <v>43.573356010327402</v>
      </c>
      <c r="CR20" s="109">
        <v>14.516496584116901</v>
      </c>
      <c r="CS20" s="109">
        <v>0.62019980251412099</v>
      </c>
      <c r="CT20" s="109">
        <v>0.40182836308771802</v>
      </c>
      <c r="CU20" s="109">
        <v>38.035358579631698</v>
      </c>
      <c r="CV20" s="109">
        <v>0</v>
      </c>
      <c r="CW20" s="109">
        <v>3.4538112579021903E-4</v>
      </c>
      <c r="CX20" s="109">
        <v>25.665721843309001</v>
      </c>
      <c r="CY20" s="109">
        <v>25.665721843309001</v>
      </c>
      <c r="CZ20" s="109">
        <v>2.87330902287052</v>
      </c>
      <c r="DA20" s="109">
        <v>3.5142916383951301</v>
      </c>
      <c r="DB20" s="109">
        <v>3.20076092065301E-3</v>
      </c>
      <c r="DC20" s="109">
        <v>2.6463159716387601E-3</v>
      </c>
      <c r="DD20" s="109">
        <v>0</v>
      </c>
      <c r="DE20" s="109">
        <v>3.8624716278752402E-3</v>
      </c>
      <c r="DF20" s="109">
        <v>3.2891526570545101E-4</v>
      </c>
      <c r="DG20" s="109">
        <v>9.4992236149085798</v>
      </c>
      <c r="DH20" s="109">
        <v>8.5863963254727199E-2</v>
      </c>
      <c r="DI20" s="109">
        <v>3.19894788824771E-2</v>
      </c>
      <c r="DJ20" s="109">
        <v>9.1046947315045895E-2</v>
      </c>
      <c r="DK20" s="109">
        <v>0.20723460462860299</v>
      </c>
      <c r="DL20" s="109">
        <v>0.42074898835408397</v>
      </c>
      <c r="DM20" s="109">
        <v>8.2248218575263198E-5</v>
      </c>
      <c r="DN20" s="109">
        <v>0.101267553263149</v>
      </c>
      <c r="DO20" s="109">
        <v>0.50805835182991199</v>
      </c>
      <c r="DP20" s="109">
        <v>144.82800346456301</v>
      </c>
      <c r="DQ20" s="109">
        <v>0</v>
      </c>
      <c r="DR20" s="109">
        <v>0.116080986899033</v>
      </c>
      <c r="DS20" s="109">
        <v>0.167043204087369</v>
      </c>
      <c r="DT20" s="109">
        <v>272.93616928520601</v>
      </c>
      <c r="DU20" s="109">
        <v>4341.2549613584797</v>
      </c>
      <c r="DV20" s="109">
        <v>482.36251753501102</v>
      </c>
      <c r="DW20" s="109">
        <v>4823.6174788934904</v>
      </c>
      <c r="DX20" s="109">
        <v>2.45446898204885E-6</v>
      </c>
      <c r="DY20" s="109">
        <v>3.96027144861853</v>
      </c>
      <c r="DZ20" s="109">
        <v>4.6666848730503802E-3</v>
      </c>
      <c r="EA20" s="109">
        <v>0</v>
      </c>
      <c r="EB20" s="109">
        <v>0</v>
      </c>
      <c r="EC20" s="109">
        <v>0</v>
      </c>
      <c r="ED20" s="109">
        <v>1.34297738785363E-6</v>
      </c>
      <c r="EE20" s="109">
        <v>3.9106658915215699E-5</v>
      </c>
      <c r="EF20" s="109">
        <v>1.5376932910927701E-5</v>
      </c>
      <c r="EG20" s="109">
        <v>1.9579977207625499E-2</v>
      </c>
      <c r="EH20" s="109">
        <v>0.8063668245176</v>
      </c>
      <c r="EI20" s="109">
        <v>11.2315054129697</v>
      </c>
      <c r="EJ20" s="109">
        <v>3.4793582935123402</v>
      </c>
      <c r="EK20" s="109">
        <v>12.368932231793901</v>
      </c>
      <c r="EL20" s="109">
        <v>13.228636926316</v>
      </c>
      <c r="EM20" s="109">
        <v>0.90955948745735404</v>
      </c>
      <c r="EN20" s="109">
        <v>0</v>
      </c>
      <c r="EO20" s="109">
        <v>9.2525508600781496E-4</v>
      </c>
      <c r="EP20" s="109">
        <v>22.289332183733102</v>
      </c>
      <c r="EQ20" s="109">
        <v>552.90780085947802</v>
      </c>
      <c r="ER20" s="109">
        <v>505.69952879149201</v>
      </c>
      <c r="ES20" s="109">
        <v>47.208272067986101</v>
      </c>
      <c r="ET20" s="109">
        <v>0.28577106654100298</v>
      </c>
      <c r="EU20" s="109">
        <v>1.6625204228801101E-2</v>
      </c>
      <c r="EV20" s="109">
        <v>42.785492266296203</v>
      </c>
      <c r="EW20" s="109">
        <v>78.165806084425796</v>
      </c>
      <c r="EX20" s="109">
        <v>33.999413118603101</v>
      </c>
      <c r="EY20" s="109">
        <v>5.2266822974365903</v>
      </c>
      <c r="EZ20" s="109">
        <v>1.8004438732806101</v>
      </c>
      <c r="FA20" s="109">
        <v>85.080092131152995</v>
      </c>
      <c r="FB20" s="109">
        <v>0.14517962002513199</v>
      </c>
      <c r="FC20" s="109">
        <v>3.6623666588843502</v>
      </c>
      <c r="FD20" s="109">
        <v>24.525932425690399</v>
      </c>
      <c r="FE20" s="109">
        <v>180.681177347508</v>
      </c>
      <c r="FF20" s="109">
        <v>4.9907028997337802E-2</v>
      </c>
      <c r="FG20" s="109">
        <v>0</v>
      </c>
      <c r="FH20" s="109">
        <v>1963.11091845654</v>
      </c>
      <c r="FI20" s="109">
        <v>5.7838119086408897</v>
      </c>
      <c r="FJ20" s="109">
        <v>8.3655872542094407</v>
      </c>
      <c r="FK20" s="109">
        <v>18.084654444992001</v>
      </c>
      <c r="FL20" s="109">
        <v>0.72413050797870904</v>
      </c>
      <c r="FM20" s="109">
        <v>7.3241490460819101</v>
      </c>
      <c r="FN20" s="109">
        <v>5.1312758799987499</v>
      </c>
      <c r="FO20" s="109">
        <v>0</v>
      </c>
      <c r="FP20" s="109">
        <v>0.882342576114025</v>
      </c>
      <c r="FQ20" s="109">
        <v>202.30498999983399</v>
      </c>
      <c r="FR20" s="109">
        <v>0.64074611911953505</v>
      </c>
      <c r="FS20" s="109">
        <v>0.987374709839417</v>
      </c>
      <c r="FU20" s="45">
        <f t="shared" si="0"/>
        <v>2.5872044717272517E-6</v>
      </c>
      <c r="FV20" s="45">
        <f t="shared" si="1"/>
        <v>5.1679814203681911E-6</v>
      </c>
      <c r="FW20" s="45">
        <f t="shared" si="2"/>
        <v>6.442888452557782E-3</v>
      </c>
      <c r="FX20" s="45">
        <f t="shared" si="3"/>
        <v>-7.5957890550484381E-5</v>
      </c>
      <c r="FY20" s="45">
        <f t="shared" si="4"/>
        <v>-8.300898322143007E-5</v>
      </c>
      <c r="FZ20" s="45">
        <f t="shared" si="5"/>
        <v>-5.4095901781100108E-4</v>
      </c>
      <c r="GA20" s="45">
        <f t="shared" si="6"/>
        <v>1.9866076087424195E-6</v>
      </c>
      <c r="GB20" s="45">
        <f t="shared" si="7"/>
        <v>4.4245435771470497E-6</v>
      </c>
      <c r="GC20" s="45">
        <f t="shared" si="8"/>
        <v>5.1046354190359304E-6</v>
      </c>
      <c r="GD20" s="45">
        <f t="shared" si="9"/>
        <v>0</v>
      </c>
      <c r="GE20" s="45">
        <f t="shared" si="10"/>
        <v>5.460704124870021E-7</v>
      </c>
      <c r="GF20" s="45">
        <f t="shared" si="11"/>
        <v>4.1413677095680909E-6</v>
      </c>
      <c r="GG20" s="45">
        <f t="shared" si="12"/>
        <v>3.5711051291858365E-5</v>
      </c>
      <c r="GH20" s="45">
        <f t="shared" si="13"/>
        <v>-7.1033290899167778E-6</v>
      </c>
      <c r="GI20" s="45">
        <f t="shared" si="14"/>
        <v>-5.505462902833761E-7</v>
      </c>
      <c r="GJ20" s="45">
        <f t="shared" si="15"/>
        <v>6.3448364480866649E-6</v>
      </c>
      <c r="GK20" s="45">
        <f t="shared" si="16"/>
        <v>3.1861382597402003E-6</v>
      </c>
      <c r="GL20" s="45">
        <f t="shared" si="17"/>
        <v>0</v>
      </c>
      <c r="GM20" s="45">
        <f t="shared" si="18"/>
        <v>5.3090670135866832E-6</v>
      </c>
      <c r="GN20" s="45">
        <f t="shared" si="19"/>
        <v>-1.9774856066466269E-6</v>
      </c>
      <c r="GO20" s="45">
        <f t="shared" si="20"/>
        <v>6.8897752346406977E-6</v>
      </c>
      <c r="GP20" s="45">
        <f t="shared" si="21"/>
        <v>0</v>
      </c>
      <c r="GQ20" s="45">
        <f t="shared" si="22"/>
        <v>0</v>
      </c>
      <c r="GR20" s="45">
        <f t="shared" si="23"/>
        <v>0</v>
      </c>
      <c r="GS20" s="45">
        <f t="shared" si="24"/>
        <v>4.3450869702197907E-6</v>
      </c>
      <c r="GT20" s="45">
        <f t="shared" si="25"/>
        <v>4.1843465955817859E-6</v>
      </c>
      <c r="GU20" s="45">
        <f t="shared" si="26"/>
        <v>-1.9670734176338299E-6</v>
      </c>
      <c r="GV20" s="45">
        <f t="shared" si="27"/>
        <v>1.5816277893733043E-6</v>
      </c>
      <c r="GW20" s="45">
        <f t="shared" si="28"/>
        <v>2.3427142840936168E-6</v>
      </c>
      <c r="GX20" s="45">
        <f t="shared" si="29"/>
        <v>5.0984805442057377E-6</v>
      </c>
      <c r="GY20" s="45">
        <f t="shared" si="30"/>
        <v>8.2248218575263193E+45</v>
      </c>
      <c r="GZ20" s="45">
        <f t="shared" si="31"/>
        <v>4.3090313102712107E-6</v>
      </c>
      <c r="HA20" s="45">
        <f t="shared" si="32"/>
        <v>-9.787695138909011E-7</v>
      </c>
      <c r="HB20" s="45">
        <f t="shared" si="33"/>
        <v>5.2864463394826584E-6</v>
      </c>
      <c r="HC20" s="45">
        <f t="shared" si="34"/>
        <v>-7.8961279491987306E-4</v>
      </c>
      <c r="HD20" s="45">
        <f t="shared" si="35"/>
        <v>0</v>
      </c>
      <c r="HE20" s="45">
        <f t="shared" si="36"/>
        <v>4.1452432918972664E-6</v>
      </c>
      <c r="HF20" s="45">
        <f t="shared" si="37"/>
        <v>0</v>
      </c>
      <c r="HG20" s="45">
        <f t="shared" si="38"/>
        <v>4.1861311509525802E-6</v>
      </c>
      <c r="HH20" s="45">
        <f t="shared" si="39"/>
        <v>5.2426335667715886E-7</v>
      </c>
      <c r="HI20" s="45">
        <f t="shared" si="40"/>
        <v>1.1299362356095078E-6</v>
      </c>
      <c r="HJ20" s="45">
        <f t="shared" si="41"/>
        <v>0</v>
      </c>
      <c r="HK20" s="45">
        <f t="shared" si="42"/>
        <v>0</v>
      </c>
      <c r="HL20" s="45">
        <f t="shared" si="43"/>
        <v>0</v>
      </c>
      <c r="HM20" s="45">
        <f t="shared" si="44"/>
        <v>-1.9450374316758518E-6</v>
      </c>
      <c r="HN20" s="45">
        <f t="shared" si="45"/>
        <v>9.1779384829840239E-6</v>
      </c>
      <c r="HO20" s="45">
        <f t="shared" si="46"/>
        <v>-4.3629493592630073E-6</v>
      </c>
      <c r="HP20" s="45">
        <f t="shared" si="47"/>
        <v>3.1464704320607477E-6</v>
      </c>
      <c r="HQ20" s="45">
        <f t="shared" si="48"/>
        <v>7.4730399846206423E-7</v>
      </c>
      <c r="HR20" s="45">
        <f t="shared" si="49"/>
        <v>1.2754777658182561E-6</v>
      </c>
      <c r="HS20" s="45">
        <f t="shared" si="50"/>
        <v>4.2023819443039098E-6</v>
      </c>
      <c r="HT20" s="45">
        <f t="shared" si="51"/>
        <v>5.5206721297504538E-6</v>
      </c>
      <c r="HU20" s="45">
        <f t="shared" si="52"/>
        <v>0</v>
      </c>
      <c r="HV20" s="45">
        <f t="shared" si="53"/>
        <v>0</v>
      </c>
      <c r="HW20" s="45">
        <f t="shared" si="54"/>
        <v>0</v>
      </c>
      <c r="HX20" s="45">
        <f t="shared" si="55"/>
        <v>1.2923953167966766E-5</v>
      </c>
    </row>
    <row r="21" spans="1:232" x14ac:dyDescent="0.25">
      <c r="A21" s="22" t="s">
        <v>20</v>
      </c>
      <c r="B21" s="109">
        <v>2664.3582904999998</v>
      </c>
      <c r="C21" s="109">
        <v>42.593999099999998</v>
      </c>
      <c r="D21" s="109">
        <v>8564.2268349999995</v>
      </c>
      <c r="E21" s="109">
        <v>933.54401949999999</v>
      </c>
      <c r="F21" s="109">
        <v>724.81337910000002</v>
      </c>
      <c r="G21" s="109">
        <v>11694.141594000001</v>
      </c>
      <c r="H21" s="109">
        <v>334.06540999999999</v>
      </c>
      <c r="I21" s="109">
        <v>4.7928263777</v>
      </c>
      <c r="J21" s="109">
        <v>1.1593616999</v>
      </c>
      <c r="K21" s="109">
        <v>6.3145000000000007E-2</v>
      </c>
      <c r="L21" s="109">
        <v>4.9806629999999998E-2</v>
      </c>
      <c r="M21" s="109">
        <v>3.9888650046</v>
      </c>
      <c r="N21" s="109">
        <v>2.1564512000000001E-2</v>
      </c>
      <c r="O21" s="109">
        <v>1.04071158E-2</v>
      </c>
      <c r="P21" s="109">
        <v>4.0935648599999999E-2</v>
      </c>
      <c r="R21" s="109">
        <v>0.13517209999999999</v>
      </c>
      <c r="T21" s="109">
        <v>0.15997441749999999</v>
      </c>
      <c r="V21" s="109">
        <v>3.6499999999999998E-2</v>
      </c>
      <c r="W21" s="109">
        <v>6.4791500000000002E-2</v>
      </c>
      <c r="Z21" s="109">
        <v>91.249867924</v>
      </c>
      <c r="AA21" s="109">
        <v>189.02793199999999</v>
      </c>
      <c r="AB21" s="109">
        <v>3.65041755E-2</v>
      </c>
      <c r="AC21" s="109">
        <v>0.33410690170000001</v>
      </c>
      <c r="AD21" s="109">
        <v>0.35648553049999998</v>
      </c>
      <c r="AE21" s="109">
        <v>0.3548385</v>
      </c>
      <c r="AG21" s="109">
        <v>0.3128487096</v>
      </c>
      <c r="AH21" s="109">
        <v>0.32568659420000001</v>
      </c>
      <c r="AI21" s="109">
        <v>2.7375E-2</v>
      </c>
      <c r="AL21" s="109">
        <v>8.9753536508000007</v>
      </c>
      <c r="AN21" s="109">
        <v>4.3435000000000001E-2</v>
      </c>
      <c r="AO21" s="109">
        <v>4.5014733033000001</v>
      </c>
      <c r="AP21" s="109">
        <v>9.3414340000000005E-4</v>
      </c>
      <c r="AU21" s="109">
        <v>3.8590660000000004E-6</v>
      </c>
      <c r="AV21" s="109">
        <v>2.2832999999999998E-6</v>
      </c>
      <c r="AW21" s="109">
        <v>0.23621385680000001</v>
      </c>
      <c r="AX21" s="109">
        <v>2.2483708786999999</v>
      </c>
      <c r="AY21" s="109">
        <v>4.1505343479999999</v>
      </c>
      <c r="AZ21" s="109">
        <v>1.0646104999999999</v>
      </c>
      <c r="BD21" s="109">
        <v>2.9199999999999999E-3</v>
      </c>
      <c r="BE21" s="109">
        <v>1.7176729999999999E-4</v>
      </c>
      <c r="BG21" s="109" t="s">
        <v>20</v>
      </c>
      <c r="BH21" s="109">
        <v>7.2146336502476802E-3</v>
      </c>
      <c r="BI21" s="109">
        <v>0.75672080677921205</v>
      </c>
      <c r="BJ21" s="109">
        <v>0</v>
      </c>
      <c r="BK21" s="109">
        <v>1.15936160790553</v>
      </c>
      <c r="BL21" s="109">
        <v>6.3145356755237303E-2</v>
      </c>
      <c r="BM21" s="109">
        <v>4.7933981518128403</v>
      </c>
      <c r="BN21" s="109">
        <v>4.7928250506425201</v>
      </c>
      <c r="BO21" s="109">
        <v>4.8990816436217499E-2</v>
      </c>
      <c r="BP21" s="109">
        <v>3.4592399842369799E-3</v>
      </c>
      <c r="BQ21" s="109">
        <v>2.0420694792572601E-2</v>
      </c>
      <c r="BR21" s="109">
        <v>2.9385880868841498E-2</v>
      </c>
      <c r="BS21" s="109">
        <v>3.98886572560435</v>
      </c>
      <c r="BT21" s="109">
        <v>1.71775524231935E-4</v>
      </c>
      <c r="BU21" s="109">
        <v>6.9006385256039299E-3</v>
      </c>
      <c r="BV21" s="109">
        <v>1.46638783715669E-2</v>
      </c>
      <c r="BW21" s="109">
        <v>0</v>
      </c>
      <c r="BX21" s="109">
        <v>1.0407154003085501E-2</v>
      </c>
      <c r="BY21" s="109">
        <v>9.8245625066331402E-3</v>
      </c>
      <c r="BZ21" s="109">
        <v>3.1111204213660901E-2</v>
      </c>
      <c r="CA21" s="109">
        <v>0</v>
      </c>
      <c r="CB21" s="109">
        <v>2.92006011904958E-3</v>
      </c>
      <c r="CC21" s="109">
        <v>1136.1158914088701</v>
      </c>
      <c r="CD21" s="109">
        <v>0.13517218901448799</v>
      </c>
      <c r="CE21" s="109">
        <v>4.6392606221553397E-2</v>
      </c>
      <c r="CF21" s="109">
        <v>0.113581797419379</v>
      </c>
      <c r="CG21" s="109">
        <v>0</v>
      </c>
      <c r="CH21" s="109">
        <v>0</v>
      </c>
      <c r="CI21" s="109">
        <v>0.35483918760558197</v>
      </c>
      <c r="CJ21" s="109">
        <v>3.6500322492269997E-2</v>
      </c>
      <c r="CK21" s="109">
        <v>0</v>
      </c>
      <c r="CL21" s="109">
        <v>2.7375017188666001E-2</v>
      </c>
      <c r="CM21" s="109">
        <v>4.3435297100370897E-2</v>
      </c>
      <c r="CN21" s="109">
        <v>2664.3593342951099</v>
      </c>
      <c r="CO21" s="109">
        <v>6.4790750857616805E-2</v>
      </c>
      <c r="CP21" s="109">
        <v>0</v>
      </c>
      <c r="CQ21" s="109">
        <v>6.7300708853098099</v>
      </c>
      <c r="CR21" s="109">
        <v>41.225611935659302</v>
      </c>
      <c r="CS21" s="109">
        <v>1.95805559468423</v>
      </c>
      <c r="CT21" s="109">
        <v>2.2483704219280298</v>
      </c>
      <c r="CU21" s="109">
        <v>1.34418154435975E-2</v>
      </c>
      <c r="CV21" s="109">
        <v>0</v>
      </c>
      <c r="CW21" s="109">
        <v>4.1517042554715996E-3</v>
      </c>
      <c r="CX21" s="109">
        <v>91.250088385345805</v>
      </c>
      <c r="CY21" s="109">
        <v>91.250088385345805</v>
      </c>
      <c r="CZ21" s="109">
        <v>189.02823389662501</v>
      </c>
      <c r="DA21" s="109">
        <v>4.1505298046545001</v>
      </c>
      <c r="DB21" s="109">
        <v>2.1875092024965199E-2</v>
      </c>
      <c r="DC21" s="109">
        <v>7.3384914481343698E-3</v>
      </c>
      <c r="DD21" s="109">
        <v>0</v>
      </c>
      <c r="DE21" s="109">
        <v>3.41556842940552</v>
      </c>
      <c r="DF21" s="109">
        <v>3.9520076511406002E-3</v>
      </c>
      <c r="DG21" s="109">
        <v>0.109507926645998</v>
      </c>
      <c r="DH21" s="109">
        <v>9.4781944366364099E-3</v>
      </c>
      <c r="DI21" s="109">
        <v>8.6867920280317507E-2</v>
      </c>
      <c r="DJ21" s="109">
        <v>0.24724027645188101</v>
      </c>
      <c r="DK21" s="109">
        <v>0.11764024203100799</v>
      </c>
      <c r="DL21" s="109">
        <v>0.23884530101908599</v>
      </c>
      <c r="DM21" s="109">
        <v>9.884212714055009E-4</v>
      </c>
      <c r="DN21" s="109">
        <v>1.06461176111542</v>
      </c>
      <c r="DO21" s="109">
        <v>0.31284922806315801</v>
      </c>
      <c r="DP21" s="109">
        <v>42.5939949649078</v>
      </c>
      <c r="DQ21" s="109">
        <v>0</v>
      </c>
      <c r="DR21" s="109">
        <v>0.13353104065874</v>
      </c>
      <c r="DS21" s="109">
        <v>0.19215487932450301</v>
      </c>
      <c r="DT21" s="109">
        <v>476.41124938282701</v>
      </c>
      <c r="DU21" s="109">
        <v>7734.5381554311298</v>
      </c>
      <c r="DV21" s="109">
        <v>859.39311087471594</v>
      </c>
      <c r="DW21" s="109">
        <v>8593.9312663058499</v>
      </c>
      <c r="DX21" s="109">
        <v>2.9494728693706202E-5</v>
      </c>
      <c r="DY21" s="109">
        <v>8.4812013692047294</v>
      </c>
      <c r="DZ21" s="109">
        <v>9.3414172243015399E-4</v>
      </c>
      <c r="EA21" s="109">
        <v>0</v>
      </c>
      <c r="EB21" s="109">
        <v>0</v>
      </c>
      <c r="EC21" s="109">
        <v>0</v>
      </c>
      <c r="ED21" s="109">
        <v>0</v>
      </c>
      <c r="EE21" s="109">
        <v>3.8591715332270203E-6</v>
      </c>
      <c r="EF21" s="109">
        <v>2.2832961364744699E-6</v>
      </c>
      <c r="EG21" s="109">
        <v>0.23621371521335</v>
      </c>
      <c r="EH21" s="109">
        <v>35.357063387469999</v>
      </c>
      <c r="EI21" s="109">
        <v>62.570577072483204</v>
      </c>
      <c r="EJ21" s="109">
        <v>21.5640405038213</v>
      </c>
      <c r="EK21" s="109">
        <v>9.4213017261791094</v>
      </c>
      <c r="EL21" s="109">
        <v>33.083332514591802</v>
      </c>
      <c r="EM21" s="109">
        <v>19.240141241593101</v>
      </c>
      <c r="EN21" s="109">
        <v>0</v>
      </c>
      <c r="EO21" s="109">
        <v>7.2882815591857998E-3</v>
      </c>
      <c r="EP21" s="109">
        <v>3.9597299904313799</v>
      </c>
      <c r="EQ21" s="109">
        <v>933.55765083409506</v>
      </c>
      <c r="ER21" s="109">
        <v>724.82682755460996</v>
      </c>
      <c r="ES21" s="109">
        <v>208.73082327948501</v>
      </c>
      <c r="ET21" s="109">
        <v>0</v>
      </c>
      <c r="EU21" s="109">
        <v>0.18544527597347801</v>
      </c>
      <c r="EV21" s="109">
        <v>352.31343388238599</v>
      </c>
      <c r="EW21" s="109">
        <v>0.346453975760182</v>
      </c>
      <c r="EX21" s="109">
        <v>29.456796568362499</v>
      </c>
      <c r="EY21" s="109">
        <v>10.540574374201499</v>
      </c>
      <c r="EZ21" s="109">
        <v>3.64398596523862</v>
      </c>
      <c r="FA21" s="109">
        <v>73.565229483071207</v>
      </c>
      <c r="FB21" s="109">
        <v>0</v>
      </c>
      <c r="FC21" s="109">
        <v>12.7535693635146</v>
      </c>
      <c r="FD21" s="109">
        <v>56.487698201721699</v>
      </c>
      <c r="FE21" s="109">
        <v>73.127116902439994</v>
      </c>
      <c r="FF21" s="109">
        <v>2.53448356136707</v>
      </c>
      <c r="FG21" s="109">
        <v>0</v>
      </c>
      <c r="FH21" s="109">
        <v>11711.1805760717</v>
      </c>
      <c r="FI21" s="109">
        <v>39.858838394287098</v>
      </c>
      <c r="FJ21" s="109">
        <v>0</v>
      </c>
      <c r="FK21" s="109">
        <v>249.333698013385</v>
      </c>
      <c r="FL21" s="109">
        <v>3.0684242484168198E-3</v>
      </c>
      <c r="FM21" s="109">
        <v>20.170706066892201</v>
      </c>
      <c r="FN21" s="109">
        <v>8.9753510431593195</v>
      </c>
      <c r="FO21" s="109">
        <v>0</v>
      </c>
      <c r="FP21" s="109">
        <v>0.17292218417039901</v>
      </c>
      <c r="FQ21" s="109">
        <v>334.06566368403298</v>
      </c>
      <c r="FR21" s="109">
        <v>4.5014775887852299</v>
      </c>
      <c r="FS21" s="109">
        <v>58.251907954366203</v>
      </c>
      <c r="FU21" s="45">
        <f t="shared" si="0"/>
        <v>3.9176229178990625E-7</v>
      </c>
      <c r="FV21" s="45">
        <f t="shared" si="1"/>
        <v>-9.7081567472343767E-8</v>
      </c>
      <c r="FW21" s="45">
        <f t="shared" si="2"/>
        <v>3.4684311705121306E-3</v>
      </c>
      <c r="FX21" s="45">
        <f t="shared" si="3"/>
        <v>1.4601704697725237E-5</v>
      </c>
      <c r="FY21" s="45">
        <f t="shared" si="4"/>
        <v>1.8554368610913141E-5</v>
      </c>
      <c r="FZ21" s="45">
        <f t="shared" si="5"/>
        <v>1.4570528272414159E-3</v>
      </c>
      <c r="GA21" s="45">
        <f t="shared" si="6"/>
        <v>7.5938431637708472E-7</v>
      </c>
      <c r="GB21" s="45">
        <f t="shared" si="7"/>
        <v>-2.7688411290666646E-7</v>
      </c>
      <c r="GC21" s="45">
        <f t="shared" si="8"/>
        <v>-7.9349240232488986E-8</v>
      </c>
      <c r="GD21" s="45">
        <f t="shared" si="9"/>
        <v>5.6497780868838399E-6</v>
      </c>
      <c r="GE21" s="45">
        <f t="shared" si="10"/>
        <v>-1.0909910166920177E-6</v>
      </c>
      <c r="GF21" s="45">
        <f t="shared" si="11"/>
        <v>1.8075426196930562E-7</v>
      </c>
      <c r="GG21" s="45">
        <f t="shared" si="12"/>
        <v>2.2709397868948822E-7</v>
      </c>
      <c r="GH21" s="45">
        <f t="shared" si="13"/>
        <v>3.6708619597200039E-6</v>
      </c>
      <c r="GI21" s="45">
        <f t="shared" si="14"/>
        <v>2.8855117259800322E-6</v>
      </c>
      <c r="GJ21" s="45">
        <f t="shared" si="15"/>
        <v>0</v>
      </c>
      <c r="GK21" s="45">
        <f t="shared" si="16"/>
        <v>6.5852707772390315E-7</v>
      </c>
      <c r="GL21" s="45">
        <f t="shared" si="17"/>
        <v>0</v>
      </c>
      <c r="GM21" s="45">
        <f t="shared" si="18"/>
        <v>-8.6633024233363506E-8</v>
      </c>
      <c r="GN21" s="45">
        <f t="shared" si="19"/>
        <v>0</v>
      </c>
      <c r="GO21" s="45">
        <f t="shared" si="20"/>
        <v>8.8354046575228993E-6</v>
      </c>
      <c r="GP21" s="45">
        <f t="shared" si="21"/>
        <v>-1.1562355913920623E-5</v>
      </c>
      <c r="GQ21" s="45">
        <f t="shared" si="22"/>
        <v>0</v>
      </c>
      <c r="GR21" s="45">
        <f t="shared" si="23"/>
        <v>0</v>
      </c>
      <c r="GS21" s="45">
        <f t="shared" si="24"/>
        <v>2.4160182455101877E-6</v>
      </c>
      <c r="GT21" s="45">
        <f t="shared" si="25"/>
        <v>1.5971006074283061E-6</v>
      </c>
      <c r="GU21" s="45">
        <f t="shared" si="26"/>
        <v>-6.3293244758516425E-5</v>
      </c>
      <c r="GV21" s="45">
        <f t="shared" si="27"/>
        <v>3.8761013073630085E-6</v>
      </c>
      <c r="GW21" s="45">
        <f t="shared" si="28"/>
        <v>3.5205058679288999E-8</v>
      </c>
      <c r="GX21" s="45">
        <f t="shared" si="29"/>
        <v>1.9377986942585776E-6</v>
      </c>
      <c r="GY21" s="45">
        <f t="shared" si="30"/>
        <v>9.8842127140550096E+46</v>
      </c>
      <c r="GZ21" s="45">
        <f t="shared" si="31"/>
        <v>1.6572328480425555E-6</v>
      </c>
      <c r="HA21" s="45">
        <f t="shared" si="32"/>
        <v>-2.0701397263085133E-6</v>
      </c>
      <c r="HB21" s="45">
        <f t="shared" si="33"/>
        <v>6.2789647492055337E-7</v>
      </c>
      <c r="HC21" s="45">
        <f t="shared" si="34"/>
        <v>0</v>
      </c>
      <c r="HD21" s="45">
        <f t="shared" si="35"/>
        <v>0</v>
      </c>
      <c r="HE21" s="45">
        <f t="shared" si="36"/>
        <v>-2.9053347451441825E-7</v>
      </c>
      <c r="HF21" s="45">
        <f t="shared" si="37"/>
        <v>0</v>
      </c>
      <c r="HG21" s="45">
        <f t="shared" si="38"/>
        <v>6.840114444466906E-6</v>
      </c>
      <c r="HH21" s="45">
        <f t="shared" si="39"/>
        <v>9.5201835955616803E-7</v>
      </c>
      <c r="HI21" s="45">
        <f t="shared" si="40"/>
        <v>-1.7958376048664146E-6</v>
      </c>
      <c r="HJ21" s="45">
        <f t="shared" si="41"/>
        <v>0</v>
      </c>
      <c r="HK21" s="45">
        <f t="shared" si="42"/>
        <v>0</v>
      </c>
      <c r="HL21" s="45">
        <f t="shared" si="43"/>
        <v>0</v>
      </c>
      <c r="HM21" s="45">
        <f t="shared" si="44"/>
        <v>0</v>
      </c>
      <c r="HN21" s="45">
        <f t="shared" si="45"/>
        <v>2.7346831336891355E-5</v>
      </c>
      <c r="HO21" s="45">
        <f t="shared" si="46"/>
        <v>-1.6920796784813676E-6</v>
      </c>
      <c r="HP21" s="45">
        <f t="shared" si="47"/>
        <v>-5.9940027199709019E-7</v>
      </c>
      <c r="HQ21" s="45">
        <f t="shared" si="48"/>
        <v>-2.0315686097552342E-7</v>
      </c>
      <c r="HR21" s="45">
        <f t="shared" si="49"/>
        <v>-1.0946411037432379E-6</v>
      </c>
      <c r="HS21" s="45">
        <f t="shared" si="50"/>
        <v>1.1845791677731445E-6</v>
      </c>
      <c r="HT21" s="45">
        <f t="shared" si="51"/>
        <v>0</v>
      </c>
      <c r="HU21" s="45">
        <f t="shared" si="52"/>
        <v>0</v>
      </c>
      <c r="HV21" s="45">
        <f t="shared" si="53"/>
        <v>0</v>
      </c>
      <c r="HW21" s="45">
        <f t="shared" si="54"/>
        <v>2.0588715609646301E-5</v>
      </c>
      <c r="HX21" s="45">
        <f t="shared" si="55"/>
        <v>4.7880079240997833E-5</v>
      </c>
    </row>
    <row r="22" spans="1:232" x14ac:dyDescent="0.25">
      <c r="A22" s="22" t="s">
        <v>21</v>
      </c>
      <c r="B22" s="109">
        <v>1971.8894</v>
      </c>
      <c r="C22" s="109">
        <v>147.321483</v>
      </c>
      <c r="D22" s="109">
        <v>6801.0015000000003</v>
      </c>
      <c r="E22" s="109">
        <v>310.00432783000002</v>
      </c>
      <c r="F22" s="109">
        <v>306.50812782999998</v>
      </c>
      <c r="G22" s="109">
        <v>1610.6895</v>
      </c>
      <c r="H22" s="109">
        <v>343.8272</v>
      </c>
      <c r="I22" s="109">
        <v>2.0486670373</v>
      </c>
      <c r="J22" s="109">
        <v>0.32252802330000002</v>
      </c>
      <c r="L22" s="109">
        <v>6.3183320000000003E-3</v>
      </c>
      <c r="M22" s="109">
        <v>0.70479997839999997</v>
      </c>
      <c r="N22" s="109">
        <v>3.2813200000000002E-4</v>
      </c>
      <c r="O22" s="109">
        <v>1.7863137099999999E-2</v>
      </c>
      <c r="P22" s="109">
        <v>1.6290556599999999E-2</v>
      </c>
      <c r="T22" s="109">
        <v>1.1693892999999999E-3</v>
      </c>
      <c r="Z22" s="109">
        <v>35.892030945999998</v>
      </c>
      <c r="AA22" s="109">
        <v>0.61274442500000004</v>
      </c>
      <c r="AB22" s="109">
        <v>1.3357106400000001E-2</v>
      </c>
      <c r="AC22" s="109">
        <v>0.21203472400000001</v>
      </c>
      <c r="AD22" s="109">
        <v>0.38101366310000001</v>
      </c>
      <c r="AG22" s="109">
        <v>0.10749423650000001</v>
      </c>
      <c r="AH22" s="109">
        <v>3.3629573199999999E-2</v>
      </c>
      <c r="AL22" s="109">
        <v>6.5685359429999997</v>
      </c>
      <c r="AO22" s="109">
        <v>3.2355189656999999</v>
      </c>
      <c r="AP22" s="109">
        <v>1.8291370000000001E-4</v>
      </c>
      <c r="AT22" s="109">
        <v>2.9992E-7</v>
      </c>
      <c r="AU22" s="109">
        <v>6.7253499999999999E-6</v>
      </c>
      <c r="AV22" s="109">
        <v>7.7522899999999996E-6</v>
      </c>
      <c r="AW22" s="109">
        <v>1.1605948000000001E-3</v>
      </c>
      <c r="AX22" s="109">
        <v>1.6120877912</v>
      </c>
      <c r="AY22" s="109">
        <v>1.5008726022000001</v>
      </c>
      <c r="BE22" s="109">
        <v>2.5699529999999998E-4</v>
      </c>
      <c r="BG22" s="109" t="s">
        <v>127</v>
      </c>
      <c r="BH22" s="109">
        <v>2.1319894797863798E-3</v>
      </c>
      <c r="BI22" s="109">
        <v>3.5401800100363201</v>
      </c>
      <c r="BJ22" s="109">
        <v>0</v>
      </c>
      <c r="BK22" s="109">
        <v>0.32252801748373799</v>
      </c>
      <c r="BL22" s="109">
        <v>0</v>
      </c>
      <c r="BM22" s="109">
        <v>2.0488367868967501</v>
      </c>
      <c r="BN22" s="109">
        <v>2.0486671205235099</v>
      </c>
      <c r="BO22" s="109">
        <v>7.6868488996511206E-2</v>
      </c>
      <c r="BP22" s="109">
        <v>1.02242439274237E-3</v>
      </c>
      <c r="BQ22" s="109">
        <v>2.5905152795736202E-3</v>
      </c>
      <c r="BR22" s="109">
        <v>3.7278111887872902E-3</v>
      </c>
      <c r="BS22" s="109">
        <v>0.70480052276069605</v>
      </c>
      <c r="BT22" s="109">
        <v>2.5698088939894698E-4</v>
      </c>
      <c r="BU22" s="109">
        <v>1.05002068188958E-4</v>
      </c>
      <c r="BV22" s="109">
        <v>2.23129813202379E-4</v>
      </c>
      <c r="BW22" s="109">
        <v>0</v>
      </c>
      <c r="BX22" s="109">
        <v>1.7863138392141601E-2</v>
      </c>
      <c r="BY22" s="109">
        <v>3.9097509738366303E-3</v>
      </c>
      <c r="BZ22" s="109">
        <v>1.2380776840446001E-2</v>
      </c>
      <c r="CA22" s="109">
        <v>0</v>
      </c>
      <c r="CB22" s="109">
        <v>0</v>
      </c>
      <c r="CC22" s="109">
        <v>932.75476578868097</v>
      </c>
      <c r="CD22" s="109">
        <v>0</v>
      </c>
      <c r="CE22" s="109">
        <v>3.3912290574689803E-4</v>
      </c>
      <c r="CF22" s="109">
        <v>8.3025269361817003E-4</v>
      </c>
      <c r="CG22" s="109">
        <v>0</v>
      </c>
      <c r="CH22" s="109">
        <v>0</v>
      </c>
      <c r="CI22" s="109">
        <v>0</v>
      </c>
      <c r="CJ22" s="109">
        <v>0</v>
      </c>
      <c r="CK22" s="109">
        <v>0</v>
      </c>
      <c r="CL22" s="109">
        <v>0</v>
      </c>
      <c r="CM22" s="109">
        <v>0</v>
      </c>
      <c r="CN22" s="109">
        <v>1971.89310458722</v>
      </c>
      <c r="CO22" s="109">
        <v>0</v>
      </c>
      <c r="CP22" s="109">
        <v>0</v>
      </c>
      <c r="CQ22" s="109">
        <v>67.085845277555407</v>
      </c>
      <c r="CR22" s="109">
        <v>92.985692863509996</v>
      </c>
      <c r="CS22" s="109">
        <v>17.633162940557099</v>
      </c>
      <c r="CT22" s="109">
        <v>1.6120877015287201</v>
      </c>
      <c r="CU22" s="109">
        <v>1.4200021575244199</v>
      </c>
      <c r="CV22" s="109">
        <v>0</v>
      </c>
      <c r="CW22" s="109">
        <v>1.2266415771038999E-3</v>
      </c>
      <c r="CX22" s="109">
        <v>35.892040603169001</v>
      </c>
      <c r="CY22" s="109">
        <v>35.892040603169001</v>
      </c>
      <c r="CZ22" s="109">
        <v>0.61274508848713305</v>
      </c>
      <c r="DA22" s="109">
        <v>1.50088049861605</v>
      </c>
      <c r="DB22" s="109">
        <v>7.9317083519373499E-3</v>
      </c>
      <c r="DC22" s="109">
        <v>2.79478088996685E-3</v>
      </c>
      <c r="DD22" s="109">
        <v>0</v>
      </c>
      <c r="DE22" s="109">
        <v>11.956044063508401</v>
      </c>
      <c r="DF22" s="109">
        <v>1.1682266167650399E-3</v>
      </c>
      <c r="DG22" s="109">
        <v>3.4755933947889103E-2</v>
      </c>
      <c r="DH22" s="109">
        <v>2.8006707882074701E-3</v>
      </c>
      <c r="DI22" s="109">
        <v>5.5129022025937301E-2</v>
      </c>
      <c r="DJ22" s="109">
        <v>0.15690576983195201</v>
      </c>
      <c r="DK22" s="109">
        <v>0.125734364724504</v>
      </c>
      <c r="DL22" s="109">
        <v>0.255278927573097</v>
      </c>
      <c r="DM22" s="109">
        <v>2.9213024664208602E-4</v>
      </c>
      <c r="DN22" s="109">
        <v>0</v>
      </c>
      <c r="DO22" s="109">
        <v>0.10749409845174999</v>
      </c>
      <c r="DP22" s="109">
        <v>147.32142997225401</v>
      </c>
      <c r="DQ22" s="109">
        <v>0</v>
      </c>
      <c r="DR22" s="109">
        <v>1.3788122355418099E-2</v>
      </c>
      <c r="DS22" s="109">
        <v>1.9841453672624701E-2</v>
      </c>
      <c r="DT22" s="109">
        <v>479.08988828596102</v>
      </c>
      <c r="DU22" s="109">
        <v>5944.6354662435797</v>
      </c>
      <c r="DV22" s="109">
        <v>660.51537154472203</v>
      </c>
      <c r="DW22" s="109">
        <v>6605.1508377883001</v>
      </c>
      <c r="DX22" s="109">
        <v>8.7160343551756605E-6</v>
      </c>
      <c r="DY22" s="109">
        <v>33.064426570328699</v>
      </c>
      <c r="DZ22" s="109">
        <v>1.8288771323306699E-4</v>
      </c>
      <c r="EA22" s="109">
        <v>0</v>
      </c>
      <c r="EB22" s="109">
        <v>0</v>
      </c>
      <c r="EC22" s="109">
        <v>0</v>
      </c>
      <c r="ED22" s="109">
        <v>2.9992071121105302E-7</v>
      </c>
      <c r="EE22" s="109">
        <v>6.7253965786947899E-6</v>
      </c>
      <c r="EF22" s="109">
        <v>7.7518853067146892E-6</v>
      </c>
      <c r="EG22" s="109">
        <v>1.16057432930486E-3</v>
      </c>
      <c r="EH22" s="109">
        <v>2.5104761796877102</v>
      </c>
      <c r="EI22" s="109">
        <v>40.891130345675997</v>
      </c>
      <c r="EJ22" s="109">
        <v>3.2583115055683201</v>
      </c>
      <c r="EK22" s="109">
        <v>11.186028247135701</v>
      </c>
      <c r="EL22" s="109">
        <v>44.080792162458501</v>
      </c>
      <c r="EM22" s="109">
        <v>4.4933270452410499</v>
      </c>
      <c r="EN22" s="109">
        <v>0</v>
      </c>
      <c r="EO22" s="109">
        <v>2.6303561326410699E-3</v>
      </c>
      <c r="EP22" s="109">
        <v>1.80176444719893</v>
      </c>
      <c r="EQ22" s="109">
        <v>310.01632660185999</v>
      </c>
      <c r="ER22" s="109">
        <v>306.52009847903997</v>
      </c>
      <c r="ES22" s="109">
        <v>3.4962281228194798</v>
      </c>
      <c r="ET22" s="109">
        <v>3.3365796392136101E-3</v>
      </c>
      <c r="EU22" s="109">
        <v>2.0260785128832601E-2</v>
      </c>
      <c r="EV22" s="109">
        <v>22.987037349691601</v>
      </c>
      <c r="EW22" s="109">
        <v>0.27494783566747799</v>
      </c>
      <c r="EX22" s="109">
        <v>45.439715017113301</v>
      </c>
      <c r="EY22" s="109">
        <v>13.2786997638849</v>
      </c>
      <c r="EZ22" s="109">
        <v>6.1575478857531802</v>
      </c>
      <c r="FA22" s="109">
        <v>115.92448739871099</v>
      </c>
      <c r="FB22" s="109">
        <v>0</v>
      </c>
      <c r="FC22" s="109">
        <v>17.678014200684</v>
      </c>
      <c r="FD22" s="109">
        <v>8.3867381684303499</v>
      </c>
      <c r="FE22" s="109">
        <v>26.6336895272518</v>
      </c>
      <c r="FF22" s="109">
        <v>8.2938580478067805E-2</v>
      </c>
      <c r="FG22" s="109">
        <v>0</v>
      </c>
      <c r="FH22" s="109">
        <v>1608.8545319539201</v>
      </c>
      <c r="FI22" s="109">
        <v>7.5287621109500202</v>
      </c>
      <c r="FJ22" s="109">
        <v>0</v>
      </c>
      <c r="FK22" s="109">
        <v>10.8722958297065</v>
      </c>
      <c r="FL22" s="109">
        <v>9.0676924511538402E-4</v>
      </c>
      <c r="FM22" s="109">
        <v>0.61550729161362905</v>
      </c>
      <c r="FN22" s="109">
        <v>6.5685341357313103</v>
      </c>
      <c r="FO22" s="109">
        <v>0</v>
      </c>
      <c r="FP22" s="109">
        <v>0.12530810047729199</v>
      </c>
      <c r="FQ22" s="109">
        <v>343.82752699416301</v>
      </c>
      <c r="FR22" s="109">
        <v>3.2355193000156901</v>
      </c>
      <c r="FS22" s="109">
        <v>0.60318844316138898</v>
      </c>
      <c r="FU22" s="45">
        <f t="shared" si="0"/>
        <v>1.8786992921609429E-6</v>
      </c>
      <c r="FV22" s="45">
        <f t="shared" si="1"/>
        <v>-3.599457792017007E-7</v>
      </c>
      <c r="FW22" s="45">
        <f t="shared" si="2"/>
        <v>-2.8797326718969282E-2</v>
      </c>
      <c r="FX22" s="45">
        <f t="shared" si="3"/>
        <v>3.8705175324340769E-5</v>
      </c>
      <c r="FY22" s="45">
        <f t="shared" si="4"/>
        <v>3.9054915524570471E-5</v>
      </c>
      <c r="FZ22" s="45">
        <f t="shared" si="5"/>
        <v>-1.1392438120940713E-3</v>
      </c>
      <c r="GA22" s="45">
        <f t="shared" si="6"/>
        <v>9.5104216014249744E-7</v>
      </c>
      <c r="GB22" s="45">
        <f t="shared" si="7"/>
        <v>4.0623248359100729E-8</v>
      </c>
      <c r="GC22" s="45">
        <f t="shared" si="8"/>
        <v>-1.8033354026258154E-8</v>
      </c>
      <c r="GD22" s="45">
        <f t="shared" si="9"/>
        <v>0</v>
      </c>
      <c r="GE22" s="45">
        <f t="shared" si="10"/>
        <v>-8.7549041271653426E-7</v>
      </c>
      <c r="GF22" s="45">
        <f t="shared" si="11"/>
        <v>7.723619647536159E-7</v>
      </c>
      <c r="GG22" s="45">
        <f t="shared" si="12"/>
        <v>-3.6146630940814497E-7</v>
      </c>
      <c r="GH22" s="45">
        <f t="shared" si="13"/>
        <v>7.2335648257969774E-8</v>
      </c>
      <c r="GI22" s="45">
        <f t="shared" si="14"/>
        <v>-1.7670186523141197E-6</v>
      </c>
      <c r="GJ22" s="45">
        <f t="shared" si="15"/>
        <v>0</v>
      </c>
      <c r="GK22" s="45">
        <f t="shared" si="16"/>
        <v>0</v>
      </c>
      <c r="GL22" s="45">
        <f t="shared" si="17"/>
        <v>0</v>
      </c>
      <c r="GM22" s="45">
        <f t="shared" si="18"/>
        <v>-1.1716059768885714E-5</v>
      </c>
      <c r="GN22" s="45">
        <f t="shared" si="19"/>
        <v>0</v>
      </c>
      <c r="GO22" s="45">
        <f t="shared" si="20"/>
        <v>0</v>
      </c>
      <c r="GP22" s="45">
        <f t="shared" si="21"/>
        <v>0</v>
      </c>
      <c r="GQ22" s="45">
        <f t="shared" si="22"/>
        <v>0</v>
      </c>
      <c r="GR22" s="45">
        <f t="shared" si="23"/>
        <v>0</v>
      </c>
      <c r="GS22" s="45">
        <f t="shared" si="24"/>
        <v>2.6906164816313166E-7</v>
      </c>
      <c r="GT22" s="45">
        <f t="shared" si="25"/>
        <v>1.0828121904372325E-6</v>
      </c>
      <c r="GU22" s="45">
        <f t="shared" si="26"/>
        <v>-1.9542065991927841E-5</v>
      </c>
      <c r="GV22" s="45">
        <f t="shared" si="27"/>
        <v>3.2003196470608292E-7</v>
      </c>
      <c r="GW22" s="45">
        <f t="shared" si="28"/>
        <v>-9.7319974299862767E-7</v>
      </c>
      <c r="GX22" s="45">
        <f t="shared" si="29"/>
        <v>0</v>
      </c>
      <c r="GY22" s="45">
        <f t="shared" si="30"/>
        <v>2.9213024664208604E+46</v>
      </c>
      <c r="GZ22" s="45">
        <f t="shared" si="31"/>
        <v>-1.2842386206617346E-6</v>
      </c>
      <c r="HA22" s="45">
        <f t="shared" si="32"/>
        <v>8.4093924806055334E-8</v>
      </c>
      <c r="HB22" s="45">
        <f t="shared" si="33"/>
        <v>0</v>
      </c>
      <c r="HC22" s="45">
        <f t="shared" si="34"/>
        <v>0</v>
      </c>
      <c r="HD22" s="45">
        <f t="shared" si="35"/>
        <v>0</v>
      </c>
      <c r="HE22" s="45">
        <f t="shared" si="36"/>
        <v>-2.7514026033378874E-7</v>
      </c>
      <c r="HF22" s="45">
        <f t="shared" si="37"/>
        <v>0</v>
      </c>
      <c r="HG22" s="45">
        <f t="shared" si="38"/>
        <v>0</v>
      </c>
      <c r="HH22" s="45">
        <f t="shared" si="39"/>
        <v>1.0332675956672054E-7</v>
      </c>
      <c r="HI22" s="45">
        <f t="shared" si="40"/>
        <v>-1.4207118948999912E-4</v>
      </c>
      <c r="HJ22" s="45">
        <f t="shared" si="41"/>
        <v>0</v>
      </c>
      <c r="HK22" s="45">
        <f t="shared" si="42"/>
        <v>0</v>
      </c>
      <c r="HL22" s="45">
        <f t="shared" si="43"/>
        <v>0</v>
      </c>
      <c r="HM22" s="45">
        <f t="shared" si="44"/>
        <v>2.3713358662778577E-6</v>
      </c>
      <c r="HN22" s="45">
        <f t="shared" si="45"/>
        <v>6.9258395161555165E-6</v>
      </c>
      <c r="HO22" s="45">
        <f t="shared" si="46"/>
        <v>-5.2203063263932357E-5</v>
      </c>
      <c r="HP22" s="45">
        <f t="shared" si="47"/>
        <v>-1.7638106891467011E-5</v>
      </c>
      <c r="HQ22" s="45">
        <f t="shared" si="48"/>
        <v>-5.5624315528257127E-8</v>
      </c>
      <c r="HR22" s="45">
        <f t="shared" si="49"/>
        <v>5.2612167337516148E-6</v>
      </c>
      <c r="HS22" s="45">
        <f t="shared" si="50"/>
        <v>0</v>
      </c>
      <c r="HT22" s="45">
        <f t="shared" si="51"/>
        <v>0</v>
      </c>
      <c r="HU22" s="45">
        <f t="shared" si="52"/>
        <v>0</v>
      </c>
      <c r="HV22" s="45">
        <f t="shared" si="53"/>
        <v>0</v>
      </c>
      <c r="HW22" s="45">
        <f t="shared" si="54"/>
        <v>0</v>
      </c>
      <c r="HX22" s="45">
        <f t="shared" si="55"/>
        <v>-5.6073403105033033E-5</v>
      </c>
    </row>
    <row r="23" spans="1:232" x14ac:dyDescent="0.25">
      <c r="A23" s="22" t="s">
        <v>22</v>
      </c>
      <c r="B23" s="109">
        <v>11410.044014999999</v>
      </c>
      <c r="C23" s="109">
        <v>282.24241749999999</v>
      </c>
      <c r="D23" s="109">
        <v>42782.509805000002</v>
      </c>
      <c r="E23" s="109">
        <v>1252.5881001</v>
      </c>
      <c r="F23" s="109">
        <v>1063.5524387999999</v>
      </c>
      <c r="G23" s="109">
        <v>66629.107883000004</v>
      </c>
      <c r="H23" s="109">
        <v>1163.91815</v>
      </c>
      <c r="I23" s="109">
        <v>13.578809084</v>
      </c>
      <c r="J23" s="109">
        <v>25.706410464000001</v>
      </c>
      <c r="L23" s="109">
        <v>0.2279633016</v>
      </c>
      <c r="M23" s="109">
        <v>16.038665432999998</v>
      </c>
      <c r="N23" s="109">
        <v>5.43915887E-2</v>
      </c>
      <c r="O23" s="109">
        <v>0.13677965710000001</v>
      </c>
      <c r="P23" s="109">
        <v>0.86148628250000003</v>
      </c>
      <c r="Q23" s="109">
        <v>0.27115170999999999</v>
      </c>
      <c r="R23" s="109">
        <v>0.57042789380000003</v>
      </c>
      <c r="S23" s="109">
        <v>4.5078249000000001</v>
      </c>
      <c r="T23" s="109">
        <v>0.18425621689999999</v>
      </c>
      <c r="U23" s="109">
        <v>0.65621378379999995</v>
      </c>
      <c r="V23" s="109">
        <v>5.7769673799999997E-2</v>
      </c>
      <c r="X23" s="109">
        <v>8.4200000000000004E-3</v>
      </c>
      <c r="Y23" s="109">
        <v>2.8574229999999999E-2</v>
      </c>
      <c r="Z23" s="109">
        <v>109.05210950999999</v>
      </c>
      <c r="AA23" s="109">
        <v>349.47814</v>
      </c>
      <c r="AB23" s="109">
        <v>0.14504123930000001</v>
      </c>
      <c r="AC23" s="109">
        <v>0.35984917</v>
      </c>
      <c r="AD23" s="109">
        <v>10.213200710000001</v>
      </c>
      <c r="AE23" s="109">
        <v>5.1687978374999997</v>
      </c>
      <c r="AF23" s="109">
        <v>0.79700000000000004</v>
      </c>
      <c r="AG23" s="109">
        <v>0.80935424209999995</v>
      </c>
      <c r="AH23" s="109">
        <v>10.159918185</v>
      </c>
      <c r="AI23" s="109">
        <v>0.4465025863</v>
      </c>
      <c r="AJ23" s="109">
        <v>0.1988032425</v>
      </c>
      <c r="AL23" s="109">
        <v>17.370553543</v>
      </c>
      <c r="AM23" s="109">
        <v>1.2755000000000001E-2</v>
      </c>
      <c r="AN23" s="109">
        <v>2.08227063E-2</v>
      </c>
      <c r="AO23" s="109">
        <v>8.2764552700999996</v>
      </c>
      <c r="AP23" s="109">
        <v>0.1096033978</v>
      </c>
      <c r="AQ23" s="109">
        <v>2.02325E-5</v>
      </c>
      <c r="AR23" s="109">
        <v>5.6082899999999998E-5</v>
      </c>
      <c r="AT23" s="109">
        <v>6.5759099999999999E-5</v>
      </c>
      <c r="AU23" s="109">
        <v>0.3422235086</v>
      </c>
      <c r="AV23" s="109">
        <v>1.1261039299999999E-2</v>
      </c>
      <c r="AW23" s="109">
        <v>0.23219443149999999</v>
      </c>
      <c r="AX23" s="109">
        <v>4.4647682154000004</v>
      </c>
      <c r="AY23" s="109">
        <v>21.3928276</v>
      </c>
      <c r="AZ23" s="109">
        <v>6.5120395499999999</v>
      </c>
      <c r="BA23" s="109">
        <v>9.2764739112000001</v>
      </c>
      <c r="BE23" s="109">
        <v>0.89448529359999995</v>
      </c>
      <c r="BG23" s="109" t="s">
        <v>22</v>
      </c>
      <c r="BH23" s="109">
        <v>7.8515296651068898E-4</v>
      </c>
      <c r="BI23" s="109">
        <v>0.29118376581028099</v>
      </c>
      <c r="BJ23" s="109">
        <v>0</v>
      </c>
      <c r="BK23" s="109">
        <v>25.706628034176099</v>
      </c>
      <c r="BL23" s="109">
        <v>0</v>
      </c>
      <c r="BM23" s="109">
        <v>13.578876897849099</v>
      </c>
      <c r="BN23" s="109">
        <v>13.5788147609014</v>
      </c>
      <c r="BO23" s="109">
        <v>0.18947929371771799</v>
      </c>
      <c r="BP23" s="109">
        <v>3.7643899679778601E-4</v>
      </c>
      <c r="BQ23" s="109">
        <v>9.3464959109671106E-2</v>
      </c>
      <c r="BR23" s="109">
        <v>0.13449832210610099</v>
      </c>
      <c r="BS23" s="109">
        <v>16.038816803613301</v>
      </c>
      <c r="BT23" s="109">
        <v>0.89448385721722401</v>
      </c>
      <c r="BU23" s="109">
        <v>1.7405305783783399E-2</v>
      </c>
      <c r="BV23" s="109">
        <v>3.69862545377889E-2</v>
      </c>
      <c r="BW23" s="109">
        <v>2.8573890484252899E-2</v>
      </c>
      <c r="BX23" s="109">
        <v>0.136778140546673</v>
      </c>
      <c r="BY23" s="109">
        <v>0.206756911977411</v>
      </c>
      <c r="BZ23" s="109">
        <v>0.65473026866063599</v>
      </c>
      <c r="CA23" s="109">
        <v>0.27115470107110301</v>
      </c>
      <c r="CB23" s="109">
        <v>0</v>
      </c>
      <c r="CC23" s="109">
        <v>1912.84609846432</v>
      </c>
      <c r="CD23" s="109">
        <v>0.570429022816341</v>
      </c>
      <c r="CE23" s="109">
        <v>5.34343074133335E-2</v>
      </c>
      <c r="CF23" s="109">
        <v>0.13082194255183199</v>
      </c>
      <c r="CG23" s="109">
        <v>4.50787379897044</v>
      </c>
      <c r="CH23" s="109">
        <v>0.65621514699799199</v>
      </c>
      <c r="CI23" s="109">
        <v>5.1688131152305701</v>
      </c>
      <c r="CJ23" s="109">
        <v>5.7770860184258303E-2</v>
      </c>
      <c r="CK23" s="109">
        <v>1.275481452901E-2</v>
      </c>
      <c r="CL23" s="109">
        <v>0.44650408904945199</v>
      </c>
      <c r="CM23" s="109">
        <v>2.0822769542596001E-2</v>
      </c>
      <c r="CN23" s="109">
        <v>11410.100380741</v>
      </c>
      <c r="CO23" s="109">
        <v>0</v>
      </c>
      <c r="CP23" s="109">
        <v>8.4199060126655591E-3</v>
      </c>
      <c r="CQ23" s="109">
        <v>26.7324110778613</v>
      </c>
      <c r="CR23" s="109">
        <v>238.54766711563599</v>
      </c>
      <c r="CS23" s="109">
        <v>5.2706220678845304</v>
      </c>
      <c r="CT23" s="109">
        <v>4.4647672399257097</v>
      </c>
      <c r="CU23" s="109">
        <v>4.8342322512939901</v>
      </c>
      <c r="CV23" s="109">
        <v>0</v>
      </c>
      <c r="CW23" s="109">
        <v>4.5171727442583299E-4</v>
      </c>
      <c r="CX23" s="109">
        <v>109.053169258483</v>
      </c>
      <c r="CY23" s="109">
        <v>109.053169258483</v>
      </c>
      <c r="CZ23" s="109">
        <v>349.48064129597498</v>
      </c>
      <c r="DA23" s="109">
        <v>21.392905813783099</v>
      </c>
      <c r="DB23" s="109">
        <v>4.2482524322323099E-2</v>
      </c>
      <c r="DC23" s="109">
        <v>9.7722377133591304E-2</v>
      </c>
      <c r="DD23" s="109">
        <v>0</v>
      </c>
      <c r="DE23" s="109">
        <v>16.3850012523483</v>
      </c>
      <c r="DF23" s="109">
        <v>4.30208391189228E-4</v>
      </c>
      <c r="DG23" s="109">
        <v>1.1917257975656501E-2</v>
      </c>
      <c r="DH23" s="109">
        <v>1.0315030266152901E-3</v>
      </c>
      <c r="DI23" s="109">
        <v>9.3561183451864802E-2</v>
      </c>
      <c r="DJ23" s="109">
        <v>0.26628973315850601</v>
      </c>
      <c r="DK23" s="109">
        <v>3.3703580891246698</v>
      </c>
      <c r="DL23" s="109">
        <v>6.8428500774577499</v>
      </c>
      <c r="DM23" s="109">
        <v>0.79709629644188695</v>
      </c>
      <c r="DN23" s="109">
        <v>6.5120412179299603</v>
      </c>
      <c r="DO23" s="109">
        <v>0.80936008036448803</v>
      </c>
      <c r="DP23" s="109">
        <v>282.24258593004902</v>
      </c>
      <c r="DQ23" s="109">
        <v>0</v>
      </c>
      <c r="DR23" s="109">
        <v>4.1655647413563903</v>
      </c>
      <c r="DS23" s="109">
        <v>5.9943569036509903</v>
      </c>
      <c r="DT23" s="109">
        <v>1542.8842777187699</v>
      </c>
      <c r="DU23" s="109">
        <v>38403.215998144296</v>
      </c>
      <c r="DV23" s="109">
        <v>4267.0254352996699</v>
      </c>
      <c r="DW23" s="109">
        <v>42670.241433444004</v>
      </c>
      <c r="DX23" s="109">
        <v>3.20977326201381E-6</v>
      </c>
      <c r="DY23" s="109">
        <v>40.982040032544901</v>
      </c>
      <c r="DZ23" s="109">
        <v>0.109603516441709</v>
      </c>
      <c r="EA23" s="109">
        <v>2.02331320766004E-5</v>
      </c>
      <c r="EB23" s="109">
        <v>5.6082732641302399E-5</v>
      </c>
      <c r="EC23" s="109">
        <v>0</v>
      </c>
      <c r="ED23" s="109">
        <v>6.5760193636417997E-5</v>
      </c>
      <c r="EE23" s="109">
        <v>0.34222399205113702</v>
      </c>
      <c r="EF23" s="109">
        <v>1.12611464629176E-2</v>
      </c>
      <c r="EG23" s="109">
        <v>0.23219462130368701</v>
      </c>
      <c r="EH23" s="109">
        <v>15.94801529307</v>
      </c>
      <c r="EI23" s="109">
        <v>289.15473506097499</v>
      </c>
      <c r="EJ23" s="109">
        <v>15.029855501561</v>
      </c>
      <c r="EK23" s="109">
        <v>28.759137394819401</v>
      </c>
      <c r="EL23" s="109">
        <v>65.335612976716902</v>
      </c>
      <c r="EM23" s="109">
        <v>17.952529244344699</v>
      </c>
      <c r="EN23" s="109">
        <v>3.53637163312885E-2</v>
      </c>
      <c r="EO23" s="109">
        <v>4.8380507364869096E-3</v>
      </c>
      <c r="EP23" s="109">
        <v>11.409063669569299</v>
      </c>
      <c r="EQ23" s="109">
        <v>1252.64371857327</v>
      </c>
      <c r="ER23" s="109">
        <v>1063.60783709475</v>
      </c>
      <c r="ES23" s="109">
        <v>189.035881478524</v>
      </c>
      <c r="ET23" s="109">
        <v>0.10951646203365301</v>
      </c>
      <c r="EU23" s="109">
        <v>6.7226941570903295E-2</v>
      </c>
      <c r="EV23" s="109">
        <v>142.22309111453001</v>
      </c>
      <c r="EW23" s="109">
        <v>0.45996884748976202</v>
      </c>
      <c r="EX23" s="109">
        <v>159.590015185228</v>
      </c>
      <c r="EY23" s="109">
        <v>40.129184684993199</v>
      </c>
      <c r="EZ23" s="109">
        <v>20.059581862924801</v>
      </c>
      <c r="FA23" s="109">
        <v>398.95176385557198</v>
      </c>
      <c r="FB23" s="109">
        <v>0.19864709345183101</v>
      </c>
      <c r="FC23" s="109">
        <v>63.9519553350911</v>
      </c>
      <c r="FD23" s="109">
        <v>46.367210008734801</v>
      </c>
      <c r="FE23" s="109">
        <v>100.44364528251501</v>
      </c>
      <c r="FF23" s="109">
        <v>0.73705505274526795</v>
      </c>
      <c r="FG23" s="109">
        <v>0</v>
      </c>
      <c r="FH23" s="109">
        <v>66653.958791111305</v>
      </c>
      <c r="FI23" s="109">
        <v>174.87995409530899</v>
      </c>
      <c r="FJ23" s="109">
        <v>9.2765410396276007</v>
      </c>
      <c r="FK23" s="109">
        <v>1568.89441899392</v>
      </c>
      <c r="FL23" s="109">
        <v>3.33937896279369E-4</v>
      </c>
      <c r="FM23" s="109">
        <v>117.048176145734</v>
      </c>
      <c r="FN23" s="109">
        <v>17.3705854278396</v>
      </c>
      <c r="FO23" s="109">
        <v>0</v>
      </c>
      <c r="FP23" s="109">
        <v>0.32907588361467099</v>
      </c>
      <c r="FQ23" s="109">
        <v>1163.91999017687</v>
      </c>
      <c r="FR23" s="109">
        <v>8.2764533798043693</v>
      </c>
      <c r="FS23" s="109">
        <v>356.21662940813098</v>
      </c>
      <c r="FU23" s="45">
        <f t="shared" si="0"/>
        <v>4.9400108295956797E-6</v>
      </c>
      <c r="FV23" s="45">
        <f t="shared" si="1"/>
        <v>5.9675668356853703E-7</v>
      </c>
      <c r="FW23" s="45">
        <f t="shared" si="2"/>
        <v>-2.6241651569230062E-3</v>
      </c>
      <c r="FX23" s="45">
        <f t="shared" si="3"/>
        <v>4.4402843413207668E-5</v>
      </c>
      <c r="FY23" s="45">
        <f t="shared" si="4"/>
        <v>5.2087976792807417E-5</v>
      </c>
      <c r="FZ23" s="45">
        <f t="shared" si="5"/>
        <v>3.7297374827438177E-4</v>
      </c>
      <c r="GA23" s="45">
        <f t="shared" si="6"/>
        <v>1.5810191378308646E-6</v>
      </c>
      <c r="GB23" s="45">
        <f t="shared" si="7"/>
        <v>4.1807063973002802E-7</v>
      </c>
      <c r="GC23" s="45">
        <f t="shared" si="8"/>
        <v>8.4636544803590056E-6</v>
      </c>
      <c r="GD23" s="45">
        <f t="shared" si="9"/>
        <v>0</v>
      </c>
      <c r="GE23" s="45">
        <f t="shared" si="10"/>
        <v>-8.9418901084758855E-8</v>
      </c>
      <c r="GF23" s="45">
        <f t="shared" si="11"/>
        <v>9.437855907328466E-6</v>
      </c>
      <c r="GG23" s="45">
        <f t="shared" si="12"/>
        <v>-5.2174294548670212E-7</v>
      </c>
      <c r="GH23" s="45">
        <f t="shared" si="13"/>
        <v>-1.1087564913936973E-5</v>
      </c>
      <c r="GI23" s="45">
        <f t="shared" si="14"/>
        <v>1.0425448032994901E-6</v>
      </c>
      <c r="GJ23" s="45">
        <f t="shared" si="15"/>
        <v>1.1030987424051666E-5</v>
      </c>
      <c r="GK23" s="45">
        <f t="shared" si="16"/>
        <v>1.9792446218778031E-6</v>
      </c>
      <c r="GL23" s="45">
        <f t="shared" si="17"/>
        <v>1.0847575388279729E-5</v>
      </c>
      <c r="GM23" s="45">
        <f t="shared" si="18"/>
        <v>1.7945210235403339E-7</v>
      </c>
      <c r="GN23" s="45">
        <f t="shared" si="19"/>
        <v>2.0773687260112872E-6</v>
      </c>
      <c r="GO23" s="45">
        <f t="shared" si="20"/>
        <v>2.0536454168207065E-5</v>
      </c>
      <c r="GP23" s="45">
        <f t="shared" si="21"/>
        <v>0</v>
      </c>
      <c r="GQ23" s="45">
        <f t="shared" si="22"/>
        <v>-1.1162391263807146E-5</v>
      </c>
      <c r="GR23" s="45">
        <f t="shared" si="23"/>
        <v>-1.1881886129557415E-5</v>
      </c>
      <c r="GS23" s="45">
        <f t="shared" si="24"/>
        <v>9.7178173605556983E-6</v>
      </c>
      <c r="GT23" s="45">
        <f t="shared" si="25"/>
        <v>7.1572315652709115E-6</v>
      </c>
      <c r="GU23" s="45">
        <f t="shared" si="26"/>
        <v>1.1809692261134484E-5</v>
      </c>
      <c r="GV23" s="45">
        <f t="shared" si="27"/>
        <v>4.8537290521862894E-6</v>
      </c>
      <c r="GW23" s="45">
        <f t="shared" si="28"/>
        <v>7.3009261542124632E-7</v>
      </c>
      <c r="GX23" s="45">
        <f t="shared" si="29"/>
        <v>2.955760904320279E-6</v>
      </c>
      <c r="GY23" s="45">
        <f t="shared" si="30"/>
        <v>1.2082364101243621E-4</v>
      </c>
      <c r="GZ23" s="45">
        <f t="shared" si="31"/>
        <v>7.2134847566005462E-6</v>
      </c>
      <c r="HA23" s="45">
        <f t="shared" si="32"/>
        <v>3.4055464977885976E-7</v>
      </c>
      <c r="HB23" s="45">
        <f t="shared" si="33"/>
        <v>3.3656007783510317E-6</v>
      </c>
      <c r="HC23" s="45">
        <f t="shared" si="34"/>
        <v>-7.8544517788230184E-4</v>
      </c>
      <c r="HD23" s="45">
        <f t="shared" si="35"/>
        <v>0</v>
      </c>
      <c r="HE23" s="45">
        <f t="shared" si="36"/>
        <v>1.835568424556181E-6</v>
      </c>
      <c r="HF23" s="45">
        <f t="shared" si="37"/>
        <v>-1.4541041944354494E-5</v>
      </c>
      <c r="HG23" s="45">
        <f t="shared" si="38"/>
        <v>3.0371938733237123E-6</v>
      </c>
      <c r="HH23" s="45">
        <f t="shared" si="39"/>
        <v>-2.28394351030433E-7</v>
      </c>
      <c r="HI23" s="45">
        <f t="shared" si="40"/>
        <v>1.0824637865266893E-6</v>
      </c>
      <c r="HJ23" s="45">
        <f t="shared" si="41"/>
        <v>3.1240657377989865E-5</v>
      </c>
      <c r="HK23" s="45">
        <f t="shared" si="42"/>
        <v>-2.9841305923797439E-6</v>
      </c>
      <c r="HL23" s="45">
        <f t="shared" si="43"/>
        <v>0</v>
      </c>
      <c r="HM23" s="45">
        <f t="shared" si="44"/>
        <v>1.6630951731366959E-5</v>
      </c>
      <c r="HN23" s="45">
        <f t="shared" si="45"/>
        <v>1.4126765837623202E-6</v>
      </c>
      <c r="HO23" s="45">
        <f t="shared" si="46"/>
        <v>9.5162546498239902E-6</v>
      </c>
      <c r="HP23" s="45">
        <f t="shared" si="47"/>
        <v>8.174342760557366E-7</v>
      </c>
      <c r="HQ23" s="45">
        <f t="shared" si="48"/>
        <v>-2.1848262745461826E-7</v>
      </c>
      <c r="HR23" s="45">
        <f t="shared" si="49"/>
        <v>3.6560750434942753E-6</v>
      </c>
      <c r="HS23" s="45">
        <f t="shared" si="50"/>
        <v>2.5613019508910434E-7</v>
      </c>
      <c r="HT23" s="45">
        <f t="shared" si="51"/>
        <v>7.2364163628537335E-6</v>
      </c>
      <c r="HU23" s="45">
        <f t="shared" si="52"/>
        <v>0</v>
      </c>
      <c r="HV23" s="45">
        <f t="shared" si="53"/>
        <v>0</v>
      </c>
      <c r="HW23" s="45">
        <f t="shared" si="54"/>
        <v>0</v>
      </c>
      <c r="HX23" s="45">
        <f t="shared" si="55"/>
        <v>-1.6058204491685105E-6</v>
      </c>
    </row>
    <row r="24" spans="1:232" x14ac:dyDescent="0.25">
      <c r="A24" s="22" t="s">
        <v>23</v>
      </c>
      <c r="B24" s="109">
        <v>8905.8989605999996</v>
      </c>
      <c r="C24" s="109">
        <v>539.50758760999997</v>
      </c>
      <c r="D24" s="109">
        <v>21326.047136000001</v>
      </c>
      <c r="E24" s="109">
        <v>2135.1316495000001</v>
      </c>
      <c r="F24" s="109">
        <v>1459.509141</v>
      </c>
      <c r="G24" s="109">
        <v>17544.443228</v>
      </c>
      <c r="H24" s="109">
        <v>549.94339262000005</v>
      </c>
      <c r="I24" s="109">
        <v>7.8906155188999998</v>
      </c>
      <c r="J24" s="109">
        <v>27.865537887999999</v>
      </c>
      <c r="L24" s="109">
        <v>0.71354725109999995</v>
      </c>
      <c r="M24" s="109">
        <v>31.691359766000001</v>
      </c>
      <c r="N24" s="109">
        <v>8.0435865300000006E-2</v>
      </c>
      <c r="O24" s="109">
        <v>1.17026947E-2</v>
      </c>
      <c r="P24" s="109">
        <v>6.5624917699999993E-2</v>
      </c>
      <c r="Q24" s="109">
        <v>0.3563244733</v>
      </c>
      <c r="R24" s="109">
        <v>0.42629863299999998</v>
      </c>
      <c r="S24" s="109">
        <v>6.2630148759999997</v>
      </c>
      <c r="T24" s="109">
        <v>0.22467539719999999</v>
      </c>
      <c r="U24" s="109">
        <v>0.47102836129999998</v>
      </c>
      <c r="V24" s="109">
        <v>0.2375714558</v>
      </c>
      <c r="W24" s="109">
        <v>8.8038190000000002E-2</v>
      </c>
      <c r="X24" s="109">
        <v>2.5814000000000001E-7</v>
      </c>
      <c r="Y24" s="109">
        <v>0.69884563079999995</v>
      </c>
      <c r="Z24" s="109">
        <v>38.525116631000003</v>
      </c>
      <c r="AA24" s="109">
        <v>347.25727130000001</v>
      </c>
      <c r="AB24" s="109">
        <v>9.9731676300000002E-2</v>
      </c>
      <c r="AC24" s="109">
        <v>0.95539750749999997</v>
      </c>
      <c r="AD24" s="109">
        <v>0.62514646699999998</v>
      </c>
      <c r="AE24" s="109">
        <v>4.0291991206000004</v>
      </c>
      <c r="AF24" s="109">
        <v>2.4445000000000001E-5</v>
      </c>
      <c r="AG24" s="109">
        <v>0.81471839410000002</v>
      </c>
      <c r="AH24" s="109">
        <v>0.63705869989999997</v>
      </c>
      <c r="AI24" s="109">
        <v>0.55764281240000002</v>
      </c>
      <c r="AJ24" s="109">
        <v>0.2613057922</v>
      </c>
      <c r="AL24" s="109">
        <v>8.7276203270000003</v>
      </c>
      <c r="AM24" s="109">
        <v>3.9105E-7</v>
      </c>
      <c r="AN24" s="109">
        <v>0.20208791919999999</v>
      </c>
      <c r="AO24" s="109">
        <v>1.3871812119</v>
      </c>
      <c r="AP24" s="109">
        <v>4.8516050300000002E-2</v>
      </c>
      <c r="AQ24" s="109">
        <v>7.2519593000000001E-7</v>
      </c>
      <c r="AR24" s="109">
        <v>6.4463094999999997E-6</v>
      </c>
      <c r="AT24" s="109">
        <v>5.70821E-5</v>
      </c>
      <c r="AU24" s="109">
        <v>2.3343410000000001E-4</v>
      </c>
      <c r="AV24" s="109">
        <v>1.4398500000000001E-4</v>
      </c>
      <c r="AW24" s="109">
        <v>5.4060688199999998E-2</v>
      </c>
      <c r="AX24" s="109">
        <v>0.99729923539999998</v>
      </c>
      <c r="AY24" s="109">
        <v>3.3329907096000002</v>
      </c>
      <c r="AZ24" s="109">
        <v>3.3403609753999999</v>
      </c>
      <c r="BA24" s="109">
        <v>12.91486257</v>
      </c>
      <c r="BC24" s="109">
        <v>1.8519999999999998E-2</v>
      </c>
      <c r="BE24" s="109">
        <v>5.6965589999999995E-4</v>
      </c>
      <c r="BG24" s="109" t="s">
        <v>23</v>
      </c>
      <c r="BH24" s="109">
        <v>0.43351749203922002</v>
      </c>
      <c r="BI24" s="109">
        <v>0.873246624920757</v>
      </c>
      <c r="BJ24" s="109">
        <v>1.8519959417318401E-2</v>
      </c>
      <c r="BK24" s="109">
        <v>27.865540958354401</v>
      </c>
      <c r="BL24" s="109">
        <v>0</v>
      </c>
      <c r="BM24" s="109">
        <v>7.9250368667823299</v>
      </c>
      <c r="BN24" s="109">
        <v>7.8906117691598796</v>
      </c>
      <c r="BO24" s="109">
        <v>0.99016848173415595</v>
      </c>
      <c r="BP24" s="109">
        <v>0.207847589321075</v>
      </c>
      <c r="BQ24" s="109">
        <v>0.29255441672722798</v>
      </c>
      <c r="BR24" s="109">
        <v>0.42099336819390698</v>
      </c>
      <c r="BS24" s="109">
        <v>31.691351741585901</v>
      </c>
      <c r="BT24" s="109">
        <v>5.6965876020876802E-4</v>
      </c>
      <c r="BU24" s="109">
        <v>2.5739489767546999E-2</v>
      </c>
      <c r="BV24" s="109">
        <v>5.4696406401896797E-2</v>
      </c>
      <c r="BW24" s="109">
        <v>0.69885012653510903</v>
      </c>
      <c r="BX24" s="109">
        <v>1.1702763006811201E-2</v>
      </c>
      <c r="BY24" s="109">
        <v>1.5749967205119501E-2</v>
      </c>
      <c r="BZ24" s="109">
        <v>4.9874916923973299E-2</v>
      </c>
      <c r="CA24" s="109">
        <v>0.35632681857138199</v>
      </c>
      <c r="CB24" s="109">
        <v>0</v>
      </c>
      <c r="CC24" s="109">
        <v>263.67451555608602</v>
      </c>
      <c r="CD24" s="109">
        <v>0.426297608687007</v>
      </c>
      <c r="CE24" s="109">
        <v>6.5155885691468005E-2</v>
      </c>
      <c r="CF24" s="109">
        <v>0.15951953340880801</v>
      </c>
      <c r="CG24" s="109">
        <v>6.2630130968313997</v>
      </c>
      <c r="CH24" s="109">
        <v>0.471024662979734</v>
      </c>
      <c r="CI24" s="109">
        <v>4.0291881950096</v>
      </c>
      <c r="CJ24" s="109">
        <v>0.23757007511928099</v>
      </c>
      <c r="CK24" s="109">
        <v>3.9104275484052299E-7</v>
      </c>
      <c r="CL24" s="109">
        <v>0.55764440966420004</v>
      </c>
      <c r="CM24" s="109">
        <v>0.20208731794751</v>
      </c>
      <c r="CN24" s="109">
        <v>8905.8962532003006</v>
      </c>
      <c r="CO24" s="109">
        <v>8.8037077036064199E-2</v>
      </c>
      <c r="CP24" s="109">
        <v>2.5813722171332201E-7</v>
      </c>
      <c r="CQ24" s="109">
        <v>24.033646286722998</v>
      </c>
      <c r="CR24" s="109">
        <v>20.530845346345998</v>
      </c>
      <c r="CS24" s="109">
        <v>0.68731544198460404</v>
      </c>
      <c r="CT24" s="109">
        <v>0.99729932506806396</v>
      </c>
      <c r="CU24" s="109">
        <v>18.7254288220795</v>
      </c>
      <c r="CV24" s="109">
        <v>0</v>
      </c>
      <c r="CW24" s="109">
        <v>0.24941259944498601</v>
      </c>
      <c r="CX24" s="109">
        <v>38.525143394497199</v>
      </c>
      <c r="CY24" s="109">
        <v>38.525143394497199</v>
      </c>
      <c r="CZ24" s="109">
        <v>347.25791740103699</v>
      </c>
      <c r="DA24" s="109">
        <v>3.3329909264668101</v>
      </c>
      <c r="DB24" s="109">
        <v>2.7018004135133101E-2</v>
      </c>
      <c r="DC24" s="109">
        <v>6.7102553706966397E-2</v>
      </c>
      <c r="DD24" s="109">
        <v>0</v>
      </c>
      <c r="DE24" s="109">
        <v>7.0647624487387901</v>
      </c>
      <c r="DF24" s="109">
        <v>0.23753437129416799</v>
      </c>
      <c r="DG24" s="109">
        <v>6.5800490833630096</v>
      </c>
      <c r="DH24" s="109">
        <v>0.56952722492986496</v>
      </c>
      <c r="DI24" s="109">
        <v>0.248403496601523</v>
      </c>
      <c r="DJ24" s="109">
        <v>0.70699429468869801</v>
      </c>
      <c r="DK24" s="109">
        <v>0.206299098039679</v>
      </c>
      <c r="DL24" s="109">
        <v>0.41884986687132397</v>
      </c>
      <c r="DM24" s="109">
        <v>5.9412875343120702E-2</v>
      </c>
      <c r="DN24" s="109">
        <v>3.3403574396235798</v>
      </c>
      <c r="DO24" s="109">
        <v>0.81471820297712205</v>
      </c>
      <c r="DP24" s="109">
        <v>539.50764868846204</v>
      </c>
      <c r="DQ24" s="109">
        <v>0</v>
      </c>
      <c r="DR24" s="109">
        <v>0.261194014453416</v>
      </c>
      <c r="DS24" s="109">
        <v>0.37586468510343202</v>
      </c>
      <c r="DT24" s="109">
        <v>653.00113077795504</v>
      </c>
      <c r="DU24" s="109">
        <v>19322.407648883702</v>
      </c>
      <c r="DV24" s="109">
        <v>2146.9344204172899</v>
      </c>
      <c r="DW24" s="109">
        <v>21469.342069301001</v>
      </c>
      <c r="DX24" s="109">
        <v>1.77226166751434E-3</v>
      </c>
      <c r="DY24" s="109">
        <v>16.042678894034001</v>
      </c>
      <c r="DZ24" s="109">
        <v>4.8516291396299101E-2</v>
      </c>
      <c r="EA24" s="109">
        <v>7.2514014578314103E-7</v>
      </c>
      <c r="EB24" s="109">
        <v>6.4465015459329501E-6</v>
      </c>
      <c r="EC24" s="109">
        <v>0</v>
      </c>
      <c r="ED24" s="109">
        <v>5.7082320897777501E-5</v>
      </c>
      <c r="EE24" s="109">
        <v>2.3343690102479E-4</v>
      </c>
      <c r="EF24" s="109">
        <v>1.4398552962354899E-4</v>
      </c>
      <c r="EG24" s="109">
        <v>5.4058292477804498E-2</v>
      </c>
      <c r="EH24" s="109">
        <v>65.597322851960598</v>
      </c>
      <c r="EI24" s="109">
        <v>139.36849325583799</v>
      </c>
      <c r="EJ24" s="109">
        <v>39.026358418915102</v>
      </c>
      <c r="EK24" s="109">
        <v>9.2701679974396392</v>
      </c>
      <c r="EL24" s="109">
        <v>62.516429817987401</v>
      </c>
      <c r="EM24" s="109">
        <v>33.1545081932193</v>
      </c>
      <c r="EN24" s="109">
        <v>3.1571345315453798</v>
      </c>
      <c r="EO24" s="109">
        <v>5.6128215171925497E-3</v>
      </c>
      <c r="EP24" s="109">
        <v>11.795151308623099</v>
      </c>
      <c r="EQ24" s="109">
        <v>2135.1704644298402</v>
      </c>
      <c r="ER24" s="109">
        <v>1459.53064383745</v>
      </c>
      <c r="ES24" s="109">
        <v>675.63982059239299</v>
      </c>
      <c r="ET24" s="109">
        <v>8.8484814784195107E-2</v>
      </c>
      <c r="EU24" s="109">
        <v>0.33816384030820601</v>
      </c>
      <c r="EV24" s="109">
        <v>844.27944624185795</v>
      </c>
      <c r="EW24" s="109">
        <v>0.535525370900092</v>
      </c>
      <c r="EX24" s="109">
        <v>37.2867899728952</v>
      </c>
      <c r="EY24" s="109">
        <v>9.3738472107872095</v>
      </c>
      <c r="EZ24" s="109">
        <v>2.3950403714300799</v>
      </c>
      <c r="FA24" s="109">
        <v>93.138288085925097</v>
      </c>
      <c r="FB24" s="109">
        <v>0.26110054894169998</v>
      </c>
      <c r="FC24" s="109">
        <v>11.6876834363126</v>
      </c>
      <c r="FD24" s="109">
        <v>109.864175975347</v>
      </c>
      <c r="FE24" s="109">
        <v>132.934471420145</v>
      </c>
      <c r="FF24" s="109">
        <v>4.77933741337936</v>
      </c>
      <c r="FG24" s="109">
        <v>0</v>
      </c>
      <c r="FH24" s="109">
        <v>17485.7467818677</v>
      </c>
      <c r="FI24" s="109">
        <v>94.883598575160605</v>
      </c>
      <c r="FJ24" s="109">
        <v>12.9148748601819</v>
      </c>
      <c r="FK24" s="109">
        <v>420.25096947447298</v>
      </c>
      <c r="FL24" s="109">
        <v>0.18438180485731101</v>
      </c>
      <c r="FM24" s="109">
        <v>65.026784416275305</v>
      </c>
      <c r="FN24" s="109">
        <v>8.7276203744348102</v>
      </c>
      <c r="FO24" s="109">
        <v>0</v>
      </c>
      <c r="FP24" s="109">
        <v>6.0862992677008396</v>
      </c>
      <c r="FQ24" s="109">
        <v>549.94323586316102</v>
      </c>
      <c r="FR24" s="109">
        <v>1.3871813802778401</v>
      </c>
      <c r="FS24" s="109">
        <v>194.11765282514699</v>
      </c>
      <c r="FU24" s="45">
        <f t="shared" si="0"/>
        <v>-3.0400072029761703E-7</v>
      </c>
      <c r="FV24" s="45">
        <f t="shared" si="1"/>
        <v>1.1321149779963999E-7</v>
      </c>
      <c r="FW24" s="45">
        <f t="shared" si="2"/>
        <v>6.7192448927446708E-3</v>
      </c>
      <c r="FX24" s="45">
        <f t="shared" si="3"/>
        <v>1.8179174033221773E-5</v>
      </c>
      <c r="FY24" s="45">
        <f t="shared" si="4"/>
        <v>1.4732924135925945E-5</v>
      </c>
      <c r="FZ24" s="45">
        <f t="shared" si="5"/>
        <v>-3.3455861419770831E-3</v>
      </c>
      <c r="GA24" s="45">
        <f t="shared" si="6"/>
        <v>-2.8504177181948467E-7</v>
      </c>
      <c r="GB24" s="45">
        <f t="shared" si="7"/>
        <v>-4.752151604907286E-7</v>
      </c>
      <c r="GC24" s="45">
        <f t="shared" si="8"/>
        <v>1.1018464510048135E-7</v>
      </c>
      <c r="GD24" s="45">
        <f t="shared" si="9"/>
        <v>0</v>
      </c>
      <c r="GE24" s="45">
        <f t="shared" si="10"/>
        <v>7.4812303479503455E-7</v>
      </c>
      <c r="GF24" s="45">
        <f t="shared" si="11"/>
        <v>-2.5320510573086673E-7</v>
      </c>
      <c r="GG24" s="45">
        <f t="shared" si="12"/>
        <v>3.8377710835448356E-7</v>
      </c>
      <c r="GH24" s="45">
        <f t="shared" si="13"/>
        <v>5.8368446713684751E-6</v>
      </c>
      <c r="GI24" s="45">
        <f t="shared" si="14"/>
        <v>-5.1155732257818425E-7</v>
      </c>
      <c r="GJ24" s="45">
        <f t="shared" si="15"/>
        <v>6.5818419943684126E-6</v>
      </c>
      <c r="GK24" s="45">
        <f t="shared" si="16"/>
        <v>-2.4028061872321381E-6</v>
      </c>
      <c r="GL24" s="45">
        <f t="shared" si="17"/>
        <v>-2.8407542297563256E-7</v>
      </c>
      <c r="GM24" s="45">
        <f t="shared" si="18"/>
        <v>9.7475185455444402E-8</v>
      </c>
      <c r="GN24" s="45">
        <f t="shared" si="19"/>
        <v>-7.8515872287812263E-6</v>
      </c>
      <c r="GO24" s="45">
        <f t="shared" si="20"/>
        <v>-5.8116439719363483E-6</v>
      </c>
      <c r="GP24" s="45">
        <f t="shared" si="21"/>
        <v>-1.2641831184895268E-5</v>
      </c>
      <c r="GQ24" s="45">
        <f t="shared" si="22"/>
        <v>-1.0762712783768584E-5</v>
      </c>
      <c r="GR24" s="45">
        <f t="shared" si="23"/>
        <v>6.4330875245388598E-6</v>
      </c>
      <c r="GS24" s="45">
        <f t="shared" si="24"/>
        <v>6.9470256125527378E-7</v>
      </c>
      <c r="GT24" s="45">
        <f t="shared" si="25"/>
        <v>1.8605831767289985E-6</v>
      </c>
      <c r="GU24" s="45">
        <f t="shared" si="26"/>
        <v>1.7076412983636669E-5</v>
      </c>
      <c r="GV24" s="45">
        <f t="shared" si="27"/>
        <v>2.9703889612624511E-7</v>
      </c>
      <c r="GW24" s="45">
        <f t="shared" si="28"/>
        <v>3.9957212186083639E-6</v>
      </c>
      <c r="GX24" s="45">
        <f t="shared" si="29"/>
        <v>-2.7116034907610233E-6</v>
      </c>
      <c r="GY24" s="45">
        <f t="shared" si="30"/>
        <v>2429.4714805940152</v>
      </c>
      <c r="GZ24" s="45">
        <f t="shared" si="31"/>
        <v>-2.3458765550448393E-7</v>
      </c>
      <c r="HA24" s="45">
        <f t="shared" si="32"/>
        <v>-5.3865044359727292E-10</v>
      </c>
      <c r="HB24" s="45">
        <f t="shared" si="33"/>
        <v>2.8643141532492693E-6</v>
      </c>
      <c r="HC24" s="45">
        <f t="shared" si="34"/>
        <v>-7.8545238730461683E-4</v>
      </c>
      <c r="HD24" s="45">
        <f t="shared" si="35"/>
        <v>0</v>
      </c>
      <c r="HE24" s="45">
        <f t="shared" si="36"/>
        <v>5.4350221573066369E-9</v>
      </c>
      <c r="HF24" s="45">
        <f t="shared" si="37"/>
        <v>-1.8527450395100881E-5</v>
      </c>
      <c r="HG24" s="45">
        <f t="shared" si="38"/>
        <v>-2.9752025374414398E-6</v>
      </c>
      <c r="HH24" s="45">
        <f t="shared" si="39"/>
        <v>1.2138128650439044E-7</v>
      </c>
      <c r="HI24" s="45">
        <f t="shared" si="40"/>
        <v>4.969413165496006E-6</v>
      </c>
      <c r="HJ24" s="45">
        <f t="shared" si="41"/>
        <v>-7.692295909463316E-5</v>
      </c>
      <c r="HK24" s="45">
        <f t="shared" si="42"/>
        <v>2.9791609129272379E-5</v>
      </c>
      <c r="HL24" s="45">
        <f t="shared" si="43"/>
        <v>0</v>
      </c>
      <c r="HM24" s="45">
        <f t="shared" si="44"/>
        <v>3.8698256984297977E-6</v>
      </c>
      <c r="HN24" s="45">
        <f t="shared" si="45"/>
        <v>1.1999210012533139E-5</v>
      </c>
      <c r="HO24" s="45">
        <f t="shared" si="46"/>
        <v>3.6783244711813357E-6</v>
      </c>
      <c r="HP24" s="45">
        <f t="shared" si="47"/>
        <v>-4.4315421709709299E-5</v>
      </c>
      <c r="HQ24" s="45">
        <f t="shared" si="48"/>
        <v>8.9910892128539641E-8</v>
      </c>
      <c r="HR24" s="45">
        <f t="shared" si="49"/>
        <v>6.5066730974920413E-8</v>
      </c>
      <c r="HS24" s="45">
        <f t="shared" si="50"/>
        <v>-1.0585012955584654E-6</v>
      </c>
      <c r="HT24" s="45">
        <f t="shared" si="51"/>
        <v>9.5163086971535626E-7</v>
      </c>
      <c r="HU24" s="45">
        <f t="shared" si="52"/>
        <v>0</v>
      </c>
      <c r="HV24" s="45">
        <f t="shared" si="53"/>
        <v>-2.1912895030874094E-6</v>
      </c>
      <c r="HW24" s="45">
        <f t="shared" si="54"/>
        <v>0</v>
      </c>
      <c r="HX24" s="45">
        <f t="shared" si="55"/>
        <v>5.0209411823379155E-6</v>
      </c>
    </row>
    <row r="25" spans="1:232" x14ac:dyDescent="0.25">
      <c r="A25" s="22" t="s">
        <v>24</v>
      </c>
      <c r="B25" s="109">
        <v>11535.42031</v>
      </c>
      <c r="C25" s="109">
        <v>315.66059437000001</v>
      </c>
      <c r="D25" s="109">
        <v>16294.209000000001</v>
      </c>
      <c r="E25" s="109">
        <v>1351.3451969</v>
      </c>
      <c r="F25" s="109">
        <v>1120.7182969</v>
      </c>
      <c r="G25" s="109">
        <v>3316.4140000000002</v>
      </c>
      <c r="H25" s="109">
        <v>614.37542097000005</v>
      </c>
      <c r="I25" s="109">
        <v>9.9785342917000008</v>
      </c>
      <c r="J25" s="109">
        <v>1.6979306295000001</v>
      </c>
      <c r="K25" s="109">
        <v>0.1434</v>
      </c>
      <c r="L25" s="109">
        <v>8.9605067999999996E-2</v>
      </c>
      <c r="M25" s="109">
        <v>5.1073415612000002</v>
      </c>
      <c r="N25" s="109">
        <v>6.8083507000000001E-3</v>
      </c>
      <c r="O25" s="109">
        <v>0.1081725109</v>
      </c>
      <c r="P25" s="109">
        <v>7.0533685600000007E-2</v>
      </c>
      <c r="Q25" s="109">
        <v>1.9599999999999999E-2</v>
      </c>
      <c r="R25" s="109">
        <v>0.12720000000000001</v>
      </c>
      <c r="T25" s="109">
        <v>6.5859012800000005E-2</v>
      </c>
      <c r="U25" s="109">
        <v>9.6447457E-2</v>
      </c>
      <c r="V25" s="109">
        <v>8.5599999999999996E-2</v>
      </c>
      <c r="W25" s="109">
        <v>1.6999999999999999E-3</v>
      </c>
      <c r="Y25" s="109">
        <v>7.6E-3</v>
      </c>
      <c r="Z25" s="109">
        <v>93.923264787999997</v>
      </c>
      <c r="AA25" s="109">
        <v>84.406655444999998</v>
      </c>
      <c r="AB25" s="109">
        <v>4.58863074E-2</v>
      </c>
      <c r="AC25" s="109">
        <v>0.119594912</v>
      </c>
      <c r="AD25" s="109">
        <v>0.85481228149999999</v>
      </c>
      <c r="AE25" s="109">
        <v>0.91120000000000001</v>
      </c>
      <c r="AF25" s="109">
        <v>34.568899999999999</v>
      </c>
      <c r="AG25" s="109">
        <v>0.66962407960000003</v>
      </c>
      <c r="AH25" s="109">
        <v>0.35175926070000002</v>
      </c>
      <c r="AI25" s="109">
        <v>0.4753</v>
      </c>
      <c r="AJ25" s="109">
        <v>5.9691701999999999E-2</v>
      </c>
      <c r="AL25" s="109">
        <v>19.724116228</v>
      </c>
      <c r="AM25" s="109">
        <v>1.6000000000000001E-3</v>
      </c>
      <c r="AN25" s="109">
        <v>3.4450223000000002E-2</v>
      </c>
      <c r="AO25" s="109">
        <v>10.815272983</v>
      </c>
      <c r="AP25" s="109">
        <v>4.233316E-3</v>
      </c>
      <c r="AQ25" s="109">
        <v>2.685125E-6</v>
      </c>
      <c r="AR25" s="109">
        <v>2.3952500000000001E-5</v>
      </c>
      <c r="AT25" s="109">
        <v>2.401785E-3</v>
      </c>
      <c r="AU25" s="109">
        <v>4.0807039999999999E-4</v>
      </c>
      <c r="AV25" s="109">
        <v>2.055053E-4</v>
      </c>
      <c r="AW25" s="109">
        <v>0.25795237650000002</v>
      </c>
      <c r="AX25" s="109">
        <v>7.291106417</v>
      </c>
      <c r="AY25" s="109">
        <v>14.108062809</v>
      </c>
      <c r="AZ25" s="109">
        <v>0.77780000000000005</v>
      </c>
      <c r="BA25" s="109">
        <v>0.3634</v>
      </c>
      <c r="BD25" s="109">
        <v>0.71130000000000004</v>
      </c>
      <c r="BE25" s="109">
        <v>1.7850000000000001E-6</v>
      </c>
      <c r="BG25" s="109" t="s">
        <v>24</v>
      </c>
      <c r="BH25" s="109">
        <v>0.40272888125310602</v>
      </c>
      <c r="BI25" s="109">
        <v>3.1395079270971</v>
      </c>
      <c r="BJ25" s="109">
        <v>0</v>
      </c>
      <c r="BK25" s="109">
        <v>1.6979301638937701</v>
      </c>
      <c r="BL25" s="109">
        <v>0.14339978749428101</v>
      </c>
      <c r="BM25" s="109">
        <v>10.0105797936348</v>
      </c>
      <c r="BN25" s="109">
        <v>9.9785940762327296</v>
      </c>
      <c r="BO25" s="109">
        <v>1.07608465983663</v>
      </c>
      <c r="BP25" s="109">
        <v>0.19474061362033099</v>
      </c>
      <c r="BQ25" s="109">
        <v>3.6738072528293503E-2</v>
      </c>
      <c r="BR25" s="109">
        <v>5.2866967906105101E-2</v>
      </c>
      <c r="BS25" s="109">
        <v>5.1073290646578799</v>
      </c>
      <c r="BT25" s="109">
        <v>1.7849954336811201E-6</v>
      </c>
      <c r="BU25" s="109">
        <v>2.1786621769010598E-3</v>
      </c>
      <c r="BV25" s="109">
        <v>4.6296818924916102E-3</v>
      </c>
      <c r="BW25" s="109">
        <v>7.6000554087931301E-3</v>
      </c>
      <c r="BX25" s="109">
        <v>0.10817169214422501</v>
      </c>
      <c r="BY25" s="109">
        <v>1.69280970146111E-2</v>
      </c>
      <c r="BZ25" s="109">
        <v>5.3605579047933997E-2</v>
      </c>
      <c r="CA25" s="109">
        <v>1.9602282088454801E-2</v>
      </c>
      <c r="CB25" s="109">
        <v>0.711299051675788</v>
      </c>
      <c r="CC25" s="109">
        <v>1176.10505918789</v>
      </c>
      <c r="CD25" s="109">
        <v>0.127200365643207</v>
      </c>
      <c r="CE25" s="109">
        <v>1.9099110196078999E-2</v>
      </c>
      <c r="CF25" s="109">
        <v>4.6759864384794701E-2</v>
      </c>
      <c r="CG25" s="109">
        <v>0</v>
      </c>
      <c r="CH25" s="109">
        <v>9.6448499988290803E-2</v>
      </c>
      <c r="CI25" s="109">
        <v>0.91120025805320604</v>
      </c>
      <c r="CJ25" s="109">
        <v>8.5602272611401298E-2</v>
      </c>
      <c r="CK25" s="109">
        <v>1.59998649428727E-3</v>
      </c>
      <c r="CL25" s="109">
        <v>0.47529569535595501</v>
      </c>
      <c r="CM25" s="109">
        <v>3.4450663315640999E-2</v>
      </c>
      <c r="CN25" s="109">
        <v>11535.4141561409</v>
      </c>
      <c r="CO25" s="109">
        <v>1.6999454851886601E-3</v>
      </c>
      <c r="CP25" s="109">
        <v>0</v>
      </c>
      <c r="CQ25" s="109">
        <v>7.7884644871670998</v>
      </c>
      <c r="CR25" s="109">
        <v>63.8735016527895</v>
      </c>
      <c r="CS25" s="109">
        <v>1.8819019034173801</v>
      </c>
      <c r="CT25" s="109">
        <v>7.2911005858555997</v>
      </c>
      <c r="CU25" s="109">
        <v>4.2223430590177697</v>
      </c>
      <c r="CV25" s="109">
        <v>0</v>
      </c>
      <c r="CW25" s="109">
        <v>0.23169954067527501</v>
      </c>
      <c r="CX25" s="109">
        <v>93.923294472654504</v>
      </c>
      <c r="CY25" s="109">
        <v>93.923294472654504</v>
      </c>
      <c r="CZ25" s="109">
        <v>84.407137628056503</v>
      </c>
      <c r="DA25" s="109">
        <v>14.108070057636899</v>
      </c>
      <c r="DB25" s="109">
        <v>2.3502167740410598E-2</v>
      </c>
      <c r="DC25" s="109">
        <v>2.01196674121857E-2</v>
      </c>
      <c r="DD25" s="109">
        <v>0</v>
      </c>
      <c r="DE25" s="109">
        <v>2.92684948638089</v>
      </c>
      <c r="DF25" s="109">
        <v>0.22066554653968001</v>
      </c>
      <c r="DG25" s="109">
        <v>16.6347433507296</v>
      </c>
      <c r="DH25" s="109">
        <v>0.95906486194106</v>
      </c>
      <c r="DI25" s="109">
        <v>3.10946440828497E-2</v>
      </c>
      <c r="DJ25" s="109">
        <v>8.8500227391105399E-2</v>
      </c>
      <c r="DK25" s="109">
        <v>0.28208777512039901</v>
      </c>
      <c r="DL25" s="109">
        <v>0.57272243230752296</v>
      </c>
      <c r="DM25" s="109">
        <v>34.623615936784702</v>
      </c>
      <c r="DN25" s="109">
        <v>0.77779893620803697</v>
      </c>
      <c r="DO25" s="109">
        <v>0.66962176611822299</v>
      </c>
      <c r="DP25" s="109">
        <v>315.660437320722</v>
      </c>
      <c r="DQ25" s="109">
        <v>0</v>
      </c>
      <c r="DR25" s="109">
        <v>0.14422120037765099</v>
      </c>
      <c r="DS25" s="109">
        <v>0.20753782779697599</v>
      </c>
      <c r="DT25" s="109">
        <v>831.15630991429498</v>
      </c>
      <c r="DU25" s="109">
        <v>14742.262133926801</v>
      </c>
      <c r="DV25" s="109">
        <v>1638.0283771193899</v>
      </c>
      <c r="DW25" s="109">
        <v>16380.2905110462</v>
      </c>
      <c r="DX25" s="109">
        <v>1.64639478555201E-3</v>
      </c>
      <c r="DY25" s="109">
        <v>9.4519828072058001</v>
      </c>
      <c r="DZ25" s="109">
        <v>4.2333142367303204E-3</v>
      </c>
      <c r="EA25" s="109">
        <v>2.6851579237134602E-6</v>
      </c>
      <c r="EB25" s="109">
        <v>2.3952284044908098E-5</v>
      </c>
      <c r="EC25" s="109">
        <v>0</v>
      </c>
      <c r="ED25" s="109">
        <v>2.4017819629529001E-3</v>
      </c>
      <c r="EE25" s="109">
        <v>4.0806663339530502E-4</v>
      </c>
      <c r="EF25" s="109">
        <v>2.05506152195241E-4</v>
      </c>
      <c r="EG25" s="109">
        <v>0.257953094581228</v>
      </c>
      <c r="EH25" s="109">
        <v>11.0415367759839</v>
      </c>
      <c r="EI25" s="109">
        <v>94.452060177327596</v>
      </c>
      <c r="EJ25" s="109">
        <v>10.9314987521806</v>
      </c>
      <c r="EK25" s="109">
        <v>22.105953325275401</v>
      </c>
      <c r="EL25" s="109">
        <v>45.517012487871803</v>
      </c>
      <c r="EM25" s="109">
        <v>9.5006471268594499</v>
      </c>
      <c r="EN25" s="109">
        <v>2.8703279375210098</v>
      </c>
      <c r="EO25" s="109">
        <v>2.2648958202571602E-3</v>
      </c>
      <c r="EP25" s="109">
        <v>14.6339581599001</v>
      </c>
      <c r="EQ25" s="109">
        <v>1351.3327939538101</v>
      </c>
      <c r="ER25" s="109">
        <v>1120.70608891448</v>
      </c>
      <c r="ES25" s="109">
        <v>230.626705039325</v>
      </c>
      <c r="ET25" s="109">
        <v>0.11524727591395301</v>
      </c>
      <c r="EU25" s="109">
        <v>5.0266050364589303E-2</v>
      </c>
      <c r="EV25" s="109">
        <v>268.88255206684403</v>
      </c>
      <c r="EW25" s="109">
        <v>105.32604815996601</v>
      </c>
      <c r="EX25" s="109">
        <v>82.959444790202596</v>
      </c>
      <c r="EY25" s="109">
        <v>19.9525861475333</v>
      </c>
      <c r="EZ25" s="109">
        <v>9.9944658429316995</v>
      </c>
      <c r="FA25" s="109">
        <v>207.354624127493</v>
      </c>
      <c r="FB25" s="109">
        <v>5.9647019461300799E-2</v>
      </c>
      <c r="FC25" s="109">
        <v>22.7356127653638</v>
      </c>
      <c r="FD25" s="109">
        <v>25.6098566139651</v>
      </c>
      <c r="FE25" s="109">
        <v>283.26480184015401</v>
      </c>
      <c r="FF25" s="109">
        <v>0.59526143352337102</v>
      </c>
      <c r="FG25" s="109">
        <v>0</v>
      </c>
      <c r="FH25" s="109">
        <v>3278.9737891321902</v>
      </c>
      <c r="FI25" s="109">
        <v>67.378727861228398</v>
      </c>
      <c r="FJ25" s="109">
        <v>0.36340147389456701</v>
      </c>
      <c r="FK25" s="109">
        <v>83.040793103060494</v>
      </c>
      <c r="FL25" s="109">
        <v>7.7069053011543103</v>
      </c>
      <c r="FM25" s="109">
        <v>15.5768030261966</v>
      </c>
      <c r="FN25" s="109">
        <v>19.724107028407001</v>
      </c>
      <c r="FO25" s="109">
        <v>0.325135392714827</v>
      </c>
      <c r="FP25" s="109">
        <v>11.9569694461302</v>
      </c>
      <c r="FQ25" s="109">
        <v>614.375266633156</v>
      </c>
      <c r="FR25" s="109">
        <v>10.8152719536471</v>
      </c>
      <c r="FS25" s="109">
        <v>29.374490029581398</v>
      </c>
      <c r="FU25" s="45">
        <f t="shared" si="0"/>
        <v>-5.3347506501633379E-7</v>
      </c>
      <c r="FV25" s="45">
        <f t="shared" si="1"/>
        <v>-4.975257628514451E-7</v>
      </c>
      <c r="FW25" s="45">
        <f t="shared" si="2"/>
        <v>5.2829512034735168E-3</v>
      </c>
      <c r="FX25" s="45">
        <f t="shared" si="3"/>
        <v>-9.1782219808640653E-6</v>
      </c>
      <c r="FY25" s="45">
        <f t="shared" si="4"/>
        <v>-1.0893000992134899E-5</v>
      </c>
      <c r="FZ25" s="45">
        <f t="shared" si="5"/>
        <v>-1.128936582338937E-2</v>
      </c>
      <c r="GA25" s="45">
        <f t="shared" si="6"/>
        <v>-2.5120934005514452E-7</v>
      </c>
      <c r="GB25" s="45">
        <f t="shared" si="7"/>
        <v>5.991314052860507E-6</v>
      </c>
      <c r="GC25" s="45">
        <f t="shared" si="8"/>
        <v>-2.7421981907045896E-7</v>
      </c>
      <c r="GD25" s="45">
        <f t="shared" si="9"/>
        <v>-1.4819087795947973E-6</v>
      </c>
      <c r="GE25" s="45">
        <f t="shared" si="10"/>
        <v>-3.0763440075416021E-7</v>
      </c>
      <c r="GF25" s="45">
        <f t="shared" si="11"/>
        <v>-2.4467801830889154E-6</v>
      </c>
      <c r="GG25" s="45">
        <f t="shared" si="12"/>
        <v>-9.7389332934251275E-7</v>
      </c>
      <c r="GH25" s="45">
        <f t="shared" si="13"/>
        <v>-7.5689818807542576E-6</v>
      </c>
      <c r="GI25" s="45">
        <f t="shared" si="14"/>
        <v>-1.3521843964396206E-7</v>
      </c>
      <c r="GJ25" s="45">
        <f t="shared" si="15"/>
        <v>1.1643308442866301E-4</v>
      </c>
      <c r="GK25" s="45">
        <f t="shared" si="16"/>
        <v>2.8745535140710751E-6</v>
      </c>
      <c r="GL25" s="45">
        <f t="shared" si="17"/>
        <v>0</v>
      </c>
      <c r="GM25" s="45">
        <f t="shared" si="18"/>
        <v>-5.8031732762614575E-7</v>
      </c>
      <c r="GN25" s="45">
        <f t="shared" si="19"/>
        <v>1.0814056930532349E-5</v>
      </c>
      <c r="GO25" s="45">
        <f t="shared" si="20"/>
        <v>2.6549198613343385E-5</v>
      </c>
      <c r="GP25" s="45">
        <f t="shared" si="21"/>
        <v>-3.2067536082240085E-5</v>
      </c>
      <c r="GQ25" s="45">
        <f t="shared" si="22"/>
        <v>0</v>
      </c>
      <c r="GR25" s="45">
        <f t="shared" si="23"/>
        <v>7.2906306750126535E-6</v>
      </c>
      <c r="GS25" s="45">
        <f t="shared" si="24"/>
        <v>3.1605220042048146E-7</v>
      </c>
      <c r="GT25" s="45">
        <f t="shared" si="25"/>
        <v>5.7126189156864629E-6</v>
      </c>
      <c r="GU25" s="45">
        <f t="shared" si="26"/>
        <v>9.2309204521340574E-6</v>
      </c>
      <c r="GV25" s="45">
        <f t="shared" si="27"/>
        <v>-3.3886094497821362E-7</v>
      </c>
      <c r="GW25" s="45">
        <f t="shared" si="28"/>
        <v>-2.4263480098036902E-6</v>
      </c>
      <c r="GX25" s="45">
        <f t="shared" si="29"/>
        <v>2.8320149915045971E-7</v>
      </c>
      <c r="GY25" s="45">
        <f t="shared" si="30"/>
        <v>1.5828081537076098E-3</v>
      </c>
      <c r="GZ25" s="45">
        <f t="shared" si="31"/>
        <v>-3.454896332910662E-6</v>
      </c>
      <c r="HA25" s="45">
        <f t="shared" si="32"/>
        <v>-6.6103554046891804E-7</v>
      </c>
      <c r="HB25" s="45">
        <f t="shared" si="33"/>
        <v>-9.0566885019872336E-6</v>
      </c>
      <c r="HC25" s="45">
        <f t="shared" si="34"/>
        <v>-7.4855527991479591E-4</v>
      </c>
      <c r="HD25" s="45">
        <f t="shared" si="35"/>
        <v>0</v>
      </c>
      <c r="HE25" s="45">
        <f t="shared" si="36"/>
        <v>-4.6641344495016472E-7</v>
      </c>
      <c r="HF25" s="45">
        <f t="shared" si="37"/>
        <v>-8.4410704562719839E-6</v>
      </c>
      <c r="HG25" s="45">
        <f t="shared" si="38"/>
        <v>1.2781213085234182E-5</v>
      </c>
      <c r="HH25" s="45">
        <f t="shared" si="39"/>
        <v>-9.5175859307869764E-8</v>
      </c>
      <c r="HI25" s="45">
        <f t="shared" si="40"/>
        <v>-4.1652210219416364E-7</v>
      </c>
      <c r="HJ25" s="45">
        <f t="shared" si="41"/>
        <v>1.226151983992881E-5</v>
      </c>
      <c r="HK25" s="45">
        <f t="shared" si="42"/>
        <v>-9.0159729424089586E-6</v>
      </c>
      <c r="HL25" s="45">
        <f t="shared" si="43"/>
        <v>0</v>
      </c>
      <c r="HM25" s="45">
        <f t="shared" si="44"/>
        <v>-1.2644958228644897E-6</v>
      </c>
      <c r="HN25" s="45">
        <f t="shared" si="45"/>
        <v>-9.2302815763481327E-6</v>
      </c>
      <c r="HO25" s="45">
        <f t="shared" si="46"/>
        <v>4.1468285294672923E-6</v>
      </c>
      <c r="HP25" s="45">
        <f t="shared" si="47"/>
        <v>2.7837744227157764E-6</v>
      </c>
      <c r="HQ25" s="45">
        <f t="shared" si="48"/>
        <v>-7.9976125250754193E-7</v>
      </c>
      <c r="HR25" s="45">
        <f t="shared" si="49"/>
        <v>5.1379392038003407E-7</v>
      </c>
      <c r="HS25" s="45">
        <f t="shared" si="50"/>
        <v>-1.3676934469967157E-6</v>
      </c>
      <c r="HT25" s="45">
        <f t="shared" si="51"/>
        <v>4.0558463593991197E-6</v>
      </c>
      <c r="HU25" s="45">
        <f t="shared" si="52"/>
        <v>0</v>
      </c>
      <c r="HV25" s="45">
        <f t="shared" si="53"/>
        <v>0</v>
      </c>
      <c r="HW25" s="45">
        <f t="shared" si="54"/>
        <v>-1.3332267848259719E-6</v>
      </c>
      <c r="HX25" s="45">
        <f t="shared" si="55"/>
        <v>-2.5581618375342003E-6</v>
      </c>
    </row>
    <row r="26" spans="1:232" x14ac:dyDescent="0.25">
      <c r="A26" s="22" t="s">
        <v>25</v>
      </c>
      <c r="B26" s="109">
        <v>18340.363099999999</v>
      </c>
      <c r="C26" s="109">
        <v>295.46436219999998</v>
      </c>
      <c r="D26" s="109">
        <v>51033.1708</v>
      </c>
      <c r="E26" s="109">
        <v>6286.9585306999998</v>
      </c>
      <c r="F26" s="109">
        <v>3492.7592340000001</v>
      </c>
      <c r="G26" s="109">
        <v>103124.33749999999</v>
      </c>
      <c r="H26" s="109">
        <v>1340.6202000000001</v>
      </c>
      <c r="I26" s="109">
        <v>3.2478625278000002</v>
      </c>
      <c r="J26" s="109">
        <v>1.1592415638</v>
      </c>
      <c r="L26" s="109">
        <v>0.54502362360000001</v>
      </c>
      <c r="M26" s="109">
        <v>1.8749292866</v>
      </c>
      <c r="N26" s="109">
        <v>6.2578731299999996E-2</v>
      </c>
      <c r="O26" s="109">
        <v>8.2568108000000001E-3</v>
      </c>
      <c r="P26" s="109">
        <v>0.23145321469999999</v>
      </c>
      <c r="R26" s="109">
        <v>8.7989999999999999E-2</v>
      </c>
      <c r="T26" s="109">
        <v>0.31149573930000002</v>
      </c>
      <c r="U26" s="109">
        <v>1.0000000000000001E-5</v>
      </c>
      <c r="W26" s="109">
        <v>1.85E-4</v>
      </c>
      <c r="Z26" s="109">
        <v>33.471069208000003</v>
      </c>
      <c r="AA26" s="109">
        <v>175.94518299999999</v>
      </c>
      <c r="AB26" s="109">
        <v>0.28616587490000001</v>
      </c>
      <c r="AC26" s="109">
        <v>0.85893395969999997</v>
      </c>
      <c r="AD26" s="109">
        <v>3.0445833185</v>
      </c>
      <c r="AE26" s="109">
        <v>0.27834999999999999</v>
      </c>
      <c r="AG26" s="109">
        <v>0.28272466550000003</v>
      </c>
      <c r="AH26" s="109">
        <v>2.3698800802000002</v>
      </c>
      <c r="AI26" s="109">
        <v>6.9084999999999994E-2</v>
      </c>
      <c r="AL26" s="109">
        <v>3.3631254250999998</v>
      </c>
      <c r="AN26" s="109">
        <v>5.5474999999999997E-2</v>
      </c>
      <c r="AO26" s="109">
        <v>1.6089846074</v>
      </c>
      <c r="AP26" s="109">
        <v>1.7461288000000001E-3</v>
      </c>
      <c r="AU26" s="109">
        <v>3.9424000000000001E-5</v>
      </c>
      <c r="AV26" s="109">
        <v>6.0715499999999998E-5</v>
      </c>
      <c r="AW26" s="109">
        <v>0.2005924422</v>
      </c>
      <c r="AX26" s="109">
        <v>1.0122667692</v>
      </c>
      <c r="AY26" s="109">
        <v>3.2182361581999999</v>
      </c>
      <c r="AZ26" s="109">
        <v>2.7692350000000001</v>
      </c>
      <c r="BA26" s="109">
        <v>3.2299999999999998E-3</v>
      </c>
      <c r="BE26" s="109">
        <v>5.4557800000000001E-5</v>
      </c>
      <c r="BG26" s="109" t="s">
        <v>25</v>
      </c>
      <c r="BH26" s="109">
        <v>0</v>
      </c>
      <c r="BI26" s="109">
        <v>0</v>
      </c>
      <c r="BJ26" s="109">
        <v>0</v>
      </c>
      <c r="BK26" s="109">
        <v>1.1592419250108701</v>
      </c>
      <c r="BL26" s="109">
        <v>0</v>
      </c>
      <c r="BM26" s="109">
        <v>3.2478591580314098</v>
      </c>
      <c r="BN26" s="109">
        <v>3.2478591580314098</v>
      </c>
      <c r="BO26" s="109">
        <v>5.5490021926288399E-3</v>
      </c>
      <c r="BP26" s="109">
        <v>0</v>
      </c>
      <c r="BQ26" s="109">
        <v>0.223459271856909</v>
      </c>
      <c r="BR26" s="109">
        <v>0.32156366682273102</v>
      </c>
      <c r="BS26" s="109">
        <v>1.87492832332529</v>
      </c>
      <c r="BT26" s="109">
        <v>5.4557693871490497E-5</v>
      </c>
      <c r="BU26" s="109">
        <v>2.0025189310350099E-2</v>
      </c>
      <c r="BV26" s="109">
        <v>4.2553539189448597E-2</v>
      </c>
      <c r="BW26" s="109">
        <v>0</v>
      </c>
      <c r="BX26" s="109">
        <v>8.2568229783658593E-3</v>
      </c>
      <c r="BY26" s="109">
        <v>5.55487316714562E-2</v>
      </c>
      <c r="BZ26" s="109">
        <v>0.17590440975017199</v>
      </c>
      <c r="CA26" s="109">
        <v>0</v>
      </c>
      <c r="CB26" s="109">
        <v>0</v>
      </c>
      <c r="CC26" s="109">
        <v>313.32998789240702</v>
      </c>
      <c r="CD26" s="109">
        <v>8.7990004589032195E-2</v>
      </c>
      <c r="CE26" s="109">
        <v>9.0333709354634403E-2</v>
      </c>
      <c r="CF26" s="109">
        <v>0.221161556525487</v>
      </c>
      <c r="CG26" s="109">
        <v>0</v>
      </c>
      <c r="CH26" s="109">
        <v>1.00016767578828E-5</v>
      </c>
      <c r="CI26" s="109">
        <v>0.27834846615188702</v>
      </c>
      <c r="CJ26" s="109">
        <v>0</v>
      </c>
      <c r="CK26" s="109">
        <v>0</v>
      </c>
      <c r="CL26" s="109">
        <v>6.9085076798721307E-2</v>
      </c>
      <c r="CM26" s="109">
        <v>5.54750340338519E-2</v>
      </c>
      <c r="CN26" s="109">
        <v>18340.365403839802</v>
      </c>
      <c r="CO26" s="109">
        <v>1.8500002514239299E-4</v>
      </c>
      <c r="CP26" s="109">
        <v>0</v>
      </c>
      <c r="CQ26" s="109">
        <v>1.27732258435414</v>
      </c>
      <c r="CR26" s="109">
        <v>31.678118721057899</v>
      </c>
      <c r="CS26" s="109">
        <v>0.53817032183537405</v>
      </c>
      <c r="CT26" s="109">
        <v>1.0122663949277799</v>
      </c>
      <c r="CU26" s="109">
        <v>0</v>
      </c>
      <c r="CV26" s="109">
        <v>0</v>
      </c>
      <c r="CW26" s="109">
        <v>0</v>
      </c>
      <c r="CX26" s="109">
        <v>33.471229050477</v>
      </c>
      <c r="CY26" s="109">
        <v>33.471229050477</v>
      </c>
      <c r="CZ26" s="109">
        <v>175.945086888177</v>
      </c>
      <c r="DA26" s="109">
        <v>3.2182383186855601</v>
      </c>
      <c r="DB26" s="109">
        <v>7.9382728497857893E-2</v>
      </c>
      <c r="DC26" s="109">
        <v>0.20250082286972801</v>
      </c>
      <c r="DD26" s="109">
        <v>0</v>
      </c>
      <c r="DE26" s="109">
        <v>18.928561645358599</v>
      </c>
      <c r="DF26" s="109">
        <v>0</v>
      </c>
      <c r="DG26" s="109">
        <v>0</v>
      </c>
      <c r="DH26" s="109">
        <v>0</v>
      </c>
      <c r="DI26" s="109">
        <v>0.22332284392575899</v>
      </c>
      <c r="DJ26" s="109">
        <v>0.63561126832719905</v>
      </c>
      <c r="DK26" s="109">
        <v>1.00471117035367</v>
      </c>
      <c r="DL26" s="109">
        <v>2.0398692083544101</v>
      </c>
      <c r="DM26" s="109">
        <v>0</v>
      </c>
      <c r="DN26" s="109">
        <v>2.7692373854501202</v>
      </c>
      <c r="DO26" s="109">
        <v>0.28272514447233499</v>
      </c>
      <c r="DP26" s="109">
        <v>295.46422041572498</v>
      </c>
      <c r="DQ26" s="109">
        <v>0</v>
      </c>
      <c r="DR26" s="109">
        <v>0.97164970589394695</v>
      </c>
      <c r="DS26" s="109">
        <v>1.3982261480428999</v>
      </c>
      <c r="DT26" s="109">
        <v>1411.0507501807999</v>
      </c>
      <c r="DU26" s="109">
        <v>46186.396873476799</v>
      </c>
      <c r="DV26" s="109">
        <v>5131.8221990393504</v>
      </c>
      <c r="DW26" s="109">
        <v>51318.219072516098</v>
      </c>
      <c r="DX26" s="109">
        <v>0</v>
      </c>
      <c r="DY26" s="109">
        <v>34.860046968307799</v>
      </c>
      <c r="DZ26" s="109">
        <v>1.7461191787870999E-3</v>
      </c>
      <c r="EA26" s="109">
        <v>0</v>
      </c>
      <c r="EB26" s="109">
        <v>0</v>
      </c>
      <c r="EC26" s="109">
        <v>0</v>
      </c>
      <c r="ED26" s="109">
        <v>0</v>
      </c>
      <c r="EE26" s="109">
        <v>3.9424159907895899E-5</v>
      </c>
      <c r="EF26" s="109">
        <v>6.0715575836768402E-5</v>
      </c>
      <c r="EG26" s="109">
        <v>0.20059228074548499</v>
      </c>
      <c r="EH26" s="109">
        <v>203.846963636851</v>
      </c>
      <c r="EI26" s="109">
        <v>372.46546080868001</v>
      </c>
      <c r="EJ26" s="109">
        <v>118.332142224938</v>
      </c>
      <c r="EK26" s="109">
        <v>4.5674274427228996</v>
      </c>
      <c r="EL26" s="109">
        <v>153.66473316343499</v>
      </c>
      <c r="EM26" s="109">
        <v>100.742041480821</v>
      </c>
      <c r="EN26" s="109">
        <v>0</v>
      </c>
      <c r="EO26" s="109">
        <v>4.2858885822695397E-3</v>
      </c>
      <c r="EP26" s="109">
        <v>16.128965054127601</v>
      </c>
      <c r="EQ26" s="109">
        <v>6287.0294965957701</v>
      </c>
      <c r="ER26" s="109">
        <v>3492.82657729534</v>
      </c>
      <c r="ES26" s="109">
        <v>2794.20291930043</v>
      </c>
      <c r="ET26" s="109">
        <v>0</v>
      </c>
      <c r="EU26" s="109">
        <v>0.96475833713591996</v>
      </c>
      <c r="EV26" s="109">
        <v>1989.7407393533599</v>
      </c>
      <c r="EW26" s="109">
        <v>0</v>
      </c>
      <c r="EX26" s="109">
        <v>59.2193116962152</v>
      </c>
      <c r="EY26" s="109">
        <v>15.747049709655601</v>
      </c>
      <c r="EZ26" s="109">
        <v>4.0449365257593497</v>
      </c>
      <c r="FA26" s="109">
        <v>147.696963688023</v>
      </c>
      <c r="FB26" s="109">
        <v>0</v>
      </c>
      <c r="FC26" s="109">
        <v>24.571775744981299</v>
      </c>
      <c r="FD26" s="109">
        <v>308.76693132101701</v>
      </c>
      <c r="FE26" s="109">
        <v>354.67953330893499</v>
      </c>
      <c r="FF26" s="109">
        <v>14.6840803523354</v>
      </c>
      <c r="FG26" s="109">
        <v>0</v>
      </c>
      <c r="FH26" s="109">
        <v>103075.437169764</v>
      </c>
      <c r="FI26" s="109">
        <v>246.18070960884901</v>
      </c>
      <c r="FJ26" s="109">
        <v>3.2299518884896599E-3</v>
      </c>
      <c r="FK26" s="109">
        <v>2523.7964324775598</v>
      </c>
      <c r="FL26" s="109">
        <v>0</v>
      </c>
      <c r="FM26" s="109">
        <v>185.865154511903</v>
      </c>
      <c r="FN26" s="109">
        <v>3.3631247654487901</v>
      </c>
      <c r="FO26" s="109">
        <v>0</v>
      </c>
      <c r="FP26" s="109">
        <v>0.23485471276400499</v>
      </c>
      <c r="FQ26" s="109">
        <v>1340.61974273737</v>
      </c>
      <c r="FR26" s="109">
        <v>1.60898383135005</v>
      </c>
      <c r="FS26" s="109">
        <v>576.42538620867094</v>
      </c>
      <c r="FU26" s="45">
        <f t="shared" si="0"/>
        <v>1.256158228984107E-7</v>
      </c>
      <c r="FV26" s="45">
        <f t="shared" si="1"/>
        <v>-4.7986929437392307E-7</v>
      </c>
      <c r="FW26" s="45">
        <f t="shared" si="2"/>
        <v>5.5855489292093571E-3</v>
      </c>
      <c r="FX26" s="45">
        <f t="shared" si="3"/>
        <v>1.1287794475465171E-5</v>
      </c>
      <c r="FY26" s="45">
        <f t="shared" si="4"/>
        <v>1.9280829518501023E-5</v>
      </c>
      <c r="FZ26" s="45">
        <f t="shared" si="5"/>
        <v>-4.7418806676932537E-4</v>
      </c>
      <c r="GA26" s="45">
        <f t="shared" si="6"/>
        <v>-3.4108290335094526E-7</v>
      </c>
      <c r="GB26" s="45">
        <f t="shared" si="7"/>
        <v>-1.0375342433817294E-6</v>
      </c>
      <c r="GC26" s="45">
        <f t="shared" si="8"/>
        <v>3.1159240781479857E-7</v>
      </c>
      <c r="GD26" s="45">
        <f t="shared" si="9"/>
        <v>0</v>
      </c>
      <c r="GE26" s="45">
        <f t="shared" si="10"/>
        <v>-1.256680133348013E-6</v>
      </c>
      <c r="GF26" s="45">
        <f t="shared" si="11"/>
        <v>-5.1376588806944695E-7</v>
      </c>
      <c r="GG26" s="45">
        <f t="shared" si="12"/>
        <v>-4.4746853042429746E-8</v>
      </c>
      <c r="GH26" s="45">
        <f t="shared" si="13"/>
        <v>1.4749479132020304E-6</v>
      </c>
      <c r="GI26" s="45">
        <f t="shared" si="14"/>
        <v>-3.1660122708663577E-7</v>
      </c>
      <c r="GJ26" s="45">
        <f t="shared" si="15"/>
        <v>0</v>
      </c>
      <c r="GK26" s="45">
        <f t="shared" si="16"/>
        <v>5.2154019728513365E-8</v>
      </c>
      <c r="GL26" s="45">
        <f t="shared" si="17"/>
        <v>0</v>
      </c>
      <c r="GM26" s="45">
        <f t="shared" si="18"/>
        <v>-1.5198277822244904E-6</v>
      </c>
      <c r="GN26" s="45">
        <f t="shared" si="19"/>
        <v>1.6767578827986892E-4</v>
      </c>
      <c r="GO26" s="45">
        <f t="shared" si="20"/>
        <v>0</v>
      </c>
      <c r="GP26" s="45">
        <f t="shared" si="21"/>
        <v>1.3590482700603848E-7</v>
      </c>
      <c r="GQ26" s="45">
        <f t="shared" si="22"/>
        <v>0</v>
      </c>
      <c r="GR26" s="45">
        <f t="shared" si="23"/>
        <v>0</v>
      </c>
      <c r="GS26" s="45">
        <f t="shared" si="24"/>
        <v>4.7755414087108298E-6</v>
      </c>
      <c r="GT26" s="45">
        <f t="shared" si="25"/>
        <v>-5.4626004159407742E-7</v>
      </c>
      <c r="GU26" s="45">
        <f t="shared" si="26"/>
        <v>1.2457983876246819E-5</v>
      </c>
      <c r="GV26" s="45">
        <f t="shared" si="27"/>
        <v>1.7760731930660902E-7</v>
      </c>
      <c r="GW26" s="45">
        <f t="shared" si="28"/>
        <v>-9.6558103772589246E-7</v>
      </c>
      <c r="GX26" s="45">
        <f t="shared" si="29"/>
        <v>-5.5105015734390211E-6</v>
      </c>
      <c r="GY26" s="45">
        <f t="shared" si="30"/>
        <v>0</v>
      </c>
      <c r="GZ26" s="45">
        <f t="shared" si="31"/>
        <v>1.6941299907939858E-6</v>
      </c>
      <c r="HA26" s="45">
        <f t="shared" si="32"/>
        <v>-1.783323632502467E-6</v>
      </c>
      <c r="HB26" s="45">
        <f t="shared" si="33"/>
        <v>1.1116555158564502E-6</v>
      </c>
      <c r="HC26" s="45">
        <f t="shared" si="34"/>
        <v>0</v>
      </c>
      <c r="HD26" s="45">
        <f t="shared" si="35"/>
        <v>0</v>
      </c>
      <c r="HE26" s="45">
        <f t="shared" si="36"/>
        <v>-1.9614231593402626E-7</v>
      </c>
      <c r="HF26" s="45">
        <f t="shared" si="37"/>
        <v>0</v>
      </c>
      <c r="HG26" s="45">
        <f t="shared" si="38"/>
        <v>6.1349890767679223E-7</v>
      </c>
      <c r="HH26" s="45">
        <f t="shared" si="39"/>
        <v>-4.8232279321414837E-7</v>
      </c>
      <c r="HI26" s="45">
        <f t="shared" si="40"/>
        <v>-5.5100247474092972E-6</v>
      </c>
      <c r="HJ26" s="45">
        <f t="shared" si="41"/>
        <v>0</v>
      </c>
      <c r="HK26" s="45">
        <f t="shared" si="42"/>
        <v>0</v>
      </c>
      <c r="HL26" s="45">
        <f t="shared" si="43"/>
        <v>0</v>
      </c>
      <c r="HM26" s="45">
        <f t="shared" si="44"/>
        <v>0</v>
      </c>
      <c r="HN26" s="45">
        <f t="shared" si="45"/>
        <v>4.0561053139769662E-6</v>
      </c>
      <c r="HO26" s="45">
        <f t="shared" si="46"/>
        <v>1.2490512044528698E-6</v>
      </c>
      <c r="HP26" s="45">
        <f t="shared" si="47"/>
        <v>-8.0488832598442944E-7</v>
      </c>
      <c r="HQ26" s="45">
        <f t="shared" si="48"/>
        <v>-3.6973674479187736E-7</v>
      </c>
      <c r="HR26" s="45">
        <f t="shared" si="49"/>
        <v>6.7132598542437246E-7</v>
      </c>
      <c r="HS26" s="45">
        <f t="shared" si="50"/>
        <v>8.6141122732505386E-7</v>
      </c>
      <c r="HT26" s="45">
        <f t="shared" si="51"/>
        <v>-1.4895204439601448E-5</v>
      </c>
      <c r="HU26" s="45">
        <f t="shared" si="52"/>
        <v>0</v>
      </c>
      <c r="HV26" s="45">
        <f t="shared" si="53"/>
        <v>0</v>
      </c>
      <c r="HW26" s="45">
        <f t="shared" si="54"/>
        <v>0</v>
      </c>
      <c r="HX26" s="45">
        <f t="shared" si="55"/>
        <v>-1.9452490662067751E-6</v>
      </c>
    </row>
    <row r="27" spans="1:232" x14ac:dyDescent="0.25">
      <c r="A27" s="22" t="s">
        <v>26</v>
      </c>
      <c r="B27" s="109">
        <v>2221.7438000000002</v>
      </c>
      <c r="C27" s="109">
        <v>0.40286966000000002</v>
      </c>
      <c r="D27" s="109">
        <v>14484.3685</v>
      </c>
      <c r="E27" s="109">
        <v>2080.9140000000002</v>
      </c>
      <c r="F27" s="109">
        <v>170.68508438000001</v>
      </c>
      <c r="G27" s="109">
        <v>10614.946</v>
      </c>
      <c r="H27" s="109">
        <v>319.84089999999998</v>
      </c>
      <c r="I27" s="109">
        <v>0.1120970308</v>
      </c>
      <c r="J27" s="109">
        <v>1.7935430799999999E-2</v>
      </c>
      <c r="L27" s="109">
        <v>4.8248311500000002E-2</v>
      </c>
      <c r="M27" s="109">
        <v>3.5668720100000002E-2</v>
      </c>
      <c r="N27" s="109">
        <v>4.4282467000000001E-3</v>
      </c>
      <c r="O27" s="109">
        <v>4.6266699999999997E-6</v>
      </c>
      <c r="P27" s="109">
        <v>4.7411311999999997E-2</v>
      </c>
      <c r="T27" s="109">
        <v>4.77236303E-2</v>
      </c>
      <c r="Z27" s="109">
        <v>2.0371389257999999</v>
      </c>
      <c r="AA27" s="109">
        <v>17.853955150000001</v>
      </c>
      <c r="AB27" s="109">
        <v>1.9805393E-3</v>
      </c>
      <c r="AC27" s="109">
        <v>0.77900146459999997</v>
      </c>
      <c r="AD27" s="109">
        <v>1.0920525E-2</v>
      </c>
      <c r="AG27" s="109">
        <v>5.8637304999999999E-3</v>
      </c>
      <c r="AH27" s="109">
        <v>8.7669053799999994E-2</v>
      </c>
      <c r="AL27" s="109">
        <v>0.36436013979999998</v>
      </c>
      <c r="AO27" s="109">
        <v>0.1793554846</v>
      </c>
      <c r="AP27" s="109">
        <v>1.5078569E-3</v>
      </c>
      <c r="AU27" s="109">
        <v>1.44E-8</v>
      </c>
      <c r="AV27" s="109">
        <v>2.2399999999999999E-8</v>
      </c>
      <c r="AW27" s="109">
        <v>4.4510550000000001E-4</v>
      </c>
      <c r="AX27" s="109">
        <v>8.9677742300000002E-2</v>
      </c>
      <c r="AY27" s="109">
        <v>2.33999981E-2</v>
      </c>
      <c r="BE27" s="109">
        <v>2.0800000000000001E-8</v>
      </c>
      <c r="BG27" s="109" t="s">
        <v>26</v>
      </c>
      <c r="BH27" s="109">
        <v>0</v>
      </c>
      <c r="BI27" s="109">
        <v>0</v>
      </c>
      <c r="BJ27" s="109">
        <v>0</v>
      </c>
      <c r="BK27" s="109">
        <v>1.79354825747901E-2</v>
      </c>
      <c r="BL27" s="109">
        <v>0</v>
      </c>
      <c r="BM27" s="109">
        <v>0.112096954057039</v>
      </c>
      <c r="BN27" s="109">
        <v>0.112096954057039</v>
      </c>
      <c r="BO27" s="109">
        <v>5.0205186511020298E-3</v>
      </c>
      <c r="BP27" s="109">
        <v>0</v>
      </c>
      <c r="BQ27" s="109">
        <v>1.9781764764849399E-2</v>
      </c>
      <c r="BR27" s="109">
        <v>2.8466474136697499E-2</v>
      </c>
      <c r="BS27" s="109">
        <v>3.5668840484495798E-2</v>
      </c>
      <c r="BT27" s="109">
        <v>2.0799336961700199E-8</v>
      </c>
      <c r="BU27" s="109">
        <v>1.41703625281502E-3</v>
      </c>
      <c r="BV27" s="109">
        <v>3.01118714929148E-3</v>
      </c>
      <c r="BW27" s="109">
        <v>0</v>
      </c>
      <c r="BX27" s="109">
        <v>4.62666104982899E-6</v>
      </c>
      <c r="BY27" s="109">
        <v>1.13787220245043E-2</v>
      </c>
      <c r="BZ27" s="109">
        <v>3.6032601402690698E-2</v>
      </c>
      <c r="CA27" s="109">
        <v>0</v>
      </c>
      <c r="CB27" s="109">
        <v>0</v>
      </c>
      <c r="CC27" s="109">
        <v>98.752846336916605</v>
      </c>
      <c r="CD27" s="109">
        <v>0</v>
      </c>
      <c r="CE27" s="109">
        <v>1.3839863282130899E-2</v>
      </c>
      <c r="CF27" s="109">
        <v>3.3883776502808098E-2</v>
      </c>
      <c r="CG27" s="109">
        <v>0</v>
      </c>
      <c r="CH27" s="109">
        <v>0</v>
      </c>
      <c r="CI27" s="109">
        <v>0</v>
      </c>
      <c r="CJ27" s="109">
        <v>0</v>
      </c>
      <c r="CK27" s="109">
        <v>0</v>
      </c>
      <c r="CL27" s="109">
        <v>0</v>
      </c>
      <c r="CM27" s="109">
        <v>0</v>
      </c>
      <c r="CN27" s="109">
        <v>2221.74455493818</v>
      </c>
      <c r="CO27" s="109">
        <v>0</v>
      </c>
      <c r="CP27" s="109">
        <v>0</v>
      </c>
      <c r="CQ27" s="109">
        <v>7.1679054050058904</v>
      </c>
      <c r="CR27" s="109">
        <v>14.5451612784993</v>
      </c>
      <c r="CS27" s="109">
        <v>0.60674192194504695</v>
      </c>
      <c r="CT27" s="109">
        <v>8.9677755861776204E-2</v>
      </c>
      <c r="CU27" s="109">
        <v>0</v>
      </c>
      <c r="CV27" s="109">
        <v>0</v>
      </c>
      <c r="CW27" s="109">
        <v>0</v>
      </c>
      <c r="CX27" s="109">
        <v>2.0371398529395801</v>
      </c>
      <c r="CY27" s="109">
        <v>2.0371398529395801</v>
      </c>
      <c r="CZ27" s="109">
        <v>17.853897812361001</v>
      </c>
      <c r="DA27" s="109">
        <v>2.3399986582119399E-2</v>
      </c>
      <c r="DB27" s="109">
        <v>7.0488153270541296E-4</v>
      </c>
      <c r="DC27" s="109">
        <v>1.0776623992376901E-3</v>
      </c>
      <c r="DD27" s="109">
        <v>0</v>
      </c>
      <c r="DE27" s="109">
        <v>4.7900532567036596</v>
      </c>
      <c r="DF27" s="109">
        <v>0</v>
      </c>
      <c r="DG27" s="109">
        <v>0</v>
      </c>
      <c r="DH27" s="109">
        <v>0</v>
      </c>
      <c r="DI27" s="109">
        <v>0.202540071429752</v>
      </c>
      <c r="DJ27" s="109">
        <v>0.57646006922513005</v>
      </c>
      <c r="DK27" s="109">
        <v>3.6037908475117998E-3</v>
      </c>
      <c r="DL27" s="109">
        <v>7.3166167870941899E-3</v>
      </c>
      <c r="DM27" s="109">
        <v>0</v>
      </c>
      <c r="DN27" s="109">
        <v>0</v>
      </c>
      <c r="DO27" s="109">
        <v>5.8637318188963297E-3</v>
      </c>
      <c r="DP27" s="109">
        <v>0.40286983462028098</v>
      </c>
      <c r="DQ27" s="109">
        <v>0</v>
      </c>
      <c r="DR27" s="109">
        <v>3.5944284709292902E-2</v>
      </c>
      <c r="DS27" s="109">
        <v>5.1724603079856699E-2</v>
      </c>
      <c r="DT27" s="109">
        <v>336.54457824919899</v>
      </c>
      <c r="DU27" s="109">
        <v>13445.8962714383</v>
      </c>
      <c r="DV27" s="109">
        <v>1493.98882645193</v>
      </c>
      <c r="DW27" s="109">
        <v>14939.885097890199</v>
      </c>
      <c r="DX27" s="109">
        <v>0</v>
      </c>
      <c r="DY27" s="109">
        <v>9.6010159951323502</v>
      </c>
      <c r="DZ27" s="109">
        <v>1.50788936638993E-3</v>
      </c>
      <c r="EA27" s="109">
        <v>0</v>
      </c>
      <c r="EB27" s="109">
        <v>0</v>
      </c>
      <c r="EC27" s="109">
        <v>0</v>
      </c>
      <c r="ED27" s="109">
        <v>0</v>
      </c>
      <c r="EE27" s="109">
        <v>1.43995603983751E-8</v>
      </c>
      <c r="EF27" s="109">
        <v>2.2399384910464701E-8</v>
      </c>
      <c r="EG27" s="109">
        <v>4.4510599717812702E-4</v>
      </c>
      <c r="EH27" s="109">
        <v>5.9563336450999502</v>
      </c>
      <c r="EI27" s="109">
        <v>90.148349948286096</v>
      </c>
      <c r="EJ27" s="109">
        <v>21.460864785859499</v>
      </c>
      <c r="EK27" s="109">
        <v>0.71791032147797795</v>
      </c>
      <c r="EL27" s="109">
        <v>3.7057035564961902</v>
      </c>
      <c r="EM27" s="109">
        <v>4.4921849567949197</v>
      </c>
      <c r="EN27" s="109">
        <v>0</v>
      </c>
      <c r="EO27" s="109">
        <v>1.9807312819325701E-4</v>
      </c>
      <c r="EP27" s="109">
        <v>0.71947997827345</v>
      </c>
      <c r="EQ27" s="109">
        <v>2080.9311277475599</v>
      </c>
      <c r="ER27" s="109">
        <v>170.68656297775701</v>
      </c>
      <c r="ES27" s="109">
        <v>1910.24456476981</v>
      </c>
      <c r="ET27" s="109">
        <v>1.43655948896862</v>
      </c>
      <c r="EU27" s="109">
        <v>4.00053101627562E-2</v>
      </c>
      <c r="EV27" s="109">
        <v>33.293345002518699</v>
      </c>
      <c r="EW27" s="109">
        <v>0.28284247534957002</v>
      </c>
      <c r="EX27" s="109">
        <v>20.355902582935101</v>
      </c>
      <c r="EY27" s="109">
        <v>1.55060758863958</v>
      </c>
      <c r="EZ27" s="109">
        <v>1.0720639702155501</v>
      </c>
      <c r="FA27" s="109">
        <v>50.879087981944103</v>
      </c>
      <c r="FB27" s="109">
        <v>0</v>
      </c>
      <c r="FC27" s="109">
        <v>7.4589388002513903</v>
      </c>
      <c r="FD27" s="109">
        <v>10.228656853684701</v>
      </c>
      <c r="FE27" s="109">
        <v>13.4792227343926</v>
      </c>
      <c r="FF27" s="109">
        <v>1.0157917449442799</v>
      </c>
      <c r="FG27" s="109">
        <v>0</v>
      </c>
      <c r="FH27" s="109">
        <v>11067.563913711399</v>
      </c>
      <c r="FI27" s="109">
        <v>57.650387235996803</v>
      </c>
      <c r="FJ27" s="109">
        <v>0</v>
      </c>
      <c r="FK27" s="109">
        <v>229.21834359000599</v>
      </c>
      <c r="FL27" s="109">
        <v>0</v>
      </c>
      <c r="FM27" s="109">
        <v>46.561207582694898</v>
      </c>
      <c r="FN27" s="109">
        <v>0.36436072578490097</v>
      </c>
      <c r="FO27" s="109">
        <v>0</v>
      </c>
      <c r="FP27" s="109">
        <v>6.62249300352188E-3</v>
      </c>
      <c r="FQ27" s="109">
        <v>319.84113486256899</v>
      </c>
      <c r="FR27" s="109">
        <v>0.17935565250684901</v>
      </c>
      <c r="FS27" s="109">
        <v>144.924261837567</v>
      </c>
      <c r="FU27" s="45">
        <f t="shared" si="0"/>
        <v>3.3979533547145063E-7</v>
      </c>
      <c r="FV27" s="45">
        <f t="shared" si="1"/>
        <v>4.3344113070505394E-7</v>
      </c>
      <c r="FW27" s="45">
        <f t="shared" si="2"/>
        <v>3.1448840720270176E-2</v>
      </c>
      <c r="FX27" s="45">
        <f t="shared" si="3"/>
        <v>8.2308771817086315E-6</v>
      </c>
      <c r="FY27" s="45">
        <f t="shared" si="4"/>
        <v>8.6627238834071378E-6</v>
      </c>
      <c r="FZ27" s="45">
        <f t="shared" si="5"/>
        <v>4.2639681229786709E-2</v>
      </c>
      <c r="GA27" s="45">
        <f t="shared" si="6"/>
        <v>7.3431061823568796E-7</v>
      </c>
      <c r="GB27" s="45">
        <f t="shared" si="7"/>
        <v>-6.8461189785509727E-7</v>
      </c>
      <c r="GC27" s="45">
        <f t="shared" si="8"/>
        <v>2.886732450332031E-6</v>
      </c>
      <c r="GD27" s="45">
        <f t="shared" si="9"/>
        <v>0</v>
      </c>
      <c r="GE27" s="45">
        <f t="shared" si="10"/>
        <v>-1.5046838085372566E-6</v>
      </c>
      <c r="GF27" s="45">
        <f t="shared" si="11"/>
        <v>3.3750719245908736E-6</v>
      </c>
      <c r="GG27" s="45">
        <f t="shared" si="12"/>
        <v>-5.261200443018482E-6</v>
      </c>
      <c r="GH27" s="45">
        <f t="shared" si="13"/>
        <v>-1.9344736083762972E-6</v>
      </c>
      <c r="GI27" s="45">
        <f t="shared" si="14"/>
        <v>2.4102254336991293E-7</v>
      </c>
      <c r="GJ27" s="45">
        <f t="shared" si="15"/>
        <v>0</v>
      </c>
      <c r="GK27" s="45">
        <f t="shared" si="16"/>
        <v>0</v>
      </c>
      <c r="GL27" s="45">
        <f t="shared" si="17"/>
        <v>0</v>
      </c>
      <c r="GM27" s="45">
        <f t="shared" si="18"/>
        <v>1.9874722315249136E-7</v>
      </c>
      <c r="GN27" s="45">
        <f t="shared" si="19"/>
        <v>0</v>
      </c>
      <c r="GO27" s="45">
        <f t="shared" si="20"/>
        <v>0</v>
      </c>
      <c r="GP27" s="45">
        <f t="shared" si="21"/>
        <v>0</v>
      </c>
      <c r="GQ27" s="45">
        <f t="shared" si="22"/>
        <v>0</v>
      </c>
      <c r="GR27" s="45">
        <f t="shared" si="23"/>
        <v>0</v>
      </c>
      <c r="GS27" s="45">
        <f t="shared" si="24"/>
        <v>4.5511848430075834E-7</v>
      </c>
      <c r="GT27" s="45">
        <f t="shared" si="25"/>
        <v>-3.2114810705906575E-6</v>
      </c>
      <c r="GU27" s="45">
        <f t="shared" si="26"/>
        <v>3.9262102175861445E-5</v>
      </c>
      <c r="GV27" s="45">
        <f t="shared" si="27"/>
        <v>-1.6995412435459153E-6</v>
      </c>
      <c r="GW27" s="45">
        <f t="shared" si="28"/>
        <v>-1.0747230010558482E-5</v>
      </c>
      <c r="GX27" s="45">
        <f t="shared" si="29"/>
        <v>0</v>
      </c>
      <c r="GY27" s="45">
        <f t="shared" si="30"/>
        <v>0</v>
      </c>
      <c r="GZ27" s="45">
        <f t="shared" si="31"/>
        <v>2.2492444525255998E-7</v>
      </c>
      <c r="HA27" s="45">
        <f t="shared" si="32"/>
        <v>-1.8936083280269482E-6</v>
      </c>
      <c r="HB27" s="45">
        <f t="shared" si="33"/>
        <v>0</v>
      </c>
      <c r="HC27" s="45">
        <f t="shared" si="34"/>
        <v>0</v>
      </c>
      <c r="HD27" s="45">
        <f t="shared" si="35"/>
        <v>0</v>
      </c>
      <c r="HE27" s="45">
        <f t="shared" si="36"/>
        <v>1.6082574271519903E-6</v>
      </c>
      <c r="HF27" s="45">
        <f t="shared" si="37"/>
        <v>0</v>
      </c>
      <c r="HG27" s="45">
        <f t="shared" si="38"/>
        <v>0</v>
      </c>
      <c r="HH27" s="45">
        <f t="shared" si="39"/>
        <v>9.3616790912406236E-7</v>
      </c>
      <c r="HI27" s="45">
        <f t="shared" si="40"/>
        <v>2.1531479499149802E-5</v>
      </c>
      <c r="HJ27" s="45">
        <f t="shared" si="41"/>
        <v>0</v>
      </c>
      <c r="HK27" s="45">
        <f t="shared" si="42"/>
        <v>0</v>
      </c>
      <c r="HL27" s="45">
        <f t="shared" si="43"/>
        <v>0</v>
      </c>
      <c r="HM27" s="45">
        <f t="shared" si="44"/>
        <v>0</v>
      </c>
      <c r="HN27" s="45">
        <f t="shared" si="45"/>
        <v>-3.0527890618046639E-5</v>
      </c>
      <c r="HO27" s="45">
        <f t="shared" si="46"/>
        <v>-2.7459354254355945E-5</v>
      </c>
      <c r="HP27" s="45">
        <f t="shared" si="47"/>
        <v>1.1169894036582664E-6</v>
      </c>
      <c r="HQ27" s="45">
        <f t="shared" si="48"/>
        <v>1.5122789506312484E-7</v>
      </c>
      <c r="HR27" s="45">
        <f t="shared" si="49"/>
        <v>-4.9221715965286283E-7</v>
      </c>
      <c r="HS27" s="45">
        <f t="shared" si="50"/>
        <v>0</v>
      </c>
      <c r="HT27" s="45">
        <f t="shared" si="51"/>
        <v>0</v>
      </c>
      <c r="HU27" s="45">
        <f t="shared" si="52"/>
        <v>0</v>
      </c>
      <c r="HV27" s="45">
        <f t="shared" si="53"/>
        <v>0</v>
      </c>
      <c r="HW27" s="45">
        <f t="shared" si="54"/>
        <v>0</v>
      </c>
      <c r="HX27" s="45">
        <f t="shared" si="55"/>
        <v>-3.1876841336633694E-5</v>
      </c>
    </row>
    <row r="28" spans="1:232" x14ac:dyDescent="0.25">
      <c r="A28" s="22" t="s">
        <v>27</v>
      </c>
      <c r="B28" s="109">
        <v>12700.145223</v>
      </c>
      <c r="C28" s="109">
        <v>469.0890637</v>
      </c>
      <c r="D28" s="109">
        <v>22659.832910000001</v>
      </c>
      <c r="E28" s="109">
        <v>917.46205096000006</v>
      </c>
      <c r="F28" s="109">
        <v>466.23864082</v>
      </c>
      <c r="G28" s="109">
        <v>59626.654834000001</v>
      </c>
      <c r="H28" s="109">
        <v>465.04444662999998</v>
      </c>
      <c r="I28" s="109">
        <v>8.6477267199999999E-2</v>
      </c>
      <c r="J28" s="109">
        <v>1.3779853599999999E-2</v>
      </c>
      <c r="L28" s="109">
        <v>0.54432689469999995</v>
      </c>
      <c r="M28" s="109">
        <v>0.48753156990000002</v>
      </c>
      <c r="N28" s="109">
        <v>6.3791182200000004E-2</v>
      </c>
      <c r="P28" s="109">
        <v>5.6855289000000003E-2</v>
      </c>
      <c r="T28" s="109">
        <v>0.1463998618</v>
      </c>
      <c r="Z28" s="109">
        <v>2.1274832615000001</v>
      </c>
      <c r="AA28" s="109">
        <v>57.248079650000001</v>
      </c>
      <c r="AB28" s="109">
        <v>1.05653048E-2</v>
      </c>
      <c r="AC28" s="109">
        <v>4.601618E-3</v>
      </c>
      <c r="AD28" s="109">
        <v>0.92156763720000001</v>
      </c>
      <c r="AE28" s="109">
        <v>8.8999999999999996E-2</v>
      </c>
      <c r="AG28" s="109">
        <v>2.7404654806000002</v>
      </c>
      <c r="AH28" s="109">
        <v>0.94716839109999995</v>
      </c>
      <c r="AL28" s="109">
        <v>0.3263343675</v>
      </c>
      <c r="AO28" s="109">
        <v>0.15261292579999999</v>
      </c>
      <c r="AP28" s="109">
        <v>5.554825E-4</v>
      </c>
      <c r="AU28" s="109">
        <v>2.4008424E-6</v>
      </c>
      <c r="AV28" s="109">
        <v>2.2878760999999999E-6</v>
      </c>
      <c r="AW28" s="109">
        <v>2.8198657999999998E-3</v>
      </c>
      <c r="AX28" s="109">
        <v>6.8841407300000004E-2</v>
      </c>
      <c r="AY28" s="109">
        <v>24.375270696000001</v>
      </c>
      <c r="BE28" s="109">
        <v>3.7927500000000002E-13</v>
      </c>
      <c r="BG28" s="109" t="s">
        <v>27</v>
      </c>
      <c r="BH28" s="109">
        <v>1.71516100707132E-2</v>
      </c>
      <c r="BI28" s="109">
        <v>1.65436534074232</v>
      </c>
      <c r="BJ28" s="109">
        <v>0</v>
      </c>
      <c r="BK28" s="109">
        <v>1.3779927206964899E-2</v>
      </c>
      <c r="BL28" s="109">
        <v>0</v>
      </c>
      <c r="BM28" s="109">
        <v>8.7839860545944698E-2</v>
      </c>
      <c r="BN28" s="109">
        <v>8.6477737653370398E-2</v>
      </c>
      <c r="BO28" s="109">
        <v>3.9034612207084603E-2</v>
      </c>
      <c r="BP28" s="109">
        <v>8.2231568332589208E-3</v>
      </c>
      <c r="BQ28" s="109">
        <v>0.22317395103457799</v>
      </c>
      <c r="BR28" s="109">
        <v>0.32115281429940501</v>
      </c>
      <c r="BS28" s="109">
        <v>0.48753150961064801</v>
      </c>
      <c r="BT28" s="109">
        <v>3.79276029649066E-13</v>
      </c>
      <c r="BU28" s="109">
        <v>2.041317884383E-2</v>
      </c>
      <c r="BV28" s="109">
        <v>4.3377999790230097E-2</v>
      </c>
      <c r="BW28" s="109">
        <v>0</v>
      </c>
      <c r="BX28" s="109">
        <v>0</v>
      </c>
      <c r="BY28" s="109">
        <v>1.36452864542652E-2</v>
      </c>
      <c r="BZ28" s="109">
        <v>4.3210046571140297E-2</v>
      </c>
      <c r="CA28" s="109">
        <v>0</v>
      </c>
      <c r="CB28" s="109">
        <v>0</v>
      </c>
      <c r="CC28" s="109">
        <v>105.66033635820899</v>
      </c>
      <c r="CD28" s="109">
        <v>0</v>
      </c>
      <c r="CE28" s="109">
        <v>4.2455949575886602E-2</v>
      </c>
      <c r="CF28" s="109">
        <v>0.10394379866785899</v>
      </c>
      <c r="CG28" s="109">
        <v>0</v>
      </c>
      <c r="CH28" s="109">
        <v>0</v>
      </c>
      <c r="CI28" s="109">
        <v>8.9000002955273702E-2</v>
      </c>
      <c r="CJ28" s="109">
        <v>0</v>
      </c>
      <c r="CK28" s="109">
        <v>0</v>
      </c>
      <c r="CL28" s="109">
        <v>0</v>
      </c>
      <c r="CM28" s="109">
        <v>0</v>
      </c>
      <c r="CN28" s="109">
        <v>12700.146589378501</v>
      </c>
      <c r="CO28" s="109">
        <v>0</v>
      </c>
      <c r="CP28" s="109">
        <v>0</v>
      </c>
      <c r="CQ28" s="109">
        <v>0.37516858029000399</v>
      </c>
      <c r="CR28" s="109">
        <v>8.0582292359338901</v>
      </c>
      <c r="CS28" s="109">
        <v>0.14151190525421301</v>
      </c>
      <c r="CT28" s="109">
        <v>6.8841778503221193E-2</v>
      </c>
      <c r="CU28" s="109">
        <v>3.1954503940563303E-2</v>
      </c>
      <c r="CV28" s="109">
        <v>0</v>
      </c>
      <c r="CW28" s="109">
        <v>9.8677770465781505E-3</v>
      </c>
      <c r="CX28" s="109">
        <v>2.1274936170532199</v>
      </c>
      <c r="CY28" s="109">
        <v>2.1274936170532199</v>
      </c>
      <c r="CZ28" s="109">
        <v>57.248132616740797</v>
      </c>
      <c r="DA28" s="109">
        <v>24.375298045312899</v>
      </c>
      <c r="DB28" s="109">
        <v>4.3981409988416899E-3</v>
      </c>
      <c r="DC28" s="109">
        <v>5.7430994186690098E-3</v>
      </c>
      <c r="DD28" s="109">
        <v>0</v>
      </c>
      <c r="DE28" s="109">
        <v>5.9926251777780601</v>
      </c>
      <c r="DF28" s="109">
        <v>9.3978160777570194E-3</v>
      </c>
      <c r="DG28" s="109">
        <v>0.53934336593066301</v>
      </c>
      <c r="DH28" s="109">
        <v>8.9950551096780795E-2</v>
      </c>
      <c r="DI28" s="109">
        <v>1.1964201245194799E-3</v>
      </c>
      <c r="DJ28" s="109">
        <v>3.4051981534060499E-3</v>
      </c>
      <c r="DK28" s="109">
        <v>0.304117281687865</v>
      </c>
      <c r="DL28" s="109">
        <v>0.61744983493996497</v>
      </c>
      <c r="DM28" s="109">
        <v>2.3496601320568502E-3</v>
      </c>
      <c r="DN28" s="109">
        <v>0</v>
      </c>
      <c r="DO28" s="109">
        <v>2.7404648017664299</v>
      </c>
      <c r="DP28" s="109">
        <v>469.08968034290302</v>
      </c>
      <c r="DQ28" s="109">
        <v>0</v>
      </c>
      <c r="DR28" s="109">
        <v>0.38833906857260703</v>
      </c>
      <c r="DS28" s="109">
        <v>0.55882966666342404</v>
      </c>
      <c r="DT28" s="109">
        <v>480.26649612259001</v>
      </c>
      <c r="DU28" s="109">
        <v>20477.599615706698</v>
      </c>
      <c r="DV28" s="109">
        <v>2275.2893210052898</v>
      </c>
      <c r="DW28" s="109">
        <v>22752.888936711999</v>
      </c>
      <c r="DX28" s="109">
        <v>7.0117594897402396E-5</v>
      </c>
      <c r="DY28" s="109">
        <v>11.008579934578</v>
      </c>
      <c r="DZ28" s="109">
        <v>5.5548486448226797E-4</v>
      </c>
      <c r="EA28" s="109">
        <v>0</v>
      </c>
      <c r="EB28" s="109">
        <v>0</v>
      </c>
      <c r="EC28" s="109">
        <v>0</v>
      </c>
      <c r="ED28" s="109">
        <v>0</v>
      </c>
      <c r="EE28" s="109">
        <v>2.4008598102078198E-6</v>
      </c>
      <c r="EF28" s="109">
        <v>2.2879502097478099E-6</v>
      </c>
      <c r="EG28" s="109">
        <v>2.81985583731309E-3</v>
      </c>
      <c r="EH28" s="109">
        <v>20.765119916527301</v>
      </c>
      <c r="EI28" s="109">
        <v>157.06118639591</v>
      </c>
      <c r="EJ28" s="109">
        <v>12.624788163481</v>
      </c>
      <c r="EK28" s="109">
        <v>3.0729398737293301</v>
      </c>
      <c r="EL28" s="109">
        <v>22.047749711260899</v>
      </c>
      <c r="EM28" s="109">
        <v>11.3788526432051</v>
      </c>
      <c r="EN28" s="109">
        <v>0.79134405003830199</v>
      </c>
      <c r="EO28" s="109">
        <v>4.24067505415102E-4</v>
      </c>
      <c r="EP28" s="109">
        <v>1.93348165536695</v>
      </c>
      <c r="EQ28" s="109">
        <v>917.47514904276397</v>
      </c>
      <c r="ER28" s="109">
        <v>466.251619851344</v>
      </c>
      <c r="ES28" s="109">
        <v>451.223529191419</v>
      </c>
      <c r="ET28" s="109">
        <v>0</v>
      </c>
      <c r="EU28" s="109">
        <v>9.4769942494791995E-2</v>
      </c>
      <c r="EV28" s="109">
        <v>220.91882904910901</v>
      </c>
      <c r="EW28" s="109">
        <v>0</v>
      </c>
      <c r="EX28" s="109">
        <v>23.668789719596401</v>
      </c>
      <c r="EY28" s="109">
        <v>5.7836491265699701</v>
      </c>
      <c r="EZ28" s="109">
        <v>2.7562551571676099</v>
      </c>
      <c r="FA28" s="109">
        <v>59.153567642478599</v>
      </c>
      <c r="FB28" s="109">
        <v>0</v>
      </c>
      <c r="FC28" s="109">
        <v>13.630862611136701</v>
      </c>
      <c r="FD28" s="109">
        <v>32.645525557183902</v>
      </c>
      <c r="FE28" s="109">
        <v>47.173500647665897</v>
      </c>
      <c r="FF28" s="109">
        <v>1.44245699546878</v>
      </c>
      <c r="FG28" s="109">
        <v>0</v>
      </c>
      <c r="FH28" s="109">
        <v>59552.483988562097</v>
      </c>
      <c r="FI28" s="109">
        <v>109.979324308088</v>
      </c>
      <c r="FJ28" s="109">
        <v>0</v>
      </c>
      <c r="FK28" s="109">
        <v>1445.3220346207199</v>
      </c>
      <c r="FL28" s="109">
        <v>7.29482060245705E-3</v>
      </c>
      <c r="FM28" s="109">
        <v>65.524575228006697</v>
      </c>
      <c r="FN28" s="109">
        <v>0.32633586040021001</v>
      </c>
      <c r="FO28" s="109">
        <v>0</v>
      </c>
      <c r="FP28" s="109">
        <v>1.01010946144215</v>
      </c>
      <c r="FQ28" s="109">
        <v>465.04460474496398</v>
      </c>
      <c r="FR28" s="109">
        <v>0.15261364860030099</v>
      </c>
      <c r="FS28" s="109">
        <v>184.11646051987901</v>
      </c>
      <c r="FU28" s="45">
        <f t="shared" si="0"/>
        <v>1.0758762810948623E-7</v>
      </c>
      <c r="FV28" s="45">
        <f t="shared" si="1"/>
        <v>1.3145539956997231E-6</v>
      </c>
      <c r="FW28" s="45">
        <f t="shared" si="2"/>
        <v>4.1066510543831779E-3</v>
      </c>
      <c r="FX28" s="45">
        <f t="shared" si="3"/>
        <v>1.4276430017146103E-5</v>
      </c>
      <c r="FY28" s="45">
        <f t="shared" si="4"/>
        <v>2.7837742751599545E-5</v>
      </c>
      <c r="FZ28" s="45">
        <f t="shared" si="5"/>
        <v>-1.2439209552237156E-3</v>
      </c>
      <c r="GA28" s="45">
        <f t="shared" si="6"/>
        <v>3.3999968205286141E-7</v>
      </c>
      <c r="GB28" s="45">
        <f t="shared" si="7"/>
        <v>5.4401970093614744E-6</v>
      </c>
      <c r="GC28" s="45">
        <f t="shared" si="8"/>
        <v>5.341636205768938E-6</v>
      </c>
      <c r="GD28" s="45">
        <f t="shared" si="9"/>
        <v>0</v>
      </c>
      <c r="GE28" s="45">
        <f t="shared" si="10"/>
        <v>-2.3766236478386088E-7</v>
      </c>
      <c r="GF28" s="45">
        <f t="shared" si="11"/>
        <v>-1.2366245743452322E-7</v>
      </c>
      <c r="GG28" s="45">
        <f t="shared" si="12"/>
        <v>-5.5900200960231431E-8</v>
      </c>
      <c r="GH28" s="45">
        <f t="shared" si="13"/>
        <v>0</v>
      </c>
      <c r="GI28" s="45">
        <f t="shared" si="14"/>
        <v>7.7434142485508226E-7</v>
      </c>
      <c r="GJ28" s="45">
        <f t="shared" si="15"/>
        <v>0</v>
      </c>
      <c r="GK28" s="45">
        <f t="shared" si="16"/>
        <v>0</v>
      </c>
      <c r="GL28" s="45">
        <f t="shared" si="17"/>
        <v>0</v>
      </c>
      <c r="GM28" s="45">
        <f t="shared" si="18"/>
        <v>-7.7565820762053915E-7</v>
      </c>
      <c r="GN28" s="45">
        <f t="shared" si="19"/>
        <v>0</v>
      </c>
      <c r="GO28" s="45">
        <f t="shared" si="20"/>
        <v>0</v>
      </c>
      <c r="GP28" s="45">
        <f t="shared" si="21"/>
        <v>0</v>
      </c>
      <c r="GQ28" s="45">
        <f t="shared" si="22"/>
        <v>0</v>
      </c>
      <c r="GR28" s="45">
        <f t="shared" si="23"/>
        <v>0</v>
      </c>
      <c r="GS28" s="45">
        <f t="shared" si="24"/>
        <v>4.867513370008591E-6</v>
      </c>
      <c r="GT28" s="45">
        <f t="shared" si="25"/>
        <v>9.2521428002211177E-7</v>
      </c>
      <c r="GU28" s="45">
        <f t="shared" si="26"/>
        <v>2.9558312426897299E-7</v>
      </c>
      <c r="GV28" s="45">
        <f t="shared" si="27"/>
        <v>6.0397349326351806E-8</v>
      </c>
      <c r="GW28" s="45">
        <f t="shared" si="28"/>
        <v>-5.6487679148443251E-7</v>
      </c>
      <c r="GX28" s="45">
        <f t="shared" si="29"/>
        <v>3.3205322542770218E-8</v>
      </c>
      <c r="GY28" s="45">
        <f t="shared" si="30"/>
        <v>2.3496601320568502E+47</v>
      </c>
      <c r="GZ28" s="45">
        <f t="shared" si="31"/>
        <v>-2.4770739680907752E-7</v>
      </c>
      <c r="HA28" s="45">
        <f t="shared" si="32"/>
        <v>3.6333141429752165E-7</v>
      </c>
      <c r="HB28" s="45">
        <f t="shared" si="33"/>
        <v>0</v>
      </c>
      <c r="HC28" s="45">
        <f t="shared" si="34"/>
        <v>0</v>
      </c>
      <c r="HD28" s="45">
        <f t="shared" si="35"/>
        <v>0</v>
      </c>
      <c r="HE28" s="45">
        <f t="shared" si="36"/>
        <v>4.5747563195576495E-6</v>
      </c>
      <c r="HF28" s="45">
        <f t="shared" si="37"/>
        <v>0</v>
      </c>
      <c r="HG28" s="45">
        <f t="shared" si="38"/>
        <v>0</v>
      </c>
      <c r="HH28" s="45">
        <f t="shared" si="39"/>
        <v>4.7361669872440932E-6</v>
      </c>
      <c r="HI28" s="45">
        <f t="shared" si="40"/>
        <v>4.2566278288989702E-6</v>
      </c>
      <c r="HJ28" s="45">
        <f t="shared" si="41"/>
        <v>0</v>
      </c>
      <c r="HK28" s="45">
        <f t="shared" si="42"/>
        <v>0</v>
      </c>
      <c r="HL28" s="45">
        <f t="shared" si="43"/>
        <v>0</v>
      </c>
      <c r="HM28" s="45">
        <f t="shared" si="44"/>
        <v>0</v>
      </c>
      <c r="HN28" s="45">
        <f t="shared" si="45"/>
        <v>7.2517079087723872E-6</v>
      </c>
      <c r="HO28" s="45">
        <f t="shared" si="46"/>
        <v>3.2392378158077861E-5</v>
      </c>
      <c r="HP28" s="45">
        <f t="shared" si="47"/>
        <v>-3.5330358309331381E-6</v>
      </c>
      <c r="HQ28" s="45">
        <f t="shared" si="48"/>
        <v>5.3921503895357925E-6</v>
      </c>
      <c r="HR28" s="45">
        <f t="shared" si="49"/>
        <v>1.1220106327856153E-6</v>
      </c>
      <c r="HS28" s="45">
        <f t="shared" si="50"/>
        <v>0</v>
      </c>
      <c r="HT28" s="45">
        <f t="shared" si="51"/>
        <v>0</v>
      </c>
      <c r="HU28" s="45">
        <f t="shared" si="52"/>
        <v>0</v>
      </c>
      <c r="HV28" s="45">
        <f t="shared" si="53"/>
        <v>0</v>
      </c>
      <c r="HW28" s="45">
        <f t="shared" si="54"/>
        <v>0</v>
      </c>
      <c r="HX28" s="45">
        <f t="shared" si="55"/>
        <v>2.7147823241142597E-6</v>
      </c>
    </row>
    <row r="29" spans="1:232" x14ac:dyDescent="0.25">
      <c r="A29" s="22" t="s">
        <v>28</v>
      </c>
      <c r="B29" s="109">
        <v>1960.2036945</v>
      </c>
      <c r="C29" s="109">
        <v>423.87757099999999</v>
      </c>
      <c r="D29" s="109">
        <v>4708.3069999999998</v>
      </c>
      <c r="E29" s="109">
        <v>854.89755600000001</v>
      </c>
      <c r="F29" s="109">
        <v>806.89230699999996</v>
      </c>
      <c r="G29" s="109">
        <v>3318.1095525000001</v>
      </c>
      <c r="H29" s="109">
        <v>410.81673603000002</v>
      </c>
      <c r="I29" s="109">
        <v>5.8018434615999999</v>
      </c>
      <c r="J29" s="109">
        <v>1.0270635350999999</v>
      </c>
      <c r="L29" s="109">
        <v>8.2193015699999997E-2</v>
      </c>
      <c r="M29" s="109">
        <v>1.7251502141999999</v>
      </c>
      <c r="N29" s="109">
        <v>9.6427619999999992E-3</v>
      </c>
      <c r="O29" s="109">
        <v>1.7964879499999999E-2</v>
      </c>
      <c r="P29" s="109">
        <v>1.14847013E-2</v>
      </c>
      <c r="T29" s="109">
        <v>2.0369443000000001E-2</v>
      </c>
      <c r="Z29" s="109">
        <v>90.856986297999995</v>
      </c>
      <c r="AA29" s="109">
        <v>2.1509393999999999</v>
      </c>
      <c r="AB29" s="109">
        <v>5.8521399999999996E-3</v>
      </c>
      <c r="AC29" s="109">
        <v>1.5603002499999999E-2</v>
      </c>
      <c r="AD29" s="109">
        <v>2.1501539E-3</v>
      </c>
      <c r="AG29" s="109">
        <v>0.19927349720000001</v>
      </c>
      <c r="AH29" s="109">
        <v>0.1493547036</v>
      </c>
      <c r="AL29" s="109">
        <v>17.636130453</v>
      </c>
      <c r="AO29" s="109">
        <v>9.5736869364999997</v>
      </c>
      <c r="AP29" s="109">
        <v>1.3216519999999999E-4</v>
      </c>
      <c r="AQ29" s="109">
        <v>6.3892499999999999E-6</v>
      </c>
      <c r="AR29" s="109">
        <v>5.6875500000000001E-5</v>
      </c>
      <c r="AT29" s="109">
        <v>4.2471950000000003E-6</v>
      </c>
      <c r="AU29" s="109">
        <v>1.91678E-5</v>
      </c>
      <c r="AV29" s="109">
        <v>1.27785E-5</v>
      </c>
      <c r="AW29" s="109">
        <v>1.7431518600000001E-2</v>
      </c>
      <c r="AX29" s="109">
        <v>4.3263434682000002</v>
      </c>
      <c r="AY29" s="109">
        <v>32.321313797999998</v>
      </c>
      <c r="BE29" s="109">
        <v>4.2471950000000003E-6</v>
      </c>
      <c r="BG29" s="109" t="s">
        <v>28</v>
      </c>
      <c r="BH29" s="109">
        <v>0</v>
      </c>
      <c r="BI29" s="109">
        <v>0</v>
      </c>
      <c r="BJ29" s="109">
        <v>0</v>
      </c>
      <c r="BK29" s="109">
        <v>1.0270672306544499</v>
      </c>
      <c r="BL29" s="109">
        <v>0</v>
      </c>
      <c r="BM29" s="109">
        <v>5.8018608347830902</v>
      </c>
      <c r="BN29" s="109">
        <v>5.8018608347830902</v>
      </c>
      <c r="BO29" s="109">
        <v>0</v>
      </c>
      <c r="BP29" s="109">
        <v>0</v>
      </c>
      <c r="BQ29" s="109">
        <v>3.3699099347348598E-2</v>
      </c>
      <c r="BR29" s="109">
        <v>4.8493864719556502E-2</v>
      </c>
      <c r="BS29" s="109">
        <v>1.72515599980935</v>
      </c>
      <c r="BT29" s="109">
        <v>4.2472086419146102E-6</v>
      </c>
      <c r="BU29" s="109">
        <v>3.0856850650234999E-3</v>
      </c>
      <c r="BV29" s="109">
        <v>6.5570779962503501E-3</v>
      </c>
      <c r="BW29" s="109">
        <v>0</v>
      </c>
      <c r="BX29" s="109">
        <v>1.7964932452145001E-2</v>
      </c>
      <c r="BY29" s="109">
        <v>2.7563294128165601E-3</v>
      </c>
      <c r="BZ29" s="109">
        <v>8.7283734346643698E-3</v>
      </c>
      <c r="CA29" s="109">
        <v>0</v>
      </c>
      <c r="CB29" s="109">
        <v>0</v>
      </c>
      <c r="CC29" s="109">
        <v>825.38216978335595</v>
      </c>
      <c r="CD29" s="109">
        <v>0</v>
      </c>
      <c r="CE29" s="109">
        <v>5.9071372948010696E-3</v>
      </c>
      <c r="CF29" s="109">
        <v>1.44623069034495E-2</v>
      </c>
      <c r="CG29" s="109">
        <v>0</v>
      </c>
      <c r="CH29" s="109">
        <v>0</v>
      </c>
      <c r="CI29" s="109">
        <v>0</v>
      </c>
      <c r="CJ29" s="109">
        <v>0</v>
      </c>
      <c r="CK29" s="109">
        <v>0</v>
      </c>
      <c r="CL29" s="109">
        <v>0</v>
      </c>
      <c r="CM29" s="109">
        <v>0</v>
      </c>
      <c r="CN29" s="109">
        <v>1960.2052624077701</v>
      </c>
      <c r="CO29" s="109">
        <v>0</v>
      </c>
      <c r="CP29" s="109">
        <v>0</v>
      </c>
      <c r="CQ29" s="109">
        <v>0</v>
      </c>
      <c r="CR29" s="109">
        <v>0.32221019455358002</v>
      </c>
      <c r="CS29" s="109">
        <v>0</v>
      </c>
      <c r="CT29" s="109">
        <v>4.3263639306084096</v>
      </c>
      <c r="CU29" s="109">
        <v>0</v>
      </c>
      <c r="CV29" s="109">
        <v>0</v>
      </c>
      <c r="CW29" s="109">
        <v>0</v>
      </c>
      <c r="CX29" s="109">
        <v>90.857342970265805</v>
      </c>
      <c r="CY29" s="109">
        <v>90.857342970265805</v>
      </c>
      <c r="CZ29" s="109">
        <v>2.1509399365084301</v>
      </c>
      <c r="DA29" s="109">
        <v>32.321300529927598</v>
      </c>
      <c r="DB29" s="109">
        <v>2.5456846751302102E-4</v>
      </c>
      <c r="DC29" s="109">
        <v>5.5402116224474596E-3</v>
      </c>
      <c r="DD29" s="109">
        <v>0</v>
      </c>
      <c r="DE29" s="109">
        <v>0.237427526754631</v>
      </c>
      <c r="DF29" s="109">
        <v>0</v>
      </c>
      <c r="DG29" s="109">
        <v>0</v>
      </c>
      <c r="DH29" s="109">
        <v>0</v>
      </c>
      <c r="DI29" s="109">
        <v>4.0567756010878699E-3</v>
      </c>
      <c r="DJ29" s="109">
        <v>1.1546215669257001E-2</v>
      </c>
      <c r="DK29" s="109">
        <v>7.0955117384987601E-4</v>
      </c>
      <c r="DL29" s="109">
        <v>1.4406020286027599E-3</v>
      </c>
      <c r="DM29" s="109">
        <v>0</v>
      </c>
      <c r="DN29" s="109">
        <v>0</v>
      </c>
      <c r="DO29" s="109">
        <v>0.19927417219364801</v>
      </c>
      <c r="DP29" s="109">
        <v>423.88036718902401</v>
      </c>
      <c r="DQ29" s="109">
        <v>0</v>
      </c>
      <c r="DR29" s="109">
        <v>6.1235433395014201E-2</v>
      </c>
      <c r="DS29" s="109">
        <v>8.81192384755171E-2</v>
      </c>
      <c r="DT29" s="109">
        <v>509.71741256061199</v>
      </c>
      <c r="DU29" s="109">
        <v>4312.9305081477296</v>
      </c>
      <c r="DV29" s="109">
        <v>479.21451202125201</v>
      </c>
      <c r="DW29" s="109">
        <v>4792.1450201689804</v>
      </c>
      <c r="DX29" s="109">
        <v>0</v>
      </c>
      <c r="DY29" s="109">
        <v>0.43153872150718903</v>
      </c>
      <c r="DZ29" s="109">
        <v>1.3216580500611101E-4</v>
      </c>
      <c r="EA29" s="109">
        <v>6.3893509066800596E-6</v>
      </c>
      <c r="EB29" s="109">
        <v>5.6875137564978201E-5</v>
      </c>
      <c r="EC29" s="109">
        <v>0</v>
      </c>
      <c r="ED29" s="109">
        <v>4.2471583544397203E-6</v>
      </c>
      <c r="EE29" s="109">
        <v>1.91679983011548E-5</v>
      </c>
      <c r="EF29" s="109">
        <v>1.2778488312919501E-5</v>
      </c>
      <c r="EG29" s="109">
        <v>1.7431611911778801E-2</v>
      </c>
      <c r="EH29" s="109">
        <v>8.4157964576212105</v>
      </c>
      <c r="EI29" s="109">
        <v>58.905302588470597</v>
      </c>
      <c r="EJ29" s="109">
        <v>9.6115576099467006</v>
      </c>
      <c r="EK29" s="109">
        <v>21.78772337206</v>
      </c>
      <c r="EL29" s="109">
        <v>54.222601341810098</v>
      </c>
      <c r="EM29" s="109">
        <v>13.4099684762358</v>
      </c>
      <c r="EN29" s="109">
        <v>0</v>
      </c>
      <c r="EO29" s="109">
        <v>5.79361111570407E-5</v>
      </c>
      <c r="EP29" s="109">
        <v>3.0727873439237499</v>
      </c>
      <c r="EQ29" s="109">
        <v>854.95623601561795</v>
      </c>
      <c r="ER29" s="109">
        <v>806.95100198617502</v>
      </c>
      <c r="ES29" s="109">
        <v>48.005234029442697</v>
      </c>
      <c r="ET29" s="109">
        <v>0</v>
      </c>
      <c r="EU29" s="109">
        <v>1.0731028974244499E-2</v>
      </c>
      <c r="EV29" s="109">
        <v>45.015445724709998</v>
      </c>
      <c r="EW29" s="109">
        <v>0</v>
      </c>
      <c r="EX29" s="109">
        <v>141.75395426495399</v>
      </c>
      <c r="EY29" s="109">
        <v>35.276844485064203</v>
      </c>
      <c r="EZ29" s="109">
        <v>18.863146711876801</v>
      </c>
      <c r="FA29" s="109">
        <v>354.26383838211598</v>
      </c>
      <c r="FB29" s="109">
        <v>0</v>
      </c>
      <c r="FC29" s="109">
        <v>8.6720073771393498</v>
      </c>
      <c r="FD29" s="109">
        <v>22.6365452621536</v>
      </c>
      <c r="FE29" s="109">
        <v>78.446730439226798</v>
      </c>
      <c r="FF29" s="109">
        <v>0.16333108550075201</v>
      </c>
      <c r="FG29" s="109">
        <v>0</v>
      </c>
      <c r="FH29" s="109">
        <v>3364.0047273444702</v>
      </c>
      <c r="FI29" s="109">
        <v>47.6557347051248</v>
      </c>
      <c r="FJ29" s="109">
        <v>0</v>
      </c>
      <c r="FK29" s="109">
        <v>74.667228854974397</v>
      </c>
      <c r="FL29" s="109">
        <v>0</v>
      </c>
      <c r="FM29" s="109">
        <v>6.5698696241650802</v>
      </c>
      <c r="FN29" s="109">
        <v>17.636182188865799</v>
      </c>
      <c r="FO29" s="109">
        <v>0</v>
      </c>
      <c r="FP29" s="109">
        <v>0.11717648005549899</v>
      </c>
      <c r="FQ29" s="109">
        <v>410.81772652347598</v>
      </c>
      <c r="FR29" s="109">
        <v>9.5737134638116803</v>
      </c>
      <c r="FS29" s="109">
        <v>7.3830937116855999</v>
      </c>
      <c r="FU29" s="45">
        <f t="shared" si="0"/>
        <v>7.9986981684325629E-7</v>
      </c>
      <c r="FV29" s="45">
        <f t="shared" si="1"/>
        <v>6.5966902127616888E-6</v>
      </c>
      <c r="FW29" s="45">
        <f t="shared" si="2"/>
        <v>1.7806404758436659E-2</v>
      </c>
      <c r="FX29" s="45">
        <f t="shared" si="3"/>
        <v>6.863982146878181E-5</v>
      </c>
      <c r="FY29" s="45">
        <f t="shared" si="4"/>
        <v>7.2742032196689937E-5</v>
      </c>
      <c r="FZ29" s="45">
        <f t="shared" si="5"/>
        <v>1.3831723792811735E-2</v>
      </c>
      <c r="GA29" s="45">
        <f t="shared" si="6"/>
        <v>2.4110348705344316E-6</v>
      </c>
      <c r="GB29" s="45">
        <f t="shared" si="7"/>
        <v>2.9944246523280581E-6</v>
      </c>
      <c r="GC29" s="45">
        <f t="shared" si="8"/>
        <v>3.5981751115834009E-6</v>
      </c>
      <c r="GD29" s="45">
        <f t="shared" si="9"/>
        <v>0</v>
      </c>
      <c r="GE29" s="45">
        <f t="shared" si="10"/>
        <v>-6.2819321638375562E-7</v>
      </c>
      <c r="GF29" s="45">
        <f t="shared" si="11"/>
        <v>3.3536843936420567E-6</v>
      </c>
      <c r="GG29" s="45">
        <f t="shared" si="12"/>
        <v>1.1005911481071428E-7</v>
      </c>
      <c r="GH29" s="45">
        <f t="shared" si="13"/>
        <v>2.9475368872981546E-6</v>
      </c>
      <c r="GI29" s="45">
        <f t="shared" si="14"/>
        <v>1.3474281040779139E-7</v>
      </c>
      <c r="GJ29" s="45">
        <f t="shared" si="15"/>
        <v>0</v>
      </c>
      <c r="GK29" s="45">
        <f t="shared" si="16"/>
        <v>0</v>
      </c>
      <c r="GL29" s="45">
        <f t="shared" si="17"/>
        <v>0</v>
      </c>
      <c r="GM29" s="45">
        <f t="shared" si="18"/>
        <v>5.8825887787549093E-8</v>
      </c>
      <c r="GN29" s="45">
        <f t="shared" si="19"/>
        <v>0</v>
      </c>
      <c r="GO29" s="45">
        <f t="shared" si="20"/>
        <v>0</v>
      </c>
      <c r="GP29" s="45">
        <f t="shared" si="21"/>
        <v>0</v>
      </c>
      <c r="GQ29" s="45">
        <f t="shared" si="22"/>
        <v>0</v>
      </c>
      <c r="GR29" s="45">
        <f t="shared" si="23"/>
        <v>0</v>
      </c>
      <c r="GS29" s="45">
        <f t="shared" si="24"/>
        <v>3.9256449101164728E-6</v>
      </c>
      <c r="GT29" s="45">
        <f t="shared" si="25"/>
        <v>2.4942982128030138E-7</v>
      </c>
      <c r="GU29" s="45">
        <f t="shared" si="26"/>
        <v>9.8459899715569029E-5</v>
      </c>
      <c r="GV29" s="45">
        <f t="shared" si="27"/>
        <v>-7.1971116633878271E-7</v>
      </c>
      <c r="GW29" s="45">
        <f t="shared" si="28"/>
        <v>-3.2441741219281072E-7</v>
      </c>
      <c r="GX29" s="45">
        <f t="shared" si="29"/>
        <v>0</v>
      </c>
      <c r="GY29" s="45">
        <f t="shared" si="30"/>
        <v>0</v>
      </c>
      <c r="GZ29" s="45">
        <f t="shared" si="31"/>
        <v>3.3872725549942061E-6</v>
      </c>
      <c r="HA29" s="45">
        <f t="shared" si="32"/>
        <v>-2.1244371905635689E-7</v>
      </c>
      <c r="HB29" s="45">
        <f t="shared" si="33"/>
        <v>0</v>
      </c>
      <c r="HC29" s="45">
        <f t="shared" si="34"/>
        <v>0</v>
      </c>
      <c r="HD29" s="45">
        <f t="shared" si="35"/>
        <v>0</v>
      </c>
      <c r="HE29" s="45">
        <f t="shared" si="36"/>
        <v>2.9335157129453419E-6</v>
      </c>
      <c r="HF29" s="45">
        <f t="shared" si="37"/>
        <v>0</v>
      </c>
      <c r="HG29" s="45">
        <f t="shared" si="38"/>
        <v>0</v>
      </c>
      <c r="HH29" s="45">
        <f t="shared" si="39"/>
        <v>2.7708563959291281E-6</v>
      </c>
      <c r="HI29" s="45">
        <f t="shared" si="40"/>
        <v>4.5776506298111702E-6</v>
      </c>
      <c r="HJ29" s="45">
        <f t="shared" si="41"/>
        <v>1.5793196393909981E-5</v>
      </c>
      <c r="HK29" s="45">
        <f t="shared" si="42"/>
        <v>-6.3724278784420071E-6</v>
      </c>
      <c r="HL29" s="45">
        <f t="shared" si="43"/>
        <v>0</v>
      </c>
      <c r="HM29" s="45">
        <f t="shared" si="44"/>
        <v>-8.62817937013648E-6</v>
      </c>
      <c r="HN29" s="45">
        <f t="shared" si="45"/>
        <v>1.0345535470969652E-5</v>
      </c>
      <c r="HO29" s="45">
        <f t="shared" si="46"/>
        <v>-9.1458938836290983E-7</v>
      </c>
      <c r="HP29" s="45">
        <f t="shared" si="47"/>
        <v>5.3530493206893972E-6</v>
      </c>
      <c r="HQ29" s="45">
        <f t="shared" si="48"/>
        <v>4.729723508980964E-6</v>
      </c>
      <c r="HR29" s="45">
        <f t="shared" si="49"/>
        <v>-4.1050535518713311E-7</v>
      </c>
      <c r="HS29" s="45">
        <f t="shared" si="50"/>
        <v>0</v>
      </c>
      <c r="HT29" s="45">
        <f t="shared" si="51"/>
        <v>0</v>
      </c>
      <c r="HU29" s="45">
        <f t="shared" si="52"/>
        <v>0</v>
      </c>
      <c r="HV29" s="45">
        <f t="shared" si="53"/>
        <v>0</v>
      </c>
      <c r="HW29" s="45">
        <f t="shared" si="54"/>
        <v>0</v>
      </c>
      <c r="HX29" s="45">
        <f t="shared" si="55"/>
        <v>3.2119821693866548E-6</v>
      </c>
    </row>
    <row r="30" spans="1:232" x14ac:dyDescent="0.25">
      <c r="A30" s="22" t="s">
        <v>29</v>
      </c>
      <c r="B30" s="109">
        <v>1717.614407</v>
      </c>
      <c r="C30" s="109">
        <v>61.043632844999998</v>
      </c>
      <c r="D30" s="109">
        <v>2358.3426960000002</v>
      </c>
      <c r="E30" s="109">
        <v>277.82618306000001</v>
      </c>
      <c r="F30" s="109">
        <v>231.09529731000001</v>
      </c>
      <c r="G30" s="109">
        <v>1295.955571</v>
      </c>
      <c r="H30" s="109">
        <v>63.689121</v>
      </c>
      <c r="I30" s="109">
        <v>1.2375940996000001</v>
      </c>
      <c r="J30" s="109">
        <v>0.60544986499999998</v>
      </c>
      <c r="L30" s="109">
        <v>0.10585438580000001</v>
      </c>
      <c r="M30" s="109">
        <v>6.7631151225000004</v>
      </c>
      <c r="N30" s="109">
        <v>1.3053303299999999E-2</v>
      </c>
      <c r="O30" s="109">
        <v>3.4668174500000003E-2</v>
      </c>
      <c r="P30" s="109">
        <v>0.31352754459999999</v>
      </c>
      <c r="Q30" s="109">
        <v>6.5193230000000005E-2</v>
      </c>
      <c r="R30" s="109">
        <v>6.8348814999999993E-2</v>
      </c>
      <c r="S30" s="109">
        <v>1.7205165</v>
      </c>
      <c r="T30" s="109">
        <v>5.3337219200000001E-2</v>
      </c>
      <c r="U30" s="109">
        <v>5.8653385000000002E-2</v>
      </c>
      <c r="V30" s="109">
        <v>5.9182538100000001E-2</v>
      </c>
      <c r="Y30" s="109">
        <v>1.6528499999999999E-4</v>
      </c>
      <c r="Z30" s="109">
        <v>11.532687885</v>
      </c>
      <c r="AA30" s="109">
        <v>34.911414014000002</v>
      </c>
      <c r="AB30" s="109">
        <v>2.2191552999999999E-2</v>
      </c>
      <c r="AC30" s="109">
        <v>0.27293580480000001</v>
      </c>
      <c r="AD30" s="109">
        <v>5.3648765205000002</v>
      </c>
      <c r="AE30" s="109">
        <v>0.77877790680000003</v>
      </c>
      <c r="AG30" s="109">
        <v>0.21508161540000001</v>
      </c>
      <c r="AH30" s="109">
        <v>0.27205852679999998</v>
      </c>
      <c r="AI30" s="109">
        <v>9.1901358500000002E-2</v>
      </c>
      <c r="AJ30" s="109">
        <v>0.1189399018</v>
      </c>
      <c r="AL30" s="109">
        <v>1.7560007888</v>
      </c>
      <c r="AN30" s="109">
        <v>3.6405544999999997E-2</v>
      </c>
      <c r="AO30" s="109">
        <v>0.25848767119999999</v>
      </c>
      <c r="AP30" s="109">
        <v>3.1115592099999999E-2</v>
      </c>
      <c r="AT30" s="109">
        <v>2.53393E-5</v>
      </c>
      <c r="AU30" s="109">
        <v>5.8379069999999996E-4</v>
      </c>
      <c r="AV30" s="109">
        <v>1.7687249999999999E-4</v>
      </c>
      <c r="AW30" s="109">
        <v>2.2084255899999999E-2</v>
      </c>
      <c r="AX30" s="109">
        <v>0.20185251970000001</v>
      </c>
      <c r="AY30" s="109">
        <v>0.37109451449999997</v>
      </c>
      <c r="AZ30" s="109">
        <v>0.1457095635</v>
      </c>
      <c r="BA30" s="109">
        <v>2.143850365</v>
      </c>
      <c r="BE30" s="109">
        <v>5.2652970000000004E-3</v>
      </c>
      <c r="BG30" s="109" t="s">
        <v>29</v>
      </c>
      <c r="BH30" s="109">
        <v>1.4190068127228699E-4</v>
      </c>
      <c r="BI30" s="109">
        <v>1.4000241700076299</v>
      </c>
      <c r="BJ30" s="109">
        <v>0</v>
      </c>
      <c r="BK30" s="109">
        <v>0.60545138551851096</v>
      </c>
      <c r="BL30" s="109">
        <v>0</v>
      </c>
      <c r="BM30" s="109">
        <v>1.2376089348613599</v>
      </c>
      <c r="BN30" s="109">
        <v>1.23759780896795</v>
      </c>
      <c r="BO30" s="109">
        <v>6.6398483175978502E-4</v>
      </c>
      <c r="BP30" s="109">
        <v>6.8022766921851295E-5</v>
      </c>
      <c r="BQ30" s="109">
        <v>4.3400487082568599E-2</v>
      </c>
      <c r="BR30" s="109">
        <v>6.2454371820521701E-2</v>
      </c>
      <c r="BS30" s="109">
        <v>6.7631395876311604</v>
      </c>
      <c r="BT30" s="109">
        <v>5.2653402013541602E-3</v>
      </c>
      <c r="BU30" s="109">
        <v>4.1770609919696503E-3</v>
      </c>
      <c r="BV30" s="109">
        <v>8.8762506823856207E-3</v>
      </c>
      <c r="BW30" s="109">
        <v>1.6528479182929601E-4</v>
      </c>
      <c r="BX30" s="109">
        <v>3.46681691915584E-2</v>
      </c>
      <c r="BY30" s="109">
        <v>7.5246477229009998E-2</v>
      </c>
      <c r="BZ30" s="109">
        <v>0.23828098137645601</v>
      </c>
      <c r="CA30" s="109">
        <v>6.5193439574404002E-2</v>
      </c>
      <c r="CB30" s="109">
        <v>0</v>
      </c>
      <c r="CC30" s="109">
        <v>164.249026178478</v>
      </c>
      <c r="CD30" s="109">
        <v>6.8348903235449995E-2</v>
      </c>
      <c r="CE30" s="109">
        <v>1.5467867591505501E-2</v>
      </c>
      <c r="CF30" s="109">
        <v>3.78695980378864E-2</v>
      </c>
      <c r="CG30" s="109">
        <v>1.72051483089887</v>
      </c>
      <c r="CH30" s="109">
        <v>5.8653534220554603E-2</v>
      </c>
      <c r="CI30" s="109">
        <v>0.77877970346770597</v>
      </c>
      <c r="CJ30" s="109">
        <v>5.9182522024586799E-2</v>
      </c>
      <c r="CK30" s="109">
        <v>0</v>
      </c>
      <c r="CL30" s="109">
        <v>9.1901627807907907E-2</v>
      </c>
      <c r="CM30" s="109">
        <v>3.6405731450861699E-2</v>
      </c>
      <c r="CN30" s="109">
        <v>1717.6212576927501</v>
      </c>
      <c r="CO30" s="109">
        <v>0</v>
      </c>
      <c r="CP30" s="109">
        <v>0</v>
      </c>
      <c r="CQ30" s="109">
        <v>10.944377842507899</v>
      </c>
      <c r="CR30" s="109">
        <v>3.8751358064124699</v>
      </c>
      <c r="CS30" s="109">
        <v>0.115629308887632</v>
      </c>
      <c r="CT30" s="109">
        <v>0.20185252828601899</v>
      </c>
      <c r="CU30" s="109">
        <v>10.0409530287066</v>
      </c>
      <c r="CV30" s="109">
        <v>0</v>
      </c>
      <c r="CW30" s="109">
        <v>8.1645245594890394E-5</v>
      </c>
      <c r="CX30" s="109">
        <v>11.532739204142599</v>
      </c>
      <c r="CY30" s="109">
        <v>11.532739204142599</v>
      </c>
      <c r="CZ30" s="109">
        <v>34.911717874910899</v>
      </c>
      <c r="DA30" s="109">
        <v>0.37109551026802601</v>
      </c>
      <c r="DB30" s="109">
        <v>9.4519208862326905E-3</v>
      </c>
      <c r="DC30" s="109">
        <v>1.0270856901248199E-2</v>
      </c>
      <c r="DD30" s="109">
        <v>0</v>
      </c>
      <c r="DE30" s="109">
        <v>0.34322702057160798</v>
      </c>
      <c r="DF30" s="109">
        <v>7.7752050667724394E-5</v>
      </c>
      <c r="DG30" s="109">
        <v>2.60184258249971E-3</v>
      </c>
      <c r="DH30" s="109">
        <v>1.8645628399940301E-4</v>
      </c>
      <c r="DI30" s="109">
        <v>7.0963659661480202E-2</v>
      </c>
      <c r="DJ30" s="109">
        <v>0.20197339757601801</v>
      </c>
      <c r="DK30" s="109">
        <v>1.77041590458396</v>
      </c>
      <c r="DL30" s="109">
        <v>3.5944838859769499</v>
      </c>
      <c r="DM30" s="109">
        <v>1.9440971400541199E-5</v>
      </c>
      <c r="DN30" s="109">
        <v>0.145709622924729</v>
      </c>
      <c r="DO30" s="109">
        <v>0.21508219790497399</v>
      </c>
      <c r="DP30" s="109">
        <v>61.043737493277497</v>
      </c>
      <c r="DQ30" s="109">
        <v>0</v>
      </c>
      <c r="DR30" s="109">
        <v>0.111544350534896</v>
      </c>
      <c r="DS30" s="109">
        <v>0.16051507088410799</v>
      </c>
      <c r="DT30" s="109">
        <v>88.713483805397999</v>
      </c>
      <c r="DU30" s="109">
        <v>2134.0364946120098</v>
      </c>
      <c r="DV30" s="109">
        <v>237.11531454164199</v>
      </c>
      <c r="DW30" s="109">
        <v>2371.15180915365</v>
      </c>
      <c r="DX30" s="109">
        <v>5.8023736393348704E-7</v>
      </c>
      <c r="DY30" s="109">
        <v>1.6607965412132</v>
      </c>
      <c r="DZ30" s="109">
        <v>3.1115964316076598E-2</v>
      </c>
      <c r="EA30" s="109">
        <v>0</v>
      </c>
      <c r="EB30" s="109">
        <v>0</v>
      </c>
      <c r="EC30" s="109">
        <v>0</v>
      </c>
      <c r="ED30" s="109">
        <v>2.5339830599341899E-5</v>
      </c>
      <c r="EE30" s="109">
        <v>5.8379185982246101E-4</v>
      </c>
      <c r="EF30" s="109">
        <v>1.76872646244018E-4</v>
      </c>
      <c r="EG30" s="109">
        <v>2.2084342134323202E-2</v>
      </c>
      <c r="EH30" s="109">
        <v>5.4696845810942696</v>
      </c>
      <c r="EI30" s="109">
        <v>7.6587398143775296</v>
      </c>
      <c r="EJ30" s="109">
        <v>4.1614839845235396</v>
      </c>
      <c r="EK30" s="109">
        <v>3.5412797852698099</v>
      </c>
      <c r="EL30" s="109">
        <v>9.1685749194486004</v>
      </c>
      <c r="EM30" s="109">
        <v>3.0865028912369299</v>
      </c>
      <c r="EN30" s="109">
        <v>0</v>
      </c>
      <c r="EO30" s="109">
        <v>2.4690673578156601E-3</v>
      </c>
      <c r="EP30" s="109">
        <v>11.0422104238936</v>
      </c>
      <c r="EQ30" s="109">
        <v>277.822036888566</v>
      </c>
      <c r="ER30" s="109">
        <v>231.08959787136399</v>
      </c>
      <c r="ES30" s="109">
        <v>46.7324390172015</v>
      </c>
      <c r="ET30" s="109">
        <v>0.163765480853409</v>
      </c>
      <c r="EU30" s="109">
        <v>3.4664410317873297E-2</v>
      </c>
      <c r="EV30" s="109">
        <v>76.250351694527396</v>
      </c>
      <c r="EW30" s="109">
        <v>0.319843742453854</v>
      </c>
      <c r="EX30" s="109">
        <v>20.229900107475299</v>
      </c>
      <c r="EY30" s="109">
        <v>2.37024426362869</v>
      </c>
      <c r="EZ30" s="109">
        <v>0.621817511092004</v>
      </c>
      <c r="FA30" s="109">
        <v>50.5850820902021</v>
      </c>
      <c r="FB30" s="109">
        <v>0.11884514816293799</v>
      </c>
      <c r="FC30" s="109">
        <v>1.26919115032665</v>
      </c>
      <c r="FD30" s="109">
        <v>24.723934310201201</v>
      </c>
      <c r="FE30" s="109">
        <v>18.914445184609601</v>
      </c>
      <c r="FF30" s="109">
        <v>0.405812490536134</v>
      </c>
      <c r="FG30" s="109">
        <v>0</v>
      </c>
      <c r="FH30" s="109">
        <v>1295.5944993411399</v>
      </c>
      <c r="FI30" s="109">
        <v>4.1169213551856503</v>
      </c>
      <c r="FJ30" s="109">
        <v>2.14386151785801</v>
      </c>
      <c r="FK30" s="109">
        <v>24.704493233948899</v>
      </c>
      <c r="FL30" s="109">
        <v>6.0348965657501199E-5</v>
      </c>
      <c r="FM30" s="109">
        <v>2.7537698749770501</v>
      </c>
      <c r="FN30" s="109">
        <v>1.7560063903672101</v>
      </c>
      <c r="FO30" s="109">
        <v>0</v>
      </c>
      <c r="FP30" s="109">
        <v>0.138038042636492</v>
      </c>
      <c r="FQ30" s="109">
        <v>63.689212919084703</v>
      </c>
      <c r="FR30" s="109">
        <v>0.25848766826920699</v>
      </c>
      <c r="FS30" s="109">
        <v>8.3490986158533698</v>
      </c>
      <c r="FU30" s="45">
        <f t="shared" si="0"/>
        <v>3.9884928317612488E-6</v>
      </c>
      <c r="FV30" s="45">
        <f t="shared" si="1"/>
        <v>1.7143192929766048E-6</v>
      </c>
      <c r="FW30" s="45">
        <f t="shared" si="2"/>
        <v>5.4314045093511853E-3</v>
      </c>
      <c r="FX30" s="45">
        <f t="shared" si="3"/>
        <v>-1.4923616587664191E-5</v>
      </c>
      <c r="FY30" s="45">
        <f t="shared" si="4"/>
        <v>-2.4662720108791639E-5</v>
      </c>
      <c r="FZ30" s="45">
        <f t="shared" si="5"/>
        <v>-2.7861422639777775E-4</v>
      </c>
      <c r="GA30" s="45">
        <f t="shared" si="6"/>
        <v>1.4432462445643065E-6</v>
      </c>
      <c r="GB30" s="45">
        <f t="shared" si="7"/>
        <v>2.9972411399747826E-6</v>
      </c>
      <c r="GC30" s="45">
        <f t="shared" si="8"/>
        <v>2.51138632426485E-6</v>
      </c>
      <c r="GD30" s="45">
        <f t="shared" si="9"/>
        <v>0</v>
      </c>
      <c r="GE30" s="45">
        <f t="shared" si="10"/>
        <v>4.4693763674659319E-6</v>
      </c>
      <c r="GF30" s="45">
        <f t="shared" si="11"/>
        <v>3.6174352671691237E-6</v>
      </c>
      <c r="GG30" s="45">
        <f t="shared" si="12"/>
        <v>6.4155065421134707E-7</v>
      </c>
      <c r="GH30" s="45">
        <f t="shared" si="13"/>
        <v>-1.5312146311476738E-7</v>
      </c>
      <c r="GI30" s="45">
        <f t="shared" si="14"/>
        <v>-2.7428063490698564E-7</v>
      </c>
      <c r="GJ30" s="45">
        <f t="shared" si="15"/>
        <v>3.2146651423407506E-6</v>
      </c>
      <c r="GK30" s="45">
        <f t="shared" si="16"/>
        <v>1.2909580071289856E-6</v>
      </c>
      <c r="GL30" s="45">
        <f t="shared" si="17"/>
        <v>-9.7011631680091617E-7</v>
      </c>
      <c r="GM30" s="45">
        <f t="shared" si="18"/>
        <v>4.6202144692874103E-6</v>
      </c>
      <c r="GN30" s="45">
        <f t="shared" si="19"/>
        <v>2.5441081465334025E-6</v>
      </c>
      <c r="GO30" s="45">
        <f t="shared" si="20"/>
        <v>-2.7162426144709257E-7</v>
      </c>
      <c r="GP30" s="45">
        <f t="shared" si="21"/>
        <v>0</v>
      </c>
      <c r="GQ30" s="45">
        <f t="shared" si="22"/>
        <v>0</v>
      </c>
      <c r="GR30" s="45">
        <f t="shared" si="23"/>
        <v>-1.2594651903197824E-6</v>
      </c>
      <c r="GS30" s="45">
        <f t="shared" si="24"/>
        <v>4.4498856737664932E-6</v>
      </c>
      <c r="GT30" s="45">
        <f t="shared" si="25"/>
        <v>8.7037697978977685E-6</v>
      </c>
      <c r="GU30" s="45">
        <f t="shared" si="26"/>
        <v>1.3164707154633432E-5</v>
      </c>
      <c r="GV30" s="45">
        <f t="shared" si="27"/>
        <v>4.5887621784515209E-6</v>
      </c>
      <c r="GW30" s="45">
        <f t="shared" si="28"/>
        <v>4.3374830382893364E-6</v>
      </c>
      <c r="GX30" s="45">
        <f t="shared" si="29"/>
        <v>2.3070347659539479E-6</v>
      </c>
      <c r="GY30" s="45">
        <f t="shared" si="30"/>
        <v>1.94409714005412E+45</v>
      </c>
      <c r="GZ30" s="45">
        <f t="shared" si="31"/>
        <v>2.7082973730458161E-6</v>
      </c>
      <c r="HA30" s="45">
        <f t="shared" si="32"/>
        <v>3.2883328984792534E-6</v>
      </c>
      <c r="HB30" s="45">
        <f t="shared" si="33"/>
        <v>2.9304018166901448E-6</v>
      </c>
      <c r="HC30" s="45">
        <f t="shared" si="34"/>
        <v>-7.9665138131132496E-4</v>
      </c>
      <c r="HD30" s="45">
        <f t="shared" si="35"/>
        <v>0</v>
      </c>
      <c r="HE30" s="45">
        <f t="shared" si="36"/>
        <v>3.1899571149431983E-6</v>
      </c>
      <c r="HF30" s="45">
        <f t="shared" si="37"/>
        <v>0</v>
      </c>
      <c r="HG30" s="45">
        <f t="shared" si="38"/>
        <v>5.1214962363942527E-6</v>
      </c>
      <c r="HH30" s="45">
        <f t="shared" si="39"/>
        <v>-1.1338231272594717E-8</v>
      </c>
      <c r="HI30" s="45">
        <f t="shared" si="40"/>
        <v>1.1962365215590444E-5</v>
      </c>
      <c r="HJ30" s="45">
        <f t="shared" si="41"/>
        <v>0</v>
      </c>
      <c r="HK30" s="45">
        <f t="shared" si="42"/>
        <v>0</v>
      </c>
      <c r="HL30" s="45">
        <f t="shared" si="43"/>
        <v>0</v>
      </c>
      <c r="HM30" s="45">
        <f t="shared" si="44"/>
        <v>2.0939778995429551E-5</v>
      </c>
      <c r="HN30" s="45">
        <f t="shared" si="45"/>
        <v>1.9867093824102235E-6</v>
      </c>
      <c r="HO30" s="45">
        <f t="shared" si="46"/>
        <v>8.2683298990941787E-7</v>
      </c>
      <c r="HP30" s="45">
        <f t="shared" si="47"/>
        <v>3.9047873559116957E-6</v>
      </c>
      <c r="HQ30" s="45">
        <f t="shared" si="48"/>
        <v>4.2536100078857202E-8</v>
      </c>
      <c r="HR30" s="45">
        <f t="shared" si="49"/>
        <v>2.683327257954639E-6</v>
      </c>
      <c r="HS30" s="45">
        <f t="shared" si="50"/>
        <v>4.0782998432816906E-7</v>
      </c>
      <c r="HT30" s="45">
        <f t="shared" si="51"/>
        <v>5.20225580669696E-6</v>
      </c>
      <c r="HU30" s="45">
        <f t="shared" si="52"/>
        <v>0</v>
      </c>
      <c r="HV30" s="45">
        <f t="shared" si="53"/>
        <v>0</v>
      </c>
      <c r="HW30" s="45">
        <f t="shared" si="54"/>
        <v>0</v>
      </c>
      <c r="HX30" s="45">
        <f t="shared" si="55"/>
        <v>8.2049225636894016E-6</v>
      </c>
    </row>
    <row r="31" spans="1:232" x14ac:dyDescent="0.25">
      <c r="A31" s="22" t="s">
        <v>30</v>
      </c>
      <c r="B31" s="109">
        <v>1723.2645</v>
      </c>
      <c r="C31" s="109">
        <v>398.90839999999997</v>
      </c>
      <c r="D31" s="109">
        <v>5949.9692999999997</v>
      </c>
      <c r="E31" s="109">
        <v>700.11720000000003</v>
      </c>
      <c r="F31" s="109">
        <v>651.37357315999998</v>
      </c>
      <c r="G31" s="109">
        <v>1554.0411999999999</v>
      </c>
      <c r="H31" s="109">
        <v>178.63380000000001</v>
      </c>
      <c r="I31" s="109">
        <v>3.6202851058999999</v>
      </c>
      <c r="J31" s="109">
        <v>1.1876245281</v>
      </c>
      <c r="L31" s="109">
        <v>4.9258533399999999E-2</v>
      </c>
      <c r="M31" s="109">
        <v>1.2799568993999999</v>
      </c>
      <c r="N31" s="109">
        <v>8.30663393E-2</v>
      </c>
      <c r="O31" s="109">
        <v>2.8726690499999999E-2</v>
      </c>
      <c r="P31" s="109">
        <v>5.35879358E-2</v>
      </c>
      <c r="Q31" s="109">
        <v>1.6385E-2</v>
      </c>
      <c r="R31" s="109">
        <v>1.0393500000000001E-3</v>
      </c>
      <c r="T31" s="109">
        <v>1.75118631E-2</v>
      </c>
      <c r="V31" s="109">
        <v>4.4920000000000002E-2</v>
      </c>
      <c r="Y31" s="109">
        <v>1.13E-5</v>
      </c>
      <c r="Z31" s="109">
        <v>33.691359517999999</v>
      </c>
      <c r="AA31" s="109">
        <v>78.438293450000003</v>
      </c>
      <c r="AB31" s="109">
        <v>2.9173487800000002E-2</v>
      </c>
      <c r="AC31" s="109">
        <v>0.34783307499999999</v>
      </c>
      <c r="AD31" s="109">
        <v>0.6502414674</v>
      </c>
      <c r="AG31" s="109">
        <v>0.19129007649999999</v>
      </c>
      <c r="AH31" s="109">
        <v>0.32165886519999998</v>
      </c>
      <c r="AI31" s="109">
        <v>4.0305000000000001E-2</v>
      </c>
      <c r="AL31" s="109">
        <v>7.0896080103000001</v>
      </c>
      <c r="AN31" s="109">
        <v>3.2460000000000003E-2</v>
      </c>
      <c r="AO31" s="109">
        <v>3.4902336159999998</v>
      </c>
      <c r="AP31" s="109">
        <v>4.573399E-4</v>
      </c>
      <c r="AU31" s="109">
        <v>1.7012700000000001E-5</v>
      </c>
      <c r="AV31" s="109">
        <v>7.4300600000000005E-5</v>
      </c>
      <c r="AW31" s="109">
        <v>1.6710473E-3</v>
      </c>
      <c r="AX31" s="109">
        <v>1.5843768761000001</v>
      </c>
      <c r="AY31" s="109">
        <v>0.43543498819999998</v>
      </c>
      <c r="BE31" s="109">
        <v>6.1393600000000001E-5</v>
      </c>
      <c r="BG31" s="109" t="s">
        <v>30</v>
      </c>
      <c r="BH31" s="109">
        <v>0.124938771006972</v>
      </c>
      <c r="BI31" s="109">
        <v>0.25159250323142401</v>
      </c>
      <c r="BJ31" s="109">
        <v>0</v>
      </c>
      <c r="BK31" s="109">
        <v>1.1876286380588901</v>
      </c>
      <c r="BL31" s="109">
        <v>0</v>
      </c>
      <c r="BM31" s="109">
        <v>3.6302053780091201</v>
      </c>
      <c r="BN31" s="109">
        <v>3.6202837157468402</v>
      </c>
      <c r="BO31" s="109">
        <v>0.29387189867939201</v>
      </c>
      <c r="BP31" s="109">
        <v>5.9901219777150197E-2</v>
      </c>
      <c r="BQ31" s="109">
        <v>2.0196036613540701E-2</v>
      </c>
      <c r="BR31" s="109">
        <v>2.9062559143882401E-2</v>
      </c>
      <c r="BS31" s="109">
        <v>1.27995632664951</v>
      </c>
      <c r="BT31" s="109">
        <v>6.13945694000232E-5</v>
      </c>
      <c r="BU31" s="109">
        <v>2.6581200582363001E-2</v>
      </c>
      <c r="BV31" s="109">
        <v>5.64851663495207E-2</v>
      </c>
      <c r="BW31" s="109">
        <v>1.1300121148167101E-5</v>
      </c>
      <c r="BX31" s="109">
        <v>2.8726705739519399E-2</v>
      </c>
      <c r="BY31" s="109">
        <v>1.2861150172642199E-2</v>
      </c>
      <c r="BZ31" s="109">
        <v>4.0726952741365903E-2</v>
      </c>
      <c r="CA31" s="109">
        <v>1.6382167994234899E-2</v>
      </c>
      <c r="CB31" s="109">
        <v>0</v>
      </c>
      <c r="CC31" s="109">
        <v>401.59981342924101</v>
      </c>
      <c r="CD31" s="109">
        <v>1.03935315227831E-3</v>
      </c>
      <c r="CE31" s="109">
        <v>5.0784323236715704E-3</v>
      </c>
      <c r="CF31" s="109">
        <v>1.24334248043122E-2</v>
      </c>
      <c r="CG31" s="109">
        <v>0</v>
      </c>
      <c r="CH31" s="109">
        <v>0</v>
      </c>
      <c r="CI31" s="109">
        <v>0</v>
      </c>
      <c r="CJ31" s="109">
        <v>4.4918912967592102E-2</v>
      </c>
      <c r="CK31" s="109">
        <v>0</v>
      </c>
      <c r="CL31" s="109">
        <v>4.0304852290483202E-2</v>
      </c>
      <c r="CM31" s="109">
        <v>3.2458845591031502E-2</v>
      </c>
      <c r="CN31" s="109">
        <v>1723.2646648024299</v>
      </c>
      <c r="CO31" s="109">
        <v>0</v>
      </c>
      <c r="CP31" s="109">
        <v>0</v>
      </c>
      <c r="CQ31" s="109">
        <v>9.2142619413438798</v>
      </c>
      <c r="CR31" s="109">
        <v>16.927272853229098</v>
      </c>
      <c r="CS31" s="109">
        <v>0.91712750911868801</v>
      </c>
      <c r="CT31" s="109">
        <v>1.58437664035605</v>
      </c>
      <c r="CU31" s="109">
        <v>0.23276796234517499</v>
      </c>
      <c r="CV31" s="109">
        <v>0</v>
      </c>
      <c r="CW31" s="109">
        <v>7.1880167078930995E-2</v>
      </c>
      <c r="CX31" s="109">
        <v>33.691357721481403</v>
      </c>
      <c r="CY31" s="109">
        <v>33.691357721481403</v>
      </c>
      <c r="CZ31" s="109">
        <v>78.438632671635006</v>
      </c>
      <c r="DA31" s="109">
        <v>0.43543589868549298</v>
      </c>
      <c r="DB31" s="109">
        <v>1.6139903201624499E-2</v>
      </c>
      <c r="DC31" s="109">
        <v>7.8372978499406699E-3</v>
      </c>
      <c r="DD31" s="109">
        <v>0</v>
      </c>
      <c r="DE31" s="109">
        <v>0.99691663232308803</v>
      </c>
      <c r="DF31" s="109">
        <v>6.8457146872501207E-2</v>
      </c>
      <c r="DG31" s="109">
        <v>1.8963548914555699</v>
      </c>
      <c r="DH31" s="109">
        <v>0.16413649309699699</v>
      </c>
      <c r="DI31" s="109">
        <v>9.0436790365583705E-2</v>
      </c>
      <c r="DJ31" s="109">
        <v>0.25739566052802898</v>
      </c>
      <c r="DK31" s="109">
        <v>0.21457951405686199</v>
      </c>
      <c r="DL31" s="109">
        <v>0.435661605445404</v>
      </c>
      <c r="DM31" s="109">
        <v>1.7115638937601398E-2</v>
      </c>
      <c r="DN31" s="109">
        <v>0</v>
      </c>
      <c r="DO31" s="109">
        <v>0.19129022899057099</v>
      </c>
      <c r="DP31" s="109">
        <v>398.90816253624303</v>
      </c>
      <c r="DQ31" s="109">
        <v>0</v>
      </c>
      <c r="DR31" s="109">
        <v>0.13187997657600101</v>
      </c>
      <c r="DS31" s="109">
        <v>0.18977847645849499</v>
      </c>
      <c r="DT31" s="109">
        <v>235.38888289933101</v>
      </c>
      <c r="DU31" s="109">
        <v>5440.7071542210197</v>
      </c>
      <c r="DV31" s="109">
        <v>604.52366755649598</v>
      </c>
      <c r="DW31" s="109">
        <v>6045.2308217775199</v>
      </c>
      <c r="DX31" s="109">
        <v>5.10761335195246E-4</v>
      </c>
      <c r="DY31" s="109">
        <v>4.7828034611806096</v>
      </c>
      <c r="DZ31" s="109">
        <v>4.5734603371142598E-4</v>
      </c>
      <c r="EA31" s="109">
        <v>0</v>
      </c>
      <c r="EB31" s="109">
        <v>0</v>
      </c>
      <c r="EC31" s="109">
        <v>0</v>
      </c>
      <c r="ED31" s="109">
        <v>0</v>
      </c>
      <c r="EE31" s="109">
        <v>1.7012646143389901E-5</v>
      </c>
      <c r="EF31" s="109">
        <v>7.4300089996423105E-5</v>
      </c>
      <c r="EG31" s="109">
        <v>1.6710181066441701E-3</v>
      </c>
      <c r="EH31" s="109">
        <v>8.2814379450608104</v>
      </c>
      <c r="EI31" s="109">
        <v>17.153690776168599</v>
      </c>
      <c r="EJ31" s="109">
        <v>8.7085098529957996</v>
      </c>
      <c r="EK31" s="109">
        <v>26.153021774344801</v>
      </c>
      <c r="EL31" s="109">
        <v>57.641102398628703</v>
      </c>
      <c r="EM31" s="109">
        <v>11.134460280273499</v>
      </c>
      <c r="EN31" s="109">
        <v>0.19771485804990099</v>
      </c>
      <c r="EO31" s="109">
        <v>5.1946583101273001E-3</v>
      </c>
      <c r="EP31" s="109">
        <v>3.9721956379569798</v>
      </c>
      <c r="EQ31" s="109">
        <v>700.141864772237</v>
      </c>
      <c r="ER31" s="109">
        <v>651.398189183873</v>
      </c>
      <c r="ES31" s="109">
        <v>48.743675588363303</v>
      </c>
      <c r="ET31" s="109">
        <v>0</v>
      </c>
      <c r="EU31" s="109">
        <v>6.6890560052249498E-2</v>
      </c>
      <c r="EV31" s="109">
        <v>82.708210132332397</v>
      </c>
      <c r="EW31" s="109">
        <v>0.73318153849545697</v>
      </c>
      <c r="EX31" s="109">
        <v>93.299987786063497</v>
      </c>
      <c r="EY31" s="109">
        <v>29.541789789381401</v>
      </c>
      <c r="EZ31" s="109">
        <v>13.130033094005</v>
      </c>
      <c r="FA31" s="109">
        <v>235.010341638695</v>
      </c>
      <c r="FB31" s="109">
        <v>0</v>
      </c>
      <c r="FC31" s="109">
        <v>5.8209397453357496</v>
      </c>
      <c r="FD31" s="109">
        <v>22.208072093784601</v>
      </c>
      <c r="FE31" s="109">
        <v>58.203156309903697</v>
      </c>
      <c r="FF31" s="109">
        <v>0.40808349384926201</v>
      </c>
      <c r="FG31" s="109">
        <v>0</v>
      </c>
      <c r="FH31" s="109">
        <v>1638.1533194697799</v>
      </c>
      <c r="FI31" s="109">
        <v>8.0029387529219491</v>
      </c>
      <c r="FJ31" s="109">
        <v>0</v>
      </c>
      <c r="FK31" s="109">
        <v>20.541833898730602</v>
      </c>
      <c r="FL31" s="109">
        <v>5.3138571736003101E-2</v>
      </c>
      <c r="FM31" s="109">
        <v>2.98277157142611</v>
      </c>
      <c r="FN31" s="109">
        <v>7.0896055118376999</v>
      </c>
      <c r="FO31" s="109">
        <v>0</v>
      </c>
      <c r="FP31" s="109">
        <v>1.69228355790049</v>
      </c>
      <c r="FQ31" s="109">
        <v>178.633835190947</v>
      </c>
      <c r="FR31" s="109">
        <v>3.49023116634174</v>
      </c>
      <c r="FS31" s="109">
        <v>6.9958011581134301</v>
      </c>
      <c r="FU31" s="45">
        <f t="shared" si="0"/>
        <v>9.5633856518057489E-8</v>
      </c>
      <c r="FV31" s="45">
        <f t="shared" si="1"/>
        <v>-5.9528392218865081E-7</v>
      </c>
      <c r="FW31" s="45">
        <f t="shared" si="2"/>
        <v>1.601042240293914E-2</v>
      </c>
      <c r="FX31" s="45">
        <f t="shared" si="3"/>
        <v>3.5229490486699065E-5</v>
      </c>
      <c r="FY31" s="45">
        <f t="shared" si="4"/>
        <v>3.77909465279705E-5</v>
      </c>
      <c r="FZ31" s="45">
        <f t="shared" si="5"/>
        <v>5.4124768036896358E-2</v>
      </c>
      <c r="GA31" s="45">
        <f t="shared" si="6"/>
        <v>1.9700049480249749E-7</v>
      </c>
      <c r="GB31" s="45">
        <f t="shared" si="7"/>
        <v>-3.8398996737345595E-7</v>
      </c>
      <c r="GC31" s="45">
        <f t="shared" si="8"/>
        <v>3.4606551084656275E-6</v>
      </c>
      <c r="GD31" s="45">
        <f t="shared" si="9"/>
        <v>0</v>
      </c>
      <c r="GE31" s="45">
        <f t="shared" si="10"/>
        <v>1.2659212281810115E-6</v>
      </c>
      <c r="GF31" s="45">
        <f t="shared" si="11"/>
        <v>-4.4747638783222385E-7</v>
      </c>
      <c r="GG31" s="45">
        <f t="shared" si="12"/>
        <v>3.3264838598478551E-7</v>
      </c>
      <c r="GH31" s="45">
        <f t="shared" si="13"/>
        <v>5.3050035122857051E-7</v>
      </c>
      <c r="GI31" s="45">
        <f t="shared" si="14"/>
        <v>3.1185005656417665E-6</v>
      </c>
      <c r="GJ31" s="45">
        <f t="shared" si="15"/>
        <v>-1.7284136497414863E-4</v>
      </c>
      <c r="GK31" s="45">
        <f t="shared" si="16"/>
        <v>3.0329324192131255E-6</v>
      </c>
      <c r="GL31" s="45">
        <f t="shared" si="17"/>
        <v>0</v>
      </c>
      <c r="GM31" s="45">
        <f t="shared" si="18"/>
        <v>-3.4102689100860504E-7</v>
      </c>
      <c r="GN31" s="45">
        <f t="shared" si="19"/>
        <v>0</v>
      </c>
      <c r="GO31" s="45">
        <f t="shared" si="20"/>
        <v>-2.4199296703018494E-5</v>
      </c>
      <c r="GP31" s="45">
        <f t="shared" si="21"/>
        <v>0</v>
      </c>
      <c r="GQ31" s="45">
        <f t="shared" si="22"/>
        <v>0</v>
      </c>
      <c r="GR31" s="45">
        <f t="shared" si="23"/>
        <v>1.0721076734548297E-5</v>
      </c>
      <c r="GS31" s="45">
        <f t="shared" si="24"/>
        <v>-5.3322828814582055E-8</v>
      </c>
      <c r="GT31" s="45">
        <f t="shared" si="25"/>
        <v>4.3246942288265467E-6</v>
      </c>
      <c r="GU31" s="45">
        <f t="shared" si="26"/>
        <v>-5.5819116270790076E-5</v>
      </c>
      <c r="GV31" s="45">
        <f t="shared" si="27"/>
        <v>-1.7942698154638947E-6</v>
      </c>
      <c r="GW31" s="45">
        <f t="shared" si="28"/>
        <v>-5.3502852633573135E-7</v>
      </c>
      <c r="GX31" s="45">
        <f t="shared" si="29"/>
        <v>0</v>
      </c>
      <c r="GY31" s="45">
        <f t="shared" si="30"/>
        <v>1.7115638937601398E+48</v>
      </c>
      <c r="GZ31" s="45">
        <f t="shared" si="31"/>
        <v>7.9716927189241527E-7</v>
      </c>
      <c r="HA31" s="45">
        <f t="shared" si="32"/>
        <v>-1.2813746131100542E-6</v>
      </c>
      <c r="HB31" s="45">
        <f t="shared" si="33"/>
        <v>-3.6647938667270376E-6</v>
      </c>
      <c r="HC31" s="45">
        <f t="shared" si="34"/>
        <v>0</v>
      </c>
      <c r="HD31" s="45">
        <f t="shared" si="35"/>
        <v>0</v>
      </c>
      <c r="HE31" s="45">
        <f t="shared" si="36"/>
        <v>-3.5241191001395281E-7</v>
      </c>
      <c r="HF31" s="45">
        <f t="shared" si="37"/>
        <v>0</v>
      </c>
      <c r="HG31" s="45">
        <f t="shared" si="38"/>
        <v>-3.5564047088760436E-5</v>
      </c>
      <c r="HH31" s="45">
        <f t="shared" si="39"/>
        <v>-7.0186082919083441E-7</v>
      </c>
      <c r="HI31" s="45">
        <f t="shared" si="40"/>
        <v>1.3411712876960375E-5</v>
      </c>
      <c r="HJ31" s="45">
        <f t="shared" si="41"/>
        <v>0</v>
      </c>
      <c r="HK31" s="45">
        <f t="shared" si="42"/>
        <v>0</v>
      </c>
      <c r="HL31" s="45">
        <f t="shared" si="43"/>
        <v>0</v>
      </c>
      <c r="HM31" s="45">
        <f t="shared" si="44"/>
        <v>0</v>
      </c>
      <c r="HN31" s="45">
        <f t="shared" si="45"/>
        <v>-3.1656709458076556E-6</v>
      </c>
      <c r="HO31" s="45">
        <f t="shared" si="46"/>
        <v>-6.8640573144760529E-6</v>
      </c>
      <c r="HP31" s="45">
        <f t="shared" si="47"/>
        <v>-1.7470095448500781E-5</v>
      </c>
      <c r="HQ31" s="45">
        <f t="shared" si="48"/>
        <v>-1.48792849539122E-7</v>
      </c>
      <c r="HR31" s="45">
        <f t="shared" si="49"/>
        <v>2.0909791763944626E-6</v>
      </c>
      <c r="HS31" s="45">
        <f t="shared" si="50"/>
        <v>0</v>
      </c>
      <c r="HT31" s="45">
        <f t="shared" si="51"/>
        <v>0</v>
      </c>
      <c r="HU31" s="45">
        <f t="shared" si="52"/>
        <v>0</v>
      </c>
      <c r="HV31" s="45">
        <f t="shared" si="53"/>
        <v>0</v>
      </c>
      <c r="HW31" s="45">
        <f t="shared" si="54"/>
        <v>0</v>
      </c>
      <c r="HX31" s="45">
        <f t="shared" si="55"/>
        <v>1.5789919848306615E-5</v>
      </c>
    </row>
    <row r="32" spans="1:232" x14ac:dyDescent="0.25">
      <c r="A32" s="22" t="s">
        <v>31</v>
      </c>
      <c r="B32" s="109">
        <v>6559.9874499999996</v>
      </c>
      <c r="C32" s="109">
        <v>338.49222609999998</v>
      </c>
      <c r="D32" s="109">
        <v>19984.431</v>
      </c>
      <c r="E32" s="109">
        <v>2467.3955999999998</v>
      </c>
      <c r="F32" s="109">
        <v>1907.3081</v>
      </c>
      <c r="G32" s="109">
        <v>4876.2690000000002</v>
      </c>
      <c r="H32" s="109">
        <v>293.91034000000002</v>
      </c>
      <c r="I32" s="109">
        <v>1.8741006147999999</v>
      </c>
      <c r="J32" s="109">
        <v>1.0155873367999999</v>
      </c>
      <c r="L32" s="109">
        <v>7.3784397200000004E-2</v>
      </c>
      <c r="M32" s="109">
        <v>0.37682824240000001</v>
      </c>
      <c r="N32" s="109">
        <v>1.18226268E-2</v>
      </c>
      <c r="O32" s="109">
        <v>7.2703293000000004E-3</v>
      </c>
      <c r="P32" s="109">
        <v>4.5802561499999998E-2</v>
      </c>
      <c r="T32" s="109">
        <v>2.63562294E-2</v>
      </c>
      <c r="Z32" s="109">
        <v>13.305537438</v>
      </c>
      <c r="AA32" s="109">
        <v>20.14049</v>
      </c>
      <c r="AC32" s="109">
        <v>0.24735563669999999</v>
      </c>
      <c r="AD32" s="109">
        <v>4.5589389600000002E-2</v>
      </c>
      <c r="AE32" s="109">
        <v>0.1</v>
      </c>
      <c r="AF32" s="109">
        <v>0.54500000000000004</v>
      </c>
      <c r="AG32" s="109">
        <v>9.4331002999999997E-2</v>
      </c>
      <c r="AH32" s="109">
        <v>6.8390806600000006E-2</v>
      </c>
      <c r="AL32" s="109">
        <v>3.3439154013999999</v>
      </c>
      <c r="AO32" s="109">
        <v>1.4308823315999999</v>
      </c>
      <c r="AP32" s="109">
        <v>1.5335858999999999E-3</v>
      </c>
      <c r="AQ32" s="109">
        <v>2.1564199999999999E-5</v>
      </c>
      <c r="AR32" s="109">
        <v>1.916814E-4</v>
      </c>
      <c r="AT32" s="109">
        <v>1.4376099999999999E-5</v>
      </c>
      <c r="AU32" s="109">
        <v>6.4692500000000004E-5</v>
      </c>
      <c r="AV32" s="109">
        <v>4.3128299999999998E-5</v>
      </c>
      <c r="AW32" s="109">
        <v>8.4539770000000003E-4</v>
      </c>
      <c r="AX32" s="109">
        <v>0.7159411658</v>
      </c>
      <c r="AY32" s="109">
        <v>15.924850286</v>
      </c>
      <c r="AZ32" s="109">
        <v>0.2</v>
      </c>
      <c r="BE32" s="109">
        <v>1.4376099999999999E-5</v>
      </c>
      <c r="BG32" s="109" t="s">
        <v>31</v>
      </c>
      <c r="BH32" s="109">
        <v>0</v>
      </c>
      <c r="BI32" s="109">
        <v>0</v>
      </c>
      <c r="BJ32" s="109">
        <v>0</v>
      </c>
      <c r="BK32" s="109">
        <v>1.01563461051454</v>
      </c>
      <c r="BL32" s="109">
        <v>0</v>
      </c>
      <c r="BM32" s="109">
        <v>1.8741566188883401</v>
      </c>
      <c r="BN32" s="109">
        <v>1.8741566188883401</v>
      </c>
      <c r="BO32" s="109">
        <v>1.25760367520957E-2</v>
      </c>
      <c r="BP32" s="109">
        <v>0</v>
      </c>
      <c r="BQ32" s="109">
        <v>3.0251660117285799E-2</v>
      </c>
      <c r="BR32" s="109">
        <v>4.35328716655368E-2</v>
      </c>
      <c r="BS32" s="109">
        <v>0.376828871264687</v>
      </c>
      <c r="BT32" s="109">
        <v>1.43761466407116E-5</v>
      </c>
      <c r="BU32" s="109">
        <v>3.78324704994019E-3</v>
      </c>
      <c r="BV32" s="109">
        <v>8.0394036853563399E-3</v>
      </c>
      <c r="BW32" s="109">
        <v>0</v>
      </c>
      <c r="BX32" s="109">
        <v>7.2703286036291002E-3</v>
      </c>
      <c r="BY32" s="109">
        <v>1.09926371456759E-2</v>
      </c>
      <c r="BZ32" s="109">
        <v>3.4809990732871401E-2</v>
      </c>
      <c r="CA32" s="109">
        <v>0</v>
      </c>
      <c r="CB32" s="109">
        <v>0</v>
      </c>
      <c r="CC32" s="109">
        <v>236.37404728499101</v>
      </c>
      <c r="CD32" s="109">
        <v>0</v>
      </c>
      <c r="CE32" s="109">
        <v>7.6433311995899303E-3</v>
      </c>
      <c r="CF32" s="109">
        <v>1.8712993468586799E-2</v>
      </c>
      <c r="CG32" s="109">
        <v>0</v>
      </c>
      <c r="CH32" s="109">
        <v>0</v>
      </c>
      <c r="CI32" s="109">
        <v>0.10000012839167299</v>
      </c>
      <c r="CJ32" s="109">
        <v>0</v>
      </c>
      <c r="CK32" s="109">
        <v>0</v>
      </c>
      <c r="CL32" s="109">
        <v>0</v>
      </c>
      <c r="CM32" s="109">
        <v>0</v>
      </c>
      <c r="CN32" s="109">
        <v>6559.9996093720601</v>
      </c>
      <c r="CO32" s="109">
        <v>0</v>
      </c>
      <c r="CP32" s="109">
        <v>0</v>
      </c>
      <c r="CQ32" s="109">
        <v>0.89665933205069503</v>
      </c>
      <c r="CR32" s="109">
        <v>18.809128313213101</v>
      </c>
      <c r="CS32" s="109">
        <v>0.42787089799556799</v>
      </c>
      <c r="CT32" s="109">
        <v>0.71594289247735099</v>
      </c>
      <c r="CU32" s="109">
        <v>0</v>
      </c>
      <c r="CV32" s="109">
        <v>0</v>
      </c>
      <c r="CW32" s="109">
        <v>0</v>
      </c>
      <c r="CX32" s="109">
        <v>13.305657849913</v>
      </c>
      <c r="CY32" s="109">
        <v>13.305657849913</v>
      </c>
      <c r="CZ32" s="109">
        <v>20.140603511080901</v>
      </c>
      <c r="DA32" s="109">
        <v>15.9248405207749</v>
      </c>
      <c r="DB32" s="109">
        <v>0</v>
      </c>
      <c r="DC32" s="109">
        <v>0</v>
      </c>
      <c r="DD32" s="109">
        <v>0</v>
      </c>
      <c r="DE32" s="109">
        <v>3.4983325534808198</v>
      </c>
      <c r="DF32" s="109">
        <v>0</v>
      </c>
      <c r="DG32" s="109">
        <v>0</v>
      </c>
      <c r="DH32" s="109">
        <v>0</v>
      </c>
      <c r="DI32" s="109">
        <v>6.4313037344312304E-2</v>
      </c>
      <c r="DJ32" s="109">
        <v>0.183044970049107</v>
      </c>
      <c r="DK32" s="109">
        <v>1.50445110292828E-2</v>
      </c>
      <c r="DL32" s="109">
        <v>3.0544930670149899E-2</v>
      </c>
      <c r="DM32" s="109">
        <v>0.54503145839712897</v>
      </c>
      <c r="DN32" s="109">
        <v>0.200000168637047</v>
      </c>
      <c r="DO32" s="109">
        <v>9.4331116685039698E-2</v>
      </c>
      <c r="DP32" s="109">
        <v>338.49214875025399</v>
      </c>
      <c r="DQ32" s="109">
        <v>0</v>
      </c>
      <c r="DR32" s="109">
        <v>2.8040244556512699E-2</v>
      </c>
      <c r="DS32" s="109">
        <v>4.0350589104758097E-2</v>
      </c>
      <c r="DT32" s="109">
        <v>328.88970351119099</v>
      </c>
      <c r="DU32" s="109">
        <v>17988.70785183</v>
      </c>
      <c r="DV32" s="109">
        <v>1998.74536621732</v>
      </c>
      <c r="DW32" s="109">
        <v>19987.4532180473</v>
      </c>
      <c r="DX32" s="109">
        <v>0</v>
      </c>
      <c r="DY32" s="109">
        <v>7.0591472463433496</v>
      </c>
      <c r="DZ32" s="109">
        <v>1.5335898153584901E-3</v>
      </c>
      <c r="EA32" s="109">
        <v>2.1564213879638601E-5</v>
      </c>
      <c r="EB32" s="109">
        <v>1.91679202879236E-4</v>
      </c>
      <c r="EC32" s="109">
        <v>0</v>
      </c>
      <c r="ED32" s="109">
        <v>1.43760642087336E-5</v>
      </c>
      <c r="EE32" s="109">
        <v>6.4692601023165003E-5</v>
      </c>
      <c r="EF32" s="109">
        <v>4.31285287825526E-5</v>
      </c>
      <c r="EG32" s="109">
        <v>8.4539790909682203E-4</v>
      </c>
      <c r="EH32" s="109">
        <v>101.254817620022</v>
      </c>
      <c r="EI32" s="109">
        <v>85.347622440559206</v>
      </c>
      <c r="EJ32" s="109">
        <v>60.005750051103099</v>
      </c>
      <c r="EK32" s="109">
        <v>7.8781822931750298</v>
      </c>
      <c r="EL32" s="109">
        <v>89.452207632180901</v>
      </c>
      <c r="EM32" s="109">
        <v>52.442663309093497</v>
      </c>
      <c r="EN32" s="109">
        <v>0</v>
      </c>
      <c r="EO32" s="109">
        <v>0</v>
      </c>
      <c r="EP32" s="109">
        <v>8.6364192594832296</v>
      </c>
      <c r="EQ32" s="109">
        <v>2467.4740710727301</v>
      </c>
      <c r="ER32" s="109">
        <v>1907.3797892349501</v>
      </c>
      <c r="ES32" s="109">
        <v>560.094281837773</v>
      </c>
      <c r="ET32" s="109">
        <v>0</v>
      </c>
      <c r="EU32" s="109">
        <v>0.47165649387941799</v>
      </c>
      <c r="EV32" s="109">
        <v>978.46744780127494</v>
      </c>
      <c r="EW32" s="109">
        <v>0</v>
      </c>
      <c r="EX32" s="109">
        <v>65.570521307671498</v>
      </c>
      <c r="EY32" s="109">
        <v>16.814397518257</v>
      </c>
      <c r="EZ32" s="109">
        <v>6.8656905936495898</v>
      </c>
      <c r="FA32" s="109">
        <v>163.78871910271801</v>
      </c>
      <c r="FB32" s="109">
        <v>0</v>
      </c>
      <c r="FC32" s="109">
        <v>10.333886053286999</v>
      </c>
      <c r="FD32" s="109">
        <v>155.93354627342799</v>
      </c>
      <c r="FE32" s="109">
        <v>192.61891886502701</v>
      </c>
      <c r="FF32" s="109">
        <v>7.1788511139911</v>
      </c>
      <c r="FG32" s="109">
        <v>0</v>
      </c>
      <c r="FH32" s="109">
        <v>4874.5756947402097</v>
      </c>
      <c r="FI32" s="109">
        <v>58.665143470195297</v>
      </c>
      <c r="FJ32" s="109">
        <v>0</v>
      </c>
      <c r="FK32" s="109">
        <v>117.150730843212</v>
      </c>
      <c r="FL32" s="109">
        <v>0</v>
      </c>
      <c r="FM32" s="109">
        <v>32.996429467989003</v>
      </c>
      <c r="FN32" s="109">
        <v>3.3439214031551101</v>
      </c>
      <c r="FO32" s="109">
        <v>0</v>
      </c>
      <c r="FP32" s="109">
        <v>6.4130168585194797E-2</v>
      </c>
      <c r="FQ32" s="109">
        <v>293.91222882455003</v>
      </c>
      <c r="FR32" s="109">
        <v>1.4308847421990301</v>
      </c>
      <c r="FS32" s="109">
        <v>96.894925574825905</v>
      </c>
      <c r="FU32" s="45">
        <f t="shared" si="0"/>
        <v>1.8535663601800505E-6</v>
      </c>
      <c r="FV32" s="45">
        <f t="shared" si="1"/>
        <v>-2.2851262164676482E-7</v>
      </c>
      <c r="FW32" s="45">
        <f t="shared" si="2"/>
        <v>1.5122862628909713E-4</v>
      </c>
      <c r="FX32" s="45">
        <f t="shared" si="3"/>
        <v>3.180319877780477E-5</v>
      </c>
      <c r="FY32" s="45">
        <f t="shared" si="4"/>
        <v>3.7586604361455543E-5</v>
      </c>
      <c r="FZ32" s="45">
        <f t="shared" si="5"/>
        <v>-3.4725427571583457E-4</v>
      </c>
      <c r="GA32" s="45">
        <f t="shared" si="6"/>
        <v>6.4265331733750477E-6</v>
      </c>
      <c r="GB32" s="45">
        <f t="shared" si="7"/>
        <v>2.9883181243256536E-5</v>
      </c>
      <c r="GC32" s="45">
        <f t="shared" si="8"/>
        <v>4.6548152804865287E-5</v>
      </c>
      <c r="GD32" s="45">
        <f t="shared" si="9"/>
        <v>0</v>
      </c>
      <c r="GE32" s="45">
        <f t="shared" si="10"/>
        <v>1.8240011127257368E-6</v>
      </c>
      <c r="GF32" s="45">
        <f t="shared" si="11"/>
        <v>1.668836398742264E-6</v>
      </c>
      <c r="GG32" s="45">
        <f t="shared" si="12"/>
        <v>2.0245328668835344E-6</v>
      </c>
      <c r="GH32" s="45">
        <f t="shared" si="13"/>
        <v>-9.5782580326869554E-8</v>
      </c>
      <c r="GI32" s="45">
        <f t="shared" si="14"/>
        <v>1.4492322073421288E-6</v>
      </c>
      <c r="GJ32" s="45">
        <f t="shared" si="15"/>
        <v>0</v>
      </c>
      <c r="GK32" s="45">
        <f t="shared" si="16"/>
        <v>0</v>
      </c>
      <c r="GL32" s="45">
        <f t="shared" si="17"/>
        <v>0</v>
      </c>
      <c r="GM32" s="45">
        <f t="shared" si="18"/>
        <v>3.61463604233884E-6</v>
      </c>
      <c r="GN32" s="45">
        <f t="shared" si="19"/>
        <v>0</v>
      </c>
      <c r="GO32" s="45">
        <f t="shared" si="20"/>
        <v>0</v>
      </c>
      <c r="GP32" s="45">
        <f t="shared" si="21"/>
        <v>0</v>
      </c>
      <c r="GQ32" s="45">
        <f t="shared" si="22"/>
        <v>0</v>
      </c>
      <c r="GR32" s="45">
        <f t="shared" si="23"/>
        <v>0</v>
      </c>
      <c r="GS32" s="45">
        <f t="shared" si="24"/>
        <v>9.0497594374958974E-6</v>
      </c>
      <c r="GT32" s="45">
        <f t="shared" si="25"/>
        <v>5.6359642144239382E-6</v>
      </c>
      <c r="GU32" s="45">
        <f t="shared" si="26"/>
        <v>0</v>
      </c>
      <c r="GV32" s="45">
        <f t="shared" si="27"/>
        <v>9.5841495707291644E-6</v>
      </c>
      <c r="GW32" s="45">
        <f t="shared" si="28"/>
        <v>1.1427973297227764E-6</v>
      </c>
      <c r="GX32" s="45">
        <f t="shared" si="29"/>
        <v>1.2839167298772658E-6</v>
      </c>
      <c r="GY32" s="45">
        <f t="shared" si="30"/>
        <v>5.7721829594357909E-5</v>
      </c>
      <c r="GZ32" s="45">
        <f t="shared" si="31"/>
        <v>1.2051715351902901E-6</v>
      </c>
      <c r="HA32" s="45">
        <f t="shared" si="32"/>
        <v>3.9568579665881822E-7</v>
      </c>
      <c r="HB32" s="45">
        <f t="shared" si="33"/>
        <v>0</v>
      </c>
      <c r="HC32" s="45">
        <f t="shared" si="34"/>
        <v>0</v>
      </c>
      <c r="HD32" s="45">
        <f t="shared" si="35"/>
        <v>0</v>
      </c>
      <c r="HE32" s="45">
        <f t="shared" si="36"/>
        <v>1.7948286334388312E-6</v>
      </c>
      <c r="HF32" s="45">
        <f t="shared" si="37"/>
        <v>0</v>
      </c>
      <c r="HG32" s="45">
        <f t="shared" si="38"/>
        <v>0</v>
      </c>
      <c r="HH32" s="45">
        <f t="shared" si="39"/>
        <v>1.6846941058189869E-6</v>
      </c>
      <c r="HI32" s="45">
        <f t="shared" si="40"/>
        <v>2.5530741317563191E-6</v>
      </c>
      <c r="HJ32" s="45">
        <f t="shared" si="41"/>
        <v>6.4364263927756481E-7</v>
      </c>
      <c r="HK32" s="45">
        <f t="shared" si="42"/>
        <v>-1.1462357662234137E-5</v>
      </c>
      <c r="HL32" s="45">
        <f t="shared" si="43"/>
        <v>0</v>
      </c>
      <c r="HM32" s="45">
        <f t="shared" si="44"/>
        <v>-2.4896367164532215E-6</v>
      </c>
      <c r="HN32" s="45">
        <f t="shared" si="45"/>
        <v>1.5615900606539308E-6</v>
      </c>
      <c r="HO32" s="45">
        <f t="shared" si="46"/>
        <v>5.304696744406305E-6</v>
      </c>
      <c r="HP32" s="45">
        <f t="shared" si="47"/>
        <v>2.4733545170130856E-7</v>
      </c>
      <c r="HQ32" s="45">
        <f t="shared" si="48"/>
        <v>2.4117587219040501E-6</v>
      </c>
      <c r="HR32" s="45">
        <f t="shared" si="49"/>
        <v>-6.1320671304777945E-7</v>
      </c>
      <c r="HS32" s="45">
        <f t="shared" si="50"/>
        <v>8.4318523496662579E-7</v>
      </c>
      <c r="HT32" s="45">
        <f t="shared" si="51"/>
        <v>0</v>
      </c>
      <c r="HU32" s="45">
        <f t="shared" si="52"/>
        <v>0</v>
      </c>
      <c r="HV32" s="45">
        <f t="shared" si="53"/>
        <v>0</v>
      </c>
      <c r="HW32" s="45">
        <f t="shared" si="54"/>
        <v>0</v>
      </c>
      <c r="HX32" s="45">
        <f t="shared" si="55"/>
        <v>3.2443229805461172E-6</v>
      </c>
    </row>
    <row r="33" spans="1:232" x14ac:dyDescent="0.25">
      <c r="A33" s="22" t="s">
        <v>32</v>
      </c>
      <c r="B33" s="109">
        <v>7456.8923444000002</v>
      </c>
      <c r="C33" s="109">
        <v>247.33637684999999</v>
      </c>
      <c r="D33" s="109">
        <v>16034.286332</v>
      </c>
      <c r="E33" s="109">
        <v>1327.5272852999999</v>
      </c>
      <c r="F33" s="109">
        <v>1121.9589933</v>
      </c>
      <c r="G33" s="109">
        <v>6723.9024006999998</v>
      </c>
      <c r="H33" s="109">
        <v>812.62180852999995</v>
      </c>
      <c r="I33" s="109">
        <v>5.8717271888999996</v>
      </c>
      <c r="J33" s="109">
        <v>0.75615399139999995</v>
      </c>
      <c r="K33" s="109">
        <v>0.204155</v>
      </c>
      <c r="L33" s="109">
        <v>9.4291095899999997E-2</v>
      </c>
      <c r="M33" s="109">
        <v>6.0000851374000002</v>
      </c>
      <c r="N33" s="109">
        <v>4.6424717000000002E-3</v>
      </c>
      <c r="O33" s="109">
        <v>6.1047072299999998E-2</v>
      </c>
      <c r="P33" s="109">
        <v>0.19847446969999999</v>
      </c>
      <c r="Q33" s="109">
        <v>3.9947859400000001E-2</v>
      </c>
      <c r="R33" s="109">
        <v>2.7781745699999999E-2</v>
      </c>
      <c r="S33" s="109">
        <v>1.2078442224999999</v>
      </c>
      <c r="T33" s="109">
        <v>5.1528958E-2</v>
      </c>
      <c r="U33" s="109">
        <v>3.9942077200000002E-2</v>
      </c>
      <c r="V33" s="109">
        <v>0.14437240879999999</v>
      </c>
      <c r="W33" s="109">
        <v>9.0449999999999992E-3</v>
      </c>
      <c r="Y33" s="109">
        <v>1.15E-4</v>
      </c>
      <c r="Z33" s="109">
        <v>138.32278131999999</v>
      </c>
      <c r="AA33" s="109">
        <v>195.77304244999999</v>
      </c>
      <c r="AB33" s="109">
        <v>7.3439947699999994E-2</v>
      </c>
      <c r="AC33" s="109">
        <v>0.48495107669999998</v>
      </c>
      <c r="AD33" s="109">
        <v>4.4154236249999999</v>
      </c>
      <c r="AE33" s="109">
        <v>0.65193077229999996</v>
      </c>
      <c r="AG33" s="109">
        <v>1.0453302603000001</v>
      </c>
      <c r="AH33" s="109">
        <v>4.2048785420000003</v>
      </c>
      <c r="AI33" s="109">
        <v>0.23187204610000001</v>
      </c>
      <c r="AJ33" s="109">
        <v>3.5521895900000003E-2</v>
      </c>
      <c r="AL33" s="109">
        <v>17.811408480000001</v>
      </c>
      <c r="AM33" s="109">
        <v>9.3449999999999991E-3</v>
      </c>
      <c r="AN33" s="109">
        <v>0.16189144529999999</v>
      </c>
      <c r="AO33" s="109">
        <v>7.8477351428000004</v>
      </c>
      <c r="AP33" s="109">
        <v>3.4230226900000001E-2</v>
      </c>
      <c r="AQ33" s="109">
        <v>7.9591299999999998E-5</v>
      </c>
      <c r="AR33" s="109">
        <v>7.0244649999999997E-4</v>
      </c>
      <c r="AT33" s="109">
        <v>9.33844E-5</v>
      </c>
      <c r="AU33" s="109">
        <v>2.17630459E-2</v>
      </c>
      <c r="AV33" s="109">
        <v>1.5742638E-2</v>
      </c>
      <c r="AW33" s="109">
        <v>6.3386359599999997E-2</v>
      </c>
      <c r="AX33" s="109">
        <v>4.2002398786999997</v>
      </c>
      <c r="AY33" s="109">
        <v>56.065299322999998</v>
      </c>
      <c r="AZ33" s="109">
        <v>5.6681595500000001E-2</v>
      </c>
      <c r="BA33" s="109">
        <v>1.6746340982000001</v>
      </c>
      <c r="BD33" s="109">
        <v>1.789E-2</v>
      </c>
      <c r="BE33" s="109">
        <v>0.30065684780000002</v>
      </c>
      <c r="BG33" s="109" t="s">
        <v>32</v>
      </c>
      <c r="BH33" s="109">
        <v>4.2446345679511902E-3</v>
      </c>
      <c r="BI33" s="109">
        <v>9.7324140393045404</v>
      </c>
      <c r="BJ33" s="109">
        <v>0</v>
      </c>
      <c r="BK33" s="109">
        <v>0.75615338398480503</v>
      </c>
      <c r="BL33" s="109">
        <v>0.20415085404410299</v>
      </c>
      <c r="BM33" s="109">
        <v>5.87205363262402</v>
      </c>
      <c r="BN33" s="109">
        <v>5.8717161787141103</v>
      </c>
      <c r="BO33" s="109">
        <v>0.17563637516157099</v>
      </c>
      <c r="BP33" s="109">
        <v>2.0353405642807498E-3</v>
      </c>
      <c r="BQ33" s="109">
        <v>3.8659309429587597E-2</v>
      </c>
      <c r="BR33" s="109">
        <v>5.5631767379459601E-2</v>
      </c>
      <c r="BS33" s="109">
        <v>6.00008156045772</v>
      </c>
      <c r="BT33" s="109">
        <v>0.300653729033454</v>
      </c>
      <c r="BU33" s="109">
        <v>1.48559114990557E-3</v>
      </c>
      <c r="BV33" s="109">
        <v>3.15687295734772E-3</v>
      </c>
      <c r="BW33" s="109">
        <v>1.1499659847021199E-4</v>
      </c>
      <c r="BX33" s="109">
        <v>6.1047025795770198E-2</v>
      </c>
      <c r="BY33" s="109">
        <v>4.7633906135430601E-2</v>
      </c>
      <c r="BZ33" s="109">
        <v>0.150840512145207</v>
      </c>
      <c r="CA33" s="109">
        <v>3.99473468657916E-2</v>
      </c>
      <c r="CB33" s="109">
        <v>1.7889652972216199E-2</v>
      </c>
      <c r="CC33" s="109">
        <v>2110.0483761068399</v>
      </c>
      <c r="CD33" s="109">
        <v>2.77812649587914E-2</v>
      </c>
      <c r="CE33" s="109">
        <v>1.49433663766459E-2</v>
      </c>
      <c r="CF33" s="109">
        <v>3.6585563634519098E-2</v>
      </c>
      <c r="CG33" s="109">
        <v>1.20782929988053</v>
      </c>
      <c r="CH33" s="109">
        <v>3.99413522269986E-2</v>
      </c>
      <c r="CI33" s="109">
        <v>0.65191953365227895</v>
      </c>
      <c r="CJ33" s="109">
        <v>0.14436958804702801</v>
      </c>
      <c r="CK33" s="109">
        <v>9.3450719009904194E-3</v>
      </c>
      <c r="CL33" s="109">
        <v>0.23186809182752299</v>
      </c>
      <c r="CM33" s="109">
        <v>0.16188839750178399</v>
      </c>
      <c r="CN33" s="109">
        <v>7456.8875282274003</v>
      </c>
      <c r="CO33" s="109">
        <v>9.0447558828829801E-3</v>
      </c>
      <c r="CP33" s="109">
        <v>0</v>
      </c>
      <c r="CQ33" s="109">
        <v>62.758590884367997</v>
      </c>
      <c r="CR33" s="109">
        <v>159.84140081868301</v>
      </c>
      <c r="CS33" s="109">
        <v>6.2585192659156004</v>
      </c>
      <c r="CT33" s="109">
        <v>4.2002320076739297</v>
      </c>
      <c r="CU33" s="109">
        <v>4.4098586590344899</v>
      </c>
      <c r="CV33" s="109">
        <v>0</v>
      </c>
      <c r="CW33" s="109">
        <v>2.4420635023396598E-3</v>
      </c>
      <c r="CX33" s="109">
        <v>138.32112975094199</v>
      </c>
      <c r="CY33" s="109">
        <v>138.32112975094199</v>
      </c>
      <c r="CZ33" s="109">
        <v>195.77340273094799</v>
      </c>
      <c r="DA33" s="109">
        <v>56.065285519438</v>
      </c>
      <c r="DB33" s="109">
        <v>3.7111833299899297E-2</v>
      </c>
      <c r="DC33" s="109">
        <v>2.5101407605506301E-2</v>
      </c>
      <c r="DD33" s="109">
        <v>0</v>
      </c>
      <c r="DE33" s="109">
        <v>5.4729033747995404</v>
      </c>
      <c r="DF33" s="109">
        <v>2.3256727073393802E-3</v>
      </c>
      <c r="DG33" s="109">
        <v>0.14054914420992601</v>
      </c>
      <c r="DH33" s="109">
        <v>5.5765164178662599E-3</v>
      </c>
      <c r="DI33" s="109">
        <v>0.12608709494048201</v>
      </c>
      <c r="DJ33" s="109">
        <v>0.358862625559208</v>
      </c>
      <c r="DK33" s="109">
        <v>1.4570898684879601</v>
      </c>
      <c r="DL33" s="109">
        <v>2.9583346239398001</v>
      </c>
      <c r="DM33" s="109">
        <v>5.8148651404833697E-4</v>
      </c>
      <c r="DN33" s="109">
        <v>5.6680852350803397E-2</v>
      </c>
      <c r="DO33" s="109">
        <v>1.04532775101874</v>
      </c>
      <c r="DP33" s="109">
        <v>247.33619872526401</v>
      </c>
      <c r="DQ33" s="109">
        <v>0</v>
      </c>
      <c r="DR33" s="109">
        <v>1.7239999049805099</v>
      </c>
      <c r="DS33" s="109">
        <v>2.4808775511844199</v>
      </c>
      <c r="DT33" s="109">
        <v>1133.3852603458499</v>
      </c>
      <c r="DU33" s="109">
        <v>13945.2421708518</v>
      </c>
      <c r="DV33" s="109">
        <v>1549.4717698342199</v>
      </c>
      <c r="DW33" s="109">
        <v>15494.713940686001</v>
      </c>
      <c r="DX33" s="109">
        <v>1.73511193308178E-5</v>
      </c>
      <c r="DY33" s="109">
        <v>19.668744316444698</v>
      </c>
      <c r="DZ33" s="109">
        <v>3.4230284420321201E-2</v>
      </c>
      <c r="EA33" s="109">
        <v>7.9591561848868893E-5</v>
      </c>
      <c r="EB33" s="109">
        <v>7.0244706577412598E-4</v>
      </c>
      <c r="EC33" s="109">
        <v>0</v>
      </c>
      <c r="ED33" s="109">
        <v>9.3384791407432602E-5</v>
      </c>
      <c r="EE33" s="109">
        <v>2.1762914108989E-2</v>
      </c>
      <c r="EF33" s="109">
        <v>1.5742587062980901E-2</v>
      </c>
      <c r="EG33" s="109">
        <v>6.33862956470337E-2</v>
      </c>
      <c r="EH33" s="109">
        <v>14.8770579082449</v>
      </c>
      <c r="EI33" s="109">
        <v>247.951169323611</v>
      </c>
      <c r="EJ33" s="109">
        <v>14.4261959872708</v>
      </c>
      <c r="EK33" s="109">
        <v>28.315453280011301</v>
      </c>
      <c r="EL33" s="109">
        <v>84.261679651940796</v>
      </c>
      <c r="EM33" s="109">
        <v>18.306567425352799</v>
      </c>
      <c r="EN33" s="109">
        <v>6.7399816928189901E-2</v>
      </c>
      <c r="EO33" s="109">
        <v>1.1223319566528899E-2</v>
      </c>
      <c r="EP33" s="109">
        <v>5.8533112613516503</v>
      </c>
      <c r="EQ33" s="109">
        <v>1327.5945328110299</v>
      </c>
      <c r="ER33" s="109">
        <v>1122.0176249016199</v>
      </c>
      <c r="ES33" s="109">
        <v>205.576907909417</v>
      </c>
      <c r="ET33" s="109">
        <v>2.3849081294002799E-2</v>
      </c>
      <c r="EU33" s="109">
        <v>4.9357220865375903E-2</v>
      </c>
      <c r="EV33" s="109">
        <v>138.12168449441299</v>
      </c>
      <c r="EW33" s="109">
        <v>0.194635090128948</v>
      </c>
      <c r="EX33" s="109">
        <v>168.75182069755499</v>
      </c>
      <c r="EY33" s="109">
        <v>42.670673794203999</v>
      </c>
      <c r="EZ33" s="109">
        <v>22.124557390186101</v>
      </c>
      <c r="FA33" s="109">
        <v>423.17260551593102</v>
      </c>
      <c r="FB33" s="109">
        <v>3.5493168495962402E-2</v>
      </c>
      <c r="FC33" s="109">
        <v>60.9230400138159</v>
      </c>
      <c r="FD33" s="109">
        <v>36.989577256781097</v>
      </c>
      <c r="FE33" s="109">
        <v>123.19688817266</v>
      </c>
      <c r="FF33" s="109">
        <v>0.61431085650036099</v>
      </c>
      <c r="FG33" s="109">
        <v>0</v>
      </c>
      <c r="FH33" s="109">
        <v>6637.9769382613704</v>
      </c>
      <c r="FI33" s="109">
        <v>177.594035444924</v>
      </c>
      <c r="FJ33" s="109">
        <v>1.6746059398340101</v>
      </c>
      <c r="FK33" s="109">
        <v>116.68128961184399</v>
      </c>
      <c r="FL33" s="109">
        <v>1.80522683539705E-3</v>
      </c>
      <c r="FM33" s="109">
        <v>23.052088555893501</v>
      </c>
      <c r="FN33" s="109">
        <v>17.811359538003401</v>
      </c>
      <c r="FO33" s="109">
        <v>0</v>
      </c>
      <c r="FP33" s="109">
        <v>0.66121151448716098</v>
      </c>
      <c r="FQ33" s="109">
        <v>812.619512724218</v>
      </c>
      <c r="FR33" s="109">
        <v>7.8477311630802999</v>
      </c>
      <c r="FS33" s="109">
        <v>23.405287196213202</v>
      </c>
      <c r="FU33" s="45">
        <f t="shared" si="0"/>
        <v>-6.4586859746575096E-7</v>
      </c>
      <c r="FV33" s="45">
        <f t="shared" si="1"/>
        <v>-7.201720112912506E-7</v>
      </c>
      <c r="FW33" s="45">
        <f t="shared" si="2"/>
        <v>-3.3651163521831458E-2</v>
      </c>
      <c r="FX33" s="45">
        <f t="shared" si="3"/>
        <v>5.0656217596929845E-5</v>
      </c>
      <c r="FY33" s="45">
        <f t="shared" si="4"/>
        <v>5.2258239356399298E-5</v>
      </c>
      <c r="FZ33" s="45">
        <f t="shared" si="5"/>
        <v>-1.2779106137781545E-2</v>
      </c>
      <c r="GA33" s="45">
        <f t="shared" si="6"/>
        <v>-2.8251835698430439E-6</v>
      </c>
      <c r="GB33" s="45">
        <f t="shared" si="7"/>
        <v>-1.8751187742578095E-6</v>
      </c>
      <c r="GC33" s="45">
        <f t="shared" si="8"/>
        <v>-8.0329562738297358E-7</v>
      </c>
      <c r="GD33" s="45">
        <f t="shared" si="9"/>
        <v>-2.0307883211341327E-5</v>
      </c>
      <c r="GE33" s="45">
        <f t="shared" si="10"/>
        <v>-2.0246824604700978E-7</v>
      </c>
      <c r="GF33" s="45">
        <f t="shared" si="11"/>
        <v>-5.9614858760119504E-7</v>
      </c>
      <c r="GG33" s="45">
        <f t="shared" si="12"/>
        <v>-1.6354966062597723E-6</v>
      </c>
      <c r="GH33" s="45">
        <f t="shared" si="13"/>
        <v>-7.6177657745510244E-7</v>
      </c>
      <c r="GI33" s="45">
        <f t="shared" si="14"/>
        <v>-2.5907292991783817E-7</v>
      </c>
      <c r="GJ33" s="45">
        <f t="shared" si="15"/>
        <v>-1.2830079410984937E-5</v>
      </c>
      <c r="GK33" s="45">
        <f t="shared" si="16"/>
        <v>-1.7304211685970103E-5</v>
      </c>
      <c r="GL33" s="45">
        <f t="shared" si="17"/>
        <v>-1.2354755018826608E-5</v>
      </c>
      <c r="GM33" s="45">
        <f t="shared" si="18"/>
        <v>-5.4316710614756304E-7</v>
      </c>
      <c r="GN33" s="45">
        <f t="shared" si="19"/>
        <v>-1.8150608386542033E-5</v>
      </c>
      <c r="GO33" s="45">
        <f t="shared" si="20"/>
        <v>-1.9538033585660008E-5</v>
      </c>
      <c r="GP33" s="45">
        <f t="shared" si="21"/>
        <v>-2.6989178222127854E-5</v>
      </c>
      <c r="GQ33" s="45">
        <f t="shared" si="22"/>
        <v>0</v>
      </c>
      <c r="GR33" s="45">
        <f t="shared" si="23"/>
        <v>-2.9578519895729715E-5</v>
      </c>
      <c r="GS33" s="45">
        <f t="shared" si="24"/>
        <v>-1.1939964207176511E-5</v>
      </c>
      <c r="GT33" s="45">
        <f t="shared" si="25"/>
        <v>1.8402990702535599E-6</v>
      </c>
      <c r="GU33" s="45">
        <f t="shared" si="26"/>
        <v>-4.6122419358567067E-5</v>
      </c>
      <c r="GV33" s="45">
        <f t="shared" si="27"/>
        <v>-2.7965713969075162E-6</v>
      </c>
      <c r="GW33" s="45">
        <f t="shared" si="28"/>
        <v>1.9645402896788458E-7</v>
      </c>
      <c r="GX33" s="45">
        <f t="shared" si="29"/>
        <v>-1.7239020151423006E-5</v>
      </c>
      <c r="GY33" s="45">
        <f t="shared" si="30"/>
        <v>5.8148651404833694E+46</v>
      </c>
      <c r="GZ33" s="45">
        <f t="shared" si="31"/>
        <v>-2.4004674459438735E-6</v>
      </c>
      <c r="HA33" s="45">
        <f t="shared" si="32"/>
        <v>-2.5823220811274376E-7</v>
      </c>
      <c r="HB33" s="45">
        <f t="shared" si="33"/>
        <v>-1.7053683458282259E-5</v>
      </c>
      <c r="HC33" s="45">
        <f t="shared" si="34"/>
        <v>-8.087238394728027E-4</v>
      </c>
      <c r="HD33" s="45">
        <f t="shared" si="35"/>
        <v>0</v>
      </c>
      <c r="HE33" s="45">
        <f t="shared" si="36"/>
        <v>-2.7477892416197427E-6</v>
      </c>
      <c r="HF33" s="45">
        <f t="shared" si="37"/>
        <v>7.6940599700607602E-6</v>
      </c>
      <c r="HG33" s="45">
        <f t="shared" si="38"/>
        <v>-1.8826184486471566E-5</v>
      </c>
      <c r="HH33" s="45">
        <f t="shared" si="39"/>
        <v>-5.0711697426542618E-7</v>
      </c>
      <c r="HI33" s="45">
        <f t="shared" si="40"/>
        <v>1.6803955570783475E-6</v>
      </c>
      <c r="HJ33" s="45">
        <f t="shared" si="41"/>
        <v>3.2899182309523237E-6</v>
      </c>
      <c r="HK33" s="45">
        <f t="shared" si="42"/>
        <v>8.0543376044752437E-7</v>
      </c>
      <c r="HL33" s="45">
        <f t="shared" si="43"/>
        <v>0</v>
      </c>
      <c r="HM33" s="45">
        <f t="shared" si="44"/>
        <v>4.1913577921112159E-6</v>
      </c>
      <c r="HN33" s="45">
        <f t="shared" si="45"/>
        <v>-6.0557245344133086E-6</v>
      </c>
      <c r="HO33" s="45">
        <f t="shared" si="46"/>
        <v>-3.2356088667710958E-6</v>
      </c>
      <c r="HP33" s="45">
        <f t="shared" si="47"/>
        <v>-1.0089389373559602E-6</v>
      </c>
      <c r="HQ33" s="45">
        <f t="shared" si="48"/>
        <v>-1.8739467976442776E-6</v>
      </c>
      <c r="HR33" s="45">
        <f t="shared" si="49"/>
        <v>-2.4620508879817852E-7</v>
      </c>
      <c r="HS33" s="45">
        <f t="shared" si="50"/>
        <v>-1.3110943509061134E-5</v>
      </c>
      <c r="HT33" s="45">
        <f t="shared" si="51"/>
        <v>-1.681463790823486E-5</v>
      </c>
      <c r="HU33" s="45">
        <f t="shared" si="52"/>
        <v>0</v>
      </c>
      <c r="HV33" s="45">
        <f t="shared" si="53"/>
        <v>0</v>
      </c>
      <c r="HW33" s="45">
        <f t="shared" si="54"/>
        <v>-1.9397863823409827E-5</v>
      </c>
      <c r="HX33" s="45">
        <f t="shared" si="55"/>
        <v>-1.0373176492863849E-5</v>
      </c>
    </row>
    <row r="34" spans="1:232" x14ac:dyDescent="0.25">
      <c r="A34" s="22" t="s">
        <v>33</v>
      </c>
      <c r="B34" s="109">
        <v>18796.834395999998</v>
      </c>
      <c r="C34" s="109">
        <v>369.47687207000001</v>
      </c>
      <c r="D34" s="109">
        <v>36227.836300000003</v>
      </c>
      <c r="E34" s="109">
        <v>3528.7937972999998</v>
      </c>
      <c r="F34" s="109">
        <v>3270.2417765999999</v>
      </c>
      <c r="G34" s="109">
        <v>22246.311699999998</v>
      </c>
      <c r="H34" s="109">
        <v>836.01058407000005</v>
      </c>
      <c r="I34" s="109">
        <v>11.703400222000001</v>
      </c>
      <c r="J34" s="109">
        <v>15.164572121999999</v>
      </c>
      <c r="K34" s="109">
        <v>1.6530805</v>
      </c>
      <c r="L34" s="109">
        <v>0.3226274898</v>
      </c>
      <c r="M34" s="109">
        <v>17.119683281</v>
      </c>
      <c r="N34" s="109">
        <v>1.7564178400000002E-2</v>
      </c>
      <c r="O34" s="109">
        <v>0.12931486089999999</v>
      </c>
      <c r="P34" s="109">
        <v>0.2154032464</v>
      </c>
      <c r="Q34" s="109">
        <v>0.36370250999999998</v>
      </c>
      <c r="R34" s="109">
        <v>0.23507601550000001</v>
      </c>
      <c r="S34" s="109">
        <v>4.8648899999999999</v>
      </c>
      <c r="T34" s="109">
        <v>0.11764366649999999</v>
      </c>
      <c r="U34" s="109">
        <v>0.34171262000000002</v>
      </c>
      <c r="V34" s="109">
        <v>0.23591251999999999</v>
      </c>
      <c r="W34" s="109">
        <v>0.85752013100000002</v>
      </c>
      <c r="Y34" s="109">
        <v>9.1618039999999998E-2</v>
      </c>
      <c r="Z34" s="109">
        <v>94.919304052000001</v>
      </c>
      <c r="AA34" s="109">
        <v>152.79101661000001</v>
      </c>
      <c r="AB34" s="109">
        <v>0.12682592479999999</v>
      </c>
      <c r="AC34" s="109">
        <v>0.5509391347</v>
      </c>
      <c r="AD34" s="109">
        <v>9.8198228676999992</v>
      </c>
      <c r="AE34" s="109">
        <v>5.1032043099999997</v>
      </c>
      <c r="AF34" s="109">
        <v>16.269400000000001</v>
      </c>
      <c r="AG34" s="109">
        <v>1.0699583872</v>
      </c>
      <c r="AH34" s="109">
        <v>1.0225649214000001</v>
      </c>
      <c r="AI34" s="109">
        <v>0.38615778350000002</v>
      </c>
      <c r="AJ34" s="109">
        <v>0.274939345</v>
      </c>
      <c r="AL34" s="109">
        <v>19.40129778</v>
      </c>
      <c r="AN34" s="109">
        <v>0.19502349499999999</v>
      </c>
      <c r="AO34" s="109">
        <v>11.786476844999999</v>
      </c>
      <c r="AP34" s="109">
        <v>4.5229238800000002E-2</v>
      </c>
      <c r="AT34" s="109">
        <v>9.2130499999999998E-4</v>
      </c>
      <c r="AU34" s="109">
        <v>3.7400749999999998E-3</v>
      </c>
      <c r="AV34" s="109">
        <v>1.5457500000000001E-2</v>
      </c>
      <c r="AW34" s="109">
        <v>1.4049596115</v>
      </c>
      <c r="AX34" s="109">
        <v>3.5717726949999999</v>
      </c>
      <c r="AY34" s="109">
        <v>7.5616220235</v>
      </c>
      <c r="AZ34" s="109">
        <v>1.2261291510000001</v>
      </c>
      <c r="BA34" s="109">
        <v>12.490798972</v>
      </c>
      <c r="BE34" s="109">
        <v>1.799169E-4</v>
      </c>
      <c r="BG34" s="109" t="s">
        <v>33</v>
      </c>
      <c r="BH34" s="109">
        <v>0</v>
      </c>
      <c r="BI34" s="109">
        <v>0.66469819869608404</v>
      </c>
      <c r="BJ34" s="109">
        <v>0</v>
      </c>
      <c r="BK34" s="109">
        <v>15.1645574142703</v>
      </c>
      <c r="BL34" s="109">
        <v>1.65308172078047</v>
      </c>
      <c r="BM34" s="109">
        <v>11.7034048843517</v>
      </c>
      <c r="BN34" s="109">
        <v>11.7034048843517</v>
      </c>
      <c r="BO34" s="109">
        <v>6.7321334782982301E-2</v>
      </c>
      <c r="BP34" s="109">
        <v>0.457068047164577</v>
      </c>
      <c r="BQ34" s="109">
        <v>0.13227730174572899</v>
      </c>
      <c r="BR34" s="109">
        <v>0.190350313809201</v>
      </c>
      <c r="BS34" s="109">
        <v>17.119657828200999</v>
      </c>
      <c r="BT34" s="109">
        <v>1.7989535742176101E-4</v>
      </c>
      <c r="BU34" s="109">
        <v>5.62053750630577E-3</v>
      </c>
      <c r="BV34" s="109">
        <v>1.1943644845312599E-2</v>
      </c>
      <c r="BW34" s="109">
        <v>9.1617826230262406E-2</v>
      </c>
      <c r="BX34" s="109">
        <v>0.129315623716242</v>
      </c>
      <c r="BY34" s="109">
        <v>5.1696756921476801E-2</v>
      </c>
      <c r="BZ34" s="109">
        <v>0.16370622691953601</v>
      </c>
      <c r="CA34" s="109">
        <v>0.36370098094095399</v>
      </c>
      <c r="CB34" s="109">
        <v>0</v>
      </c>
      <c r="CC34" s="109">
        <v>793.29236517764696</v>
      </c>
      <c r="CD34" s="109">
        <v>0.23507513813518199</v>
      </c>
      <c r="CE34" s="109">
        <v>1.8666444052017998E-2</v>
      </c>
      <c r="CF34" s="109">
        <v>4.5700544022740597E-2</v>
      </c>
      <c r="CG34" s="109">
        <v>4.8648982316399101</v>
      </c>
      <c r="CH34" s="109">
        <v>0.34171408811017501</v>
      </c>
      <c r="CI34" s="109">
        <v>5.1032061420969796</v>
      </c>
      <c r="CJ34" s="109">
        <v>0.23591444583207</v>
      </c>
      <c r="CK34" s="109">
        <v>0</v>
      </c>
      <c r="CL34" s="109">
        <v>0.38615890701962702</v>
      </c>
      <c r="CM34" s="109">
        <v>0.19502335033923601</v>
      </c>
      <c r="CN34" s="109">
        <v>18796.832666703202</v>
      </c>
      <c r="CO34" s="109">
        <v>0.85750500213203995</v>
      </c>
      <c r="CP34" s="109">
        <v>0</v>
      </c>
      <c r="CQ34" s="109">
        <v>40.699002866519201</v>
      </c>
      <c r="CR34" s="109">
        <v>26.049249837961799</v>
      </c>
      <c r="CS34" s="109">
        <v>1.7147203924299499</v>
      </c>
      <c r="CT34" s="109">
        <v>3.5717725190526699</v>
      </c>
      <c r="CU34" s="109">
        <v>38.609487612605299</v>
      </c>
      <c r="CV34" s="109">
        <v>0</v>
      </c>
      <c r="CW34" s="109">
        <v>0</v>
      </c>
      <c r="CX34" s="109">
        <v>94.919264850080197</v>
      </c>
      <c r="CY34" s="109">
        <v>94.919264850080197</v>
      </c>
      <c r="CZ34" s="109">
        <v>152.79097074323801</v>
      </c>
      <c r="DA34" s="109">
        <v>7.5616037360430202</v>
      </c>
      <c r="DB34" s="109">
        <v>3.1179564020693901E-2</v>
      </c>
      <c r="DC34" s="109">
        <v>8.8933326246385294E-2</v>
      </c>
      <c r="DD34" s="109">
        <v>0</v>
      </c>
      <c r="DE34" s="109">
        <v>6.6422514458690003</v>
      </c>
      <c r="DF34" s="109">
        <v>0</v>
      </c>
      <c r="DG34" s="109">
        <v>13.1337557296638</v>
      </c>
      <c r="DH34" s="109">
        <v>0.117741113664798</v>
      </c>
      <c r="DI34" s="109">
        <v>0.14324432162623901</v>
      </c>
      <c r="DJ34" s="109">
        <v>0.40769483967911702</v>
      </c>
      <c r="DK34" s="109">
        <v>3.2405422558467101</v>
      </c>
      <c r="DL34" s="109">
        <v>6.5792793313447602</v>
      </c>
      <c r="DM34" s="109">
        <v>16.269566251646499</v>
      </c>
      <c r="DN34" s="109">
        <v>1.22612822481086</v>
      </c>
      <c r="DO34" s="109">
        <v>1.06996018121718</v>
      </c>
      <c r="DP34" s="109">
        <v>369.47697415902798</v>
      </c>
      <c r="DQ34" s="109">
        <v>0</v>
      </c>
      <c r="DR34" s="109">
        <v>0.41925122627142197</v>
      </c>
      <c r="DS34" s="109">
        <v>0.60331277476994205</v>
      </c>
      <c r="DT34" s="109">
        <v>1004.2469384658</v>
      </c>
      <c r="DU34" s="109">
        <v>32462.059367272799</v>
      </c>
      <c r="DV34" s="109">
        <v>3606.8964450457102</v>
      </c>
      <c r="DW34" s="109">
        <v>36068.955812318498</v>
      </c>
      <c r="DX34" s="109">
        <v>0</v>
      </c>
      <c r="DY34" s="109">
        <v>16.5694321948862</v>
      </c>
      <c r="DZ34" s="109">
        <v>4.5235615707729597E-2</v>
      </c>
      <c r="EA34" s="109">
        <v>0</v>
      </c>
      <c r="EB34" s="109">
        <v>0</v>
      </c>
      <c r="EC34" s="109">
        <v>0</v>
      </c>
      <c r="ED34" s="109">
        <v>9.2134250456080895E-4</v>
      </c>
      <c r="EE34" s="109">
        <v>3.7397990487056301E-3</v>
      </c>
      <c r="EF34" s="109">
        <v>1.5457233089171501E-2</v>
      </c>
      <c r="EG34" s="109">
        <v>1.4049600380946601</v>
      </c>
      <c r="EH34" s="109">
        <v>122.069751526711</v>
      </c>
      <c r="EI34" s="109">
        <v>122.60421188748801</v>
      </c>
      <c r="EJ34" s="109">
        <v>78.688528266373396</v>
      </c>
      <c r="EK34" s="109">
        <v>32.202355771064298</v>
      </c>
      <c r="EL34" s="109">
        <v>183.63572740675801</v>
      </c>
      <c r="EM34" s="109">
        <v>71.162876121077801</v>
      </c>
      <c r="EN34" s="109">
        <v>0</v>
      </c>
      <c r="EO34" s="109">
        <v>6.7125372646417202E-3</v>
      </c>
      <c r="EP34" s="109">
        <v>39.546103594005601</v>
      </c>
      <c r="EQ34" s="109">
        <v>3528.8698245874798</v>
      </c>
      <c r="ER34" s="109">
        <v>3270.3177829816</v>
      </c>
      <c r="ES34" s="109">
        <v>258.55204160588301</v>
      </c>
      <c r="ET34" s="109">
        <v>0.41459758177218398</v>
      </c>
      <c r="EU34" s="109">
        <v>0.54605157694737005</v>
      </c>
      <c r="EV34" s="109">
        <v>1198.68105255463</v>
      </c>
      <c r="EW34" s="109">
        <v>23.542374751324299</v>
      </c>
      <c r="EX34" s="109">
        <v>241.24967443429901</v>
      </c>
      <c r="EY34" s="109">
        <v>50.808320551872001</v>
      </c>
      <c r="EZ34" s="109">
        <v>24.602231087913701</v>
      </c>
      <c r="FA34" s="109">
        <v>604.82103389496001</v>
      </c>
      <c r="FB34" s="109">
        <v>0.27471894813248598</v>
      </c>
      <c r="FC34" s="109">
        <v>12.072613529510701</v>
      </c>
      <c r="FD34" s="109">
        <v>234.60397729805899</v>
      </c>
      <c r="FE34" s="109">
        <v>355.46911589885201</v>
      </c>
      <c r="FF34" s="109">
        <v>8.2740106649683796</v>
      </c>
      <c r="FG34" s="109">
        <v>0</v>
      </c>
      <c r="FH34" s="109">
        <v>22370.300671122299</v>
      </c>
      <c r="FI34" s="109">
        <v>79.220837259272798</v>
      </c>
      <c r="FJ34" s="109">
        <v>12.4909775364038</v>
      </c>
      <c r="FK34" s="109">
        <v>468.42736504246199</v>
      </c>
      <c r="FL34" s="109">
        <v>1.0018695679271601</v>
      </c>
      <c r="FM34" s="109">
        <v>65.411854090774696</v>
      </c>
      <c r="FN34" s="109">
        <v>19.4012934928401</v>
      </c>
      <c r="FO34" s="109">
        <v>0</v>
      </c>
      <c r="FP34" s="109">
        <v>1.0440585073487101</v>
      </c>
      <c r="FQ34" s="109">
        <v>836.01053605438904</v>
      </c>
      <c r="FR34" s="109">
        <v>11.7866585111568</v>
      </c>
      <c r="FS34" s="109">
        <v>173.81224411621099</v>
      </c>
      <c r="FU34" s="45">
        <f t="shared" si="0"/>
        <v>-9.1999363318684694E-8</v>
      </c>
      <c r="FV34" s="45">
        <f t="shared" si="1"/>
        <v>2.7630695093303831E-7</v>
      </c>
      <c r="FW34" s="45">
        <f t="shared" si="2"/>
        <v>-4.3855914100369483E-3</v>
      </c>
      <c r="FX34" s="45">
        <f t="shared" si="3"/>
        <v>2.1544837088000142E-5</v>
      </c>
      <c r="FY34" s="45">
        <f t="shared" si="4"/>
        <v>2.3241823324491777E-5</v>
      </c>
      <c r="FZ34" s="45">
        <f t="shared" si="5"/>
        <v>5.5734619200854063E-3</v>
      </c>
      <c r="GA34" s="45">
        <f t="shared" si="6"/>
        <v>-5.7434214266223539E-8</v>
      </c>
      <c r="GB34" s="45">
        <f t="shared" si="7"/>
        <v>3.9837582334543966E-7</v>
      </c>
      <c r="GC34" s="45">
        <f t="shared" si="8"/>
        <v>-9.6987436115582069E-7</v>
      </c>
      <c r="GD34" s="45">
        <f t="shared" si="9"/>
        <v>7.3848821642135604E-7</v>
      </c>
      <c r="GE34" s="45">
        <f t="shared" si="10"/>
        <v>3.8978367932263029E-7</v>
      </c>
      <c r="GF34" s="45">
        <f t="shared" si="11"/>
        <v>-1.486756418511009E-6</v>
      </c>
      <c r="GG34" s="45">
        <f t="shared" si="12"/>
        <v>2.249816802891276E-7</v>
      </c>
      <c r="GH34" s="45">
        <f t="shared" si="13"/>
        <v>5.8989062563799648E-6</v>
      </c>
      <c r="GI34" s="45">
        <f t="shared" si="14"/>
        <v>-1.2189184312625192E-6</v>
      </c>
      <c r="GJ34" s="45">
        <f t="shared" si="15"/>
        <v>-4.2041476315091504E-6</v>
      </c>
      <c r="GK34" s="45">
        <f t="shared" si="16"/>
        <v>-3.7322600357728369E-6</v>
      </c>
      <c r="GL34" s="45">
        <f t="shared" si="17"/>
        <v>1.6920505726028913E-6</v>
      </c>
      <c r="GM34" s="55">
        <f t="shared" si="18"/>
        <v>-0.45286482485856044</v>
      </c>
      <c r="GN34" s="45">
        <f t="shared" si="19"/>
        <v>4.2963299833196557E-6</v>
      </c>
      <c r="GO34" s="45">
        <f t="shared" si="20"/>
        <v>8.1633313484589903E-6</v>
      </c>
      <c r="GP34" s="45">
        <f t="shared" si="21"/>
        <v>-1.764258052160885E-5</v>
      </c>
      <c r="GQ34" s="45">
        <f t="shared" si="22"/>
        <v>0</v>
      </c>
      <c r="GR34" s="45">
        <f t="shared" si="23"/>
        <v>-2.3332712377607922E-6</v>
      </c>
      <c r="GS34" s="45">
        <f t="shared" si="24"/>
        <v>-4.130026046448721E-7</v>
      </c>
      <c r="GT34" s="45">
        <f t="shared" si="25"/>
        <v>-3.0019279291198736E-7</v>
      </c>
      <c r="GU34" s="45">
        <f t="shared" si="26"/>
        <v>-3.9208724861715838E-6</v>
      </c>
      <c r="GV34" s="45">
        <f t="shared" si="27"/>
        <v>4.829091700641813E-8</v>
      </c>
      <c r="GW34" s="45">
        <f t="shared" si="28"/>
        <v>-1.3040036940433106E-7</v>
      </c>
      <c r="GX34" s="45">
        <f t="shared" si="29"/>
        <v>3.5900913790839331E-7</v>
      </c>
      <c r="GY34" s="45">
        <f t="shared" si="30"/>
        <v>1.021867103258438E-5</v>
      </c>
      <c r="GZ34" s="45">
        <f t="shared" si="31"/>
        <v>1.6767167783210374E-6</v>
      </c>
      <c r="HA34" s="45">
        <f t="shared" si="32"/>
        <v>-9.0004909901622288E-7</v>
      </c>
      <c r="HB34" s="45">
        <f t="shared" si="33"/>
        <v>2.9094833122788994E-6</v>
      </c>
      <c r="HC34" s="45">
        <f t="shared" si="34"/>
        <v>-8.016199628104034E-4</v>
      </c>
      <c r="HD34" s="45">
        <f t="shared" si="35"/>
        <v>0</v>
      </c>
      <c r="HE34" s="45">
        <f t="shared" si="36"/>
        <v>-2.20972841538122E-7</v>
      </c>
      <c r="HF34" s="45">
        <f t="shared" si="37"/>
        <v>0</v>
      </c>
      <c r="HG34" s="45">
        <f t="shared" si="38"/>
        <v>-7.4176069903161052E-7</v>
      </c>
      <c r="HH34" s="45">
        <f t="shared" si="39"/>
        <v>1.541310089430505E-5</v>
      </c>
      <c r="HI34" s="45">
        <f t="shared" si="40"/>
        <v>1.409908258194091E-4</v>
      </c>
      <c r="HJ34" s="45">
        <f t="shared" si="41"/>
        <v>0</v>
      </c>
      <c r="HK34" s="45">
        <f t="shared" si="42"/>
        <v>0</v>
      </c>
      <c r="HL34" s="45">
        <f t="shared" si="43"/>
        <v>0</v>
      </c>
      <c r="HM34" s="45">
        <f t="shared" si="44"/>
        <v>4.0708083434880828E-5</v>
      </c>
      <c r="HN34" s="45">
        <f t="shared" si="45"/>
        <v>-7.3782288956710264E-5</v>
      </c>
      <c r="HO34" s="45">
        <f t="shared" si="46"/>
        <v>-1.7267399547140902E-5</v>
      </c>
      <c r="HP34" s="45">
        <f t="shared" si="47"/>
        <v>3.0363482092257017E-7</v>
      </c>
      <c r="HQ34" s="45">
        <f t="shared" si="48"/>
        <v>-4.9260505934545405E-8</v>
      </c>
      <c r="HR34" s="45">
        <f t="shared" si="49"/>
        <v>-2.4184569028992499E-6</v>
      </c>
      <c r="HS34" s="45">
        <f t="shared" si="50"/>
        <v>-7.553764946325467E-7</v>
      </c>
      <c r="HT34" s="45">
        <f t="shared" si="51"/>
        <v>1.429567509655956E-5</v>
      </c>
      <c r="HU34" s="45">
        <f t="shared" si="52"/>
        <v>0</v>
      </c>
      <c r="HV34" s="45">
        <f t="shared" si="53"/>
        <v>0</v>
      </c>
      <c r="HW34" s="45">
        <f t="shared" si="54"/>
        <v>0</v>
      </c>
      <c r="HX34" s="45">
        <f t="shared" si="55"/>
        <v>-1.1973626846054644E-4</v>
      </c>
    </row>
    <row r="35" spans="1:232" x14ac:dyDescent="0.25">
      <c r="A35" s="22" t="s">
        <v>34</v>
      </c>
      <c r="B35" s="109">
        <v>6281.4</v>
      </c>
      <c r="C35" s="109">
        <v>145.30000000000001</v>
      </c>
      <c r="D35" s="109">
        <v>33985.067000000003</v>
      </c>
      <c r="E35" s="109">
        <v>3586.482</v>
      </c>
      <c r="F35" s="109">
        <v>2678.1050937</v>
      </c>
      <c r="G35" s="109">
        <v>40478.375999999997</v>
      </c>
      <c r="H35" s="109">
        <v>614.1</v>
      </c>
      <c r="I35" s="109">
        <v>0.10857132</v>
      </c>
      <c r="J35" s="109">
        <v>1.7371319999999999E-2</v>
      </c>
      <c r="L35" s="109">
        <v>0.4278393285</v>
      </c>
      <c r="M35" s="109">
        <v>3.2571509999999998E-2</v>
      </c>
      <c r="N35" s="109">
        <v>0.12050831269999999</v>
      </c>
      <c r="P35" s="109">
        <v>3.9944517300000003E-2</v>
      </c>
      <c r="T35" s="109">
        <v>0.43173521840000001</v>
      </c>
      <c r="Z35" s="109">
        <v>1.7638010918</v>
      </c>
      <c r="AA35" s="109">
        <v>86.8</v>
      </c>
      <c r="AB35" s="109">
        <v>0.30342822000000003</v>
      </c>
      <c r="AC35" s="109">
        <v>2.9910035000000001E-2</v>
      </c>
      <c r="AD35" s="109">
        <v>6.2920773399999996</v>
      </c>
      <c r="AG35" s="109">
        <v>1.6347079300000001E-2</v>
      </c>
      <c r="AH35" s="109">
        <v>0.43947878350000003</v>
      </c>
      <c r="AL35" s="109">
        <v>0.31857143999999998</v>
      </c>
      <c r="AO35" s="109">
        <v>0.17371433999999999</v>
      </c>
      <c r="AP35" s="109">
        <v>2.7149403E-3</v>
      </c>
      <c r="AW35" s="109">
        <v>7.058845E-4</v>
      </c>
      <c r="AX35" s="109">
        <v>0.48685717000000001</v>
      </c>
      <c r="AY35" s="109">
        <v>0.3</v>
      </c>
      <c r="BG35" s="109" t="s">
        <v>34</v>
      </c>
      <c r="BH35" s="109">
        <v>0.156941077140517</v>
      </c>
      <c r="BI35" s="109">
        <v>0.316036405543974</v>
      </c>
      <c r="BJ35" s="109">
        <v>0</v>
      </c>
      <c r="BK35" s="109">
        <v>1.7371280418075102E-2</v>
      </c>
      <c r="BL35" s="109">
        <v>0</v>
      </c>
      <c r="BM35" s="109">
        <v>0.12103499440899999</v>
      </c>
      <c r="BN35" s="109">
        <v>0.10857129057819</v>
      </c>
      <c r="BO35" s="109">
        <v>0.35709919088609199</v>
      </c>
      <c r="BP35" s="109">
        <v>7.5244475420305698E-2</v>
      </c>
      <c r="BQ35" s="109">
        <v>0.175414283577219</v>
      </c>
      <c r="BR35" s="109">
        <v>0.252425309090207</v>
      </c>
      <c r="BS35" s="109">
        <v>3.2571464660566402E-2</v>
      </c>
      <c r="BT35" s="109">
        <v>0</v>
      </c>
      <c r="BU35" s="109">
        <v>3.8562645554071101E-2</v>
      </c>
      <c r="BV35" s="109">
        <v>8.19455842814861E-2</v>
      </c>
      <c r="BW35" s="109">
        <v>0</v>
      </c>
      <c r="BX35" s="109">
        <v>0</v>
      </c>
      <c r="BY35" s="109">
        <v>9.5866926943050206E-3</v>
      </c>
      <c r="BZ35" s="109">
        <v>3.0357851659453101E-2</v>
      </c>
      <c r="CA35" s="109">
        <v>0</v>
      </c>
      <c r="CB35" s="109">
        <v>0</v>
      </c>
      <c r="CC35" s="109">
        <v>14.8823109050215</v>
      </c>
      <c r="CD35" s="109">
        <v>0</v>
      </c>
      <c r="CE35" s="109">
        <v>0.125203299056972</v>
      </c>
      <c r="CF35" s="109">
        <v>0.306532225279739</v>
      </c>
      <c r="CG35" s="109">
        <v>0</v>
      </c>
      <c r="CH35" s="109">
        <v>0</v>
      </c>
      <c r="CI35" s="109">
        <v>0</v>
      </c>
      <c r="CJ35" s="109">
        <v>0</v>
      </c>
      <c r="CK35" s="109">
        <v>0</v>
      </c>
      <c r="CL35" s="109">
        <v>0</v>
      </c>
      <c r="CM35" s="109">
        <v>0</v>
      </c>
      <c r="CN35" s="109">
        <v>6281.3939865892698</v>
      </c>
      <c r="CO35" s="109">
        <v>0</v>
      </c>
      <c r="CP35" s="109">
        <v>0</v>
      </c>
      <c r="CQ35" s="109">
        <v>0.61487331644246701</v>
      </c>
      <c r="CR35" s="109">
        <v>12.8951927043222</v>
      </c>
      <c r="CS35" s="109">
        <v>0.18489192667134</v>
      </c>
      <c r="CT35" s="109">
        <v>0.48685683871360302</v>
      </c>
      <c r="CU35" s="109">
        <v>0.29239007882790802</v>
      </c>
      <c r="CV35" s="109">
        <v>0</v>
      </c>
      <c r="CW35" s="109">
        <v>9.0291842869177602E-2</v>
      </c>
      <c r="CX35" s="109">
        <v>1.7638008752065499</v>
      </c>
      <c r="CY35" s="109">
        <v>1.7638008752065499</v>
      </c>
      <c r="CZ35" s="109">
        <v>86.799932693038301</v>
      </c>
      <c r="DA35" s="109">
        <v>0.30000007373633802</v>
      </c>
      <c r="DB35" s="109">
        <v>4.0796078189606802E-2</v>
      </c>
      <c r="DC35" s="109">
        <v>0.26018258693815199</v>
      </c>
      <c r="DD35" s="109">
        <v>0</v>
      </c>
      <c r="DE35" s="109">
        <v>9.5494829511639896</v>
      </c>
      <c r="DF35" s="109">
        <v>8.5991937964548501E-2</v>
      </c>
      <c r="DG35" s="109">
        <v>2.3820976254858302</v>
      </c>
      <c r="DH35" s="109">
        <v>0.20617891441899899</v>
      </c>
      <c r="DI35" s="109">
        <v>7.7766117164635596E-3</v>
      </c>
      <c r="DJ35" s="109">
        <v>2.2133439375651001E-2</v>
      </c>
      <c r="DK35" s="109">
        <v>2.07638337439441</v>
      </c>
      <c r="DL35" s="109">
        <v>4.21568912801688</v>
      </c>
      <c r="DM35" s="109">
        <v>2.14997688237283E-2</v>
      </c>
      <c r="DN35" s="109">
        <v>0</v>
      </c>
      <c r="DO35" s="109">
        <v>1.6347024976218101E-2</v>
      </c>
      <c r="DP35" s="109">
        <v>145.30010955505199</v>
      </c>
      <c r="DQ35" s="109">
        <v>0</v>
      </c>
      <c r="DR35" s="109">
        <v>0.18018652652876699</v>
      </c>
      <c r="DS35" s="109">
        <v>0.25929268312968101</v>
      </c>
      <c r="DT35" s="109">
        <v>630.17563442737696</v>
      </c>
      <c r="DU35" s="109">
        <v>30608.2622309976</v>
      </c>
      <c r="DV35" s="109">
        <v>3400.91825575652</v>
      </c>
      <c r="DW35" s="109">
        <v>34009.1804867541</v>
      </c>
      <c r="DX35" s="109">
        <v>6.4158991082799996E-4</v>
      </c>
      <c r="DY35" s="109">
        <v>17.756600420741002</v>
      </c>
      <c r="DZ35" s="109">
        <v>2.71495187592288E-3</v>
      </c>
      <c r="EA35" s="109">
        <v>0</v>
      </c>
      <c r="EB35" s="109">
        <v>0</v>
      </c>
      <c r="EC35" s="109">
        <v>0</v>
      </c>
      <c r="ED35" s="109">
        <v>0</v>
      </c>
      <c r="EE35" s="109">
        <v>0</v>
      </c>
      <c r="EF35" s="109">
        <v>0</v>
      </c>
      <c r="EG35" s="109">
        <v>7.0588150589526904E-4</v>
      </c>
      <c r="EH35" s="109">
        <v>99.524113111438098</v>
      </c>
      <c r="EI35" s="109">
        <v>179.67464626760301</v>
      </c>
      <c r="EJ35" s="109">
        <v>381.13561119165303</v>
      </c>
      <c r="EK35" s="109">
        <v>2.5921464858876599</v>
      </c>
      <c r="EL35" s="109">
        <v>40.0886978285575</v>
      </c>
      <c r="EM35" s="109">
        <v>72.818237381019301</v>
      </c>
      <c r="EN35" s="109">
        <v>0.60719972012323797</v>
      </c>
      <c r="EO35" s="109">
        <v>2.4798260012015099E-3</v>
      </c>
      <c r="EP35" s="109">
        <v>11.225458617701999</v>
      </c>
      <c r="EQ35" s="109">
        <v>3586.4844114214802</v>
      </c>
      <c r="ER35" s="109">
        <v>2678.1073840966201</v>
      </c>
      <c r="ES35" s="109">
        <v>908.37702732485695</v>
      </c>
      <c r="ET35" s="109">
        <v>25.980791048132399</v>
      </c>
      <c r="EU35" s="109">
        <v>0.69846328124913803</v>
      </c>
      <c r="EV35" s="109">
        <v>574.37491974404304</v>
      </c>
      <c r="EW35" s="109">
        <v>5.1153289433797902</v>
      </c>
      <c r="EX35" s="109">
        <v>301.42959237156703</v>
      </c>
      <c r="EY35" s="109">
        <v>11.0452882202637</v>
      </c>
      <c r="EZ35" s="109">
        <v>10.4655283785556</v>
      </c>
      <c r="FA35" s="109">
        <v>753.43933256612399</v>
      </c>
      <c r="FB35" s="109">
        <v>0</v>
      </c>
      <c r="FC35" s="109">
        <v>11.243964111043899</v>
      </c>
      <c r="FD35" s="109">
        <v>167.88874024327899</v>
      </c>
      <c r="FE35" s="109">
        <v>201.688204954887</v>
      </c>
      <c r="FF35" s="109">
        <v>17.989730008763299</v>
      </c>
      <c r="FG35" s="109">
        <v>0</v>
      </c>
      <c r="FH35" s="109">
        <v>40475.575300646196</v>
      </c>
      <c r="FI35" s="109">
        <v>119.363849640046</v>
      </c>
      <c r="FJ35" s="109">
        <v>0</v>
      </c>
      <c r="FK35" s="109">
        <v>1157.54066675374</v>
      </c>
      <c r="FL35" s="109">
        <v>6.6749482962332907E-2</v>
      </c>
      <c r="FM35" s="109">
        <v>93.742423429966294</v>
      </c>
      <c r="FN35" s="109">
        <v>0.31857119551183</v>
      </c>
      <c r="FO35" s="109">
        <v>0</v>
      </c>
      <c r="FP35" s="109">
        <v>2.1111189621455302</v>
      </c>
      <c r="FQ35" s="109">
        <v>614.09993698969902</v>
      </c>
      <c r="FR35" s="109">
        <v>0.17371425113477301</v>
      </c>
      <c r="FS35" s="109">
        <v>289.32465233570701</v>
      </c>
      <c r="FU35" s="45">
        <f t="shared" ref="FU35:FU51" si="56">(CN35-B35)/(B35+1E-50)</f>
        <v>-9.5733606039938035E-7</v>
      </c>
      <c r="FV35" s="45">
        <f t="shared" ref="FV35:FV51" si="57">(DP35-C35)/(C35+1E-50)</f>
        <v>7.5399209895285524E-7</v>
      </c>
      <c r="FW35" s="45">
        <f t="shared" ref="FW35:FW51" si="58">(DW35-D35)/(D35+1E-50)</f>
        <v>7.0953182920300878E-4</v>
      </c>
      <c r="FX35" s="45">
        <f t="shared" ref="FX35:FX51" si="59">(EQ35-E35)/(E35+1E-50)</f>
        <v>6.7236402698985939E-7</v>
      </c>
      <c r="FY35" s="45">
        <f t="shared" ref="FY35:FY51" si="60">(ER35-F35)/(F35+1E-50)</f>
        <v>8.5523029901658923E-7</v>
      </c>
      <c r="FZ35" s="45">
        <f t="shared" ref="FZ35:FZ51" si="61">(FH35-G35)/(G35+1E-50)</f>
        <v>-6.9190012805853566E-5</v>
      </c>
      <c r="GA35" s="45">
        <f t="shared" ref="GA35:GA51" si="62">(FQ35-H35)/(H35+1E-50)</f>
        <v>-1.0260592901043192E-7</v>
      </c>
      <c r="GB35" s="45">
        <f t="shared" ref="GB35:GB51" si="63">(BN35-I35)/(I35+1E-50)</f>
        <v>-2.7099062627410162E-7</v>
      </c>
      <c r="GC35" s="45">
        <f t="shared" ref="GC35:GC51" si="64">(BK35-J35)/(J35+1E-50)</f>
        <v>-2.2785789967283523E-6</v>
      </c>
      <c r="GD35" s="45">
        <f t="shared" ref="GD35:GD51" si="65">(BL35-K35)/(K35+1E-50)</f>
        <v>0</v>
      </c>
      <c r="GE35" s="45">
        <f t="shared" ref="GE35:GE51" si="66">(BR35+BQ35-L35)/(L35+1E-50)</f>
        <v>6.1744540156167237E-7</v>
      </c>
      <c r="GF35" s="45">
        <f t="shared" ref="GF35:GF51" si="67">(BS35-M35)/(M35+1E-50)</f>
        <v>-1.3919966742841867E-6</v>
      </c>
      <c r="GG35" s="45">
        <f t="shared" ref="GG35:GG51" si="68">(BU35+BV35-N35)/(N35+1E-50)</f>
        <v>-6.8762428862382865E-7</v>
      </c>
      <c r="GH35" s="45">
        <f t="shared" ref="GH35:GH51" si="69">(BX35-O35)/(O35+1E-50)</f>
        <v>0</v>
      </c>
      <c r="GI35" s="45">
        <f t="shared" ref="GI35:GI51" si="70">(BY35+BZ35-P35)/(P35+1E-50)</f>
        <v>6.7728339067150141E-7</v>
      </c>
      <c r="GJ35" s="45">
        <f t="shared" ref="GJ35:GJ51" si="71">(CA35-Q35)/(Q35+1E-50)</f>
        <v>0</v>
      </c>
      <c r="GK35" s="45">
        <f t="shared" ref="GK35:GK51" si="72">(CD35-R35)/(R35+1E-50)</f>
        <v>0</v>
      </c>
      <c r="GL35" s="45">
        <f t="shared" ref="GL35:GL51" si="73">(CG35-S35)/(S35+1E-50)</f>
        <v>0</v>
      </c>
      <c r="GM35" s="55">
        <f t="shared" ref="GM35:GM51" si="74">(CE35+CF35-T35)/(T35+1E-50)</f>
        <v>7.0862115940899766E-7</v>
      </c>
      <c r="GN35" s="45">
        <f t="shared" ref="GN35:GN51" si="75">(CH35-U35)/(U35+1E-50)</f>
        <v>0</v>
      </c>
      <c r="GO35" s="45">
        <f t="shared" ref="GO35:GO51" si="76">(CJ35-V35)/(V35+1E-50)</f>
        <v>0</v>
      </c>
      <c r="GP35" s="45">
        <f t="shared" ref="GP35:GP51" si="77">(CO35-W35)/(W35+1E-50)</f>
        <v>0</v>
      </c>
      <c r="GQ35" s="45">
        <f t="shared" ref="GQ35:GQ51" si="78">(CP35-X35)/(X35+1E-50)</f>
        <v>0</v>
      </c>
      <c r="GR35" s="45">
        <f t="shared" ref="GR35:GR51" si="79">(BW35-Y35)/(Y35+1E-50)</f>
        <v>0</v>
      </c>
      <c r="GS35" s="45">
        <f t="shared" ref="GS35:GS51" si="80">(CY35-Z35)/(Z35+1E-50)</f>
        <v>-1.2279924934344872E-7</v>
      </c>
      <c r="GT35" s="45">
        <f t="shared" ref="GT35:GT51" si="81">(CZ35-AA35)/(AA35+1E-50)</f>
        <v>-7.7542582599706143E-7</v>
      </c>
      <c r="GU35" s="45">
        <f t="shared" ref="GU35:GU51" si="82">(DB35+DC35+EO35-AB35)/(AB35+1E-50)</f>
        <v>9.9763723230019669E-5</v>
      </c>
      <c r="GV35" s="45">
        <f t="shared" ref="GV35:GV51" si="83">(DI35+DJ35-AC35)/(AC35+1E-50)</f>
        <v>5.3801724262620272E-7</v>
      </c>
      <c r="GW35" s="45">
        <f t="shared" ref="GW35:GW51" si="84">(DK35+DL35-AD35)/(AD35+1E-50)</f>
        <v>-7.6883808760880243E-7</v>
      </c>
      <c r="GX35" s="45">
        <f t="shared" ref="GX35:GX51" si="85">(CI35-AE35)/(AE35+1E-50)</f>
        <v>0</v>
      </c>
      <c r="GY35" s="45">
        <f t="shared" ref="GY35:GY51" si="86">(DM35-AF35)/(AF35+1E-50)</f>
        <v>2.1499768823728298E+48</v>
      </c>
      <c r="GZ35" s="45">
        <f t="shared" ref="GZ35:GZ51" si="87">(DO35-AG35)/(AG35+1E-50)</f>
        <v>-3.3231491022331247E-6</v>
      </c>
      <c r="HA35" s="45">
        <f t="shared" ref="HA35:HA51" si="88">(DR35+DS35-AH35)/(AH35+1E-50)</f>
        <v>9.6969060617866701E-7</v>
      </c>
      <c r="HB35" s="45">
        <f t="shared" ref="HB35:HB51" si="89">(CL35-AI35)/(AI35+1E-50)</f>
        <v>0</v>
      </c>
      <c r="HC35" s="45">
        <f t="shared" ref="HC35:HC51" si="90">(FB35-AJ35)/(AJ35+1E-50)</f>
        <v>0</v>
      </c>
      <c r="HD35" s="45">
        <f t="shared" ref="HD35:HD51" si="91">(FG35-AK35)/(AK35+1E-50)</f>
        <v>0</v>
      </c>
      <c r="HE35" s="45">
        <f t="shared" ref="HE35:HE51" si="92">(FN35-AL35)/(AL35+1E-50)</f>
        <v>-7.6745162713585258E-7</v>
      </c>
      <c r="HF35" s="45">
        <f t="shared" ref="HF35:HF51" si="93">(CK35-AM35)/(AM35+1E-50)</f>
        <v>0</v>
      </c>
      <c r="HG35" s="45">
        <f t="shared" ref="HG35:HG51" si="94">(CM35-AN35)/(AN35+1E-50)</f>
        <v>0</v>
      </c>
      <c r="HH35" s="45">
        <f t="shared" ref="HH35:HH51" si="95">(FR35-AO35)/(AO35+1E-50)</f>
        <v>-5.1155953493875588E-7</v>
      </c>
      <c r="HI35" s="45">
        <f t="shared" ref="HI35:HI51" si="96">(DZ35-AP35)/(AP35+1E-50)</f>
        <v>4.2637854246668151E-6</v>
      </c>
      <c r="HJ35" s="45">
        <f t="shared" ref="HJ35:HJ51" si="97">(EA35-AQ35)/(AQ35+1E-50)</f>
        <v>0</v>
      </c>
      <c r="HK35" s="45">
        <f t="shared" ref="HK35:HK51" si="98">(EB35-AR35)/(AR35+1E-50)</f>
        <v>0</v>
      </c>
      <c r="HL35" s="45">
        <f t="shared" ref="HL35:HL51" si="99">(EC35-AS35)/(AS35+1E-50)</f>
        <v>0</v>
      </c>
      <c r="HM35" s="45">
        <f t="shared" ref="HM35:HM51" si="100">(ED35-AT35)/(AT35+1E-50)</f>
        <v>0</v>
      </c>
      <c r="HN35" s="45">
        <f t="shared" ref="HN35:HN51" si="101">(EE35-AU35)/(AU35+1E-50)</f>
        <v>0</v>
      </c>
      <c r="HO35" s="45">
        <f t="shared" ref="HO35:HO51" si="102">(EF35-AV35)/(AV35+1E-50)</f>
        <v>0</v>
      </c>
      <c r="HP35" s="45">
        <f t="shared" ref="HP35:HP51" si="103">(EG35-AW35)/(AW35+1E-50)</f>
        <v>-4.2416354672263045E-6</v>
      </c>
      <c r="HQ35" s="45">
        <f t="shared" ref="HQ35:HQ51" si="104">(CT35-AX35)/(AX35+1E-50)</f>
        <v>-6.8045911079376113E-7</v>
      </c>
      <c r="HR35" s="45">
        <f t="shared" ref="HR35:HR51" si="105">(DA35-AY35)/(AY35+1E-50)</f>
        <v>2.4578779345141299E-7</v>
      </c>
      <c r="HS35" s="45">
        <f t="shared" ref="HS35:HS51" si="106">(DN35-AZ35)/(AZ35+1E-50)</f>
        <v>0</v>
      </c>
      <c r="HT35" s="45">
        <f t="shared" ref="HT35:HT51" si="107">(FJ35-BA35)/(BA35+1E-50)</f>
        <v>0</v>
      </c>
      <c r="HU35" s="45">
        <f t="shared" ref="HU35:HU51" si="108">(CV35-BB35)/(BB35+1E-50)</f>
        <v>0</v>
      </c>
      <c r="HV35" s="45">
        <f t="shared" ref="HV35:HV51" si="109">(BJ35-BC35)/(BC35+1E-50)</f>
        <v>0</v>
      </c>
      <c r="HW35" s="45">
        <f t="shared" ref="HW35:HW51" si="110">(CB35-BD35)/(BD35+1E-50)</f>
        <v>0</v>
      </c>
      <c r="HX35" s="45">
        <f t="shared" si="55"/>
        <v>0</v>
      </c>
    </row>
    <row r="36" spans="1:232" x14ac:dyDescent="0.25">
      <c r="A36" s="22" t="s">
        <v>35</v>
      </c>
      <c r="B36" s="109">
        <v>10140.83063</v>
      </c>
      <c r="C36" s="109">
        <v>877.36365820000003</v>
      </c>
      <c r="D36" s="109">
        <v>51568.861349999999</v>
      </c>
      <c r="E36" s="109">
        <v>8473.7701894000002</v>
      </c>
      <c r="F36" s="109">
        <v>5634.4975052999998</v>
      </c>
      <c r="G36" s="109">
        <v>88266.044701999999</v>
      </c>
      <c r="H36" s="109">
        <v>857.13550701999998</v>
      </c>
      <c r="I36" s="109">
        <v>8.5856293365000003</v>
      </c>
      <c r="J36" s="109">
        <v>2.9874016365</v>
      </c>
      <c r="L36" s="109">
        <v>0.46222667410000001</v>
      </c>
      <c r="M36" s="109">
        <v>7.9090462585000001</v>
      </c>
      <c r="N36" s="109">
        <v>5.6976610800000001E-2</v>
      </c>
      <c r="O36" s="109">
        <v>3.9320773699999999E-2</v>
      </c>
      <c r="P36" s="109">
        <v>3.8332776408</v>
      </c>
      <c r="Q36" s="109">
        <v>2.154E-2</v>
      </c>
      <c r="R36" s="109">
        <v>0.21768843979999999</v>
      </c>
      <c r="S36" s="109">
        <v>9.3734999999999999E-3</v>
      </c>
      <c r="T36" s="109">
        <v>0.35070698309999998</v>
      </c>
      <c r="U36" s="109">
        <v>2.40110953E-2</v>
      </c>
      <c r="V36" s="109">
        <v>1.4364999999999999E-2</v>
      </c>
      <c r="Y36" s="109">
        <v>3.047813E-4</v>
      </c>
      <c r="Z36" s="109">
        <v>55.505990799000003</v>
      </c>
      <c r="AA36" s="109">
        <v>186.78852359999999</v>
      </c>
      <c r="AB36" s="109">
        <v>0.89186726169999997</v>
      </c>
      <c r="AC36" s="109">
        <v>1.0922926734</v>
      </c>
      <c r="AD36" s="109">
        <v>16.503880605999999</v>
      </c>
      <c r="AE36" s="109">
        <v>0.2124390736</v>
      </c>
      <c r="AG36" s="109">
        <v>0.34121277290000002</v>
      </c>
      <c r="AH36" s="109">
        <v>21.253262904</v>
      </c>
      <c r="AI36" s="109">
        <v>0.16711797040000001</v>
      </c>
      <c r="AJ36" s="109">
        <v>1.5795E-2</v>
      </c>
      <c r="AL36" s="109">
        <v>21.451396673000001</v>
      </c>
      <c r="AN36" s="109">
        <v>8.6175000000000002E-3</v>
      </c>
      <c r="AO36" s="109">
        <v>10.072650697</v>
      </c>
      <c r="AP36" s="109">
        <v>2.80379363E-2</v>
      </c>
      <c r="AQ36" s="109">
        <v>2.6586750000000002E-7</v>
      </c>
      <c r="AR36" s="109">
        <v>2.3630449999999998E-6</v>
      </c>
      <c r="AT36" s="109">
        <v>7.2452699999999998E-5</v>
      </c>
      <c r="AU36" s="109">
        <v>0.67264822970000004</v>
      </c>
      <c r="AV36" s="109">
        <v>0.30158194919999998</v>
      </c>
      <c r="AW36" s="109">
        <v>0.43214667280000002</v>
      </c>
      <c r="AX36" s="109">
        <v>5.3065751822999996</v>
      </c>
      <c r="AY36" s="109">
        <v>0.76372139999999999</v>
      </c>
      <c r="AZ36" s="109">
        <v>0.14536033270000001</v>
      </c>
      <c r="BA36" s="109">
        <v>0.99617685950000001</v>
      </c>
      <c r="BE36" s="109">
        <v>0.24827712569999999</v>
      </c>
      <c r="BG36" s="109" t="s">
        <v>35</v>
      </c>
      <c r="BH36" s="109">
        <v>0</v>
      </c>
      <c r="BI36" s="109">
        <v>0</v>
      </c>
      <c r="BJ36" s="109">
        <v>0</v>
      </c>
      <c r="BK36" s="109">
        <v>2.9873981626672799</v>
      </c>
      <c r="BL36" s="109">
        <v>0</v>
      </c>
      <c r="BM36" s="109">
        <v>8.5856210988799102</v>
      </c>
      <c r="BN36" s="109">
        <v>8.5856210988799102</v>
      </c>
      <c r="BO36" s="109">
        <v>0</v>
      </c>
      <c r="BP36" s="109">
        <v>0</v>
      </c>
      <c r="BQ36" s="109">
        <v>0.18951273850508699</v>
      </c>
      <c r="BR36" s="109">
        <v>0.27271345535928398</v>
      </c>
      <c r="BS36" s="109">
        <v>7.9090498632659596</v>
      </c>
      <c r="BT36" s="109">
        <v>0.248276850504249</v>
      </c>
      <c r="BU36" s="109">
        <v>1.8232521391803501E-2</v>
      </c>
      <c r="BV36" s="109">
        <v>3.8744078584540598E-2</v>
      </c>
      <c r="BW36" s="109">
        <v>3.04785342512806E-4</v>
      </c>
      <c r="BX36" s="109">
        <v>3.9320882180550097E-2</v>
      </c>
      <c r="BY36" s="109">
        <v>0.91998643584135198</v>
      </c>
      <c r="BZ36" s="109">
        <v>2.9132914429930001</v>
      </c>
      <c r="CA36" s="109">
        <v>2.1537568802394099E-2</v>
      </c>
      <c r="CB36" s="109">
        <v>0</v>
      </c>
      <c r="CC36" s="109">
        <v>315.92166813283302</v>
      </c>
      <c r="CD36" s="109">
        <v>0.21768919273669099</v>
      </c>
      <c r="CE36" s="109">
        <v>0.101705004854897</v>
      </c>
      <c r="CF36" s="109">
        <v>0.24900197523897</v>
      </c>
      <c r="CG36" s="109">
        <v>9.3721636435788094E-3</v>
      </c>
      <c r="CH36" s="109">
        <v>2.4009742512452199E-2</v>
      </c>
      <c r="CI36" s="109">
        <v>0.21243949796216799</v>
      </c>
      <c r="CJ36" s="109">
        <v>1.4362939648638299E-2</v>
      </c>
      <c r="CK36" s="109">
        <v>0</v>
      </c>
      <c r="CL36" s="109">
        <v>0.167116381213712</v>
      </c>
      <c r="CM36" s="109">
        <v>8.6176951228249307E-3</v>
      </c>
      <c r="CN36" s="109">
        <v>10140.8301838302</v>
      </c>
      <c r="CO36" s="109">
        <v>0</v>
      </c>
      <c r="CP36" s="109">
        <v>0</v>
      </c>
      <c r="CQ36" s="109">
        <v>7.1149677624554597</v>
      </c>
      <c r="CR36" s="109">
        <v>17.301239151661399</v>
      </c>
      <c r="CS36" s="109">
        <v>0.15072331781749401</v>
      </c>
      <c r="CT36" s="109">
        <v>5.3065739851181704</v>
      </c>
      <c r="CU36" s="109">
        <v>6.1937631668954403</v>
      </c>
      <c r="CV36" s="109">
        <v>0</v>
      </c>
      <c r="CW36" s="109">
        <v>0</v>
      </c>
      <c r="CX36" s="109">
        <v>55.505996530485397</v>
      </c>
      <c r="CY36" s="109">
        <v>55.505996530485397</v>
      </c>
      <c r="CZ36" s="109">
        <v>186.78851748145999</v>
      </c>
      <c r="DA36" s="109">
        <v>0.76371806648238205</v>
      </c>
      <c r="DB36" s="109">
        <v>0.31646391656355199</v>
      </c>
      <c r="DC36" s="109">
        <v>0.49889828928994601</v>
      </c>
      <c r="DD36" s="109">
        <v>0</v>
      </c>
      <c r="DE36" s="109">
        <v>11.243737042546799</v>
      </c>
      <c r="DF36" s="109">
        <v>0</v>
      </c>
      <c r="DG36" s="109">
        <v>0</v>
      </c>
      <c r="DH36" s="109">
        <v>0</v>
      </c>
      <c r="DI36" s="109">
        <v>0.28399626793606503</v>
      </c>
      <c r="DJ36" s="109">
        <v>0.80829692620803895</v>
      </c>
      <c r="DK36" s="109">
        <v>5.4462808439841597</v>
      </c>
      <c r="DL36" s="109">
        <v>11.057602340591</v>
      </c>
      <c r="DM36" s="109">
        <v>0</v>
      </c>
      <c r="DN36" s="109">
        <v>0.145359340591941</v>
      </c>
      <c r="DO36" s="109">
        <v>0.34121535786519303</v>
      </c>
      <c r="DP36" s="109">
        <v>877.36404496867704</v>
      </c>
      <c r="DQ36" s="109">
        <v>0</v>
      </c>
      <c r="DR36" s="109">
        <v>8.7138364987973098</v>
      </c>
      <c r="DS36" s="109">
        <v>12.539423953089001</v>
      </c>
      <c r="DT36" s="109">
        <v>946.70670982751096</v>
      </c>
      <c r="DU36" s="109">
        <v>45869.200941234099</v>
      </c>
      <c r="DV36" s="109">
        <v>5096.57819916481</v>
      </c>
      <c r="DW36" s="109">
        <v>50965.779140398903</v>
      </c>
      <c r="DX36" s="109">
        <v>0</v>
      </c>
      <c r="DY36" s="109">
        <v>21.0832094830938</v>
      </c>
      <c r="DZ36" s="109">
        <v>2.8037504428270001E-2</v>
      </c>
      <c r="EA36" s="109">
        <v>2.6586291251729202E-7</v>
      </c>
      <c r="EB36" s="109">
        <v>2.3630101637042001E-6</v>
      </c>
      <c r="EC36" s="109">
        <v>0</v>
      </c>
      <c r="ED36" s="109">
        <v>7.2453088137165202E-5</v>
      </c>
      <c r="EE36" s="109">
        <v>0.67264871307576402</v>
      </c>
      <c r="EF36" s="109">
        <v>0.301581970018301</v>
      </c>
      <c r="EG36" s="109">
        <v>0.43214681164340901</v>
      </c>
      <c r="EH36" s="109">
        <v>320.78162833808602</v>
      </c>
      <c r="EI36" s="109">
        <v>211.25586327396201</v>
      </c>
      <c r="EJ36" s="109">
        <v>187.208741949146</v>
      </c>
      <c r="EK36" s="109">
        <v>11.563309381270001</v>
      </c>
      <c r="EL36" s="109">
        <v>250.936520257918</v>
      </c>
      <c r="EM36" s="109">
        <v>160.38655792617499</v>
      </c>
      <c r="EN36" s="109">
        <v>0</v>
      </c>
      <c r="EO36" s="109">
        <v>7.6505394640457094E-2</v>
      </c>
      <c r="EP36" s="109">
        <v>26.545014452220698</v>
      </c>
      <c r="EQ36" s="109">
        <v>8473.8932986580494</v>
      </c>
      <c r="ER36" s="109">
        <v>5634.6179273162597</v>
      </c>
      <c r="ES36" s="109">
        <v>2839.2753713417801</v>
      </c>
      <c r="ET36" s="109">
        <v>1.0927649817842999E-2</v>
      </c>
      <c r="EU36" s="109">
        <v>1.5123406677910201</v>
      </c>
      <c r="EV36" s="109">
        <v>3124.3442679303998</v>
      </c>
      <c r="EW36" s="109">
        <v>1.1570594751897201E-2</v>
      </c>
      <c r="EX36" s="109">
        <v>122.02134020026</v>
      </c>
      <c r="EY36" s="109">
        <v>31.729750169571801</v>
      </c>
      <c r="EZ36" s="109">
        <v>10.1166941217268</v>
      </c>
      <c r="FA36" s="109">
        <v>304.42885113409699</v>
      </c>
      <c r="FB36" s="109">
        <v>1.5780500008267102E-2</v>
      </c>
      <c r="FC36" s="109">
        <v>13.591591117018501</v>
      </c>
      <c r="FD36" s="109">
        <v>488.89991118494498</v>
      </c>
      <c r="FE36" s="109">
        <v>571.10196346191401</v>
      </c>
      <c r="FF36" s="109">
        <v>23.0185378961671</v>
      </c>
      <c r="FG36" s="109">
        <v>0</v>
      </c>
      <c r="FH36" s="109">
        <v>87930.004403060695</v>
      </c>
      <c r="FI36" s="109">
        <v>138.332051585209</v>
      </c>
      <c r="FJ36" s="109">
        <v>0.99618870838801499</v>
      </c>
      <c r="FK36" s="109">
        <v>1809.2515974452799</v>
      </c>
      <c r="FL36" s="109">
        <v>0</v>
      </c>
      <c r="FM36" s="109">
        <v>111.711729987198</v>
      </c>
      <c r="FN36" s="109">
        <v>21.451369405050499</v>
      </c>
      <c r="FO36" s="109">
        <v>0</v>
      </c>
      <c r="FP36" s="109">
        <v>9.1208062656263897E-2</v>
      </c>
      <c r="FQ36" s="109">
        <v>857.13554758724501</v>
      </c>
      <c r="FR36" s="109">
        <v>10.0726462293956</v>
      </c>
      <c r="FS36" s="109">
        <v>347.581413467956</v>
      </c>
      <c r="FU36" s="45">
        <f t="shared" si="56"/>
        <v>-4.3997362457936858E-8</v>
      </c>
      <c r="FV36" s="45">
        <f t="shared" si="57"/>
        <v>4.4083051923656893E-7</v>
      </c>
      <c r="FW36" s="45">
        <f t="shared" si="58"/>
        <v>-1.1694697028657511E-2</v>
      </c>
      <c r="FX36" s="45">
        <f t="shared" si="59"/>
        <v>1.4528274345134543E-5</v>
      </c>
      <c r="FY36" s="45">
        <f t="shared" si="60"/>
        <v>2.1372272531247998E-5</v>
      </c>
      <c r="FZ36" s="45">
        <f t="shared" si="61"/>
        <v>-3.8071299113246653E-3</v>
      </c>
      <c r="GA36" s="45">
        <f t="shared" si="62"/>
        <v>4.7328858394890275E-8</v>
      </c>
      <c r="GB36" s="45">
        <f t="shared" si="63"/>
        <v>-9.5946607606694552E-7</v>
      </c>
      <c r="GC36" s="45">
        <f t="shared" si="64"/>
        <v>-1.1628274811473193E-6</v>
      </c>
      <c r="GD36" s="45">
        <f t="shared" si="65"/>
        <v>0</v>
      </c>
      <c r="GE36" s="45">
        <f t="shared" si="66"/>
        <v>-1.0389613061086722E-6</v>
      </c>
      <c r="GF36" s="45">
        <f t="shared" si="67"/>
        <v>4.5577757945647588E-7</v>
      </c>
      <c r="GG36" s="45">
        <f t="shared" si="68"/>
        <v>-1.899666503523152E-7</v>
      </c>
      <c r="GH36" s="45">
        <f t="shared" si="69"/>
        <v>2.7588610266429639E-6</v>
      </c>
      <c r="GI36" s="45">
        <f t="shared" si="70"/>
        <v>6.2096820145629831E-8</v>
      </c>
      <c r="GJ36" s="45">
        <f t="shared" si="71"/>
        <v>-1.1286896963328912E-4</v>
      </c>
      <c r="GK36" s="45">
        <f t="shared" si="72"/>
        <v>3.4587812365555773E-6</v>
      </c>
      <c r="GL36" s="45">
        <f t="shared" si="73"/>
        <v>-1.425674957263054E-4</v>
      </c>
      <c r="GM36" s="45">
        <f t="shared" si="74"/>
        <v>-8.5716370033570884E-9</v>
      </c>
      <c r="GN36" s="45">
        <f t="shared" si="75"/>
        <v>-5.634010156133453E-5</v>
      </c>
      <c r="GO36" s="45">
        <f t="shared" si="76"/>
        <v>-1.4342856677341181E-4</v>
      </c>
      <c r="GP36" s="45">
        <f t="shared" si="77"/>
        <v>0</v>
      </c>
      <c r="GQ36" s="45">
        <f t="shared" si="78"/>
        <v>0</v>
      </c>
      <c r="GR36" s="45">
        <f t="shared" si="79"/>
        <v>1.3263651037650046E-5</v>
      </c>
      <c r="GS36" s="45">
        <f t="shared" si="80"/>
        <v>1.03258861110835E-7</v>
      </c>
      <c r="GT36" s="45">
        <f t="shared" si="81"/>
        <v>-3.2756509244064556E-8</v>
      </c>
      <c r="GU36" s="45">
        <f t="shared" si="82"/>
        <v>3.7987037944044874E-7</v>
      </c>
      <c r="GV36" s="45">
        <f t="shared" si="83"/>
        <v>4.7674411514550424E-7</v>
      </c>
      <c r="GW36" s="45">
        <f t="shared" si="84"/>
        <v>1.5624053646389169E-7</v>
      </c>
      <c r="GX36" s="45">
        <f t="shared" si="85"/>
        <v>1.9975711661591054E-6</v>
      </c>
      <c r="GY36" s="45">
        <f t="shared" si="86"/>
        <v>0</v>
      </c>
      <c r="GZ36" s="45">
        <f t="shared" si="87"/>
        <v>7.575816025405215E-6</v>
      </c>
      <c r="HA36" s="45">
        <f t="shared" si="88"/>
        <v>-1.1537586949771031E-7</v>
      </c>
      <c r="HB36" s="45">
        <f t="shared" si="89"/>
        <v>-9.5093680482436085E-6</v>
      </c>
      <c r="HC36" s="45">
        <f t="shared" si="90"/>
        <v>-9.1801150572322528E-4</v>
      </c>
      <c r="HD36" s="45">
        <f t="shared" si="91"/>
        <v>0</v>
      </c>
      <c r="HE36" s="45">
        <f t="shared" si="92"/>
        <v>-1.2711503086528663E-6</v>
      </c>
      <c r="HF36" s="45">
        <f t="shared" si="93"/>
        <v>0</v>
      </c>
      <c r="HG36" s="45">
        <f t="shared" si="94"/>
        <v>2.264262546335839E-5</v>
      </c>
      <c r="HH36" s="45">
        <f t="shared" si="95"/>
        <v>-4.435381047746612E-7</v>
      </c>
      <c r="HI36" s="45">
        <f t="shared" si="96"/>
        <v>-1.5403121163355348E-5</v>
      </c>
      <c r="HJ36" s="45">
        <f t="shared" si="97"/>
        <v>-1.725477054547587E-5</v>
      </c>
      <c r="HK36" s="45">
        <f t="shared" si="98"/>
        <v>-1.4742121203673546E-5</v>
      </c>
      <c r="HL36" s="45">
        <f t="shared" si="99"/>
        <v>0</v>
      </c>
      <c r="HM36" s="45">
        <f t="shared" si="100"/>
        <v>5.3571111249584678E-6</v>
      </c>
      <c r="HN36" s="45">
        <f t="shared" si="101"/>
        <v>7.1861597582237891E-7</v>
      </c>
      <c r="HO36" s="45">
        <f t="shared" si="102"/>
        <v>6.9030328515146607E-8</v>
      </c>
      <c r="HP36" s="45">
        <f t="shared" si="103"/>
        <v>3.2128769635681215E-7</v>
      </c>
      <c r="HQ36" s="45">
        <f t="shared" si="104"/>
        <v>-2.2560348022955758E-7</v>
      </c>
      <c r="HR36" s="45">
        <f t="shared" si="105"/>
        <v>-4.3648346346491806E-6</v>
      </c>
      <c r="HS36" s="45">
        <f t="shared" si="106"/>
        <v>-6.8251636507942471E-6</v>
      </c>
      <c r="HT36" s="45">
        <f t="shared" si="107"/>
        <v>1.1894361831415194E-5</v>
      </c>
      <c r="HU36" s="45">
        <f t="shared" si="108"/>
        <v>0</v>
      </c>
      <c r="HV36" s="45">
        <f t="shared" si="109"/>
        <v>0</v>
      </c>
      <c r="HW36" s="45">
        <f t="shared" si="110"/>
        <v>0</v>
      </c>
      <c r="HX36" s="45">
        <f t="shared" si="55"/>
        <v>-1.1084216889368226E-6</v>
      </c>
    </row>
    <row r="37" spans="1:232" x14ac:dyDescent="0.25">
      <c r="A37" s="22" t="s">
        <v>36</v>
      </c>
      <c r="B37" s="109">
        <v>17761.617109999999</v>
      </c>
      <c r="C37" s="109">
        <v>557.79407858000002</v>
      </c>
      <c r="D37" s="109">
        <v>22567.206999999999</v>
      </c>
      <c r="E37" s="109">
        <v>2793.1259906</v>
      </c>
      <c r="F37" s="109">
        <v>2348.6615861999999</v>
      </c>
      <c r="G37" s="109">
        <v>33058.764000000003</v>
      </c>
      <c r="H37" s="109">
        <v>580.35948550000001</v>
      </c>
      <c r="I37" s="109">
        <v>5.2339271624999997</v>
      </c>
      <c r="J37" s="109">
        <v>1.3522067502999999</v>
      </c>
      <c r="K37" s="109">
        <v>0.504</v>
      </c>
      <c r="L37" s="109">
        <v>0.13092859030000001</v>
      </c>
      <c r="M37" s="109">
        <v>4.2390047904000001</v>
      </c>
      <c r="N37" s="109">
        <v>1.6354933200000001E-2</v>
      </c>
      <c r="O37" s="109">
        <v>3.7618999299999997E-2</v>
      </c>
      <c r="P37" s="109">
        <v>4.6241458800000003E-2</v>
      </c>
      <c r="Q37" s="109">
        <v>7.0000000000000001E-3</v>
      </c>
      <c r="R37" s="109">
        <v>0.13400000000000001</v>
      </c>
      <c r="T37" s="109">
        <v>3.3710942600000002E-2</v>
      </c>
      <c r="U37" s="109">
        <v>1.4999999999999999E-2</v>
      </c>
      <c r="V37" s="109">
        <v>1.2E-2</v>
      </c>
      <c r="Y37" s="109">
        <v>2.1999999999999999E-2</v>
      </c>
      <c r="Z37" s="109">
        <v>47.858823717999996</v>
      </c>
      <c r="AA37" s="109">
        <v>80.313175000000001</v>
      </c>
      <c r="AB37" s="109">
        <v>0.1205733846</v>
      </c>
      <c r="AC37" s="109">
        <v>0.20976941609999999</v>
      </c>
      <c r="AD37" s="109">
        <v>0.41662311120000001</v>
      </c>
      <c r="AE37" s="109">
        <v>0.627</v>
      </c>
      <c r="AG37" s="109">
        <v>0.1571302245</v>
      </c>
      <c r="AH37" s="109">
        <v>0.3266122246</v>
      </c>
      <c r="AI37" s="109">
        <v>2.9000000000000001E-2</v>
      </c>
      <c r="AL37" s="109">
        <v>12.735918702999999</v>
      </c>
      <c r="AO37" s="109">
        <v>6.0565951295999998</v>
      </c>
      <c r="AP37" s="109">
        <v>9.0994489999999997E-4</v>
      </c>
      <c r="AQ37" s="109">
        <v>4.1012E-5</v>
      </c>
      <c r="AR37" s="109">
        <v>3.6533680000000002E-4</v>
      </c>
      <c r="AT37" s="109">
        <v>2.7341299999999999E-5</v>
      </c>
      <c r="AU37" s="109">
        <v>1.2303600000000001E-4</v>
      </c>
      <c r="AV37" s="109">
        <v>8.2023999999999999E-5</v>
      </c>
      <c r="AW37" s="109">
        <v>3.8223047900000001E-2</v>
      </c>
      <c r="AX37" s="109">
        <v>3.1231099270999998</v>
      </c>
      <c r="AY37" s="109">
        <v>19.943030009000001</v>
      </c>
      <c r="AZ37" s="109">
        <v>1.109</v>
      </c>
      <c r="BA37" s="109">
        <v>2.1999999999999999E-2</v>
      </c>
      <c r="BE37" s="109">
        <v>2.7341299999999999E-5</v>
      </c>
      <c r="BG37" s="109" t="s">
        <v>36</v>
      </c>
      <c r="BH37" s="109">
        <v>0</v>
      </c>
      <c r="BI37" s="109">
        <v>0</v>
      </c>
      <c r="BJ37" s="109">
        <v>0</v>
      </c>
      <c r="BK37" s="109">
        <v>1.35237735159738</v>
      </c>
      <c r="BL37" s="109">
        <v>0.50399999288100805</v>
      </c>
      <c r="BM37" s="109">
        <v>5.2349926358097196</v>
      </c>
      <c r="BN37" s="109">
        <v>5.2349926358097196</v>
      </c>
      <c r="BO37" s="109">
        <v>0</v>
      </c>
      <c r="BP37" s="109">
        <v>0</v>
      </c>
      <c r="BQ37" s="109">
        <v>5.3680657912047701E-2</v>
      </c>
      <c r="BR37" s="109">
        <v>7.7247784372691294E-2</v>
      </c>
      <c r="BS37" s="109">
        <v>4.2393190785741304</v>
      </c>
      <c r="BT37" s="109">
        <v>2.7341786348830199E-5</v>
      </c>
      <c r="BU37" s="109">
        <v>5.2335736761768498E-3</v>
      </c>
      <c r="BV37" s="109">
        <v>1.11213433880538E-2</v>
      </c>
      <c r="BW37" s="109">
        <v>2.2000055651986199E-2</v>
      </c>
      <c r="BX37" s="109">
        <v>3.7630489546660699E-2</v>
      </c>
      <c r="BY37" s="109">
        <v>1.1098006816691101E-2</v>
      </c>
      <c r="BZ37" s="109">
        <v>3.5143661488362302E-2</v>
      </c>
      <c r="CA37" s="109">
        <v>7.0000015427396601E-3</v>
      </c>
      <c r="CB37" s="109">
        <v>0</v>
      </c>
      <c r="CC37" s="109">
        <v>597.98346676044196</v>
      </c>
      <c r="CD37" s="109">
        <v>0.13399982476852601</v>
      </c>
      <c r="CE37" s="109">
        <v>9.7761673167799292E-3</v>
      </c>
      <c r="CF37" s="109">
        <v>2.3934755344628699E-2</v>
      </c>
      <c r="CG37" s="109">
        <v>0</v>
      </c>
      <c r="CH37" s="109">
        <v>1.5000087476538901E-2</v>
      </c>
      <c r="CI37" s="109">
        <v>0.626998691766669</v>
      </c>
      <c r="CJ37" s="109">
        <v>1.1999957461289399E-2</v>
      </c>
      <c r="CK37" s="109">
        <v>0</v>
      </c>
      <c r="CL37" s="109">
        <v>2.8999924036927902E-2</v>
      </c>
      <c r="CM37" s="109">
        <v>0</v>
      </c>
      <c r="CN37" s="109">
        <v>17763.791758741099</v>
      </c>
      <c r="CO37" s="109">
        <v>0</v>
      </c>
      <c r="CP37" s="109">
        <v>0</v>
      </c>
      <c r="CQ37" s="109">
        <v>0</v>
      </c>
      <c r="CR37" s="109">
        <v>5.4149986319613497</v>
      </c>
      <c r="CS37" s="109">
        <v>0</v>
      </c>
      <c r="CT37" s="109">
        <v>3.1239638961819201</v>
      </c>
      <c r="CU37" s="109">
        <v>0</v>
      </c>
      <c r="CV37" s="109">
        <v>0</v>
      </c>
      <c r="CW37" s="109">
        <v>0</v>
      </c>
      <c r="CX37" s="109">
        <v>47.877808526303099</v>
      </c>
      <c r="CY37" s="109">
        <v>47.877808526303099</v>
      </c>
      <c r="CZ37" s="109">
        <v>80.313128887524599</v>
      </c>
      <c r="DA37" s="109">
        <v>19.943285899494398</v>
      </c>
      <c r="DB37" s="109">
        <v>1.9268373826546999E-2</v>
      </c>
      <c r="DC37" s="109">
        <v>0.10015240603238</v>
      </c>
      <c r="DD37" s="109">
        <v>0</v>
      </c>
      <c r="DE37" s="109">
        <v>3.9901551362694199</v>
      </c>
      <c r="DF37" s="109">
        <v>0</v>
      </c>
      <c r="DG37" s="109">
        <v>0</v>
      </c>
      <c r="DH37" s="109">
        <v>0</v>
      </c>
      <c r="DI37" s="109">
        <v>5.4540025614984798E-2</v>
      </c>
      <c r="DJ37" s="109">
        <v>0.15522932577759699</v>
      </c>
      <c r="DK37" s="109">
        <v>0.13748546397285</v>
      </c>
      <c r="DL37" s="109">
        <v>0.27913724839614801</v>
      </c>
      <c r="DM37" s="109">
        <v>0</v>
      </c>
      <c r="DN37" s="109">
        <v>1.1089987218134301</v>
      </c>
      <c r="DO37" s="109">
        <v>0.15716497726897699</v>
      </c>
      <c r="DP37" s="109">
        <v>557.96419297296495</v>
      </c>
      <c r="DQ37" s="109">
        <v>0</v>
      </c>
      <c r="DR37" s="109">
        <v>0.13391104212102201</v>
      </c>
      <c r="DS37" s="109">
        <v>0.19270135911164701</v>
      </c>
      <c r="DT37" s="109">
        <v>643.30467709544803</v>
      </c>
      <c r="DU37" s="109">
        <v>20133.0463604129</v>
      </c>
      <c r="DV37" s="109">
        <v>2237.0051726247402</v>
      </c>
      <c r="DW37" s="109">
        <v>22370.0515330376</v>
      </c>
      <c r="DX37" s="109">
        <v>0</v>
      </c>
      <c r="DY37" s="109">
        <v>7.2523464487693996</v>
      </c>
      <c r="DZ37" s="109">
        <v>9.0994640690728295E-4</v>
      </c>
      <c r="EA37" s="109">
        <v>4.1012408297260998E-5</v>
      </c>
      <c r="EB37" s="109">
        <v>3.6533756935540102E-4</v>
      </c>
      <c r="EC37" s="109">
        <v>0</v>
      </c>
      <c r="ED37" s="109">
        <v>2.73416005704627E-5</v>
      </c>
      <c r="EE37" s="109">
        <v>1.23037425392659E-4</v>
      </c>
      <c r="EF37" s="109">
        <v>8.2024447568590695E-5</v>
      </c>
      <c r="EG37" s="109">
        <v>3.8222862766012701E-2</v>
      </c>
      <c r="EH37" s="109">
        <v>110.18424388737201</v>
      </c>
      <c r="EI37" s="109">
        <v>165.97456265118399</v>
      </c>
      <c r="EJ37" s="109">
        <v>67.255426713993302</v>
      </c>
      <c r="EK37" s="109">
        <v>17.5258459959324</v>
      </c>
      <c r="EL37" s="109">
        <v>115.416907608668</v>
      </c>
      <c r="EM37" s="109">
        <v>60.902287798811699</v>
      </c>
      <c r="EN37" s="109">
        <v>0</v>
      </c>
      <c r="EO37" s="109">
        <v>1.15926286897556E-3</v>
      </c>
      <c r="EP37" s="109">
        <v>10.396011180077901</v>
      </c>
      <c r="EQ37" s="109">
        <v>2793.2072926021401</v>
      </c>
      <c r="ER37" s="109">
        <v>2348.7402284642799</v>
      </c>
      <c r="ES37" s="109">
        <v>444.46706413785398</v>
      </c>
      <c r="ET37" s="109">
        <v>0</v>
      </c>
      <c r="EU37" s="109">
        <v>0.50118958416016601</v>
      </c>
      <c r="EV37" s="109">
        <v>1049.64570773167</v>
      </c>
      <c r="EW37" s="109">
        <v>0</v>
      </c>
      <c r="EX37" s="109">
        <v>129.07760970125099</v>
      </c>
      <c r="EY37" s="109">
        <v>32.650869948301597</v>
      </c>
      <c r="EZ37" s="109">
        <v>15.2184451415973</v>
      </c>
      <c r="FA37" s="109">
        <v>322.341872067439</v>
      </c>
      <c r="FB37" s="109">
        <v>0</v>
      </c>
      <c r="FC37" s="109">
        <v>18.6785813211076</v>
      </c>
      <c r="FD37" s="109">
        <v>173.79090852396101</v>
      </c>
      <c r="FE37" s="109">
        <v>236.20456699170501</v>
      </c>
      <c r="FF37" s="109">
        <v>7.6283355893384499</v>
      </c>
      <c r="FG37" s="109">
        <v>0</v>
      </c>
      <c r="FH37" s="109">
        <v>32931.2003257584</v>
      </c>
      <c r="FI37" s="109">
        <v>123.97726172171799</v>
      </c>
      <c r="FJ37" s="109">
        <v>2.1999938389732999E-2</v>
      </c>
      <c r="FK37" s="109">
        <v>678.55685116407699</v>
      </c>
      <c r="FL37" s="109">
        <v>0</v>
      </c>
      <c r="FM37" s="109">
        <v>46.880375485994598</v>
      </c>
      <c r="FN37" s="109">
        <v>12.7393913403948</v>
      </c>
      <c r="FO37" s="109">
        <v>0</v>
      </c>
      <c r="FP37" s="109">
        <v>0.1972375217356</v>
      </c>
      <c r="FQ37" s="109">
        <v>580.41415792743396</v>
      </c>
      <c r="FR37" s="109">
        <v>6.0583033993874897</v>
      </c>
      <c r="FS37" s="109">
        <v>124.07852839392901</v>
      </c>
      <c r="FU37" s="45">
        <f t="shared" si="56"/>
        <v>1.2243528996443387E-4</v>
      </c>
      <c r="FV37" s="45">
        <f t="shared" si="57"/>
        <v>3.0497705066715797E-4</v>
      </c>
      <c r="FW37" s="45">
        <f t="shared" si="58"/>
        <v>-8.7363698557113584E-3</v>
      </c>
      <c r="FX37" s="45">
        <f t="shared" si="59"/>
        <v>2.9107889301702036E-5</v>
      </c>
      <c r="FY37" s="45">
        <f t="shared" si="60"/>
        <v>3.3483863636244372E-5</v>
      </c>
      <c r="FZ37" s="45">
        <f t="shared" si="61"/>
        <v>-3.8586946033917872E-3</v>
      </c>
      <c r="GA37" s="45">
        <f t="shared" si="62"/>
        <v>9.4204417778843605E-5</v>
      </c>
      <c r="GB37" s="45">
        <f t="shared" si="63"/>
        <v>2.0357052680324827E-4</v>
      </c>
      <c r="GC37" s="45">
        <f t="shared" si="64"/>
        <v>1.2616509815696709E-4</v>
      </c>
      <c r="GD37" s="45">
        <f t="shared" si="65"/>
        <v>-1.4124984030741209E-8</v>
      </c>
      <c r="GE37" s="45">
        <f t="shared" si="66"/>
        <v>-1.1305037400990046E-6</v>
      </c>
      <c r="GF37" s="45">
        <f t="shared" si="67"/>
        <v>7.414197191803712E-5</v>
      </c>
      <c r="GG37" s="45">
        <f t="shared" si="68"/>
        <v>-9.865995265948168E-7</v>
      </c>
      <c r="GH37" s="45">
        <f t="shared" si="69"/>
        <v>3.0543732886328262E-4</v>
      </c>
      <c r="GI37" s="45">
        <f t="shared" si="70"/>
        <v>4.5306756930417828E-6</v>
      </c>
      <c r="GJ37" s="45">
        <f t="shared" si="71"/>
        <v>2.2039137999704407E-7</v>
      </c>
      <c r="GK37" s="45">
        <f t="shared" si="72"/>
        <v>-1.3076975671476372E-6</v>
      </c>
      <c r="GL37" s="45">
        <f t="shared" si="73"/>
        <v>0</v>
      </c>
      <c r="GM37" s="45">
        <f t="shared" si="74"/>
        <v>-5.9145754575157383E-7</v>
      </c>
      <c r="GN37" s="45">
        <f t="shared" si="75"/>
        <v>5.8317692600932487E-6</v>
      </c>
      <c r="GO37" s="45">
        <f t="shared" si="76"/>
        <v>-3.5448925500732031E-6</v>
      </c>
      <c r="GP37" s="45">
        <f t="shared" si="77"/>
        <v>0</v>
      </c>
      <c r="GQ37" s="45">
        <f t="shared" si="78"/>
        <v>0</v>
      </c>
      <c r="GR37" s="45">
        <f t="shared" si="79"/>
        <v>2.5296357363611337E-6</v>
      </c>
      <c r="GS37" s="45">
        <f t="shared" si="80"/>
        <v>3.9668355442597388E-4</v>
      </c>
      <c r="GT37" s="45">
        <f t="shared" si="81"/>
        <v>-5.7415829224206005E-7</v>
      </c>
      <c r="GU37" s="45">
        <f t="shared" si="82"/>
        <v>5.522054410812437E-5</v>
      </c>
      <c r="GV37" s="45">
        <f t="shared" si="83"/>
        <v>-3.084692678486944E-7</v>
      </c>
      <c r="GW37" s="45">
        <f t="shared" si="84"/>
        <v>-9.5729447378289867E-7</v>
      </c>
      <c r="GX37" s="45">
        <f t="shared" si="85"/>
        <v>-2.0864965406679926E-6</v>
      </c>
      <c r="GY37" s="45">
        <f t="shared" si="86"/>
        <v>0</v>
      </c>
      <c r="GZ37" s="45">
        <f t="shared" si="87"/>
        <v>2.2117176429664045E-4</v>
      </c>
      <c r="HA37" s="45">
        <f t="shared" si="88"/>
        <v>5.4080238180757353E-7</v>
      </c>
      <c r="HB37" s="45">
        <f t="shared" si="89"/>
        <v>-2.6194162793076408E-6</v>
      </c>
      <c r="HC37" s="45">
        <f t="shared" si="90"/>
        <v>0</v>
      </c>
      <c r="HD37" s="45">
        <f t="shared" si="91"/>
        <v>0</v>
      </c>
      <c r="HE37" s="45">
        <f t="shared" si="92"/>
        <v>2.7266485251530546E-4</v>
      </c>
      <c r="HF37" s="45">
        <f t="shared" si="93"/>
        <v>0</v>
      </c>
      <c r="HG37" s="45">
        <f t="shared" si="94"/>
        <v>0</v>
      </c>
      <c r="HH37" s="45">
        <f t="shared" si="95"/>
        <v>2.8205117742495809E-4</v>
      </c>
      <c r="HI37" s="45">
        <f t="shared" si="96"/>
        <v>1.6560423416661758E-6</v>
      </c>
      <c r="HJ37" s="45">
        <f t="shared" si="97"/>
        <v>9.9555559591804333E-6</v>
      </c>
      <c r="HK37" s="45">
        <f t="shared" si="98"/>
        <v>2.1058798374580759E-6</v>
      </c>
      <c r="HL37" s="45">
        <f t="shared" si="99"/>
        <v>0</v>
      </c>
      <c r="HM37" s="45">
        <f t="shared" si="100"/>
        <v>1.0993276204900185E-5</v>
      </c>
      <c r="HN37" s="45">
        <f t="shared" si="101"/>
        <v>1.158516742249129E-5</v>
      </c>
      <c r="HO37" s="45">
        <f t="shared" si="102"/>
        <v>5.4565565041451452E-6</v>
      </c>
      <c r="HP37" s="45">
        <f t="shared" si="103"/>
        <v>-4.8435171309347631E-6</v>
      </c>
      <c r="HQ37" s="45">
        <f t="shared" si="104"/>
        <v>2.7343548637534553E-4</v>
      </c>
      <c r="HR37" s="45">
        <f t="shared" si="105"/>
        <v>1.2831074028468522E-5</v>
      </c>
      <c r="HS37" s="45">
        <f t="shared" si="106"/>
        <v>-1.1525577726957854E-6</v>
      </c>
      <c r="HT37" s="45">
        <f t="shared" si="107"/>
        <v>-2.8004666817838988E-6</v>
      </c>
      <c r="HU37" s="45">
        <f t="shared" si="108"/>
        <v>0</v>
      </c>
      <c r="HV37" s="45">
        <f t="shared" si="109"/>
        <v>0</v>
      </c>
      <c r="HW37" s="45">
        <f t="shared" si="110"/>
        <v>0</v>
      </c>
      <c r="HX37" s="45">
        <f t="shared" si="55"/>
        <v>1.7788065315114485E-5</v>
      </c>
    </row>
    <row r="38" spans="1:232" x14ac:dyDescent="0.25">
      <c r="A38" s="22" t="s">
        <v>37</v>
      </c>
      <c r="B38" s="109">
        <v>5223.0096999999996</v>
      </c>
      <c r="C38" s="109">
        <v>60.129069999999999</v>
      </c>
      <c r="D38" s="109">
        <v>3999.3879999999999</v>
      </c>
      <c r="E38" s="109">
        <v>892.84891300000004</v>
      </c>
      <c r="F38" s="109">
        <v>819.26751049999996</v>
      </c>
      <c r="G38" s="109">
        <v>2547.7530000000002</v>
      </c>
      <c r="H38" s="109">
        <v>261.99834099999998</v>
      </c>
      <c r="I38" s="109">
        <v>2.9999961554999999</v>
      </c>
      <c r="J38" s="109">
        <v>2.4594219215000002</v>
      </c>
      <c r="L38" s="109">
        <v>7.7554567800000002E-2</v>
      </c>
      <c r="M38" s="109">
        <v>5.5042788729999996</v>
      </c>
      <c r="N38" s="109">
        <v>8.4936134000000007E-3</v>
      </c>
      <c r="O38" s="109">
        <v>1.82423172E-2</v>
      </c>
      <c r="P38" s="109">
        <v>6.8248377999999997E-3</v>
      </c>
      <c r="Q38" s="109">
        <v>8.2507621000000003E-2</v>
      </c>
      <c r="R38" s="109">
        <v>0.103035453</v>
      </c>
      <c r="S38" s="109">
        <v>1.4986459999999999</v>
      </c>
      <c r="T38" s="109">
        <v>4.1643056000000003E-3</v>
      </c>
      <c r="U38" s="109">
        <v>9.4407255999999995E-2</v>
      </c>
      <c r="V38" s="109">
        <v>0.10249913300000001</v>
      </c>
      <c r="Z38" s="109">
        <v>31.346001232999999</v>
      </c>
      <c r="AA38" s="109">
        <v>21.91640911</v>
      </c>
      <c r="AB38" s="109">
        <v>7.1019018999999997E-3</v>
      </c>
      <c r="AC38" s="109">
        <v>0.13277229630000001</v>
      </c>
      <c r="AD38" s="109">
        <v>0.63147969999999998</v>
      </c>
      <c r="AE38" s="109">
        <v>1.98500649</v>
      </c>
      <c r="AF38" s="109">
        <v>2.3406375000000001</v>
      </c>
      <c r="AG38" s="109">
        <v>0.39783203360000002</v>
      </c>
      <c r="AH38" s="109">
        <v>0.14783523849999999</v>
      </c>
      <c r="AI38" s="109">
        <v>0.145870535</v>
      </c>
      <c r="AJ38" s="109">
        <v>6.8390126999999995E-2</v>
      </c>
      <c r="AL38" s="109">
        <v>5.3667778645000004</v>
      </c>
      <c r="AM38" s="109">
        <v>4.8354929999999997E-3</v>
      </c>
      <c r="AN38" s="109">
        <v>6.3433676999999994E-2</v>
      </c>
      <c r="AO38" s="109">
        <v>2.4845654045000001</v>
      </c>
      <c r="AP38" s="109">
        <v>4.1979043000000001E-2</v>
      </c>
      <c r="AQ38" s="109">
        <v>1.18467E-7</v>
      </c>
      <c r="AR38" s="109">
        <v>1.05304E-6</v>
      </c>
      <c r="AT38" s="109">
        <v>3.12003E-5</v>
      </c>
      <c r="AU38" s="109">
        <v>1.6436329E-3</v>
      </c>
      <c r="AV38" s="109">
        <v>5.0417750000000003E-4</v>
      </c>
      <c r="AW38" s="109">
        <v>3.9937386900000003E-2</v>
      </c>
      <c r="AX38" s="109">
        <v>2.5253902005</v>
      </c>
      <c r="AY38" s="109">
        <v>3.3587077525</v>
      </c>
      <c r="AZ38" s="109">
        <v>0.400926742</v>
      </c>
      <c r="BA38" s="109">
        <v>2.1027591960000001</v>
      </c>
      <c r="BE38" s="109">
        <v>8.8073118999999998E-3</v>
      </c>
      <c r="BG38" s="109" t="s">
        <v>37</v>
      </c>
      <c r="BH38" s="109">
        <v>0</v>
      </c>
      <c r="BI38" s="109">
        <v>0.76472272209496395</v>
      </c>
      <c r="BJ38" s="109">
        <v>0</v>
      </c>
      <c r="BK38" s="109">
        <v>2.4593583942222201</v>
      </c>
      <c r="BL38" s="109">
        <v>0</v>
      </c>
      <c r="BM38" s="109">
        <v>2.9999648645369001</v>
      </c>
      <c r="BN38" s="109">
        <v>2.9999648645369001</v>
      </c>
      <c r="BO38" s="109">
        <v>1.7869661590469401E-2</v>
      </c>
      <c r="BP38" s="109">
        <v>0</v>
      </c>
      <c r="BQ38" s="109">
        <v>3.1797307312620898E-2</v>
      </c>
      <c r="BR38" s="109">
        <v>4.5757049158330398E-2</v>
      </c>
      <c r="BS38" s="109">
        <v>5.5042021132074401</v>
      </c>
      <c r="BT38" s="109">
        <v>8.8072058227441595E-3</v>
      </c>
      <c r="BU38" s="109">
        <v>2.7179530646670698E-3</v>
      </c>
      <c r="BV38" s="109">
        <v>5.7756470531038304E-3</v>
      </c>
      <c r="BW38" s="109">
        <v>0</v>
      </c>
      <c r="BX38" s="109">
        <v>1.8242342591748499E-2</v>
      </c>
      <c r="BY38" s="109">
        <v>1.63791891087264E-3</v>
      </c>
      <c r="BZ38" s="109">
        <v>5.1868701226320899E-3</v>
      </c>
      <c r="CA38" s="109">
        <v>8.2503748180896397E-2</v>
      </c>
      <c r="CB38" s="109">
        <v>0</v>
      </c>
      <c r="CC38" s="109">
        <v>7969.7814935575298</v>
      </c>
      <c r="CD38" s="109">
        <v>0.103034910648671</v>
      </c>
      <c r="CE38" s="109">
        <v>1.20762358986315E-3</v>
      </c>
      <c r="CF38" s="109">
        <v>2.9566599733240801E-3</v>
      </c>
      <c r="CG38" s="109">
        <v>1.4985918805487299</v>
      </c>
      <c r="CH38" s="109">
        <v>9.4407503274079999E-2</v>
      </c>
      <c r="CI38" s="109">
        <v>1.9849857326809199</v>
      </c>
      <c r="CJ38" s="109">
        <v>0.102498267926158</v>
      </c>
      <c r="CK38" s="109">
        <v>4.8354976454637096E-3</v>
      </c>
      <c r="CL38" s="109">
        <v>0.14586972961608899</v>
      </c>
      <c r="CM38" s="109">
        <v>6.3433064941274597E-2</v>
      </c>
      <c r="CN38" s="109">
        <v>5222.9575341038499</v>
      </c>
      <c r="CO38" s="109">
        <v>0</v>
      </c>
      <c r="CP38" s="109">
        <v>0</v>
      </c>
      <c r="CQ38" s="109">
        <v>17.125179893697499</v>
      </c>
      <c r="CR38" s="109">
        <v>74.666130003541298</v>
      </c>
      <c r="CS38" s="109">
        <v>0.47299924347523498</v>
      </c>
      <c r="CT38" s="109">
        <v>2.5253738458495798</v>
      </c>
      <c r="CU38" s="109">
        <v>18.5790488351923</v>
      </c>
      <c r="CV38" s="109">
        <v>0</v>
      </c>
      <c r="CW38" s="109">
        <v>0</v>
      </c>
      <c r="CX38" s="109">
        <v>31.3459412554535</v>
      </c>
      <c r="CY38" s="109">
        <v>31.3459412554535</v>
      </c>
      <c r="CZ38" s="109">
        <v>21.9160918771429</v>
      </c>
      <c r="DA38" s="109">
        <v>3.35867946444798</v>
      </c>
      <c r="DB38" s="109">
        <v>3.49178125182084E-3</v>
      </c>
      <c r="DC38" s="109">
        <v>2.57653011958277E-3</v>
      </c>
      <c r="DD38" s="109">
        <v>0</v>
      </c>
      <c r="DE38" s="109">
        <v>0.89751893994812004</v>
      </c>
      <c r="DF38" s="109">
        <v>0</v>
      </c>
      <c r="DG38" s="109">
        <v>0</v>
      </c>
      <c r="DH38" s="109">
        <v>0.30666729915992802</v>
      </c>
      <c r="DI38" s="109">
        <v>3.4520661490214301E-2</v>
      </c>
      <c r="DJ38" s="109">
        <v>9.8249451490049003E-2</v>
      </c>
      <c r="DK38" s="109">
        <v>0.20838633650247601</v>
      </c>
      <c r="DL38" s="109">
        <v>0.42308861689732502</v>
      </c>
      <c r="DM38" s="109">
        <v>2.34058845637075</v>
      </c>
      <c r="DN38" s="109">
        <v>0.400923804330234</v>
      </c>
      <c r="DO38" s="109">
        <v>0.39782612365250503</v>
      </c>
      <c r="DP38" s="109">
        <v>60.129083457288203</v>
      </c>
      <c r="DQ38" s="109">
        <v>0</v>
      </c>
      <c r="DR38" s="109">
        <v>6.0612371605901702E-2</v>
      </c>
      <c r="DS38" s="109">
        <v>8.7222637162210501E-2</v>
      </c>
      <c r="DT38" s="109">
        <v>388.42991506583502</v>
      </c>
      <c r="DU38" s="109">
        <v>3778.16033018183</v>
      </c>
      <c r="DV38" s="109">
        <v>419.79520850499102</v>
      </c>
      <c r="DW38" s="109">
        <v>4197.9555386868196</v>
      </c>
      <c r="DX38" s="109">
        <v>0</v>
      </c>
      <c r="DY38" s="109">
        <v>4.5235594216948396</v>
      </c>
      <c r="DZ38" s="109">
        <v>4.1977760649570997E-2</v>
      </c>
      <c r="EA38" s="109">
        <v>1.18503039622569E-7</v>
      </c>
      <c r="EB38" s="109">
        <v>1.0526593803909899E-6</v>
      </c>
      <c r="EC38" s="109">
        <v>0</v>
      </c>
      <c r="ED38" s="109">
        <v>3.1196345428220198E-5</v>
      </c>
      <c r="EE38" s="109">
        <v>1.64360558993661E-3</v>
      </c>
      <c r="EF38" s="109">
        <v>5.0413295413045999E-4</v>
      </c>
      <c r="EG38" s="109">
        <v>3.9935929270766099E-2</v>
      </c>
      <c r="EH38" s="109">
        <v>16.3316024125178</v>
      </c>
      <c r="EI38" s="109">
        <v>21.542444765229501</v>
      </c>
      <c r="EJ38" s="109">
        <v>13.1412674471028</v>
      </c>
      <c r="EK38" s="109">
        <v>10.582085962929201</v>
      </c>
      <c r="EL38" s="109">
        <v>39.820928976008197</v>
      </c>
      <c r="EM38" s="109">
        <v>11.314631600015399</v>
      </c>
      <c r="EN38" s="109">
        <v>0</v>
      </c>
      <c r="EO38" s="109">
        <v>1.0327363887740601E-3</v>
      </c>
      <c r="EP38" s="109">
        <v>29.8240441800626</v>
      </c>
      <c r="EQ38" s="109">
        <v>892.84880786999099</v>
      </c>
      <c r="ER38" s="109">
        <v>819.26753676464796</v>
      </c>
      <c r="ES38" s="109">
        <v>73.581271105342296</v>
      </c>
      <c r="ET38" s="109">
        <v>0.44152403623295999</v>
      </c>
      <c r="EU38" s="109">
        <v>7.2214654122367494E-2</v>
      </c>
      <c r="EV38" s="109">
        <v>200.707082909549</v>
      </c>
      <c r="EW38" s="109">
        <v>0.54291702158875799</v>
      </c>
      <c r="EX38" s="109">
        <v>95.464775519656996</v>
      </c>
      <c r="EY38" s="109">
        <v>13.667031158583899</v>
      </c>
      <c r="EZ38" s="109">
        <v>6.7447564521018304</v>
      </c>
      <c r="FA38" s="109">
        <v>238.61976868841501</v>
      </c>
      <c r="FB38" s="109">
        <v>6.8334770543626897E-2</v>
      </c>
      <c r="FC38" s="109">
        <v>6.9628999439384298</v>
      </c>
      <c r="FD38" s="109">
        <v>70.488306810297701</v>
      </c>
      <c r="FE38" s="109">
        <v>70.468206218246493</v>
      </c>
      <c r="FF38" s="109">
        <v>1.03639271721591</v>
      </c>
      <c r="FG38" s="109">
        <v>0</v>
      </c>
      <c r="FH38" s="109">
        <v>2547.6098813379799</v>
      </c>
      <c r="FI38" s="109">
        <v>20.1226398262875</v>
      </c>
      <c r="FJ38" s="109">
        <v>2.10270207198035</v>
      </c>
      <c r="FK38" s="109">
        <v>56.543067189162002</v>
      </c>
      <c r="FL38" s="109">
        <v>0</v>
      </c>
      <c r="FM38" s="109">
        <v>33.224856761961597</v>
      </c>
      <c r="FN38" s="109">
        <v>5.3667626513864297</v>
      </c>
      <c r="FO38" s="109">
        <v>0</v>
      </c>
      <c r="FP38" s="109">
        <v>4.4404992531280998</v>
      </c>
      <c r="FQ38" s="109">
        <v>261.99435092643699</v>
      </c>
      <c r="FR38" s="109">
        <v>2.4845610855418401</v>
      </c>
      <c r="FS38" s="109">
        <v>15.4599061923457</v>
      </c>
      <c r="FU38" s="45">
        <f t="shared" si="56"/>
        <v>-9.9877080737079815E-6</v>
      </c>
      <c r="FV38" s="45">
        <f t="shared" si="57"/>
        <v>2.2380669125061876E-7</v>
      </c>
      <c r="FW38" s="45">
        <f t="shared" si="58"/>
        <v>4.9649481042304405E-2</v>
      </c>
      <c r="FX38" s="45">
        <f t="shared" si="59"/>
        <v>-1.1774669545536103E-7</v>
      </c>
      <c r="FY38" s="45">
        <f t="shared" si="60"/>
        <v>3.2058695924078748E-8</v>
      </c>
      <c r="FZ38" s="45">
        <f t="shared" si="61"/>
        <v>-5.6174465115041555E-5</v>
      </c>
      <c r="GA38" s="45">
        <f t="shared" si="62"/>
        <v>-1.5229384841748017E-5</v>
      </c>
      <c r="GB38" s="45">
        <f t="shared" si="63"/>
        <v>-1.0430334399716278E-5</v>
      </c>
      <c r="GC38" s="45">
        <f t="shared" si="64"/>
        <v>-2.5830166521929517E-5</v>
      </c>
      <c r="GD38" s="45">
        <f t="shared" si="65"/>
        <v>0</v>
      </c>
      <c r="GE38" s="45">
        <f t="shared" si="66"/>
        <v>-2.7249078255441109E-6</v>
      </c>
      <c r="GF38" s="45">
        <f t="shared" si="67"/>
        <v>-1.3945476661080474E-5</v>
      </c>
      <c r="GG38" s="45">
        <f t="shared" si="68"/>
        <v>-1.5637901649211058E-6</v>
      </c>
      <c r="GH38" s="45">
        <f t="shared" si="69"/>
        <v>1.3919146466186319E-6</v>
      </c>
      <c r="GI38" s="45">
        <f t="shared" si="70"/>
        <v>-7.1454438477528358E-6</v>
      </c>
      <c r="GJ38" s="45">
        <f t="shared" si="71"/>
        <v>-4.6938925843060885E-5</v>
      </c>
      <c r="GK38" s="45">
        <f t="shared" si="72"/>
        <v>-5.2637350854353387E-6</v>
      </c>
      <c r="GL38" s="45">
        <f t="shared" si="73"/>
        <v>-3.61122314876128E-5</v>
      </c>
      <c r="GM38" s="45">
        <f t="shared" si="74"/>
        <v>-5.2918337142234676E-6</v>
      </c>
      <c r="GN38" s="45">
        <f t="shared" si="75"/>
        <v>2.61922748823013E-6</v>
      </c>
      <c r="GO38" s="45">
        <f t="shared" si="76"/>
        <v>-8.4398161885391415E-6</v>
      </c>
      <c r="GP38" s="45">
        <f t="shared" si="77"/>
        <v>0</v>
      </c>
      <c r="GQ38" s="45">
        <f t="shared" si="78"/>
        <v>0</v>
      </c>
      <c r="GR38" s="45">
        <f t="shared" si="79"/>
        <v>0</v>
      </c>
      <c r="GS38" s="45">
        <f t="shared" si="80"/>
        <v>-1.9134034371175316E-6</v>
      </c>
      <c r="GT38" s="45">
        <f t="shared" si="81"/>
        <v>-1.4474673086613373E-5</v>
      </c>
      <c r="GU38" s="45">
        <f t="shared" si="82"/>
        <v>-1.2026916653547623E-4</v>
      </c>
      <c r="GV38" s="45">
        <f t="shared" si="83"/>
        <v>-1.6444091105911488E-5</v>
      </c>
      <c r="GW38" s="45">
        <f t="shared" si="84"/>
        <v>-7.5166314910859799E-6</v>
      </c>
      <c r="GX38" s="45">
        <f t="shared" si="85"/>
        <v>-1.0457053508184017E-5</v>
      </c>
      <c r="GY38" s="45">
        <f t="shared" si="86"/>
        <v>-2.0953107540222845E-5</v>
      </c>
      <c r="GZ38" s="45">
        <f t="shared" si="87"/>
        <v>-1.4855383669128231E-5</v>
      </c>
      <c r="HA38" s="45">
        <f t="shared" si="88"/>
        <v>-1.553972450153362E-6</v>
      </c>
      <c r="HB38" s="45">
        <f t="shared" si="89"/>
        <v>-5.5212240841284867E-6</v>
      </c>
      <c r="HC38" s="45">
        <f t="shared" si="90"/>
        <v>-8.0942175137499743E-4</v>
      </c>
      <c r="HD38" s="45">
        <f t="shared" si="91"/>
        <v>0</v>
      </c>
      <c r="HE38" s="45">
        <f t="shared" si="92"/>
        <v>-2.8346829242361668E-6</v>
      </c>
      <c r="HF38" s="45">
        <f t="shared" si="93"/>
        <v>9.6070115495720877E-7</v>
      </c>
      <c r="HG38" s="45">
        <f t="shared" si="94"/>
        <v>-9.6487978364647323E-6</v>
      </c>
      <c r="HH38" s="45">
        <f t="shared" si="95"/>
        <v>-1.7383153416595608E-6</v>
      </c>
      <c r="HI38" s="45">
        <f t="shared" si="96"/>
        <v>-3.0547395494545754E-5</v>
      </c>
      <c r="HJ38" s="45">
        <f t="shared" si="97"/>
        <v>3.0421655455951008E-4</v>
      </c>
      <c r="HK38" s="45">
        <f t="shared" si="98"/>
        <v>-3.6144838658555046E-4</v>
      </c>
      <c r="HL38" s="45">
        <f t="shared" si="99"/>
        <v>0</v>
      </c>
      <c r="HM38" s="45">
        <f t="shared" si="100"/>
        <v>-1.267478767768959E-4</v>
      </c>
      <c r="HN38" s="45">
        <f t="shared" si="101"/>
        <v>-1.6615670926271787E-5</v>
      </c>
      <c r="HO38" s="45">
        <f t="shared" si="102"/>
        <v>-8.8353545209854734E-5</v>
      </c>
      <c r="HP38" s="45">
        <f t="shared" si="103"/>
        <v>-3.6497861954619056E-5</v>
      </c>
      <c r="HQ38" s="45">
        <f t="shared" si="104"/>
        <v>-6.476088493936634E-6</v>
      </c>
      <c r="HR38" s="45">
        <f t="shared" si="105"/>
        <v>-8.4223022973271749E-6</v>
      </c>
      <c r="HS38" s="45">
        <f t="shared" si="106"/>
        <v>-7.3271983588489888E-6</v>
      </c>
      <c r="HT38" s="45">
        <f t="shared" si="107"/>
        <v>-2.7166220344556681E-5</v>
      </c>
      <c r="HU38" s="45">
        <f t="shared" si="108"/>
        <v>0</v>
      </c>
      <c r="HV38" s="45">
        <f t="shared" si="109"/>
        <v>0</v>
      </c>
      <c r="HW38" s="45">
        <f t="shared" si="110"/>
        <v>0</v>
      </c>
      <c r="HX38" s="45">
        <f t="shared" si="55"/>
        <v>-1.2044226098127752E-5</v>
      </c>
    </row>
    <row r="39" spans="1:232" x14ac:dyDescent="0.25">
      <c r="A39" s="22" t="s">
        <v>38</v>
      </c>
      <c r="B39" s="109">
        <v>20387.4895</v>
      </c>
      <c r="C39" s="109">
        <v>576.56195482999999</v>
      </c>
      <c r="D39" s="109">
        <v>38060.931900000003</v>
      </c>
      <c r="E39" s="109">
        <v>7552.8036930999997</v>
      </c>
      <c r="F39" s="109">
        <v>4676.5658236999998</v>
      </c>
      <c r="G39" s="109">
        <v>70547.414199999999</v>
      </c>
      <c r="H39" s="109">
        <v>609.52530000000002</v>
      </c>
      <c r="I39" s="109">
        <v>9.5853267446999997</v>
      </c>
      <c r="J39" s="109">
        <v>2.7899390313999999</v>
      </c>
      <c r="L39" s="109">
        <v>1.2700565573</v>
      </c>
      <c r="M39" s="109">
        <v>11.070483479</v>
      </c>
      <c r="N39" s="109">
        <v>0.23971203790000001</v>
      </c>
      <c r="O39" s="109">
        <v>3.3901607600000001E-2</v>
      </c>
      <c r="P39" s="109">
        <v>0.25325392099999999</v>
      </c>
      <c r="R39" s="109">
        <v>2.0236580000000001E-2</v>
      </c>
      <c r="S39" s="109">
        <v>1.8010999999999999</v>
      </c>
      <c r="T39" s="109">
        <v>0.18955770399999999</v>
      </c>
      <c r="U39" s="109">
        <v>1.3772257499999999E-2</v>
      </c>
      <c r="Y39" s="109">
        <v>8.6167800000000005E-5</v>
      </c>
      <c r="Z39" s="109">
        <v>83.255899771000003</v>
      </c>
      <c r="AA39" s="109">
        <v>1004.838945</v>
      </c>
      <c r="AB39" s="109">
        <v>0.1681422195</v>
      </c>
      <c r="AC39" s="109">
        <v>1.0320026161</v>
      </c>
      <c r="AD39" s="109">
        <v>2.0421225511999999</v>
      </c>
      <c r="AE39" s="109">
        <v>2.0074238700000002</v>
      </c>
      <c r="AF39" s="109">
        <v>0.46</v>
      </c>
      <c r="AG39" s="109">
        <v>0.3135448784</v>
      </c>
      <c r="AH39" s="109">
        <v>1.6233708624000001</v>
      </c>
      <c r="AI39" s="109">
        <v>3.087677E-3</v>
      </c>
      <c r="AL39" s="109">
        <v>22.324209545999999</v>
      </c>
      <c r="AO39" s="109">
        <v>7.4996104910000003</v>
      </c>
      <c r="AP39" s="109">
        <v>1.7738281328000001</v>
      </c>
      <c r="AQ39" s="109">
        <v>3.7616149999999999E-6</v>
      </c>
      <c r="AR39" s="109">
        <v>3.3484900000000002E-5</v>
      </c>
      <c r="AT39" s="109">
        <v>5.2154136000000003E-6</v>
      </c>
      <c r="AU39" s="109">
        <v>5.8304699999999998E-5</v>
      </c>
      <c r="AV39" s="109">
        <v>6.0379099999999999E-5</v>
      </c>
      <c r="AW39" s="109">
        <v>0.33214763450000001</v>
      </c>
      <c r="AX39" s="109">
        <v>3.5424266762999999</v>
      </c>
      <c r="AY39" s="109">
        <v>25.014141519999999</v>
      </c>
      <c r="AZ39" s="109">
        <v>3.4842574150000001</v>
      </c>
      <c r="BA39" s="109">
        <v>8.5951610000000005E-3</v>
      </c>
      <c r="BE39" s="109">
        <v>1.3646820000000001E-4</v>
      </c>
      <c r="BG39" s="109" t="s">
        <v>128</v>
      </c>
      <c r="BH39" s="109">
        <v>3.0069027386916702E-2</v>
      </c>
      <c r="BI39" s="109">
        <v>1.81636489122068</v>
      </c>
      <c r="BJ39" s="109">
        <v>0</v>
      </c>
      <c r="BK39" s="109">
        <v>2.7899380104567202</v>
      </c>
      <c r="BL39" s="109">
        <v>0</v>
      </c>
      <c r="BM39" s="109">
        <v>9.5877117291029794</v>
      </c>
      <c r="BN39" s="109">
        <v>9.5853242688767804</v>
      </c>
      <c r="BO39" s="109">
        <v>0.120163660786388</v>
      </c>
      <c r="BP39" s="109">
        <v>2.1009771604468801E-2</v>
      </c>
      <c r="BQ39" s="109">
        <v>0.52072268670921495</v>
      </c>
      <c r="BR39" s="109">
        <v>0.74933239780794503</v>
      </c>
      <c r="BS39" s="109">
        <v>11.070479431869501</v>
      </c>
      <c r="BT39" s="109">
        <v>1.3647002917321601E-4</v>
      </c>
      <c r="BU39" s="109">
        <v>7.6707877465996499E-2</v>
      </c>
      <c r="BV39" s="109">
        <v>0.16300427163024001</v>
      </c>
      <c r="BW39" s="109">
        <v>8.6169910799120295E-5</v>
      </c>
      <c r="BX39" s="109">
        <v>3.3901670564265601E-2</v>
      </c>
      <c r="BY39" s="109">
        <v>6.0780942525372403E-2</v>
      </c>
      <c r="BZ39" s="109">
        <v>0.192472949092412</v>
      </c>
      <c r="CA39" s="109">
        <v>0</v>
      </c>
      <c r="CB39" s="109">
        <v>0</v>
      </c>
      <c r="CC39" s="109">
        <v>1033.7006552861201</v>
      </c>
      <c r="CD39" s="109">
        <v>2.0236496083549799E-2</v>
      </c>
      <c r="CE39" s="109">
        <v>5.49716746403765E-2</v>
      </c>
      <c r="CF39" s="109">
        <v>0.134585959397587</v>
      </c>
      <c r="CG39" s="109">
        <v>1.80110148667933</v>
      </c>
      <c r="CH39" s="109">
        <v>1.3772232089691101E-2</v>
      </c>
      <c r="CI39" s="109">
        <v>2.0074233977926199</v>
      </c>
      <c r="CJ39" s="109">
        <v>0</v>
      </c>
      <c r="CK39" s="109">
        <v>0</v>
      </c>
      <c r="CL39" s="109">
        <v>3.0876699836240602E-3</v>
      </c>
      <c r="CM39" s="109">
        <v>0</v>
      </c>
      <c r="CN39" s="109">
        <v>20387.4855355584</v>
      </c>
      <c r="CO39" s="109">
        <v>0</v>
      </c>
      <c r="CP39" s="109">
        <v>0</v>
      </c>
      <c r="CQ39" s="109">
        <v>20.577044594963599</v>
      </c>
      <c r="CR39" s="109">
        <v>70.661684563492898</v>
      </c>
      <c r="CS39" s="109">
        <v>1.9912856023693299</v>
      </c>
      <c r="CT39" s="109">
        <v>3.5424229236606499</v>
      </c>
      <c r="CU39" s="109">
        <v>0.98057629790157397</v>
      </c>
      <c r="CV39" s="109">
        <v>0</v>
      </c>
      <c r="CW39" s="109">
        <v>1.7299384993138E-2</v>
      </c>
      <c r="CX39" s="109">
        <v>83.256118514237698</v>
      </c>
      <c r="CY39" s="109">
        <v>83.256118514237698</v>
      </c>
      <c r="CZ39" s="109">
        <v>1004.8368639576</v>
      </c>
      <c r="DA39" s="109">
        <v>25.014115709448401</v>
      </c>
      <c r="DB39" s="109">
        <v>4.7600327810956501E-2</v>
      </c>
      <c r="DC39" s="109">
        <v>0.10822857152853201</v>
      </c>
      <c r="DD39" s="109">
        <v>0</v>
      </c>
      <c r="DE39" s="109">
        <v>5.4951586862584696</v>
      </c>
      <c r="DF39" s="109">
        <v>1.6476747571884501E-2</v>
      </c>
      <c r="DG39" s="109">
        <v>0.645894584699096</v>
      </c>
      <c r="DH39" s="109">
        <v>4.1201272904644599E-2</v>
      </c>
      <c r="DI39" s="109">
        <v>0.26832044904887098</v>
      </c>
      <c r="DJ39" s="109">
        <v>0.763681121897959</v>
      </c>
      <c r="DK39" s="109">
        <v>0.67390029081885205</v>
      </c>
      <c r="DL39" s="109">
        <v>1.36822233601679</v>
      </c>
      <c r="DM39" s="109">
        <v>0.46411979689258498</v>
      </c>
      <c r="DN39" s="109">
        <v>3.4842535719463901</v>
      </c>
      <c r="DO39" s="109">
        <v>0.31354451435742903</v>
      </c>
      <c r="DP39" s="109">
        <v>576.56171211602702</v>
      </c>
      <c r="DQ39" s="109">
        <v>0</v>
      </c>
      <c r="DR39" s="109">
        <v>0.66558172737732602</v>
      </c>
      <c r="DS39" s="109">
        <v>0.95778807948764599</v>
      </c>
      <c r="DT39" s="109">
        <v>786.838096813422</v>
      </c>
      <c r="DU39" s="109">
        <v>34347.730759168902</v>
      </c>
      <c r="DV39" s="109">
        <v>3816.4123517493699</v>
      </c>
      <c r="DW39" s="109">
        <v>38164.143110918303</v>
      </c>
      <c r="DX39" s="109">
        <v>1.2292823486940299E-4</v>
      </c>
      <c r="DY39" s="109">
        <v>14.257054410873501</v>
      </c>
      <c r="DZ39" s="109">
        <v>1.7738251455308101</v>
      </c>
      <c r="EA39" s="109">
        <v>3.7616161951531301E-6</v>
      </c>
      <c r="EB39" s="109">
        <v>3.3484591742588299E-5</v>
      </c>
      <c r="EC39" s="109">
        <v>0</v>
      </c>
      <c r="ED39" s="109">
        <v>5.2153722488797701E-6</v>
      </c>
      <c r="EE39" s="109">
        <v>5.8304271934179597E-5</v>
      </c>
      <c r="EF39" s="109">
        <v>6.0378851128953798E-5</v>
      </c>
      <c r="EG39" s="109">
        <v>0.332148069827153</v>
      </c>
      <c r="EH39" s="109">
        <v>199.95916208329001</v>
      </c>
      <c r="EI39" s="109">
        <v>133.33645083104901</v>
      </c>
      <c r="EJ39" s="109">
        <v>122.79541779527101</v>
      </c>
      <c r="EK39" s="109">
        <v>45.682328663072099</v>
      </c>
      <c r="EL39" s="109">
        <v>420.37586801390103</v>
      </c>
      <c r="EM39" s="109">
        <v>110.724616236777</v>
      </c>
      <c r="EN39" s="109">
        <v>0</v>
      </c>
      <c r="EO39" s="109">
        <v>1.2313533598196501E-2</v>
      </c>
      <c r="EP39" s="109">
        <v>22.083955880533999</v>
      </c>
      <c r="EQ39" s="109">
        <v>7552.89856458544</v>
      </c>
      <c r="ER39" s="109">
        <v>4676.6599952671204</v>
      </c>
      <c r="ES39" s="109">
        <v>2876.2385693183101</v>
      </c>
      <c r="ET39" s="109">
        <v>1.5411123480609801E-2</v>
      </c>
      <c r="EU39" s="109">
        <v>0.981011953055275</v>
      </c>
      <c r="EV39" s="109">
        <v>2010.0563586058099</v>
      </c>
      <c r="EW39" s="109">
        <v>4.0763463247396201</v>
      </c>
      <c r="EX39" s="109">
        <v>234.52979321533701</v>
      </c>
      <c r="EY39" s="109">
        <v>63.013671756279003</v>
      </c>
      <c r="EZ39" s="109">
        <v>26.224388084370698</v>
      </c>
      <c r="FA39" s="109">
        <v>603.62555943946597</v>
      </c>
      <c r="FB39" s="109">
        <v>0</v>
      </c>
      <c r="FC39" s="109">
        <v>23.6253304312891</v>
      </c>
      <c r="FD39" s="109">
        <v>320.356912380881</v>
      </c>
      <c r="FE39" s="109">
        <v>478.064871773542</v>
      </c>
      <c r="FF39" s="109">
        <v>14.0943219373139</v>
      </c>
      <c r="FG39" s="109">
        <v>0</v>
      </c>
      <c r="FH39" s="109">
        <v>71182.686853230494</v>
      </c>
      <c r="FI39" s="109">
        <v>86.998949933239103</v>
      </c>
      <c r="FJ39" s="109">
        <v>8.5951071802554003E-3</v>
      </c>
      <c r="FK39" s="109">
        <v>1358.54869190197</v>
      </c>
      <c r="FL39" s="109">
        <v>2.7241994488444998E-2</v>
      </c>
      <c r="FM39" s="109">
        <v>41.9244591552335</v>
      </c>
      <c r="FN39" s="109">
        <v>22.324191140803698</v>
      </c>
      <c r="FO39" s="109">
        <v>0</v>
      </c>
      <c r="FP39" s="109">
        <v>0.67986236181317095</v>
      </c>
      <c r="FQ39" s="109">
        <v>609.52529385406501</v>
      </c>
      <c r="FR39" s="109">
        <v>7.4996051604621004</v>
      </c>
      <c r="FS39" s="109">
        <v>120.79612090542</v>
      </c>
      <c r="FU39" s="45">
        <f t="shared" si="56"/>
        <v>-1.9445462371603106E-7</v>
      </c>
      <c r="FV39" s="45">
        <f t="shared" si="57"/>
        <v>-4.2096772243274727E-7</v>
      </c>
      <c r="FW39" s="45">
        <f t="shared" si="58"/>
        <v>2.7117363071790658E-3</v>
      </c>
      <c r="FX39" s="45">
        <f t="shared" si="59"/>
        <v>1.2561095097305314E-5</v>
      </c>
      <c r="FY39" s="45">
        <f t="shared" si="60"/>
        <v>2.0136906155231788E-5</v>
      </c>
      <c r="FZ39" s="45">
        <f t="shared" si="61"/>
        <v>9.004903445922403E-3</v>
      </c>
      <c r="GA39" s="45">
        <f t="shared" si="62"/>
        <v>-1.0083149958808126E-8</v>
      </c>
      <c r="GB39" s="45">
        <f t="shared" si="63"/>
        <v>-2.582930436562087E-7</v>
      </c>
      <c r="GC39" s="45">
        <f t="shared" si="64"/>
        <v>-3.6593748759538549E-7</v>
      </c>
      <c r="GD39" s="45">
        <f t="shared" si="65"/>
        <v>0</v>
      </c>
      <c r="GE39" s="45">
        <f t="shared" si="66"/>
        <v>-1.1596198857768555E-6</v>
      </c>
      <c r="GF39" s="45">
        <f t="shared" si="67"/>
        <v>-3.6557847783714172E-7</v>
      </c>
      <c r="GG39" s="45">
        <f t="shared" si="68"/>
        <v>4.6387422788815281E-7</v>
      </c>
      <c r="GH39" s="45">
        <f t="shared" si="69"/>
        <v>1.8572648926532067E-6</v>
      </c>
      <c r="GI39" s="45">
        <f t="shared" si="70"/>
        <v>-1.1601879840194277E-7</v>
      </c>
      <c r="GJ39" s="45">
        <f t="shared" si="71"/>
        <v>0</v>
      </c>
      <c r="GK39" s="45">
        <f t="shared" si="72"/>
        <v>-4.1467703634638471E-6</v>
      </c>
      <c r="GL39" s="45">
        <f t="shared" si="73"/>
        <v>8.2542853261183204E-7</v>
      </c>
      <c r="GM39" s="45">
        <f t="shared" si="74"/>
        <v>-3.69080417314248E-7</v>
      </c>
      <c r="GN39" s="45">
        <f t="shared" si="75"/>
        <v>-1.8450358555006611E-6</v>
      </c>
      <c r="GO39" s="45">
        <f t="shared" si="76"/>
        <v>0</v>
      </c>
      <c r="GP39" s="45">
        <f t="shared" si="77"/>
        <v>0</v>
      </c>
      <c r="GQ39" s="45">
        <f t="shared" si="78"/>
        <v>0</v>
      </c>
      <c r="GR39" s="45">
        <f t="shared" si="79"/>
        <v>2.4496379393345906E-5</v>
      </c>
      <c r="GS39" s="45">
        <f t="shared" si="80"/>
        <v>2.6273602026682513E-6</v>
      </c>
      <c r="GT39" s="45">
        <f t="shared" si="81"/>
        <v>-2.0710208439785844E-6</v>
      </c>
      <c r="GU39" s="45">
        <f t="shared" si="82"/>
        <v>1.2693878174126213E-6</v>
      </c>
      <c r="GV39" s="45">
        <f t="shared" si="83"/>
        <v>-1.0127427524934231E-6</v>
      </c>
      <c r="GW39" s="45">
        <f t="shared" si="84"/>
        <v>3.7037758654284075E-8</v>
      </c>
      <c r="GX39" s="45">
        <f t="shared" si="85"/>
        <v>-2.3523052971803667E-7</v>
      </c>
      <c r="GY39" s="45">
        <f t="shared" si="86"/>
        <v>8.9560802012716503E-3</v>
      </c>
      <c r="GZ39" s="45">
        <f t="shared" si="87"/>
        <v>-1.1610541139593968E-6</v>
      </c>
      <c r="HA39" s="45">
        <f t="shared" si="88"/>
        <v>-6.5021188472542829E-7</v>
      </c>
      <c r="HB39" s="45">
        <f t="shared" si="89"/>
        <v>-2.2723801550114986E-6</v>
      </c>
      <c r="HC39" s="45">
        <f t="shared" si="90"/>
        <v>0</v>
      </c>
      <c r="HD39" s="45">
        <f t="shared" si="91"/>
        <v>0</v>
      </c>
      <c r="HE39" s="45">
        <f t="shared" si="92"/>
        <v>-8.2445007794964767E-7</v>
      </c>
      <c r="HF39" s="45">
        <f t="shared" si="93"/>
        <v>0</v>
      </c>
      <c r="HG39" s="45">
        <f t="shared" si="94"/>
        <v>0</v>
      </c>
      <c r="HH39" s="45">
        <f t="shared" si="95"/>
        <v>-7.1077530044652E-7</v>
      </c>
      <c r="HI39" s="45">
        <f t="shared" si="96"/>
        <v>-1.6840803992087096E-6</v>
      </c>
      <c r="HJ39" s="45">
        <f t="shared" si="97"/>
        <v>3.177234060928367E-7</v>
      </c>
      <c r="HK39" s="45">
        <f t="shared" si="98"/>
        <v>-9.2058632906920004E-6</v>
      </c>
      <c r="HL39" s="45">
        <f t="shared" si="99"/>
        <v>0</v>
      </c>
      <c r="HM39" s="45">
        <f t="shared" si="100"/>
        <v>-7.9286368065143782E-6</v>
      </c>
      <c r="HN39" s="45">
        <f t="shared" si="101"/>
        <v>-7.3418750186554372E-6</v>
      </c>
      <c r="HO39" s="45">
        <f t="shared" si="102"/>
        <v>-4.1218078143088475E-6</v>
      </c>
      <c r="HP39" s="45">
        <f t="shared" si="103"/>
        <v>1.3106435445416828E-6</v>
      </c>
      <c r="HQ39" s="45">
        <f t="shared" si="104"/>
        <v>-1.0593414325372653E-6</v>
      </c>
      <c r="HR39" s="45">
        <f t="shared" si="105"/>
        <v>-1.0318383933979814E-6</v>
      </c>
      <c r="HS39" s="45">
        <f t="shared" si="106"/>
        <v>-1.1029763740945343E-6</v>
      </c>
      <c r="HT39" s="45">
        <f t="shared" si="107"/>
        <v>-6.2616330979935896E-6</v>
      </c>
      <c r="HU39" s="45">
        <f t="shared" si="108"/>
        <v>0</v>
      </c>
      <c r="HV39" s="45">
        <f t="shared" si="109"/>
        <v>0</v>
      </c>
      <c r="HW39" s="45">
        <f t="shared" si="110"/>
        <v>0</v>
      </c>
      <c r="HX39" s="45">
        <f t="shared" si="55"/>
        <v>1.3403658991604163E-5</v>
      </c>
    </row>
    <row r="40" spans="1:232" x14ac:dyDescent="0.25">
      <c r="A40" s="22" t="s">
        <v>39</v>
      </c>
      <c r="B40" s="109">
        <v>909.32860000000005</v>
      </c>
      <c r="C40" s="109">
        <v>35.297550000000001</v>
      </c>
      <c r="D40" s="109">
        <v>576.23850000000004</v>
      </c>
      <c r="E40" s="109">
        <v>82.397435000000002</v>
      </c>
      <c r="F40" s="109">
        <v>82.397435000000002</v>
      </c>
      <c r="G40" s="109">
        <v>51.509279999999997</v>
      </c>
      <c r="H40" s="109">
        <v>50.424300000000002</v>
      </c>
      <c r="I40" s="109">
        <v>0.98902258799999998</v>
      </c>
      <c r="J40" s="109">
        <v>0.15821758799999999</v>
      </c>
      <c r="L40" s="109">
        <v>1E-4</v>
      </c>
      <c r="M40" s="109">
        <v>0.29738930899999999</v>
      </c>
      <c r="O40" s="109">
        <v>1.0415000000000001E-2</v>
      </c>
      <c r="P40" s="109">
        <v>2.5000000000000001E-4</v>
      </c>
      <c r="T40" s="109">
        <v>2.5999999999999998E-5</v>
      </c>
      <c r="Z40" s="109">
        <v>14.305740176</v>
      </c>
      <c r="AA40" s="109">
        <v>0.50749999999999995</v>
      </c>
      <c r="AC40" s="109">
        <v>2.0000000000000001E-4</v>
      </c>
      <c r="AD40" s="109">
        <v>6.1000000000000004E-3</v>
      </c>
      <c r="AG40" s="109">
        <v>3.2488969999999999E-2</v>
      </c>
      <c r="AH40" s="109">
        <v>3.5E-4</v>
      </c>
      <c r="AL40" s="109">
        <v>3.214809824</v>
      </c>
      <c r="AO40" s="109">
        <v>1.5824262060000001</v>
      </c>
      <c r="AX40" s="109">
        <v>0.79123310300000005</v>
      </c>
      <c r="AY40" s="109">
        <v>0.27329999999999999</v>
      </c>
      <c r="BG40" s="109" t="s">
        <v>39</v>
      </c>
      <c r="BH40" s="109">
        <v>0</v>
      </c>
      <c r="BI40" s="109">
        <v>0</v>
      </c>
      <c r="BJ40" s="109">
        <v>0</v>
      </c>
      <c r="BK40" s="109">
        <v>0.15821740925219799</v>
      </c>
      <c r="BL40" s="109">
        <v>0</v>
      </c>
      <c r="BM40" s="109">
        <v>0.98902298045618398</v>
      </c>
      <c r="BN40" s="109">
        <v>0.98902298045618398</v>
      </c>
      <c r="BO40" s="109">
        <v>0</v>
      </c>
      <c r="BP40" s="109">
        <v>0</v>
      </c>
      <c r="BQ40" s="109">
        <v>4.0999884257345499E-5</v>
      </c>
      <c r="BR40" s="109">
        <v>5.9000104719544503E-5</v>
      </c>
      <c r="BS40" s="109">
        <v>0.29738961435600197</v>
      </c>
      <c r="BT40" s="109">
        <v>0</v>
      </c>
      <c r="BU40" s="109">
        <v>0</v>
      </c>
      <c r="BV40" s="109">
        <v>0</v>
      </c>
      <c r="BW40" s="109">
        <v>0</v>
      </c>
      <c r="BX40" s="109">
        <v>1.04149525845951E-2</v>
      </c>
      <c r="BY40" s="109">
        <v>5.9999802686331898E-5</v>
      </c>
      <c r="BZ40" s="109">
        <v>1.8999885359656499E-4</v>
      </c>
      <c r="CA40" s="109">
        <v>0</v>
      </c>
      <c r="CB40" s="109">
        <v>0</v>
      </c>
      <c r="CC40" s="109">
        <v>117.563359029536</v>
      </c>
      <c r="CD40" s="109">
        <v>0</v>
      </c>
      <c r="CE40" s="109">
        <v>7.5399767412380002E-6</v>
      </c>
      <c r="CF40" s="109">
        <v>1.84599017840903E-5</v>
      </c>
      <c r="CG40" s="109">
        <v>0</v>
      </c>
      <c r="CH40" s="109">
        <v>0</v>
      </c>
      <c r="CI40" s="109">
        <v>0</v>
      </c>
      <c r="CJ40" s="109">
        <v>0</v>
      </c>
      <c r="CK40" s="109">
        <v>0</v>
      </c>
      <c r="CL40" s="109">
        <v>0</v>
      </c>
      <c r="CM40" s="109">
        <v>0</v>
      </c>
      <c r="CN40" s="109">
        <v>909.32905588165499</v>
      </c>
      <c r="CO40" s="109">
        <v>0</v>
      </c>
      <c r="CP40" s="109">
        <v>0</v>
      </c>
      <c r="CQ40" s="109">
        <v>1.4249446492832199E-2</v>
      </c>
      <c r="CR40" s="109">
        <v>1.3901888901932901E-3</v>
      </c>
      <c r="CS40" s="109">
        <v>5.6103915180806497E-3</v>
      </c>
      <c r="CT40" s="109">
        <v>0.79123386152003095</v>
      </c>
      <c r="CU40" s="109">
        <v>0</v>
      </c>
      <c r="CV40" s="109">
        <v>0</v>
      </c>
      <c r="CW40" s="109">
        <v>0</v>
      </c>
      <c r="CX40" s="109">
        <v>14.305761055506199</v>
      </c>
      <c r="CY40" s="109">
        <v>14.305761055506199</v>
      </c>
      <c r="CZ40" s="109">
        <v>0.50750301645199103</v>
      </c>
      <c r="DA40" s="109">
        <v>0.27330022542039301</v>
      </c>
      <c r="DB40" s="109">
        <v>0</v>
      </c>
      <c r="DC40" s="109">
        <v>0</v>
      </c>
      <c r="DD40" s="109">
        <v>0</v>
      </c>
      <c r="DE40" s="109">
        <v>3.6052656540837801E-3</v>
      </c>
      <c r="DF40" s="109">
        <v>0</v>
      </c>
      <c r="DG40" s="109">
        <v>0</v>
      </c>
      <c r="DH40" s="109">
        <v>0</v>
      </c>
      <c r="DI40" s="109">
        <v>5.2000148811984298E-5</v>
      </c>
      <c r="DJ40" s="109">
        <v>1.4799963623737101E-4</v>
      </c>
      <c r="DK40" s="109">
        <v>2.0130026069654998E-3</v>
      </c>
      <c r="DL40" s="109">
        <v>4.0869932703913696E-3</v>
      </c>
      <c r="DM40" s="109">
        <v>0</v>
      </c>
      <c r="DN40" s="109">
        <v>0</v>
      </c>
      <c r="DO40" s="109">
        <v>3.24891024513441E-2</v>
      </c>
      <c r="DP40" s="109">
        <v>35.297557317305703</v>
      </c>
      <c r="DQ40" s="109">
        <v>0</v>
      </c>
      <c r="DR40" s="109">
        <v>1.4349939648473001E-4</v>
      </c>
      <c r="DS40" s="109">
        <v>2.0650130899430599E-4</v>
      </c>
      <c r="DT40" s="109">
        <v>66.050362968964393</v>
      </c>
      <c r="DU40" s="109">
        <v>523.04597227687805</v>
      </c>
      <c r="DV40" s="109">
        <v>58.116229119749498</v>
      </c>
      <c r="DW40" s="109">
        <v>581.16220139662698</v>
      </c>
      <c r="DX40" s="109">
        <v>0</v>
      </c>
      <c r="DY40" s="109">
        <v>8.9209594740874195E-3</v>
      </c>
      <c r="DZ40" s="109">
        <v>0</v>
      </c>
      <c r="EA40" s="109">
        <v>0</v>
      </c>
      <c r="EB40" s="109">
        <v>0</v>
      </c>
      <c r="EC40" s="109">
        <v>0</v>
      </c>
      <c r="ED40" s="109">
        <v>0</v>
      </c>
      <c r="EE40" s="109">
        <v>0</v>
      </c>
      <c r="EF40" s="109">
        <v>0</v>
      </c>
      <c r="EG40" s="109">
        <v>0</v>
      </c>
      <c r="EH40" s="109">
        <v>0.65854461769098804</v>
      </c>
      <c r="EI40" s="109">
        <v>6.3693310735957898E-3</v>
      </c>
      <c r="EJ40" s="109">
        <v>0.888577230664087</v>
      </c>
      <c r="EK40" s="109">
        <v>2.3282307357374701</v>
      </c>
      <c r="EL40" s="109">
        <v>5.7265073717047699</v>
      </c>
      <c r="EM40" s="109">
        <v>1.31633163797902</v>
      </c>
      <c r="EN40" s="109">
        <v>0</v>
      </c>
      <c r="EO40" s="109">
        <v>0</v>
      </c>
      <c r="EP40" s="109">
        <v>0.30991091739832499</v>
      </c>
      <c r="EQ40" s="109">
        <v>82.403365691657498</v>
      </c>
      <c r="ER40" s="109">
        <v>82.403365691657498</v>
      </c>
      <c r="ES40" s="109">
        <v>0</v>
      </c>
      <c r="ET40" s="109">
        <v>0</v>
      </c>
      <c r="EU40" s="109">
        <v>0</v>
      </c>
      <c r="EV40" s="109">
        <v>2.4521328361910699</v>
      </c>
      <c r="EW40" s="109">
        <v>0</v>
      </c>
      <c r="EX40" s="109">
        <v>15.118405771700299</v>
      </c>
      <c r="EY40" s="109">
        <v>3.7596775056906799</v>
      </c>
      <c r="EZ40" s="109">
        <v>2.0157307241632001</v>
      </c>
      <c r="FA40" s="109">
        <v>37.792160154764403</v>
      </c>
      <c r="FB40" s="109">
        <v>0</v>
      </c>
      <c r="FC40" s="109">
        <v>0</v>
      </c>
      <c r="FD40" s="109">
        <v>2.0567164900213299</v>
      </c>
      <c r="FE40" s="109">
        <v>7.9804391827466201</v>
      </c>
      <c r="FF40" s="109">
        <v>5.1520516763394398E-7</v>
      </c>
      <c r="FG40" s="109">
        <v>0</v>
      </c>
      <c r="FH40" s="109">
        <v>59.262619497456399</v>
      </c>
      <c r="FI40" s="109">
        <v>0</v>
      </c>
      <c r="FJ40" s="109">
        <v>0</v>
      </c>
      <c r="FK40" s="109">
        <v>0</v>
      </c>
      <c r="FL40" s="109">
        <v>0</v>
      </c>
      <c r="FM40" s="109">
        <v>0</v>
      </c>
      <c r="FN40" s="109">
        <v>3.2148159790540398</v>
      </c>
      <c r="FO40" s="109">
        <v>0</v>
      </c>
      <c r="FP40" s="109">
        <v>0</v>
      </c>
      <c r="FQ40" s="109">
        <v>50.424330781483299</v>
      </c>
      <c r="FR40" s="109">
        <v>1.5824269625893199</v>
      </c>
      <c r="FS40" s="109">
        <v>0</v>
      </c>
      <c r="FU40" s="45">
        <f t="shared" si="56"/>
        <v>5.0133874041063765E-7</v>
      </c>
      <c r="FV40" s="45">
        <f t="shared" si="57"/>
        <v>2.0730350128561014E-7</v>
      </c>
      <c r="FW40" s="45">
        <f t="shared" si="58"/>
        <v>8.5445547227874195E-3</v>
      </c>
      <c r="FX40" s="45">
        <f t="shared" si="59"/>
        <v>7.1976653854538347E-5</v>
      </c>
      <c r="FY40" s="45">
        <f t="shared" si="60"/>
        <v>7.1976653854538347E-5</v>
      </c>
      <c r="FZ40" s="45">
        <f t="shared" si="61"/>
        <v>0.15052315810775072</v>
      </c>
      <c r="GA40" s="45">
        <f t="shared" si="62"/>
        <v>6.1044939238608485E-7</v>
      </c>
      <c r="GB40" s="45">
        <f t="shared" si="63"/>
        <v>3.9681215450176701E-7</v>
      </c>
      <c r="GC40" s="45">
        <f t="shared" si="64"/>
        <v>-1.1297593666029781E-6</v>
      </c>
      <c r="GD40" s="45">
        <f t="shared" si="65"/>
        <v>0</v>
      </c>
      <c r="GE40" s="45">
        <f t="shared" si="66"/>
        <v>-1.1023110009955768E-7</v>
      </c>
      <c r="GF40" s="45">
        <f t="shared" si="67"/>
        <v>1.0267887672582471E-6</v>
      </c>
      <c r="GG40" s="45">
        <f t="shared" si="68"/>
        <v>0</v>
      </c>
      <c r="GH40" s="45">
        <f t="shared" si="69"/>
        <v>-4.5526072876617107E-6</v>
      </c>
      <c r="GI40" s="45">
        <f t="shared" si="70"/>
        <v>-5.3748684125404927E-6</v>
      </c>
      <c r="GJ40" s="45">
        <f t="shared" si="71"/>
        <v>0</v>
      </c>
      <c r="GK40" s="45">
        <f t="shared" si="72"/>
        <v>0</v>
      </c>
      <c r="GL40" s="45">
        <f t="shared" si="73"/>
        <v>0</v>
      </c>
      <c r="GM40" s="45">
        <f t="shared" si="74"/>
        <v>-4.6721027576135189E-6</v>
      </c>
      <c r="GN40" s="45">
        <f t="shared" si="75"/>
        <v>0</v>
      </c>
      <c r="GO40" s="45">
        <f t="shared" si="76"/>
        <v>0</v>
      </c>
      <c r="GP40" s="45">
        <f t="shared" si="77"/>
        <v>0</v>
      </c>
      <c r="GQ40" s="45">
        <f t="shared" si="78"/>
        <v>0</v>
      </c>
      <c r="GR40" s="45">
        <f t="shared" si="79"/>
        <v>0</v>
      </c>
      <c r="GS40" s="45">
        <f t="shared" si="80"/>
        <v>1.4595194615442692E-6</v>
      </c>
      <c r="GT40" s="45">
        <f t="shared" si="81"/>
        <v>5.9437477656709931E-6</v>
      </c>
      <c r="GU40" s="45">
        <f t="shared" si="82"/>
        <v>0</v>
      </c>
      <c r="GV40" s="45">
        <f t="shared" si="83"/>
        <v>-1.0747532235651138E-6</v>
      </c>
      <c r="GW40" s="45">
        <f t="shared" si="84"/>
        <v>-6.7584313615135996E-7</v>
      </c>
      <c r="GX40" s="45">
        <f t="shared" si="85"/>
        <v>0</v>
      </c>
      <c r="GY40" s="45">
        <f t="shared" si="86"/>
        <v>0</v>
      </c>
      <c r="GZ40" s="45">
        <f t="shared" si="87"/>
        <v>4.076809578786041E-6</v>
      </c>
      <c r="HA40" s="45">
        <f t="shared" si="88"/>
        <v>2.0156543886551713E-6</v>
      </c>
      <c r="HB40" s="45">
        <f t="shared" si="89"/>
        <v>0</v>
      </c>
      <c r="HC40" s="45">
        <f t="shared" si="90"/>
        <v>0</v>
      </c>
      <c r="HD40" s="45">
        <f t="shared" si="91"/>
        <v>0</v>
      </c>
      <c r="HE40" s="45">
        <f t="shared" si="92"/>
        <v>1.9145935146241293E-6</v>
      </c>
      <c r="HF40" s="45">
        <f t="shared" si="93"/>
        <v>0</v>
      </c>
      <c r="HG40" s="45">
        <f t="shared" si="94"/>
        <v>0</v>
      </c>
      <c r="HH40" s="45">
        <f t="shared" si="95"/>
        <v>4.7811981183869105E-7</v>
      </c>
      <c r="HI40" s="45">
        <f t="shared" si="96"/>
        <v>0</v>
      </c>
      <c r="HJ40" s="45">
        <f t="shared" si="97"/>
        <v>0</v>
      </c>
      <c r="HK40" s="45">
        <f t="shared" si="98"/>
        <v>0</v>
      </c>
      <c r="HL40" s="45">
        <f t="shared" si="99"/>
        <v>0</v>
      </c>
      <c r="HM40" s="45">
        <f t="shared" si="100"/>
        <v>0</v>
      </c>
      <c r="HN40" s="45">
        <f t="shared" si="101"/>
        <v>0</v>
      </c>
      <c r="HO40" s="45">
        <f t="shared" si="102"/>
        <v>0</v>
      </c>
      <c r="HP40" s="45">
        <f t="shared" si="103"/>
        <v>0</v>
      </c>
      <c r="HQ40" s="45">
        <f t="shared" si="104"/>
        <v>9.5865558205395944E-7</v>
      </c>
      <c r="HR40" s="45">
        <f t="shared" si="105"/>
        <v>8.2480934145092702E-7</v>
      </c>
      <c r="HS40" s="45">
        <f t="shared" si="106"/>
        <v>0</v>
      </c>
      <c r="HT40" s="45">
        <f t="shared" si="107"/>
        <v>0</v>
      </c>
      <c r="HU40" s="45">
        <f t="shared" si="108"/>
        <v>0</v>
      </c>
      <c r="HV40" s="45">
        <f t="shared" si="109"/>
        <v>0</v>
      </c>
      <c r="HW40" s="45">
        <f t="shared" si="110"/>
        <v>0</v>
      </c>
      <c r="HX40" s="45">
        <f t="shared" si="55"/>
        <v>0</v>
      </c>
    </row>
    <row r="41" spans="1:232" x14ac:dyDescent="0.25">
      <c r="A41" s="22" t="s">
        <v>40</v>
      </c>
      <c r="B41" s="109">
        <v>10707.793342000001</v>
      </c>
      <c r="C41" s="109">
        <v>1224.9034455000001</v>
      </c>
      <c r="D41" s="109">
        <v>15301.947991999999</v>
      </c>
      <c r="E41" s="109">
        <v>5424.0031456999995</v>
      </c>
      <c r="F41" s="109">
        <v>4800.1379446000001</v>
      </c>
      <c r="G41" s="109">
        <v>8893.1373106999999</v>
      </c>
      <c r="H41" s="109">
        <v>553.12742776000005</v>
      </c>
      <c r="I41" s="109">
        <v>17.600416166999999</v>
      </c>
      <c r="J41" s="109">
        <v>31.254911766999999</v>
      </c>
      <c r="K41" s="109">
        <v>1.4420000000000001E-2</v>
      </c>
      <c r="L41" s="109">
        <v>0.43862772249999998</v>
      </c>
      <c r="M41" s="109">
        <v>34.587228246000002</v>
      </c>
      <c r="N41" s="109">
        <v>1.8619791699999999E-2</v>
      </c>
      <c r="O41" s="109">
        <v>2.2025431000000002E-2</v>
      </c>
      <c r="P41" s="109">
        <v>6.2264747099999997E-2</v>
      </c>
      <c r="Q41" s="109">
        <v>0.40392129999999998</v>
      </c>
      <c r="R41" s="109">
        <v>0.49868539299999998</v>
      </c>
      <c r="S41" s="109">
        <v>111.82320300000001</v>
      </c>
      <c r="T41" s="109">
        <v>0.1210087093</v>
      </c>
      <c r="U41" s="109">
        <v>0.42853045000000001</v>
      </c>
      <c r="V41" s="109">
        <v>0.26997399999999999</v>
      </c>
      <c r="W41" s="109">
        <v>1.20586415E-2</v>
      </c>
      <c r="X41" s="109">
        <v>1.818E-3</v>
      </c>
      <c r="Y41" s="109">
        <v>5.6712565999999997E-3</v>
      </c>
      <c r="Z41" s="109">
        <v>79.181359794000002</v>
      </c>
      <c r="AA41" s="109">
        <v>95.027002999999993</v>
      </c>
      <c r="AB41" s="109">
        <v>5.1157502799999997E-2</v>
      </c>
      <c r="AC41" s="109">
        <v>0.4255466691</v>
      </c>
      <c r="AD41" s="109">
        <v>7.5803769739</v>
      </c>
      <c r="AE41" s="109">
        <v>4.7782113800000001</v>
      </c>
      <c r="AF41" s="109">
        <v>34.325049999999997</v>
      </c>
      <c r="AG41" s="109">
        <v>1.0257322558999999</v>
      </c>
      <c r="AH41" s="109">
        <v>0.68003125539999998</v>
      </c>
      <c r="AI41" s="109">
        <v>0.52424993200000003</v>
      </c>
      <c r="AJ41" s="109">
        <v>0.29666930000000002</v>
      </c>
      <c r="AL41" s="109">
        <v>14.121979228000001</v>
      </c>
      <c r="AM41" s="109">
        <v>8.6899999999999998E-3</v>
      </c>
      <c r="AN41" s="109">
        <v>0.16288236</v>
      </c>
      <c r="AO41" s="109">
        <v>4.7503782502999998</v>
      </c>
      <c r="AP41" s="109">
        <v>4.6600450000000001E-4</v>
      </c>
      <c r="AT41" s="109">
        <v>4.0157405000000003E-6</v>
      </c>
      <c r="AU41" s="109">
        <v>6.7278585000000002E-6</v>
      </c>
      <c r="AV41" s="109">
        <v>3.5922497E-6</v>
      </c>
      <c r="AW41" s="109">
        <v>0.69801362749999996</v>
      </c>
      <c r="AX41" s="109">
        <v>2.6478354917</v>
      </c>
      <c r="AY41" s="109">
        <v>10.493400833000001</v>
      </c>
      <c r="AZ41" s="109">
        <v>2.42330668</v>
      </c>
      <c r="BA41" s="109">
        <v>17.088674429000001</v>
      </c>
      <c r="BC41" s="109">
        <v>4.13E-3</v>
      </c>
      <c r="BD41" s="109">
        <v>1.25E-3</v>
      </c>
      <c r="BE41" s="109">
        <v>2.125968E-7</v>
      </c>
      <c r="BG41" s="109" t="s">
        <v>40</v>
      </c>
      <c r="BH41" s="109">
        <v>1.1566125681090399E-2</v>
      </c>
      <c r="BI41" s="109">
        <v>3.3872060379828701</v>
      </c>
      <c r="BJ41" s="109">
        <v>4.1299813697371502E-3</v>
      </c>
      <c r="BK41" s="109">
        <v>31.2549238964639</v>
      </c>
      <c r="BL41" s="109">
        <v>1.44198648480739E-2</v>
      </c>
      <c r="BM41" s="109">
        <v>17.601460367929601</v>
      </c>
      <c r="BN41" s="109">
        <v>17.600541619061399</v>
      </c>
      <c r="BO41" s="109">
        <v>0.73110768057143405</v>
      </c>
      <c r="BP41" s="109">
        <v>0.33382131757249101</v>
      </c>
      <c r="BQ41" s="109">
        <v>0.179839878030192</v>
      </c>
      <c r="BR41" s="109">
        <v>0.258793839256314</v>
      </c>
      <c r="BS41" s="109">
        <v>34.587634992878002</v>
      </c>
      <c r="BT41" s="109">
        <v>2.1261643011344E-7</v>
      </c>
      <c r="BU41" s="109">
        <v>5.9584293421584304E-3</v>
      </c>
      <c r="BV41" s="109">
        <v>1.26617125584197E-2</v>
      </c>
      <c r="BW41" s="109">
        <v>5.6715583323728403E-3</v>
      </c>
      <c r="BX41" s="109">
        <v>2.2025223975799198E-2</v>
      </c>
      <c r="BY41" s="109">
        <v>1.49443041151044E-2</v>
      </c>
      <c r="BZ41" s="109">
        <v>4.7323667133754403E-2</v>
      </c>
      <c r="CA41" s="109">
        <v>0.40391864276942102</v>
      </c>
      <c r="CB41" s="109">
        <v>1.2499834288827499E-3</v>
      </c>
      <c r="CC41" s="109">
        <v>652.317741087488</v>
      </c>
      <c r="CD41" s="109">
        <v>0.49870025909472598</v>
      </c>
      <c r="CE41" s="109">
        <v>3.5094145338972697E-2</v>
      </c>
      <c r="CF41" s="109">
        <v>8.5920135860485899E-2</v>
      </c>
      <c r="CG41" s="109">
        <v>111.828455523268</v>
      </c>
      <c r="CH41" s="109">
        <v>0.42854097430274002</v>
      </c>
      <c r="CI41" s="109">
        <v>4.7782737151683898</v>
      </c>
      <c r="CJ41" s="109">
        <v>0.26997344738315199</v>
      </c>
      <c r="CK41" s="109">
        <v>8.6897573294035906E-3</v>
      </c>
      <c r="CL41" s="109">
        <v>0.524260335408398</v>
      </c>
      <c r="CM41" s="109">
        <v>0.16288239557670101</v>
      </c>
      <c r="CN41" s="109">
        <v>10707.9331857573</v>
      </c>
      <c r="CO41" s="109">
        <v>1.20583789390255E-2</v>
      </c>
      <c r="CP41" s="109">
        <v>1.8179732099737E-3</v>
      </c>
      <c r="CQ41" s="109">
        <v>45.368221807605799</v>
      </c>
      <c r="CR41" s="109">
        <v>36.739464704102303</v>
      </c>
      <c r="CS41" s="109">
        <v>1.71895238434155</v>
      </c>
      <c r="CT41" s="109">
        <v>2.6478594389856398</v>
      </c>
      <c r="CU41" s="109">
        <v>46.381215092540401</v>
      </c>
      <c r="CV41" s="109">
        <v>0</v>
      </c>
      <c r="CW41" s="109">
        <v>6.6553189536863499E-3</v>
      </c>
      <c r="CX41" s="109">
        <v>79.181376777939406</v>
      </c>
      <c r="CY41" s="109">
        <v>79.181376777939406</v>
      </c>
      <c r="CZ41" s="109">
        <v>95.031679557986294</v>
      </c>
      <c r="DA41" s="109">
        <v>10.493414762826101</v>
      </c>
      <c r="DB41" s="109">
        <v>1.0324205566700301E-2</v>
      </c>
      <c r="DC41" s="109">
        <v>3.87797594494559E-2</v>
      </c>
      <c r="DD41" s="109">
        <v>0</v>
      </c>
      <c r="DE41" s="109">
        <v>2.5440483458178802</v>
      </c>
      <c r="DF41" s="109">
        <v>3.8925356913419099E-2</v>
      </c>
      <c r="DG41" s="109">
        <v>18.260511375413799</v>
      </c>
      <c r="DH41" s="109">
        <v>0.36271429052508403</v>
      </c>
      <c r="DI41" s="109">
        <v>0.110644028642006</v>
      </c>
      <c r="DJ41" s="109">
        <v>0.31490989765407201</v>
      </c>
      <c r="DK41" s="109">
        <v>2.5015180326468802</v>
      </c>
      <c r="DL41" s="109">
        <v>5.0788329397028704</v>
      </c>
      <c r="DM41" s="109">
        <v>34.326500912333103</v>
      </c>
      <c r="DN41" s="109">
        <v>2.4234629365229599</v>
      </c>
      <c r="DO41" s="109">
        <v>1.0257293400634899</v>
      </c>
      <c r="DP41" s="109">
        <v>1224.9041425739999</v>
      </c>
      <c r="DQ41" s="109">
        <v>0</v>
      </c>
      <c r="DR41" s="109">
        <v>0.27883788294719303</v>
      </c>
      <c r="DS41" s="109">
        <v>0.40125457718965801</v>
      </c>
      <c r="DT41" s="109">
        <v>760.41927399064105</v>
      </c>
      <c r="DU41" s="109">
        <v>12943.301103178899</v>
      </c>
      <c r="DV41" s="109">
        <v>1438.1443529564499</v>
      </c>
      <c r="DW41" s="109">
        <v>14381.4454561354</v>
      </c>
      <c r="DX41" s="109">
        <v>4.7332802605311903E-5</v>
      </c>
      <c r="DY41" s="109">
        <v>10.0411313329277</v>
      </c>
      <c r="DZ41" s="109">
        <v>4.66123787512485E-4</v>
      </c>
      <c r="EA41" s="109">
        <v>0</v>
      </c>
      <c r="EB41" s="109">
        <v>0</v>
      </c>
      <c r="EC41" s="109">
        <v>0</v>
      </c>
      <c r="ED41" s="109">
        <v>4.0160083552112501E-6</v>
      </c>
      <c r="EE41" s="109">
        <v>6.7283101018002502E-6</v>
      </c>
      <c r="EF41" s="109">
        <v>3.5925320357288898E-6</v>
      </c>
      <c r="EG41" s="109">
        <v>0.69802880008339596</v>
      </c>
      <c r="EH41" s="109">
        <v>241.88537809230701</v>
      </c>
      <c r="EI41" s="109">
        <v>75.939974300898697</v>
      </c>
      <c r="EJ41" s="109">
        <v>144.753437743707</v>
      </c>
      <c r="EK41" s="109">
        <v>18.830895057544701</v>
      </c>
      <c r="EL41" s="109">
        <v>214.44823811816701</v>
      </c>
      <c r="EM41" s="109">
        <v>123.360651945323</v>
      </c>
      <c r="EN41" s="109">
        <v>1.6131998434718301E-2</v>
      </c>
      <c r="EO41" s="109">
        <v>2.0553601008359902E-3</v>
      </c>
      <c r="EP41" s="109">
        <v>48.632297378886697</v>
      </c>
      <c r="EQ41" s="109">
        <v>5425.3264504232902</v>
      </c>
      <c r="ER41" s="109">
        <v>4801.4351694715397</v>
      </c>
      <c r="ES41" s="109">
        <v>623.89128095175101</v>
      </c>
      <c r="ET41" s="109">
        <v>0.436957726593804</v>
      </c>
      <c r="EU41" s="109">
        <v>1.13618748555976</v>
      </c>
      <c r="EV41" s="109">
        <v>2397.7525422398899</v>
      </c>
      <c r="EW41" s="109">
        <v>23.705153891433199</v>
      </c>
      <c r="EX41" s="109">
        <v>170.48580241975301</v>
      </c>
      <c r="EY41" s="109">
        <v>33.915572387891103</v>
      </c>
      <c r="EZ41" s="109">
        <v>12.7722245215217</v>
      </c>
      <c r="FA41" s="109">
        <v>425.81989950864499</v>
      </c>
      <c r="FB41" s="109">
        <v>0.29643121332933198</v>
      </c>
      <c r="FC41" s="109">
        <v>12.9669906358909</v>
      </c>
      <c r="FD41" s="109">
        <v>410.712686493104</v>
      </c>
      <c r="FE41" s="109">
        <v>515.52788107156698</v>
      </c>
      <c r="FF41" s="109">
        <v>17.2432313912038</v>
      </c>
      <c r="FG41" s="109">
        <v>0</v>
      </c>
      <c r="FH41" s="109">
        <v>9005.2494157630899</v>
      </c>
      <c r="FI41" s="109">
        <v>52.815229126942803</v>
      </c>
      <c r="FJ41" s="109">
        <v>17.088622209914199</v>
      </c>
      <c r="FK41" s="109">
        <v>171.36650006673301</v>
      </c>
      <c r="FL41" s="109">
        <v>7.2615948075061603</v>
      </c>
      <c r="FM41" s="109">
        <v>29.133035785895402</v>
      </c>
      <c r="FN41" s="109">
        <v>14.1220258380934</v>
      </c>
      <c r="FO41" s="109">
        <v>6.80585256039284E-5</v>
      </c>
      <c r="FP41" s="109">
        <v>2.4492962474739</v>
      </c>
      <c r="FQ41" s="109">
        <v>553.14434506401699</v>
      </c>
      <c r="FR41" s="109">
        <v>4.7503884419812898</v>
      </c>
      <c r="FS41" s="109">
        <v>62.056091497925102</v>
      </c>
      <c r="FU41" s="45">
        <f t="shared" si="56"/>
        <v>1.3059997782209426E-5</v>
      </c>
      <c r="FV41" s="45">
        <f t="shared" si="57"/>
        <v>5.6908485514182359E-7</v>
      </c>
      <c r="FW41" s="45">
        <f t="shared" si="58"/>
        <v>-6.0155905401446087E-2</v>
      </c>
      <c r="FX41" s="45">
        <f t="shared" si="59"/>
        <v>2.4397196825738481E-4</v>
      </c>
      <c r="FY41" s="45">
        <f t="shared" si="60"/>
        <v>2.7024741507666872E-4</v>
      </c>
      <c r="FZ41" s="45">
        <f t="shared" si="61"/>
        <v>1.260658653366338E-2</v>
      </c>
      <c r="GA41" s="45">
        <f t="shared" si="62"/>
        <v>3.0584822172808497E-5</v>
      </c>
      <c r="GB41" s="45">
        <f t="shared" si="63"/>
        <v>7.1277894914600497E-6</v>
      </c>
      <c r="GC41" s="45">
        <f t="shared" si="64"/>
        <v>3.8808184746311542E-7</v>
      </c>
      <c r="GD41" s="45">
        <f t="shared" si="65"/>
        <v>-9.3725330166600682E-6</v>
      </c>
      <c r="GE41" s="45">
        <f t="shared" si="66"/>
        <v>1.3667140033621864E-5</v>
      </c>
      <c r="GF41" s="45">
        <f t="shared" si="67"/>
        <v>1.1760031046905106E-5</v>
      </c>
      <c r="GG41" s="45">
        <f t="shared" si="68"/>
        <v>1.8807975071501461E-5</v>
      </c>
      <c r="GH41" s="45">
        <f t="shared" si="69"/>
        <v>-9.3993257522702723E-6</v>
      </c>
      <c r="GI41" s="45">
        <f t="shared" si="70"/>
        <v>5.1781288914981299E-5</v>
      </c>
      <c r="GJ41" s="45">
        <f t="shared" si="71"/>
        <v>-6.5785849346440345E-6</v>
      </c>
      <c r="GK41" s="45">
        <f t="shared" si="72"/>
        <v>2.9810567814259371E-5</v>
      </c>
      <c r="GL41" s="45">
        <f t="shared" si="73"/>
        <v>4.6971676066176527E-5</v>
      </c>
      <c r="GM41" s="45">
        <f t="shared" si="74"/>
        <v>4.6045441611753693E-5</v>
      </c>
      <c r="GN41" s="45">
        <f t="shared" si="75"/>
        <v>2.4559054648302078E-5</v>
      </c>
      <c r="GO41" s="45">
        <f t="shared" si="76"/>
        <v>-2.0469261780916576E-6</v>
      </c>
      <c r="GP41" s="45">
        <f t="shared" si="77"/>
        <v>-2.1773677781229694E-5</v>
      </c>
      <c r="GQ41" s="45">
        <f t="shared" si="78"/>
        <v>-1.4735988063804949E-5</v>
      </c>
      <c r="GR41" s="45">
        <f t="shared" si="79"/>
        <v>5.3203794876891744E-5</v>
      </c>
      <c r="GS41" s="45">
        <f t="shared" si="80"/>
        <v>2.1449416185184411E-7</v>
      </c>
      <c r="GT41" s="45">
        <f t="shared" si="81"/>
        <v>4.9212937782544005E-5</v>
      </c>
      <c r="GU41" s="45">
        <f t="shared" si="82"/>
        <v>3.5621695596035385E-5</v>
      </c>
      <c r="GV41" s="45">
        <f t="shared" si="83"/>
        <v>1.7053819486764821E-5</v>
      </c>
      <c r="GW41" s="45">
        <f t="shared" si="84"/>
        <v>-3.4301130853140747E-6</v>
      </c>
      <c r="GX41" s="45">
        <f t="shared" si="85"/>
        <v>1.3045711759557095E-5</v>
      </c>
      <c r="GY41" s="45">
        <f t="shared" si="86"/>
        <v>4.2269780615184436E-5</v>
      </c>
      <c r="GZ41" s="45">
        <f t="shared" si="87"/>
        <v>-2.84268774160926E-6</v>
      </c>
      <c r="HA41" s="45">
        <f t="shared" si="88"/>
        <v>9.0002829083208672E-5</v>
      </c>
      <c r="HB41" s="45">
        <f t="shared" si="89"/>
        <v>1.9844367663121158E-5</v>
      </c>
      <c r="HC41" s="45">
        <f t="shared" si="90"/>
        <v>-8.0253221572993002E-4</v>
      </c>
      <c r="HD41" s="45">
        <f t="shared" si="91"/>
        <v>0</v>
      </c>
      <c r="HE41" s="45">
        <f t="shared" si="92"/>
        <v>3.3005354735764841E-6</v>
      </c>
      <c r="HF41" s="45">
        <f t="shared" si="93"/>
        <v>-2.7925270012572578E-5</v>
      </c>
      <c r="HG41" s="45">
        <f t="shared" si="94"/>
        <v>2.1841960665261289E-7</v>
      </c>
      <c r="HH41" s="45">
        <f t="shared" si="95"/>
        <v>2.1454462682784252E-6</v>
      </c>
      <c r="HI41" s="45">
        <f t="shared" si="96"/>
        <v>2.5597931454521928E-4</v>
      </c>
      <c r="HJ41" s="45">
        <f t="shared" si="97"/>
        <v>0</v>
      </c>
      <c r="HK41" s="45">
        <f t="shared" si="98"/>
        <v>0</v>
      </c>
      <c r="HL41" s="45">
        <f t="shared" si="99"/>
        <v>0</v>
      </c>
      <c r="HM41" s="45">
        <f t="shared" si="100"/>
        <v>6.6701324761845275E-5</v>
      </c>
      <c r="HN41" s="45">
        <f t="shared" si="101"/>
        <v>6.7124152544224759E-5</v>
      </c>
      <c r="HO41" s="45">
        <f t="shared" si="102"/>
        <v>7.859579719356656E-5</v>
      </c>
      <c r="HP41" s="45">
        <f t="shared" si="103"/>
        <v>2.1736801114253192E-5</v>
      </c>
      <c r="HQ41" s="45">
        <f t="shared" si="104"/>
        <v>9.0440987421158769E-6</v>
      </c>
      <c r="HR41" s="45">
        <f t="shared" si="105"/>
        <v>1.3274844181978913E-6</v>
      </c>
      <c r="HS41" s="45">
        <f t="shared" si="106"/>
        <v>6.4480704918375359E-5</v>
      </c>
      <c r="HT41" s="45">
        <f t="shared" si="107"/>
        <v>-3.0557715883152575E-6</v>
      </c>
      <c r="HU41" s="45">
        <f t="shared" si="108"/>
        <v>0</v>
      </c>
      <c r="HV41" s="45">
        <f t="shared" si="109"/>
        <v>-4.5109595277939934E-6</v>
      </c>
      <c r="HW41" s="45">
        <f t="shared" si="110"/>
        <v>-1.3256893800078773E-5</v>
      </c>
      <c r="HX41" s="45">
        <f t="shared" si="55"/>
        <v>9.2334943141209961E-5</v>
      </c>
    </row>
    <row r="42" spans="1:232" x14ac:dyDescent="0.25">
      <c r="A42" s="22" t="s">
        <v>41</v>
      </c>
      <c r="B42" s="109">
        <v>400.28</v>
      </c>
      <c r="D42" s="109">
        <v>1193.4749999999999</v>
      </c>
      <c r="E42" s="109">
        <v>75.478108910000003</v>
      </c>
      <c r="F42" s="109">
        <v>40.732108910000001</v>
      </c>
      <c r="G42" s="109">
        <v>1006.948</v>
      </c>
      <c r="H42" s="109">
        <v>88.72</v>
      </c>
      <c r="I42" s="109">
        <v>0.101213424</v>
      </c>
      <c r="J42" s="109">
        <v>1.5969423999999999E-2</v>
      </c>
      <c r="L42" s="109">
        <v>4.9932999999999998E-2</v>
      </c>
      <c r="M42" s="109">
        <v>3.2993895000000002E-2</v>
      </c>
      <c r="N42" s="109">
        <v>4.0087299999999998E-5</v>
      </c>
      <c r="P42" s="109">
        <v>1.2157599999999999E-2</v>
      </c>
      <c r="T42" s="109">
        <v>4.4653128E-2</v>
      </c>
      <c r="Z42" s="109">
        <v>1.785749276</v>
      </c>
      <c r="AG42" s="109">
        <v>5.4591370000000002E-3</v>
      </c>
      <c r="AH42" s="109">
        <v>0.31783440000000002</v>
      </c>
      <c r="AL42" s="109">
        <v>0.32512865200000002</v>
      </c>
      <c r="AO42" s="109">
        <v>0.160217888</v>
      </c>
      <c r="AP42" s="109">
        <v>2.1858119999999999E-4</v>
      </c>
      <c r="AU42" s="109">
        <v>2.04E-7</v>
      </c>
      <c r="AV42" s="109">
        <v>1.8360000000000001E-6</v>
      </c>
      <c r="AW42" s="109">
        <v>7.6007099999999999E-5</v>
      </c>
      <c r="AX42" s="109">
        <v>7.9847643999999995E-2</v>
      </c>
      <c r="BG42" s="109" t="s">
        <v>41</v>
      </c>
      <c r="BH42" s="109">
        <v>0</v>
      </c>
      <c r="BI42" s="109">
        <v>0</v>
      </c>
      <c r="BJ42" s="109">
        <v>0</v>
      </c>
      <c r="BK42" s="109">
        <v>1.59694299586325E-2</v>
      </c>
      <c r="BL42" s="109">
        <v>0</v>
      </c>
      <c r="BM42" s="109">
        <v>0.101213412718864</v>
      </c>
      <c r="BN42" s="109">
        <v>0.101213412718864</v>
      </c>
      <c r="BO42" s="109">
        <v>0</v>
      </c>
      <c r="BP42" s="109">
        <v>0</v>
      </c>
      <c r="BQ42" s="109">
        <v>2.0472537806511301E-2</v>
      </c>
      <c r="BR42" s="109">
        <v>2.9460464734315399E-2</v>
      </c>
      <c r="BS42" s="109">
        <v>3.2994130412604697E-2</v>
      </c>
      <c r="BT42" s="109">
        <v>0</v>
      </c>
      <c r="BU42" s="109">
        <v>1.2827907075183101E-5</v>
      </c>
      <c r="BV42" s="109">
        <v>2.7259595132194601E-5</v>
      </c>
      <c r="BW42" s="109">
        <v>0</v>
      </c>
      <c r="BX42" s="109">
        <v>0</v>
      </c>
      <c r="BY42" s="109">
        <v>2.9178261104405301E-3</v>
      </c>
      <c r="BZ42" s="109">
        <v>9.2397820731162806E-3</v>
      </c>
      <c r="CA42" s="109">
        <v>0</v>
      </c>
      <c r="CB42" s="109">
        <v>0</v>
      </c>
      <c r="CC42" s="109">
        <v>12.3161188973144</v>
      </c>
      <c r="CD42" s="109">
        <v>0</v>
      </c>
      <c r="CE42" s="109">
        <v>1.2949409359722599E-2</v>
      </c>
      <c r="CF42" s="109">
        <v>3.1703687781433697E-2</v>
      </c>
      <c r="CG42" s="109">
        <v>0</v>
      </c>
      <c r="CH42" s="109">
        <v>0</v>
      </c>
      <c r="CI42" s="109">
        <v>0</v>
      </c>
      <c r="CJ42" s="109">
        <v>0</v>
      </c>
      <c r="CK42" s="109">
        <v>0</v>
      </c>
      <c r="CL42" s="109">
        <v>0</v>
      </c>
      <c r="CM42" s="109">
        <v>0</v>
      </c>
      <c r="CN42" s="109">
        <v>400.280464545776</v>
      </c>
      <c r="CO42" s="109">
        <v>0</v>
      </c>
      <c r="CP42" s="109">
        <v>0</v>
      </c>
      <c r="CQ42" s="109">
        <v>0.221285428745812</v>
      </c>
      <c r="CR42" s="109">
        <v>1.7894741511736501</v>
      </c>
      <c r="CS42" s="109">
        <v>8.7126309979986397E-2</v>
      </c>
      <c r="CT42" s="109">
        <v>7.9847807190100095E-2</v>
      </c>
      <c r="CU42" s="109">
        <v>0</v>
      </c>
      <c r="CV42" s="109">
        <v>0</v>
      </c>
      <c r="CW42" s="109">
        <v>0</v>
      </c>
      <c r="CX42" s="109">
        <v>1.7857510846296001</v>
      </c>
      <c r="CY42" s="109">
        <v>1.7857510846296001</v>
      </c>
      <c r="CZ42" s="109">
        <v>0</v>
      </c>
      <c r="DA42" s="109">
        <v>0</v>
      </c>
      <c r="DB42" s="109">
        <v>0</v>
      </c>
      <c r="DC42" s="109">
        <v>0</v>
      </c>
      <c r="DD42" s="109">
        <v>0</v>
      </c>
      <c r="DE42" s="109">
        <v>1.3586926132427499</v>
      </c>
      <c r="DF42" s="109">
        <v>0</v>
      </c>
      <c r="DG42" s="109">
        <v>0</v>
      </c>
      <c r="DH42" s="109">
        <v>0</v>
      </c>
      <c r="DI42" s="109">
        <v>0</v>
      </c>
      <c r="DJ42" s="109">
        <v>0</v>
      </c>
      <c r="DK42" s="109">
        <v>0</v>
      </c>
      <c r="DL42" s="109">
        <v>0</v>
      </c>
      <c r="DM42" s="109">
        <v>0</v>
      </c>
      <c r="DN42" s="109">
        <v>0</v>
      </c>
      <c r="DO42" s="109">
        <v>5.4592393398022604E-3</v>
      </c>
      <c r="DP42" s="109">
        <v>0</v>
      </c>
      <c r="DQ42" s="109">
        <v>0</v>
      </c>
      <c r="DR42" s="109">
        <v>0.13031219398468799</v>
      </c>
      <c r="DS42" s="109">
        <v>0.187522395542254</v>
      </c>
      <c r="DT42" s="109">
        <v>92.426475054922506</v>
      </c>
      <c r="DU42" s="109">
        <v>1073.41171566306</v>
      </c>
      <c r="DV42" s="109">
        <v>119.268032303995</v>
      </c>
      <c r="DW42" s="109">
        <v>1192.6797479670599</v>
      </c>
      <c r="DX42" s="109">
        <v>0</v>
      </c>
      <c r="DY42" s="109">
        <v>2.50628303493444</v>
      </c>
      <c r="DZ42" s="109">
        <v>2.18587221540259E-4</v>
      </c>
      <c r="EA42" s="109">
        <v>0</v>
      </c>
      <c r="EB42" s="109">
        <v>0</v>
      </c>
      <c r="EC42" s="109">
        <v>0</v>
      </c>
      <c r="ED42" s="109">
        <v>0</v>
      </c>
      <c r="EE42" s="109">
        <v>2.04001480703494E-7</v>
      </c>
      <c r="EF42" s="109">
        <v>1.8360065624100899E-6</v>
      </c>
      <c r="EG42" s="109">
        <v>7.6006748058664997E-5</v>
      </c>
      <c r="EH42" s="109">
        <v>1.8780729742665401</v>
      </c>
      <c r="EI42" s="109">
        <v>24.484019855230301</v>
      </c>
      <c r="EJ42" s="109">
        <v>1.1357349149456799</v>
      </c>
      <c r="EK42" s="109">
        <v>0.24428574519860799</v>
      </c>
      <c r="EL42" s="109">
        <v>3.6942578359430498</v>
      </c>
      <c r="EM42" s="109">
        <v>1.01515964298902</v>
      </c>
      <c r="EN42" s="109">
        <v>0</v>
      </c>
      <c r="EO42" s="109">
        <v>0</v>
      </c>
      <c r="EP42" s="109">
        <v>0.17116267046974901</v>
      </c>
      <c r="EQ42" s="109">
        <v>75.479504678939094</v>
      </c>
      <c r="ER42" s="109">
        <v>40.733489666235002</v>
      </c>
      <c r="ES42" s="109">
        <v>34.746015012704099</v>
      </c>
      <c r="ET42" s="109">
        <v>0</v>
      </c>
      <c r="EU42" s="109">
        <v>8.6166999564587093E-3</v>
      </c>
      <c r="EV42" s="109">
        <v>17.9904258235971</v>
      </c>
      <c r="EW42" s="109">
        <v>0</v>
      </c>
      <c r="EX42" s="109">
        <v>1.9497427350540399</v>
      </c>
      <c r="EY42" s="109">
        <v>0.46846564306067601</v>
      </c>
      <c r="EZ42" s="109">
        <v>0.214584788683675</v>
      </c>
      <c r="FA42" s="109">
        <v>5.0266034284076504</v>
      </c>
      <c r="FB42" s="109">
        <v>0</v>
      </c>
      <c r="FC42" s="109">
        <v>1.5056633725469399</v>
      </c>
      <c r="FD42" s="109">
        <v>2.9369768361469801</v>
      </c>
      <c r="FE42" s="109">
        <v>3.8682401401367899</v>
      </c>
      <c r="FF42" s="109">
        <v>0.13115978737886899</v>
      </c>
      <c r="FG42" s="109">
        <v>0</v>
      </c>
      <c r="FH42" s="109">
        <v>1006.9512597462</v>
      </c>
      <c r="FI42" s="109">
        <v>15.9949480080434</v>
      </c>
      <c r="FJ42" s="109">
        <v>0</v>
      </c>
      <c r="FK42" s="109">
        <v>24.561314858556901</v>
      </c>
      <c r="FL42" s="109">
        <v>0</v>
      </c>
      <c r="FM42" s="109">
        <v>13.009498618064001</v>
      </c>
      <c r="FN42" s="109">
        <v>0.32513013128707802</v>
      </c>
      <c r="FO42" s="109">
        <v>0</v>
      </c>
      <c r="FP42" s="109">
        <v>0</v>
      </c>
      <c r="FQ42" s="109">
        <v>88.720042278146096</v>
      </c>
      <c r="FR42" s="109">
        <v>0.16021805253419799</v>
      </c>
      <c r="FS42" s="109">
        <v>40.509156681436998</v>
      </c>
      <c r="FU42" s="45">
        <f t="shared" si="56"/>
        <v>1.1605520536278871E-6</v>
      </c>
      <c r="FV42" s="45">
        <f t="shared" si="57"/>
        <v>0</v>
      </c>
      <c r="FW42" s="45">
        <f t="shared" si="58"/>
        <v>-6.6633321430274652E-4</v>
      </c>
      <c r="FX42" s="45">
        <f t="shared" si="59"/>
        <v>1.8492367644703064E-5</v>
      </c>
      <c r="FY42" s="45">
        <f t="shared" si="60"/>
        <v>3.3898471548621852E-5</v>
      </c>
      <c r="FZ42" s="45">
        <f t="shared" si="61"/>
        <v>3.2372537608707159E-6</v>
      </c>
      <c r="GA42" s="45">
        <f t="shared" si="62"/>
        <v>4.7653455925291982E-7</v>
      </c>
      <c r="GB42" s="45">
        <f t="shared" si="63"/>
        <v>-1.114588910417277E-7</v>
      </c>
      <c r="GC42" s="45">
        <f t="shared" si="64"/>
        <v>3.7312757808971673E-7</v>
      </c>
      <c r="GD42" s="45">
        <f t="shared" si="65"/>
        <v>0</v>
      </c>
      <c r="GE42" s="45">
        <f t="shared" si="66"/>
        <v>5.0884719560479777E-8</v>
      </c>
      <c r="GF42" s="45">
        <f t="shared" si="67"/>
        <v>7.1350352753039193E-6</v>
      </c>
      <c r="GG42" s="45">
        <f t="shared" si="68"/>
        <v>5.0441755295790499E-6</v>
      </c>
      <c r="GH42" s="45">
        <f t="shared" si="69"/>
        <v>0</v>
      </c>
      <c r="GI42" s="45">
        <f t="shared" si="70"/>
        <v>6.7312272252498277E-7</v>
      </c>
      <c r="GJ42" s="45">
        <f t="shared" si="71"/>
        <v>0</v>
      </c>
      <c r="GK42" s="45">
        <f t="shared" si="72"/>
        <v>0</v>
      </c>
      <c r="GL42" s="45">
        <f t="shared" si="73"/>
        <v>0</v>
      </c>
      <c r="GM42" s="45">
        <f t="shared" si="74"/>
        <v>-6.9107910430316871E-7</v>
      </c>
      <c r="GN42" s="45">
        <f t="shared" si="75"/>
        <v>0</v>
      </c>
      <c r="GO42" s="45">
        <f t="shared" si="76"/>
        <v>0</v>
      </c>
      <c r="GP42" s="45">
        <f t="shared" si="77"/>
        <v>0</v>
      </c>
      <c r="GQ42" s="45">
        <f t="shared" si="78"/>
        <v>0</v>
      </c>
      <c r="GR42" s="45">
        <f t="shared" si="79"/>
        <v>0</v>
      </c>
      <c r="GS42" s="45">
        <f t="shared" si="80"/>
        <v>1.012812730428524E-6</v>
      </c>
      <c r="GT42" s="45">
        <f t="shared" si="81"/>
        <v>0</v>
      </c>
      <c r="GU42" s="45">
        <f t="shared" si="82"/>
        <v>0</v>
      </c>
      <c r="GV42" s="45">
        <f t="shared" si="83"/>
        <v>0</v>
      </c>
      <c r="GW42" s="45">
        <f t="shared" si="84"/>
        <v>0</v>
      </c>
      <c r="GX42" s="45">
        <f t="shared" si="85"/>
        <v>0</v>
      </c>
      <c r="GY42" s="45">
        <f t="shared" si="86"/>
        <v>0</v>
      </c>
      <c r="GZ42" s="45">
        <f t="shared" si="87"/>
        <v>1.8746516575825559E-5</v>
      </c>
      <c r="HA42" s="45">
        <f t="shared" si="88"/>
        <v>5.9630720266222813E-7</v>
      </c>
      <c r="HB42" s="45">
        <f t="shared" si="89"/>
        <v>0</v>
      </c>
      <c r="HC42" s="45">
        <f t="shared" si="90"/>
        <v>0</v>
      </c>
      <c r="HD42" s="45">
        <f t="shared" si="91"/>
        <v>0</v>
      </c>
      <c r="HE42" s="45">
        <f t="shared" si="92"/>
        <v>4.549851478481621E-6</v>
      </c>
      <c r="HF42" s="45">
        <f t="shared" si="93"/>
        <v>0</v>
      </c>
      <c r="HG42" s="45">
        <f t="shared" si="94"/>
        <v>0</v>
      </c>
      <c r="HH42" s="45">
        <f t="shared" si="95"/>
        <v>1.0269402501944222E-6</v>
      </c>
      <c r="HI42" s="45">
        <f t="shared" si="96"/>
        <v>2.7548299025763455E-5</v>
      </c>
      <c r="HJ42" s="45">
        <f t="shared" si="97"/>
        <v>0</v>
      </c>
      <c r="HK42" s="45">
        <f t="shared" si="98"/>
        <v>0</v>
      </c>
      <c r="HL42" s="45">
        <f t="shared" si="99"/>
        <v>0</v>
      </c>
      <c r="HM42" s="45">
        <f t="shared" si="100"/>
        <v>0</v>
      </c>
      <c r="HN42" s="45">
        <f t="shared" si="101"/>
        <v>7.258350460775413E-6</v>
      </c>
      <c r="HO42" s="45">
        <f t="shared" si="102"/>
        <v>3.574297434541152E-6</v>
      </c>
      <c r="HP42" s="45">
        <f t="shared" si="103"/>
        <v>-4.6303744650494089E-6</v>
      </c>
      <c r="HQ42" s="45">
        <f t="shared" si="104"/>
        <v>2.0437685061790561E-6</v>
      </c>
      <c r="HR42" s="45">
        <f t="shared" si="105"/>
        <v>0</v>
      </c>
      <c r="HS42" s="45">
        <f t="shared" si="106"/>
        <v>0</v>
      </c>
      <c r="HT42" s="45">
        <f t="shared" si="107"/>
        <v>0</v>
      </c>
      <c r="HU42" s="45">
        <f t="shared" si="108"/>
        <v>0</v>
      </c>
      <c r="HV42" s="45">
        <f t="shared" si="109"/>
        <v>0</v>
      </c>
      <c r="HW42" s="45">
        <f t="shared" si="110"/>
        <v>0</v>
      </c>
      <c r="HX42" s="45">
        <f t="shared" si="55"/>
        <v>0</v>
      </c>
    </row>
    <row r="43" spans="1:232" x14ac:dyDescent="0.25">
      <c r="A43" s="22" t="s">
        <v>42</v>
      </c>
      <c r="B43" s="109">
        <v>2939.0671917</v>
      </c>
      <c r="C43" s="109">
        <v>65.252010040000002</v>
      </c>
      <c r="D43" s="109">
        <v>8932.7665799999995</v>
      </c>
      <c r="E43" s="109">
        <v>2349.7336537000001</v>
      </c>
      <c r="F43" s="109">
        <v>2126.8202741999999</v>
      </c>
      <c r="G43" s="109">
        <v>11689.440817999999</v>
      </c>
      <c r="H43" s="109">
        <v>413.58694760999998</v>
      </c>
      <c r="I43" s="109">
        <v>1.6889941208999999</v>
      </c>
      <c r="J43" s="109">
        <v>0.60183669679999996</v>
      </c>
      <c r="K43" s="109">
        <v>1.2079837040000001</v>
      </c>
      <c r="L43" s="109">
        <v>0.16277493230000001</v>
      </c>
      <c r="M43" s="109">
        <v>0.64098597930000001</v>
      </c>
      <c r="N43" s="109">
        <v>1.1699562E-2</v>
      </c>
      <c r="O43" s="109">
        <v>1.83494581E-2</v>
      </c>
      <c r="P43" s="109">
        <v>2.5605464200000001E-2</v>
      </c>
      <c r="Q43" s="109">
        <v>1.7570549599999999E-2</v>
      </c>
      <c r="R43" s="109">
        <v>1.7570549599999999E-2</v>
      </c>
      <c r="T43" s="109">
        <v>3.29252305E-2</v>
      </c>
      <c r="U43" s="109">
        <v>3.6239450300000003E-2</v>
      </c>
      <c r="V43" s="109">
        <v>2.8552220199999999E-2</v>
      </c>
      <c r="W43" s="109">
        <v>0.27496297130000003</v>
      </c>
      <c r="X43" s="109">
        <v>4.1730414899999999E-2</v>
      </c>
      <c r="Y43" s="109">
        <v>5.3809904300000003E-2</v>
      </c>
      <c r="Z43" s="109">
        <v>5.1506397998000004</v>
      </c>
      <c r="AA43" s="109">
        <v>239.80383075</v>
      </c>
      <c r="AB43" s="109">
        <v>4.8610379099999997E-2</v>
      </c>
      <c r="AC43" s="109">
        <v>0.2089601619</v>
      </c>
      <c r="AD43" s="109">
        <v>0.37512122790000002</v>
      </c>
      <c r="AE43" s="109">
        <v>2.08651791</v>
      </c>
      <c r="AG43" s="109">
        <v>8.6586079100000005E-2</v>
      </c>
      <c r="AH43" s="109">
        <v>0.38070973479999998</v>
      </c>
      <c r="AI43" s="109">
        <v>5.9300732000000002E-3</v>
      </c>
      <c r="AJ43" s="109">
        <v>3.2945014100000003E-2</v>
      </c>
      <c r="AL43" s="109">
        <v>4.5945621976000002</v>
      </c>
      <c r="AO43" s="109">
        <v>2.2166161806</v>
      </c>
      <c r="AW43" s="109">
        <v>0.66776300349999995</v>
      </c>
      <c r="AX43" s="109">
        <v>1.1027590112000001</v>
      </c>
      <c r="AY43" s="109">
        <v>0.241747503</v>
      </c>
      <c r="BA43" s="109">
        <v>1.4276109800000001E-2</v>
      </c>
      <c r="BG43" s="109" t="s">
        <v>42</v>
      </c>
      <c r="BH43" s="109">
        <v>0</v>
      </c>
      <c r="BI43" s="109">
        <v>1.0114169009112601E-2</v>
      </c>
      <c r="BJ43" s="109">
        <v>0</v>
      </c>
      <c r="BK43" s="109">
        <v>0.60183624644105205</v>
      </c>
      <c r="BL43" s="109">
        <v>1.20798355696352</v>
      </c>
      <c r="BM43" s="109">
        <v>1.6889920870287201</v>
      </c>
      <c r="BN43" s="109">
        <v>1.6889920870287201</v>
      </c>
      <c r="BO43" s="109">
        <v>0</v>
      </c>
      <c r="BP43" s="109">
        <v>0</v>
      </c>
      <c r="BQ43" s="109">
        <v>6.6737781925186104E-2</v>
      </c>
      <c r="BR43" s="109">
        <v>9.6037147344146895E-2</v>
      </c>
      <c r="BS43" s="109">
        <v>0.64098574381203899</v>
      </c>
      <c r="BT43" s="109">
        <v>0</v>
      </c>
      <c r="BU43" s="109">
        <v>3.7438606252715801E-3</v>
      </c>
      <c r="BV43" s="109">
        <v>7.9556990154819492E-3</v>
      </c>
      <c r="BW43" s="109">
        <v>5.3809748686176002E-2</v>
      </c>
      <c r="BX43" s="109">
        <v>1.8349463724092699E-2</v>
      </c>
      <c r="BY43" s="109">
        <v>6.1453087103402297E-3</v>
      </c>
      <c r="BZ43" s="109">
        <v>1.9460145513164301E-2</v>
      </c>
      <c r="CA43" s="109">
        <v>1.7570659435E-2</v>
      </c>
      <c r="CB43" s="109">
        <v>0</v>
      </c>
      <c r="CC43" s="109">
        <v>215.881994109571</v>
      </c>
      <c r="CD43" s="109">
        <v>1.757070749639E-2</v>
      </c>
      <c r="CE43" s="109">
        <v>9.5483091532377606E-3</v>
      </c>
      <c r="CF43" s="109">
        <v>2.3376897482354698E-2</v>
      </c>
      <c r="CG43" s="109">
        <v>0</v>
      </c>
      <c r="CH43" s="109">
        <v>3.6239498086799597E-2</v>
      </c>
      <c r="CI43" s="109">
        <v>2.0865171962924598</v>
      </c>
      <c r="CJ43" s="109">
        <v>2.8552185046562501E-2</v>
      </c>
      <c r="CK43" s="109">
        <v>0</v>
      </c>
      <c r="CL43" s="109">
        <v>5.9300691999338902E-3</v>
      </c>
      <c r="CM43" s="109">
        <v>0</v>
      </c>
      <c r="CN43" s="109">
        <v>2939.06580801358</v>
      </c>
      <c r="CO43" s="109">
        <v>0.27495969756924199</v>
      </c>
      <c r="CP43" s="109">
        <v>4.1730471013812699E-2</v>
      </c>
      <c r="CQ43" s="109">
        <v>0.40768903874630702</v>
      </c>
      <c r="CR43" s="109">
        <v>6.8061172191972501</v>
      </c>
      <c r="CS43" s="109">
        <v>0.16051864437834501</v>
      </c>
      <c r="CT43" s="109">
        <v>1.1027575263509699</v>
      </c>
      <c r="CU43" s="109">
        <v>0</v>
      </c>
      <c r="CV43" s="109">
        <v>0</v>
      </c>
      <c r="CW43" s="109">
        <v>0</v>
      </c>
      <c r="CX43" s="109">
        <v>5.15063242161398</v>
      </c>
      <c r="CY43" s="109">
        <v>5.15063242161398</v>
      </c>
      <c r="CZ43" s="109">
        <v>239.803818098303</v>
      </c>
      <c r="DA43" s="109">
        <v>0.24174740429650701</v>
      </c>
      <c r="DB43" s="109">
        <v>3.3277705622558901E-3</v>
      </c>
      <c r="DC43" s="109">
        <v>4.4982222242166602E-2</v>
      </c>
      <c r="DD43" s="109">
        <v>0</v>
      </c>
      <c r="DE43" s="109">
        <v>5.0890739973876196</v>
      </c>
      <c r="DF43" s="109">
        <v>0</v>
      </c>
      <c r="DG43" s="109">
        <v>0</v>
      </c>
      <c r="DH43" s="109">
        <v>0</v>
      </c>
      <c r="DI43" s="109">
        <v>5.4329590672464803E-2</v>
      </c>
      <c r="DJ43" s="109">
        <v>0.15463038363277601</v>
      </c>
      <c r="DK43" s="109">
        <v>0.123789922823679</v>
      </c>
      <c r="DL43" s="109">
        <v>0.251331103442958</v>
      </c>
      <c r="DM43" s="109">
        <v>0</v>
      </c>
      <c r="DN43" s="109">
        <v>0</v>
      </c>
      <c r="DO43" s="109">
        <v>8.6585967664867397E-2</v>
      </c>
      <c r="DP43" s="109">
        <v>65.251924796909904</v>
      </c>
      <c r="DQ43" s="109">
        <v>0</v>
      </c>
      <c r="DR43" s="109">
        <v>0.15609106424158201</v>
      </c>
      <c r="DS43" s="109">
        <v>0.22461868415483</v>
      </c>
      <c r="DT43" s="109">
        <v>427.93733134255899</v>
      </c>
      <c r="DU43" s="109">
        <v>8053.9136077435096</v>
      </c>
      <c r="DV43" s="109">
        <v>894.87941808186804</v>
      </c>
      <c r="DW43" s="109">
        <v>8948.79302582538</v>
      </c>
      <c r="DX43" s="109">
        <v>0</v>
      </c>
      <c r="DY43" s="109">
        <v>9.3174504587821598</v>
      </c>
      <c r="DZ43" s="109">
        <v>0</v>
      </c>
      <c r="EA43" s="109">
        <v>0</v>
      </c>
      <c r="EB43" s="109">
        <v>0</v>
      </c>
      <c r="EC43" s="109">
        <v>0</v>
      </c>
      <c r="ED43" s="109">
        <v>0</v>
      </c>
      <c r="EE43" s="109">
        <v>0</v>
      </c>
      <c r="EF43" s="109">
        <v>0</v>
      </c>
      <c r="EG43" s="109">
        <v>0.66776276694455905</v>
      </c>
      <c r="EH43" s="109">
        <v>118.01262238760501</v>
      </c>
      <c r="EI43" s="109">
        <v>96.787763147330693</v>
      </c>
      <c r="EJ43" s="109">
        <v>69.245287385814393</v>
      </c>
      <c r="EK43" s="109">
        <v>6.1320787842611999</v>
      </c>
      <c r="EL43" s="109">
        <v>97.579428663392704</v>
      </c>
      <c r="EM43" s="109">
        <v>59.761070989599602</v>
      </c>
      <c r="EN43" s="109">
        <v>0</v>
      </c>
      <c r="EO43" s="109">
        <v>3.0238666713955701E-4</v>
      </c>
      <c r="EP43" s="109">
        <v>9.7322530975490107</v>
      </c>
      <c r="EQ43" s="109">
        <v>2349.8444057760798</v>
      </c>
      <c r="ER43" s="109">
        <v>2126.8675397318998</v>
      </c>
      <c r="ES43" s="109">
        <v>222.97686604418101</v>
      </c>
      <c r="ET43" s="109">
        <v>0</v>
      </c>
      <c r="EU43" s="109">
        <v>0.55468533748904503</v>
      </c>
      <c r="EV43" s="109">
        <v>1146.69429362654</v>
      </c>
      <c r="EW43" s="109">
        <v>1.0047021280113699E-2</v>
      </c>
      <c r="EX43" s="109">
        <v>55.841174055787903</v>
      </c>
      <c r="EY43" s="109">
        <v>14.5332408256309</v>
      </c>
      <c r="EZ43" s="109">
        <v>5.2312978439899203</v>
      </c>
      <c r="FA43" s="109">
        <v>139.486027935316</v>
      </c>
      <c r="FB43" s="109">
        <v>3.2918852648048599E-2</v>
      </c>
      <c r="FC43" s="109">
        <v>6.2247882306053901</v>
      </c>
      <c r="FD43" s="109">
        <v>180.32517955863401</v>
      </c>
      <c r="FE43" s="109">
        <v>215.29463872142901</v>
      </c>
      <c r="FF43" s="109">
        <v>8.4342134975749694</v>
      </c>
      <c r="FG43" s="109">
        <v>0</v>
      </c>
      <c r="FH43" s="109">
        <v>11721.078282463601</v>
      </c>
      <c r="FI43" s="109">
        <v>63.877294227384098</v>
      </c>
      <c r="FJ43" s="109">
        <v>1.42759649401836E-2</v>
      </c>
      <c r="FK43" s="109">
        <v>267.05907675625099</v>
      </c>
      <c r="FL43" s="109">
        <v>0</v>
      </c>
      <c r="FM43" s="109">
        <v>50.019216385638799</v>
      </c>
      <c r="FN43" s="109">
        <v>4.5945593381818401</v>
      </c>
      <c r="FO43" s="109">
        <v>0</v>
      </c>
      <c r="FP43" s="109">
        <v>1.1057039571814999E-2</v>
      </c>
      <c r="FQ43" s="109">
        <v>413.58670322811702</v>
      </c>
      <c r="FR43" s="109">
        <v>2.2166134672932798</v>
      </c>
      <c r="FS43" s="109">
        <v>155.04324536872599</v>
      </c>
      <c r="FU43" s="45">
        <f t="shared" si="56"/>
        <v>-4.7079101284942699E-7</v>
      </c>
      <c r="FV43" s="45">
        <f t="shared" si="57"/>
        <v>-1.30636726815718E-6</v>
      </c>
      <c r="FW43" s="45">
        <f t="shared" si="58"/>
        <v>1.7941189531654042E-3</v>
      </c>
      <c r="FX43" s="45">
        <f t="shared" si="59"/>
        <v>4.7133885113037758E-5</v>
      </c>
      <c r="FY43" s="45">
        <f t="shared" si="60"/>
        <v>2.2223566548291209E-5</v>
      </c>
      <c r="FZ43" s="45">
        <f t="shared" si="61"/>
        <v>2.7064993917317805E-3</v>
      </c>
      <c r="GA43" s="45">
        <f t="shared" si="62"/>
        <v>-5.9088393474922191E-7</v>
      </c>
      <c r="GB43" s="45">
        <f t="shared" si="63"/>
        <v>-1.204190858139091E-6</v>
      </c>
      <c r="GC43" s="45">
        <f t="shared" si="64"/>
        <v>-7.4830755636322264E-7</v>
      </c>
      <c r="GD43" s="45">
        <f t="shared" si="65"/>
        <v>-1.2172058250101493E-7</v>
      </c>
      <c r="GE43" s="45">
        <f t="shared" si="66"/>
        <v>-1.861875752192073E-8</v>
      </c>
      <c r="GF43" s="45">
        <f t="shared" si="67"/>
        <v>-3.6738395007826657E-7</v>
      </c>
      <c r="GG43" s="45">
        <f t="shared" si="68"/>
        <v>-2.0165254663334846E-7</v>
      </c>
      <c r="GH43" s="45">
        <f t="shared" si="69"/>
        <v>3.0649911664134626E-7</v>
      </c>
      <c r="GI43" s="45">
        <f t="shared" si="70"/>
        <v>-3.8962369094722351E-7</v>
      </c>
      <c r="GJ43" s="45">
        <f t="shared" si="71"/>
        <v>6.2510850543518053E-6</v>
      </c>
      <c r="GK43" s="45">
        <f t="shared" si="72"/>
        <v>8.9864229404098977E-6</v>
      </c>
      <c r="GL43" s="45">
        <f t="shared" si="73"/>
        <v>0</v>
      </c>
      <c r="GM43" s="45">
        <f t="shared" si="74"/>
        <v>-7.248060887645081E-7</v>
      </c>
      <c r="GN43" s="45">
        <f t="shared" si="75"/>
        <v>1.3186402994025045E-6</v>
      </c>
      <c r="GO43" s="45">
        <f t="shared" si="76"/>
        <v>-1.2311980382437113E-6</v>
      </c>
      <c r="GP43" s="45">
        <f t="shared" si="77"/>
        <v>-1.190607863508892E-5</v>
      </c>
      <c r="GQ43" s="45">
        <f t="shared" si="78"/>
        <v>1.3446742102867946E-6</v>
      </c>
      <c r="GR43" s="45">
        <f t="shared" si="79"/>
        <v>-2.8919178731982207E-6</v>
      </c>
      <c r="GS43" s="45">
        <f t="shared" si="80"/>
        <v>-1.4324795184968283E-6</v>
      </c>
      <c r="GT43" s="45">
        <f t="shared" si="81"/>
        <v>-5.2758527526543871E-8</v>
      </c>
      <c r="GU43" s="45">
        <f t="shared" si="82"/>
        <v>4.1151120379701398E-5</v>
      </c>
      <c r="GV43" s="45">
        <f t="shared" si="83"/>
        <v>-8.9775370322003712E-7</v>
      </c>
      <c r="GW43" s="45">
        <f t="shared" si="84"/>
        <v>-5.3751520311164861E-7</v>
      </c>
      <c r="GX43" s="45">
        <f t="shared" si="85"/>
        <v>-3.4205675242856262E-7</v>
      </c>
      <c r="GY43" s="45">
        <f t="shared" si="86"/>
        <v>0</v>
      </c>
      <c r="GZ43" s="45">
        <f t="shared" si="87"/>
        <v>-1.2869867046281882E-6</v>
      </c>
      <c r="HA43" s="45">
        <f t="shared" si="88"/>
        <v>3.5713329103414847E-8</v>
      </c>
      <c r="HB43" s="45">
        <f t="shared" si="89"/>
        <v>-6.7453907819231803E-7</v>
      </c>
      <c r="HC43" s="45">
        <f t="shared" si="90"/>
        <v>-7.940944226642059E-4</v>
      </c>
      <c r="HD43" s="45">
        <f t="shared" si="91"/>
        <v>0</v>
      </c>
      <c r="HE43" s="45">
        <f t="shared" si="92"/>
        <v>-6.2234834072372821E-7</v>
      </c>
      <c r="HF43" s="45">
        <f t="shared" si="93"/>
        <v>0</v>
      </c>
      <c r="HG43" s="45">
        <f t="shared" si="94"/>
        <v>0</v>
      </c>
      <c r="HH43" s="45">
        <f t="shared" si="95"/>
        <v>-1.2240760235982196E-6</v>
      </c>
      <c r="HI43" s="45">
        <f t="shared" si="96"/>
        <v>0</v>
      </c>
      <c r="HJ43" s="45">
        <f t="shared" si="97"/>
        <v>0</v>
      </c>
      <c r="HK43" s="45">
        <f t="shared" si="98"/>
        <v>0</v>
      </c>
      <c r="HL43" s="45">
        <f t="shared" si="99"/>
        <v>0</v>
      </c>
      <c r="HM43" s="45">
        <f t="shared" si="100"/>
        <v>0</v>
      </c>
      <c r="HN43" s="45">
        <f t="shared" si="101"/>
        <v>0</v>
      </c>
      <c r="HO43" s="45">
        <f t="shared" si="102"/>
        <v>0</v>
      </c>
      <c r="HP43" s="45">
        <f t="shared" si="103"/>
        <v>-3.5425059439113766E-7</v>
      </c>
      <c r="HQ43" s="45">
        <f t="shared" si="104"/>
        <v>-1.3464855105194346E-6</v>
      </c>
      <c r="HR43" s="45">
        <f t="shared" si="105"/>
        <v>-4.0829167526092485E-7</v>
      </c>
      <c r="HS43" s="45">
        <f t="shared" si="106"/>
        <v>0</v>
      </c>
      <c r="HT43" s="45">
        <f t="shared" si="107"/>
        <v>-1.01470091243556E-5</v>
      </c>
      <c r="HU43" s="45">
        <f t="shared" si="108"/>
        <v>0</v>
      </c>
      <c r="HV43" s="45">
        <f t="shared" si="109"/>
        <v>0</v>
      </c>
      <c r="HW43" s="45">
        <f t="shared" si="110"/>
        <v>0</v>
      </c>
      <c r="HX43" s="45">
        <f t="shared" si="55"/>
        <v>0</v>
      </c>
    </row>
    <row r="44" spans="1:232" x14ac:dyDescent="0.25">
      <c r="A44" s="22" t="s">
        <v>43</v>
      </c>
      <c r="B44" s="109">
        <v>132805.39799999999</v>
      </c>
      <c r="C44" s="109">
        <v>3601.5477609</v>
      </c>
      <c r="D44" s="109">
        <v>110111.5359</v>
      </c>
      <c r="E44" s="109">
        <v>13321.768099999999</v>
      </c>
      <c r="F44" s="109">
        <v>10933.872465</v>
      </c>
      <c r="G44" s="109">
        <v>213531.3167</v>
      </c>
      <c r="H44" s="109">
        <v>2950.9587000000001</v>
      </c>
      <c r="I44" s="109">
        <v>31.973797394000002</v>
      </c>
      <c r="J44" s="109">
        <v>10.496919727</v>
      </c>
      <c r="L44" s="109">
        <v>1.5403955847999999</v>
      </c>
      <c r="M44" s="109">
        <v>25.816130134000002</v>
      </c>
      <c r="N44" s="109">
        <v>0.3712612133</v>
      </c>
      <c r="O44" s="109">
        <v>1.2893535074</v>
      </c>
      <c r="P44" s="109">
        <v>0.5574410447</v>
      </c>
      <c r="Q44" s="109">
        <v>2.2280757799999999E-2</v>
      </c>
      <c r="R44" s="109">
        <v>0.79462988629999998</v>
      </c>
      <c r="S44" s="109">
        <v>1.1249</v>
      </c>
      <c r="T44" s="109">
        <v>0.9335182031</v>
      </c>
      <c r="U44" s="109">
        <v>0.2515395205</v>
      </c>
      <c r="V44" s="109">
        <v>1.4854121200000001E-2</v>
      </c>
      <c r="W44" s="109">
        <v>1.6999999999999999E-3</v>
      </c>
      <c r="Y44" s="109">
        <v>2.2669144999999998E-3</v>
      </c>
      <c r="Z44" s="109">
        <v>326.7153548</v>
      </c>
      <c r="AA44" s="109">
        <v>386.90491450000002</v>
      </c>
      <c r="AB44" s="109">
        <v>0.93700027910000006</v>
      </c>
      <c r="AC44" s="109">
        <v>1.5012601011</v>
      </c>
      <c r="AD44" s="109">
        <v>5.8145646379000002</v>
      </c>
      <c r="AE44" s="109">
        <v>8.7145966147999996</v>
      </c>
      <c r="AF44" s="109">
        <v>0.34</v>
      </c>
      <c r="AG44" s="109">
        <v>1.8458179566999999</v>
      </c>
      <c r="AH44" s="109">
        <v>4.7166564436999998</v>
      </c>
      <c r="AI44" s="109">
        <v>0.27885882480000002</v>
      </c>
      <c r="AJ44" s="109">
        <v>1.6339109300000002E-2</v>
      </c>
      <c r="AL44" s="109">
        <v>84.747349995999997</v>
      </c>
      <c r="AN44" s="109">
        <v>8.9124727000000001E-3</v>
      </c>
      <c r="AO44" s="109">
        <v>37.488593438999999</v>
      </c>
      <c r="AP44" s="109">
        <v>2.81581622E-2</v>
      </c>
      <c r="AQ44" s="109">
        <v>1.6269949999999999E-4</v>
      </c>
      <c r="AR44" s="109">
        <v>1.5421091000000001E-3</v>
      </c>
      <c r="AT44" s="109">
        <v>1.088759E-4</v>
      </c>
      <c r="AU44" s="109">
        <v>5.1049090000000004E-4</v>
      </c>
      <c r="AV44" s="109">
        <v>3.3473090000000002E-4</v>
      </c>
      <c r="AW44" s="109">
        <v>0.23415569010000001</v>
      </c>
      <c r="AX44" s="109">
        <v>22.889007029999998</v>
      </c>
      <c r="AY44" s="109">
        <v>166.33694094000001</v>
      </c>
      <c r="AZ44" s="109">
        <v>6.6081814532000003</v>
      </c>
      <c r="BA44" s="109">
        <v>0.8583766089</v>
      </c>
      <c r="BD44" s="109">
        <v>4.9797000000000002</v>
      </c>
      <c r="BE44" s="109">
        <v>3.2780789999999998E-4</v>
      </c>
      <c r="BG44" s="109" t="s">
        <v>43</v>
      </c>
      <c r="BH44" s="109">
        <v>0.21522496934514099</v>
      </c>
      <c r="BI44" s="109">
        <v>0.433484305316087</v>
      </c>
      <c r="BJ44" s="109">
        <v>0</v>
      </c>
      <c r="BK44" s="109">
        <v>10.4969689087124</v>
      </c>
      <c r="BL44" s="109">
        <v>0</v>
      </c>
      <c r="BM44" s="109">
        <v>31.990949802748901</v>
      </c>
      <c r="BN44" s="109">
        <v>31.973857038492099</v>
      </c>
      <c r="BO44" s="109">
        <v>0.72340009826220597</v>
      </c>
      <c r="BP44" s="109">
        <v>0.10318840287228501</v>
      </c>
      <c r="BQ44" s="109">
        <v>0.63156219995644702</v>
      </c>
      <c r="BR44" s="109">
        <v>0.90883298690012504</v>
      </c>
      <c r="BS44" s="109">
        <v>25.816145973111201</v>
      </c>
      <c r="BT44" s="109">
        <v>3.2776104418395102E-4</v>
      </c>
      <c r="BU44" s="109">
        <v>0.11880349338833</v>
      </c>
      <c r="BV44" s="109">
        <v>0.25245761905423603</v>
      </c>
      <c r="BW44" s="109">
        <v>2.2669279264759599E-3</v>
      </c>
      <c r="BX44" s="109">
        <v>1.2893531752496501</v>
      </c>
      <c r="BY44" s="109">
        <v>0.13378578323588899</v>
      </c>
      <c r="BZ44" s="109">
        <v>0.423655048360147</v>
      </c>
      <c r="CA44" s="109">
        <v>2.2279151263286001E-2</v>
      </c>
      <c r="CB44" s="109">
        <v>4.9797827048507104</v>
      </c>
      <c r="CC44" s="109">
        <v>4964.1137164110596</v>
      </c>
      <c r="CD44" s="109">
        <v>0.79462835979069601</v>
      </c>
      <c r="CE44" s="109">
        <v>0.27071991191043299</v>
      </c>
      <c r="CF44" s="109">
        <v>0.66279725280263502</v>
      </c>
      <c r="CG44" s="109">
        <v>1.1249139466426299</v>
      </c>
      <c r="CH44" s="109">
        <v>0.251538406141952</v>
      </c>
      <c r="CI44" s="109">
        <v>8.7145898918404701</v>
      </c>
      <c r="CJ44" s="109">
        <v>1.48532183592809E-2</v>
      </c>
      <c r="CK44" s="109">
        <v>0</v>
      </c>
      <c r="CL44" s="109">
        <v>0.27886032250818599</v>
      </c>
      <c r="CM44" s="109">
        <v>8.9127762942509403E-3</v>
      </c>
      <c r="CN44" s="109">
        <v>132805.34242640299</v>
      </c>
      <c r="CO44" s="109">
        <v>1.7000014861907899E-3</v>
      </c>
      <c r="CP44" s="109">
        <v>0</v>
      </c>
      <c r="CQ44" s="109">
        <v>23.554338918658299</v>
      </c>
      <c r="CR44" s="109">
        <v>299.81962175091201</v>
      </c>
      <c r="CS44" s="109">
        <v>8.9023078947921999</v>
      </c>
      <c r="CT44" s="109">
        <v>22.888999493999801</v>
      </c>
      <c r="CU44" s="109">
        <v>3.8206496588018801</v>
      </c>
      <c r="CV44" s="109">
        <v>0</v>
      </c>
      <c r="CW44" s="109">
        <v>0.123823831044219</v>
      </c>
      <c r="CX44" s="109">
        <v>326.71602178345103</v>
      </c>
      <c r="CY44" s="109">
        <v>326.71602178345103</v>
      </c>
      <c r="CZ44" s="109">
        <v>386.90473819131199</v>
      </c>
      <c r="DA44" s="109">
        <v>166.336780051424</v>
      </c>
      <c r="DB44" s="109">
        <v>0.193596897283176</v>
      </c>
      <c r="DC44" s="109">
        <v>0.72157900093933502</v>
      </c>
      <c r="DD44" s="109">
        <v>0</v>
      </c>
      <c r="DE44" s="109">
        <v>22.538876559113799</v>
      </c>
      <c r="DF44" s="109">
        <v>0.117927084390062</v>
      </c>
      <c r="DG44" s="109">
        <v>3.2689838122420398</v>
      </c>
      <c r="DH44" s="109">
        <v>0.282748531572942</v>
      </c>
      <c r="DI44" s="109">
        <v>0.39032749453978999</v>
      </c>
      <c r="DJ44" s="109">
        <v>1.1109327715480899</v>
      </c>
      <c r="DK44" s="109">
        <v>1.9188040216528599</v>
      </c>
      <c r="DL44" s="109">
        <v>3.8957550658367199</v>
      </c>
      <c r="DM44" s="109">
        <v>0.36949093168241498</v>
      </c>
      <c r="DN44" s="109">
        <v>6.6081737581191504</v>
      </c>
      <c r="DO44" s="109">
        <v>1.8458176502444701</v>
      </c>
      <c r="DP44" s="109">
        <v>3601.5472778804101</v>
      </c>
      <c r="DQ44" s="109">
        <v>0</v>
      </c>
      <c r="DR44" s="109">
        <v>1.9338287211957801</v>
      </c>
      <c r="DS44" s="109">
        <v>2.7828255527160302</v>
      </c>
      <c r="DT44" s="109">
        <v>3639.06059476879</v>
      </c>
      <c r="DU44" s="109">
        <v>99585.325668310004</v>
      </c>
      <c r="DV44" s="109">
        <v>11065.037963065901</v>
      </c>
      <c r="DW44" s="109">
        <v>110650.363631375</v>
      </c>
      <c r="DX44" s="109">
        <v>8.7985932476506996E-4</v>
      </c>
      <c r="DY44" s="109">
        <v>59.8418675594475</v>
      </c>
      <c r="DZ44" s="109">
        <v>2.8158186228077999E-2</v>
      </c>
      <c r="EA44" s="109">
        <v>1.62699401099678E-4</v>
      </c>
      <c r="EB44" s="109">
        <v>1.5421139019562401E-3</v>
      </c>
      <c r="EC44" s="109">
        <v>0</v>
      </c>
      <c r="ED44" s="109">
        <v>1.08876034043189E-4</v>
      </c>
      <c r="EE44" s="109">
        <v>5.1048725637180498E-4</v>
      </c>
      <c r="EF44" s="109">
        <v>3.3473130289045101E-4</v>
      </c>
      <c r="EG44" s="109">
        <v>0.234156959024656</v>
      </c>
      <c r="EH44" s="109">
        <v>325.44309981663798</v>
      </c>
      <c r="EI44" s="109">
        <v>703.52664859299</v>
      </c>
      <c r="EJ44" s="109">
        <v>596.86773718355698</v>
      </c>
      <c r="EK44" s="109">
        <v>141.84669034567</v>
      </c>
      <c r="EL44" s="109">
        <v>557.89204803882296</v>
      </c>
      <c r="EM44" s="109">
        <v>246.69747633083199</v>
      </c>
      <c r="EN44" s="109">
        <v>0.45709976465660301</v>
      </c>
      <c r="EO44" s="109">
        <v>2.1842311831703501E-2</v>
      </c>
      <c r="EP44" s="109">
        <v>46.604530594424197</v>
      </c>
      <c r="EQ44" s="109">
        <v>13322.166106049501</v>
      </c>
      <c r="ER44" s="109">
        <v>10934.2722204281</v>
      </c>
      <c r="ES44" s="109">
        <v>2387.8938856214399</v>
      </c>
      <c r="ET44" s="109">
        <v>30.461642330505899</v>
      </c>
      <c r="EU44" s="109">
        <v>1.6430196096386001</v>
      </c>
      <c r="EV44" s="109">
        <v>2452.0132929064398</v>
      </c>
      <c r="EW44" s="109">
        <v>6.0689363507222804</v>
      </c>
      <c r="EX44" s="109">
        <v>1291.5221248969799</v>
      </c>
      <c r="EY44" s="109">
        <v>251.13917278485599</v>
      </c>
      <c r="EZ44" s="109">
        <v>134.555151343528</v>
      </c>
      <c r="FA44" s="109">
        <v>3231.4097204468098</v>
      </c>
      <c r="FB44" s="109">
        <v>1.6328131122814001E-2</v>
      </c>
      <c r="FC44" s="109">
        <v>135.752631038445</v>
      </c>
      <c r="FD44" s="109">
        <v>576.98824917473098</v>
      </c>
      <c r="FE44" s="109">
        <v>1009.43853950713</v>
      </c>
      <c r="FF44" s="109">
        <v>33.223689002183598</v>
      </c>
      <c r="FG44" s="109">
        <v>0</v>
      </c>
      <c r="FH44" s="109">
        <v>213782.66443626099</v>
      </c>
      <c r="FI44" s="109">
        <v>487.78256663081203</v>
      </c>
      <c r="FJ44" s="109">
        <v>0.85838388023516998</v>
      </c>
      <c r="FK44" s="109">
        <v>5189.2211840722202</v>
      </c>
      <c r="FL44" s="109">
        <v>9.1538801118223906E-2</v>
      </c>
      <c r="FM44" s="109">
        <v>175.59481214253901</v>
      </c>
      <c r="FN44" s="109">
        <v>84.747328895845399</v>
      </c>
      <c r="FO44" s="109">
        <v>0</v>
      </c>
      <c r="FP44" s="109">
        <v>4.0326069349517297</v>
      </c>
      <c r="FQ44" s="109">
        <v>2950.96321546222</v>
      </c>
      <c r="FR44" s="109">
        <v>37.4885930976683</v>
      </c>
      <c r="FS44" s="109">
        <v>457.29067460647701</v>
      </c>
      <c r="FU44" s="45">
        <f t="shared" si="56"/>
        <v>-4.1845887165986565E-7</v>
      </c>
      <c r="FV44" s="45">
        <f t="shared" si="57"/>
        <v>-1.3411444799059102E-7</v>
      </c>
      <c r="FW44" s="45">
        <f t="shared" si="58"/>
        <v>4.8934721232509887E-3</v>
      </c>
      <c r="FX44" s="45">
        <f t="shared" si="59"/>
        <v>2.9876368250353991E-5</v>
      </c>
      <c r="FY44" s="45">
        <f t="shared" si="60"/>
        <v>3.6561193609964477E-5</v>
      </c>
      <c r="FZ44" s="45">
        <f t="shared" si="61"/>
        <v>1.1771001094613642E-3</v>
      </c>
      <c r="GA44" s="45">
        <f t="shared" si="62"/>
        <v>1.5301678806424664E-6</v>
      </c>
      <c r="GB44" s="45">
        <f t="shared" si="63"/>
        <v>1.8654178408120421E-6</v>
      </c>
      <c r="GC44" s="45">
        <f t="shared" si="64"/>
        <v>4.6853470998660028E-6</v>
      </c>
      <c r="GD44" s="45">
        <f t="shared" si="65"/>
        <v>0</v>
      </c>
      <c r="GE44" s="45">
        <f t="shared" si="66"/>
        <v>-2.5833846298471159E-7</v>
      </c>
      <c r="GF44" s="45">
        <f t="shared" si="67"/>
        <v>6.1353545699133772E-7</v>
      </c>
      <c r="GG44" s="45">
        <f t="shared" si="68"/>
        <v>-2.7166165046857676E-7</v>
      </c>
      <c r="GH44" s="45">
        <f t="shared" si="69"/>
        <v>-2.5760999445432663E-7</v>
      </c>
      <c r="GI44" s="45">
        <f t="shared" si="70"/>
        <v>-3.8228968974723293E-7</v>
      </c>
      <c r="GJ44" s="45">
        <f t="shared" si="71"/>
        <v>-7.2104222325749661E-5</v>
      </c>
      <c r="GK44" s="45">
        <f t="shared" si="72"/>
        <v>-1.9210318291319589E-6</v>
      </c>
      <c r="GL44" s="45">
        <f t="shared" si="73"/>
        <v>1.2398117725913997E-5</v>
      </c>
      <c r="GM44" s="45">
        <f t="shared" si="74"/>
        <v>-1.1123371012444755E-6</v>
      </c>
      <c r="GN44" s="45">
        <f t="shared" si="75"/>
        <v>-4.4301509591389067E-6</v>
      </c>
      <c r="GO44" s="45">
        <f t="shared" si="76"/>
        <v>-6.0780486906272236E-5</v>
      </c>
      <c r="GP44" s="45">
        <f t="shared" si="77"/>
        <v>8.7422987647587485E-7</v>
      </c>
      <c r="GQ44" s="45">
        <f t="shared" si="78"/>
        <v>0</v>
      </c>
      <c r="GR44" s="45">
        <f t="shared" si="79"/>
        <v>5.9227976882727653E-6</v>
      </c>
      <c r="GS44" s="45">
        <f t="shared" si="80"/>
        <v>2.0414818012900637E-6</v>
      </c>
      <c r="GT44" s="45">
        <f t="shared" si="81"/>
        <v>-4.556899677891877E-7</v>
      </c>
      <c r="GU44" s="45">
        <f t="shared" si="82"/>
        <v>1.9136551625845751E-5</v>
      </c>
      <c r="GV44" s="45">
        <f t="shared" si="83"/>
        <v>1.098995969478144E-7</v>
      </c>
      <c r="GW44" s="45">
        <f t="shared" si="84"/>
        <v>-9.5457025002094205E-7</v>
      </c>
      <c r="GX44" s="45">
        <f t="shared" si="85"/>
        <v>-7.7145963567703741E-7</v>
      </c>
      <c r="GY44" s="45">
        <f t="shared" si="86"/>
        <v>8.6738034360043986E-2</v>
      </c>
      <c r="GZ44" s="45">
        <f t="shared" si="87"/>
        <v>-1.6602695229459776E-7</v>
      </c>
      <c r="HA44" s="45">
        <f t="shared" si="88"/>
        <v>-4.6002676154621346E-7</v>
      </c>
      <c r="HB44" s="45">
        <f t="shared" si="89"/>
        <v>5.370847370691782E-6</v>
      </c>
      <c r="HC44" s="45">
        <f t="shared" si="90"/>
        <v>-6.7189569421634721E-4</v>
      </c>
      <c r="HD44" s="45">
        <f t="shared" si="91"/>
        <v>0</v>
      </c>
      <c r="HE44" s="45">
        <f t="shared" si="92"/>
        <v>-2.4897716092327435E-7</v>
      </c>
      <c r="HF44" s="45">
        <f t="shared" si="93"/>
        <v>0</v>
      </c>
      <c r="HG44" s="45">
        <f t="shared" si="94"/>
        <v>3.406397541506424E-5</v>
      </c>
      <c r="HH44" s="45">
        <f t="shared" si="95"/>
        <v>-9.1049481347114328E-9</v>
      </c>
      <c r="HI44" s="45">
        <f t="shared" si="96"/>
        <v>8.5332550572157067E-7</v>
      </c>
      <c r="HJ44" s="45">
        <f t="shared" si="97"/>
        <v>-6.0787108741520462E-7</v>
      </c>
      <c r="HK44" s="45">
        <f t="shared" si="98"/>
        <v>3.1138887903433996E-6</v>
      </c>
      <c r="HL44" s="45">
        <f t="shared" si="99"/>
        <v>0</v>
      </c>
      <c r="HM44" s="45">
        <f t="shared" si="100"/>
        <v>1.2311557378346959E-6</v>
      </c>
      <c r="HN44" s="45">
        <f t="shared" si="101"/>
        <v>-7.1374988174298388E-6</v>
      </c>
      <c r="HO44" s="45">
        <f t="shared" si="102"/>
        <v>1.2036249147648284E-6</v>
      </c>
      <c r="HP44" s="45">
        <f t="shared" si="103"/>
        <v>5.4191493507907645E-6</v>
      </c>
      <c r="HQ44" s="45">
        <f t="shared" si="104"/>
        <v>-3.2924102768322643E-7</v>
      </c>
      <c r="HR44" s="45">
        <f t="shared" si="105"/>
        <v>-9.6724500941117344E-7</v>
      </c>
      <c r="HS44" s="45">
        <f t="shared" si="106"/>
        <v>-1.1644778377158917E-6</v>
      </c>
      <c r="HT44" s="45">
        <f t="shared" si="107"/>
        <v>8.4710313568497381E-6</v>
      </c>
      <c r="HU44" s="45">
        <f t="shared" si="108"/>
        <v>0</v>
      </c>
      <c r="HV44" s="45">
        <f t="shared" si="109"/>
        <v>0</v>
      </c>
      <c r="HW44" s="45">
        <f t="shared" si="110"/>
        <v>1.6608400247034555E-5</v>
      </c>
      <c r="HX44" s="45">
        <f t="shared" si="55"/>
        <v>-1.429368116172954E-4</v>
      </c>
    </row>
    <row r="45" spans="1:232" x14ac:dyDescent="0.25">
      <c r="A45" s="22" t="s">
        <v>44</v>
      </c>
      <c r="B45" s="109">
        <v>9857.2965365</v>
      </c>
      <c r="C45" s="109">
        <v>156.53482679999999</v>
      </c>
      <c r="D45" s="109">
        <v>25267.052668</v>
      </c>
      <c r="E45" s="109">
        <v>1493.6659721000001</v>
      </c>
      <c r="F45" s="109">
        <v>1393.3788403000001</v>
      </c>
      <c r="G45" s="109">
        <v>8315.4673860000003</v>
      </c>
      <c r="H45" s="109">
        <v>247.37399719000001</v>
      </c>
      <c r="I45" s="109">
        <v>1.0306447782999999</v>
      </c>
      <c r="J45" s="109">
        <v>0.44541163519999999</v>
      </c>
      <c r="L45" s="109">
        <v>4.56990101E-2</v>
      </c>
      <c r="M45" s="109">
        <v>0.80897417520000003</v>
      </c>
      <c r="N45" s="109">
        <v>3.2372859999999998E-3</v>
      </c>
      <c r="O45" s="109">
        <v>3.059618E-4</v>
      </c>
      <c r="P45" s="109">
        <v>3.3169470700000002E-2</v>
      </c>
      <c r="R45" s="109">
        <v>0.12728300000000001</v>
      </c>
      <c r="T45" s="109">
        <v>3.40184033E-2</v>
      </c>
      <c r="U45" s="109">
        <v>8.6258000000000001E-2</v>
      </c>
      <c r="Y45" s="109">
        <v>6.1656641E-3</v>
      </c>
      <c r="Z45" s="109">
        <v>11.961827853000001</v>
      </c>
      <c r="AA45" s="109">
        <v>41.196024000000001</v>
      </c>
      <c r="AB45" s="109">
        <v>4.2303549000000003E-3</v>
      </c>
      <c r="AC45" s="109">
        <v>9.4663229400000007E-2</v>
      </c>
      <c r="AD45" s="109">
        <v>0.30601120259999998</v>
      </c>
      <c r="AE45" s="109">
        <v>1.4422185999999999</v>
      </c>
      <c r="AG45" s="109">
        <v>5.98150031E-2</v>
      </c>
      <c r="AH45" s="109">
        <v>0.26496184</v>
      </c>
      <c r="AI45" s="109">
        <v>7.7299999999999994E-2</v>
      </c>
      <c r="AL45" s="109">
        <v>2.7092203944</v>
      </c>
      <c r="AN45" s="109">
        <v>5.2292655E-2</v>
      </c>
      <c r="AO45" s="109">
        <v>1.3794030724999999</v>
      </c>
      <c r="AP45" s="109">
        <v>4.3047970000000002E-4</v>
      </c>
      <c r="AQ45" s="109">
        <v>7.6668500000000001E-7</v>
      </c>
      <c r="AR45" s="109">
        <v>6.8199550000000002E-6</v>
      </c>
      <c r="AT45" s="109">
        <v>5.0814999999999995E-7</v>
      </c>
      <c r="AU45" s="109">
        <v>3.0676594E-6</v>
      </c>
      <c r="AV45" s="109">
        <v>2.5082744000000001E-6</v>
      </c>
      <c r="AW45" s="109">
        <v>4.0411395699999998E-2</v>
      </c>
      <c r="AX45" s="109">
        <v>0.85256086230000006</v>
      </c>
      <c r="AY45" s="109">
        <v>1.0542309756999999</v>
      </c>
      <c r="AZ45" s="109">
        <v>2.7416686000000001</v>
      </c>
      <c r="BA45" s="109">
        <v>5.2949000000000003E-2</v>
      </c>
      <c r="BE45" s="109">
        <v>1.1465859000000001E-6</v>
      </c>
      <c r="BG45" s="109" t="s">
        <v>44</v>
      </c>
      <c r="BH45" s="109">
        <v>0</v>
      </c>
      <c r="BI45" s="109">
        <v>0</v>
      </c>
      <c r="BJ45" s="109">
        <v>0</v>
      </c>
      <c r="BK45" s="109">
        <v>0.445411914659469</v>
      </c>
      <c r="BL45" s="109">
        <v>0</v>
      </c>
      <c r="BM45" s="109">
        <v>1.0306443349698799</v>
      </c>
      <c r="BN45" s="109">
        <v>1.0306443349698799</v>
      </c>
      <c r="BO45" s="109">
        <v>2.5299245242150102E-3</v>
      </c>
      <c r="BP45" s="109">
        <v>0</v>
      </c>
      <c r="BQ45" s="109">
        <v>1.8736581196779001E-2</v>
      </c>
      <c r="BR45" s="109">
        <v>2.6962404113824601E-2</v>
      </c>
      <c r="BS45" s="109">
        <v>0.80897373435790099</v>
      </c>
      <c r="BT45" s="109">
        <v>1.1465961234178199E-6</v>
      </c>
      <c r="BU45" s="109">
        <v>1.0359310956420101E-3</v>
      </c>
      <c r="BV45" s="109">
        <v>2.2013531440665301E-3</v>
      </c>
      <c r="BW45" s="109">
        <v>6.1656856792275004E-3</v>
      </c>
      <c r="BX45" s="109">
        <v>3.0595945375748798E-4</v>
      </c>
      <c r="BY45" s="109">
        <v>7.9606663877819801E-3</v>
      </c>
      <c r="BZ45" s="109">
        <v>2.5208796651179099E-2</v>
      </c>
      <c r="CA45" s="109">
        <v>0</v>
      </c>
      <c r="CB45" s="109">
        <v>0</v>
      </c>
      <c r="CC45" s="109">
        <v>119.310782640719</v>
      </c>
      <c r="CD45" s="109">
        <v>0.12728248981550599</v>
      </c>
      <c r="CE45" s="109">
        <v>9.8653461152906994E-3</v>
      </c>
      <c r="CF45" s="109">
        <v>2.4153065588606502E-2</v>
      </c>
      <c r="CG45" s="109">
        <v>0</v>
      </c>
      <c r="CH45" s="109">
        <v>8.6257943188002395E-2</v>
      </c>
      <c r="CI45" s="109">
        <v>1.4422197081367001</v>
      </c>
      <c r="CJ45" s="109">
        <v>0</v>
      </c>
      <c r="CK45" s="109">
        <v>0</v>
      </c>
      <c r="CL45" s="109">
        <v>7.7301345985658798E-2</v>
      </c>
      <c r="CM45" s="109">
        <v>5.2292710417389997E-2</v>
      </c>
      <c r="CN45" s="109">
        <v>9857.2992222195007</v>
      </c>
      <c r="CO45" s="109">
        <v>0</v>
      </c>
      <c r="CP45" s="109">
        <v>0</v>
      </c>
      <c r="CQ45" s="109">
        <v>0.344856470763934</v>
      </c>
      <c r="CR45" s="109">
        <v>7.2020621782776404</v>
      </c>
      <c r="CS45" s="109">
        <v>0.150833528498553</v>
      </c>
      <c r="CT45" s="109">
        <v>0.85256135986582104</v>
      </c>
      <c r="CU45" s="109">
        <v>0</v>
      </c>
      <c r="CV45" s="109">
        <v>0</v>
      </c>
      <c r="CW45" s="109">
        <v>0</v>
      </c>
      <c r="CX45" s="109">
        <v>11.961828877174201</v>
      </c>
      <c r="CY45" s="109">
        <v>11.961828877174201</v>
      </c>
      <c r="CZ45" s="109">
        <v>41.195985020056497</v>
      </c>
      <c r="DA45" s="109">
        <v>1.0542381823029401</v>
      </c>
      <c r="DB45" s="109">
        <v>1.42040648930504E-3</v>
      </c>
      <c r="DC45" s="109">
        <v>2.5235599133261598E-3</v>
      </c>
      <c r="DD45" s="109">
        <v>0</v>
      </c>
      <c r="DE45" s="109">
        <v>3.2523137503401101</v>
      </c>
      <c r="DF45" s="109">
        <v>0</v>
      </c>
      <c r="DG45" s="109">
        <v>0</v>
      </c>
      <c r="DH45" s="109">
        <v>0</v>
      </c>
      <c r="DI45" s="109">
        <v>2.46124311942988E-2</v>
      </c>
      <c r="DJ45" s="109">
        <v>7.0050777426875405E-2</v>
      </c>
      <c r="DK45" s="109">
        <v>0.100983577759773</v>
      </c>
      <c r="DL45" s="109">
        <v>0.20502752254281101</v>
      </c>
      <c r="DM45" s="109">
        <v>0</v>
      </c>
      <c r="DN45" s="109">
        <v>2.7416682657748899</v>
      </c>
      <c r="DO45" s="109">
        <v>5.9814664023708997E-2</v>
      </c>
      <c r="DP45" s="109">
        <v>156.53481987279301</v>
      </c>
      <c r="DQ45" s="109">
        <v>0</v>
      </c>
      <c r="DR45" s="109">
        <v>0.10863444381245201</v>
      </c>
      <c r="DS45" s="109">
        <v>0.156327403451335</v>
      </c>
      <c r="DT45" s="109">
        <v>268.41576434541997</v>
      </c>
      <c r="DU45" s="109">
        <v>23040.577117604898</v>
      </c>
      <c r="DV45" s="109">
        <v>2560.0643903503701</v>
      </c>
      <c r="DW45" s="109">
        <v>25600.641507955199</v>
      </c>
      <c r="DX45" s="109">
        <v>0</v>
      </c>
      <c r="DY45" s="109">
        <v>6.0795817171073097</v>
      </c>
      <c r="DZ45" s="109">
        <v>4.3047966920087901E-4</v>
      </c>
      <c r="EA45" s="109">
        <v>7.6668041248477399E-7</v>
      </c>
      <c r="EB45" s="109">
        <v>6.8199527637692404E-6</v>
      </c>
      <c r="EC45" s="109">
        <v>0</v>
      </c>
      <c r="ED45" s="109">
        <v>5.0815612647916299E-7</v>
      </c>
      <c r="EE45" s="109">
        <v>3.0676141691055201E-6</v>
      </c>
      <c r="EF45" s="109">
        <v>2.5082606260024101E-6</v>
      </c>
      <c r="EG45" s="109">
        <v>4.0411566248560099E-2</v>
      </c>
      <c r="EH45" s="109">
        <v>78.264456725474901</v>
      </c>
      <c r="EI45" s="109">
        <v>61.028545908216998</v>
      </c>
      <c r="EJ45" s="109">
        <v>45.807267934731001</v>
      </c>
      <c r="EK45" s="109">
        <v>3.47050942944592</v>
      </c>
      <c r="EL45" s="109">
        <v>62.089004176105199</v>
      </c>
      <c r="EM45" s="109">
        <v>39.4138715751847</v>
      </c>
      <c r="EN45" s="109">
        <v>0</v>
      </c>
      <c r="EO45" s="109">
        <v>2.86390339346439E-4</v>
      </c>
      <c r="EP45" s="109">
        <v>6.3838825309771403</v>
      </c>
      <c r="EQ45" s="109">
        <v>1493.69576105394</v>
      </c>
      <c r="ER45" s="109">
        <v>1393.4085209421701</v>
      </c>
      <c r="ES45" s="109">
        <v>100.287240111774</v>
      </c>
      <c r="ET45" s="109">
        <v>0</v>
      </c>
      <c r="EU45" s="109">
        <v>0.36810594922755502</v>
      </c>
      <c r="EV45" s="109">
        <v>761.281587877731</v>
      </c>
      <c r="EW45" s="109">
        <v>0</v>
      </c>
      <c r="EX45" s="109">
        <v>33.804400859802499</v>
      </c>
      <c r="EY45" s="109">
        <v>8.7971814457911002</v>
      </c>
      <c r="EZ45" s="109">
        <v>3.03740344862624</v>
      </c>
      <c r="FA45" s="109">
        <v>84.303039472654405</v>
      </c>
      <c r="FB45" s="109">
        <v>0</v>
      </c>
      <c r="FC45" s="109">
        <v>4.4842713182476297</v>
      </c>
      <c r="FD45" s="109">
        <v>119.336187702949</v>
      </c>
      <c r="FE45" s="109">
        <v>141.44886076562099</v>
      </c>
      <c r="FF45" s="109">
        <v>5.6027610478480101</v>
      </c>
      <c r="FG45" s="109">
        <v>0</v>
      </c>
      <c r="FH45" s="109">
        <v>8315.4145696169799</v>
      </c>
      <c r="FI45" s="109">
        <v>39.996758482286097</v>
      </c>
      <c r="FJ45" s="109">
        <v>5.2949186779433097E-2</v>
      </c>
      <c r="FK45" s="109">
        <v>157.20789674432399</v>
      </c>
      <c r="FL45" s="109">
        <v>0</v>
      </c>
      <c r="FM45" s="109">
        <v>31.426733250743201</v>
      </c>
      <c r="FN45" s="109">
        <v>2.7092197675340199</v>
      </c>
      <c r="FO45" s="109">
        <v>0</v>
      </c>
      <c r="FP45" s="109">
        <v>6.8878828873096404E-3</v>
      </c>
      <c r="FQ45" s="109">
        <v>247.37413577076299</v>
      </c>
      <c r="FR45" s="109">
        <v>1.37940311621582</v>
      </c>
      <c r="FS45" s="109">
        <v>97.448621166601001</v>
      </c>
      <c r="FU45" s="45">
        <f t="shared" si="56"/>
        <v>2.7246004934391328E-7</v>
      </c>
      <c r="FV45" s="45">
        <f t="shared" si="57"/>
        <v>-4.4253455437781053E-8</v>
      </c>
      <c r="FW45" s="45">
        <f t="shared" si="58"/>
        <v>1.3202522840255103E-2</v>
      </c>
      <c r="FX45" s="45">
        <f t="shared" si="59"/>
        <v>1.9943517825515355E-5</v>
      </c>
      <c r="FY45" s="45">
        <f t="shared" si="60"/>
        <v>2.1301200586330198E-5</v>
      </c>
      <c r="FZ45" s="45">
        <f t="shared" si="61"/>
        <v>-6.3515832085784536E-6</v>
      </c>
      <c r="GA45" s="45">
        <f t="shared" si="62"/>
        <v>5.602074775561438E-7</v>
      </c>
      <c r="GB45" s="45">
        <f t="shared" si="63"/>
        <v>-4.3014832004414531E-7</v>
      </c>
      <c r="GC45" s="45">
        <f t="shared" si="64"/>
        <v>6.274184303354105E-7</v>
      </c>
      <c r="GD45" s="45">
        <f t="shared" si="65"/>
        <v>0</v>
      </c>
      <c r="GE45" s="45">
        <f t="shared" si="66"/>
        <v>-5.4244930781812034E-7</v>
      </c>
      <c r="GF45" s="45">
        <f t="shared" si="67"/>
        <v>-5.4493964401102465E-7</v>
      </c>
      <c r="GG45" s="45">
        <f t="shared" si="68"/>
        <v>-5.4375531215688001E-7</v>
      </c>
      <c r="GH45" s="45">
        <f t="shared" si="69"/>
        <v>-7.6684164886436881E-6</v>
      </c>
      <c r="GI45" s="45">
        <f t="shared" si="70"/>
        <v>-2.3096657135691841E-7</v>
      </c>
      <c r="GJ45" s="45">
        <f t="shared" si="71"/>
        <v>0</v>
      </c>
      <c r="GK45" s="45">
        <f t="shared" si="72"/>
        <v>-4.0082689283920257E-6</v>
      </c>
      <c r="GL45" s="45">
        <f t="shared" si="73"/>
        <v>0</v>
      </c>
      <c r="GM45" s="45">
        <f t="shared" si="74"/>
        <v>2.4703973108388892E-7</v>
      </c>
      <c r="GN45" s="45">
        <f t="shared" si="75"/>
        <v>-6.5862873711795811E-7</v>
      </c>
      <c r="GO45" s="45">
        <f t="shared" si="76"/>
        <v>0</v>
      </c>
      <c r="GP45" s="45">
        <f t="shared" si="77"/>
        <v>0</v>
      </c>
      <c r="GQ45" s="45">
        <f t="shared" si="78"/>
        <v>0</v>
      </c>
      <c r="GR45" s="45">
        <f t="shared" si="79"/>
        <v>3.4999031978383841E-6</v>
      </c>
      <c r="GS45" s="45">
        <f t="shared" si="80"/>
        <v>8.5620208905946056E-8</v>
      </c>
      <c r="GT45" s="45">
        <f t="shared" si="81"/>
        <v>-9.4620644711010754E-7</v>
      </c>
      <c r="GU45" s="45">
        <f t="shared" si="82"/>
        <v>4.3541917443514204E-7</v>
      </c>
      <c r="GV45" s="45">
        <f t="shared" si="83"/>
        <v>-2.1950260867471316E-7</v>
      </c>
      <c r="GW45" s="45">
        <f t="shared" si="84"/>
        <v>-3.3429304258600093E-7</v>
      </c>
      <c r="GX45" s="45">
        <f t="shared" si="85"/>
        <v>7.6835557395988316E-7</v>
      </c>
      <c r="GY45" s="45">
        <f t="shared" si="86"/>
        <v>0</v>
      </c>
      <c r="GZ45" s="45">
        <f t="shared" si="87"/>
        <v>-5.6687498692660065E-6</v>
      </c>
      <c r="HA45" s="45">
        <f t="shared" si="88"/>
        <v>2.7414464725639652E-8</v>
      </c>
      <c r="HB45" s="45">
        <f t="shared" si="89"/>
        <v>1.7412492351932653E-5</v>
      </c>
      <c r="HC45" s="45">
        <f t="shared" si="90"/>
        <v>0</v>
      </c>
      <c r="HD45" s="45">
        <f t="shared" si="91"/>
        <v>0</v>
      </c>
      <c r="HE45" s="45">
        <f t="shared" si="92"/>
        <v>-2.3138242326435784E-7</v>
      </c>
      <c r="HF45" s="45">
        <f t="shared" si="93"/>
        <v>0</v>
      </c>
      <c r="HG45" s="45">
        <f t="shared" si="94"/>
        <v>1.0597547589880563E-6</v>
      </c>
      <c r="HH45" s="45">
        <f t="shared" si="95"/>
        <v>3.1691838989294141E-8</v>
      </c>
      <c r="HI45" s="45">
        <f t="shared" si="96"/>
        <v>-7.1546047378787505E-8</v>
      </c>
      <c r="HJ45" s="45">
        <f t="shared" si="97"/>
        <v>-5.9835724267693612E-6</v>
      </c>
      <c r="HK45" s="45">
        <f t="shared" si="98"/>
        <v>-3.2789523681478576E-7</v>
      </c>
      <c r="HL45" s="45">
        <f t="shared" si="99"/>
        <v>0</v>
      </c>
      <c r="HM45" s="45">
        <f t="shared" si="100"/>
        <v>1.2056438380461798E-5</v>
      </c>
      <c r="HN45" s="45">
        <f t="shared" si="101"/>
        <v>-1.4744431692736233E-5</v>
      </c>
      <c r="HO45" s="45">
        <f t="shared" si="102"/>
        <v>-5.4914237413457081E-6</v>
      </c>
      <c r="HP45" s="45">
        <f t="shared" si="103"/>
        <v>4.2203085824340181E-6</v>
      </c>
      <c r="HQ45" s="45">
        <f t="shared" si="104"/>
        <v>5.8361325623962459E-7</v>
      </c>
      <c r="HR45" s="45">
        <f t="shared" si="105"/>
        <v>6.8358861637455567E-6</v>
      </c>
      <c r="HS45" s="45">
        <f t="shared" si="106"/>
        <v>-1.2190572932647421E-7</v>
      </c>
      <c r="HT45" s="45">
        <f t="shared" si="107"/>
        <v>3.527534667202361E-6</v>
      </c>
      <c r="HU45" s="45">
        <f t="shared" si="108"/>
        <v>0</v>
      </c>
      <c r="HV45" s="45">
        <f t="shared" si="109"/>
        <v>0</v>
      </c>
      <c r="HW45" s="45">
        <f t="shared" si="110"/>
        <v>0</v>
      </c>
      <c r="HX45" s="45">
        <f t="shared" si="55"/>
        <v>8.9163993904735748E-6</v>
      </c>
    </row>
    <row r="46" spans="1:232" x14ac:dyDescent="0.25">
      <c r="A46" s="22" t="s">
        <v>45</v>
      </c>
      <c r="B46" s="109">
        <v>1394.57025</v>
      </c>
      <c r="C46" s="109">
        <v>14.486420000000001</v>
      </c>
      <c r="D46" s="109">
        <v>230.90450000000001</v>
      </c>
      <c r="E46" s="109">
        <v>43.382170000000002</v>
      </c>
      <c r="F46" s="109">
        <v>41.872570000000003</v>
      </c>
      <c r="G46" s="109">
        <v>2.0547516250000002</v>
      </c>
      <c r="H46" s="109">
        <v>36.676160000000003</v>
      </c>
      <c r="I46" s="109">
        <v>1.906639024</v>
      </c>
      <c r="J46" s="109">
        <v>9.188619096</v>
      </c>
      <c r="L46" s="109">
        <v>4.4515227499999997E-2</v>
      </c>
      <c r="M46" s="109">
        <v>9.6480507059999994</v>
      </c>
      <c r="N46" s="109">
        <v>2.2257613999999998E-3</v>
      </c>
      <c r="P46" s="109">
        <v>8.2960220999999997E-3</v>
      </c>
      <c r="Q46" s="109">
        <v>0.103371878</v>
      </c>
      <c r="R46" s="109">
        <v>6.4320277999999995E-2</v>
      </c>
      <c r="S46" s="109">
        <v>1.596133</v>
      </c>
      <c r="T46" s="109">
        <v>7.0819682000000002E-3</v>
      </c>
      <c r="U46" s="109">
        <v>6.6617493999999999E-2</v>
      </c>
      <c r="V46" s="109">
        <v>6.8914760000000005E-2</v>
      </c>
      <c r="Z46" s="109">
        <v>10.107482316</v>
      </c>
      <c r="AA46" s="109">
        <v>38.435564999999997</v>
      </c>
      <c r="AB46" s="109">
        <v>1.8617000000000001E-5</v>
      </c>
      <c r="AC46" s="109">
        <v>2.5531920000000001E-4</v>
      </c>
      <c r="AD46" s="109">
        <v>3.2374709055999999</v>
      </c>
      <c r="AE46" s="109">
        <v>0.66617493999999999</v>
      </c>
      <c r="AG46" s="109">
        <v>0.222823944</v>
      </c>
      <c r="AH46" s="109">
        <v>6.6772836200000005E-2</v>
      </c>
      <c r="AI46" s="109">
        <v>8.7291690000000005E-2</v>
      </c>
      <c r="AJ46" s="109">
        <v>7.5805984000000007E-2</v>
      </c>
      <c r="AL46" s="109">
        <v>2.11338238</v>
      </c>
      <c r="AN46" s="109">
        <v>4.1348850999999999E-2</v>
      </c>
      <c r="AO46" s="109">
        <v>1.7747964000000001E-2</v>
      </c>
      <c r="AP46" s="109">
        <v>2.7720848499999999E-2</v>
      </c>
      <c r="AT46" s="109">
        <v>1.8412800000000001E-5</v>
      </c>
      <c r="AU46" s="109">
        <v>5.0989570000000003E-4</v>
      </c>
      <c r="AV46" s="109">
        <v>1.4981099999999999E-4</v>
      </c>
      <c r="AW46" s="109">
        <v>1.96847993E-2</v>
      </c>
      <c r="AX46" s="109">
        <v>7.1211975999999996E-2</v>
      </c>
      <c r="AZ46" s="109">
        <v>5.2834562000000002E-2</v>
      </c>
      <c r="BA46" s="109">
        <v>4.3645940059999999</v>
      </c>
      <c r="BE46" s="109">
        <v>5.2608899999999998E-3</v>
      </c>
      <c r="BG46" s="109" t="s">
        <v>45</v>
      </c>
      <c r="BH46" s="109">
        <v>0</v>
      </c>
      <c r="BI46" s="109">
        <v>0</v>
      </c>
      <c r="BJ46" s="109">
        <v>0</v>
      </c>
      <c r="BK46" s="109">
        <v>9.1886157309006595</v>
      </c>
      <c r="BL46" s="109">
        <v>0</v>
      </c>
      <c r="BM46" s="109">
        <v>1.9066373958143401</v>
      </c>
      <c r="BN46" s="109">
        <v>1.9066373958143401</v>
      </c>
      <c r="BO46" s="109">
        <v>0</v>
      </c>
      <c r="BP46" s="109">
        <v>0</v>
      </c>
      <c r="BQ46" s="109">
        <v>1.8251220412594998E-2</v>
      </c>
      <c r="BR46" s="109">
        <v>2.6263874920771299E-2</v>
      </c>
      <c r="BS46" s="109">
        <v>9.6480404312176695</v>
      </c>
      <c r="BT46" s="109">
        <v>5.2608940532552799E-3</v>
      </c>
      <c r="BU46" s="109">
        <v>7.1224243015481897E-4</v>
      </c>
      <c r="BV46" s="109">
        <v>1.5135159653212899E-3</v>
      </c>
      <c r="BW46" s="109">
        <v>0</v>
      </c>
      <c r="BX46" s="109">
        <v>0</v>
      </c>
      <c r="BY46" s="109">
        <v>1.9910415372829098E-3</v>
      </c>
      <c r="BZ46" s="109">
        <v>6.3049779813378701E-3</v>
      </c>
      <c r="CA46" s="109">
        <v>0.103371824081782</v>
      </c>
      <c r="CB46" s="109">
        <v>0</v>
      </c>
      <c r="CC46" s="109">
        <v>24.972473429471801</v>
      </c>
      <c r="CD46" s="109">
        <v>6.4320167545371607E-2</v>
      </c>
      <c r="CE46" s="109">
        <v>2.0537682931265401E-3</v>
      </c>
      <c r="CF46" s="109">
        <v>5.02818945419071E-3</v>
      </c>
      <c r="CG46" s="109">
        <v>1.59613189993474</v>
      </c>
      <c r="CH46" s="109">
        <v>6.6617527339287996E-2</v>
      </c>
      <c r="CI46" s="109">
        <v>0.66617390469716697</v>
      </c>
      <c r="CJ46" s="109">
        <v>6.8914889515504799E-2</v>
      </c>
      <c r="CK46" s="109">
        <v>0</v>
      </c>
      <c r="CL46" s="109">
        <v>8.7291687996428502E-2</v>
      </c>
      <c r="CM46" s="109">
        <v>4.1348872749218703E-2</v>
      </c>
      <c r="CN46" s="109">
        <v>1394.57024386426</v>
      </c>
      <c r="CO46" s="109">
        <v>0</v>
      </c>
      <c r="CP46" s="109">
        <v>0</v>
      </c>
      <c r="CQ46" s="109">
        <v>10.647756779884901</v>
      </c>
      <c r="CR46" s="109">
        <v>3.3867423961613099</v>
      </c>
      <c r="CS46" s="109">
        <v>0</v>
      </c>
      <c r="CT46" s="109">
        <v>7.12119704924353E-2</v>
      </c>
      <c r="CU46" s="109">
        <v>10.706364146545001</v>
      </c>
      <c r="CV46" s="109">
        <v>0</v>
      </c>
      <c r="CW46" s="109">
        <v>0</v>
      </c>
      <c r="CX46" s="109">
        <v>10.107477667295401</v>
      </c>
      <c r="CY46" s="109">
        <v>10.107477667295401</v>
      </c>
      <c r="CZ46" s="109">
        <v>38.435504220118197</v>
      </c>
      <c r="DA46" s="109">
        <v>0</v>
      </c>
      <c r="DB46" s="109">
        <v>7.4468486233214798E-6</v>
      </c>
      <c r="DC46" s="109">
        <v>9.3085166998097402E-6</v>
      </c>
      <c r="DD46" s="109">
        <v>0</v>
      </c>
      <c r="DE46" s="109">
        <v>2.9178816219855902E-4</v>
      </c>
      <c r="DF46" s="109">
        <v>0</v>
      </c>
      <c r="DG46" s="109">
        <v>0</v>
      </c>
      <c r="DH46" s="109">
        <v>0</v>
      </c>
      <c r="DI46" s="109">
        <v>6.6383418123095003E-5</v>
      </c>
      <c r="DJ46" s="109">
        <v>1.88938260332787E-4</v>
      </c>
      <c r="DK46" s="109">
        <v>1.0683634254314101</v>
      </c>
      <c r="DL46" s="109">
        <v>2.1691026311061101</v>
      </c>
      <c r="DM46" s="109">
        <v>0</v>
      </c>
      <c r="DN46" s="109">
        <v>5.2834476464491797E-2</v>
      </c>
      <c r="DO46" s="109">
        <v>0.222823769925451</v>
      </c>
      <c r="DP46" s="109">
        <v>14.486400616963399</v>
      </c>
      <c r="DQ46" s="109">
        <v>0</v>
      </c>
      <c r="DR46" s="109">
        <v>2.7376833821105898E-2</v>
      </c>
      <c r="DS46" s="109">
        <v>3.9395974856286098E-2</v>
      </c>
      <c r="DT46" s="109">
        <v>61.9494692813483</v>
      </c>
      <c r="DU46" s="109">
        <v>207.81425866212501</v>
      </c>
      <c r="DV46" s="109">
        <v>23.0904612492049</v>
      </c>
      <c r="DW46" s="109">
        <v>230.90471991133001</v>
      </c>
      <c r="DX46" s="109">
        <v>0</v>
      </c>
      <c r="DY46" s="109">
        <v>1.02337834674074</v>
      </c>
      <c r="DZ46" s="109">
        <v>2.7720879801584001E-2</v>
      </c>
      <c r="EA46" s="109">
        <v>0</v>
      </c>
      <c r="EB46" s="109">
        <v>0</v>
      </c>
      <c r="EC46" s="109">
        <v>0</v>
      </c>
      <c r="ED46" s="109">
        <v>1.84125803468972E-5</v>
      </c>
      <c r="EE46" s="109">
        <v>5.0989536521878101E-4</v>
      </c>
      <c r="EF46" s="109">
        <v>1.4981295426180999E-4</v>
      </c>
      <c r="EG46" s="109">
        <v>1.96846563318397E-2</v>
      </c>
      <c r="EH46" s="109">
        <v>7.5646643187442394E-5</v>
      </c>
      <c r="EI46" s="109">
        <v>0.925140917270456</v>
      </c>
      <c r="EJ46" s="109">
        <v>0.26628845737087797</v>
      </c>
      <c r="EK46" s="109">
        <v>0.22442349234169401</v>
      </c>
      <c r="EL46" s="109">
        <v>1.5537662918809201</v>
      </c>
      <c r="EM46" s="109">
        <v>1.5120069225130401E-4</v>
      </c>
      <c r="EN46" s="109">
        <v>0</v>
      </c>
      <c r="EO46" s="109">
        <v>1.86171853591053E-6</v>
      </c>
      <c r="EP46" s="109">
        <v>3.7132892563258801</v>
      </c>
      <c r="EQ46" s="109">
        <v>43.3796664636209</v>
      </c>
      <c r="ER46" s="109">
        <v>41.870063291941499</v>
      </c>
      <c r="ES46" s="109">
        <v>1.50960317167942</v>
      </c>
      <c r="ET46" s="109">
        <v>5.9541896415835703E-2</v>
      </c>
      <c r="EU46" s="109">
        <v>0</v>
      </c>
      <c r="EV46" s="109">
        <v>6.9997876243544503</v>
      </c>
      <c r="EW46" s="109">
        <v>6.3045874215292397E-2</v>
      </c>
      <c r="EX46" s="109">
        <v>5.8793107624134002</v>
      </c>
      <c r="EY46" s="109">
        <v>4.3186759040327998E-4</v>
      </c>
      <c r="EZ46" s="109">
        <v>2.31527196768024E-4</v>
      </c>
      <c r="FA46" s="109">
        <v>14.702462083257499</v>
      </c>
      <c r="FB46" s="109">
        <v>7.5745622843741894E-2</v>
      </c>
      <c r="FC46" s="109">
        <v>0.89179157388431196</v>
      </c>
      <c r="FD46" s="109">
        <v>5.6726817165186798</v>
      </c>
      <c r="FE46" s="109">
        <v>2.73457559472434</v>
      </c>
      <c r="FF46" s="109">
        <v>0</v>
      </c>
      <c r="FG46" s="109">
        <v>0</v>
      </c>
      <c r="FH46" s="109">
        <v>2.0548848193036702</v>
      </c>
      <c r="FI46" s="109">
        <v>6.5387441202466902E-3</v>
      </c>
      <c r="FJ46" s="109">
        <v>4.3645931444578503</v>
      </c>
      <c r="FK46" s="109">
        <v>0</v>
      </c>
      <c r="FL46" s="109">
        <v>0</v>
      </c>
      <c r="FM46" s="109">
        <v>3.01414709390752E-2</v>
      </c>
      <c r="FN46" s="109">
        <v>2.1133811565344298</v>
      </c>
      <c r="FO46" s="109">
        <v>0</v>
      </c>
      <c r="FP46" s="109">
        <v>0.14344590039121</v>
      </c>
      <c r="FQ46" s="109">
        <v>36.676148358934498</v>
      </c>
      <c r="FR46" s="109">
        <v>1.7747898232666901E-2</v>
      </c>
      <c r="FS46" s="109">
        <v>2.5672836016705499E-2</v>
      </c>
      <c r="FU46" s="45">
        <f t="shared" si="56"/>
        <v>-4.3997353469486297E-9</v>
      </c>
      <c r="FV46" s="45">
        <f t="shared" si="57"/>
        <v>-1.3380142645000669E-6</v>
      </c>
      <c r="FW46" s="45">
        <f t="shared" si="58"/>
        <v>9.5239083687121E-7</v>
      </c>
      <c r="FX46" s="45">
        <f t="shared" si="59"/>
        <v>-5.7708878534705498E-5</v>
      </c>
      <c r="FY46" s="45">
        <f t="shared" si="60"/>
        <v>-5.9865158945453171E-5</v>
      </c>
      <c r="FZ46" s="45">
        <f t="shared" si="61"/>
        <v>6.4822581011454941E-5</v>
      </c>
      <c r="GA46" s="45">
        <f t="shared" si="62"/>
        <v>-3.1740142657601179E-7</v>
      </c>
      <c r="GB46" s="45">
        <f t="shared" si="63"/>
        <v>-8.5395590846362617E-7</v>
      </c>
      <c r="GC46" s="45">
        <f t="shared" si="64"/>
        <v>-3.6622470747297709E-7</v>
      </c>
      <c r="GD46" s="45">
        <f t="shared" si="65"/>
        <v>0</v>
      </c>
      <c r="GE46" s="45">
        <f t="shared" si="66"/>
        <v>-2.9690207401456945E-6</v>
      </c>
      <c r="GF46" s="45">
        <f t="shared" si="67"/>
        <v>-1.0649594040228873E-6</v>
      </c>
      <c r="GG46" s="45">
        <f t="shared" si="68"/>
        <v>-1.349885882182262E-6</v>
      </c>
      <c r="GH46" s="45">
        <f t="shared" si="69"/>
        <v>0</v>
      </c>
      <c r="GI46" s="45">
        <f t="shared" si="70"/>
        <v>-3.1115867202840751E-7</v>
      </c>
      <c r="GJ46" s="45">
        <f t="shared" si="71"/>
        <v>-5.2159464493323683E-7</v>
      </c>
      <c r="GK46" s="45">
        <f t="shared" si="72"/>
        <v>-1.717259810165954E-6</v>
      </c>
      <c r="GL46" s="45">
        <f t="shared" si="73"/>
        <v>-6.892065134896218E-7</v>
      </c>
      <c r="GM46" s="45">
        <f t="shared" si="74"/>
        <v>-1.4759573123471784E-6</v>
      </c>
      <c r="GN46" s="45">
        <f t="shared" si="75"/>
        <v>5.0045845310513656E-7</v>
      </c>
      <c r="GO46" s="45">
        <f t="shared" si="76"/>
        <v>1.8793579893932835E-6</v>
      </c>
      <c r="GP46" s="45">
        <f t="shared" si="77"/>
        <v>0</v>
      </c>
      <c r="GQ46" s="45">
        <f t="shared" si="78"/>
        <v>0</v>
      </c>
      <c r="GR46" s="45">
        <f t="shared" si="79"/>
        <v>0</v>
      </c>
      <c r="GS46" s="45">
        <f t="shared" si="80"/>
        <v>-4.5992705746030437E-7</v>
      </c>
      <c r="GT46" s="45">
        <f t="shared" si="81"/>
        <v>-1.5813448247614701E-6</v>
      </c>
      <c r="GU46" s="45">
        <f t="shared" si="82"/>
        <v>4.5044336762353229E-6</v>
      </c>
      <c r="GV46" s="45">
        <f t="shared" si="83"/>
        <v>9.7072835963269136E-6</v>
      </c>
      <c r="GW46" s="45">
        <f t="shared" si="84"/>
        <v>-1.4977933768013086E-6</v>
      </c>
      <c r="GX46" s="45">
        <f t="shared" si="85"/>
        <v>-1.5541005385447296E-6</v>
      </c>
      <c r="GY46" s="45">
        <f t="shared" si="86"/>
        <v>0</v>
      </c>
      <c r="GZ46" s="45">
        <f t="shared" si="87"/>
        <v>-7.8122012326259766E-7</v>
      </c>
      <c r="HA46" s="45">
        <f t="shared" si="88"/>
        <v>-4.1218270150530415E-7</v>
      </c>
      <c r="HB46" s="45">
        <f t="shared" si="89"/>
        <v>-2.2952602970005282E-8</v>
      </c>
      <c r="HC46" s="45">
        <f t="shared" si="90"/>
        <v>-7.9625846236772602E-4</v>
      </c>
      <c r="HD46" s="45">
        <f t="shared" si="91"/>
        <v>0</v>
      </c>
      <c r="HE46" s="45">
        <f t="shared" si="92"/>
        <v>-5.7891349041537553E-7</v>
      </c>
      <c r="HF46" s="45">
        <f t="shared" si="93"/>
        <v>0</v>
      </c>
      <c r="HG46" s="45">
        <f t="shared" si="94"/>
        <v>5.2599330278349571E-7</v>
      </c>
      <c r="HH46" s="45">
        <f t="shared" si="95"/>
        <v>-3.7056269158715588E-6</v>
      </c>
      <c r="HI46" s="45">
        <f t="shared" si="96"/>
        <v>1.1291712085168761E-6</v>
      </c>
      <c r="HJ46" s="45">
        <f t="shared" si="97"/>
        <v>0</v>
      </c>
      <c r="HK46" s="45">
        <f t="shared" si="98"/>
        <v>0</v>
      </c>
      <c r="HL46" s="45">
        <f t="shared" si="99"/>
        <v>0</v>
      </c>
      <c r="HM46" s="45">
        <f t="shared" si="100"/>
        <v>-1.1929369938383826E-5</v>
      </c>
      <c r="HN46" s="45">
        <f t="shared" si="101"/>
        <v>-6.565680373905943E-7</v>
      </c>
      <c r="HO46" s="45">
        <f t="shared" si="102"/>
        <v>1.3044848575838106E-5</v>
      </c>
      <c r="HP46" s="45">
        <f t="shared" si="103"/>
        <v>-7.2628711180227445E-6</v>
      </c>
      <c r="HQ46" s="45">
        <f t="shared" si="104"/>
        <v>-7.7340427907412027E-8</v>
      </c>
      <c r="HR46" s="45">
        <f t="shared" si="105"/>
        <v>0</v>
      </c>
      <c r="HS46" s="45">
        <f t="shared" si="106"/>
        <v>-1.6189309604594692E-6</v>
      </c>
      <c r="HT46" s="45">
        <f t="shared" si="107"/>
        <v>-1.9739342271864938E-7</v>
      </c>
      <c r="HU46" s="45">
        <f t="shared" si="108"/>
        <v>0</v>
      </c>
      <c r="HV46" s="45">
        <f t="shared" si="109"/>
        <v>0</v>
      </c>
      <c r="HW46" s="45">
        <f t="shared" si="110"/>
        <v>0</v>
      </c>
      <c r="HX46" s="45">
        <f t="shared" si="55"/>
        <v>7.704504903206881E-7</v>
      </c>
    </row>
    <row r="47" spans="1:232" x14ac:dyDescent="0.25">
      <c r="A47" s="22" t="s">
        <v>46</v>
      </c>
      <c r="B47" s="109">
        <v>10188.089103</v>
      </c>
      <c r="C47" s="109">
        <v>706.55712978999998</v>
      </c>
      <c r="D47" s="109">
        <v>23774.172149999999</v>
      </c>
      <c r="E47" s="109">
        <v>3088.1266042000002</v>
      </c>
      <c r="F47" s="109">
        <v>2592.6990399000001</v>
      </c>
      <c r="G47" s="109">
        <v>10000.253054000001</v>
      </c>
      <c r="H47" s="109">
        <v>1067.1514036999999</v>
      </c>
      <c r="I47" s="109">
        <v>14.798677137</v>
      </c>
      <c r="J47" s="109">
        <v>14.704020192</v>
      </c>
      <c r="L47" s="109">
        <v>0.12623740089999999</v>
      </c>
      <c r="M47" s="109">
        <v>22.23755238</v>
      </c>
      <c r="N47" s="109">
        <v>1.0400355700000001E-2</v>
      </c>
      <c r="O47" s="109">
        <v>2.0898464700000001E-2</v>
      </c>
      <c r="P47" s="109">
        <v>9.1184817599999995E-2</v>
      </c>
      <c r="Q47" s="109">
        <v>0.1201172974</v>
      </c>
      <c r="R47" s="109">
        <v>0.1058636489</v>
      </c>
      <c r="S47" s="109">
        <v>5.170185</v>
      </c>
      <c r="T47" s="109">
        <v>5.7368422699999998E-2</v>
      </c>
      <c r="U47" s="109">
        <v>0.11879093039999999</v>
      </c>
      <c r="V47" s="109">
        <v>0.10068566330000001</v>
      </c>
      <c r="W47" s="109">
        <v>5.7099000000000004E-3</v>
      </c>
      <c r="Y47" s="109">
        <v>3.0746609999999998E-4</v>
      </c>
      <c r="Z47" s="109">
        <v>219.51357687999999</v>
      </c>
      <c r="AA47" s="109">
        <v>618.12425756000005</v>
      </c>
      <c r="AB47" s="109">
        <v>3.6223936599999999E-2</v>
      </c>
      <c r="AC47" s="109">
        <v>0.79864193480000001</v>
      </c>
      <c r="AD47" s="109">
        <v>1.8751356696000001</v>
      </c>
      <c r="AE47" s="109">
        <v>1.8408390406999999</v>
      </c>
      <c r="AF47" s="109">
        <v>0.7371721591</v>
      </c>
      <c r="AG47" s="109">
        <v>3.0121214388999999</v>
      </c>
      <c r="AH47" s="109">
        <v>0.57217128390000005</v>
      </c>
      <c r="AI47" s="109">
        <v>0.23879345060000001</v>
      </c>
      <c r="AJ47" s="109">
        <v>0.1020844701</v>
      </c>
      <c r="AL47" s="109">
        <v>39.919062476000001</v>
      </c>
      <c r="AM47" s="109">
        <v>7.1797109999999997E-2</v>
      </c>
      <c r="AN47" s="109">
        <v>6.96168551E-2</v>
      </c>
      <c r="AO47" s="109">
        <v>18.092712281000001</v>
      </c>
      <c r="AP47" s="109">
        <v>7.6082234999999996E-3</v>
      </c>
      <c r="AT47" s="109">
        <v>4.4093665999999996E-6</v>
      </c>
      <c r="AU47" s="109">
        <v>7.8442900000000001E-5</v>
      </c>
      <c r="AV47" s="109">
        <v>3.2415500000000002E-5</v>
      </c>
      <c r="AW47" s="109">
        <v>8.7456124999999996E-3</v>
      </c>
      <c r="AX47" s="109">
        <v>9.1371371677000006</v>
      </c>
      <c r="AY47" s="109">
        <v>10.903154451000001</v>
      </c>
      <c r="AZ47" s="109">
        <v>0.5187010634</v>
      </c>
      <c r="BA47" s="109">
        <v>6.6005082159999997</v>
      </c>
      <c r="BE47" s="109">
        <v>8.1528540000000004E-4</v>
      </c>
      <c r="BG47" s="109" t="s">
        <v>46</v>
      </c>
      <c r="BH47" s="109">
        <v>2.3489590500724699E-3</v>
      </c>
      <c r="BI47" s="109">
        <v>7.7228287597410503</v>
      </c>
      <c r="BJ47" s="109">
        <v>0</v>
      </c>
      <c r="BK47" s="109">
        <v>14.704098552491701</v>
      </c>
      <c r="BL47" s="109">
        <v>0</v>
      </c>
      <c r="BM47" s="109">
        <v>14.7987100931794</v>
      </c>
      <c r="BN47" s="109">
        <v>14.7987100931794</v>
      </c>
      <c r="BO47" s="109">
        <v>0.20380612388604699</v>
      </c>
      <c r="BP47" s="109">
        <v>0.27391085484438199</v>
      </c>
      <c r="BQ47" s="109">
        <v>5.1757341945787197E-2</v>
      </c>
      <c r="BR47" s="109">
        <v>7.4480095305106395E-2</v>
      </c>
      <c r="BS47" s="109">
        <v>22.2376224399849</v>
      </c>
      <c r="BT47" s="109">
        <v>8.1529314943104504E-4</v>
      </c>
      <c r="BU47" s="109">
        <v>3.3281315477647799E-3</v>
      </c>
      <c r="BV47" s="109">
        <v>7.0722781217171802E-3</v>
      </c>
      <c r="BW47" s="109">
        <v>3.0747898425491599E-4</v>
      </c>
      <c r="BX47" s="109">
        <v>2.0898553277478499E-2</v>
      </c>
      <c r="BY47" s="109">
        <v>2.1884371849715301E-2</v>
      </c>
      <c r="BZ47" s="109">
        <v>6.93004688506038E-2</v>
      </c>
      <c r="CA47" s="109">
        <v>0.120117718917767</v>
      </c>
      <c r="CB47" s="109">
        <v>0</v>
      </c>
      <c r="CC47" s="109">
        <v>1901.48323154582</v>
      </c>
      <c r="CD47" s="109">
        <v>0.105864806145242</v>
      </c>
      <c r="CE47" s="109">
        <v>1.6636902855477999E-2</v>
      </c>
      <c r="CF47" s="109">
        <v>4.0731703113195197E-2</v>
      </c>
      <c r="CG47" s="109">
        <v>5.1701918960079798</v>
      </c>
      <c r="CH47" s="109">
        <v>0.11879111096721499</v>
      </c>
      <c r="CI47" s="109">
        <v>1.84084358361964</v>
      </c>
      <c r="CJ47" s="109">
        <v>0.10068588624970599</v>
      </c>
      <c r="CK47" s="109">
        <v>7.1797377949370703E-2</v>
      </c>
      <c r="CL47" s="109">
        <v>0.23879441287796099</v>
      </c>
      <c r="CM47" s="109">
        <v>6.9616786328036598E-2</v>
      </c>
      <c r="CN47" s="109">
        <v>10188.1208428911</v>
      </c>
      <c r="CO47" s="109">
        <v>5.7098054387078297E-3</v>
      </c>
      <c r="CP47" s="109">
        <v>0</v>
      </c>
      <c r="CQ47" s="109">
        <v>46.745230560608398</v>
      </c>
      <c r="CR47" s="109">
        <v>68.994945665172594</v>
      </c>
      <c r="CS47" s="109">
        <v>10.488063885872799</v>
      </c>
      <c r="CT47" s="109">
        <v>9.1371838549190301</v>
      </c>
      <c r="CU47" s="109">
        <v>27.4582142818461</v>
      </c>
      <c r="CV47" s="109">
        <v>0</v>
      </c>
      <c r="CW47" s="109">
        <v>3.7478987226971299E-3</v>
      </c>
      <c r="CX47" s="109">
        <v>219.51372658366199</v>
      </c>
      <c r="CY47" s="109">
        <v>219.51372658366199</v>
      </c>
      <c r="CZ47" s="109">
        <v>618.13536132766103</v>
      </c>
      <c r="DA47" s="109">
        <v>10.90316210848</v>
      </c>
      <c r="DB47" s="109">
        <v>1.44934723929481E-2</v>
      </c>
      <c r="DC47" s="109">
        <v>1.7604893918671202E-2</v>
      </c>
      <c r="DD47" s="109">
        <v>0</v>
      </c>
      <c r="DE47" s="109">
        <v>5.7793755118512102</v>
      </c>
      <c r="DF47" s="109">
        <v>3.0879821848771999E-2</v>
      </c>
      <c r="DG47" s="109">
        <v>18.9051943862349</v>
      </c>
      <c r="DH47" s="109">
        <v>0.59300998627244805</v>
      </c>
      <c r="DI47" s="109">
        <v>0.20764845493492501</v>
      </c>
      <c r="DJ47" s="109">
        <v>0.59099928908537902</v>
      </c>
      <c r="DK47" s="109">
        <v>0.61879760410991003</v>
      </c>
      <c r="DL47" s="109">
        <v>1.2563463410260201</v>
      </c>
      <c r="DM47" s="109">
        <v>0.75357287780748705</v>
      </c>
      <c r="DN47" s="109">
        <v>0.51870659791824802</v>
      </c>
      <c r="DO47" s="109">
        <v>3.0121239869885801</v>
      </c>
      <c r="DP47" s="109">
        <v>706.55859794493301</v>
      </c>
      <c r="DQ47" s="109">
        <v>0</v>
      </c>
      <c r="DR47" s="109">
        <v>0.234590959889558</v>
      </c>
      <c r="DS47" s="109">
        <v>0.33758186761735398</v>
      </c>
      <c r="DT47" s="109">
        <v>1407.48133145458</v>
      </c>
      <c r="DU47" s="109">
        <v>20905.5517916522</v>
      </c>
      <c r="DV47" s="109">
        <v>2322.8388258796099</v>
      </c>
      <c r="DW47" s="109">
        <v>23228.390617531801</v>
      </c>
      <c r="DX47" s="109">
        <v>3.9202794257052801E-4</v>
      </c>
      <c r="DY47" s="109">
        <v>18.621334367229402</v>
      </c>
      <c r="DZ47" s="109">
        <v>7.6086702899112596E-3</v>
      </c>
      <c r="EA47" s="109">
        <v>0</v>
      </c>
      <c r="EB47" s="109">
        <v>0</v>
      </c>
      <c r="EC47" s="109">
        <v>0</v>
      </c>
      <c r="ED47" s="109">
        <v>4.4093352601729496E-6</v>
      </c>
      <c r="EE47" s="109">
        <v>7.8442135060625504E-5</v>
      </c>
      <c r="EF47" s="109">
        <v>3.24153731758514E-5</v>
      </c>
      <c r="EG47" s="109">
        <v>8.7457988211132199E-3</v>
      </c>
      <c r="EH47" s="109">
        <v>60.8769590233128</v>
      </c>
      <c r="EI47" s="109">
        <v>89.759094927020698</v>
      </c>
      <c r="EJ47" s="109">
        <v>46.854226855481798</v>
      </c>
      <c r="EK47" s="109">
        <v>42.049857138773802</v>
      </c>
      <c r="EL47" s="109">
        <v>207.69208113781599</v>
      </c>
      <c r="EM47" s="109">
        <v>44.865672308835499</v>
      </c>
      <c r="EN47" s="109">
        <v>0.16876814327783199</v>
      </c>
      <c r="EO47" s="109">
        <v>4.1255000934742204E-3</v>
      </c>
      <c r="EP47" s="109">
        <v>35.968341293616199</v>
      </c>
      <c r="EQ47" s="109">
        <v>3088.2200362282101</v>
      </c>
      <c r="ER47" s="109">
        <v>2592.7911517481998</v>
      </c>
      <c r="ES47" s="109">
        <v>495.42888448001202</v>
      </c>
      <c r="ET47" s="109">
        <v>0.56436321651041399</v>
      </c>
      <c r="EU47" s="109">
        <v>0.25845828166706802</v>
      </c>
      <c r="EV47" s="109">
        <v>610.33119084303496</v>
      </c>
      <c r="EW47" s="109">
        <v>24.115543166934899</v>
      </c>
      <c r="EX47" s="109">
        <v>281.06361719789197</v>
      </c>
      <c r="EY47" s="109">
        <v>60.896482913502702</v>
      </c>
      <c r="EZ47" s="109">
        <v>30.886491343069999</v>
      </c>
      <c r="FA47" s="109">
        <v>708.87727749422697</v>
      </c>
      <c r="FB47" s="109">
        <v>0.102003351995458</v>
      </c>
      <c r="FC47" s="109">
        <v>19.7448761202218</v>
      </c>
      <c r="FD47" s="109">
        <v>146.395787375221</v>
      </c>
      <c r="FE47" s="109">
        <v>287.13178319047</v>
      </c>
      <c r="FF47" s="109">
        <v>3.7942508245570501</v>
      </c>
      <c r="FG47" s="109">
        <v>0</v>
      </c>
      <c r="FH47" s="109">
        <v>9774.3834043409006</v>
      </c>
      <c r="FI47" s="109">
        <v>50.521614010192202</v>
      </c>
      <c r="FJ47" s="109">
        <v>6.60054557946538</v>
      </c>
      <c r="FK47" s="109">
        <v>122.277437451545</v>
      </c>
      <c r="FL47" s="109">
        <v>8.1219380903362399</v>
      </c>
      <c r="FM47" s="109">
        <v>30.226277583363999</v>
      </c>
      <c r="FN47" s="109">
        <v>39.919100456181702</v>
      </c>
      <c r="FO47" s="109">
        <v>0.32299372945981097</v>
      </c>
      <c r="FP47" s="109">
        <v>9.0383923163357291</v>
      </c>
      <c r="FQ47" s="109">
        <v>1067.1533453812799</v>
      </c>
      <c r="FR47" s="109">
        <v>18.092700276658501</v>
      </c>
      <c r="FS47" s="109">
        <v>51.5461353288689</v>
      </c>
      <c r="FU47" s="45">
        <f t="shared" si="56"/>
        <v>3.1153919815965986E-6</v>
      </c>
      <c r="FV47" s="45">
        <f t="shared" si="57"/>
        <v>2.0778998203196425E-6</v>
      </c>
      <c r="FW47" s="45">
        <f t="shared" si="58"/>
        <v>-2.2956910088168848E-2</v>
      </c>
      <c r="FX47" s="45">
        <f t="shared" si="59"/>
        <v>3.025524539144408E-5</v>
      </c>
      <c r="FY47" s="45">
        <f t="shared" si="60"/>
        <v>3.5527397041519129E-5</v>
      </c>
      <c r="FZ47" s="45">
        <f t="shared" si="61"/>
        <v>-2.2586393408190256E-2</v>
      </c>
      <c r="GA47" s="45">
        <f t="shared" si="62"/>
        <v>1.8194993449166977E-6</v>
      </c>
      <c r="GB47" s="45">
        <f t="shared" si="63"/>
        <v>2.2269679306194462E-6</v>
      </c>
      <c r="GC47" s="45">
        <f t="shared" si="64"/>
        <v>5.3291882544726602E-6</v>
      </c>
      <c r="GD47" s="45">
        <f t="shared" si="65"/>
        <v>0</v>
      </c>
      <c r="GE47" s="45">
        <f t="shared" si="66"/>
        <v>2.8795660669188623E-7</v>
      </c>
      <c r="GF47" s="45">
        <f t="shared" si="67"/>
        <v>3.1505259078215392E-6</v>
      </c>
      <c r="GG47" s="45">
        <f t="shared" si="68"/>
        <v>5.1891957848949303E-6</v>
      </c>
      <c r="GH47" s="45">
        <f t="shared" si="69"/>
        <v>4.2384682209612762E-6</v>
      </c>
      <c r="GI47" s="45">
        <f t="shared" si="70"/>
        <v>2.5333514624501157E-7</v>
      </c>
      <c r="GJ47" s="45">
        <f t="shared" si="71"/>
        <v>3.5092178738646281E-6</v>
      </c>
      <c r="GK47" s="45">
        <f t="shared" si="72"/>
        <v>1.0931469432930971E-5</v>
      </c>
      <c r="GL47" s="45">
        <f t="shared" si="73"/>
        <v>1.3338029451096963E-6</v>
      </c>
      <c r="GM47" s="45">
        <f t="shared" si="74"/>
        <v>3.1945914595027462E-6</v>
      </c>
      <c r="GN47" s="45">
        <f t="shared" si="75"/>
        <v>1.5200420974191987E-6</v>
      </c>
      <c r="GO47" s="45">
        <f t="shared" si="76"/>
        <v>2.2143143192519763E-6</v>
      </c>
      <c r="GP47" s="45">
        <f t="shared" si="77"/>
        <v>-1.6560936648748729E-5</v>
      </c>
      <c r="GQ47" s="45">
        <f t="shared" si="78"/>
        <v>0</v>
      </c>
      <c r="GR47" s="45">
        <f t="shared" si="79"/>
        <v>4.1904635717583735E-5</v>
      </c>
      <c r="GS47" s="45">
        <f t="shared" si="80"/>
        <v>6.8197905629121124E-7</v>
      </c>
      <c r="GT47" s="45">
        <f t="shared" si="81"/>
        <v>1.7963649743848074E-5</v>
      </c>
      <c r="GU47" s="45">
        <f t="shared" si="82"/>
        <v>-1.9378044758860944E-6</v>
      </c>
      <c r="GV47" s="45">
        <f t="shared" si="83"/>
        <v>7.2738733728968405E-6</v>
      </c>
      <c r="GW47" s="45">
        <f t="shared" si="84"/>
        <v>4.4132998289256583E-6</v>
      </c>
      <c r="GX47" s="45">
        <f t="shared" si="85"/>
        <v>2.4678527234513502E-6</v>
      </c>
      <c r="GY47" s="45">
        <f t="shared" si="86"/>
        <v>2.2248152626260856E-2</v>
      </c>
      <c r="GZ47" s="45">
        <f t="shared" si="87"/>
        <v>8.4594483715931211E-7</v>
      </c>
      <c r="HA47" s="45">
        <f t="shared" si="88"/>
        <v>2.6978056316221101E-6</v>
      </c>
      <c r="HB47" s="45">
        <f t="shared" si="89"/>
        <v>4.0297502237308271E-6</v>
      </c>
      <c r="HC47" s="45">
        <f t="shared" si="90"/>
        <v>-7.9461748160658833E-4</v>
      </c>
      <c r="HD47" s="45">
        <f t="shared" si="91"/>
        <v>0</v>
      </c>
      <c r="HE47" s="45">
        <f t="shared" si="92"/>
        <v>9.5142970165451905E-7</v>
      </c>
      <c r="HF47" s="45">
        <f t="shared" si="93"/>
        <v>3.732035602899467E-6</v>
      </c>
      <c r="HG47" s="45">
        <f t="shared" si="94"/>
        <v>-9.8786369052493713E-7</v>
      </c>
      <c r="HH47" s="45">
        <f t="shared" si="95"/>
        <v>-6.6349043267059313E-7</v>
      </c>
      <c r="HI47" s="45">
        <f t="shared" si="96"/>
        <v>5.8724603878943136E-5</v>
      </c>
      <c r="HJ47" s="45">
        <f t="shared" si="97"/>
        <v>0</v>
      </c>
      <c r="HK47" s="45">
        <f t="shared" si="98"/>
        <v>0</v>
      </c>
      <c r="HL47" s="45">
        <f t="shared" si="99"/>
        <v>0</v>
      </c>
      <c r="HM47" s="45">
        <f t="shared" si="100"/>
        <v>-7.1075575911586606E-6</v>
      </c>
      <c r="HN47" s="45">
        <f t="shared" si="101"/>
        <v>-9.7515437916882251E-6</v>
      </c>
      <c r="HO47" s="45">
        <f t="shared" si="102"/>
        <v>-3.9124538755188279E-6</v>
      </c>
      <c r="HP47" s="45">
        <f t="shared" si="103"/>
        <v>2.1304524208032906E-5</v>
      </c>
      <c r="HQ47" s="45">
        <f t="shared" si="104"/>
        <v>5.1096112680119745E-6</v>
      </c>
      <c r="HR47" s="45">
        <f t="shared" si="105"/>
        <v>7.023178506584419E-7</v>
      </c>
      <c r="HS47" s="45">
        <f t="shared" si="106"/>
        <v>1.0669957396561812E-5</v>
      </c>
      <c r="HT47" s="45">
        <f t="shared" si="107"/>
        <v>5.6606952309719438E-6</v>
      </c>
      <c r="HU47" s="45">
        <f t="shared" si="108"/>
        <v>0</v>
      </c>
      <c r="HV47" s="45">
        <f t="shared" si="109"/>
        <v>0</v>
      </c>
      <c r="HW47" s="45">
        <f t="shared" si="110"/>
        <v>0</v>
      </c>
      <c r="HX47" s="45">
        <f t="shared" si="55"/>
        <v>9.505175788750023E-6</v>
      </c>
    </row>
    <row r="48" spans="1:232" x14ac:dyDescent="0.25">
      <c r="A48" s="22" t="s">
        <v>47</v>
      </c>
      <c r="B48" s="109">
        <v>3831.4504999999999</v>
      </c>
      <c r="C48" s="109">
        <v>97.548000000000002</v>
      </c>
      <c r="D48" s="109">
        <v>9770.9470000000001</v>
      </c>
      <c r="E48" s="109">
        <v>809.63909999999998</v>
      </c>
      <c r="F48" s="109">
        <v>721.13950399999999</v>
      </c>
      <c r="G48" s="109">
        <v>2025.9935</v>
      </c>
      <c r="H48" s="109">
        <v>175.52449999999999</v>
      </c>
      <c r="I48" s="109">
        <v>3.7494904106</v>
      </c>
      <c r="J48" s="109">
        <v>13.35694041</v>
      </c>
      <c r="L48" s="109">
        <v>8.6659691100000005E-2</v>
      </c>
      <c r="M48" s="109">
        <v>15.217760909000001</v>
      </c>
      <c r="N48" s="109">
        <v>6.2034765999999996E-3</v>
      </c>
      <c r="O48" s="109">
        <v>4.5493319999999997E-3</v>
      </c>
      <c r="P48" s="109">
        <v>3.7883175700000001E-2</v>
      </c>
      <c r="Q48" s="109">
        <v>0.26883070079999999</v>
      </c>
      <c r="R48" s="109">
        <v>0.26051523580000002</v>
      </c>
      <c r="S48" s="109">
        <v>1.9984999999999999</v>
      </c>
      <c r="T48" s="109">
        <v>5.9034871099999997E-2</v>
      </c>
      <c r="U48" s="109">
        <v>0.22019964340000001</v>
      </c>
      <c r="V48" s="109">
        <v>0.15029062100000001</v>
      </c>
      <c r="Y48" s="109">
        <v>2.1749999999999999E-3</v>
      </c>
      <c r="Z48" s="109">
        <v>20.373360215999998</v>
      </c>
      <c r="AA48" s="109">
        <v>24.587671</v>
      </c>
      <c r="AB48" s="109">
        <v>3.0323357299999999E-2</v>
      </c>
      <c r="AC48" s="109">
        <v>0.28521356669999998</v>
      </c>
      <c r="AD48" s="109">
        <v>4.2415562567</v>
      </c>
      <c r="AE48" s="109">
        <v>2.2558661340000001</v>
      </c>
      <c r="AG48" s="109">
        <v>0.69037159339999998</v>
      </c>
      <c r="AH48" s="109">
        <v>0.1142290888</v>
      </c>
      <c r="AI48" s="109">
        <v>0.25846795900000002</v>
      </c>
      <c r="AJ48" s="109">
        <v>0.1568958124</v>
      </c>
      <c r="AL48" s="109">
        <v>5.9088345499999999</v>
      </c>
      <c r="AN48" s="109">
        <v>0.1398344926</v>
      </c>
      <c r="AO48" s="109">
        <v>1.1948159824</v>
      </c>
      <c r="AP48" s="109">
        <v>2.4437057999999998E-3</v>
      </c>
      <c r="AT48" s="109">
        <v>1.6145686999999999E-7</v>
      </c>
      <c r="AU48" s="109">
        <v>7.6142780000000001E-4</v>
      </c>
      <c r="AV48" s="109">
        <v>5.0354320000000003E-4</v>
      </c>
      <c r="AW48" s="109">
        <v>9.88667877E-2</v>
      </c>
      <c r="AX48" s="109">
        <v>0.83190316259999997</v>
      </c>
      <c r="AY48" s="109">
        <v>5.4341126696000002</v>
      </c>
      <c r="AZ48" s="109">
        <v>1.0698515192</v>
      </c>
      <c r="BA48" s="109">
        <v>6.0956814265999997</v>
      </c>
      <c r="BE48" s="109">
        <v>8.2636869999999998E-4</v>
      </c>
      <c r="BG48" s="109" t="s">
        <v>47</v>
      </c>
      <c r="BH48" s="109">
        <v>0</v>
      </c>
      <c r="BI48" s="109">
        <v>0.88680455281999204</v>
      </c>
      <c r="BJ48" s="109">
        <v>0</v>
      </c>
      <c r="BK48" s="109">
        <v>13.356948234603401</v>
      </c>
      <c r="BL48" s="109">
        <v>0</v>
      </c>
      <c r="BM48" s="109">
        <v>3.7494538098446002</v>
      </c>
      <c r="BN48" s="109">
        <v>3.7494538098446002</v>
      </c>
      <c r="BO48" s="109">
        <v>6.45238694422859E-2</v>
      </c>
      <c r="BP48" s="109">
        <v>0.33541089069153601</v>
      </c>
      <c r="BQ48" s="109">
        <v>3.5529637374846303E-2</v>
      </c>
      <c r="BR48" s="109">
        <v>5.1128089164811999E-2</v>
      </c>
      <c r="BS48" s="109">
        <v>15.2176732961815</v>
      </c>
      <c r="BT48" s="109">
        <v>8.2634436345845595E-4</v>
      </c>
      <c r="BU48" s="109">
        <v>1.9851009595617101E-3</v>
      </c>
      <c r="BV48" s="109">
        <v>4.21827091387093E-3</v>
      </c>
      <c r="BW48" s="109">
        <v>2.1749907032193E-3</v>
      </c>
      <c r="BX48" s="109">
        <v>4.5493181647992898E-3</v>
      </c>
      <c r="BY48" s="109">
        <v>9.0918542888330199E-3</v>
      </c>
      <c r="BZ48" s="109">
        <v>2.8790709653841201E-2</v>
      </c>
      <c r="CA48" s="109">
        <v>0.26883006506572699</v>
      </c>
      <c r="CB48" s="109">
        <v>0</v>
      </c>
      <c r="CC48" s="109">
        <v>132.51634879719199</v>
      </c>
      <c r="CD48" s="109">
        <v>0.26051180151764203</v>
      </c>
      <c r="CE48" s="109">
        <v>1.7119788188492899E-2</v>
      </c>
      <c r="CF48" s="109">
        <v>4.1913956836863497E-2</v>
      </c>
      <c r="CG48" s="109">
        <v>1.9984214038787</v>
      </c>
      <c r="CH48" s="109">
        <v>0.22019566727728099</v>
      </c>
      <c r="CI48" s="109">
        <v>2.2558499949733499</v>
      </c>
      <c r="CJ48" s="109">
        <v>0.15028612999968199</v>
      </c>
      <c r="CK48" s="109">
        <v>0</v>
      </c>
      <c r="CL48" s="109">
        <v>0.25846555963217999</v>
      </c>
      <c r="CM48" s="109">
        <v>0.139832064848955</v>
      </c>
      <c r="CN48" s="109">
        <v>3831.4192155033402</v>
      </c>
      <c r="CO48" s="109">
        <v>0</v>
      </c>
      <c r="CP48" s="109">
        <v>0</v>
      </c>
      <c r="CQ48" s="109">
        <v>24.302294567223701</v>
      </c>
      <c r="CR48" s="109">
        <v>7.9487223330867396</v>
      </c>
      <c r="CS48" s="109">
        <v>6.6004626148534204E-3</v>
      </c>
      <c r="CT48" s="109">
        <v>0.83189121447013803</v>
      </c>
      <c r="CU48" s="109">
        <v>25.292934964707001</v>
      </c>
      <c r="CV48" s="109">
        <v>0</v>
      </c>
      <c r="CW48" s="109">
        <v>0</v>
      </c>
      <c r="CX48" s="109">
        <v>20.373072640035002</v>
      </c>
      <c r="CY48" s="109">
        <v>20.373072640035002</v>
      </c>
      <c r="CZ48" s="109">
        <v>24.587572204849</v>
      </c>
      <c r="DA48" s="109">
        <v>5.4341119061435004</v>
      </c>
      <c r="DB48" s="109">
        <v>4.82010995247735E-3</v>
      </c>
      <c r="DC48" s="109">
        <v>2.41242698279132E-2</v>
      </c>
      <c r="DD48" s="109">
        <v>0</v>
      </c>
      <c r="DE48" s="109">
        <v>0.170998567237021</v>
      </c>
      <c r="DF48" s="109">
        <v>0</v>
      </c>
      <c r="DG48" s="109">
        <v>11.510569660415999</v>
      </c>
      <c r="DH48" s="109">
        <v>0.16319794976768801</v>
      </c>
      <c r="DI48" s="109">
        <v>7.4156300748943305E-2</v>
      </c>
      <c r="DJ48" s="109">
        <v>0.211055718545093</v>
      </c>
      <c r="DK48" s="109">
        <v>1.39966592674107</v>
      </c>
      <c r="DL48" s="109">
        <v>2.8417473779751599</v>
      </c>
      <c r="DM48" s="109">
        <v>0</v>
      </c>
      <c r="DN48" s="109">
        <v>1.06985002360548</v>
      </c>
      <c r="DO48" s="109">
        <v>0.69036387701660895</v>
      </c>
      <c r="DP48" s="109">
        <v>97.547816730766002</v>
      </c>
      <c r="DQ48" s="109">
        <v>0</v>
      </c>
      <c r="DR48" s="109">
        <v>4.6833546461301702E-2</v>
      </c>
      <c r="DS48" s="109">
        <v>6.73947158857124E-2</v>
      </c>
      <c r="DT48" s="109">
        <v>225.270915683129</v>
      </c>
      <c r="DU48" s="109">
        <v>9054.9354875944791</v>
      </c>
      <c r="DV48" s="109">
        <v>1006.10405905785</v>
      </c>
      <c r="DW48" s="109">
        <v>10061.0395466523</v>
      </c>
      <c r="DX48" s="109">
        <v>0</v>
      </c>
      <c r="DY48" s="109">
        <v>2.65830723509815</v>
      </c>
      <c r="DZ48" s="109">
        <v>2.4437329756228201E-3</v>
      </c>
      <c r="EA48" s="109">
        <v>0</v>
      </c>
      <c r="EB48" s="109">
        <v>0</v>
      </c>
      <c r="EC48" s="109">
        <v>0</v>
      </c>
      <c r="ED48" s="109">
        <v>1.6143373622800299E-7</v>
      </c>
      <c r="EE48" s="109">
        <v>7.6139876783534103E-4</v>
      </c>
      <c r="EF48" s="109">
        <v>5.0352161210013202E-4</v>
      </c>
      <c r="EG48" s="109">
        <v>9.88637642512607E-2</v>
      </c>
      <c r="EH48" s="109">
        <v>16.555958030148101</v>
      </c>
      <c r="EI48" s="109">
        <v>15.6343239487567</v>
      </c>
      <c r="EJ48" s="109">
        <v>12.4590496583497</v>
      </c>
      <c r="EK48" s="109">
        <v>12.1146664396347</v>
      </c>
      <c r="EL48" s="109">
        <v>29.252506284605602</v>
      </c>
      <c r="EM48" s="109">
        <v>10.206027565083099</v>
      </c>
      <c r="EN48" s="109">
        <v>0</v>
      </c>
      <c r="EO48" s="109">
        <v>1.37847471599508E-3</v>
      </c>
      <c r="EP48" s="109">
        <v>17.675819278851598</v>
      </c>
      <c r="EQ48" s="109">
        <v>809.62358939071896</v>
      </c>
      <c r="ER48" s="109">
        <v>721.12462431744302</v>
      </c>
      <c r="ES48" s="109">
        <v>88.498965073276096</v>
      </c>
      <c r="ET48" s="109">
        <v>0.213530601255531</v>
      </c>
      <c r="EU48" s="109">
        <v>8.2380618616930301E-2</v>
      </c>
      <c r="EV48" s="109">
        <v>180.385264989522</v>
      </c>
      <c r="EW48" s="109">
        <v>45.073142645215803</v>
      </c>
      <c r="EX48" s="109">
        <v>54.3597544438014</v>
      </c>
      <c r="EY48" s="109">
        <v>10.8422950339015</v>
      </c>
      <c r="EZ48" s="109">
        <v>4.7963980716281602</v>
      </c>
      <c r="FA48" s="109">
        <v>135.870515217844</v>
      </c>
      <c r="FB48" s="109">
        <v>0.15677076397581499</v>
      </c>
      <c r="FC48" s="109">
        <v>3.3233053844063098</v>
      </c>
      <c r="FD48" s="109">
        <v>45.103381470648202</v>
      </c>
      <c r="FE48" s="109">
        <v>145.02367036249501</v>
      </c>
      <c r="FF48" s="109">
        <v>1.11026360584138</v>
      </c>
      <c r="FG48" s="109">
        <v>0</v>
      </c>
      <c r="FH48" s="109">
        <v>1996.60017416548</v>
      </c>
      <c r="FI48" s="109">
        <v>10.776684601895999</v>
      </c>
      <c r="FJ48" s="109">
        <v>6.0956733706763</v>
      </c>
      <c r="FK48" s="109">
        <v>35.789708837361999</v>
      </c>
      <c r="FL48" s="109">
        <v>2.08168851284027</v>
      </c>
      <c r="FM48" s="109">
        <v>8.9103541464885598</v>
      </c>
      <c r="FN48" s="109">
        <v>5.9087934117811898</v>
      </c>
      <c r="FO48" s="109">
        <v>5.8122974420873198E-2</v>
      </c>
      <c r="FP48" s="109">
        <v>1.8519205513325301</v>
      </c>
      <c r="FQ48" s="109">
        <v>175.522770825245</v>
      </c>
      <c r="FR48" s="109">
        <v>1.1948046715990699</v>
      </c>
      <c r="FS48" s="109">
        <v>5.5508336223976196</v>
      </c>
      <c r="FU48" s="45">
        <f t="shared" si="56"/>
        <v>-8.165183566833699E-6</v>
      </c>
      <c r="FV48" s="45">
        <f t="shared" si="57"/>
        <v>-1.8787595235191856E-6</v>
      </c>
      <c r="FW48" s="45">
        <f t="shared" si="58"/>
        <v>2.9689296917924164E-2</v>
      </c>
      <c r="FX48" s="45">
        <f t="shared" si="59"/>
        <v>-1.915743604900366E-5</v>
      </c>
      <c r="FY48" s="45">
        <f t="shared" si="60"/>
        <v>-2.0633570168368069E-5</v>
      </c>
      <c r="FZ48" s="45">
        <f t="shared" si="61"/>
        <v>-1.4508104707404074E-2</v>
      </c>
      <c r="GA48" s="45">
        <f t="shared" si="62"/>
        <v>-9.851472329986964E-6</v>
      </c>
      <c r="GB48" s="45">
        <f t="shared" si="63"/>
        <v>-9.7615279389230643E-6</v>
      </c>
      <c r="GC48" s="45">
        <f t="shared" si="64"/>
        <v>5.8580806386658182E-7</v>
      </c>
      <c r="GD48" s="45">
        <f t="shared" si="65"/>
        <v>0</v>
      </c>
      <c r="GE48" s="45">
        <f t="shared" si="66"/>
        <v>-2.2669828576123162E-5</v>
      </c>
      <c r="GF48" s="45">
        <f t="shared" si="67"/>
        <v>-5.7572739527497981E-6</v>
      </c>
      <c r="GG48" s="45">
        <f t="shared" si="68"/>
        <v>-1.6881915434322537E-5</v>
      </c>
      <c r="GH48" s="45">
        <f t="shared" si="69"/>
        <v>-3.0411499336394431E-6</v>
      </c>
      <c r="GI48" s="45">
        <f t="shared" si="70"/>
        <v>-1.6148522780154973E-5</v>
      </c>
      <c r="GJ48" s="45">
        <f t="shared" si="71"/>
        <v>-2.3648127654709514E-6</v>
      </c>
      <c r="GK48" s="45">
        <f t="shared" si="72"/>
        <v>-1.3182654547817812E-5</v>
      </c>
      <c r="GL48" s="45">
        <f t="shared" si="73"/>
        <v>-3.9327556317188345E-5</v>
      </c>
      <c r="GM48" s="45">
        <f t="shared" si="74"/>
        <v>-1.9074737059956539E-5</v>
      </c>
      <c r="GN48" s="45">
        <f t="shared" si="75"/>
        <v>-1.8056898992318079E-5</v>
      </c>
      <c r="GO48" s="45">
        <f t="shared" si="76"/>
        <v>-2.9882106335955221E-5</v>
      </c>
      <c r="GP48" s="45">
        <f t="shared" si="77"/>
        <v>0</v>
      </c>
      <c r="GQ48" s="45">
        <f t="shared" si="78"/>
        <v>0</v>
      </c>
      <c r="GR48" s="45">
        <f t="shared" si="79"/>
        <v>-4.2743819309770995E-6</v>
      </c>
      <c r="GS48" s="45">
        <f t="shared" si="80"/>
        <v>-1.4115293792866277E-5</v>
      </c>
      <c r="GT48" s="45">
        <f t="shared" si="81"/>
        <v>-4.0180768239712605E-6</v>
      </c>
      <c r="GU48" s="45">
        <f t="shared" si="82"/>
        <v>-1.6581396624210233E-5</v>
      </c>
      <c r="GV48" s="45">
        <f t="shared" si="83"/>
        <v>-5.4254290271029189E-6</v>
      </c>
      <c r="GW48" s="45">
        <f t="shared" si="84"/>
        <v>-3.3702720209012203E-5</v>
      </c>
      <c r="GX48" s="45">
        <f t="shared" si="85"/>
        <v>-7.1542483868895057E-6</v>
      </c>
      <c r="GY48" s="45">
        <f t="shared" si="86"/>
        <v>0</v>
      </c>
      <c r="GZ48" s="45">
        <f t="shared" si="87"/>
        <v>-1.1177144982211386E-5</v>
      </c>
      <c r="HA48" s="45">
        <f t="shared" si="88"/>
        <v>-7.2350483977092938E-6</v>
      </c>
      <c r="HB48" s="45">
        <f t="shared" si="89"/>
        <v>-9.2830377479727256E-6</v>
      </c>
      <c r="HC48" s="45">
        <f t="shared" si="90"/>
        <v>-7.9701569004405855E-4</v>
      </c>
      <c r="HD48" s="45">
        <f t="shared" si="91"/>
        <v>0</v>
      </c>
      <c r="HE48" s="45">
        <f t="shared" si="92"/>
        <v>-6.9621544590604249E-6</v>
      </c>
      <c r="HF48" s="45">
        <f t="shared" si="93"/>
        <v>0</v>
      </c>
      <c r="HG48" s="45">
        <f t="shared" si="94"/>
        <v>-1.736160370637521E-5</v>
      </c>
      <c r="HH48" s="45">
        <f t="shared" si="95"/>
        <v>-9.4665631333177163E-6</v>
      </c>
      <c r="HI48" s="45">
        <f t="shared" si="96"/>
        <v>1.1120660604973783E-5</v>
      </c>
      <c r="HJ48" s="45">
        <f t="shared" si="97"/>
        <v>0</v>
      </c>
      <c r="HK48" s="45">
        <f t="shared" si="98"/>
        <v>0</v>
      </c>
      <c r="HL48" s="45">
        <f t="shared" si="99"/>
        <v>0</v>
      </c>
      <c r="HM48" s="45">
        <f t="shared" si="100"/>
        <v>-1.4328143483150632E-4</v>
      </c>
      <c r="HN48" s="45">
        <f t="shared" si="101"/>
        <v>-3.8128585085782318E-5</v>
      </c>
      <c r="HO48" s="45">
        <f t="shared" si="102"/>
        <v>-4.2871991654355294E-5</v>
      </c>
      <c r="HP48" s="45">
        <f t="shared" si="103"/>
        <v>-3.0581035448170973E-5</v>
      </c>
      <c r="HQ48" s="45">
        <f t="shared" si="104"/>
        <v>-1.4362404663297748E-5</v>
      </c>
      <c r="HR48" s="45">
        <f t="shared" si="105"/>
        <v>-1.404933144040499E-7</v>
      </c>
      <c r="HS48" s="45">
        <f t="shared" si="106"/>
        <v>-1.3979458767560205E-6</v>
      </c>
      <c r="HT48" s="45">
        <f t="shared" si="107"/>
        <v>-1.3215788581937888E-6</v>
      </c>
      <c r="HU48" s="45">
        <f t="shared" si="108"/>
        <v>0</v>
      </c>
      <c r="HV48" s="45">
        <f t="shared" si="109"/>
        <v>0</v>
      </c>
      <c r="HW48" s="45">
        <f t="shared" si="110"/>
        <v>0</v>
      </c>
      <c r="HX48" s="45">
        <f t="shared" si="55"/>
        <v>-2.9449979826237665E-5</v>
      </c>
    </row>
    <row r="49" spans="1:232" x14ac:dyDescent="0.25">
      <c r="A49" s="22" t="s">
        <v>48</v>
      </c>
      <c r="B49" s="109">
        <v>8535.7224585999993</v>
      </c>
      <c r="C49" s="109">
        <v>19.197673999999999</v>
      </c>
      <c r="D49" s="109">
        <v>40803.853983000001</v>
      </c>
      <c r="E49" s="109">
        <v>5141.3963940000003</v>
      </c>
      <c r="F49" s="109">
        <v>3353.5193367000002</v>
      </c>
      <c r="G49" s="109">
        <v>45566.537839999997</v>
      </c>
      <c r="H49" s="109">
        <v>771.31261748999998</v>
      </c>
      <c r="I49" s="109">
        <v>4.547838252</v>
      </c>
      <c r="J49" s="109">
        <v>1.9091333569</v>
      </c>
      <c r="L49" s="109">
        <v>0.66103738869999995</v>
      </c>
      <c r="M49" s="109">
        <v>10.018604080999999</v>
      </c>
      <c r="N49" s="109">
        <v>3.8750982599999997E-2</v>
      </c>
      <c r="O49" s="109">
        <v>2.2029993999999999E-3</v>
      </c>
      <c r="P49" s="109">
        <v>6.8995635400000005E-2</v>
      </c>
      <c r="R49" s="109">
        <v>0.23150272299999999</v>
      </c>
      <c r="T49" s="109">
        <v>0.12264928930000001</v>
      </c>
      <c r="U49" s="109">
        <v>0.15695891000000001</v>
      </c>
      <c r="W49" s="109">
        <v>2.5640400000000001E-4</v>
      </c>
      <c r="Y49" s="109">
        <v>2.9450217000000002E-3</v>
      </c>
      <c r="Z49" s="109">
        <v>3.7061090444999998</v>
      </c>
      <c r="AA49" s="109">
        <v>254.54047850000001</v>
      </c>
      <c r="AB49" s="109">
        <v>0.1719617682</v>
      </c>
      <c r="AC49" s="109">
        <v>0.64791340360000005</v>
      </c>
      <c r="AD49" s="109">
        <v>1.2260563244</v>
      </c>
      <c r="AE49" s="109">
        <v>1.8906065750000001</v>
      </c>
      <c r="AG49" s="109">
        <v>0.19217880339999999</v>
      </c>
      <c r="AH49" s="109">
        <v>1.4503683331999999</v>
      </c>
      <c r="AI49" s="109">
        <v>0.16871198300000001</v>
      </c>
      <c r="AL49" s="109">
        <v>2.1873166552000001</v>
      </c>
      <c r="AO49" s="109">
        <v>0.229966691</v>
      </c>
      <c r="AP49" s="109">
        <v>6.2786072000000004E-3</v>
      </c>
      <c r="AQ49" s="109">
        <v>1.9026000000000001E-7</v>
      </c>
      <c r="AR49" s="109">
        <v>1.6912E-6</v>
      </c>
      <c r="AT49" s="109">
        <v>2.42684E-5</v>
      </c>
      <c r="AU49" s="109">
        <v>1.5564659999999999E-4</v>
      </c>
      <c r="AV49" s="109">
        <v>1.1070639999999999E-4</v>
      </c>
      <c r="AW49" s="109">
        <v>0.32412865390000001</v>
      </c>
      <c r="AX49" s="109">
        <v>0.31017100959999999</v>
      </c>
      <c r="AY49" s="109">
        <v>6.1291804149000004</v>
      </c>
      <c r="AZ49" s="109">
        <v>4.0986793199999996</v>
      </c>
      <c r="BA49" s="109">
        <v>6.1348643500000001E-2</v>
      </c>
      <c r="BE49" s="109">
        <v>4.2355099999999997E-5</v>
      </c>
      <c r="BG49" s="109" t="s">
        <v>48</v>
      </c>
      <c r="BH49" s="109">
        <v>0</v>
      </c>
      <c r="BI49" s="109">
        <v>5.4126855520084897E-3</v>
      </c>
      <c r="BJ49" s="109">
        <v>0</v>
      </c>
      <c r="BK49" s="109">
        <v>1.90913156334067</v>
      </c>
      <c r="BL49" s="109">
        <v>0</v>
      </c>
      <c r="BM49" s="109">
        <v>4.5478365556276596</v>
      </c>
      <c r="BN49" s="109">
        <v>4.5478365556276596</v>
      </c>
      <c r="BO49" s="109">
        <v>3.2867954165908803E-5</v>
      </c>
      <c r="BP49" s="109">
        <v>0</v>
      </c>
      <c r="BQ49" s="109">
        <v>0.27102492181057197</v>
      </c>
      <c r="BR49" s="109">
        <v>0.39001202886449698</v>
      </c>
      <c r="BS49" s="109">
        <v>10.018598993029601</v>
      </c>
      <c r="BT49" s="109">
        <v>4.2354639125372202E-5</v>
      </c>
      <c r="BU49" s="109">
        <v>1.24003008265127E-2</v>
      </c>
      <c r="BV49" s="109">
        <v>2.6350627338635399E-2</v>
      </c>
      <c r="BW49" s="109">
        <v>2.94501249051452E-3</v>
      </c>
      <c r="BX49" s="109">
        <v>2.2029891391956201E-3</v>
      </c>
      <c r="BY49" s="109">
        <v>1.65589422448232E-2</v>
      </c>
      <c r="BZ49" s="109">
        <v>5.2436647626448799E-2</v>
      </c>
      <c r="CA49" s="109">
        <v>0</v>
      </c>
      <c r="CB49" s="109">
        <v>0</v>
      </c>
      <c r="CC49" s="109">
        <v>37.012023136866702</v>
      </c>
      <c r="CD49" s="109">
        <v>0.23150229098143599</v>
      </c>
      <c r="CE49" s="109">
        <v>3.5568290364735897E-2</v>
      </c>
      <c r="CF49" s="109">
        <v>8.7080923189435402E-2</v>
      </c>
      <c r="CG49" s="109">
        <v>0</v>
      </c>
      <c r="CH49" s="109">
        <v>0.156958911813178</v>
      </c>
      <c r="CI49" s="109">
        <v>1.89060495531802</v>
      </c>
      <c r="CJ49" s="109">
        <v>0</v>
      </c>
      <c r="CK49" s="109">
        <v>0</v>
      </c>
      <c r="CL49" s="109">
        <v>0.16871182668902099</v>
      </c>
      <c r="CM49" s="109">
        <v>0</v>
      </c>
      <c r="CN49" s="109">
        <v>8535.71878311607</v>
      </c>
      <c r="CO49" s="109">
        <v>2.5640032900191198E-4</v>
      </c>
      <c r="CP49" s="109">
        <v>0</v>
      </c>
      <c r="CQ49" s="109">
        <v>1.2268795104350499E-2</v>
      </c>
      <c r="CR49" s="109">
        <v>15.926987235831101</v>
      </c>
      <c r="CS49" s="109">
        <v>4.8185308576137098E-3</v>
      </c>
      <c r="CT49" s="109">
        <v>0.31017105646635901</v>
      </c>
      <c r="CU49" s="109">
        <v>0</v>
      </c>
      <c r="CV49" s="109">
        <v>0</v>
      </c>
      <c r="CW49" s="109">
        <v>0</v>
      </c>
      <c r="CX49" s="109">
        <v>3.7061086494061199</v>
      </c>
      <c r="CY49" s="109">
        <v>3.7061086494061199</v>
      </c>
      <c r="CZ49" s="109">
        <v>254.540290684273</v>
      </c>
      <c r="DA49" s="109">
        <v>6.1291178530707198</v>
      </c>
      <c r="DB49" s="109">
        <v>1.7537761125474002E-2</v>
      </c>
      <c r="DC49" s="109">
        <v>0.15310382174701301</v>
      </c>
      <c r="DD49" s="109">
        <v>0</v>
      </c>
      <c r="DE49" s="109">
        <v>11.7383703935166</v>
      </c>
      <c r="DF49" s="109">
        <v>0</v>
      </c>
      <c r="DG49" s="109">
        <v>5.7942008163307299E-5</v>
      </c>
      <c r="DH49" s="109">
        <v>0</v>
      </c>
      <c r="DI49" s="109">
        <v>0.16845744664192999</v>
      </c>
      <c r="DJ49" s="109">
        <v>0.47945562557772597</v>
      </c>
      <c r="DK49" s="109">
        <v>0.40459854035638798</v>
      </c>
      <c r="DL49" s="109">
        <v>0.821457553739534</v>
      </c>
      <c r="DM49" s="109">
        <v>0</v>
      </c>
      <c r="DN49" s="109">
        <v>4.0986776463781798</v>
      </c>
      <c r="DO49" s="109">
        <v>0.19217882593656599</v>
      </c>
      <c r="DP49" s="109">
        <v>19.1976157632214</v>
      </c>
      <c r="DQ49" s="109">
        <v>0</v>
      </c>
      <c r="DR49" s="109">
        <v>0.59465074959539599</v>
      </c>
      <c r="DS49" s="109">
        <v>0.85571676255427498</v>
      </c>
      <c r="DT49" s="109">
        <v>805.63163052419202</v>
      </c>
      <c r="DU49" s="109">
        <v>36772.504181353303</v>
      </c>
      <c r="DV49" s="109">
        <v>4085.8339892681602</v>
      </c>
      <c r="DW49" s="109">
        <v>40858.338170621399</v>
      </c>
      <c r="DX49" s="109">
        <v>0</v>
      </c>
      <c r="DY49" s="109">
        <v>21.3371963713391</v>
      </c>
      <c r="DZ49" s="109">
        <v>6.2786307092318003E-3</v>
      </c>
      <c r="EA49" s="109">
        <v>1.9025769967977801E-7</v>
      </c>
      <c r="EB49" s="109">
        <v>1.69118562621736E-6</v>
      </c>
      <c r="EC49" s="109">
        <v>0</v>
      </c>
      <c r="ED49" s="109">
        <v>2.42683127009375E-5</v>
      </c>
      <c r="EE49" s="109">
        <v>1.5564519416112901E-4</v>
      </c>
      <c r="EF49" s="109">
        <v>1.107061099537E-4</v>
      </c>
      <c r="EG49" s="109">
        <v>0.32412895987645701</v>
      </c>
      <c r="EH49" s="109">
        <v>197.641119877503</v>
      </c>
      <c r="EI49" s="109">
        <v>230.956166982675</v>
      </c>
      <c r="EJ49" s="109">
        <v>114.520184133163</v>
      </c>
      <c r="EK49" s="109">
        <v>3.4781217754107399</v>
      </c>
      <c r="EL49" s="109">
        <v>144.872549611137</v>
      </c>
      <c r="EM49" s="109">
        <v>97.266505296013506</v>
      </c>
      <c r="EN49" s="109">
        <v>0</v>
      </c>
      <c r="EO49" s="109">
        <v>1.32032268225003E-3</v>
      </c>
      <c r="EP49" s="109">
        <v>15.531487222783699</v>
      </c>
      <c r="EQ49" s="109">
        <v>5141.4595198385596</v>
      </c>
      <c r="ER49" s="109">
        <v>3353.5831419594001</v>
      </c>
      <c r="ES49" s="109">
        <v>1787.8763778791499</v>
      </c>
      <c r="ET49" s="109">
        <v>0</v>
      </c>
      <c r="EU49" s="109">
        <v>0.93666764808436898</v>
      </c>
      <c r="EV49" s="109">
        <v>1930.3189434794599</v>
      </c>
      <c r="EW49" s="109">
        <v>0</v>
      </c>
      <c r="EX49" s="109">
        <v>51.051593193648401</v>
      </c>
      <c r="EY49" s="109">
        <v>13.7450992577346</v>
      </c>
      <c r="EZ49" s="109">
        <v>3.0969399489177998</v>
      </c>
      <c r="FA49" s="109">
        <v>127.132831821734</v>
      </c>
      <c r="FB49" s="109">
        <v>0</v>
      </c>
      <c r="FC49" s="109">
        <v>15.2356215198299</v>
      </c>
      <c r="FD49" s="109">
        <v>298.92153593705098</v>
      </c>
      <c r="FE49" s="109">
        <v>340.813062024614</v>
      </c>
      <c r="FF49" s="109">
        <v>14.256500732148901</v>
      </c>
      <c r="FG49" s="109">
        <v>0</v>
      </c>
      <c r="FH49" s="109">
        <v>45527.647761512802</v>
      </c>
      <c r="FI49" s="109">
        <v>153.30907474155799</v>
      </c>
      <c r="FJ49" s="109">
        <v>6.13485433513076E-2</v>
      </c>
      <c r="FK49" s="109">
        <v>1028.7984794505401</v>
      </c>
      <c r="FL49" s="109">
        <v>0</v>
      </c>
      <c r="FM49" s="109">
        <v>118.024351101688</v>
      </c>
      <c r="FN49" s="109">
        <v>2.1873177685157201</v>
      </c>
      <c r="FO49" s="109">
        <v>0</v>
      </c>
      <c r="FP49" s="109">
        <v>3.06877506098647E-2</v>
      </c>
      <c r="FQ49" s="109">
        <v>771.31191838717496</v>
      </c>
      <c r="FR49" s="109">
        <v>0.229966431465954</v>
      </c>
      <c r="FS49" s="109">
        <v>364.92169981825202</v>
      </c>
      <c r="FU49" s="45">
        <f t="shared" si="56"/>
        <v>-4.3060021540705988E-7</v>
      </c>
      <c r="FV49" s="45">
        <f t="shared" si="57"/>
        <v>-3.0335330519472043E-6</v>
      </c>
      <c r="FW49" s="45">
        <f t="shared" si="58"/>
        <v>1.3352706252722432E-3</v>
      </c>
      <c r="FX49" s="45">
        <f t="shared" si="59"/>
        <v>1.2277955971827482E-5</v>
      </c>
      <c r="FY49" s="45">
        <f t="shared" si="60"/>
        <v>1.9026357982097948E-5</v>
      </c>
      <c r="FZ49" s="45">
        <f t="shared" si="61"/>
        <v>-8.5347889768916537E-4</v>
      </c>
      <c r="GA49" s="45">
        <f t="shared" si="62"/>
        <v>-9.0638064148240114E-7</v>
      </c>
      <c r="GB49" s="45">
        <f t="shared" si="63"/>
        <v>-3.730063046174116E-7</v>
      </c>
      <c r="GC49" s="45">
        <f t="shared" si="64"/>
        <v>-9.3946256999864065E-7</v>
      </c>
      <c r="GD49" s="45">
        <f t="shared" si="65"/>
        <v>0</v>
      </c>
      <c r="GE49" s="45">
        <f t="shared" si="66"/>
        <v>-6.626326112273781E-7</v>
      </c>
      <c r="GF49" s="45">
        <f t="shared" si="67"/>
        <v>-5.0785222747999966E-7</v>
      </c>
      <c r="GG49" s="45">
        <f t="shared" si="68"/>
        <v>-1.404734751084182E-6</v>
      </c>
      <c r="GH49" s="45">
        <f t="shared" si="69"/>
        <v>-4.6576519175489437E-6</v>
      </c>
      <c r="GI49" s="45">
        <f t="shared" si="70"/>
        <v>-6.5987837847916235E-7</v>
      </c>
      <c r="GJ49" s="45">
        <f t="shared" si="71"/>
        <v>0</v>
      </c>
      <c r="GK49" s="45">
        <f t="shared" si="72"/>
        <v>-1.8661489524082103E-6</v>
      </c>
      <c r="GL49" s="45">
        <f t="shared" si="73"/>
        <v>0</v>
      </c>
      <c r="GM49" s="45">
        <f t="shared" si="74"/>
        <v>-6.1758065732638737E-7</v>
      </c>
      <c r="GN49" s="45">
        <f t="shared" si="75"/>
        <v>1.1551927804765E-8</v>
      </c>
      <c r="GO49" s="45">
        <f t="shared" si="76"/>
        <v>0</v>
      </c>
      <c r="GP49" s="45">
        <f t="shared" si="77"/>
        <v>-1.4317241884026054E-5</v>
      </c>
      <c r="GQ49" s="45">
        <f t="shared" si="78"/>
        <v>0</v>
      </c>
      <c r="GR49" s="45">
        <f t="shared" si="79"/>
        <v>-3.1271367135295449E-6</v>
      </c>
      <c r="GS49" s="45">
        <f t="shared" si="80"/>
        <v>-1.0660611306649268E-7</v>
      </c>
      <c r="GT49" s="45">
        <f t="shared" si="81"/>
        <v>-7.3786192321773046E-7</v>
      </c>
      <c r="GU49" s="45">
        <f t="shared" si="82"/>
        <v>7.9875159732565648E-7</v>
      </c>
      <c r="GV49" s="45">
        <f t="shared" si="83"/>
        <v>-5.1145776922172433E-7</v>
      </c>
      <c r="GW49" s="45">
        <f t="shared" si="84"/>
        <v>-1.8784135234830283E-7</v>
      </c>
      <c r="GX49" s="45">
        <f t="shared" si="85"/>
        <v>-8.5669964418259221E-7</v>
      </c>
      <c r="GY49" s="45">
        <f t="shared" si="86"/>
        <v>0</v>
      </c>
      <c r="GZ49" s="45">
        <f t="shared" si="87"/>
        <v>1.1726873933830783E-7</v>
      </c>
      <c r="HA49" s="45">
        <f t="shared" si="88"/>
        <v>-5.6609780429008639E-7</v>
      </c>
      <c r="HB49" s="45">
        <f t="shared" si="89"/>
        <v>-9.2649600960156954E-7</v>
      </c>
      <c r="HC49" s="45">
        <f t="shared" si="90"/>
        <v>0</v>
      </c>
      <c r="HD49" s="45">
        <f t="shared" si="91"/>
        <v>0</v>
      </c>
      <c r="HE49" s="45">
        <f t="shared" si="92"/>
        <v>5.0898698979478186E-7</v>
      </c>
      <c r="HF49" s="45">
        <f t="shared" si="93"/>
        <v>0</v>
      </c>
      <c r="HG49" s="45">
        <f t="shared" si="94"/>
        <v>0</v>
      </c>
      <c r="HH49" s="45">
        <f t="shared" si="95"/>
        <v>-1.1285723374795926E-6</v>
      </c>
      <c r="HI49" s="45">
        <f t="shared" si="96"/>
        <v>3.7443386807178846E-6</v>
      </c>
      <c r="HJ49" s="45">
        <f t="shared" si="97"/>
        <v>-1.2090403773794305E-5</v>
      </c>
      <c r="HK49" s="45">
        <f t="shared" si="98"/>
        <v>-8.4991619205060656E-6</v>
      </c>
      <c r="HL49" s="45">
        <f t="shared" si="99"/>
        <v>0</v>
      </c>
      <c r="HM49" s="45">
        <f t="shared" si="100"/>
        <v>-3.5972318941509209E-6</v>
      </c>
      <c r="HN49" s="45">
        <f t="shared" si="101"/>
        <v>-9.0322491528155963E-6</v>
      </c>
      <c r="HO49" s="45">
        <f t="shared" si="102"/>
        <v>-2.619959640934479E-6</v>
      </c>
      <c r="HP49" s="45">
        <f t="shared" si="103"/>
        <v>9.4399693863223248E-7</v>
      </c>
      <c r="HQ49" s="45">
        <f t="shared" si="104"/>
        <v>1.510984507426749E-7</v>
      </c>
      <c r="HR49" s="45">
        <f t="shared" si="105"/>
        <v>-1.0207209617875377E-5</v>
      </c>
      <c r="HS49" s="45">
        <f t="shared" si="106"/>
        <v>-4.0833197455361996E-7</v>
      </c>
      <c r="HT49" s="45">
        <f t="shared" si="107"/>
        <v>-1.6324516189432471E-6</v>
      </c>
      <c r="HU49" s="45">
        <f t="shared" si="108"/>
        <v>0</v>
      </c>
      <c r="HV49" s="45">
        <f t="shared" si="109"/>
        <v>0</v>
      </c>
      <c r="HW49" s="45">
        <f t="shared" si="110"/>
        <v>0</v>
      </c>
      <c r="HX49" s="45">
        <f t="shared" si="55"/>
        <v>-1.0881207405837132E-5</v>
      </c>
    </row>
    <row r="50" spans="1:232" x14ac:dyDescent="0.25">
      <c r="A50" s="22" t="s">
        <v>49</v>
      </c>
      <c r="B50" s="109">
        <v>8880.6112090000006</v>
      </c>
      <c r="C50" s="109">
        <v>1027.3890097000001</v>
      </c>
      <c r="D50" s="109">
        <v>15663.335182000001</v>
      </c>
      <c r="E50" s="109">
        <v>1220.4404308000001</v>
      </c>
      <c r="F50" s="109">
        <v>817.89774403000001</v>
      </c>
      <c r="G50" s="109">
        <v>10101.837484</v>
      </c>
      <c r="H50" s="109">
        <v>805.23242021999999</v>
      </c>
      <c r="I50" s="109">
        <v>6.7914930864</v>
      </c>
      <c r="J50" s="109">
        <v>6.8235055793999999</v>
      </c>
      <c r="K50" s="109">
        <v>0.21548500000000001</v>
      </c>
      <c r="L50" s="109">
        <v>7.0693097600000004E-2</v>
      </c>
      <c r="M50" s="109">
        <v>13.027737899</v>
      </c>
      <c r="N50" s="109">
        <v>0.98809855609999997</v>
      </c>
      <c r="O50" s="109">
        <v>1.9380269499999998E-2</v>
      </c>
      <c r="P50" s="109">
        <v>3.7125427699999998E-2</v>
      </c>
      <c r="Q50" s="109">
        <v>5.5085950000000002E-2</v>
      </c>
      <c r="R50" s="109">
        <v>0.39672204999999999</v>
      </c>
      <c r="S50" s="109">
        <v>23.255355130000002</v>
      </c>
      <c r="T50" s="109">
        <v>0.52072636039999998</v>
      </c>
      <c r="U50" s="109">
        <v>0.23639193</v>
      </c>
      <c r="V50" s="109">
        <v>0.30134469930000002</v>
      </c>
      <c r="Y50" s="109">
        <v>7.9312695000000002E-2</v>
      </c>
      <c r="Z50" s="109">
        <v>17.243337986</v>
      </c>
      <c r="AA50" s="109">
        <v>56.805020509999999</v>
      </c>
      <c r="AB50" s="109">
        <v>7.4203023800000004E-2</v>
      </c>
      <c r="AC50" s="109">
        <v>1.0382919000000001E-3</v>
      </c>
      <c r="AD50" s="109">
        <v>1.1835827729999999</v>
      </c>
      <c r="AE50" s="109">
        <v>3.9687374344999999</v>
      </c>
      <c r="AG50" s="109">
        <v>1.0384641121</v>
      </c>
      <c r="AH50" s="109">
        <v>0.63037835389999997</v>
      </c>
      <c r="AI50" s="109">
        <v>0.46734842580000002</v>
      </c>
      <c r="AJ50" s="109">
        <v>0.33147056670000002</v>
      </c>
      <c r="AL50" s="109">
        <v>18.669881295</v>
      </c>
      <c r="AN50" s="109">
        <v>0.1808068196</v>
      </c>
      <c r="AO50" s="109">
        <v>2.2004818689999999</v>
      </c>
      <c r="AP50" s="109">
        <v>1.0039209E-3</v>
      </c>
      <c r="AU50" s="109">
        <v>1.3579398999999999E-9</v>
      </c>
      <c r="AV50" s="109">
        <v>3.87468E-5</v>
      </c>
      <c r="AW50" s="109">
        <v>0.15310393459999999</v>
      </c>
      <c r="AX50" s="109">
        <v>1.2860716119</v>
      </c>
      <c r="AY50" s="109">
        <v>6.7059421830000003</v>
      </c>
      <c r="AZ50" s="109">
        <v>0.2310280686</v>
      </c>
      <c r="BA50" s="109">
        <v>19.084917682</v>
      </c>
      <c r="BE50" s="109">
        <v>3.4648699999999999E-5</v>
      </c>
      <c r="BG50" s="109" t="s">
        <v>49</v>
      </c>
      <c r="BH50" s="109">
        <v>0</v>
      </c>
      <c r="BI50" s="109">
        <v>0</v>
      </c>
      <c r="BJ50" s="109">
        <v>0</v>
      </c>
      <c r="BK50" s="109">
        <v>6.8235077745825903</v>
      </c>
      <c r="BL50" s="109">
        <v>0.21548468551618399</v>
      </c>
      <c r="BM50" s="109">
        <v>6.7914935527476903</v>
      </c>
      <c r="BN50" s="109">
        <v>6.7914935527476903</v>
      </c>
      <c r="BO50" s="109">
        <v>0</v>
      </c>
      <c r="BP50" s="109">
        <v>0</v>
      </c>
      <c r="BQ50" s="109">
        <v>2.8984185729037899E-2</v>
      </c>
      <c r="BR50" s="109">
        <v>4.1708964106594103E-2</v>
      </c>
      <c r="BS50" s="109">
        <v>13.027740840730999</v>
      </c>
      <c r="BT50" s="109">
        <v>3.4648814142242498E-5</v>
      </c>
      <c r="BU50" s="109">
        <v>0.31619113347455102</v>
      </c>
      <c r="BV50" s="109">
        <v>0.67190743168365896</v>
      </c>
      <c r="BW50" s="109">
        <v>7.9312606473169095E-2</v>
      </c>
      <c r="BX50" s="109">
        <v>1.9380279467968199E-2</v>
      </c>
      <c r="BY50" s="109">
        <v>8.9101054663932901E-3</v>
      </c>
      <c r="BZ50" s="109">
        <v>2.8215317252026799E-2</v>
      </c>
      <c r="CA50" s="109">
        <v>5.5086003195941299E-2</v>
      </c>
      <c r="CB50" s="109">
        <v>0</v>
      </c>
      <c r="CC50" s="109">
        <v>522.06476919277395</v>
      </c>
      <c r="CD50" s="109">
        <v>0.39672203315408</v>
      </c>
      <c r="CE50" s="109">
        <v>0.15101092084685599</v>
      </c>
      <c r="CF50" s="109">
        <v>0.36971587111712001</v>
      </c>
      <c r="CG50" s="109">
        <v>23.2553626754476</v>
      </c>
      <c r="CH50" s="109">
        <v>0.23639191700564299</v>
      </c>
      <c r="CI50" s="109">
        <v>3.96873375210569</v>
      </c>
      <c r="CJ50" s="109">
        <v>0.30134483067663098</v>
      </c>
      <c r="CK50" s="109">
        <v>0</v>
      </c>
      <c r="CL50" s="109">
        <v>0.46734846237338501</v>
      </c>
      <c r="CM50" s="109">
        <v>0.180806808975016</v>
      </c>
      <c r="CN50" s="109">
        <v>8880.6112891430002</v>
      </c>
      <c r="CO50" s="109">
        <v>0</v>
      </c>
      <c r="CP50" s="109">
        <v>0</v>
      </c>
      <c r="CQ50" s="109">
        <v>74.875692550064997</v>
      </c>
      <c r="CR50" s="109">
        <v>34.294907993965197</v>
      </c>
      <c r="CS50" s="109">
        <v>1.41390653721965E-2</v>
      </c>
      <c r="CT50" s="109">
        <v>1.2860710300085501</v>
      </c>
      <c r="CU50" s="109">
        <v>50.242545148579801</v>
      </c>
      <c r="CV50" s="109">
        <v>0</v>
      </c>
      <c r="CW50" s="109">
        <v>0</v>
      </c>
      <c r="CX50" s="109">
        <v>17.243347119671899</v>
      </c>
      <c r="CY50" s="109">
        <v>17.243347119671899</v>
      </c>
      <c r="CZ50" s="109">
        <v>56.8055001184036</v>
      </c>
      <c r="DA50" s="109">
        <v>6.7059438465305199</v>
      </c>
      <c r="DB50" s="109">
        <v>9.4737658588335306E-3</v>
      </c>
      <c r="DC50" s="109">
        <v>6.3428196399865494E-2</v>
      </c>
      <c r="DD50" s="109">
        <v>0</v>
      </c>
      <c r="DE50" s="109">
        <v>7.8796695797116403</v>
      </c>
      <c r="DF50" s="109">
        <v>0</v>
      </c>
      <c r="DG50" s="109">
        <v>0</v>
      </c>
      <c r="DH50" s="109">
        <v>0</v>
      </c>
      <c r="DI50" s="109">
        <v>2.6995571431405902E-4</v>
      </c>
      <c r="DJ50" s="109">
        <v>7.6833613925494796E-4</v>
      </c>
      <c r="DK50" s="109">
        <v>0.39058179051020397</v>
      </c>
      <c r="DL50" s="109">
        <v>0.79299880531049305</v>
      </c>
      <c r="DM50" s="109">
        <v>0</v>
      </c>
      <c r="DN50" s="109">
        <v>0.23102860101853501</v>
      </c>
      <c r="DO50" s="109">
        <v>1.03846418440057</v>
      </c>
      <c r="DP50" s="109">
        <v>1027.3889332645399</v>
      </c>
      <c r="DQ50" s="109">
        <v>0</v>
      </c>
      <c r="DR50" s="109">
        <v>0.25845494869943197</v>
      </c>
      <c r="DS50" s="109">
        <v>0.37192311679582402</v>
      </c>
      <c r="DT50" s="109">
        <v>877.58472247500299</v>
      </c>
      <c r="DU50" s="109">
        <v>14101.6210829916</v>
      </c>
      <c r="DV50" s="109">
        <v>1566.8469104762501</v>
      </c>
      <c r="DW50" s="109">
        <v>15668.467993467901</v>
      </c>
      <c r="DX50" s="109">
        <v>0</v>
      </c>
      <c r="DY50" s="109">
        <v>20.066975721289801</v>
      </c>
      <c r="DZ50" s="109">
        <v>1.0039236221194301E-3</v>
      </c>
      <c r="EA50" s="109">
        <v>0</v>
      </c>
      <c r="EB50" s="109">
        <v>0</v>
      </c>
      <c r="EC50" s="109">
        <v>0</v>
      </c>
      <c r="ED50" s="109">
        <v>0</v>
      </c>
      <c r="EE50" s="109">
        <v>1.3579367754096401E-9</v>
      </c>
      <c r="EF50" s="109">
        <v>3.87467185711985E-5</v>
      </c>
      <c r="EG50" s="109">
        <v>0.15310364698395099</v>
      </c>
      <c r="EH50" s="109">
        <v>34.520646515947597</v>
      </c>
      <c r="EI50" s="109">
        <v>164.25414559945</v>
      </c>
      <c r="EJ50" s="109">
        <v>21.617264429191401</v>
      </c>
      <c r="EK50" s="109">
        <v>7.83602092252407</v>
      </c>
      <c r="EL50" s="109">
        <v>45.603939567541303</v>
      </c>
      <c r="EM50" s="109">
        <v>20.071351813422801</v>
      </c>
      <c r="EN50" s="109">
        <v>0</v>
      </c>
      <c r="EO50" s="109">
        <v>1.3012641160292499E-3</v>
      </c>
      <c r="EP50" s="109">
        <v>4.0389700634512202</v>
      </c>
      <c r="EQ50" s="109">
        <v>1220.46993153208</v>
      </c>
      <c r="ER50" s="109">
        <v>817.92705180058203</v>
      </c>
      <c r="ES50" s="109">
        <v>402.54287973149798</v>
      </c>
      <c r="ET50" s="109">
        <v>8.4010335157658003E-3</v>
      </c>
      <c r="EU50" s="109">
        <v>0.15392340519133299</v>
      </c>
      <c r="EV50" s="109">
        <v>325.88452808353298</v>
      </c>
      <c r="EW50" s="109">
        <v>9.0876776071032901E-3</v>
      </c>
      <c r="EX50" s="109">
        <v>56.393720273483297</v>
      </c>
      <c r="EY50" s="109">
        <v>13.933394632296601</v>
      </c>
      <c r="EZ50" s="109">
        <v>6.77316871688795</v>
      </c>
      <c r="FA50" s="109">
        <v>141.214107840407</v>
      </c>
      <c r="FB50" s="109">
        <v>0.33120658661684199</v>
      </c>
      <c r="FC50" s="109">
        <v>15.1386753233856</v>
      </c>
      <c r="FD50" s="109">
        <v>56.306786505541801</v>
      </c>
      <c r="FE50" s="109">
        <v>81.219094470146601</v>
      </c>
      <c r="FF50" s="109">
        <v>2.3426458498924099</v>
      </c>
      <c r="FG50" s="109">
        <v>0</v>
      </c>
      <c r="FH50" s="109">
        <v>10098.490165416</v>
      </c>
      <c r="FI50" s="109">
        <v>106.589309711216</v>
      </c>
      <c r="FJ50" s="109">
        <v>19.084913741342699</v>
      </c>
      <c r="FK50" s="109">
        <v>227.29163091633899</v>
      </c>
      <c r="FL50" s="109">
        <v>0</v>
      </c>
      <c r="FM50" s="109">
        <v>79.656088689306202</v>
      </c>
      <c r="FN50" s="109">
        <v>18.6699009741033</v>
      </c>
      <c r="FO50" s="109">
        <v>0</v>
      </c>
      <c r="FP50" s="109">
        <v>0.69996247333663297</v>
      </c>
      <c r="FQ50" s="109">
        <v>805.23354676003203</v>
      </c>
      <c r="FR50" s="109">
        <v>2.20048139078899</v>
      </c>
      <c r="FS50" s="109">
        <v>244.82279464465901</v>
      </c>
      <c r="FU50" s="45">
        <f t="shared" si="56"/>
        <v>9.0244914188742711E-9</v>
      </c>
      <c r="FV50" s="45">
        <f t="shared" si="57"/>
        <v>-7.4397778704392378E-8</v>
      </c>
      <c r="FW50" s="45">
        <f t="shared" si="58"/>
        <v>3.2769594778246734E-4</v>
      </c>
      <c r="FX50" s="45">
        <f t="shared" si="59"/>
        <v>2.4172201555595905E-5</v>
      </c>
      <c r="FY50" s="45">
        <f t="shared" si="60"/>
        <v>3.5833049786413633E-5</v>
      </c>
      <c r="FZ50" s="45">
        <f t="shared" si="61"/>
        <v>-3.3135739802794156E-4</v>
      </c>
      <c r="GA50" s="45">
        <f t="shared" si="62"/>
        <v>1.399024683736433E-6</v>
      </c>
      <c r="GB50" s="45">
        <f t="shared" si="63"/>
        <v>6.8666445553201546E-8</v>
      </c>
      <c r="GC50" s="45">
        <f t="shared" si="64"/>
        <v>3.2170891704069027E-7</v>
      </c>
      <c r="GD50" s="45">
        <f t="shared" si="65"/>
        <v>-1.4594232360316801E-6</v>
      </c>
      <c r="GE50" s="45">
        <f t="shared" si="66"/>
        <v>7.3890710371712495E-7</v>
      </c>
      <c r="GF50" s="45">
        <f t="shared" si="67"/>
        <v>2.2580520287144186E-7</v>
      </c>
      <c r="GG50" s="45">
        <f t="shared" si="68"/>
        <v>9.1673142359822553E-9</v>
      </c>
      <c r="GH50" s="45">
        <f t="shared" si="69"/>
        <v>5.1433589201906815E-7</v>
      </c>
      <c r="GI50" s="45">
        <f t="shared" si="70"/>
        <v>-1.3418242466544029E-7</v>
      </c>
      <c r="GJ50" s="45">
        <f t="shared" si="71"/>
        <v>9.6568982286350398E-7</v>
      </c>
      <c r="GK50" s="45">
        <f t="shared" si="72"/>
        <v>-4.2462777131475613E-8</v>
      </c>
      <c r="GL50" s="45">
        <f t="shared" si="73"/>
        <v>3.2446064814360269E-7</v>
      </c>
      <c r="GM50" s="45">
        <f t="shared" si="74"/>
        <v>8.2877305398647764E-7</v>
      </c>
      <c r="GN50" s="45">
        <f t="shared" si="75"/>
        <v>-5.496954573313463E-8</v>
      </c>
      <c r="GO50" s="45">
        <f t="shared" si="76"/>
        <v>4.3596795055012575E-7</v>
      </c>
      <c r="GP50" s="45">
        <f t="shared" si="77"/>
        <v>0</v>
      </c>
      <c r="GQ50" s="45">
        <f t="shared" si="78"/>
        <v>0</v>
      </c>
      <c r="GR50" s="45">
        <f t="shared" si="79"/>
        <v>-1.1161747927937974E-6</v>
      </c>
      <c r="GS50" s="45">
        <f t="shared" si="80"/>
        <v>5.2969279534070312E-7</v>
      </c>
      <c r="GT50" s="45">
        <f t="shared" si="81"/>
        <v>8.4430636464110805E-6</v>
      </c>
      <c r="GU50" s="45">
        <f t="shared" si="82"/>
        <v>2.7300063783880154E-6</v>
      </c>
      <c r="GV50" s="45">
        <f t="shared" si="83"/>
        <v>-4.4718631788268901E-8</v>
      </c>
      <c r="GW50" s="45">
        <f t="shared" si="84"/>
        <v>-1.8394820814466577E-6</v>
      </c>
      <c r="GX50" s="45">
        <f t="shared" si="85"/>
        <v>-9.278503228538281E-7</v>
      </c>
      <c r="GY50" s="45">
        <f t="shared" si="86"/>
        <v>0</v>
      </c>
      <c r="GZ50" s="45">
        <f t="shared" si="87"/>
        <v>6.962259854047134E-8</v>
      </c>
      <c r="HA50" s="45">
        <f t="shared" si="88"/>
        <v>-4.5751054456616581E-7</v>
      </c>
      <c r="HB50" s="45">
        <f t="shared" si="89"/>
        <v>7.825721232416095E-8</v>
      </c>
      <c r="HC50" s="45">
        <f t="shared" si="90"/>
        <v>-7.9639071965309732E-4</v>
      </c>
      <c r="HD50" s="45">
        <f t="shared" si="91"/>
        <v>0</v>
      </c>
      <c r="HE50" s="45">
        <f t="shared" si="92"/>
        <v>1.0540561554120916E-6</v>
      </c>
      <c r="HF50" s="45">
        <f t="shared" si="93"/>
        <v>0</v>
      </c>
      <c r="HG50" s="45">
        <f t="shared" si="94"/>
        <v>-5.8764287913653827E-8</v>
      </c>
      <c r="HH50" s="45">
        <f t="shared" si="95"/>
        <v>-2.1732104074073439E-7</v>
      </c>
      <c r="HI50" s="45">
        <f t="shared" si="96"/>
        <v>2.711487956908673E-6</v>
      </c>
      <c r="HJ50" s="45">
        <f t="shared" si="97"/>
        <v>0</v>
      </c>
      <c r="HK50" s="45">
        <f t="shared" si="98"/>
        <v>0</v>
      </c>
      <c r="HL50" s="45">
        <f t="shared" si="99"/>
        <v>0</v>
      </c>
      <c r="HM50" s="45">
        <f t="shared" si="100"/>
        <v>0</v>
      </c>
      <c r="HN50" s="45">
        <f t="shared" si="101"/>
        <v>-2.3009783863460551E-6</v>
      </c>
      <c r="HO50" s="45">
        <f t="shared" si="102"/>
        <v>-2.1015619741509678E-6</v>
      </c>
      <c r="HP50" s="45">
        <f t="shared" si="103"/>
        <v>-1.8785673258920174E-6</v>
      </c>
      <c r="HQ50" s="45">
        <f t="shared" si="104"/>
        <v>-4.5245649194737924E-7</v>
      </c>
      <c r="HR50" s="45">
        <f t="shared" si="105"/>
        <v>2.4806812736545327E-7</v>
      </c>
      <c r="HS50" s="45">
        <f t="shared" si="106"/>
        <v>2.3045621176514378E-6</v>
      </c>
      <c r="HT50" s="45">
        <f t="shared" si="107"/>
        <v>-2.0648018328277182E-7</v>
      </c>
      <c r="HU50" s="45">
        <f t="shared" si="108"/>
        <v>0</v>
      </c>
      <c r="HV50" s="45">
        <f t="shared" si="109"/>
        <v>0</v>
      </c>
      <c r="HW50" s="45">
        <f t="shared" si="110"/>
        <v>0</v>
      </c>
      <c r="HX50" s="45">
        <f t="shared" si="55"/>
        <v>3.2942720072850805E-6</v>
      </c>
    </row>
    <row r="51" spans="1:232" x14ac:dyDescent="0.25">
      <c r="A51" s="22" t="s">
        <v>50</v>
      </c>
      <c r="B51" s="109">
        <v>15068.351074</v>
      </c>
      <c r="C51" s="109">
        <v>139.86066109999999</v>
      </c>
      <c r="D51" s="109">
        <v>33512.535946000004</v>
      </c>
      <c r="E51" s="109">
        <v>1581.9726817999999</v>
      </c>
      <c r="F51" s="109">
        <v>913.43950015999997</v>
      </c>
      <c r="G51" s="109">
        <v>31025.486698000001</v>
      </c>
      <c r="H51" s="109">
        <v>622.2914528</v>
      </c>
      <c r="I51" s="109">
        <v>0.65031917699999997</v>
      </c>
      <c r="J51" s="109">
        <v>0.55566741750000004</v>
      </c>
      <c r="L51" s="109">
        <v>0.8053292219</v>
      </c>
      <c r="M51" s="109">
        <v>1.1832483362999999</v>
      </c>
      <c r="N51" s="109">
        <v>0.12384782279999999</v>
      </c>
      <c r="O51" s="109">
        <v>6.8096399999999994E-5</v>
      </c>
      <c r="P51" s="109">
        <v>2.6467285587</v>
      </c>
      <c r="R51" s="109">
        <v>6.7627049999999994E-2</v>
      </c>
      <c r="T51" s="109">
        <v>0.1136591019</v>
      </c>
      <c r="U51" s="109">
        <v>4.913025E-2</v>
      </c>
      <c r="W51" s="109">
        <v>2.9090000000000001E-2</v>
      </c>
      <c r="Y51" s="109">
        <v>1.7290058000000001E-2</v>
      </c>
      <c r="Z51" s="109">
        <v>1.7750294849999999</v>
      </c>
      <c r="AA51" s="109">
        <v>22.664196253</v>
      </c>
      <c r="AB51" s="109">
        <v>0.19619412559999999</v>
      </c>
      <c r="AC51" s="109">
        <v>0.28588341280000001</v>
      </c>
      <c r="AD51" s="109">
        <v>3.0570314956</v>
      </c>
      <c r="AE51" s="109">
        <v>4.2184109999999997</v>
      </c>
      <c r="AG51" s="109">
        <v>5.3271430000000002E-2</v>
      </c>
      <c r="AH51" s="109">
        <v>0.46016629180000002</v>
      </c>
      <c r="AI51" s="109">
        <v>5.9692950000000002E-2</v>
      </c>
      <c r="AL51" s="109">
        <v>1.2590555939999999</v>
      </c>
      <c r="AN51" s="109">
        <v>5.0474999999999999E-2</v>
      </c>
      <c r="AO51" s="109">
        <v>0.24046426739999999</v>
      </c>
      <c r="AP51" s="109">
        <v>5.3411583999999996E-3</v>
      </c>
      <c r="AQ51" s="109">
        <v>8.2999999999999999E-9</v>
      </c>
      <c r="AR51" s="109">
        <v>7.3500000000000003E-8</v>
      </c>
      <c r="AT51" s="109">
        <v>2.4614399999999999E-5</v>
      </c>
      <c r="AU51" s="109">
        <v>4.3472162000000002E-3</v>
      </c>
      <c r="AV51" s="109">
        <v>1.091066E-4</v>
      </c>
      <c r="AW51" s="109">
        <v>1.08087783E-2</v>
      </c>
      <c r="AX51" s="109">
        <v>0.40850812019999999</v>
      </c>
      <c r="AY51" s="109">
        <v>0.5568786</v>
      </c>
      <c r="AZ51" s="109">
        <v>2.6339074999999998</v>
      </c>
      <c r="BA51" s="109">
        <v>3.9552934999999997E-2</v>
      </c>
      <c r="BE51" s="109">
        <v>3.7465800000000003E-5</v>
      </c>
      <c r="BG51" s="109" t="s">
        <v>50</v>
      </c>
      <c r="BH51" s="109">
        <v>0</v>
      </c>
      <c r="BI51" s="109">
        <v>9.09722327690492E-4</v>
      </c>
      <c r="BJ51" s="109">
        <v>0</v>
      </c>
      <c r="BK51" s="109">
        <v>0.55566782302123996</v>
      </c>
      <c r="BL51" s="109">
        <v>0</v>
      </c>
      <c r="BM51" s="109">
        <v>0.65032014849042397</v>
      </c>
      <c r="BN51" s="109">
        <v>0.65032014849042397</v>
      </c>
      <c r="BO51" s="109">
        <v>0</v>
      </c>
      <c r="BP51" s="109">
        <v>0</v>
      </c>
      <c r="BQ51" s="109">
        <v>0.33018565547402101</v>
      </c>
      <c r="BR51" s="109">
        <v>0.475145958492589</v>
      </c>
      <c r="BS51" s="109">
        <v>1.18325056189055</v>
      </c>
      <c r="BT51" s="109">
        <v>3.7465985769107301E-5</v>
      </c>
      <c r="BU51" s="109">
        <v>3.9631346116503201E-2</v>
      </c>
      <c r="BV51" s="109">
        <v>8.4216683076549906E-2</v>
      </c>
      <c r="BW51" s="109">
        <v>1.7289912435787601E-2</v>
      </c>
      <c r="BX51" s="109">
        <v>6.8093959678183601E-5</v>
      </c>
      <c r="BY51" s="109">
        <v>0.63521492639029398</v>
      </c>
      <c r="BZ51" s="109">
        <v>2.0115139108204998</v>
      </c>
      <c r="CA51" s="109">
        <v>0</v>
      </c>
      <c r="CB51" s="109">
        <v>0</v>
      </c>
      <c r="CC51" s="109">
        <v>9.4411366626227</v>
      </c>
      <c r="CD51" s="109">
        <v>6.7626886337882594E-2</v>
      </c>
      <c r="CE51" s="109">
        <v>3.2961108924860899E-2</v>
      </c>
      <c r="CF51" s="109">
        <v>8.0697992912140304E-2</v>
      </c>
      <c r="CG51" s="109">
        <v>0</v>
      </c>
      <c r="CH51" s="109">
        <v>4.9130130475154597E-2</v>
      </c>
      <c r="CI51" s="109">
        <v>4.2184103704062501</v>
      </c>
      <c r="CJ51" s="109">
        <v>0</v>
      </c>
      <c r="CK51" s="109">
        <v>0</v>
      </c>
      <c r="CL51" s="109">
        <v>5.9692934068905398E-2</v>
      </c>
      <c r="CM51" s="109">
        <v>5.0474905097912699E-2</v>
      </c>
      <c r="CN51" s="109">
        <v>15068.3423302885</v>
      </c>
      <c r="CO51" s="109">
        <v>2.9089684909186099E-2</v>
      </c>
      <c r="CP51" s="109">
        <v>0</v>
      </c>
      <c r="CQ51" s="109">
        <v>0</v>
      </c>
      <c r="CR51" s="109">
        <v>13.1909751237355</v>
      </c>
      <c r="CS51" s="109">
        <v>0</v>
      </c>
      <c r="CT51" s="109">
        <v>0.40850793822307402</v>
      </c>
      <c r="CU51" s="109">
        <v>0</v>
      </c>
      <c r="CV51" s="109">
        <v>0</v>
      </c>
      <c r="CW51" s="109">
        <v>0</v>
      </c>
      <c r="CX51" s="109">
        <v>1.7750294257603401</v>
      </c>
      <c r="CY51" s="109">
        <v>1.7750294257603401</v>
      </c>
      <c r="CZ51" s="109">
        <v>22.664191543312501</v>
      </c>
      <c r="DA51" s="109">
        <v>0.556878127507068</v>
      </c>
      <c r="DB51" s="109">
        <v>2.6040668841181398E-2</v>
      </c>
      <c r="DC51" s="109">
        <v>0.16847224967980601</v>
      </c>
      <c r="DD51" s="109">
        <v>0</v>
      </c>
      <c r="DE51" s="109">
        <v>9.7200478713118006</v>
      </c>
      <c r="DF51" s="109">
        <v>0</v>
      </c>
      <c r="DG51" s="109">
        <v>0</v>
      </c>
      <c r="DH51" s="109">
        <v>0</v>
      </c>
      <c r="DI51" s="109">
        <v>7.4329590789089295E-2</v>
      </c>
      <c r="DJ51" s="109">
        <v>0.211553477074687</v>
      </c>
      <c r="DK51" s="109">
        <v>1.0088205267488899</v>
      </c>
      <c r="DL51" s="109">
        <v>2.04821022746727</v>
      </c>
      <c r="DM51" s="109">
        <v>0</v>
      </c>
      <c r="DN51" s="109">
        <v>2.6339038214256099</v>
      </c>
      <c r="DO51" s="109">
        <v>5.3271302660245698E-2</v>
      </c>
      <c r="DP51" s="109">
        <v>139.86060405297701</v>
      </c>
      <c r="DQ51" s="109">
        <v>0</v>
      </c>
      <c r="DR51" s="109">
        <v>0.18866807982936201</v>
      </c>
      <c r="DS51" s="109">
        <v>0.27149805717687098</v>
      </c>
      <c r="DT51" s="109">
        <v>639.08160950081799</v>
      </c>
      <c r="DU51" s="109">
        <v>30042.105954544</v>
      </c>
      <c r="DV51" s="109">
        <v>3338.01200074604</v>
      </c>
      <c r="DW51" s="109">
        <v>33380.117955289999</v>
      </c>
      <c r="DX51" s="109">
        <v>0</v>
      </c>
      <c r="DY51" s="109">
        <v>17.6667592453027</v>
      </c>
      <c r="DZ51" s="109">
        <v>5.3411708164817504E-3</v>
      </c>
      <c r="EA51" s="109">
        <v>8.3000104605785902E-9</v>
      </c>
      <c r="EB51" s="109">
        <v>7.3500487074191003E-8</v>
      </c>
      <c r="EC51" s="109">
        <v>0</v>
      </c>
      <c r="ED51" s="109">
        <v>2.4614431993474299E-5</v>
      </c>
      <c r="EE51" s="109">
        <v>4.3472015420889902E-3</v>
      </c>
      <c r="EF51" s="109">
        <v>1.09107033920534E-4</v>
      </c>
      <c r="EG51" s="109">
        <v>1.0808774688734899E-2</v>
      </c>
      <c r="EH51" s="109">
        <v>54.359579397256297</v>
      </c>
      <c r="EI51" s="109">
        <v>182.14604471998501</v>
      </c>
      <c r="EJ51" s="109">
        <v>31.430796832178601</v>
      </c>
      <c r="EK51" s="109">
        <v>0.650334974564173</v>
      </c>
      <c r="EL51" s="109">
        <v>39.1766943389716</v>
      </c>
      <c r="EM51" s="109">
        <v>26.621244613061201</v>
      </c>
      <c r="EN51" s="109">
        <v>0</v>
      </c>
      <c r="EO51" s="109">
        <v>1.68964643485066E-3</v>
      </c>
      <c r="EP51" s="109">
        <v>4.23773446551695</v>
      </c>
      <c r="EQ51" s="109">
        <v>1581.9888369271901</v>
      </c>
      <c r="ER51" s="109">
        <v>913.456047694571</v>
      </c>
      <c r="ES51" s="109">
        <v>668.53278923262599</v>
      </c>
      <c r="ET51" s="109">
        <v>0</v>
      </c>
      <c r="EU51" s="109">
        <v>0.25804396710703897</v>
      </c>
      <c r="EV51" s="109">
        <v>531.66846859582097</v>
      </c>
      <c r="EW51" s="109">
        <v>0</v>
      </c>
      <c r="EX51" s="109">
        <v>12.093469860722999</v>
      </c>
      <c r="EY51" s="109">
        <v>3.2884191991710598</v>
      </c>
      <c r="EZ51" s="109">
        <v>0.58607369577318802</v>
      </c>
      <c r="FA51" s="109">
        <v>30.0967322869095</v>
      </c>
      <c r="FB51" s="109">
        <v>0</v>
      </c>
      <c r="FC51" s="109">
        <v>11.2507179372992</v>
      </c>
      <c r="FD51" s="109">
        <v>82.077992712842402</v>
      </c>
      <c r="FE51" s="109">
        <v>92.982904302981197</v>
      </c>
      <c r="FF51" s="109">
        <v>3.9275584516939701</v>
      </c>
      <c r="FG51" s="109">
        <v>0</v>
      </c>
      <c r="FH51" s="109">
        <v>30283.457978169499</v>
      </c>
      <c r="FI51" s="109">
        <v>119.49826569338001</v>
      </c>
      <c r="FJ51" s="109">
        <v>3.95529711690559E-2</v>
      </c>
      <c r="FK51" s="109">
        <v>741.89953985129796</v>
      </c>
      <c r="FL51" s="109">
        <v>0</v>
      </c>
      <c r="FM51" s="109">
        <v>97.076321051756807</v>
      </c>
      <c r="FN51" s="109">
        <v>1.25905528366635</v>
      </c>
      <c r="FO51" s="109">
        <v>0</v>
      </c>
      <c r="FP51" s="109">
        <v>1.7885038134889801E-3</v>
      </c>
      <c r="FQ51" s="109">
        <v>622.29119363084703</v>
      </c>
      <c r="FR51" s="109">
        <v>0.240464180819568</v>
      </c>
      <c r="FS51" s="109">
        <v>302.25618739182198</v>
      </c>
      <c r="FU51" s="45">
        <f t="shared" si="56"/>
        <v>-5.8026996165051925E-7</v>
      </c>
      <c r="FV51" s="45">
        <f t="shared" si="57"/>
        <v>-4.0788469415783094E-7</v>
      </c>
      <c r="FW51" s="45">
        <f t="shared" si="58"/>
        <v>-3.951297237647854E-3</v>
      </c>
      <c r="FX51" s="45">
        <f t="shared" si="59"/>
        <v>1.0212014010096594E-5</v>
      </c>
      <c r="FY51" s="45">
        <f t="shared" si="60"/>
        <v>1.8115632801223807E-5</v>
      </c>
      <c r="FZ51" s="45">
        <f t="shared" si="61"/>
        <v>-2.3916747126430569E-2</v>
      </c>
      <c r="GA51" s="45">
        <f t="shared" si="62"/>
        <v>-4.1647551449183636E-7</v>
      </c>
      <c r="GB51" s="45">
        <f t="shared" si="63"/>
        <v>1.4938671015009437E-6</v>
      </c>
      <c r="GC51" s="45">
        <f t="shared" si="64"/>
        <v>7.2979128728780245E-7</v>
      </c>
      <c r="GD51" s="45">
        <f t="shared" si="65"/>
        <v>0</v>
      </c>
      <c r="GE51" s="45">
        <f t="shared" si="66"/>
        <v>2.970296550731696E-6</v>
      </c>
      <c r="GF51" s="45">
        <f t="shared" si="67"/>
        <v>1.8809158498671886E-6</v>
      </c>
      <c r="GG51" s="45">
        <f t="shared" si="68"/>
        <v>1.6665053001363389E-6</v>
      </c>
      <c r="GH51" s="45">
        <f t="shared" si="69"/>
        <v>-3.5836282334946492E-5</v>
      </c>
      <c r="GI51" s="45">
        <f t="shared" si="70"/>
        <v>1.0522831766155749E-7</v>
      </c>
      <c r="GJ51" s="45">
        <f t="shared" si="71"/>
        <v>0</v>
      </c>
      <c r="GK51" s="45">
        <f t="shared" si="72"/>
        <v>-2.4200688541056134E-6</v>
      </c>
      <c r="GL51" s="45">
        <f t="shared" si="73"/>
        <v>0</v>
      </c>
      <c r="GM51" s="45">
        <f t="shared" si="74"/>
        <v>-5.5427853614477357E-10</v>
      </c>
      <c r="GN51" s="45">
        <f t="shared" si="75"/>
        <v>-2.4328157378206471E-6</v>
      </c>
      <c r="GO51" s="45">
        <f t="shared" si="76"/>
        <v>0</v>
      </c>
      <c r="GP51" s="45">
        <f t="shared" si="77"/>
        <v>-1.0831585214928463E-5</v>
      </c>
      <c r="GQ51" s="45">
        <f t="shared" si="78"/>
        <v>0</v>
      </c>
      <c r="GR51" s="45">
        <f t="shared" si="79"/>
        <v>-8.4189545459610215E-6</v>
      </c>
      <c r="GS51" s="45">
        <f t="shared" si="80"/>
        <v>-3.3373901867451811E-8</v>
      </c>
      <c r="GT51" s="45">
        <f t="shared" si="81"/>
        <v>-2.0780297902853416E-7</v>
      </c>
      <c r="GU51" s="45">
        <f t="shared" si="82"/>
        <v>4.3015333982457413E-5</v>
      </c>
      <c r="GV51" s="45">
        <f t="shared" si="83"/>
        <v>-1.206562564691221E-6</v>
      </c>
      <c r="GW51" s="45">
        <f t="shared" si="84"/>
        <v>-2.4251756685013556E-7</v>
      </c>
      <c r="GX51" s="45">
        <f t="shared" si="85"/>
        <v>-1.4924902992602461E-7</v>
      </c>
      <c r="GY51" s="45">
        <f t="shared" si="86"/>
        <v>0</v>
      </c>
      <c r="GZ51" s="45">
        <f t="shared" si="87"/>
        <v>-2.3903948946672476E-6</v>
      </c>
      <c r="HA51" s="45">
        <f t="shared" si="88"/>
        <v>-3.3638658412167465E-7</v>
      </c>
      <c r="HB51" s="45">
        <f t="shared" si="89"/>
        <v>-2.668840223717996E-7</v>
      </c>
      <c r="HC51" s="45">
        <f t="shared" si="90"/>
        <v>0</v>
      </c>
      <c r="HD51" s="45">
        <f t="shared" si="91"/>
        <v>0</v>
      </c>
      <c r="HE51" s="45">
        <f t="shared" si="92"/>
        <v>-2.4648129230174479E-7</v>
      </c>
      <c r="HF51" s="45">
        <f t="shared" si="93"/>
        <v>0</v>
      </c>
      <c r="HG51" s="45">
        <f t="shared" si="94"/>
        <v>-1.8801800356569853E-6</v>
      </c>
      <c r="HH51" s="45">
        <f t="shared" si="95"/>
        <v>-3.6005529190114382E-7</v>
      </c>
      <c r="HI51" s="45">
        <f t="shared" si="96"/>
        <v>2.3246795584178156E-6</v>
      </c>
      <c r="HJ51" s="45">
        <f t="shared" si="97"/>
        <v>1.260310673537927E-6</v>
      </c>
      <c r="HK51" s="45">
        <f t="shared" si="98"/>
        <v>6.6268597414987656E-6</v>
      </c>
      <c r="HL51" s="45">
        <f t="shared" si="99"/>
        <v>0</v>
      </c>
      <c r="HM51" s="45">
        <f t="shared" si="100"/>
        <v>1.2997868849054E-6</v>
      </c>
      <c r="HN51" s="45">
        <f t="shared" si="101"/>
        <v>-3.3717925071136706E-6</v>
      </c>
      <c r="HO51" s="45">
        <f t="shared" si="102"/>
        <v>3.9770328650936237E-6</v>
      </c>
      <c r="HP51" s="45">
        <f t="shared" si="103"/>
        <v>-3.3410483599164812E-7</v>
      </c>
      <c r="HQ51" s="45">
        <f t="shared" si="104"/>
        <v>-4.4546709593791082E-7</v>
      </c>
      <c r="HR51" s="45">
        <f t="shared" si="105"/>
        <v>-8.4846667119572054E-7</v>
      </c>
      <c r="HS51" s="45">
        <f t="shared" si="106"/>
        <v>-1.3966224668052986E-6</v>
      </c>
      <c r="HT51" s="45">
        <f t="shared" si="107"/>
        <v>9.1444682684332465E-7</v>
      </c>
      <c r="HU51" s="45">
        <f t="shared" si="108"/>
        <v>0</v>
      </c>
      <c r="HV51" s="45">
        <f t="shared" si="109"/>
        <v>0</v>
      </c>
      <c r="HW51" s="45">
        <f t="shared" si="110"/>
        <v>0</v>
      </c>
      <c r="HX51" s="45">
        <f t="shared" si="55"/>
        <v>4.958364890055834E-6</v>
      </c>
    </row>
    <row r="52" spans="1:232" x14ac:dyDescent="0.25"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</row>
    <row r="53" spans="1:232" x14ac:dyDescent="0.25"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</row>
    <row r="54" spans="1:232" x14ac:dyDescent="0.25">
      <c r="A54" s="22" t="s">
        <v>51</v>
      </c>
      <c r="B54" s="109">
        <v>3561.4915999999998</v>
      </c>
      <c r="D54" s="109">
        <v>23767.516</v>
      </c>
      <c r="E54" s="109">
        <v>5978.5969999999998</v>
      </c>
      <c r="F54" s="109">
        <v>4047.6217999999999</v>
      </c>
      <c r="G54" s="109">
        <v>7908.0609999999997</v>
      </c>
      <c r="H54" s="109">
        <v>408.16816</v>
      </c>
      <c r="I54" s="109">
        <v>0.40576354999999997</v>
      </c>
      <c r="J54" s="109">
        <v>1.955487</v>
      </c>
      <c r="L54" s="109">
        <v>3.1302413000000001E-2</v>
      </c>
      <c r="M54" s="109">
        <v>2.0532615000000001</v>
      </c>
      <c r="N54" s="109">
        <v>2.1430845000000001E-3</v>
      </c>
      <c r="P54" s="109">
        <v>2.6131010499999999E-2</v>
      </c>
      <c r="Q54" s="109">
        <v>2.1999230000000002E-2</v>
      </c>
      <c r="R54" s="109">
        <v>1.368841E-2</v>
      </c>
      <c r="S54" s="109">
        <v>0.38620864999999999</v>
      </c>
      <c r="T54" s="109">
        <v>0.1449136248</v>
      </c>
      <c r="U54" s="109">
        <v>1.417728E-2</v>
      </c>
      <c r="V54" s="109">
        <v>1.4666149999999999E-2</v>
      </c>
      <c r="Z54" s="109">
        <v>2.2070667400000001</v>
      </c>
      <c r="AA54" s="109">
        <v>2.2999999999999998</v>
      </c>
      <c r="AB54" s="109">
        <v>1.7110510000000001E-3</v>
      </c>
      <c r="AD54" s="109">
        <v>0.78219499999999997</v>
      </c>
      <c r="AE54" s="109">
        <v>0.1417728</v>
      </c>
      <c r="AG54" s="109">
        <v>5.2732283999999997E-2</v>
      </c>
      <c r="AH54" s="109">
        <v>1.6132765E-2</v>
      </c>
      <c r="AI54" s="109">
        <v>1.8577125E-2</v>
      </c>
      <c r="AJ54" s="109">
        <v>1.6132765E-2</v>
      </c>
      <c r="AL54" s="109">
        <v>0.449762</v>
      </c>
      <c r="AN54" s="109">
        <v>8.7996900000000006E-3</v>
      </c>
      <c r="AO54" s="109">
        <v>1.2221795000000001E-2</v>
      </c>
      <c r="AP54" s="109">
        <v>9.0818504000000008E-3</v>
      </c>
      <c r="AT54" s="109">
        <v>4.4487350000000002E-6</v>
      </c>
      <c r="AU54" s="109">
        <v>1.2319570000000001E-4</v>
      </c>
      <c r="AV54" s="109">
        <v>3.6176500000000002E-5</v>
      </c>
      <c r="AW54" s="109">
        <v>6.0787208000000004E-3</v>
      </c>
      <c r="AX54" s="109">
        <v>1.5155025000000001E-2</v>
      </c>
      <c r="AZ54" s="109">
        <v>1.124405E-2</v>
      </c>
      <c r="BA54" s="109">
        <v>0.92885649999999997</v>
      </c>
      <c r="BE54" s="109">
        <v>1.2710664999999999E-3</v>
      </c>
      <c r="BG54" s="109" t="s">
        <v>51</v>
      </c>
      <c r="BH54" s="109">
        <v>0</v>
      </c>
      <c r="BI54" s="109">
        <v>0</v>
      </c>
      <c r="BJ54" s="109">
        <v>0</v>
      </c>
      <c r="BK54" s="109">
        <v>1.95548587698648</v>
      </c>
      <c r="BL54" s="109">
        <v>0</v>
      </c>
      <c r="BM54" s="109">
        <v>0.405761892785926</v>
      </c>
      <c r="BN54" s="109">
        <v>0.405761892785926</v>
      </c>
      <c r="BO54" s="109">
        <v>0</v>
      </c>
      <c r="BP54" s="109">
        <v>0</v>
      </c>
      <c r="BQ54" s="109">
        <v>1.2834037941544399E-2</v>
      </c>
      <c r="BR54" s="109">
        <v>1.84682118641732E-2</v>
      </c>
      <c r="BS54" s="109">
        <v>2.0532708915281801</v>
      </c>
      <c r="BT54" s="109">
        <v>1.2710016774968699E-3</v>
      </c>
      <c r="BU54" s="109">
        <v>6.8578551673583604E-4</v>
      </c>
      <c r="BV54" s="109">
        <v>1.45731020023479E-3</v>
      </c>
      <c r="BW54" s="109">
        <v>0</v>
      </c>
      <c r="BX54" s="109">
        <v>0</v>
      </c>
      <c r="BY54" s="109">
        <v>6.2714302738691701E-3</v>
      </c>
      <c r="BZ54" s="109">
        <v>1.9859540876447399E-2</v>
      </c>
      <c r="CA54" s="109">
        <v>2.20017405438253E-2</v>
      </c>
      <c r="CB54" s="109">
        <v>0</v>
      </c>
      <c r="CC54" s="109">
        <v>7.6917020905328499</v>
      </c>
      <c r="CD54" s="109">
        <v>1.3688778848856499E-2</v>
      </c>
      <c r="CE54" s="109">
        <v>4.2024950820394903E-2</v>
      </c>
      <c r="CF54" s="109">
        <v>0.102888404900874</v>
      </c>
      <c r="CG54" s="109">
        <v>0.38621302661529799</v>
      </c>
      <c r="CH54" s="109">
        <v>1.4178332378511399E-2</v>
      </c>
      <c r="CI54" s="109">
        <v>0.14177220534400301</v>
      </c>
      <c r="CJ54" s="109">
        <v>1.4664260060847501E-2</v>
      </c>
      <c r="CK54" s="109">
        <v>0</v>
      </c>
      <c r="CL54" s="109">
        <v>1.8575021941500399E-2</v>
      </c>
      <c r="CM54" s="109">
        <v>8.7987497037539698E-3</v>
      </c>
      <c r="CN54" s="109">
        <v>3561.4887043326298</v>
      </c>
      <c r="CO54" s="109">
        <v>0</v>
      </c>
      <c r="CP54" s="109">
        <v>0</v>
      </c>
      <c r="CQ54" s="109">
        <v>3.2817914231385901</v>
      </c>
      <c r="CR54" s="109">
        <v>9.5154337155376094</v>
      </c>
      <c r="CS54" s="109">
        <v>0</v>
      </c>
      <c r="CT54" s="109">
        <v>1.51552107122581E-2</v>
      </c>
      <c r="CU54" s="109">
        <v>3.29984335827861</v>
      </c>
      <c r="CV54" s="109">
        <v>0</v>
      </c>
      <c r="CW54" s="109">
        <v>0</v>
      </c>
      <c r="CX54" s="109">
        <v>2.2070116910359698</v>
      </c>
      <c r="CY54" s="109">
        <v>2.2070116910359698</v>
      </c>
      <c r="CZ54" s="109">
        <v>2.3000222016457599</v>
      </c>
      <c r="DA54" s="109">
        <v>0</v>
      </c>
      <c r="DB54" s="109">
        <v>6.8438760341055303E-4</v>
      </c>
      <c r="DC54" s="109">
        <v>8.5548450426319305E-4</v>
      </c>
      <c r="DD54" s="109">
        <v>0</v>
      </c>
      <c r="DE54" s="109">
        <v>6.2425553573963404</v>
      </c>
      <c r="DF54" s="109">
        <v>0</v>
      </c>
      <c r="DG54" s="109">
        <v>0</v>
      </c>
      <c r="DH54" s="109">
        <v>0</v>
      </c>
      <c r="DI54" s="109">
        <v>0</v>
      </c>
      <c r="DJ54" s="109">
        <v>0</v>
      </c>
      <c r="DK54" s="109">
        <v>0.25812348087765802</v>
      </c>
      <c r="DL54" s="109">
        <v>0.52405242591092205</v>
      </c>
      <c r="DM54" s="109">
        <v>0</v>
      </c>
      <c r="DN54" s="109">
        <v>1.12439783230543E-2</v>
      </c>
      <c r="DO54" s="109">
        <v>5.2734189294692903E-2</v>
      </c>
      <c r="DP54" s="109">
        <v>0</v>
      </c>
      <c r="DQ54" s="109">
        <v>0</v>
      </c>
      <c r="DR54" s="109">
        <v>6.6145273566030798E-3</v>
      </c>
      <c r="DS54" s="109">
        <v>9.5182404911897996E-3</v>
      </c>
      <c r="DT54" s="109">
        <v>422.36195768227998</v>
      </c>
      <c r="DU54" s="109">
        <v>21379.630127995901</v>
      </c>
      <c r="DV54" s="109">
        <v>2375.5146156675801</v>
      </c>
      <c r="DW54" s="109">
        <v>23755.144743663499</v>
      </c>
      <c r="DX54" s="109">
        <v>0</v>
      </c>
      <c r="DY54" s="109">
        <v>11.6615019894122</v>
      </c>
      <c r="DZ54" s="109">
        <v>9.0816207345271304E-3</v>
      </c>
      <c r="EA54" s="109">
        <v>0</v>
      </c>
      <c r="EB54" s="109">
        <v>0</v>
      </c>
      <c r="EC54" s="109">
        <v>0</v>
      </c>
      <c r="ED54" s="109">
        <v>4.4491467561743102E-6</v>
      </c>
      <c r="EE54" s="109">
        <v>1.2322977121535201E-4</v>
      </c>
      <c r="EF54" s="109">
        <v>3.6180016203971598E-5</v>
      </c>
      <c r="EG54" s="109">
        <v>6.0785602599249498E-3</v>
      </c>
      <c r="EH54" s="109">
        <v>238.317495174633</v>
      </c>
      <c r="EI54" s="109">
        <v>117.134405487392</v>
      </c>
      <c r="EJ54" s="109">
        <v>138.07532949729099</v>
      </c>
      <c r="EK54" s="109">
        <v>2.8091619656409601</v>
      </c>
      <c r="EL54" s="109">
        <v>172.92056193609901</v>
      </c>
      <c r="EM54" s="109">
        <v>116.564002469176</v>
      </c>
      <c r="EN54" s="109">
        <v>0</v>
      </c>
      <c r="EO54" s="109">
        <v>1.71116696153484E-4</v>
      </c>
      <c r="EP54" s="109">
        <v>23.4810377254915</v>
      </c>
      <c r="EQ54" s="109">
        <v>5978.66200205327</v>
      </c>
      <c r="ER54" s="109">
        <v>4047.68861600742</v>
      </c>
      <c r="ES54" s="109">
        <v>1930.97338604584</v>
      </c>
      <c r="ET54" s="109">
        <v>7.9221437744230905E-2</v>
      </c>
      <c r="EU54" s="109">
        <v>1.13170948527588</v>
      </c>
      <c r="EV54" s="109">
        <v>2339.79488362351</v>
      </c>
      <c r="EW54" s="109">
        <v>8.3884599061933393E-2</v>
      </c>
      <c r="EX54" s="109">
        <v>58.517625078677398</v>
      </c>
      <c r="EY54" s="109">
        <v>13.875905077795601</v>
      </c>
      <c r="EZ54" s="109">
        <v>2.2773896696925</v>
      </c>
      <c r="FA54" s="109">
        <v>145.70086718805899</v>
      </c>
      <c r="FB54" s="109">
        <v>1.6121184378048499E-2</v>
      </c>
      <c r="FC54" s="109">
        <v>7.4895246804336404</v>
      </c>
      <c r="FD54" s="109">
        <v>367.21914610581001</v>
      </c>
      <c r="FE54" s="109">
        <v>409.61526880404699</v>
      </c>
      <c r="FF54" s="109">
        <v>17.2251261694141</v>
      </c>
      <c r="FG54" s="109">
        <v>0</v>
      </c>
      <c r="FH54" s="109">
        <v>7798.2775988932699</v>
      </c>
      <c r="FI54" s="109">
        <v>76.646636988346998</v>
      </c>
      <c r="FJ54" s="109">
        <v>0.92884576850367295</v>
      </c>
      <c r="FK54" s="109">
        <v>178.131833150239</v>
      </c>
      <c r="FL54" s="109">
        <v>0</v>
      </c>
      <c r="FM54" s="109">
        <v>62.3497562228142</v>
      </c>
      <c r="FN54" s="109">
        <v>0.449748860609468</v>
      </c>
      <c r="FO54" s="109">
        <v>0</v>
      </c>
      <c r="FP54" s="109">
        <v>4.42066510028273E-2</v>
      </c>
      <c r="FQ54" s="109">
        <v>408.16775761283498</v>
      </c>
      <c r="FR54" s="109">
        <v>1.2220704015719E-2</v>
      </c>
      <c r="FS54" s="109">
        <v>194.12491745542599</v>
      </c>
      <c r="FU54" s="45">
        <f>(CN54-B54)/(B54+1E-50)</f>
        <v>-8.130490522600794E-7</v>
      </c>
      <c r="FV54" s="45">
        <f>(DP54-C54)/(C54+1E-50)</f>
        <v>0</v>
      </c>
      <c r="FW54" s="45">
        <f>(DW54-D54)/(D54+1E-50)</f>
        <v>-5.2051111847366228E-4</v>
      </c>
      <c r="FX54" s="45">
        <f>(EQ54-E54)/(E54+1E-50)</f>
        <v>1.0872459419875779E-5</v>
      </c>
      <c r="FY54" s="45">
        <f>(ER54-F54)/(F54+1E-50)</f>
        <v>1.6507472961068055E-5</v>
      </c>
      <c r="FZ54" s="45">
        <f>(FH54-G54)/(G54+1E-50)</f>
        <v>-1.3882467662645724E-2</v>
      </c>
      <c r="GA54" s="45">
        <f>(FQ54-H54)/(H54+1E-50)</f>
        <v>-9.8583673215647239E-7</v>
      </c>
      <c r="GB54" s="45">
        <f>(BN54-I54)/(I54+1E-50)</f>
        <v>-4.0841866500059346E-6</v>
      </c>
      <c r="GC54" s="45">
        <f>(BK54-J54)/(J54+1E-50)</f>
        <v>-5.7428840997393303E-7</v>
      </c>
      <c r="GD54" s="45">
        <f>(BL54-K54)/(K54+1E-50)</f>
        <v>0</v>
      </c>
      <c r="GE54" s="45">
        <f>(BR54+BQ54-L54)/(L54+1E-50)</f>
        <v>-5.2134729166130559E-6</v>
      </c>
      <c r="GF54" s="45">
        <f>(BS54-M54)/(M54+1E-50)</f>
        <v>4.5739562057852724E-6</v>
      </c>
      <c r="GG54" s="45">
        <f>(BU54+BV54-N54)/(N54+1E-50)</f>
        <v>5.2340309613436101E-6</v>
      </c>
      <c r="GH54" s="45">
        <f>(BX54-O54)/(O54+1E-50)</f>
        <v>0</v>
      </c>
      <c r="GI54" s="45">
        <f>(BY54+BZ54-P54)/(P54+1E-50)</f>
        <v>-1.5058615292280881E-6</v>
      </c>
      <c r="GJ54" s="45">
        <f>(CA54-Q54)/(Q54+1E-50)</f>
        <v>1.1411962260942771E-4</v>
      </c>
      <c r="GK54" s="45">
        <f>(CD54-R54)/(R54+1E-50)</f>
        <v>2.694607017904714E-5</v>
      </c>
      <c r="GL54" s="45">
        <f>(CG54-S54)/(S54+1E-50)</f>
        <v>1.1332256017588859E-5</v>
      </c>
      <c r="GM54" s="45">
        <f>(CE54+CF54-T54)/(T54+1E-50)</f>
        <v>-1.8568214788189948E-6</v>
      </c>
      <c r="GN54" s="45">
        <f>(CH54-U54)/(U54+1E-50)</f>
        <v>7.4229930663636295E-5</v>
      </c>
      <c r="GO54" s="45">
        <f>(CJ54-V54)/(V54+1E-50)</f>
        <v>-1.2886402719858552E-4</v>
      </c>
      <c r="GP54" s="45">
        <f>(CO54-W54)/(W54+1E-50)</f>
        <v>0</v>
      </c>
      <c r="GQ54" s="45">
        <f>(CP54-X54)/(X54+1E-50)</f>
        <v>0</v>
      </c>
      <c r="GR54" s="45">
        <f>(BW54-Y54)/(Y54+1E-50)</f>
        <v>0</v>
      </c>
      <c r="GS54" s="45">
        <f>(CY54-Z54)/(Z54+1E-50)</f>
        <v>-2.4942138374257778E-5</v>
      </c>
      <c r="GT54" s="45">
        <f>(CZ54-AA54)/(AA54+1E-50)</f>
        <v>9.6528894608939186E-6</v>
      </c>
      <c r="GU54" s="45">
        <f>(DB54+DC54+EO54-AB54)/(AB54+1E-50)</f>
        <v>-3.6349689617654655E-5</v>
      </c>
      <c r="GV54" s="45">
        <f>(DI54+DJ54-AC54)/(AC54+1E-50)</f>
        <v>0</v>
      </c>
      <c r="GW54" s="45">
        <f>(DK54+DL54-AD54)/(AD54+1E-50)</f>
        <v>-2.4409784542099047E-5</v>
      </c>
      <c r="GX54" s="45">
        <f>(CI54-AE54)/(AE54+1E-50)</f>
        <v>-4.194429375729134E-6</v>
      </c>
      <c r="GY54" s="45">
        <f>(DM54-AF54)/(AF54+1E-50)</f>
        <v>0</v>
      </c>
      <c r="GZ54" s="45">
        <f>(DO54-AG54)/(AG54+1E-50)</f>
        <v>3.6131465363902256E-5</v>
      </c>
      <c r="HA54" s="45">
        <f>(DR54+DS54-AH54)/(AH54+1E-50)</f>
        <v>1.7652230600173972E-7</v>
      </c>
      <c r="HB54" s="45">
        <f>(CL54-AI54)/(AI54+1E-50)</f>
        <v>-1.1320688748128808E-4</v>
      </c>
      <c r="HC54" s="45">
        <f>(FB54-AJ54)/(AJ54+1E-50)</f>
        <v>-7.1783243303310596E-4</v>
      </c>
      <c r="HD54" s="45">
        <f>(FG54-AK54)/(AK54+1E-50)</f>
        <v>0</v>
      </c>
      <c r="HE54" s="45">
        <f>(FN54-AL54)/(AL54+1E-50)</f>
        <v>-2.9214096637757257E-5</v>
      </c>
      <c r="HF54" s="45">
        <f>(CK54-AM54)/(AM54+1E-50)</f>
        <v>0</v>
      </c>
      <c r="HG54" s="45">
        <f>(CM54-AN54)/(AN54+1E-50)</f>
        <v>-1.0685561037159264E-4</v>
      </c>
      <c r="HH54" s="45">
        <f>(FR54-AO54)/(AO54+1E-50)</f>
        <v>-8.9265470497657673E-5</v>
      </c>
      <c r="HI54" s="45">
        <f t="shared" ref="HI54:HP54" si="111">(DZ54-AP54)/(AP54+1E-50)</f>
        <v>-2.5288400794447502E-5</v>
      </c>
      <c r="HJ54" s="45">
        <f t="shared" si="111"/>
        <v>0</v>
      </c>
      <c r="HK54" s="45">
        <f t="shared" si="111"/>
        <v>0</v>
      </c>
      <c r="HL54" s="45">
        <f t="shared" si="111"/>
        <v>0</v>
      </c>
      <c r="HM54" s="45">
        <f t="shared" si="111"/>
        <v>9.2555788175731492E-5</v>
      </c>
      <c r="HN54" s="45">
        <f t="shared" si="111"/>
        <v>2.7656172538485704E-4</v>
      </c>
      <c r="HO54" s="45">
        <f t="shared" si="111"/>
        <v>9.7195803120711137E-5</v>
      </c>
      <c r="HP54" s="45">
        <f t="shared" si="111"/>
        <v>-2.6410174168645909E-5</v>
      </c>
      <c r="HQ54" s="45">
        <f>(CT54-AX54)/(AX54+1E-50)</f>
        <v>1.2254170356003421E-5</v>
      </c>
      <c r="HR54" s="45">
        <f>(DA54-AY54)/(AY54+1E-50)</f>
        <v>0</v>
      </c>
      <c r="HS54" s="45">
        <f>(DN54-AZ54)/(AZ54+1E-50)</f>
        <v>-6.3746555467061828E-6</v>
      </c>
      <c r="HT54" s="45">
        <f>(FJ54-BA54)/(BA54+1E-50)</f>
        <v>-1.1553449135599615E-5</v>
      </c>
      <c r="HU54" s="45">
        <f>(CV54-BB54)/(BB54+1E-50)</f>
        <v>0</v>
      </c>
      <c r="HV54" s="45">
        <f>(BJ54-BC54)/(BC54+1E-50)</f>
        <v>0</v>
      </c>
      <c r="HW54" s="45">
        <f>(CB54-BD54)/(BD54+1E-50)</f>
        <v>0</v>
      </c>
      <c r="HX54" s="45">
        <f t="shared" ref="HX54" si="112">(BT54-BE54)/(BE54+1E-50)</f>
        <v>-5.0998514342075124E-5</v>
      </c>
    </row>
    <row r="55" spans="1:232" x14ac:dyDescent="0.25">
      <c r="A55" s="22" t="s">
        <v>1</v>
      </c>
      <c r="BG55" s="109" t="s">
        <v>1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G55" s="109">
        <v>0</v>
      </c>
      <c r="EH55" s="109">
        <v>0</v>
      </c>
      <c r="EI55" s="109">
        <v>0</v>
      </c>
      <c r="EJ55" s="109">
        <v>0</v>
      </c>
      <c r="EK55" s="109">
        <v>0</v>
      </c>
      <c r="EL55" s="109">
        <v>0</v>
      </c>
      <c r="EM55" s="109">
        <v>0</v>
      </c>
      <c r="EN55" s="109">
        <v>0</v>
      </c>
      <c r="EO55" s="109">
        <v>0</v>
      </c>
      <c r="EP55" s="109">
        <v>0</v>
      </c>
      <c r="EQ55" s="109">
        <v>0</v>
      </c>
      <c r="ER55" s="109">
        <v>0</v>
      </c>
      <c r="ES55" s="109">
        <v>0</v>
      </c>
      <c r="ET55" s="109">
        <v>0</v>
      </c>
      <c r="EU55" s="109">
        <v>0</v>
      </c>
      <c r="EV55" s="109">
        <v>0</v>
      </c>
      <c r="EW55" s="109">
        <v>0</v>
      </c>
      <c r="EX55" s="109">
        <v>0</v>
      </c>
      <c r="EY55" s="109">
        <v>0</v>
      </c>
      <c r="EZ55" s="109">
        <v>0</v>
      </c>
      <c r="FA55" s="109">
        <v>0</v>
      </c>
      <c r="FB55" s="109">
        <v>0</v>
      </c>
      <c r="FC55" s="109">
        <v>0</v>
      </c>
      <c r="FD55" s="109">
        <v>0</v>
      </c>
      <c r="FE55" s="109">
        <v>0</v>
      </c>
      <c r="FF55" s="109">
        <v>0</v>
      </c>
      <c r="FG55" s="109">
        <v>0</v>
      </c>
      <c r="FH55" s="109">
        <v>0</v>
      </c>
      <c r="FI55" s="109">
        <v>0</v>
      </c>
      <c r="FJ55" s="109">
        <v>0</v>
      </c>
      <c r="FK55" s="109">
        <v>0</v>
      </c>
      <c r="FL55" s="109">
        <v>0</v>
      </c>
      <c r="FM55" s="109">
        <v>0</v>
      </c>
      <c r="FN55" s="109">
        <v>0</v>
      </c>
      <c r="FO55" s="109">
        <v>0</v>
      </c>
      <c r="FP55" s="109">
        <v>0</v>
      </c>
      <c r="FQ55" s="109">
        <v>0</v>
      </c>
      <c r="FR55" s="109">
        <v>0</v>
      </c>
      <c r="FS55" s="109">
        <v>0</v>
      </c>
    </row>
    <row r="56" spans="1:232" x14ac:dyDescent="0.25">
      <c r="A56" s="22" t="s">
        <v>11</v>
      </c>
      <c r="BG56" s="109" t="s">
        <v>11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0</v>
      </c>
      <c r="DK56" s="109">
        <v>0</v>
      </c>
      <c r="DL56" s="109">
        <v>0</v>
      </c>
      <c r="DM56" s="109">
        <v>0</v>
      </c>
      <c r="DN56" s="109">
        <v>0</v>
      </c>
      <c r="DO56" s="109">
        <v>0</v>
      </c>
      <c r="DP56" s="109">
        <v>0</v>
      </c>
      <c r="DQ56" s="109">
        <v>0</v>
      </c>
      <c r="DR56" s="109">
        <v>0</v>
      </c>
      <c r="DS56" s="109">
        <v>0</v>
      </c>
      <c r="DU56" s="109">
        <v>0</v>
      </c>
      <c r="DV56" s="109">
        <v>0</v>
      </c>
      <c r="DW56" s="109">
        <v>0</v>
      </c>
      <c r="DX56" s="109">
        <v>0</v>
      </c>
      <c r="DY56" s="109">
        <v>0</v>
      </c>
      <c r="DZ56" s="109">
        <v>0</v>
      </c>
      <c r="EA56" s="109">
        <v>0</v>
      </c>
      <c r="EB56" s="109">
        <v>0</v>
      </c>
      <c r="EC56" s="109">
        <v>0</v>
      </c>
      <c r="ED56" s="109">
        <v>0</v>
      </c>
      <c r="EE56" s="109">
        <v>0</v>
      </c>
      <c r="EF56" s="109">
        <v>0</v>
      </c>
      <c r="EG56" s="109">
        <v>0</v>
      </c>
      <c r="EH56" s="109">
        <v>0</v>
      </c>
      <c r="EI56" s="109">
        <v>0</v>
      </c>
      <c r="EJ56" s="109">
        <v>0</v>
      </c>
      <c r="EK56" s="109">
        <v>0</v>
      </c>
      <c r="EL56" s="109">
        <v>0</v>
      </c>
      <c r="EM56" s="109">
        <v>0</v>
      </c>
      <c r="EN56" s="109">
        <v>0</v>
      </c>
      <c r="EO56" s="109">
        <v>0</v>
      </c>
      <c r="EP56" s="109">
        <v>0</v>
      </c>
      <c r="EQ56" s="109">
        <v>0</v>
      </c>
      <c r="ER56" s="109">
        <v>0</v>
      </c>
      <c r="ES56" s="109">
        <v>0</v>
      </c>
      <c r="ET56" s="109">
        <v>0</v>
      </c>
      <c r="EU56" s="109">
        <v>0</v>
      </c>
      <c r="EV56" s="109">
        <v>0</v>
      </c>
      <c r="EW56" s="109">
        <v>0</v>
      </c>
      <c r="EX56" s="109">
        <v>0</v>
      </c>
      <c r="EY56" s="109">
        <v>0</v>
      </c>
      <c r="EZ56" s="109">
        <v>0</v>
      </c>
      <c r="FA56" s="109">
        <v>0</v>
      </c>
      <c r="FB56" s="109">
        <v>0</v>
      </c>
      <c r="FC56" s="109">
        <v>0</v>
      </c>
      <c r="FD56" s="109">
        <v>0</v>
      </c>
      <c r="FE56" s="109">
        <v>0</v>
      </c>
      <c r="FF56" s="109">
        <v>0</v>
      </c>
      <c r="FG56" s="109">
        <v>0</v>
      </c>
      <c r="FH56" s="109">
        <v>0</v>
      </c>
      <c r="FI56" s="109">
        <v>0</v>
      </c>
      <c r="FJ56" s="109">
        <v>0</v>
      </c>
      <c r="FK56" s="109">
        <v>0</v>
      </c>
      <c r="FL56" s="109">
        <v>0</v>
      </c>
      <c r="FM56" s="109">
        <v>0</v>
      </c>
      <c r="FN56" s="109">
        <v>0</v>
      </c>
      <c r="FO56" s="109">
        <v>0</v>
      </c>
      <c r="FP56" s="109">
        <v>0</v>
      </c>
      <c r="FQ56" s="109">
        <v>0</v>
      </c>
      <c r="FR56" s="109">
        <v>0</v>
      </c>
      <c r="FS56" s="109">
        <v>0</v>
      </c>
    </row>
    <row r="57" spans="1:232" x14ac:dyDescent="0.25">
      <c r="A57" s="22" t="s">
        <v>58</v>
      </c>
      <c r="BG57" s="109" t="s">
        <v>58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  <c r="DJ57" s="109">
        <v>0</v>
      </c>
      <c r="DK57" s="109">
        <v>0</v>
      </c>
      <c r="DL57" s="109">
        <v>0</v>
      </c>
      <c r="DM57" s="109">
        <v>0</v>
      </c>
      <c r="DN57" s="109">
        <v>0</v>
      </c>
      <c r="DO57" s="109">
        <v>0</v>
      </c>
      <c r="DP57" s="109">
        <v>0</v>
      </c>
      <c r="DQ57" s="109">
        <v>0</v>
      </c>
      <c r="DR57" s="109">
        <v>0</v>
      </c>
      <c r="DS57" s="109">
        <v>0</v>
      </c>
      <c r="DU57" s="109">
        <v>0</v>
      </c>
      <c r="DV57" s="109">
        <v>0</v>
      </c>
      <c r="DW57" s="109">
        <v>0</v>
      </c>
      <c r="DX57" s="109">
        <v>0</v>
      </c>
      <c r="DY57" s="109">
        <v>0</v>
      </c>
      <c r="DZ57" s="109">
        <v>0</v>
      </c>
      <c r="EA57" s="109">
        <v>0</v>
      </c>
      <c r="EB57" s="109">
        <v>0</v>
      </c>
      <c r="EC57" s="109">
        <v>0</v>
      </c>
      <c r="ED57" s="109">
        <v>0</v>
      </c>
      <c r="EE57" s="109">
        <v>0</v>
      </c>
      <c r="EF57" s="109">
        <v>0</v>
      </c>
      <c r="EG57" s="109">
        <v>0</v>
      </c>
      <c r="EH57" s="109">
        <v>0</v>
      </c>
      <c r="EI57" s="109">
        <v>0</v>
      </c>
      <c r="EJ57" s="109">
        <v>0</v>
      </c>
      <c r="EK57" s="109">
        <v>0</v>
      </c>
      <c r="EL57" s="109">
        <v>0</v>
      </c>
      <c r="EM57" s="109">
        <v>0</v>
      </c>
      <c r="EN57" s="109">
        <v>0</v>
      </c>
      <c r="EO57" s="109">
        <v>0</v>
      </c>
      <c r="EP57" s="109">
        <v>0</v>
      </c>
      <c r="EQ57" s="109">
        <v>0</v>
      </c>
      <c r="ER57" s="109">
        <v>0</v>
      </c>
      <c r="ES57" s="109">
        <v>0</v>
      </c>
      <c r="ET57" s="109">
        <v>0</v>
      </c>
      <c r="EU57" s="109">
        <v>0</v>
      </c>
      <c r="EV57" s="109">
        <v>0</v>
      </c>
      <c r="EW57" s="109">
        <v>0</v>
      </c>
      <c r="EX57" s="109">
        <v>0</v>
      </c>
      <c r="EY57" s="109">
        <v>0</v>
      </c>
      <c r="EZ57" s="109">
        <v>0</v>
      </c>
      <c r="FA57" s="109">
        <v>0</v>
      </c>
      <c r="FB57" s="109">
        <v>0</v>
      </c>
      <c r="FC57" s="109">
        <v>0</v>
      </c>
      <c r="FD57" s="109">
        <v>0</v>
      </c>
      <c r="FE57" s="109">
        <v>0</v>
      </c>
      <c r="FF57" s="109">
        <v>0</v>
      </c>
      <c r="FG57" s="109">
        <v>0</v>
      </c>
      <c r="FH57" s="109">
        <v>0</v>
      </c>
      <c r="FI57" s="109">
        <v>0</v>
      </c>
      <c r="FJ57" s="109">
        <v>0</v>
      </c>
      <c r="FK57" s="109">
        <v>0</v>
      </c>
      <c r="FL57" s="109">
        <v>0</v>
      </c>
      <c r="FM57" s="109">
        <v>0</v>
      </c>
      <c r="FN57" s="109">
        <v>0</v>
      </c>
      <c r="FO57" s="109">
        <v>0</v>
      </c>
      <c r="FP57" s="109">
        <v>0</v>
      </c>
      <c r="FQ57" s="109">
        <v>0</v>
      </c>
      <c r="FR57" s="109">
        <v>0</v>
      </c>
      <c r="FS57" s="109">
        <v>0</v>
      </c>
    </row>
    <row r="58" spans="1:232" x14ac:dyDescent="0.25">
      <c r="A58" s="22" t="s">
        <v>73</v>
      </c>
    </row>
    <row r="59" spans="1:232" x14ac:dyDescent="0.25">
      <c r="A59" s="22" t="s">
        <v>239</v>
      </c>
    </row>
    <row r="61" spans="1:232" x14ac:dyDescent="0.25">
      <c r="A61" s="1" t="s">
        <v>55</v>
      </c>
      <c r="B61" s="110">
        <f>SUM(B3:B54)</f>
        <v>575730.79706403997</v>
      </c>
      <c r="C61" s="110">
        <f t="shared" ref="C61:AW61" si="113">SUM(C3:C54)</f>
        <v>21522.564849144997</v>
      </c>
      <c r="D61" s="110">
        <f t="shared" si="113"/>
        <v>1145779.1584672001</v>
      </c>
      <c r="E61" s="110">
        <f t="shared" si="113"/>
        <v>159381.98379289996</v>
      </c>
      <c r="F61" s="110">
        <f t="shared" si="113"/>
        <v>126097.38837400002</v>
      </c>
      <c r="G61" s="110">
        <f t="shared" si="113"/>
        <v>1321160.938415675</v>
      </c>
      <c r="H61" s="110">
        <f t="shared" si="113"/>
        <v>32793.170146432989</v>
      </c>
      <c r="I61" s="110">
        <f t="shared" si="113"/>
        <v>297.08274246450003</v>
      </c>
      <c r="J61" s="110">
        <f t="shared" si="113"/>
        <v>252.2974505399001</v>
      </c>
      <c r="K61" s="110">
        <f t="shared" si="113"/>
        <v>4.9694217711000004</v>
      </c>
      <c r="L61" s="110"/>
      <c r="M61" s="110">
        <f t="shared" si="113"/>
        <v>418.34763067509988</v>
      </c>
      <c r="N61" s="110">
        <f t="shared" si="113"/>
        <v>2.9320864209000002</v>
      </c>
      <c r="O61" s="110">
        <f t="shared" si="113"/>
        <v>3.8374819667699995</v>
      </c>
      <c r="P61" s="110">
        <f t="shared" si="113"/>
        <v>11.887209509000002</v>
      </c>
      <c r="Q61" s="110">
        <f t="shared" si="113"/>
        <v>7.3157123666999979</v>
      </c>
      <c r="R61" s="110">
        <f t="shared" si="113"/>
        <v>7.9273271653000004</v>
      </c>
      <c r="S61" s="110">
        <f t="shared" si="113"/>
        <v>213.45605532850001</v>
      </c>
      <c r="T61" s="110">
        <f t="shared" si="113"/>
        <v>7.4692494649000016</v>
      </c>
      <c r="U61" s="110">
        <f t="shared" si="113"/>
        <v>7.5047738007000016</v>
      </c>
      <c r="V61" s="110">
        <f t="shared" si="113"/>
        <v>3.4615084399999994</v>
      </c>
      <c r="W61" s="110">
        <f t="shared" si="113"/>
        <v>3.4690265357999999</v>
      </c>
      <c r="X61" s="110">
        <f t="shared" si="113"/>
        <v>0.22832390304</v>
      </c>
      <c r="Y61" s="110">
        <f t="shared" si="113"/>
        <v>2.8496891514000002</v>
      </c>
      <c r="Z61" s="110">
        <f t="shared" si="113"/>
        <v>2657.4731902063995</v>
      </c>
      <c r="AA61" s="110">
        <f t="shared" si="113"/>
        <v>6448.7945448249993</v>
      </c>
      <c r="AB61" s="110">
        <f t="shared" si="113"/>
        <v>5.1236239009000011</v>
      </c>
      <c r="AC61" s="110">
        <f t="shared" si="113"/>
        <v>26.227788096600001</v>
      </c>
      <c r="AD61" s="110">
        <f t="shared" si="113"/>
        <v>124.83107956050003</v>
      </c>
      <c r="AE61" s="110">
        <f t="shared" si="113"/>
        <v>76.194384614399993</v>
      </c>
      <c r="AF61" s="110">
        <f t="shared" si="113"/>
        <v>121.97085580320001</v>
      </c>
      <c r="AG61" s="110">
        <f t="shared" si="113"/>
        <v>25.248035984999998</v>
      </c>
      <c r="AH61" s="110">
        <f t="shared" si="113"/>
        <v>76.101153826199976</v>
      </c>
      <c r="AI61" s="110">
        <f t="shared" si="113"/>
        <v>7.2896805447000004</v>
      </c>
      <c r="AJ61" s="110">
        <f t="shared" si="113"/>
        <v>2.6557762070000006</v>
      </c>
      <c r="AK61" s="110">
        <f t="shared" si="113"/>
        <v>6.1264290999999997E-3</v>
      </c>
      <c r="AL61" s="110">
        <f t="shared" si="113"/>
        <v>590.86700348260001</v>
      </c>
      <c r="AM61" s="110">
        <f t="shared" si="113"/>
        <v>0.21765299405000002</v>
      </c>
      <c r="AN61" s="110">
        <f t="shared" si="113"/>
        <v>2.4990746239999995</v>
      </c>
      <c r="AO61" s="110">
        <f t="shared" si="113"/>
        <v>253.96005018549997</v>
      </c>
      <c r="AP61" s="110">
        <f t="shared" si="113"/>
        <v>2.3398470386999999</v>
      </c>
      <c r="AQ61" s="110">
        <f t="shared" si="113"/>
        <v>4.3520031043000002E-4</v>
      </c>
      <c r="AR61" s="110">
        <f t="shared" si="113"/>
        <v>3.8384220444999998E-3</v>
      </c>
      <c r="AS61" s="110">
        <f t="shared" si="113"/>
        <v>5.8436300000000002E-5</v>
      </c>
      <c r="AT61" s="110">
        <f t="shared" si="113"/>
        <v>4.6902525543697018E-3</v>
      </c>
      <c r="AU61" s="110">
        <f t="shared" si="113"/>
        <v>1.2632624785206441</v>
      </c>
      <c r="AV61" s="110">
        <f t="shared" si="113"/>
        <v>2.5471787903521688</v>
      </c>
      <c r="AW61" s="110">
        <f t="shared" si="113"/>
        <v>19.896278219599999</v>
      </c>
      <c r="AX61" s="110"/>
      <c r="AY61" s="110"/>
      <c r="AZ61" s="110"/>
      <c r="BA61" s="110"/>
      <c r="BB61" s="110"/>
      <c r="BC61" s="110"/>
      <c r="BD61" s="110"/>
      <c r="BE61" s="110"/>
      <c r="BF61" s="110"/>
      <c r="BH61" s="110">
        <f t="shared" ref="BH61:EF61" si="114">SUM(BH3:BH54)</f>
        <v>2.2785205464297795</v>
      </c>
      <c r="BI61" s="110">
        <f t="shared" si="114"/>
        <v>54.87649449434327</v>
      </c>
      <c r="BJ61" s="110">
        <f t="shared" si="114"/>
        <v>4.1707546446320146E-2</v>
      </c>
      <c r="BK61" s="110">
        <f t="shared" si="114"/>
        <v>252.29811485965607</v>
      </c>
      <c r="BL61" s="110">
        <f t="shared" si="114"/>
        <v>4.9694185114784037</v>
      </c>
      <c r="BM61" s="110">
        <f t="shared" si="114"/>
        <v>297.25463215907172</v>
      </c>
      <c r="BN61" s="110">
        <f t="shared" si="114"/>
        <v>297.08404503300426</v>
      </c>
      <c r="BO61" s="110">
        <f t="shared" si="114"/>
        <v>8.2624545151291784</v>
      </c>
      <c r="BP61" s="110">
        <f t="shared" si="114"/>
        <v>4.7060660793137057</v>
      </c>
      <c r="BQ61" s="110">
        <f t="shared" si="114"/>
        <v>6.3533767389838225</v>
      </c>
      <c r="BR61" s="110">
        <f t="shared" si="114"/>
        <v>9.1426640629027176</v>
      </c>
      <c r="BS61" s="110">
        <f t="shared" si="114"/>
        <v>418.34841026995161</v>
      </c>
      <c r="BT61" s="110">
        <f t="shared" si="114"/>
        <v>2.2547209108445263</v>
      </c>
      <c r="BU61" s="110">
        <f t="shared" si="114"/>
        <v>0.93826750571110062</v>
      </c>
      <c r="BV61" s="110">
        <f t="shared" si="114"/>
        <v>1.9938195136124874</v>
      </c>
      <c r="BW61" s="110">
        <f t="shared" si="114"/>
        <v>2.8497216668423495</v>
      </c>
      <c r="BX61" s="110">
        <f t="shared" si="114"/>
        <v>3.8374952682812675</v>
      </c>
      <c r="BY61" s="110">
        <f t="shared" si="114"/>
        <v>2.852930822060801</v>
      </c>
      <c r="BZ61" s="110">
        <f t="shared" si="114"/>
        <v>9.0342820819333642</v>
      </c>
      <c r="CA61" s="110">
        <f t="shared" si="114"/>
        <v>7.3157180023868031</v>
      </c>
      <c r="CB61" s="110">
        <f t="shared" si="114"/>
        <v>6.7724714159315074</v>
      </c>
      <c r="CC61" s="110">
        <f t="shared" si="114"/>
        <v>41964.896024644368</v>
      </c>
      <c r="CD61" s="110">
        <f t="shared" si="114"/>
        <v>7.92734229491177</v>
      </c>
      <c r="CE61" s="110">
        <f t="shared" si="114"/>
        <v>2.1506332216432287</v>
      </c>
      <c r="CF61" s="110">
        <f t="shared" si="114"/>
        <v>5.265342414125481</v>
      </c>
      <c r="CG61" s="110">
        <f t="shared" si="114"/>
        <v>213.46118559645322</v>
      </c>
      <c r="CH61" s="110">
        <f t="shared" si="114"/>
        <v>7.5047750958376556</v>
      </c>
      <c r="CI61" s="110">
        <f t="shared" si="114"/>
        <v>76.194433304784241</v>
      </c>
      <c r="CJ61" s="110">
        <f t="shared" si="114"/>
        <v>3.4615218493106057</v>
      </c>
      <c r="CK61" s="110">
        <f t="shared" si="114"/>
        <v>0.21765286542548151</v>
      </c>
      <c r="CL61" s="110">
        <f t="shared" si="114"/>
        <v>7.2896841776885513</v>
      </c>
      <c r="CM61" s="110">
        <f t="shared" si="114"/>
        <v>2.4990665629634199</v>
      </c>
      <c r="CN61" s="110">
        <f t="shared" si="114"/>
        <v>575732.97569700237</v>
      </c>
      <c r="CO61" s="110">
        <f t="shared" si="114"/>
        <v>3.4689838619774123</v>
      </c>
      <c r="CP61" s="110">
        <f t="shared" si="114"/>
        <v>0.22832373456623539</v>
      </c>
      <c r="CQ61" s="110">
        <f t="shared" si="114"/>
        <v>1438.5159376803895</v>
      </c>
      <c r="CR61" s="110">
        <f t="shared" si="114"/>
        <v>2038.4045359838549</v>
      </c>
      <c r="CS61" s="110">
        <f t="shared" si="114"/>
        <v>82.175189607789662</v>
      </c>
      <c r="CT61" s="110">
        <f t="shared" si="114"/>
        <v>138.17718544475096</v>
      </c>
      <c r="CU61" s="110">
        <f t="shared" si="114"/>
        <v>1046.682984305143</v>
      </c>
      <c r="CV61" s="110">
        <f t="shared" si="114"/>
        <v>2.08614750276954E-3</v>
      </c>
      <c r="CW61" s="110">
        <f t="shared" si="114"/>
        <v>1.4440557442038118</v>
      </c>
      <c r="CX61" s="110">
        <f t="shared" si="114"/>
        <v>2657.4940295949013</v>
      </c>
      <c r="CY61" s="110">
        <f t="shared" si="114"/>
        <v>2657.4940295949013</v>
      </c>
      <c r="CZ61" s="110">
        <f t="shared" si="114"/>
        <v>6448.8119335076708</v>
      </c>
      <c r="DA61" s="110">
        <f t="shared" si="114"/>
        <v>799.31210464517164</v>
      </c>
      <c r="DB61" s="110">
        <f t="shared" si="114"/>
        <v>1.4012825547603953</v>
      </c>
      <c r="DC61" s="110">
        <f t="shared" si="114"/>
        <v>3.4387259771060248</v>
      </c>
      <c r="DD61" s="110">
        <f t="shared" si="114"/>
        <v>0</v>
      </c>
      <c r="DE61" s="110">
        <f t="shared" si="114"/>
        <v>304.14792424684413</v>
      </c>
      <c r="DF61" s="110">
        <f t="shared" si="114"/>
        <v>1.2673122117455216</v>
      </c>
      <c r="DG61" s="110">
        <f t="shared" si="114"/>
        <v>186.45086163968691</v>
      </c>
      <c r="DH61" s="110">
        <f t="shared" si="114"/>
        <v>6.5176130436640314</v>
      </c>
      <c r="DI61" s="110">
        <f t="shared" si="114"/>
        <v>6.8192281936712655</v>
      </c>
      <c r="DJ61" s="110">
        <f t="shared" si="114"/>
        <v>19.408561893372386</v>
      </c>
      <c r="DK61" s="110">
        <f t="shared" si="114"/>
        <v>41.194185036875226</v>
      </c>
      <c r="DL61" s="110">
        <f t="shared" si="114"/>
        <v>83.636664238311283</v>
      </c>
      <c r="DM61" s="110">
        <f t="shared" si="114"/>
        <v>123.17563279104138</v>
      </c>
      <c r="DN61" s="110">
        <f t="shared" si="114"/>
        <v>65.160823166554707</v>
      </c>
      <c r="DO61" s="110">
        <f t="shared" si="114"/>
        <v>25.24806123811431</v>
      </c>
      <c r="DP61" s="110">
        <f t="shared" si="114"/>
        <v>21522.737532172574</v>
      </c>
      <c r="DQ61" s="110">
        <f t="shared" si="114"/>
        <v>0</v>
      </c>
      <c r="DR61" s="110">
        <f t="shared" si="114"/>
        <v>31.201490694616396</v>
      </c>
      <c r="DS61" s="110">
        <f t="shared" si="114"/>
        <v>44.899708316687736</v>
      </c>
      <c r="DT61" s="110">
        <f t="shared" si="114"/>
        <v>38443.779625584641</v>
      </c>
      <c r="DU61" s="110">
        <f t="shared" si="114"/>
        <v>1029540.5011877548</v>
      </c>
      <c r="DV61" s="110">
        <f t="shared" si="114"/>
        <v>114393.39512196743</v>
      </c>
      <c r="DW61" s="110">
        <f t="shared" si="114"/>
        <v>1143933.8963097213</v>
      </c>
      <c r="DX61" s="110">
        <f t="shared" si="114"/>
        <v>3.0574615794763241E-2</v>
      </c>
      <c r="DY61" s="110">
        <f t="shared" si="114"/>
        <v>772.02680265740116</v>
      </c>
      <c r="DZ61" s="110">
        <f t="shared" si="114"/>
        <v>2.3398502947015789</v>
      </c>
      <c r="EA61" s="110">
        <f t="shared" si="114"/>
        <v>4.3520171318310748E-4</v>
      </c>
      <c r="EB61" s="110">
        <f t="shared" si="114"/>
        <v>3.838427648370482E-3</v>
      </c>
      <c r="EC61" s="110">
        <f t="shared" si="114"/>
        <v>5.8436092020921801E-5</v>
      </c>
      <c r="ED61" s="110">
        <f t="shared" si="114"/>
        <v>4.6902853749211208E-3</v>
      </c>
      <c r="EE61" s="110">
        <f t="shared" si="114"/>
        <v>1.2632628285039607</v>
      </c>
      <c r="EF61" s="110">
        <f t="shared" si="114"/>
        <v>2.5471775555977851</v>
      </c>
      <c r="EG61" s="110">
        <f t="shared" ref="EG61:FS61" si="115">SUM(EG3:EG54)</f>
        <v>19.896285634680368</v>
      </c>
      <c r="EH61" s="110">
        <f t="shared" si="115"/>
        <v>5552.6589507644821</v>
      </c>
      <c r="EI61" s="110">
        <f t="shared" si="115"/>
        <v>7118.0140171498815</v>
      </c>
      <c r="EJ61" s="110">
        <f t="shared" si="115"/>
        <v>4140.1449499527889</v>
      </c>
      <c r="EK61" s="110">
        <f t="shared" si="115"/>
        <v>999.20778939608806</v>
      </c>
      <c r="EL61" s="110">
        <f t="shared" si="115"/>
        <v>6259.849519938397</v>
      </c>
      <c r="EM61" s="110">
        <f t="shared" si="115"/>
        <v>3105.6691704153432</v>
      </c>
      <c r="EN61" s="110">
        <f t="shared" si="115"/>
        <v>24.525820935380086</v>
      </c>
      <c r="EO61" s="110">
        <f t="shared" si="115"/>
        <v>0.28369585860969837</v>
      </c>
      <c r="EP61" s="110">
        <f t="shared" si="115"/>
        <v>866.4631089551566</v>
      </c>
      <c r="EQ61" s="110">
        <f t="shared" si="115"/>
        <v>159386.42865570995</v>
      </c>
      <c r="ER61" s="110">
        <f t="shared" si="115"/>
        <v>126101.67777412872</v>
      </c>
      <c r="ES61" s="110">
        <f t="shared" si="115"/>
        <v>33284.750881581334</v>
      </c>
      <c r="ET61" s="110">
        <f t="shared" si="115"/>
        <v>63.39648125305775</v>
      </c>
      <c r="EU61" s="110">
        <f t="shared" si="115"/>
        <v>26.388275583347937</v>
      </c>
      <c r="EV61" s="110">
        <f t="shared" si="115"/>
        <v>54001.049584131564</v>
      </c>
      <c r="EW61" s="110">
        <f t="shared" si="115"/>
        <v>465.8578358070726</v>
      </c>
      <c r="EX61" s="110">
        <f t="shared" si="115"/>
        <v>7255.6415766670498</v>
      </c>
      <c r="EY61" s="110">
        <f t="shared" si="115"/>
        <v>1633.5281476867024</v>
      </c>
      <c r="EZ61" s="110">
        <f t="shared" si="115"/>
        <v>749.17463038259893</v>
      </c>
      <c r="FA61" s="110">
        <f t="shared" si="115"/>
        <v>18163.52153043143</v>
      </c>
      <c r="FB61" s="110">
        <f t="shared" si="115"/>
        <v>2.6536659600999206</v>
      </c>
      <c r="FC61" s="110">
        <f t="shared" si="115"/>
        <v>942.53692558322325</v>
      </c>
      <c r="FD61" s="110">
        <f t="shared" si="115"/>
        <v>9234.2259460213827</v>
      </c>
      <c r="FE61" s="110">
        <f t="shared" si="115"/>
        <v>13149.155763583443</v>
      </c>
      <c r="FF61" s="110">
        <f t="shared" si="115"/>
        <v>411.21869222332617</v>
      </c>
      <c r="FG61" s="110">
        <f t="shared" si="115"/>
        <v>6.1264497247507299E-3</v>
      </c>
      <c r="FH61" s="110">
        <f t="shared" si="115"/>
        <v>1320882.1765642588</v>
      </c>
      <c r="FI61" s="110">
        <f t="shared" si="115"/>
        <v>4745.1467734877006</v>
      </c>
      <c r="FJ61" s="110">
        <f t="shared" si="115"/>
        <v>135.19843066940027</v>
      </c>
      <c r="FK61" s="110">
        <f t="shared" si="115"/>
        <v>29809.069722257322</v>
      </c>
      <c r="FL61" s="110">
        <f t="shared" si="115"/>
        <v>34.539416788063455</v>
      </c>
      <c r="FM61" s="110">
        <f t="shared" si="115"/>
        <v>2802.1490404128685</v>
      </c>
      <c r="FN61" s="110">
        <f t="shared" si="115"/>
        <v>590.87068491788921</v>
      </c>
      <c r="FO61" s="110">
        <f t="shared" si="115"/>
        <v>0.71748661070073771</v>
      </c>
      <c r="FP61" s="110">
        <f t="shared" si="115"/>
        <v>92.112625712251699</v>
      </c>
      <c r="FQ61" s="110">
        <f t="shared" si="115"/>
        <v>32793.242905693209</v>
      </c>
      <c r="FR61" s="110">
        <f t="shared" si="115"/>
        <v>253.96203829414318</v>
      </c>
      <c r="FS61" s="110">
        <f t="shared" si="115"/>
        <v>7894.0577085848745</v>
      </c>
      <c r="FU61" s="45">
        <f>(CN61-B61)/(B61+1E-50)</f>
        <v>3.7841174616870289E-6</v>
      </c>
      <c r="FV61" s="45">
        <f>(DP61-C61)/(C61+1E-50)</f>
        <v>8.0233479971801693E-6</v>
      </c>
      <c r="FW61" s="45">
        <f>(DW61-D61)/(D61+1E-50)</f>
        <v>-1.6104867537889145E-3</v>
      </c>
      <c r="FX61" s="45">
        <f>(EQ61-E61)/(E61+1E-50)</f>
        <v>2.7888113224693311E-5</v>
      </c>
      <c r="FY61" s="45">
        <f>(ER61-F61)/(F61+1E-50)</f>
        <v>3.4016565957604899E-5</v>
      </c>
      <c r="FZ61" s="45">
        <f>(FH61-G61)/(G61+1E-50)</f>
        <v>-2.109976485911634E-4</v>
      </c>
      <c r="GA61" s="45">
        <f>(FQ61-H61)/(H61+1E-50)</f>
        <v>2.2187321291250305E-6</v>
      </c>
      <c r="GB61" s="45">
        <f>(BN61-I61)/(I61+1E-50)</f>
        <v>4.3845310347673092E-6</v>
      </c>
      <c r="GC61" s="45">
        <f>(BK61-J61)/(J61+1E-50)</f>
        <v>2.6330815255885427E-6</v>
      </c>
      <c r="GD61" s="45">
        <f>(BL61-K61)/(K61+1E-50)</f>
        <v>-6.5593579027589712E-7</v>
      </c>
      <c r="GE61" s="45">
        <f>(BR61+BQ61-L61)/(L61+1E-50)</f>
        <v>1.5496040801886539E+51</v>
      </c>
      <c r="GF61" s="45">
        <f>(BS61-M61)/(M61+1E-50)</f>
        <v>1.8635096617553561E-6</v>
      </c>
      <c r="GG61" s="45">
        <f>(BU61+BV61-N61)/(N61+1E-50)</f>
        <v>2.0409479875856849E-7</v>
      </c>
      <c r="GH61" s="45">
        <f>(BX61-O61)/(O61+1E-50)</f>
        <v>3.466208149816886E-6</v>
      </c>
      <c r="GI61" s="45">
        <f>(BY61+BZ61-P61)/(P61+1E-50)</f>
        <v>2.8560059958228202E-7</v>
      </c>
      <c r="GJ61" s="45">
        <f>(CA61-Q61)/(Q61+1E-50)</f>
        <v>7.7035379779013983E-7</v>
      </c>
      <c r="GK61" s="45">
        <f>(CD61-R61)/(R61+1E-50)</f>
        <v>1.9085388371333859E-6</v>
      </c>
      <c r="GL61" s="45">
        <f>(CG61-S61)/(S61+1E-50)</f>
        <v>2.4034305071882047E-5</v>
      </c>
      <c r="GM61" s="45">
        <f>(CE61+CF61-T61)/(T61+1E-50)</f>
        <v>-7.1324206510492765E-3</v>
      </c>
      <c r="GN61" s="45">
        <f>(CH61-U61)/(U61+1E-50)</f>
        <v>1.7257517526920877E-7</v>
      </c>
      <c r="GO61" s="45">
        <f>(CJ61-V61)/(V61+1E-50)</f>
        <v>3.8738344391667039E-6</v>
      </c>
      <c r="GP61" s="45">
        <f>(CO61-W61)/(W61+1E-50)</f>
        <v>-1.2301382577277148E-5</v>
      </c>
      <c r="GQ61" s="45">
        <f>(CP61-X61)/(X61+1E-50)</f>
        <v>-7.3787177935636251E-7</v>
      </c>
      <c r="GR61" s="45">
        <f>(BW61-Y61)/(Y61+1E-50)</f>
        <v>1.1410171643915904E-5</v>
      </c>
      <c r="GS61" s="45">
        <f>(CY61-Z61)/(Z61+1E-50)</f>
        <v>7.8418057343442908E-6</v>
      </c>
      <c r="GT61" s="45">
        <f>(CZ61-AA61)/(AA61+1E-50)</f>
        <v>2.6964237347946885E-6</v>
      </c>
      <c r="GU61" s="45">
        <f>(DB61+DC61+EO61-AB61)/(AB61+1E-50)</f>
        <v>1.5709501258242136E-5</v>
      </c>
      <c r="GV61" s="45">
        <f>(DI61+DJ61-AC61)/(AC61+1E-50)</f>
        <v>7.5890640970974255E-8</v>
      </c>
      <c r="GW61" s="45">
        <f>(DK61+DL61-AD61)/(AD61+1E-50)</f>
        <v>-1.8447754704302676E-6</v>
      </c>
      <c r="GX61" s="45">
        <f>(CI61-AE61)/(AE61+1E-50)</f>
        <v>6.390285123183473E-7</v>
      </c>
      <c r="GY61" s="45">
        <f>(DM61-AF61)/(AF61+1E-50)</f>
        <v>9.877580836075121E-3</v>
      </c>
      <c r="GZ61" s="45">
        <f>(DO61-AG61)/(AG61+1E-50)</f>
        <v>1.0002011375286891E-6</v>
      </c>
      <c r="HA61" s="45">
        <f>(DR61+DS61-AH61)/(AH61+1E-50)</f>
        <v>5.9375057912091132E-7</v>
      </c>
      <c r="HB61" s="45">
        <f>(CL61-AI61)/(AI61+1E-50)</f>
        <v>4.9837417821070865E-7</v>
      </c>
      <c r="HC61" s="45">
        <f>(FB61-AJ61)/(AJ61+1E-50)</f>
        <v>-7.945876216971441E-4</v>
      </c>
      <c r="HD61" s="45">
        <f>(FG61-AK61)/(AK61+1E-50)</f>
        <v>3.3665207567973153E-6</v>
      </c>
      <c r="HE61" s="45">
        <f>(FN61-AL61)/(AL61+1E-50)</f>
        <v>6.2305650298571637E-6</v>
      </c>
      <c r="HF61" s="45">
        <f>(CK61-AM61)/(AM61+1E-50)</f>
        <v>-5.9096140197741037E-7</v>
      </c>
      <c r="HG61" s="45">
        <f>(CM61-AN61)/(AN61+1E-50)</f>
        <v>-3.2256085921411664E-6</v>
      </c>
      <c r="HH61" s="45">
        <f>(FR61-AO61)/(AO61+1E-50)</f>
        <v>7.8284306597265305E-6</v>
      </c>
      <c r="HI61" s="45">
        <f t="shared" ref="HI61" si="116">(DZ61-AP61)/(AP61+1E-50)</f>
        <v>1.3915446288449419E-6</v>
      </c>
      <c r="HJ61" s="45">
        <f t="shared" ref="HJ61" si="117">(EA61-AQ61)/(AQ61+1E-50)</f>
        <v>3.2232355396957187E-6</v>
      </c>
      <c r="HK61" s="45">
        <f t="shared" ref="HK61" si="118">(EB61-AR61)/(AR61+1E-50)</f>
        <v>1.4599411990832117E-6</v>
      </c>
      <c r="HL61" s="45">
        <f t="shared" ref="HL61" si="119">(EC61-AS61)/(AS61+1E-50)</f>
        <v>-3.5590733533859063E-6</v>
      </c>
      <c r="HM61" s="45">
        <f t="shared" ref="HM61" si="120">(ED61-AT61)/(AT61+1E-50)</f>
        <v>6.9976085591393809E-6</v>
      </c>
      <c r="HN61" s="45">
        <f t="shared" ref="HN61" si="121">(EE61-AU61)/(AU61+1E-50)</f>
        <v>2.7704718734284497E-7</v>
      </c>
      <c r="HO61" s="45">
        <f t="shared" ref="HO61" si="122">(EF61-AV61)/(AV61+1E-50)</f>
        <v>-4.8475371587756904E-7</v>
      </c>
      <c r="HP61" s="45">
        <f t="shared" ref="HP61" si="123">(EG61-AW61)/(AW61+1E-50)</f>
        <v>3.7268680536868273E-7</v>
      </c>
      <c r="HQ61" s="45">
        <f>(CT61-AX61)/(AX61+1E-50)</f>
        <v>1.3817718544475097E+52</v>
      </c>
      <c r="HR61" s="45">
        <f>(DA61-AY61)/(AY61+1E-50)</f>
        <v>7.9931210464517164E+52</v>
      </c>
      <c r="HS61" s="45">
        <f>(DN61-AZ61)/(AZ61+1E-50)</f>
        <v>6.5160823166554703E+51</v>
      </c>
      <c r="HT61" s="45">
        <f>(FJ61-BA61)/(BA61+1E-50)</f>
        <v>1.3519843066940027E+52</v>
      </c>
      <c r="HU61" s="45">
        <f>(CV61-BB61)/(BB61+1E-50)</f>
        <v>2.0861475027695399E+47</v>
      </c>
      <c r="HV61" s="45">
        <f>(BJ61-BC61)/(BC61+1E-50)</f>
        <v>4.1707546446320145E+48</v>
      </c>
      <c r="HW61" s="45">
        <f>(CB61-BD61)/(BD61+1E-50)</f>
        <v>6.7724714159315071E+50</v>
      </c>
      <c r="HX61" s="45">
        <f t="shared" ref="HX61" si="124">(BT61-BE61)/(BE61+1E-50)</f>
        <v>2.2547209108445261E+50</v>
      </c>
    </row>
    <row r="62" spans="1:232" x14ac:dyDescent="0.25">
      <c r="A62" s="22" t="s">
        <v>56</v>
      </c>
      <c r="B62" s="110">
        <f>SUM(B2:B54)</f>
        <v>575730.79706403997</v>
      </c>
      <c r="C62" s="110">
        <f t="shared" ref="C62:BD62" si="125">SUM(C2:C54)</f>
        <v>21522.564849144997</v>
      </c>
      <c r="D62" s="110">
        <f t="shared" si="125"/>
        <v>1145779.1584672001</v>
      </c>
      <c r="E62" s="110">
        <f t="shared" si="125"/>
        <v>159381.98379289996</v>
      </c>
      <c r="F62" s="110">
        <f t="shared" si="125"/>
        <v>126097.38837400002</v>
      </c>
      <c r="G62" s="110">
        <f t="shared" si="125"/>
        <v>1321160.938415675</v>
      </c>
      <c r="H62" s="110">
        <f t="shared" si="125"/>
        <v>32793.170146432989</v>
      </c>
      <c r="I62" s="110">
        <f t="shared" si="125"/>
        <v>297.08274246450003</v>
      </c>
      <c r="J62" s="110">
        <f t="shared" si="125"/>
        <v>252.2974505399001</v>
      </c>
      <c r="K62" s="110">
        <f t="shared" si="125"/>
        <v>4.9694217711000004</v>
      </c>
      <c r="L62" s="110">
        <f t="shared" si="125"/>
        <v>15.496038974699996</v>
      </c>
      <c r="M62" s="110">
        <f t="shared" si="125"/>
        <v>418.34763067509988</v>
      </c>
      <c r="N62" s="110">
        <f t="shared" si="125"/>
        <v>2.9320864209000002</v>
      </c>
      <c r="O62" s="110">
        <f t="shared" si="125"/>
        <v>3.8374819667699995</v>
      </c>
      <c r="P62" s="110">
        <f t="shared" si="125"/>
        <v>11.887209509000002</v>
      </c>
      <c r="Q62" s="110">
        <f t="shared" si="125"/>
        <v>7.3157123666999979</v>
      </c>
      <c r="R62" s="110">
        <f t="shared" si="125"/>
        <v>7.9273271653000004</v>
      </c>
      <c r="S62" s="110">
        <f t="shared" si="125"/>
        <v>213.45605532850001</v>
      </c>
      <c r="T62" s="110">
        <f t="shared" si="125"/>
        <v>7.4692494649000016</v>
      </c>
      <c r="U62" s="110">
        <f t="shared" si="125"/>
        <v>7.5047738007000016</v>
      </c>
      <c r="V62" s="110">
        <f t="shared" si="125"/>
        <v>3.4615084399999994</v>
      </c>
      <c r="W62" s="110">
        <f t="shared" si="125"/>
        <v>3.4690265357999999</v>
      </c>
      <c r="X62" s="110">
        <f t="shared" si="125"/>
        <v>0.22832390304</v>
      </c>
      <c r="Y62" s="110">
        <f t="shared" si="125"/>
        <v>2.8496891514000002</v>
      </c>
      <c r="Z62" s="110">
        <f t="shared" si="125"/>
        <v>2657.4731902063995</v>
      </c>
      <c r="AA62" s="110">
        <f t="shared" si="125"/>
        <v>6448.7945448249993</v>
      </c>
      <c r="AB62" s="110">
        <f t="shared" si="125"/>
        <v>5.1236239009000011</v>
      </c>
      <c r="AC62" s="110">
        <f t="shared" si="125"/>
        <v>26.227788096600001</v>
      </c>
      <c r="AD62" s="110">
        <f t="shared" si="125"/>
        <v>124.83107956050003</v>
      </c>
      <c r="AE62" s="110">
        <f t="shared" si="125"/>
        <v>76.194384614399993</v>
      </c>
      <c r="AF62" s="110">
        <f t="shared" si="125"/>
        <v>121.97085580320001</v>
      </c>
      <c r="AG62" s="110">
        <f t="shared" si="125"/>
        <v>25.248035984999998</v>
      </c>
      <c r="AH62" s="110">
        <f t="shared" si="125"/>
        <v>76.101153826199976</v>
      </c>
      <c r="AI62" s="110">
        <f t="shared" si="125"/>
        <v>7.2896805447000004</v>
      </c>
      <c r="AJ62" s="110">
        <f t="shared" si="125"/>
        <v>2.6557762070000006</v>
      </c>
      <c r="AK62" s="110">
        <f t="shared" si="125"/>
        <v>6.1264290999999997E-3</v>
      </c>
      <c r="AL62" s="110">
        <f t="shared" si="125"/>
        <v>590.86700348260001</v>
      </c>
      <c r="AM62" s="110">
        <f t="shared" si="125"/>
        <v>0.21765299405000002</v>
      </c>
      <c r="AN62" s="110">
        <f t="shared" si="125"/>
        <v>2.4990746239999995</v>
      </c>
      <c r="AO62" s="110">
        <f t="shared" si="125"/>
        <v>253.96005018549997</v>
      </c>
      <c r="AP62" s="110">
        <f t="shared" si="125"/>
        <v>2.3398470386999999</v>
      </c>
      <c r="AQ62" s="110">
        <f t="shared" si="125"/>
        <v>4.3520031043000002E-4</v>
      </c>
      <c r="AR62" s="110">
        <f t="shared" si="125"/>
        <v>3.8384220444999998E-3</v>
      </c>
      <c r="AS62" s="110">
        <f t="shared" si="125"/>
        <v>5.8436300000000002E-5</v>
      </c>
      <c r="AT62" s="110">
        <f t="shared" si="125"/>
        <v>4.6902525543697018E-3</v>
      </c>
      <c r="AU62" s="110">
        <f t="shared" si="125"/>
        <v>1.2632624785206441</v>
      </c>
      <c r="AV62" s="110">
        <f t="shared" si="125"/>
        <v>2.5471787903521688</v>
      </c>
      <c r="AW62" s="110">
        <f t="shared" si="125"/>
        <v>19.896278219599999</v>
      </c>
      <c r="AX62" s="110">
        <f t="shared" si="125"/>
        <v>138.17625898329999</v>
      </c>
      <c r="AY62" s="110">
        <f t="shared" si="125"/>
        <v>799.31154602739991</v>
      </c>
      <c r="AZ62" s="110">
        <f t="shared" si="125"/>
        <v>65.160668114900034</v>
      </c>
      <c r="BA62" s="110">
        <f t="shared" si="125"/>
        <v>135.19816660539996</v>
      </c>
      <c r="BB62" s="110">
        <f t="shared" si="125"/>
        <v>2.0860000000000002E-3</v>
      </c>
      <c r="BC62" s="110">
        <f t="shared" si="125"/>
        <v>4.1707580000000001E-2</v>
      </c>
      <c r="BD62" s="110">
        <f t="shared" si="125"/>
        <v>6.7724000470000005</v>
      </c>
      <c r="BE62" s="110"/>
    </row>
    <row r="63" spans="1:232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499362.18616903998</v>
      </c>
      <c r="C63" s="109">
        <f t="shared" ref="C63:AW63" si="126">+C3+C5+C8+C9+C11+C12+C14+C15+C16+C17+C18+C19+C20+C21+C22+C23+C24+C25+C26+C28+C30+C31+C33+C34+C35+C36+C37+C39+C40+C41+C42+C43+C44+C46+C47+C49+C50</f>
        <v>18684.789304084996</v>
      </c>
      <c r="D63" s="109">
        <f t="shared" si="126"/>
        <v>961433.96700890001</v>
      </c>
      <c r="E63" s="109">
        <f t="shared" si="126"/>
        <v>137033.44458169999</v>
      </c>
      <c r="F63" s="109">
        <f t="shared" si="126"/>
        <v>110162.96769726</v>
      </c>
      <c r="G63" s="109">
        <f t="shared" si="126"/>
        <v>1225353.2464374749</v>
      </c>
      <c r="H63" s="109">
        <f t="shared" si="126"/>
        <v>28358.088452602999</v>
      </c>
      <c r="I63" s="109">
        <f t="shared" si="126"/>
        <v>262.65403015520002</v>
      </c>
      <c r="J63" s="109">
        <f t="shared" si="126"/>
        <v>214.69569420660005</v>
      </c>
      <c r="K63" s="109">
        <f t="shared" si="126"/>
        <v>4.8013090040000002</v>
      </c>
      <c r="M63" s="109">
        <f t="shared" si="126"/>
        <v>352.7777347608</v>
      </c>
      <c r="N63" s="109">
        <f t="shared" si="126"/>
        <v>2.7152648718999997</v>
      </c>
      <c r="O63" s="109">
        <f t="shared" si="126"/>
        <v>2.6842365869000009</v>
      </c>
      <c r="P63" s="109">
        <f t="shared" si="126"/>
        <v>8.9297913009999998</v>
      </c>
      <c r="Q63" s="109">
        <f t="shared" si="126"/>
        <v>6.5509556709999996</v>
      </c>
      <c r="R63" s="109">
        <f t="shared" si="126"/>
        <v>6.8686515627000002</v>
      </c>
      <c r="S63" s="109">
        <f t="shared" si="126"/>
        <v>188.86637512850001</v>
      </c>
      <c r="T63" s="109">
        <f t="shared" si="126"/>
        <v>6.5529835273000003</v>
      </c>
      <c r="U63" s="109">
        <f t="shared" si="126"/>
        <v>5.9480736793000002</v>
      </c>
      <c r="V63" s="109">
        <f t="shared" si="126"/>
        <v>2.9609723967000003</v>
      </c>
      <c r="W63" s="109">
        <f t="shared" si="126"/>
        <v>2.3798520792</v>
      </c>
      <c r="X63" s="109">
        <f t="shared" si="126"/>
        <v>0.12603867303999999</v>
      </c>
      <c r="Y63" s="109">
        <f t="shared" si="126"/>
        <v>1.4321476579999999</v>
      </c>
      <c r="Z63" s="109">
        <f t="shared" si="126"/>
        <v>2287.9387413901995</v>
      </c>
      <c r="AA63" s="109">
        <f t="shared" si="126"/>
        <v>6244.6532396139992</v>
      </c>
      <c r="AB63" s="109">
        <f t="shared" si="126"/>
        <v>4.7841482337000008</v>
      </c>
      <c r="AC63" s="109">
        <f t="shared" si="126"/>
        <v>24.1921051313</v>
      </c>
      <c r="AD63" s="109">
        <f t="shared" si="126"/>
        <v>104.97144751990001</v>
      </c>
      <c r="AE63" s="109">
        <f t="shared" si="126"/>
        <v>60.276605605600004</v>
      </c>
      <c r="AF63" s="109">
        <f t="shared" si="126"/>
        <v>115.09430355320001</v>
      </c>
      <c r="AG63" s="109">
        <f t="shared" si="126"/>
        <v>22.263180817900004</v>
      </c>
      <c r="AH63" s="109">
        <f t="shared" si="126"/>
        <v>68.626480426200018</v>
      </c>
      <c r="AI63" s="109">
        <f t="shared" si="126"/>
        <v>6.2708722529999994</v>
      </c>
      <c r="AJ63" s="109">
        <f t="shared" si="126"/>
        <v>2.1799395395000003</v>
      </c>
      <c r="AK63" s="109">
        <f t="shared" si="126"/>
        <v>4.973E-3</v>
      </c>
      <c r="AL63" s="109">
        <f t="shared" si="126"/>
        <v>513.60345675570011</v>
      </c>
      <c r="AM63" s="109">
        <f t="shared" si="126"/>
        <v>0.21281750105000002</v>
      </c>
      <c r="AN63" s="109">
        <f t="shared" si="126"/>
        <v>1.5917053241999999</v>
      </c>
      <c r="AO63" s="109">
        <f t="shared" si="126"/>
        <v>217.82691691469998</v>
      </c>
      <c r="AP63" s="109">
        <f t="shared" si="126"/>
        <v>2.2034559683000001</v>
      </c>
      <c r="AQ63" s="109">
        <f t="shared" si="126"/>
        <v>3.8983464702999998E-4</v>
      </c>
      <c r="AR63" s="109">
        <f t="shared" si="126"/>
        <v>3.4347372645000002E-3</v>
      </c>
      <c r="AS63" s="109">
        <f t="shared" si="126"/>
        <v>0</v>
      </c>
      <c r="AT63" s="109">
        <f t="shared" si="126"/>
        <v>4.2454669181197007E-3</v>
      </c>
      <c r="AU63" s="109">
        <f t="shared" si="126"/>
        <v>1.254116758561244</v>
      </c>
      <c r="AV63" s="109">
        <f t="shared" si="126"/>
        <v>2.5426597757546681</v>
      </c>
      <c r="AW63" s="109">
        <f t="shared" si="126"/>
        <v>19.489850848799996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G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140625" style="22" customWidth="1"/>
    <col min="2" max="67" width="9.140625" style="109" customWidth="1"/>
    <col min="68" max="68" width="11.140625" style="109" customWidth="1"/>
    <col min="69" max="69" width="15.140625" style="109" bestFit="1" customWidth="1"/>
    <col min="70" max="199" width="9.140625" style="109" customWidth="1"/>
    <col min="200" max="200" width="9.140625" style="22"/>
    <col min="201" max="202" width="9.140625" style="22" customWidth="1"/>
    <col min="203" max="16384" width="9.140625" style="22"/>
  </cols>
  <sheetData>
    <row r="1" spans="1:267" x14ac:dyDescent="0.25">
      <c r="B1" s="109" t="s">
        <v>672</v>
      </c>
      <c r="BQ1" s="109" t="s">
        <v>644</v>
      </c>
      <c r="GT1" s="22" t="s">
        <v>367</v>
      </c>
    </row>
    <row r="2" spans="1:267" x14ac:dyDescent="0.25">
      <c r="A2" s="22" t="s">
        <v>228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490</v>
      </c>
      <c r="L2" s="109" t="s">
        <v>413</v>
      </c>
      <c r="M2" s="109" t="s">
        <v>64</v>
      </c>
      <c r="N2" s="109" t="s">
        <v>369</v>
      </c>
      <c r="O2" s="109" t="s">
        <v>316</v>
      </c>
      <c r="P2" s="109" t="s">
        <v>370</v>
      </c>
      <c r="Q2" s="109" t="s">
        <v>371</v>
      </c>
      <c r="R2" s="109" t="s">
        <v>372</v>
      </c>
      <c r="S2" s="109" t="s">
        <v>225</v>
      </c>
      <c r="T2" s="109" t="s">
        <v>373</v>
      </c>
      <c r="U2" s="109" t="s">
        <v>374</v>
      </c>
      <c r="V2" s="109" t="s">
        <v>375</v>
      </c>
      <c r="W2" s="109" t="s">
        <v>376</v>
      </c>
      <c r="X2" s="109" t="s">
        <v>377</v>
      </c>
      <c r="Y2" s="109" t="s">
        <v>378</v>
      </c>
      <c r="Z2" s="109" t="s">
        <v>398</v>
      </c>
      <c r="AA2" s="109" t="s">
        <v>65</v>
      </c>
      <c r="AB2" s="109" t="s">
        <v>66</v>
      </c>
      <c r="AC2" s="109" t="s">
        <v>420</v>
      </c>
      <c r="AD2" s="109" t="s">
        <v>318</v>
      </c>
      <c r="AE2" s="109" t="s">
        <v>402</v>
      </c>
      <c r="AF2" s="109" t="s">
        <v>379</v>
      </c>
      <c r="AG2" s="109" t="s">
        <v>399</v>
      </c>
      <c r="AH2" s="109" t="s">
        <v>321</v>
      </c>
      <c r="AI2" s="109" t="s">
        <v>380</v>
      </c>
      <c r="AJ2" s="109" t="s">
        <v>67</v>
      </c>
      <c r="AK2" s="109" t="s">
        <v>317</v>
      </c>
      <c r="AL2" s="109" t="s">
        <v>322</v>
      </c>
      <c r="AM2" s="109" t="s">
        <v>382</v>
      </c>
      <c r="AN2" s="109" t="s">
        <v>383</v>
      </c>
      <c r="AO2" s="109" t="s">
        <v>387</v>
      </c>
      <c r="AP2" s="109" t="s">
        <v>400</v>
      </c>
      <c r="AQ2" s="109" t="s">
        <v>319</v>
      </c>
      <c r="AR2" s="109" t="s">
        <v>401</v>
      </c>
      <c r="AS2" s="109" t="s">
        <v>384</v>
      </c>
      <c r="AT2" s="109" t="s">
        <v>385</v>
      </c>
      <c r="AU2" s="109" t="s">
        <v>478</v>
      </c>
      <c r="AV2" s="109" t="s">
        <v>323</v>
      </c>
      <c r="AW2" s="109" t="s">
        <v>386</v>
      </c>
      <c r="AX2" s="109" t="s">
        <v>381</v>
      </c>
      <c r="AY2" s="109" t="s">
        <v>388</v>
      </c>
      <c r="AZ2" s="109" t="s">
        <v>324</v>
      </c>
      <c r="BA2" s="109" t="s">
        <v>325</v>
      </c>
      <c r="BB2" s="109" t="s">
        <v>326</v>
      </c>
      <c r="BC2" s="109" t="s">
        <v>327</v>
      </c>
      <c r="BD2" s="109" t="s">
        <v>328</v>
      </c>
      <c r="BE2" s="109" t="s">
        <v>491</v>
      </c>
      <c r="BF2" s="109" t="s">
        <v>493</v>
      </c>
      <c r="BG2" s="109" t="s">
        <v>494</v>
      </c>
      <c r="BH2" s="109" t="s">
        <v>492</v>
      </c>
      <c r="BI2" s="109" t="s">
        <v>480</v>
      </c>
      <c r="BJ2" s="109" t="s">
        <v>481</v>
      </c>
      <c r="BK2" s="109" t="s">
        <v>466</v>
      </c>
      <c r="BL2" s="109" t="s">
        <v>468</v>
      </c>
      <c r="BM2" s="109" t="s">
        <v>495</v>
      </c>
      <c r="BN2" s="109" t="s">
        <v>474</v>
      </c>
      <c r="BO2" s="109" t="s">
        <v>426</v>
      </c>
      <c r="BQ2" s="109" t="s">
        <v>226</v>
      </c>
      <c r="BR2" s="109" t="s">
        <v>603</v>
      </c>
      <c r="BS2" s="109" t="s">
        <v>463</v>
      </c>
      <c r="BT2" s="109" t="s">
        <v>497</v>
      </c>
      <c r="BU2" s="109" t="s">
        <v>177</v>
      </c>
      <c r="BV2" s="109" t="s">
        <v>499</v>
      </c>
      <c r="BW2" s="109" t="s">
        <v>389</v>
      </c>
      <c r="BX2" s="109" t="s">
        <v>129</v>
      </c>
      <c r="BY2" s="109" t="s">
        <v>130</v>
      </c>
      <c r="BZ2" s="109" t="s">
        <v>131</v>
      </c>
      <c r="CA2" s="109" t="s">
        <v>559</v>
      </c>
      <c r="CB2" s="109" t="s">
        <v>414</v>
      </c>
      <c r="CC2" s="109" t="s">
        <v>415</v>
      </c>
      <c r="CD2" s="109" t="s">
        <v>464</v>
      </c>
      <c r="CE2" s="109" t="s">
        <v>600</v>
      </c>
      <c r="CF2" s="109" t="s">
        <v>341</v>
      </c>
      <c r="CG2" s="109" t="s">
        <v>342</v>
      </c>
      <c r="CH2" s="109" t="s">
        <v>390</v>
      </c>
      <c r="CI2" s="109" t="s">
        <v>178</v>
      </c>
      <c r="CJ2" s="109" t="s">
        <v>343</v>
      </c>
      <c r="CK2" s="109" t="s">
        <v>344</v>
      </c>
      <c r="CL2" s="109" t="s">
        <v>371</v>
      </c>
      <c r="CM2" s="109" t="s">
        <v>500</v>
      </c>
      <c r="CN2" s="109" t="s">
        <v>132</v>
      </c>
      <c r="CO2" s="109" t="s">
        <v>372</v>
      </c>
      <c r="CP2" s="109" t="s">
        <v>492</v>
      </c>
      <c r="CQ2" s="109" t="s">
        <v>329</v>
      </c>
      <c r="CR2" s="109" t="s">
        <v>330</v>
      </c>
      <c r="CS2" s="109" t="s">
        <v>133</v>
      </c>
      <c r="CT2" s="109" t="s">
        <v>374</v>
      </c>
      <c r="CU2" s="109" t="s">
        <v>391</v>
      </c>
      <c r="CV2" s="109" t="s">
        <v>375</v>
      </c>
      <c r="CW2" s="109" t="s">
        <v>392</v>
      </c>
      <c r="CX2" s="109" t="s">
        <v>393</v>
      </c>
      <c r="CY2" s="109" t="s">
        <v>394</v>
      </c>
      <c r="CZ2" s="109" t="s">
        <v>59</v>
      </c>
      <c r="DA2" s="109" t="s">
        <v>395</v>
      </c>
      <c r="DB2" s="109" t="s">
        <v>396</v>
      </c>
      <c r="DC2" s="109" t="s">
        <v>331</v>
      </c>
      <c r="DD2" s="109" t="s">
        <v>416</v>
      </c>
      <c r="DE2" s="109" t="s">
        <v>332</v>
      </c>
      <c r="DF2" s="109" t="s">
        <v>417</v>
      </c>
      <c r="DG2" s="109" t="s">
        <v>418</v>
      </c>
      <c r="DH2" s="109" t="s">
        <v>419</v>
      </c>
      <c r="DI2" s="109" t="s">
        <v>134</v>
      </c>
      <c r="DJ2" s="109" t="s">
        <v>135</v>
      </c>
      <c r="DK2" s="109" t="s">
        <v>465</v>
      </c>
      <c r="DL2" s="109" t="s">
        <v>466</v>
      </c>
      <c r="DM2" s="109" t="s">
        <v>136</v>
      </c>
      <c r="DN2" s="109" t="s">
        <v>398</v>
      </c>
      <c r="DO2" s="109" t="s">
        <v>604</v>
      </c>
      <c r="DP2" s="109" t="s">
        <v>137</v>
      </c>
      <c r="DQ2" s="109" t="s">
        <v>138</v>
      </c>
      <c r="DR2" s="109" t="s">
        <v>66</v>
      </c>
      <c r="DS2" s="109" t="s">
        <v>404</v>
      </c>
      <c r="DT2" s="109" t="s">
        <v>468</v>
      </c>
      <c r="DU2" s="109" t="s">
        <v>333</v>
      </c>
      <c r="DV2" s="109" t="s">
        <v>334</v>
      </c>
      <c r="DW2" s="109" t="s">
        <v>139</v>
      </c>
      <c r="DX2" s="109" t="s">
        <v>402</v>
      </c>
      <c r="DY2" s="109" t="s">
        <v>140</v>
      </c>
      <c r="DZ2" s="109" t="s">
        <v>141</v>
      </c>
      <c r="EA2" s="109" t="s">
        <v>601</v>
      </c>
      <c r="EB2" s="109" t="s">
        <v>470</v>
      </c>
      <c r="EC2" s="109" t="s">
        <v>345</v>
      </c>
      <c r="ED2" s="109" t="s">
        <v>346</v>
      </c>
      <c r="EE2" s="109" t="s">
        <v>405</v>
      </c>
      <c r="EF2" s="109" t="s">
        <v>335</v>
      </c>
      <c r="EG2" s="109" t="s">
        <v>336</v>
      </c>
      <c r="EH2" s="109" t="s">
        <v>142</v>
      </c>
      <c r="EI2" s="109" t="s">
        <v>498</v>
      </c>
      <c r="EJ2" s="109" t="s">
        <v>482</v>
      </c>
      <c r="EK2" s="109" t="s">
        <v>57</v>
      </c>
      <c r="EL2" s="109" t="s">
        <v>126</v>
      </c>
      <c r="EM2" s="109" t="s">
        <v>337</v>
      </c>
      <c r="EN2" s="109" t="s">
        <v>338</v>
      </c>
      <c r="EO2" s="109" t="s">
        <v>642</v>
      </c>
      <c r="EP2" s="109" t="s">
        <v>143</v>
      </c>
      <c r="EQ2" s="109" t="s">
        <v>144</v>
      </c>
      <c r="ER2" s="109" t="s">
        <v>60</v>
      </c>
      <c r="ES2" s="109" t="s">
        <v>145</v>
      </c>
      <c r="ET2" s="109" t="s">
        <v>146</v>
      </c>
      <c r="EU2" s="109" t="s">
        <v>323</v>
      </c>
      <c r="EV2" s="109" t="s">
        <v>386</v>
      </c>
      <c r="EW2" s="109" t="s">
        <v>381</v>
      </c>
      <c r="EX2" s="109" t="s">
        <v>388</v>
      </c>
      <c r="EY2" s="109" t="s">
        <v>324</v>
      </c>
      <c r="EZ2" s="109" t="s">
        <v>325</v>
      </c>
      <c r="FA2" s="109" t="s">
        <v>326</v>
      </c>
      <c r="FB2" s="109" t="s">
        <v>327</v>
      </c>
      <c r="FC2" s="109" t="s">
        <v>328</v>
      </c>
      <c r="FD2" s="109" t="s">
        <v>147</v>
      </c>
      <c r="FE2" s="109" t="s">
        <v>148</v>
      </c>
      <c r="FF2" s="109" t="s">
        <v>149</v>
      </c>
      <c r="FG2" s="109" t="s">
        <v>150</v>
      </c>
      <c r="FH2" s="109" t="s">
        <v>151</v>
      </c>
      <c r="FI2" s="109" t="s">
        <v>152</v>
      </c>
      <c r="FJ2" s="109" t="s">
        <v>153</v>
      </c>
      <c r="FK2" s="109" t="s">
        <v>339</v>
      </c>
      <c r="FL2" s="109" t="s">
        <v>154</v>
      </c>
      <c r="FM2" s="109" t="s">
        <v>54</v>
      </c>
      <c r="FN2" s="109" t="s">
        <v>53</v>
      </c>
      <c r="FO2" s="109" t="s">
        <v>155</v>
      </c>
      <c r="FP2" s="109" t="s">
        <v>157</v>
      </c>
      <c r="FQ2" s="109" t="s">
        <v>158</v>
      </c>
      <c r="FR2" s="109" t="s">
        <v>159</v>
      </c>
      <c r="FS2" s="109" t="s">
        <v>160</v>
      </c>
      <c r="FT2" s="109" t="s">
        <v>161</v>
      </c>
      <c r="FU2" s="109" t="s">
        <v>162</v>
      </c>
      <c r="FV2" s="109" t="s">
        <v>163</v>
      </c>
      <c r="FW2" s="109" t="s">
        <v>164</v>
      </c>
      <c r="FX2" s="109" t="s">
        <v>397</v>
      </c>
      <c r="FY2" s="109" t="s">
        <v>473</v>
      </c>
      <c r="FZ2" s="109" t="s">
        <v>165</v>
      </c>
      <c r="GA2" s="109" t="s">
        <v>166</v>
      </c>
      <c r="GB2" s="109" t="s">
        <v>167</v>
      </c>
      <c r="GC2" s="109" t="s">
        <v>387</v>
      </c>
      <c r="GD2" s="109" t="s">
        <v>61</v>
      </c>
      <c r="GE2" s="109" t="s">
        <v>483</v>
      </c>
      <c r="GF2" s="109" t="s">
        <v>474</v>
      </c>
      <c r="GG2" s="109" t="s">
        <v>168</v>
      </c>
      <c r="GH2" s="109" t="s">
        <v>169</v>
      </c>
      <c r="GI2" s="109" t="s">
        <v>170</v>
      </c>
      <c r="GJ2" s="109" t="s">
        <v>340</v>
      </c>
      <c r="GK2" s="109" t="s">
        <v>400</v>
      </c>
      <c r="GL2" s="109" t="s">
        <v>406</v>
      </c>
      <c r="GM2" s="109" t="s">
        <v>171</v>
      </c>
      <c r="GN2" s="109" t="s">
        <v>172</v>
      </c>
      <c r="GO2" s="109" t="s">
        <v>173</v>
      </c>
      <c r="GP2" s="109" t="s">
        <v>478</v>
      </c>
      <c r="GQ2" s="109" t="s">
        <v>484</v>
      </c>
      <c r="GS2" s="22" t="s">
        <v>139</v>
      </c>
      <c r="GT2" s="22" t="s">
        <v>59</v>
      </c>
      <c r="GU2" s="22" t="s">
        <v>57</v>
      </c>
      <c r="GV2" s="22" t="s">
        <v>60</v>
      </c>
      <c r="GW2" s="22" t="s">
        <v>54</v>
      </c>
      <c r="GX2" s="22" t="s">
        <v>53</v>
      </c>
      <c r="GY2" s="22" t="s">
        <v>61</v>
      </c>
      <c r="GZ2" s="22" t="s">
        <v>62</v>
      </c>
      <c r="HA2" s="22" t="s">
        <v>63</v>
      </c>
      <c r="HB2" s="22" t="s">
        <v>315</v>
      </c>
      <c r="HC2" s="22" t="s">
        <v>368</v>
      </c>
      <c r="HD2" s="22" t="s">
        <v>413</v>
      </c>
      <c r="HE2" s="22" t="s">
        <v>64</v>
      </c>
      <c r="HF2" s="22" t="s">
        <v>369</v>
      </c>
      <c r="HG2" s="22" t="s">
        <v>316</v>
      </c>
      <c r="HH2" s="22" t="s">
        <v>370</v>
      </c>
      <c r="HI2" s="22" t="s">
        <v>371</v>
      </c>
      <c r="HJ2" s="22" t="s">
        <v>372</v>
      </c>
      <c r="HK2" s="22" t="s">
        <v>225</v>
      </c>
      <c r="HL2" s="22" t="s">
        <v>373</v>
      </c>
      <c r="HM2" s="22" t="s">
        <v>374</v>
      </c>
      <c r="HN2" s="22" t="s">
        <v>375</v>
      </c>
      <c r="HO2" s="22" t="s">
        <v>376</v>
      </c>
      <c r="HP2" s="22" t="s">
        <v>377</v>
      </c>
      <c r="HQ2" s="22" t="s">
        <v>378</v>
      </c>
      <c r="HR2" s="22" t="s">
        <v>398</v>
      </c>
      <c r="HS2" s="22" t="s">
        <v>65</v>
      </c>
      <c r="HT2" s="22" t="s">
        <v>66</v>
      </c>
      <c r="HU2" s="22" t="s">
        <v>403</v>
      </c>
      <c r="HV2" s="22" t="s">
        <v>318</v>
      </c>
      <c r="HW2" s="22" t="s">
        <v>402</v>
      </c>
      <c r="HX2" s="22" t="s">
        <v>379</v>
      </c>
      <c r="HY2" s="22" t="s">
        <v>399</v>
      </c>
      <c r="HZ2" s="22" t="s">
        <v>321</v>
      </c>
      <c r="IA2" s="22" t="s">
        <v>380</v>
      </c>
      <c r="IB2" s="22" t="s">
        <v>67</v>
      </c>
      <c r="IC2" s="22" t="s">
        <v>317</v>
      </c>
      <c r="ID2" s="22" t="s">
        <v>322</v>
      </c>
      <c r="IE2" s="22" t="s">
        <v>382</v>
      </c>
      <c r="IF2" s="22" t="s">
        <v>383</v>
      </c>
      <c r="IG2" s="22" t="s">
        <v>387</v>
      </c>
      <c r="IH2" s="22" t="s">
        <v>400</v>
      </c>
      <c r="II2" s="22" t="s">
        <v>319</v>
      </c>
      <c r="IJ2" s="22" t="s">
        <v>401</v>
      </c>
      <c r="IK2" s="22" t="s">
        <v>384</v>
      </c>
      <c r="IL2" s="22" t="s">
        <v>385</v>
      </c>
      <c r="IM2" s="22" t="s">
        <v>478</v>
      </c>
      <c r="IN2" s="22" t="s">
        <v>323</v>
      </c>
      <c r="IO2" s="22" t="s">
        <v>386</v>
      </c>
      <c r="IP2" s="22" t="s">
        <v>381</v>
      </c>
      <c r="IQ2" s="22" t="s">
        <v>388</v>
      </c>
      <c r="IR2" s="22" t="s">
        <v>324</v>
      </c>
      <c r="IS2" s="22" t="s">
        <v>325</v>
      </c>
      <c r="IT2" s="22" t="s">
        <v>326</v>
      </c>
      <c r="IU2" s="22" t="s">
        <v>327</v>
      </c>
      <c r="IV2" s="22" t="s">
        <v>328</v>
      </c>
      <c r="IW2" s="22" t="s">
        <v>491</v>
      </c>
      <c r="IX2" s="22" t="s">
        <v>493</v>
      </c>
      <c r="IY2" s="22" t="s">
        <v>494</v>
      </c>
      <c r="IZ2" s="22" t="s">
        <v>492</v>
      </c>
      <c r="JA2" s="22" t="s">
        <v>480</v>
      </c>
      <c r="JB2" s="22" t="s">
        <v>481</v>
      </c>
      <c r="JC2" s="22" t="s">
        <v>466</v>
      </c>
      <c r="JD2" s="22" t="s">
        <v>468</v>
      </c>
      <c r="JE2" s="22" t="s">
        <v>495</v>
      </c>
      <c r="JF2" s="22" t="s">
        <v>474</v>
      </c>
      <c r="JG2" s="22" t="s">
        <v>426</v>
      </c>
    </row>
    <row r="3" spans="1:267" x14ac:dyDescent="0.25">
      <c r="A3" s="22" t="s">
        <v>0</v>
      </c>
      <c r="B3" s="109">
        <v>61290.555166999999</v>
      </c>
      <c r="C3" s="109">
        <v>2023.7504896999999</v>
      </c>
      <c r="D3" s="109">
        <v>44841.920122000003</v>
      </c>
      <c r="E3" s="109">
        <v>14933.061179</v>
      </c>
      <c r="F3" s="109">
        <v>11135.135483</v>
      </c>
      <c r="G3" s="109">
        <v>40113.569737999998</v>
      </c>
      <c r="H3" s="109">
        <v>20248.921567000001</v>
      </c>
      <c r="I3" s="109">
        <v>384.55335196999999</v>
      </c>
      <c r="J3" s="109">
        <v>59.891739393999998</v>
      </c>
      <c r="K3" s="109">
        <v>70.544326237000007</v>
      </c>
      <c r="L3" s="109">
        <v>0.46028704149999999</v>
      </c>
      <c r="M3" s="109">
        <v>110.22941528</v>
      </c>
      <c r="N3" s="109">
        <v>0.13427994539999999</v>
      </c>
      <c r="O3" s="109">
        <v>3.9196475921</v>
      </c>
      <c r="P3" s="109">
        <v>0.52882320270000005</v>
      </c>
      <c r="Q3" s="109">
        <v>2.9159403767000001</v>
      </c>
      <c r="R3" s="109">
        <v>16.766449763000001</v>
      </c>
      <c r="S3" s="109">
        <v>31.568390820000001</v>
      </c>
      <c r="T3" s="109">
        <v>0.73267841030000003</v>
      </c>
      <c r="U3" s="109">
        <v>1.5281598603</v>
      </c>
      <c r="V3" s="109">
        <v>63.801513444000001</v>
      </c>
      <c r="W3" s="109">
        <v>2.0462227020000001</v>
      </c>
      <c r="X3" s="109">
        <v>2.5899999999999999E-2</v>
      </c>
      <c r="Y3" s="109">
        <v>8.3917196900000005E-2</v>
      </c>
      <c r="Z3" s="109">
        <v>3.5999999999999997E-2</v>
      </c>
      <c r="AA3" s="109">
        <v>251.74502383000001</v>
      </c>
      <c r="AB3" s="109">
        <v>900.48627286999999</v>
      </c>
      <c r="AC3" s="109">
        <v>0.51080999999999999</v>
      </c>
      <c r="AD3" s="109">
        <v>1.4460894986999999</v>
      </c>
      <c r="AF3" s="109">
        <v>4.8025692919000003</v>
      </c>
      <c r="AG3" s="109">
        <v>0.93500000000000005</v>
      </c>
      <c r="AH3" s="109">
        <v>35.095745596999997</v>
      </c>
      <c r="AI3" s="109">
        <v>93.580994419000007</v>
      </c>
      <c r="AJ3" s="109">
        <v>5912.3169236000003</v>
      </c>
      <c r="AK3" s="109">
        <v>20.748703516999999</v>
      </c>
      <c r="AL3" s="109">
        <v>3.2749898255000001</v>
      </c>
      <c r="AM3" s="109">
        <v>34.963233897000002</v>
      </c>
      <c r="AN3" s="109">
        <v>0.98324188069999996</v>
      </c>
      <c r="AO3" s="109">
        <v>0.13400000000000001</v>
      </c>
      <c r="AP3" s="109">
        <v>8.3928000000000003E-2</v>
      </c>
      <c r="AQ3" s="109">
        <v>188.89137532000001</v>
      </c>
      <c r="AR3" s="109">
        <v>3.3727499999999999</v>
      </c>
      <c r="AS3" s="109">
        <v>2.473056175</v>
      </c>
      <c r="AT3" s="109">
        <v>8.4119039450000006</v>
      </c>
      <c r="AU3" s="109">
        <v>354.38186929</v>
      </c>
      <c r="AV3" s="109">
        <v>0.17528189250000001</v>
      </c>
      <c r="AZ3" s="109">
        <v>3.18306E-5</v>
      </c>
      <c r="BA3" s="109">
        <v>9.0013508000000002E-3</v>
      </c>
      <c r="BB3" s="109">
        <v>2.7161568999999998E-3</v>
      </c>
      <c r="BD3" s="109">
        <v>27.044982468000001</v>
      </c>
      <c r="BE3" s="109">
        <v>5.7305710000000003</v>
      </c>
      <c r="BF3" s="109">
        <v>3.6101000000000001</v>
      </c>
      <c r="BG3" s="109">
        <v>80.986540880000007</v>
      </c>
      <c r="BH3" s="109">
        <v>1.247E-2</v>
      </c>
      <c r="BI3" s="109">
        <v>46.471391773000001</v>
      </c>
      <c r="BJ3" s="109">
        <v>45.077249559999998</v>
      </c>
      <c r="BK3" s="109">
        <v>54.021427217999999</v>
      </c>
      <c r="BL3" s="109">
        <v>742.52933116999998</v>
      </c>
      <c r="BM3" s="109">
        <v>33.030721036999999</v>
      </c>
      <c r="BN3" s="109">
        <v>596.58590890000005</v>
      </c>
      <c r="BO3" s="109">
        <v>3.8943227000000002E-3</v>
      </c>
      <c r="BQ3" s="109" t="s">
        <v>0</v>
      </c>
      <c r="BR3" s="109">
        <v>21.213113671514201</v>
      </c>
      <c r="BS3" s="109">
        <v>147.57419797553601</v>
      </c>
      <c r="BT3" s="109">
        <v>5.7305767420096396</v>
      </c>
      <c r="BU3" s="109">
        <v>59.875898895026701</v>
      </c>
      <c r="BV3" s="109">
        <v>3.6101729004646201</v>
      </c>
      <c r="BW3" s="109">
        <v>70.544796517925207</v>
      </c>
      <c r="BX3" s="109">
        <v>415.02994063988399</v>
      </c>
      <c r="BY3" s="109">
        <v>384.52215309381199</v>
      </c>
      <c r="BZ3" s="109">
        <v>92.132790697501605</v>
      </c>
      <c r="CA3" s="109">
        <v>390.54908368630203</v>
      </c>
      <c r="CB3" s="109">
        <v>0.18869495810115799</v>
      </c>
      <c r="CC3" s="109">
        <v>0.27153855336563099</v>
      </c>
      <c r="CD3" s="109">
        <v>110.228268720242</v>
      </c>
      <c r="CE3" s="109">
        <v>3.8946032077956799E-3</v>
      </c>
      <c r="CF3" s="109">
        <v>4.2967748798756401E-2</v>
      </c>
      <c r="CG3" s="109">
        <v>9.1305316060120004E-2</v>
      </c>
      <c r="CH3" s="109">
        <v>8.3920530281783798E-2</v>
      </c>
      <c r="CI3" s="109">
        <v>3.9196472278240102</v>
      </c>
      <c r="CJ3" s="109">
        <v>0.126915936749395</v>
      </c>
      <c r="CK3" s="109">
        <v>0.40189869044351401</v>
      </c>
      <c r="CL3" s="109">
        <v>2.9159431125389901</v>
      </c>
      <c r="CM3" s="109">
        <v>80.985588528060603</v>
      </c>
      <c r="CN3" s="109">
        <v>174569.72695365301</v>
      </c>
      <c r="CO3" s="109">
        <v>16.766502848610202</v>
      </c>
      <c r="CP3" s="109">
        <v>1.24706826149021E-2</v>
      </c>
      <c r="CQ3" s="109">
        <v>0.21247153479125</v>
      </c>
      <c r="CR3" s="109">
        <v>0.52019073291004403</v>
      </c>
      <c r="CS3" s="109">
        <v>31.568437237235401</v>
      </c>
      <c r="CT3" s="109">
        <v>1.5281590476511799</v>
      </c>
      <c r="CU3" s="109">
        <v>93.580503051753595</v>
      </c>
      <c r="CV3" s="109">
        <v>63.801415703097</v>
      </c>
      <c r="CW3" s="109">
        <v>2.4730428517915199</v>
      </c>
      <c r="CX3" s="109">
        <v>34.963125037331899</v>
      </c>
      <c r="CY3" s="109">
        <v>8.4119035071402308</v>
      </c>
      <c r="CZ3" s="109">
        <v>61289.337861816501</v>
      </c>
      <c r="DA3" s="109">
        <v>2.0461903555733798</v>
      </c>
      <c r="DB3" s="109">
        <v>2.5900339407066701E-2</v>
      </c>
      <c r="DC3" s="109">
        <v>1.3941230895572501</v>
      </c>
      <c r="DD3" s="109">
        <v>34.763642311105201</v>
      </c>
      <c r="DE3" s="109">
        <v>2.2136996423000799</v>
      </c>
      <c r="DF3" s="109">
        <v>5.1432939257152401E-2</v>
      </c>
      <c r="DG3" s="109">
        <v>7.9155614345475298</v>
      </c>
      <c r="DH3" s="109">
        <v>0.13297883618005099</v>
      </c>
      <c r="DI3" s="109">
        <v>679.50614187326096</v>
      </c>
      <c r="DJ3" s="109">
        <v>320.57742272374099</v>
      </c>
      <c r="DK3" s="109">
        <v>230.19365863624199</v>
      </c>
      <c r="DL3" s="109">
        <v>53.997484208432802</v>
      </c>
      <c r="DM3" s="109">
        <v>252.507683830155</v>
      </c>
      <c r="DN3" s="109">
        <v>3.5999780738107397E-2</v>
      </c>
      <c r="DO3" s="109">
        <v>12.4521966909866</v>
      </c>
      <c r="DP3" s="109">
        <v>251.63123339727801</v>
      </c>
      <c r="DQ3" s="109">
        <v>251.63123339727801</v>
      </c>
      <c r="DR3" s="109">
        <v>900.48371162635999</v>
      </c>
      <c r="DS3" s="109">
        <v>0.51081146987659698</v>
      </c>
      <c r="DT3" s="109">
        <v>742.517683559548</v>
      </c>
      <c r="DU3" s="109">
        <v>0.29625266782880499</v>
      </c>
      <c r="DV3" s="109">
        <v>1.0770617441941299</v>
      </c>
      <c r="DW3" s="109">
        <v>0</v>
      </c>
      <c r="DX3" s="109">
        <v>0</v>
      </c>
      <c r="DY3" s="109">
        <v>348.84787454086103</v>
      </c>
      <c r="DZ3" s="109">
        <v>47.933286505760002</v>
      </c>
      <c r="EA3" s="109">
        <v>1782.0322062049399</v>
      </c>
      <c r="EB3" s="109">
        <v>46.135682683344598</v>
      </c>
      <c r="EC3" s="109">
        <v>1.24863373381945</v>
      </c>
      <c r="ED3" s="109">
        <v>3.55380005944762</v>
      </c>
      <c r="EE3" s="109">
        <v>0.935017695062204</v>
      </c>
      <c r="EF3" s="109">
        <v>11.581331131297301</v>
      </c>
      <c r="EG3" s="109">
        <v>23.513737998842601</v>
      </c>
      <c r="EH3" s="109">
        <v>5916.8087657822998</v>
      </c>
      <c r="EI3" s="109">
        <v>33.030584864997699</v>
      </c>
      <c r="EJ3" s="109">
        <v>20.748689643223901</v>
      </c>
      <c r="EK3" s="109">
        <v>2023.7439280747601</v>
      </c>
      <c r="EL3" s="109">
        <v>0</v>
      </c>
      <c r="EM3" s="109">
        <v>1.3426242281893901</v>
      </c>
      <c r="EN3" s="109">
        <v>1.9320651952798999</v>
      </c>
      <c r="EO3" s="109">
        <v>30197.436691027699</v>
      </c>
      <c r="EP3" s="109">
        <v>40353.204066590602</v>
      </c>
      <c r="EQ3" s="109">
        <v>4483.6865673244101</v>
      </c>
      <c r="ER3" s="109">
        <v>44836.890633914998</v>
      </c>
      <c r="ES3" s="109">
        <v>0.25897599301406499</v>
      </c>
      <c r="ET3" s="109">
        <v>464.58784397187299</v>
      </c>
      <c r="EU3" s="109">
        <v>0.175278318848923</v>
      </c>
      <c r="EV3" s="109">
        <v>0</v>
      </c>
      <c r="EW3" s="109">
        <v>0</v>
      </c>
      <c r="EX3" s="109">
        <v>0</v>
      </c>
      <c r="EY3" s="109">
        <v>3.1830941388581202E-5</v>
      </c>
      <c r="EZ3" s="109">
        <v>9.0012056864887495E-3</v>
      </c>
      <c r="FA3" s="109">
        <v>2.7159307131324299E-3</v>
      </c>
      <c r="FB3" s="109">
        <v>0</v>
      </c>
      <c r="FC3" s="109">
        <v>27.045081987279399</v>
      </c>
      <c r="FD3" s="109">
        <v>99.742040863109494</v>
      </c>
      <c r="FE3" s="109">
        <v>6688.2282020697803</v>
      </c>
      <c r="FF3" s="109">
        <v>340.21952094666398</v>
      </c>
      <c r="FG3" s="109">
        <v>398.02361401478203</v>
      </c>
      <c r="FH3" s="109">
        <v>379.309287055011</v>
      </c>
      <c r="FI3" s="109">
        <v>246.10065653279099</v>
      </c>
      <c r="FJ3" s="109">
        <v>84.196850710880199</v>
      </c>
      <c r="FK3" s="109">
        <v>7.2773597603741594E-2</v>
      </c>
      <c r="FL3" s="109">
        <v>357.43607461333602</v>
      </c>
      <c r="FM3" s="109">
        <v>14929.9465267945</v>
      </c>
      <c r="FN3" s="109">
        <v>11132.673158573099</v>
      </c>
      <c r="FO3" s="109">
        <v>3797.2733682214798</v>
      </c>
      <c r="FP3" s="109">
        <v>40.586299970898999</v>
      </c>
      <c r="FQ3" s="109">
        <v>20.451795361310001</v>
      </c>
      <c r="FR3" s="109">
        <v>3202.98152140412</v>
      </c>
      <c r="FS3" s="109">
        <v>793.72934318832301</v>
      </c>
      <c r="FT3" s="109">
        <v>687.10736820130398</v>
      </c>
      <c r="FU3" s="109">
        <v>70.796786618164901</v>
      </c>
      <c r="FV3" s="109">
        <v>122.14698420696899</v>
      </c>
      <c r="FW3" s="109">
        <v>1721.13608338155</v>
      </c>
      <c r="FX3" s="109">
        <v>0.98246149736271904</v>
      </c>
      <c r="FY3" s="109">
        <v>394.32489393266297</v>
      </c>
      <c r="FZ3" s="109">
        <v>451.59307108252398</v>
      </c>
      <c r="GA3" s="109">
        <v>2097.5503287697602</v>
      </c>
      <c r="GB3" s="109">
        <v>19.565531651592501</v>
      </c>
      <c r="GC3" s="109">
        <v>0.133998454604078</v>
      </c>
      <c r="GD3" s="109">
        <v>40113.039526122702</v>
      </c>
      <c r="GE3" s="109">
        <v>3627.15232721865</v>
      </c>
      <c r="GF3" s="109">
        <v>596.58349253799804</v>
      </c>
      <c r="GG3" s="109">
        <v>53.413316976109499</v>
      </c>
      <c r="GH3" s="109">
        <v>2055.2877010205898</v>
      </c>
      <c r="GI3" s="109">
        <v>1008.58752620495</v>
      </c>
      <c r="GJ3" s="109">
        <v>188.88913321897999</v>
      </c>
      <c r="GK3" s="109">
        <v>8.3928435150940006E-2</v>
      </c>
      <c r="GL3" s="109">
        <v>3.37274551498867</v>
      </c>
      <c r="GM3" s="109">
        <v>7.5440920755549801</v>
      </c>
      <c r="GN3" s="109">
        <v>2963.1165499602798</v>
      </c>
      <c r="GO3" s="109">
        <v>20248.474166790598</v>
      </c>
      <c r="GP3" s="109">
        <v>354.26784263342898</v>
      </c>
      <c r="GQ3" s="109">
        <v>1101.99658152304</v>
      </c>
      <c r="GS3" s="30">
        <f>DW3/ER3</f>
        <v>0</v>
      </c>
      <c r="GT3" s="45">
        <f>(CZ3-B3)/(B3+1E-50)</f>
        <v>-1.9861219729224712E-5</v>
      </c>
      <c r="GU3" s="45">
        <f>(EK3-C3)/(C3+1E-50)</f>
        <v>-3.2423094018649455E-6</v>
      </c>
      <c r="GV3" s="45">
        <f>(ER3-D3)/(D3+1E-50)</f>
        <v>-1.1216040863820218E-4</v>
      </c>
      <c r="GW3" s="45">
        <f>(FM3-E3)/(E3+1E-50)</f>
        <v>-2.0857426137653497E-4</v>
      </c>
      <c r="GX3" s="45">
        <f>(FN3-F3)/(F3+1E-50)</f>
        <v>-2.2113107026490615E-4</v>
      </c>
      <c r="GY3" s="45">
        <f>(GD3-G3)/(G3+1E-50)</f>
        <v>-1.3217768469850777E-5</v>
      </c>
      <c r="GZ3" s="45">
        <f>(GO3-H3)/(H3+1E-50)</f>
        <v>-2.2095014192366721E-5</v>
      </c>
      <c r="HA3" s="45">
        <f>(BY3-I3)/(I3+1E-50)</f>
        <v>-8.1130163157267499E-5</v>
      </c>
      <c r="HB3" s="45">
        <f>(BU3-J3)/(J3+1E-50)</f>
        <v>-2.644855389670669E-4</v>
      </c>
      <c r="HC3" s="45">
        <f>(BW3-K3)/(K3+1E-50)</f>
        <v>6.6664599449084911E-6</v>
      </c>
      <c r="HD3" s="45">
        <f>(CC3+CB3-L3)/(L3+1E-50)</f>
        <v>-1.1629706766579339E-4</v>
      </c>
      <c r="HE3" s="45">
        <f>(CD3-M3)/(M3+1E-50)</f>
        <v>-1.0401577066212746E-5</v>
      </c>
      <c r="HF3" s="45">
        <f>(CF3+CG3-N3)/(N3+1E-50)</f>
        <v>-5.1240273468098072E-5</v>
      </c>
      <c r="HG3" s="45">
        <f>(CI3-O3)/(O3+1E-50)</f>
        <v>-9.2935903358053094E-8</v>
      </c>
      <c r="HH3" s="45">
        <f>(CJ3+CK3-P3)/(P3+1E-50)</f>
        <v>-1.6216208077117668E-5</v>
      </c>
      <c r="HI3" s="45">
        <f>(CL3-Q3)/(Q3+1E-50)</f>
        <v>9.3823557294962033E-7</v>
      </c>
      <c r="HJ3" s="45">
        <f>(CO3-R3)/(R3+1E-50)</f>
        <v>3.1661807330349559E-6</v>
      </c>
      <c r="HK3" s="45">
        <f>(CS3-S3)/(S3+1E-50)</f>
        <v>1.4703706522134332E-6</v>
      </c>
      <c r="HL3" s="45">
        <f>(CQ3+CR3-T3)/(T3+1E-50)</f>
        <v>-2.2032311146387899E-5</v>
      </c>
      <c r="HM3" s="45">
        <f>(CT3-U3)/(U3+1E-50)</f>
        <v>-5.3178259757122654E-7</v>
      </c>
      <c r="HN3" s="45">
        <f>(CV3-V3)/(V3+1E-50)</f>
        <v>-1.5319527347450472E-6</v>
      </c>
      <c r="HO3" s="45">
        <f>(DA3-W3)/(W3+1E-50)</f>
        <v>-1.5807872031082109E-5</v>
      </c>
      <c r="HP3" s="45">
        <f>(DB3-X3)/(X3+1E-50)</f>
        <v>1.3104519949875251E-5</v>
      </c>
      <c r="HQ3" s="45">
        <f>(CH3-Y3)/(Y3+1E-50)</f>
        <v>3.9722272751382579E-5</v>
      </c>
      <c r="HR3" s="45">
        <f>(DN3-Z3)/(Z3+1E-50)</f>
        <v>-6.0906081277937547E-6</v>
      </c>
      <c r="HS3" s="45">
        <f>(DQ3-AA3)/(AA3+1E-50)</f>
        <v>-4.520066811681634E-4</v>
      </c>
      <c r="HT3" s="45">
        <f>(DR3-AB3)/(AB3+1E-50)</f>
        <v>-2.844289487988884E-6</v>
      </c>
      <c r="HU3" s="45">
        <f>(DS3-AC3)/(AC3+1E-50)</f>
        <v>2.877540762697246E-6</v>
      </c>
      <c r="HV3" s="45">
        <f>(DU3+DV3+FK3-AD3)/(AD3+1E-50)</f>
        <v>-1.0297241800398191E-6</v>
      </c>
      <c r="HW3" s="45">
        <f>(DX3-AE3)/(AE3+1E-50)</f>
        <v>0</v>
      </c>
      <c r="HX3" s="45">
        <f>(EC3+ED3-AF3)/(AF3+1E-50)</f>
        <v>-2.8213779894516659E-5</v>
      </c>
      <c r="HY3" s="45">
        <f>(EE3-AG3)/(AG3+1E-50)</f>
        <v>1.8925200218126688E-5</v>
      </c>
      <c r="HZ3" s="45">
        <f>(EF3+EG3-AH3)/(AH3+1E-50)</f>
        <v>-1.9274896389438342E-5</v>
      </c>
      <c r="IA3" s="45">
        <f>(CU3-AI3)/(AI3+1E-50)</f>
        <v>-5.2507162320935641E-6</v>
      </c>
      <c r="IB3" s="45">
        <f>(EH3-AJ3)/(AJ3+1E-50)</f>
        <v>7.5974313291115041E-4</v>
      </c>
      <c r="IC3" s="45">
        <f>(EJ3-AK3)/(AK3+1E-50)</f>
        <v>-6.6865749401508547E-7</v>
      </c>
      <c r="ID3" s="45">
        <f>(EM3+EN3-AL3)/(AL3+1E-50)</f>
        <v>-9.1726095870828524E-5</v>
      </c>
      <c r="IE3" s="45">
        <f>(CX3-AM3)/(AM3+1E-50)</f>
        <v>-3.1135468882431855E-6</v>
      </c>
      <c r="IF3" s="45">
        <f>(FX3-AN3)/(AN3+1E-50)</f>
        <v>-7.9368398824238679E-4</v>
      </c>
      <c r="IG3" s="45">
        <f>(GC3-AO3)/(AO3+1E-50)</f>
        <v>-1.1532805388127501E-5</v>
      </c>
      <c r="IH3" s="45">
        <f>(GK3-AP3)/(AP3+1E-50)</f>
        <v>5.1848124583401278E-6</v>
      </c>
      <c r="II3" s="45">
        <f>(GJ3-AQ3)/(AQ3+1E-50)</f>
        <v>-1.1869790329060151E-5</v>
      </c>
      <c r="IJ3" s="45">
        <f>(GL3-AR3)/(AR3+1E-50)</f>
        <v>-1.3297787650670805E-6</v>
      </c>
      <c r="IK3" s="45">
        <f>(CW3-AS3)/(AS3+1E-50)</f>
        <v>-5.3873456716043074E-6</v>
      </c>
      <c r="IL3" s="45">
        <f>(CY3-AT3)/(AT3+1E-50)</f>
        <v>-5.2052397725658161E-8</v>
      </c>
      <c r="IM3" s="45">
        <f>(GP3-AU3)/(AU3+1E-50)</f>
        <v>-3.2176210594369464E-4</v>
      </c>
      <c r="IN3" s="45">
        <f t="shared" ref="IN3:IV3" si="0">(EU3-AV3)/(AV3+1E-50)</f>
        <v>-2.0388021980106017E-5</v>
      </c>
      <c r="IO3" s="45">
        <f t="shared" si="0"/>
        <v>0</v>
      </c>
      <c r="IP3" s="45">
        <f t="shared" si="0"/>
        <v>0</v>
      </c>
      <c r="IQ3" s="45">
        <f t="shared" si="0"/>
        <v>0</v>
      </c>
      <c r="IR3" s="45">
        <f t="shared" si="0"/>
        <v>1.0725169528763684E-5</v>
      </c>
      <c r="IS3" s="45">
        <f t="shared" si="0"/>
        <v>-1.612130384372447E-5</v>
      </c>
      <c r="IT3" s="45">
        <f t="shared" si="0"/>
        <v>-8.3274595650163324E-5</v>
      </c>
      <c r="IU3" s="45">
        <f t="shared" si="0"/>
        <v>0</v>
      </c>
      <c r="IV3" s="45">
        <f t="shared" si="0"/>
        <v>3.679768678586345E-6</v>
      </c>
      <c r="IW3" s="45">
        <f>(BT3-BE3)/(BE3+1E-50)</f>
        <v>1.0019960732220479E-6</v>
      </c>
      <c r="IX3" s="45">
        <f>(BV3-BF3)/(BF3+1E-50)</f>
        <v>2.0193475144747099E-5</v>
      </c>
      <c r="IY3" s="45">
        <f>(CM3-BG3)/(BG3+1E-50)</f>
        <v>-1.1759385313354845E-5</v>
      </c>
      <c r="IZ3" s="45">
        <f>(CP3-BH3)/(BH3+1E-50)</f>
        <v>5.4740569534870675E-5</v>
      </c>
      <c r="JA3" s="45">
        <f>(SUM(DC3:DH3)-BI3)/(BI3+1E-50)</f>
        <v>1.0001841021932539E-6</v>
      </c>
      <c r="JB3" s="45">
        <f>(SUM(DD3:DH3)-BJ3)/(BJ3+1E-50)</f>
        <v>1.4553547666102325E-6</v>
      </c>
      <c r="JC3" s="45">
        <f>(DL3-BK3)/(BK3+1E-50)</f>
        <v>-4.4321319891415069E-4</v>
      </c>
      <c r="JD3" s="45">
        <f>(DT3-BL3)/(BL3+1E-50)</f>
        <v>-1.5686397779896846E-5</v>
      </c>
      <c r="JE3" s="45">
        <f>(EI3-BM3)/(BM3+1E-50)</f>
        <v>-4.1225864293830215E-6</v>
      </c>
      <c r="JF3" s="45">
        <f>(GF3-BN3)/(BN3+1E-50)</f>
        <v>-4.0503169216054023E-6</v>
      </c>
      <c r="JG3" s="45">
        <f>(CE3-BO3)/(BO3+1E-50)</f>
        <v>7.2029931078826341E-5</v>
      </c>
    </row>
    <row r="4" spans="1:267" x14ac:dyDescent="0.25">
      <c r="A4" s="22" t="s">
        <v>2</v>
      </c>
      <c r="B4" s="109">
        <v>7884.4148505000003</v>
      </c>
      <c r="C4" s="109">
        <v>134.96972897000001</v>
      </c>
      <c r="D4" s="109">
        <v>7037.9657999000001</v>
      </c>
      <c r="E4" s="109">
        <v>9532.2932880999997</v>
      </c>
      <c r="F4" s="109">
        <v>2826.0333910999998</v>
      </c>
      <c r="G4" s="109">
        <v>11455.971948</v>
      </c>
      <c r="H4" s="109">
        <v>1610.5844709999999</v>
      </c>
      <c r="I4" s="109">
        <v>2.7543736869000002</v>
      </c>
      <c r="J4" s="109">
        <v>0.53859473459999996</v>
      </c>
      <c r="K4" s="109">
        <v>1.9053264633</v>
      </c>
      <c r="L4" s="109">
        <v>2.9202850669</v>
      </c>
      <c r="M4" s="109">
        <v>15.405521368</v>
      </c>
      <c r="N4" s="109">
        <v>6.8846856999999996E-3</v>
      </c>
      <c r="O4" s="109">
        <v>6.0250790300000003E-2</v>
      </c>
      <c r="P4" s="109">
        <v>0.32508504420000001</v>
      </c>
      <c r="Q4" s="109">
        <v>3.6046911000000002E-3</v>
      </c>
      <c r="R4" s="109">
        <v>3.0504585087999998</v>
      </c>
      <c r="S4" s="109">
        <v>0.51378108</v>
      </c>
      <c r="T4" s="109">
        <v>0.27933187729999998</v>
      </c>
      <c r="U4" s="109">
        <v>0.1239687266</v>
      </c>
      <c r="V4" s="109">
        <v>1.2093490911</v>
      </c>
      <c r="W4" s="109">
        <v>0.2428966098</v>
      </c>
      <c r="X4" s="109">
        <v>2.2554446E-6</v>
      </c>
      <c r="Y4" s="109">
        <v>7.3124797E-3</v>
      </c>
      <c r="Z4" s="109">
        <v>0.22600000000000001</v>
      </c>
      <c r="AA4" s="109">
        <v>16.228261910000001</v>
      </c>
      <c r="AB4" s="109">
        <v>22.672257599999998</v>
      </c>
      <c r="AD4" s="109">
        <v>0.13685827859999999</v>
      </c>
      <c r="AF4" s="109">
        <v>32.718813742999998</v>
      </c>
      <c r="AH4" s="109">
        <v>8.2427495029000006</v>
      </c>
      <c r="AI4" s="109">
        <v>3.6399848762000002</v>
      </c>
      <c r="AJ4" s="109">
        <v>8.0628019179999999</v>
      </c>
      <c r="AK4" s="109">
        <v>5.1594672716999996</v>
      </c>
      <c r="AL4" s="109">
        <v>0.72502334410000002</v>
      </c>
      <c r="AM4" s="109">
        <v>1.5730803740999999</v>
      </c>
      <c r="AN4" s="109">
        <v>6.4631697700000004E-2</v>
      </c>
      <c r="AQ4" s="109">
        <v>25.341350077000001</v>
      </c>
      <c r="AS4" s="109">
        <v>0.58058562459999996</v>
      </c>
      <c r="AT4" s="109">
        <v>1.4615187592000001</v>
      </c>
      <c r="AU4" s="109">
        <v>13.605894064999999</v>
      </c>
      <c r="AV4" s="109">
        <v>0.2127971679</v>
      </c>
      <c r="AW4" s="109">
        <v>1.4881059E-6</v>
      </c>
      <c r="AX4" s="109">
        <v>1.32276E-5</v>
      </c>
      <c r="AZ4" s="109">
        <v>4.8151919999999998E-4</v>
      </c>
      <c r="BA4" s="109">
        <v>5.3855129999999995E-4</v>
      </c>
      <c r="BB4" s="109">
        <v>3.914581E-4</v>
      </c>
      <c r="BD4" s="109">
        <v>0.2376102698</v>
      </c>
      <c r="BG4" s="109">
        <v>9.9152172499999996E-2</v>
      </c>
      <c r="BI4" s="109">
        <v>18.208096587</v>
      </c>
      <c r="BJ4" s="109">
        <v>17.661855436</v>
      </c>
      <c r="BK4" s="109">
        <v>4.2522897313000003</v>
      </c>
      <c r="BL4" s="109">
        <v>6.9105991333999999</v>
      </c>
      <c r="BM4" s="109">
        <v>0.14001917420000001</v>
      </c>
      <c r="BN4" s="109">
        <v>110.60452323</v>
      </c>
      <c r="BO4" s="109">
        <v>1.4552569999999999E-4</v>
      </c>
      <c r="BQ4" s="109" t="s">
        <v>2</v>
      </c>
      <c r="BR4" s="109">
        <v>1.8920401438875201</v>
      </c>
      <c r="BS4" s="109">
        <v>10.591563990762699</v>
      </c>
      <c r="BT4" s="109">
        <v>0</v>
      </c>
      <c r="BU4" s="109">
        <v>0.53857312673972701</v>
      </c>
      <c r="BV4" s="109">
        <v>0</v>
      </c>
      <c r="BW4" s="109">
        <v>1.90531922346611</v>
      </c>
      <c r="BX4" s="109">
        <v>2.8866171339772699</v>
      </c>
      <c r="BY4" s="109">
        <v>2.7543268962308098</v>
      </c>
      <c r="BZ4" s="109">
        <v>9.5280604503590602</v>
      </c>
      <c r="CA4" s="109">
        <v>1.62637691844294</v>
      </c>
      <c r="CB4" s="109">
        <v>1.1972807415642801</v>
      </c>
      <c r="CC4" s="109">
        <v>1.72292809878029</v>
      </c>
      <c r="CD4" s="109">
        <v>15.4054433393633</v>
      </c>
      <c r="CE4" s="109">
        <v>1.45518369372554E-4</v>
      </c>
      <c r="CF4" s="109">
        <v>2.20305400444562E-3</v>
      </c>
      <c r="CG4" s="109">
        <v>4.68152485203128E-3</v>
      </c>
      <c r="CH4" s="109">
        <v>7.3127529871426303E-3</v>
      </c>
      <c r="CI4" s="109">
        <v>6.0251567542359399E-2</v>
      </c>
      <c r="CJ4" s="109">
        <v>7.8021648274607905E-2</v>
      </c>
      <c r="CK4" s="109">
        <v>0.24706096796133201</v>
      </c>
      <c r="CL4" s="109">
        <v>3.6048369625963201E-3</v>
      </c>
      <c r="CM4" s="109">
        <v>9.9150948640023495E-2</v>
      </c>
      <c r="CN4" s="109">
        <v>85506.544773201502</v>
      </c>
      <c r="CO4" s="109">
        <v>3.0504315301038099</v>
      </c>
      <c r="CP4" s="109">
        <v>0</v>
      </c>
      <c r="CQ4" s="109">
        <v>8.0883805253173499E-2</v>
      </c>
      <c r="CR4" s="109">
        <v>0.198025178898461</v>
      </c>
      <c r="CS4" s="109">
        <v>0.513782866846342</v>
      </c>
      <c r="CT4" s="109">
        <v>0.123967499423914</v>
      </c>
      <c r="CU4" s="109">
        <v>3.63999761955044</v>
      </c>
      <c r="CV4" s="109">
        <v>1.2093507959823599</v>
      </c>
      <c r="CW4" s="109">
        <v>0.58058748638425905</v>
      </c>
      <c r="CX4" s="109">
        <v>1.57309952612697</v>
      </c>
      <c r="CY4" s="109">
        <v>1.4615207780110999</v>
      </c>
      <c r="CZ4" s="109">
        <v>7880.2326680220604</v>
      </c>
      <c r="DA4" s="109">
        <v>0.24289756894529099</v>
      </c>
      <c r="DB4" s="109">
        <v>2.2552185878189201E-6</v>
      </c>
      <c r="DC4" s="109">
        <v>0.54623684254038496</v>
      </c>
      <c r="DD4" s="109">
        <v>13.620816591985101</v>
      </c>
      <c r="DE4" s="109">
        <v>0.86735725899347904</v>
      </c>
      <c r="DF4" s="109">
        <v>2.0152260013117401E-2</v>
      </c>
      <c r="DG4" s="109">
        <v>3.10141669009078</v>
      </c>
      <c r="DH4" s="109">
        <v>5.2102921675292201E-2</v>
      </c>
      <c r="DI4" s="109">
        <v>40.2636583335225</v>
      </c>
      <c r="DJ4" s="109">
        <v>222.77578107231</v>
      </c>
      <c r="DK4" s="109">
        <v>5.03625673641187</v>
      </c>
      <c r="DL4" s="109">
        <v>4.2522767815837401</v>
      </c>
      <c r="DM4" s="109">
        <v>23.2257199663241</v>
      </c>
      <c r="DN4" s="109">
        <v>0.226002266846345</v>
      </c>
      <c r="DO4" s="109">
        <v>1.31922439732965</v>
      </c>
      <c r="DP4" s="109">
        <v>16.227590733647698</v>
      </c>
      <c r="DQ4" s="109">
        <v>16.227590733647698</v>
      </c>
      <c r="DR4" s="109">
        <v>22.672266369174899</v>
      </c>
      <c r="DS4" s="109">
        <v>0</v>
      </c>
      <c r="DT4" s="109">
        <v>6.9091965646836</v>
      </c>
      <c r="DU4" s="109">
        <v>2.6020526245154801E-2</v>
      </c>
      <c r="DV4" s="109">
        <v>0.105373629879216</v>
      </c>
      <c r="DW4" s="109">
        <v>0</v>
      </c>
      <c r="DX4" s="109">
        <v>0</v>
      </c>
      <c r="DY4" s="109">
        <v>200.77037926423</v>
      </c>
      <c r="DZ4" s="109">
        <v>1.44708011406808</v>
      </c>
      <c r="EA4" s="109">
        <v>78.101641450603594</v>
      </c>
      <c r="EB4" s="109">
        <v>5.3510061548372096</v>
      </c>
      <c r="EC4" s="109">
        <v>8.5069063881236993</v>
      </c>
      <c r="ED4" s="109">
        <v>24.212143585586201</v>
      </c>
      <c r="EE4" s="109">
        <v>0</v>
      </c>
      <c r="EF4" s="109">
        <v>2.71889729751924</v>
      </c>
      <c r="EG4" s="109">
        <v>5.5201531514630497</v>
      </c>
      <c r="EH4" s="109">
        <v>9.8692003522148202</v>
      </c>
      <c r="EI4" s="109">
        <v>0.140019728325534</v>
      </c>
      <c r="EJ4" s="109">
        <v>5.1594403698606399</v>
      </c>
      <c r="EK4" s="109">
        <v>134.96761125503599</v>
      </c>
      <c r="EL4" s="109">
        <v>0</v>
      </c>
      <c r="EM4" s="109">
        <v>0.29648062994868701</v>
      </c>
      <c r="EN4" s="109">
        <v>0.42664583101572301</v>
      </c>
      <c r="EO4" s="109">
        <v>1947.21049970953</v>
      </c>
      <c r="EP4" s="109">
        <v>6332.8713249429802</v>
      </c>
      <c r="EQ4" s="109">
        <v>703.65297872958399</v>
      </c>
      <c r="ER4" s="109">
        <v>7036.5243036725697</v>
      </c>
      <c r="ES4" s="109">
        <v>4.5134341838080697E-2</v>
      </c>
      <c r="ET4" s="109">
        <v>48.008078480450301</v>
      </c>
      <c r="EU4" s="109">
        <v>0.21280431297255401</v>
      </c>
      <c r="EV4" s="109">
        <v>1.48675133296957E-6</v>
      </c>
      <c r="EW4" s="109">
        <v>1.3215154659744101E-5</v>
      </c>
      <c r="EX4" s="109">
        <v>0</v>
      </c>
      <c r="EY4" s="109">
        <v>4.8155812377408998E-4</v>
      </c>
      <c r="EZ4" s="109">
        <v>5.3857717564429798E-4</v>
      </c>
      <c r="FA4" s="109">
        <v>3.9146369005836498E-4</v>
      </c>
      <c r="FB4" s="109">
        <v>0</v>
      </c>
      <c r="FC4" s="109">
        <v>0.237227593182427</v>
      </c>
      <c r="FD4" s="109">
        <v>72.751342091194104</v>
      </c>
      <c r="FE4" s="109">
        <v>557.26505157857105</v>
      </c>
      <c r="FF4" s="109">
        <v>74.806572552048294</v>
      </c>
      <c r="FG4" s="109">
        <v>12.154560452258201</v>
      </c>
      <c r="FH4" s="109">
        <v>37.324652295617703</v>
      </c>
      <c r="FI4" s="109">
        <v>41.188500551275602</v>
      </c>
      <c r="FJ4" s="109">
        <v>40.0056599723871</v>
      </c>
      <c r="FK4" s="109">
        <v>5.4530966092913502E-3</v>
      </c>
      <c r="FL4" s="109">
        <v>32.112815993238499</v>
      </c>
      <c r="FM4" s="109">
        <v>9532.1873608230799</v>
      </c>
      <c r="FN4" s="109">
        <v>2825.9404463134001</v>
      </c>
      <c r="FO4" s="109">
        <v>6706.2469145096702</v>
      </c>
      <c r="FP4" s="109">
        <v>5.8869396374499097</v>
      </c>
      <c r="FQ4" s="109">
        <v>2.24096589780474</v>
      </c>
      <c r="FR4" s="109">
        <v>1898.1950719000699</v>
      </c>
      <c r="FS4" s="109">
        <v>26.143758452796298</v>
      </c>
      <c r="FT4" s="109">
        <v>50.998930850708497</v>
      </c>
      <c r="FU4" s="109">
        <v>7.4421427443134602</v>
      </c>
      <c r="FV4" s="109">
        <v>16.8917495484305</v>
      </c>
      <c r="FW4" s="109">
        <v>128.77471808980499</v>
      </c>
      <c r="FX4" s="109">
        <v>6.4575580772273405E-2</v>
      </c>
      <c r="FY4" s="109">
        <v>38.785621084976398</v>
      </c>
      <c r="FZ4" s="109">
        <v>187.41821935988699</v>
      </c>
      <c r="GA4" s="109">
        <v>187.98196575756799</v>
      </c>
      <c r="GB4" s="109">
        <v>3.6218801665498401</v>
      </c>
      <c r="GC4" s="109">
        <v>0</v>
      </c>
      <c r="GD4" s="109">
        <v>11455.6246255345</v>
      </c>
      <c r="GE4" s="109">
        <v>485.06306615167102</v>
      </c>
      <c r="GF4" s="109">
        <v>110.602836871257</v>
      </c>
      <c r="GG4" s="109">
        <v>3.7485977367794402E-3</v>
      </c>
      <c r="GH4" s="109">
        <v>49.275548476668398</v>
      </c>
      <c r="GI4" s="109">
        <v>271.41591163018802</v>
      </c>
      <c r="GJ4" s="109">
        <v>25.341034423511701</v>
      </c>
      <c r="GK4" s="109">
        <v>0</v>
      </c>
      <c r="GL4" s="109">
        <v>0</v>
      </c>
      <c r="GM4" s="109">
        <v>0.19994744780832899</v>
      </c>
      <c r="GN4" s="109">
        <v>101.101026848491</v>
      </c>
      <c r="GO4" s="109">
        <v>1610.5697044009701</v>
      </c>
      <c r="GP4" s="109">
        <v>13.605880504237399</v>
      </c>
      <c r="GQ4" s="109">
        <v>39.597728858550802</v>
      </c>
      <c r="GS4" s="30">
        <f t="shared" ref="GS4:GS54" si="1">DW4/ER4</f>
        <v>0</v>
      </c>
      <c r="GT4" s="45">
        <f t="shared" ref="GT4:GT54" si="2">(CZ4-B4)/(B4+1E-50)</f>
        <v>-5.304366344541997E-4</v>
      </c>
      <c r="GU4" s="45">
        <f t="shared" ref="GU4:GU54" si="3">(EK4-C4)/(C4+1E-50)</f>
        <v>-1.5690295743914239E-5</v>
      </c>
      <c r="GV4" s="45">
        <f t="shared" ref="GV4:GV54" si="4">(ER4-D4)/(D4+1E-50)</f>
        <v>-2.0481716854192671E-4</v>
      </c>
      <c r="GW4" s="45">
        <f t="shared" ref="GW4:GW54" si="5">(FM4-E4)/(E4+1E-50)</f>
        <v>-1.111246514540914E-5</v>
      </c>
      <c r="GX4" s="45">
        <f t="shared" ref="GX4:GX54" si="6">(FN4-F4)/(F4+1E-50)</f>
        <v>-3.2888778629574466E-5</v>
      </c>
      <c r="GY4" s="45">
        <f t="shared" ref="GY4:GY54" si="7">(GD4-G4)/(G4+1E-50)</f>
        <v>-3.0318026883914816E-5</v>
      </c>
      <c r="GZ4" s="45">
        <f t="shared" ref="GZ4:GZ54" si="8">(GO4-H4)/(H4+1E-50)</f>
        <v>-9.1684722507339179E-6</v>
      </c>
      <c r="HA4" s="45">
        <f t="shared" ref="HA4:HA54" si="9">(BY4-I4)/(I4+1E-50)</f>
        <v>-1.6987770908817795E-5</v>
      </c>
      <c r="HB4" s="45">
        <f t="shared" ref="HB4:HB54" si="10">(BU4-J4)/(J4+1E-50)</f>
        <v>-4.0118959367455796E-5</v>
      </c>
      <c r="HC4" s="45">
        <f t="shared" ref="HC4:HC54" si="11">(BW4-K4)/(K4+1E-50)</f>
        <v>-3.799786561201703E-6</v>
      </c>
      <c r="HD4" s="45">
        <f t="shared" ref="HD4:HD54" si="12">(CC4+CB4-L4)/(L4+1E-50)</f>
        <v>-2.6102436468934998E-5</v>
      </c>
      <c r="HE4" s="45">
        <f t="shared" ref="HE4:HE54" si="13">(CD4-M4)/(M4+1E-50)</f>
        <v>-5.064978642166968E-6</v>
      </c>
      <c r="HF4" s="45">
        <f t="shared" ref="HF4:HF54" si="14">(CF4+CG4-N4)/(N4+1E-50)</f>
        <v>-1.5519012450949995E-5</v>
      </c>
      <c r="HG4" s="45">
        <f t="shared" ref="HG4:HG54" si="15">(CI4-O4)/(O4+1E-50)</f>
        <v>1.2900118911749061E-5</v>
      </c>
      <c r="HH4" s="45">
        <f t="shared" ref="HH4:HH54" si="16">(CJ4+CK4-P4)/(P4+1E-50)</f>
        <v>-7.468704277233114E-6</v>
      </c>
      <c r="HI4" s="45">
        <f t="shared" ref="HI4:HI54" si="17">(CL4-Q4)/(Q4+1E-50)</f>
        <v>4.0464659043849771E-5</v>
      </c>
      <c r="HJ4" s="45">
        <f t="shared" ref="HJ4:HJ54" si="18">(CO4-R4)/(R4+1E-50)</f>
        <v>-8.844144613710164E-6</v>
      </c>
      <c r="HK4" s="45">
        <f t="shared" ref="HK4:HK54" si="19">(CS4-S4)/(S4+1E-50)</f>
        <v>3.4778360114002318E-6</v>
      </c>
      <c r="HL4" s="45">
        <f t="shared" ref="HL4:HL54" si="20">(CQ4+CR4-T4)/(T4+1E-50)</f>
        <v>-1.5139451768022981E-3</v>
      </c>
      <c r="HM4" s="45">
        <f t="shared" ref="HM4:HM54" si="21">(CT4-U4)/(U4+1E-50)</f>
        <v>-9.8990779340587845E-6</v>
      </c>
      <c r="HN4" s="45">
        <f t="shared" ref="HN4:HN54" si="22">(CV4-V4)/(V4+1E-50)</f>
        <v>1.4097520496777431E-6</v>
      </c>
      <c r="HO4" s="45">
        <f t="shared" ref="HO4:HO54" si="23">(DA4-W4)/(W4+1E-50)</f>
        <v>3.9487800664901548E-6</v>
      </c>
      <c r="HP4" s="45">
        <f t="shared" ref="HP4:HP54" si="24">(DB4-X4)/(X4+1E-50)</f>
        <v>-1.0020737422675033E-4</v>
      </c>
      <c r="HQ4" s="45">
        <f t="shared" ref="HQ4:HQ54" si="25">(CH4-Y4)/(Y4+1E-50)</f>
        <v>3.7372704450758706E-5</v>
      </c>
      <c r="HR4" s="45">
        <f t="shared" ref="HR4:HR54" si="26">(DN4-Z4)/(Z4+1E-50)</f>
        <v>1.0030293561924138E-5</v>
      </c>
      <c r="HS4" s="45">
        <f t="shared" ref="HS4:HS54" si="27">(DQ4-AA4)/(AA4+1E-50)</f>
        <v>-4.135848657265003E-5</v>
      </c>
      <c r="HT4" s="45">
        <f t="shared" ref="HT4:HT54" si="28">(DR4-AB4)/(AB4+1E-50)</f>
        <v>3.8677996058456617E-7</v>
      </c>
      <c r="HU4" s="45">
        <f t="shared" ref="HU4:HU54" si="29">(DS4-AC4)/(AC4+1E-50)</f>
        <v>0</v>
      </c>
      <c r="HV4" s="45">
        <f t="shared" ref="HV4:HV54" si="30">(DU4+DV4+FK4-AD4)/(AD4+1E-50)</f>
        <v>-8.0564116768254066E-5</v>
      </c>
      <c r="HW4" s="45">
        <f t="shared" ref="HW4:HW54" si="31">(DX4-AE4)/(AE4+1E-50)</f>
        <v>0</v>
      </c>
      <c r="HX4" s="45">
        <f t="shared" ref="HX4:HX54" si="32">(EC4+ED4-AF4)/(AF4+1E-50)</f>
        <v>7.2200267331670813E-6</v>
      </c>
      <c r="HY4" s="45">
        <f t="shared" ref="HY4:HY54" si="33">(EE4-AG4)/(AG4+1E-50)</f>
        <v>0</v>
      </c>
      <c r="HZ4" s="45">
        <f t="shared" ref="HZ4:HZ54" si="34">(EF4+EG4-AH4)/(AH4+1E-50)</f>
        <v>-4.487645677463567E-4</v>
      </c>
      <c r="IA4" s="45">
        <f t="shared" ref="IA4:IA54" si="35">(CU4-AI4)/(AI4+1E-50)</f>
        <v>3.5009349964864668E-6</v>
      </c>
      <c r="IB4" s="45">
        <f t="shared" ref="IB4:IB54" si="36">(EH4-AJ4)/(AJ4+1E-50)</f>
        <v>0.22404102848937438</v>
      </c>
      <c r="IC4" s="45">
        <f t="shared" ref="IC4:IC54" si="37">(EJ4-AK4)/(AK4+1E-50)</f>
        <v>-5.2140730705425209E-6</v>
      </c>
      <c r="ID4" s="45">
        <f t="shared" ref="ID4:ID54" si="38">(EM4+EN4-AL4)/(AL4+1E-50)</f>
        <v>-2.6163062900335645E-3</v>
      </c>
      <c r="IE4" s="45">
        <f t="shared" ref="IE4:IE54" si="39">(CX4-AM4)/(AM4+1E-50)</f>
        <v>1.217485596123622E-5</v>
      </c>
      <c r="IF4" s="45">
        <f t="shared" ref="IF4:IF54" si="40">(FX4-AN4)/(AN4+1E-50)</f>
        <v>-8.6825705843401998E-4</v>
      </c>
      <c r="IG4" s="45">
        <f t="shared" ref="IG4:IG54" si="41">(GC4-AO4)/(AO4+1E-50)</f>
        <v>0</v>
      </c>
      <c r="IH4" s="45">
        <f t="shared" ref="IH4:IH54" si="42">(GK4-AP4)/(AP4+1E-50)</f>
        <v>0</v>
      </c>
      <c r="II4" s="45">
        <f t="shared" ref="II4:II54" si="43">(GJ4-AQ4)/(AQ4+1E-50)</f>
        <v>-1.245606439046499E-5</v>
      </c>
      <c r="IJ4" s="45">
        <f t="shared" ref="IJ4:IJ54" si="44">(GL4-AR4)/(AR4+1E-50)</f>
        <v>0</v>
      </c>
      <c r="IK4" s="45">
        <f t="shared" ref="IK4:IK54" si="45">(CW4-AS4)/(AS4+1E-50)</f>
        <v>3.2067350278896339E-6</v>
      </c>
      <c r="IL4" s="45">
        <f t="shared" ref="IL4:IL54" si="46">(CY4-AT4)/(AT4+1E-50)</f>
        <v>1.3813104259787413E-6</v>
      </c>
      <c r="IM4" s="45">
        <f t="shared" ref="IM4:IM54" si="47">(GP4-AU4)/(AU4+1E-50)</f>
        <v>-9.9668294749075755E-7</v>
      </c>
      <c r="IN4" s="45">
        <f t="shared" ref="IN4:IN54" si="48">(EU4-AV4)/(AV4+1E-50)</f>
        <v>3.357691563527871E-5</v>
      </c>
      <c r="IO4" s="45">
        <f t="shared" ref="IO4:IO54" si="49">(EV4-AW4)/(AW4+1E-50)</f>
        <v>-9.1026252260005243E-4</v>
      </c>
      <c r="IP4" s="45">
        <f t="shared" ref="IP4:IP54" si="50">(EW4-AX4)/(AX4+1E-50)</f>
        <v>-9.4086155129422357E-4</v>
      </c>
      <c r="IQ4" s="45">
        <f t="shared" ref="IQ4:IQ54" si="51">(EX4-AY4)/(AY4+1E-50)</f>
        <v>0</v>
      </c>
      <c r="IR4" s="45">
        <f t="shared" ref="IR4:IR54" si="52">(EY4-AZ4)/(AZ4+1E-50)</f>
        <v>8.0835352131324487E-5</v>
      </c>
      <c r="IS4" s="45">
        <f t="shared" ref="IS4:IS54" si="53">(EZ4-BA4)/(BA4+1E-50)</f>
        <v>4.8046758587389004E-5</v>
      </c>
      <c r="IT4" s="45">
        <f t="shared" ref="IT4:IT54" si="54">(FA4-BB4)/(BB4+1E-50)</f>
        <v>1.4280093744352759E-5</v>
      </c>
      <c r="IU4" s="45">
        <f t="shared" ref="IU4:IU54" si="55">(FB4-BC4)/(BC4+1E-50)</f>
        <v>0</v>
      </c>
      <c r="IV4" s="45">
        <f t="shared" ref="IV4:IV54" si="56">(FC4-BD4)/(BD4+1E-50)</f>
        <v>-1.6105222130975048E-3</v>
      </c>
      <c r="IW4" s="45">
        <f t="shared" ref="IW4:IW54" si="57">(BT4-BE4)/(BE4+1E-50)</f>
        <v>0</v>
      </c>
      <c r="IX4" s="45">
        <f t="shared" ref="IX4:IX54" si="58">(BV4-BF4)/(BF4+1E-50)</f>
        <v>0</v>
      </c>
      <c r="IY4" s="45">
        <f t="shared" ref="IY4:IY54" si="59">(CM4-BG4)/(BG4+1E-50)</f>
        <v>-1.2343249226347695E-5</v>
      </c>
      <c r="IZ4" s="45">
        <f t="shared" ref="IZ4:IZ54" si="60">(CP4-BH4)/(BH4+1E-50)</f>
        <v>0</v>
      </c>
      <c r="JA4" s="45">
        <f t="shared" ref="JA4:JA54" si="61">(SUM(DC4:DH4)-BI4)/(BI4+1E-50)</f>
        <v>-7.7008059447955094E-7</v>
      </c>
      <c r="JB4" s="45">
        <f t="shared" ref="JB4:JB54" si="62">(SUM(DD4:DH4)-BJ4)/(BJ4+1E-50)</f>
        <v>-5.4995593546286492E-7</v>
      </c>
      <c r="JC4" s="45">
        <f t="shared" ref="JC4:JC54" si="63">(DL4-BK4)/(BK4+1E-50)</f>
        <v>-3.0453513468009103E-6</v>
      </c>
      <c r="JD4" s="45">
        <f t="shared" ref="JD4:JD54" si="64">(DT4-BL4)/(BL4+1E-50)</f>
        <v>-2.0295906177237864E-4</v>
      </c>
      <c r="JE4" s="45">
        <f t="shared" ref="JE4:JE54" si="65">(EI4-BM4)/(BM4+1E-50)</f>
        <v>3.9574975152639941E-6</v>
      </c>
      <c r="JF4" s="45">
        <f t="shared" ref="JF4:JF54" si="66">(GF4-BN4)/(BN4+1E-50)</f>
        <v>-1.524674302419067E-5</v>
      </c>
      <c r="JG4" s="45">
        <f t="shared" ref="JG4:JG51" si="67">(CE4-BO4)/(BO4+1E-50)</f>
        <v>-5.037342164302277E-5</v>
      </c>
    </row>
    <row r="5" spans="1:267" x14ac:dyDescent="0.25">
      <c r="A5" s="22" t="s">
        <v>3</v>
      </c>
      <c r="B5" s="109">
        <v>23706.426575000001</v>
      </c>
      <c r="C5" s="109">
        <v>1162.2557885000001</v>
      </c>
      <c r="D5" s="109">
        <v>15566.025629</v>
      </c>
      <c r="E5" s="109">
        <v>6712.6013851999996</v>
      </c>
      <c r="F5" s="109">
        <v>5061.5490642000004</v>
      </c>
      <c r="G5" s="109">
        <v>6822.7721081999998</v>
      </c>
      <c r="H5" s="109">
        <v>19202.014414000001</v>
      </c>
      <c r="I5" s="109">
        <v>152.90722769999999</v>
      </c>
      <c r="J5" s="109">
        <v>28.176897551</v>
      </c>
      <c r="K5" s="109">
        <v>1.3651327362000001</v>
      </c>
      <c r="L5" s="109">
        <v>0.23226794849999999</v>
      </c>
      <c r="M5" s="109">
        <v>40.413108243000003</v>
      </c>
      <c r="N5" s="109">
        <v>0.13151535349999999</v>
      </c>
      <c r="O5" s="109">
        <v>1.3895626402000001</v>
      </c>
      <c r="P5" s="109">
        <v>0.26412876130000001</v>
      </c>
      <c r="Q5" s="109">
        <v>1.3124700551999999</v>
      </c>
      <c r="R5" s="109">
        <v>11.580985287000001</v>
      </c>
      <c r="S5" s="109">
        <v>33.866383669999998</v>
      </c>
      <c r="T5" s="109">
        <v>0.46429712769999998</v>
      </c>
      <c r="U5" s="109">
        <v>2.7014338332999999</v>
      </c>
      <c r="V5" s="109">
        <v>1.7839328704999999</v>
      </c>
      <c r="W5" s="109">
        <v>0.70829453009999999</v>
      </c>
      <c r="X5" s="109">
        <v>1.5E-5</v>
      </c>
      <c r="Y5" s="109">
        <v>0.94080794030000003</v>
      </c>
      <c r="Z5" s="109">
        <v>2.4553099999999999</v>
      </c>
      <c r="AA5" s="109">
        <v>177.56922488999999</v>
      </c>
      <c r="AB5" s="109">
        <v>684.77847721000001</v>
      </c>
      <c r="AD5" s="109">
        <v>0.96666741970000003</v>
      </c>
      <c r="AE5" s="109">
        <v>1.13208</v>
      </c>
      <c r="AF5" s="109">
        <v>3.1883778958</v>
      </c>
      <c r="AG5" s="109">
        <v>0.31074499999999999</v>
      </c>
      <c r="AH5" s="109">
        <v>15.531412616000001</v>
      </c>
      <c r="AI5" s="109">
        <v>42.606651562000003</v>
      </c>
      <c r="AJ5" s="109">
        <v>2715.705845</v>
      </c>
      <c r="AK5" s="109">
        <v>2.984144863</v>
      </c>
      <c r="AL5" s="109">
        <v>1.3667860836000001</v>
      </c>
      <c r="AM5" s="109">
        <v>13.489668282</v>
      </c>
      <c r="AN5" s="109">
        <v>0.42916500089999998</v>
      </c>
      <c r="AP5" s="109">
        <v>6.9999999999999994E-5</v>
      </c>
      <c r="AQ5" s="109">
        <v>77.851235922000001</v>
      </c>
      <c r="AR5" s="109">
        <v>3.7049489154000002</v>
      </c>
      <c r="AS5" s="109">
        <v>0.73898757420000005</v>
      </c>
      <c r="AT5" s="109">
        <v>2.1066893943</v>
      </c>
      <c r="AU5" s="109">
        <v>68.835802537000006</v>
      </c>
      <c r="AV5" s="109">
        <v>9.6758578499999998E-2</v>
      </c>
      <c r="AW5" s="109">
        <v>3.9569400000000002E-7</v>
      </c>
      <c r="AX5" s="109">
        <v>3.5042400000000001E-6</v>
      </c>
      <c r="AZ5" s="109">
        <v>2.76852E-5</v>
      </c>
      <c r="BA5" s="109">
        <v>1.0189686599999999E-2</v>
      </c>
      <c r="BB5" s="109">
        <v>3.6067181000000001E-3</v>
      </c>
      <c r="BD5" s="109">
        <v>5.2885775587000001</v>
      </c>
      <c r="BE5" s="109">
        <v>8.9849162199999999E-2</v>
      </c>
      <c r="BF5" s="109">
        <v>15.161478000000001</v>
      </c>
      <c r="BG5" s="109">
        <v>18.765604054000001</v>
      </c>
      <c r="BH5" s="109">
        <v>6.8167599999999998E-3</v>
      </c>
      <c r="BI5" s="109">
        <v>44.297845109000001</v>
      </c>
      <c r="BJ5" s="109">
        <v>42.968908382000002</v>
      </c>
      <c r="BK5" s="109">
        <v>11.787700005</v>
      </c>
      <c r="BL5" s="109">
        <v>394.35118807999999</v>
      </c>
      <c r="BM5" s="109">
        <v>28.225371402</v>
      </c>
      <c r="BN5" s="109">
        <v>266.66263837999998</v>
      </c>
      <c r="BO5" s="109">
        <v>3.4572946999999999E-3</v>
      </c>
      <c r="BQ5" s="109" t="s">
        <v>3</v>
      </c>
      <c r="BR5" s="109">
        <v>14.0492055872483</v>
      </c>
      <c r="BS5" s="109">
        <v>234.651598666947</v>
      </c>
      <c r="BT5" s="109">
        <v>8.9848895943220097E-2</v>
      </c>
      <c r="BU5" s="109">
        <v>28.176746432232601</v>
      </c>
      <c r="BV5" s="109">
        <v>15.1615616317921</v>
      </c>
      <c r="BW5" s="109">
        <v>1.3651295937476899</v>
      </c>
      <c r="BX5" s="109">
        <v>158.772966089009</v>
      </c>
      <c r="BY5" s="109">
        <v>152.908277899187</v>
      </c>
      <c r="BZ5" s="109">
        <v>62.672757483802698</v>
      </c>
      <c r="CA5" s="109">
        <v>301.70426674085599</v>
      </c>
      <c r="CB5" s="109">
        <v>9.5225272066888203E-2</v>
      </c>
      <c r="CC5" s="109">
        <v>0.13703137797692799</v>
      </c>
      <c r="CD5" s="109">
        <v>40.4133166604446</v>
      </c>
      <c r="CE5" s="109">
        <v>3.4559847160963802E-3</v>
      </c>
      <c r="CF5" s="109">
        <v>4.2084857234213603E-2</v>
      </c>
      <c r="CG5" s="109">
        <v>8.94307555392065E-2</v>
      </c>
      <c r="CH5" s="109">
        <v>0.94083852646528199</v>
      </c>
      <c r="CI5" s="109">
        <v>1.38956478975155</v>
      </c>
      <c r="CJ5" s="109">
        <v>6.3390379521652204E-2</v>
      </c>
      <c r="CK5" s="109">
        <v>0.200735967148542</v>
      </c>
      <c r="CL5" s="109">
        <v>1.3123978859407599</v>
      </c>
      <c r="CM5" s="109">
        <v>18.7657173192767</v>
      </c>
      <c r="CN5" s="109">
        <v>76632.175978384694</v>
      </c>
      <c r="CO5" s="109">
        <v>11.580956600512501</v>
      </c>
      <c r="CP5" s="109">
        <v>6.8183368772632199E-3</v>
      </c>
      <c r="CQ5" s="109">
        <v>0.13460988330566501</v>
      </c>
      <c r="CR5" s="109">
        <v>0.32956377334672599</v>
      </c>
      <c r="CS5" s="109">
        <v>33.865417943547399</v>
      </c>
      <c r="CT5" s="109">
        <v>2.7013629199742</v>
      </c>
      <c r="CU5" s="109">
        <v>42.604774238695498</v>
      </c>
      <c r="CV5" s="109">
        <v>1.7838867855735401</v>
      </c>
      <c r="CW5" s="109">
        <v>0.73898147879486997</v>
      </c>
      <c r="CX5" s="109">
        <v>13.489774788607299</v>
      </c>
      <c r="CY5" s="109">
        <v>2.1066575715020899</v>
      </c>
      <c r="CZ5" s="109">
        <v>23704.959883146599</v>
      </c>
      <c r="DA5" s="109">
        <v>0.70827977490474403</v>
      </c>
      <c r="DB5" s="109">
        <v>1.5000463648539099E-5</v>
      </c>
      <c r="DC5" s="109">
        <v>1.3289325771479901</v>
      </c>
      <c r="DD5" s="109">
        <v>33.137534791690697</v>
      </c>
      <c r="DE5" s="109">
        <v>2.1101525157492702</v>
      </c>
      <c r="DF5" s="109">
        <v>4.9027609032336397E-2</v>
      </c>
      <c r="DG5" s="109">
        <v>7.5453108517005898</v>
      </c>
      <c r="DH5" s="109">
        <v>0.12675780077933299</v>
      </c>
      <c r="DI5" s="109">
        <v>326.38541012184902</v>
      </c>
      <c r="DJ5" s="109">
        <v>158.801700583224</v>
      </c>
      <c r="DK5" s="109">
        <v>74.650073976043899</v>
      </c>
      <c r="DL5" s="109">
        <v>11.787684449389101</v>
      </c>
      <c r="DM5" s="109">
        <v>129.995054426612</v>
      </c>
      <c r="DN5" s="109">
        <v>2.45534421035399</v>
      </c>
      <c r="DO5" s="109">
        <v>8.3323138729845692</v>
      </c>
      <c r="DP5" s="109">
        <v>177.54708412899501</v>
      </c>
      <c r="DQ5" s="109">
        <v>177.54708412899501</v>
      </c>
      <c r="DR5" s="109">
        <v>684.74751063485405</v>
      </c>
      <c r="DS5" s="109">
        <v>0</v>
      </c>
      <c r="DT5" s="109">
        <v>394.35070677280902</v>
      </c>
      <c r="DU5" s="109">
        <v>0.262126525289197</v>
      </c>
      <c r="DV5" s="109">
        <v>0.63413428000468097</v>
      </c>
      <c r="DW5" s="109">
        <v>0</v>
      </c>
      <c r="DX5" s="109">
        <v>1.1320842114893901</v>
      </c>
      <c r="DY5" s="109">
        <v>761.87350149953102</v>
      </c>
      <c r="DZ5" s="109">
        <v>37.248560807826102</v>
      </c>
      <c r="EA5" s="109">
        <v>1799.29879557856</v>
      </c>
      <c r="EB5" s="109">
        <v>37.2268446354662</v>
      </c>
      <c r="EC5" s="109">
        <v>0.82897489706730099</v>
      </c>
      <c r="ED5" s="109">
        <v>2.3593770944460002</v>
      </c>
      <c r="EE5" s="109">
        <v>0.31074472646791801</v>
      </c>
      <c r="EF5" s="109">
        <v>5.1247295485926401</v>
      </c>
      <c r="EG5" s="109">
        <v>10.4048001785743</v>
      </c>
      <c r="EH5" s="109">
        <v>2719.2632390772801</v>
      </c>
      <c r="EI5" s="109">
        <v>28.224574052988402</v>
      </c>
      <c r="EJ5" s="109">
        <v>2.9839757205396</v>
      </c>
      <c r="EK5" s="109">
        <v>1162.04637731444</v>
      </c>
      <c r="EL5" s="109">
        <v>0</v>
      </c>
      <c r="EM5" s="109">
        <v>0.56007731660025095</v>
      </c>
      <c r="EN5" s="109">
        <v>0.80596853938281499</v>
      </c>
      <c r="EO5" s="109">
        <v>22831.164110494501</v>
      </c>
      <c r="EP5" s="109">
        <v>14008.880005647499</v>
      </c>
      <c r="EQ5" s="109">
        <v>1556.5424613299399</v>
      </c>
      <c r="ER5" s="109">
        <v>15565.422466977399</v>
      </c>
      <c r="ES5" s="109">
        <v>0.10725477716849401</v>
      </c>
      <c r="ET5" s="109">
        <v>426.61188227501998</v>
      </c>
      <c r="EU5" s="109">
        <v>9.6750567099529505E-2</v>
      </c>
      <c r="EV5" s="109">
        <v>3.9566724317531798E-7</v>
      </c>
      <c r="EW5" s="109">
        <v>3.5040974442919698E-6</v>
      </c>
      <c r="EX5" s="109">
        <v>0</v>
      </c>
      <c r="EY5" s="109">
        <v>2.7679807133627601E-5</v>
      </c>
      <c r="EZ5" s="109">
        <v>1.01891246076123E-2</v>
      </c>
      <c r="FA5" s="109">
        <v>3.6066022864155302E-3</v>
      </c>
      <c r="FB5" s="109">
        <v>0</v>
      </c>
      <c r="FC5" s="109">
        <v>5.2885330125014596</v>
      </c>
      <c r="FD5" s="109">
        <v>39.3935005180034</v>
      </c>
      <c r="FE5" s="109">
        <v>5320.3198519731504</v>
      </c>
      <c r="FF5" s="109">
        <v>132.30057417217901</v>
      </c>
      <c r="FG5" s="109">
        <v>90.326256159721495</v>
      </c>
      <c r="FH5" s="109">
        <v>163.96472387098501</v>
      </c>
      <c r="FI5" s="109">
        <v>137.67481709408801</v>
      </c>
      <c r="FJ5" s="109">
        <v>29.027210221619601</v>
      </c>
      <c r="FK5" s="109">
        <v>7.0207042006715695E-2</v>
      </c>
      <c r="FL5" s="109">
        <v>163.772345635964</v>
      </c>
      <c r="FM5" s="109">
        <v>6711.6896937845904</v>
      </c>
      <c r="FN5" s="109">
        <v>5060.9119089578498</v>
      </c>
      <c r="FO5" s="109">
        <v>1650.7777848267301</v>
      </c>
      <c r="FP5" s="109">
        <v>17.5377054321334</v>
      </c>
      <c r="FQ5" s="109">
        <v>13.9101280427729</v>
      </c>
      <c r="FR5" s="109">
        <v>1343.20356306235</v>
      </c>
      <c r="FS5" s="109">
        <v>390.10012083582097</v>
      </c>
      <c r="FT5" s="109">
        <v>364.756527867469</v>
      </c>
      <c r="FU5" s="109">
        <v>36.43461175929</v>
      </c>
      <c r="FV5" s="109">
        <v>44.609025044407403</v>
      </c>
      <c r="FW5" s="109">
        <v>914.681832940248</v>
      </c>
      <c r="FX5" s="109">
        <v>0.42875414049614802</v>
      </c>
      <c r="FY5" s="109">
        <v>240.057065281229</v>
      </c>
      <c r="FZ5" s="109">
        <v>211.733354700913</v>
      </c>
      <c r="GA5" s="109">
        <v>957.56056398438704</v>
      </c>
      <c r="GB5" s="109">
        <v>9.9250476154984604</v>
      </c>
      <c r="GC5" s="109">
        <v>0</v>
      </c>
      <c r="GD5" s="109">
        <v>6822.4554992089998</v>
      </c>
      <c r="GE5" s="109">
        <v>2969.5955888395602</v>
      </c>
      <c r="GF5" s="109">
        <v>266.663795842605</v>
      </c>
      <c r="GG5" s="109">
        <v>57.993562106734899</v>
      </c>
      <c r="GH5" s="109">
        <v>3103.33918575281</v>
      </c>
      <c r="GI5" s="109">
        <v>1230.00996611647</v>
      </c>
      <c r="GJ5" s="109">
        <v>77.851059218508794</v>
      </c>
      <c r="GK5" s="109">
        <v>6.9996590264455205E-5</v>
      </c>
      <c r="GL5" s="109">
        <v>3.7049419946030802</v>
      </c>
      <c r="GM5" s="109">
        <v>12.2844011522842</v>
      </c>
      <c r="GN5" s="109">
        <v>1492.1602714518399</v>
      </c>
      <c r="GO5" s="109">
        <v>19201.959761757498</v>
      </c>
      <c r="GP5" s="109">
        <v>68.835969928137601</v>
      </c>
      <c r="GQ5" s="109">
        <v>686.84478994078995</v>
      </c>
      <c r="GS5" s="30">
        <f t="shared" si="1"/>
        <v>0</v>
      </c>
      <c r="GT5" s="45">
        <f t="shared" si="2"/>
        <v>-6.1868955608386676E-5</v>
      </c>
      <c r="GU5" s="45">
        <f t="shared" si="3"/>
        <v>-1.801765047179688E-4</v>
      </c>
      <c r="GV5" s="45">
        <f t="shared" si="4"/>
        <v>-3.8748620680455677E-5</v>
      </c>
      <c r="GW5" s="45">
        <f t="shared" si="5"/>
        <v>-1.3581789876862459E-4</v>
      </c>
      <c r="GX5" s="45">
        <f t="shared" si="6"/>
        <v>-1.2588147108108475E-4</v>
      </c>
      <c r="GY5" s="45">
        <f t="shared" si="7"/>
        <v>-4.6404743699345838E-5</v>
      </c>
      <c r="GZ5" s="45">
        <f t="shared" si="8"/>
        <v>-2.8461723507028932E-6</v>
      </c>
      <c r="HA5" s="45">
        <f t="shared" si="9"/>
        <v>6.8682115476335571E-6</v>
      </c>
      <c r="HB5" s="45">
        <f t="shared" si="10"/>
        <v>-5.3632152768007457E-6</v>
      </c>
      <c r="HC5" s="45">
        <f t="shared" si="11"/>
        <v>-2.3019390179541694E-6</v>
      </c>
      <c r="HD5" s="45">
        <f t="shared" si="12"/>
        <v>-4.8644060692712721E-5</v>
      </c>
      <c r="HE5" s="45">
        <f t="shared" si="13"/>
        <v>5.1571743342205265E-6</v>
      </c>
      <c r="HF5" s="45">
        <f t="shared" si="14"/>
        <v>1.9714308118582531E-6</v>
      </c>
      <c r="HG5" s="45">
        <f t="shared" si="15"/>
        <v>1.5469267003024728E-6</v>
      </c>
      <c r="HH5" s="45">
        <f t="shared" si="16"/>
        <v>-9.141866239557992E-6</v>
      </c>
      <c r="HI5" s="45">
        <f t="shared" si="17"/>
        <v>-5.4987356819376489E-5</v>
      </c>
      <c r="HJ5" s="45">
        <f t="shared" si="18"/>
        <v>-2.477033412027323E-6</v>
      </c>
      <c r="HK5" s="45">
        <f t="shared" si="19"/>
        <v>-2.8515783143798634E-5</v>
      </c>
      <c r="HL5" s="45">
        <f t="shared" si="20"/>
        <v>-2.6593110368925929E-4</v>
      </c>
      <c r="HM5" s="45">
        <f t="shared" si="21"/>
        <v>-2.6250254559545146E-5</v>
      </c>
      <c r="HN5" s="45">
        <f t="shared" si="22"/>
        <v>-2.5833329954247889E-5</v>
      </c>
      <c r="HO5" s="45">
        <f t="shared" si="23"/>
        <v>-2.0832005089566734E-5</v>
      </c>
      <c r="HP5" s="45">
        <f t="shared" si="24"/>
        <v>3.0909902606591619E-5</v>
      </c>
      <c r="HQ5" s="45">
        <f t="shared" si="25"/>
        <v>3.2510530546968749E-5</v>
      </c>
      <c r="HR5" s="45">
        <f t="shared" si="26"/>
        <v>1.3933211688175415E-5</v>
      </c>
      <c r="HS5" s="45">
        <f t="shared" si="27"/>
        <v>-1.2468805345460242E-4</v>
      </c>
      <c r="HT5" s="45">
        <f t="shared" si="28"/>
        <v>-4.5221303204681305E-5</v>
      </c>
      <c r="HU5" s="45">
        <f t="shared" si="29"/>
        <v>0</v>
      </c>
      <c r="HV5" s="45">
        <f t="shared" si="30"/>
        <v>-2.0645404545475865E-4</v>
      </c>
      <c r="HW5" s="45">
        <f t="shared" si="31"/>
        <v>3.7201340807325723E-6</v>
      </c>
      <c r="HX5" s="45">
        <f t="shared" si="32"/>
        <v>-8.1245973800408544E-6</v>
      </c>
      <c r="HY5" s="45">
        <f t="shared" si="33"/>
        <v>-8.8024612458659698E-7</v>
      </c>
      <c r="HZ5" s="45">
        <f t="shared" si="34"/>
        <v>-1.2123100967139017E-4</v>
      </c>
      <c r="IA5" s="45">
        <f t="shared" si="35"/>
        <v>-4.4061742373100314E-5</v>
      </c>
      <c r="IB5" s="45">
        <f t="shared" si="36"/>
        <v>1.3099335054383074E-3</v>
      </c>
      <c r="IC5" s="45">
        <f t="shared" si="37"/>
        <v>-5.6680378522229571E-5</v>
      </c>
      <c r="ID5" s="45">
        <f t="shared" si="38"/>
        <v>-5.4158264107025079E-4</v>
      </c>
      <c r="IE5" s="45">
        <f t="shared" si="39"/>
        <v>7.8954207822187251E-6</v>
      </c>
      <c r="IF5" s="45">
        <f t="shared" si="40"/>
        <v>-9.5734834618468715E-4</v>
      </c>
      <c r="IG5" s="45">
        <f t="shared" si="41"/>
        <v>0</v>
      </c>
      <c r="IH5" s="45">
        <f t="shared" si="42"/>
        <v>-4.8710507782697454E-5</v>
      </c>
      <c r="II5" s="45">
        <f t="shared" si="43"/>
        <v>-2.2697583296351877E-6</v>
      </c>
      <c r="IJ5" s="45">
        <f t="shared" si="44"/>
        <v>-1.867987137752104E-6</v>
      </c>
      <c r="IK5" s="45">
        <f t="shared" si="45"/>
        <v>-8.2483188390258715E-6</v>
      </c>
      <c r="IL5" s="45">
        <f t="shared" si="46"/>
        <v>-1.5105595535935875E-5</v>
      </c>
      <c r="IM5" s="45">
        <f t="shared" si="47"/>
        <v>2.4317452753541881E-6</v>
      </c>
      <c r="IN5" s="45">
        <f t="shared" si="48"/>
        <v>-8.2797831413907285E-5</v>
      </c>
      <c r="IO5" s="45">
        <f t="shared" si="49"/>
        <v>-6.7619990907224239E-5</v>
      </c>
      <c r="IP5" s="45">
        <f t="shared" si="50"/>
        <v>-4.068092026524769E-5</v>
      </c>
      <c r="IQ5" s="45">
        <f t="shared" si="51"/>
        <v>0</v>
      </c>
      <c r="IR5" s="45">
        <f t="shared" si="52"/>
        <v>-1.9479239349543724E-4</v>
      </c>
      <c r="IS5" s="45">
        <f t="shared" si="53"/>
        <v>-5.5153059143095876E-5</v>
      </c>
      <c r="IT5" s="45">
        <f t="shared" si="54"/>
        <v>-3.2110517445193175E-5</v>
      </c>
      <c r="IU5" s="45">
        <f t="shared" si="55"/>
        <v>0</v>
      </c>
      <c r="IV5" s="45">
        <f t="shared" si="56"/>
        <v>-8.4230963895519667E-6</v>
      </c>
      <c r="IW5" s="45">
        <f t="shared" si="57"/>
        <v>-2.9633752099879183E-6</v>
      </c>
      <c r="IX5" s="45">
        <f t="shared" si="58"/>
        <v>5.5160711969889115E-6</v>
      </c>
      <c r="IY5" s="45">
        <f t="shared" si="59"/>
        <v>6.0357916735932852E-6</v>
      </c>
      <c r="IZ5" s="45">
        <f t="shared" si="60"/>
        <v>2.3132357061420107E-4</v>
      </c>
      <c r="JA5" s="45">
        <f t="shared" si="61"/>
        <v>-2.9112680192314459E-6</v>
      </c>
      <c r="JB5" s="45">
        <f t="shared" si="62"/>
        <v>-2.9047293141967261E-6</v>
      </c>
      <c r="JC5" s="45">
        <f t="shared" si="63"/>
        <v>-1.3196476744695518E-6</v>
      </c>
      <c r="JD5" s="45">
        <f t="shared" si="64"/>
        <v>-1.2205039708641057E-6</v>
      </c>
      <c r="JE5" s="45">
        <f t="shared" si="65"/>
        <v>-2.8249371823754654E-5</v>
      </c>
      <c r="JF5" s="45">
        <f t="shared" si="66"/>
        <v>4.340550337511138E-6</v>
      </c>
      <c r="JG5" s="45">
        <f t="shared" si="67"/>
        <v>-3.7890432181547076E-4</v>
      </c>
    </row>
    <row r="6" spans="1:267" x14ac:dyDescent="0.25">
      <c r="A6" s="22" t="s">
        <v>4</v>
      </c>
      <c r="B6" s="109">
        <v>38179.123595999998</v>
      </c>
      <c r="C6" s="109">
        <v>4374.2442070999996</v>
      </c>
      <c r="D6" s="109">
        <v>39818.241741999998</v>
      </c>
      <c r="E6" s="109">
        <v>25349.942921999998</v>
      </c>
      <c r="F6" s="109">
        <v>11200.423961</v>
      </c>
      <c r="G6" s="109">
        <v>10515.565428</v>
      </c>
      <c r="H6" s="109">
        <v>27929.570968</v>
      </c>
      <c r="I6" s="109">
        <v>100.94195079000001</v>
      </c>
      <c r="J6" s="109">
        <v>9.0649034660000005</v>
      </c>
      <c r="K6" s="109">
        <v>2.7674081875000001</v>
      </c>
      <c r="L6" s="109">
        <v>1.4792974937000001</v>
      </c>
      <c r="M6" s="109">
        <v>95.031327341999997</v>
      </c>
      <c r="N6" s="109">
        <v>4.7570850400000003E-2</v>
      </c>
      <c r="O6" s="109">
        <v>3.0646186103000002</v>
      </c>
      <c r="P6" s="109">
        <v>0.4034193606</v>
      </c>
      <c r="Q6" s="109">
        <v>1.4463456197</v>
      </c>
      <c r="R6" s="109">
        <v>12.925966188</v>
      </c>
      <c r="S6" s="109">
        <v>1.5085669072000001</v>
      </c>
      <c r="T6" s="109">
        <v>0.69269276950000003</v>
      </c>
      <c r="U6" s="109">
        <v>2.2346143810000001</v>
      </c>
      <c r="V6" s="109">
        <v>8.9074951721000009</v>
      </c>
      <c r="W6" s="109">
        <v>2.2729935538000001</v>
      </c>
      <c r="X6" s="109">
        <v>0.53955863500000001</v>
      </c>
      <c r="Y6" s="109">
        <v>0.3177345358</v>
      </c>
      <c r="Z6" s="109">
        <v>0.41674386060000002</v>
      </c>
      <c r="AA6" s="109">
        <v>279.34931403000002</v>
      </c>
      <c r="AB6" s="109">
        <v>287.99031844000001</v>
      </c>
      <c r="AC6" s="109">
        <v>0.29819509500000002</v>
      </c>
      <c r="AD6" s="109">
        <v>0.87204536259999998</v>
      </c>
      <c r="AE6" s="109">
        <v>7.70325E-3</v>
      </c>
      <c r="AF6" s="109">
        <v>3.0929626115</v>
      </c>
      <c r="AG6" s="109">
        <v>0.32272535000000002</v>
      </c>
      <c r="AH6" s="109">
        <v>17.200881203000002</v>
      </c>
      <c r="AI6" s="109">
        <v>55.899282325999998</v>
      </c>
      <c r="AJ6" s="109">
        <v>402.00214848000002</v>
      </c>
      <c r="AK6" s="109">
        <v>11.052276308</v>
      </c>
      <c r="AL6" s="109">
        <v>3.8360630139</v>
      </c>
      <c r="AM6" s="109">
        <v>24.193751223</v>
      </c>
      <c r="AN6" s="109">
        <v>0.20429145570000001</v>
      </c>
      <c r="AO6" s="109">
        <v>4.9974999999999999E-2</v>
      </c>
      <c r="AP6" s="109">
        <v>7.5323999999999999E-3</v>
      </c>
      <c r="AQ6" s="109">
        <v>310.28134721999999</v>
      </c>
      <c r="AR6" s="109">
        <v>0.13</v>
      </c>
      <c r="AS6" s="109">
        <v>1.2952205543999999</v>
      </c>
      <c r="AT6" s="109">
        <v>8.0760552778000001</v>
      </c>
      <c r="AU6" s="109">
        <v>186.81492442000001</v>
      </c>
      <c r="AV6" s="109">
        <v>1.3725656819000001</v>
      </c>
      <c r="AW6" s="109">
        <v>2.2981357999999999E-6</v>
      </c>
      <c r="AX6" s="109">
        <v>3.0845200000000001E-5</v>
      </c>
      <c r="AY6" s="109">
        <v>1.5E-5</v>
      </c>
      <c r="AZ6" s="109">
        <v>1.5341489E-3</v>
      </c>
      <c r="BA6" s="109">
        <v>8.3572973000000002E-3</v>
      </c>
      <c r="BB6" s="109">
        <v>6.9629755999999999E-3</v>
      </c>
      <c r="BC6" s="109">
        <v>0.14727489999999999</v>
      </c>
      <c r="BD6" s="109">
        <v>3.9827998383000001</v>
      </c>
      <c r="BE6" s="109">
        <v>1.3653072247</v>
      </c>
      <c r="BF6" s="109">
        <v>3.10035208E-2</v>
      </c>
      <c r="BG6" s="109">
        <v>52.028929632999997</v>
      </c>
      <c r="BH6" s="109">
        <v>4.4248950000000002E-4</v>
      </c>
      <c r="BI6" s="109">
        <v>97.580646927000004</v>
      </c>
      <c r="BJ6" s="109">
        <v>90.346698540000006</v>
      </c>
      <c r="BK6" s="109">
        <v>52.221092878</v>
      </c>
      <c r="BL6" s="109">
        <v>200.22395674000001</v>
      </c>
      <c r="BM6" s="109">
        <v>1.1165078837</v>
      </c>
      <c r="BN6" s="109">
        <v>429.15499081000002</v>
      </c>
      <c r="BO6" s="109">
        <v>3.6967711000000002E-3</v>
      </c>
      <c r="BQ6" s="109" t="s">
        <v>4</v>
      </c>
      <c r="BR6" s="109">
        <v>39.333510480692503</v>
      </c>
      <c r="BS6" s="109">
        <v>167.25505657957399</v>
      </c>
      <c r="BT6" s="109">
        <v>1.3652148591883599</v>
      </c>
      <c r="BU6" s="109">
        <v>9.06401565115182</v>
      </c>
      <c r="BV6" s="109">
        <v>3.1004709855192599E-2</v>
      </c>
      <c r="BW6" s="109">
        <v>2.76739212950296</v>
      </c>
      <c r="BX6" s="109">
        <v>105.343870535715</v>
      </c>
      <c r="BY6" s="109">
        <v>100.931835279827</v>
      </c>
      <c r="BZ6" s="109">
        <v>133.562012929774</v>
      </c>
      <c r="CA6" s="109">
        <v>134.06145429514501</v>
      </c>
      <c r="CB6" s="109">
        <v>0.60637663720079005</v>
      </c>
      <c r="CC6" s="109">
        <v>0.87259069295237202</v>
      </c>
      <c r="CD6" s="109">
        <v>94.965206850670796</v>
      </c>
      <c r="CE6" s="109">
        <v>3.6965571156848901E-3</v>
      </c>
      <c r="CF6" s="109">
        <v>1.52168931503497E-2</v>
      </c>
      <c r="CG6" s="109">
        <v>3.2335636659777102E-2</v>
      </c>
      <c r="CH6" s="109">
        <v>0.31763947371566997</v>
      </c>
      <c r="CI6" s="109">
        <v>3.06354603378107</v>
      </c>
      <c r="CJ6" s="109">
        <v>9.6803407198090705E-2</v>
      </c>
      <c r="CK6" s="109">
        <v>0.30654148450977498</v>
      </c>
      <c r="CL6" s="109">
        <v>1.4460974490627001</v>
      </c>
      <c r="CM6" s="109">
        <v>52.028653024731497</v>
      </c>
      <c r="CN6" s="109">
        <v>444011.71821070899</v>
      </c>
      <c r="CO6" s="109">
        <v>12.925743617319201</v>
      </c>
      <c r="CP6" s="109">
        <v>4.4244380363432E-4</v>
      </c>
      <c r="CQ6" s="109">
        <v>0.20078469060610499</v>
      </c>
      <c r="CR6" s="109">
        <v>0.49157586994207197</v>
      </c>
      <c r="CS6" s="109">
        <v>1.5085620651356699</v>
      </c>
      <c r="CT6" s="109">
        <v>2.2341932292157902</v>
      </c>
      <c r="CU6" s="109">
        <v>55.894150329551202</v>
      </c>
      <c r="CV6" s="109">
        <v>8.9069642377188796</v>
      </c>
      <c r="CW6" s="109">
        <v>1.29508680045387</v>
      </c>
      <c r="CX6" s="109">
        <v>24.192631419422</v>
      </c>
      <c r="CY6" s="109">
        <v>8.0746883162612892</v>
      </c>
      <c r="CZ6" s="109">
        <v>38159.182864641698</v>
      </c>
      <c r="DA6" s="109">
        <v>2.2719031227805599</v>
      </c>
      <c r="DB6" s="109">
        <v>0.53955918792484303</v>
      </c>
      <c r="DC6" s="109">
        <v>7.23392392951824</v>
      </c>
      <c r="DD6" s="109">
        <v>69.675270589791396</v>
      </c>
      <c r="DE6" s="109">
        <v>4.4368423160656203</v>
      </c>
      <c r="DF6" s="109">
        <v>0.103085517838147</v>
      </c>
      <c r="DG6" s="109">
        <v>15.8648750640718</v>
      </c>
      <c r="DH6" s="109">
        <v>0.26652521811978802</v>
      </c>
      <c r="DI6" s="109">
        <v>1215.66352229366</v>
      </c>
      <c r="DJ6" s="109">
        <v>2641.1229831257801</v>
      </c>
      <c r="DK6" s="109">
        <v>121.016210620176</v>
      </c>
      <c r="DL6" s="109">
        <v>52.202377504090002</v>
      </c>
      <c r="DM6" s="109">
        <v>2246.2247766885298</v>
      </c>
      <c r="DN6" s="109">
        <v>0.41674525773914201</v>
      </c>
      <c r="DO6" s="109">
        <v>23.5504951298077</v>
      </c>
      <c r="DP6" s="109">
        <v>279.25727610690899</v>
      </c>
      <c r="DQ6" s="109">
        <v>279.25727610690899</v>
      </c>
      <c r="DR6" s="109">
        <v>287.956556321508</v>
      </c>
      <c r="DS6" s="109">
        <v>0.298196246764452</v>
      </c>
      <c r="DT6" s="109">
        <v>200.191759235392</v>
      </c>
      <c r="DU6" s="109">
        <v>0.20219731787255099</v>
      </c>
      <c r="DV6" s="109">
        <v>0.59667354570752495</v>
      </c>
      <c r="DW6" s="109">
        <v>0.32019176242993402</v>
      </c>
      <c r="DX6" s="109">
        <v>7.7033420437948499E-3</v>
      </c>
      <c r="DY6" s="109">
        <v>897.53344116675601</v>
      </c>
      <c r="DZ6" s="109">
        <v>22.940137499265798</v>
      </c>
      <c r="EA6" s="109">
        <v>860.55746734040599</v>
      </c>
      <c r="EB6" s="109">
        <v>72.935074183116996</v>
      </c>
      <c r="EC6" s="109">
        <v>0.80391435295557101</v>
      </c>
      <c r="ED6" s="109">
        <v>2.2880751921250799</v>
      </c>
      <c r="EE6" s="109">
        <v>0.32272596930460501</v>
      </c>
      <c r="EF6" s="109">
        <v>5.6735568148448197</v>
      </c>
      <c r="EG6" s="109">
        <v>11.519022510657701</v>
      </c>
      <c r="EH6" s="109">
        <v>414.08656376984999</v>
      </c>
      <c r="EI6" s="109">
        <v>1.11637669535149</v>
      </c>
      <c r="EJ6" s="109">
        <v>11.049290166735</v>
      </c>
      <c r="EK6" s="109">
        <v>4369.6593012582798</v>
      </c>
      <c r="EL6" s="109">
        <v>0</v>
      </c>
      <c r="EM6" s="109">
        <v>1.5721812709601699</v>
      </c>
      <c r="EN6" s="109">
        <v>2.26242552332765</v>
      </c>
      <c r="EO6" s="109">
        <v>32214.572411613899</v>
      </c>
      <c r="EP6" s="109">
        <v>35826.458617510201</v>
      </c>
      <c r="EQ6" s="109">
        <v>3980.3585203880102</v>
      </c>
      <c r="ER6" s="109">
        <v>39807.137329660698</v>
      </c>
      <c r="ES6" s="109">
        <v>0.40268031350973699</v>
      </c>
      <c r="ET6" s="109">
        <v>1167.2349368308001</v>
      </c>
      <c r="EU6" s="109">
        <v>1.37238054667263</v>
      </c>
      <c r="EV6" s="109">
        <v>2.29526956508319E-6</v>
      </c>
      <c r="EW6" s="109">
        <v>3.0790746481919303E-5</v>
      </c>
      <c r="EX6" s="109">
        <v>1.4994055236803999E-5</v>
      </c>
      <c r="EY6" s="109">
        <v>1.53399437332847E-3</v>
      </c>
      <c r="EZ6" s="109">
        <v>8.3554728311178907E-3</v>
      </c>
      <c r="FA6" s="109">
        <v>6.9577454980085003E-3</v>
      </c>
      <c r="FB6" s="109">
        <v>0.14727511080981301</v>
      </c>
      <c r="FC6" s="109">
        <v>3.9807136751215402</v>
      </c>
      <c r="FD6" s="109">
        <v>226.91726393536001</v>
      </c>
      <c r="FE6" s="109">
        <v>11607.953785431</v>
      </c>
      <c r="FF6" s="109">
        <v>375.39643520053698</v>
      </c>
      <c r="FG6" s="109">
        <v>179.06471412468201</v>
      </c>
      <c r="FH6" s="109">
        <v>555.08393717455704</v>
      </c>
      <c r="FI6" s="109">
        <v>174.20927996858401</v>
      </c>
      <c r="FJ6" s="109">
        <v>148.123202825774</v>
      </c>
      <c r="FK6" s="109">
        <v>7.2557470424494605E-2</v>
      </c>
      <c r="FL6" s="109">
        <v>164.904353849644</v>
      </c>
      <c r="FM6" s="109">
        <v>25331.550685404101</v>
      </c>
      <c r="FN6" s="109">
        <v>11190.23239673</v>
      </c>
      <c r="FO6" s="109">
        <v>14141.318288674</v>
      </c>
      <c r="FP6" s="109">
        <v>17.297301005307599</v>
      </c>
      <c r="FQ6" s="109">
        <v>6.80341334226204</v>
      </c>
      <c r="FR6" s="109">
        <v>4452.5835382277</v>
      </c>
      <c r="FS6" s="109">
        <v>84.192883779493698</v>
      </c>
      <c r="FT6" s="109">
        <v>773.09490739033299</v>
      </c>
      <c r="FU6" s="109">
        <v>205.106064411007</v>
      </c>
      <c r="FV6" s="109">
        <v>144.51364859052899</v>
      </c>
      <c r="FW6" s="109">
        <v>1947.16103616384</v>
      </c>
      <c r="FX6" s="109">
        <v>0.20410634996885901</v>
      </c>
      <c r="FY6" s="109">
        <v>1453.90188165774</v>
      </c>
      <c r="FZ6" s="109">
        <v>662.94761450630301</v>
      </c>
      <c r="GA6" s="109">
        <v>1039.7081892403401</v>
      </c>
      <c r="GB6" s="109">
        <v>33.124612993810402</v>
      </c>
      <c r="GC6" s="109">
        <v>4.9975438570964301E-2</v>
      </c>
      <c r="GD6" s="109">
        <v>10513.053094880999</v>
      </c>
      <c r="GE6" s="109">
        <v>7793.88427777383</v>
      </c>
      <c r="GF6" s="109">
        <v>429.15052622384599</v>
      </c>
      <c r="GG6" s="109">
        <v>3.6735900965607899</v>
      </c>
      <c r="GH6" s="109">
        <v>179.722466676289</v>
      </c>
      <c r="GI6" s="109">
        <v>2613.52100005904</v>
      </c>
      <c r="GJ6" s="109">
        <v>310.18077663708698</v>
      </c>
      <c r="GK6" s="109">
        <v>7.53304249860531E-3</v>
      </c>
      <c r="GL6" s="109">
        <v>0.13000112764761201</v>
      </c>
      <c r="GM6" s="109">
        <v>0.18889425751219399</v>
      </c>
      <c r="GN6" s="109">
        <v>1714.2990964486</v>
      </c>
      <c r="GO6" s="109">
        <v>27900.660514360301</v>
      </c>
      <c r="GP6" s="109">
        <v>186.768365564113</v>
      </c>
      <c r="GQ6" s="109">
        <v>817.67248973602102</v>
      </c>
      <c r="GS6" s="30">
        <f t="shared" si="1"/>
        <v>8.043576702797866E-6</v>
      </c>
      <c r="GT6" s="45">
        <f t="shared" si="2"/>
        <v>-5.2229410945380764E-4</v>
      </c>
      <c r="GU6" s="45">
        <f t="shared" si="3"/>
        <v>-1.0481595504608183E-3</v>
      </c>
      <c r="GV6" s="45">
        <f t="shared" si="4"/>
        <v>-2.7887751576904685E-4</v>
      </c>
      <c r="GW6" s="45">
        <f t="shared" si="5"/>
        <v>-7.2553364922708506E-4</v>
      </c>
      <c r="GX6" s="45">
        <f t="shared" si="6"/>
        <v>-9.0992665148102118E-4</v>
      </c>
      <c r="GY6" s="45">
        <f t="shared" si="7"/>
        <v>-2.3891564711404377E-4</v>
      </c>
      <c r="GZ6" s="45">
        <f t="shared" si="8"/>
        <v>-1.0351198617702651E-3</v>
      </c>
      <c r="HA6" s="45">
        <f t="shared" si="9"/>
        <v>-1.0021116189891103E-4</v>
      </c>
      <c r="HB6" s="45">
        <f t="shared" si="10"/>
        <v>-9.793980173208919E-5</v>
      </c>
      <c r="HC6" s="45">
        <f t="shared" si="11"/>
        <v>-5.8025401213334304E-6</v>
      </c>
      <c r="HD6" s="45">
        <f t="shared" si="12"/>
        <v>-2.231894181150898E-4</v>
      </c>
      <c r="HE6" s="45">
        <f t="shared" si="13"/>
        <v>-6.9577573184099344E-4</v>
      </c>
      <c r="HF6" s="45">
        <f t="shared" si="14"/>
        <v>-3.8512218552227355E-4</v>
      </c>
      <c r="HG6" s="45">
        <f t="shared" si="15"/>
        <v>-3.4998694954251313E-4</v>
      </c>
      <c r="HH6" s="45">
        <f t="shared" si="16"/>
        <v>-1.8459424461817731E-4</v>
      </c>
      <c r="HI6" s="45">
        <f t="shared" si="17"/>
        <v>-1.7158460185425593E-4</v>
      </c>
      <c r="HJ6" s="45">
        <f t="shared" si="18"/>
        <v>-1.7218881556883261E-5</v>
      </c>
      <c r="HK6" s="45">
        <f t="shared" si="19"/>
        <v>-3.2097113538997124E-6</v>
      </c>
      <c r="HL6" s="45">
        <f t="shared" si="20"/>
        <v>-4.7959061571100362E-4</v>
      </c>
      <c r="HM6" s="45">
        <f t="shared" si="21"/>
        <v>-1.8846732026373377E-4</v>
      </c>
      <c r="HN6" s="45">
        <f t="shared" si="22"/>
        <v>-5.9605351545322566E-5</v>
      </c>
      <c r="HO6" s="45">
        <f t="shared" si="23"/>
        <v>-4.7973344122212197E-4</v>
      </c>
      <c r="HP6" s="45">
        <f t="shared" si="24"/>
        <v>1.0247724846855529E-6</v>
      </c>
      <c r="HQ6" s="45">
        <f t="shared" si="25"/>
        <v>-2.9918713145447769E-4</v>
      </c>
      <c r="HR6" s="45">
        <f t="shared" si="26"/>
        <v>3.3525128360098519E-6</v>
      </c>
      <c r="HS6" s="45">
        <f t="shared" si="27"/>
        <v>-3.294725222813431E-4</v>
      </c>
      <c r="HT6" s="45">
        <f t="shared" si="28"/>
        <v>-1.1723351908109623E-4</v>
      </c>
      <c r="HU6" s="45">
        <f t="shared" si="29"/>
        <v>3.862452707274517E-6</v>
      </c>
      <c r="HV6" s="45">
        <f t="shared" si="30"/>
        <v>-7.0756479180140238E-4</v>
      </c>
      <c r="HW6" s="45">
        <f t="shared" si="31"/>
        <v>1.1948696309978089E-5</v>
      </c>
      <c r="HX6" s="45">
        <f t="shared" si="32"/>
        <v>-3.1460658972445014E-4</v>
      </c>
      <c r="HY6" s="45">
        <f t="shared" si="33"/>
        <v>1.9189834482707374E-6</v>
      </c>
      <c r="HZ6" s="45">
        <f t="shared" si="34"/>
        <v>-4.8264256926746398E-4</v>
      </c>
      <c r="IA6" s="45">
        <f t="shared" si="35"/>
        <v>-9.1807913004437824E-5</v>
      </c>
      <c r="IB6" s="45">
        <f t="shared" si="36"/>
        <v>3.0060573893801422E-2</v>
      </c>
      <c r="IC6" s="45">
        <f t="shared" si="37"/>
        <v>-2.7018337053681549E-4</v>
      </c>
      <c r="ID6" s="45">
        <f t="shared" si="38"/>
        <v>-3.7961305820668199E-4</v>
      </c>
      <c r="IE6" s="45">
        <f t="shared" si="39"/>
        <v>-4.6284826510708208E-5</v>
      </c>
      <c r="IF6" s="45">
        <f t="shared" si="40"/>
        <v>-9.0608650521745637E-4</v>
      </c>
      <c r="IG6" s="45">
        <f t="shared" si="41"/>
        <v>8.7758071896359003E-6</v>
      </c>
      <c r="IH6" s="45">
        <f t="shared" si="42"/>
        <v>8.5297993376635378E-5</v>
      </c>
      <c r="II6" s="45">
        <f t="shared" si="43"/>
        <v>-3.2412706665766784E-4</v>
      </c>
      <c r="IJ6" s="45">
        <f t="shared" si="44"/>
        <v>8.6742124000710034E-6</v>
      </c>
      <c r="IK6" s="45">
        <f t="shared" si="45"/>
        <v>-1.0326731279513338E-4</v>
      </c>
      <c r="IL6" s="45">
        <f t="shared" si="46"/>
        <v>-1.6926104288419728E-4</v>
      </c>
      <c r="IM6" s="45">
        <f t="shared" si="47"/>
        <v>-2.4922449869336729E-4</v>
      </c>
      <c r="IN6" s="45">
        <f t="shared" si="48"/>
        <v>-1.3488259965365972E-4</v>
      </c>
      <c r="IO6" s="45">
        <f t="shared" si="49"/>
        <v>-1.2471999769595669E-3</v>
      </c>
      <c r="IP6" s="45">
        <f t="shared" si="50"/>
        <v>-1.7653806128894577E-3</v>
      </c>
      <c r="IQ6" s="45">
        <f t="shared" si="51"/>
        <v>-3.963175464000645E-4</v>
      </c>
      <c r="IR6" s="45">
        <f t="shared" si="52"/>
        <v>-1.0072468945484699E-4</v>
      </c>
      <c r="IS6" s="45">
        <f t="shared" si="53"/>
        <v>-2.1830848139259694E-4</v>
      </c>
      <c r="IT6" s="45">
        <f t="shared" si="54"/>
        <v>-7.5113030577036814E-4</v>
      </c>
      <c r="IU6" s="45">
        <f t="shared" si="55"/>
        <v>1.4314035387067534E-6</v>
      </c>
      <c r="IV6" s="45">
        <f t="shared" si="56"/>
        <v>-5.2379312623210717E-4</v>
      </c>
      <c r="IW6" s="45">
        <f t="shared" si="57"/>
        <v>-6.7651814894880056E-5</v>
      </c>
      <c r="IX6" s="45">
        <f t="shared" si="58"/>
        <v>3.8352263288727945E-5</v>
      </c>
      <c r="IY6" s="45">
        <f t="shared" si="59"/>
        <v>-5.3164320398494947E-6</v>
      </c>
      <c r="IZ6" s="45">
        <f t="shared" si="60"/>
        <v>-1.0327107350574745E-4</v>
      </c>
      <c r="JA6" s="45">
        <f t="shared" si="61"/>
        <v>-1.2737320250331209E-6</v>
      </c>
      <c r="JB6" s="45">
        <f t="shared" si="62"/>
        <v>-1.1050111943271707E-6</v>
      </c>
      <c r="JC6" s="45">
        <f t="shared" si="63"/>
        <v>-3.5838725079388088E-4</v>
      </c>
      <c r="JD6" s="45">
        <f t="shared" si="64"/>
        <v>-1.6080745347479524E-4</v>
      </c>
      <c r="JE6" s="45">
        <f t="shared" si="65"/>
        <v>-1.1749881073410547E-4</v>
      </c>
      <c r="JF6" s="45">
        <f t="shared" si="66"/>
        <v>-1.0403202222120963E-5</v>
      </c>
      <c r="JG6" s="45">
        <f t="shared" si="67"/>
        <v>-5.7884112735597323E-5</v>
      </c>
    </row>
    <row r="7" spans="1:267" x14ac:dyDescent="0.25">
      <c r="A7" s="22" t="s">
        <v>5</v>
      </c>
      <c r="B7" s="109">
        <v>15305.465982</v>
      </c>
      <c r="C7" s="109">
        <v>264.51036013999999</v>
      </c>
      <c r="D7" s="109">
        <v>11883.333363</v>
      </c>
      <c r="E7" s="109">
        <v>10177.495526000001</v>
      </c>
      <c r="F7" s="109">
        <v>4587.2151420999999</v>
      </c>
      <c r="G7" s="109">
        <v>2239.6168342999999</v>
      </c>
      <c r="H7" s="109">
        <v>13632.211095000001</v>
      </c>
      <c r="I7" s="109">
        <v>60.580941070999998</v>
      </c>
      <c r="J7" s="109">
        <v>3.9322052308000002</v>
      </c>
      <c r="K7" s="109">
        <v>3.2059804999999999</v>
      </c>
      <c r="L7" s="109">
        <v>0.16795891269999999</v>
      </c>
      <c r="M7" s="109">
        <v>57.829393074000002</v>
      </c>
      <c r="N7" s="109">
        <v>7.0424720000000004E-4</v>
      </c>
      <c r="O7" s="109">
        <v>2.9733163171000001</v>
      </c>
      <c r="P7" s="109">
        <v>4.6750137800000001E-2</v>
      </c>
      <c r="Q7" s="109">
        <v>1.6404924599999999E-2</v>
      </c>
      <c r="R7" s="109">
        <v>30.341038235999999</v>
      </c>
      <c r="S7" s="109">
        <v>2.7386003086000001</v>
      </c>
      <c r="T7" s="109">
        <v>0.92359703920000003</v>
      </c>
      <c r="U7" s="109">
        <v>0.97869238110000001</v>
      </c>
      <c r="V7" s="109">
        <v>6.2633466083</v>
      </c>
      <c r="W7" s="109">
        <v>6.1309545E-2</v>
      </c>
      <c r="Y7" s="109">
        <v>6.5241300000000002E-5</v>
      </c>
      <c r="Z7" s="109">
        <v>1.3978999999999999</v>
      </c>
      <c r="AA7" s="109">
        <v>82.752408055999993</v>
      </c>
      <c r="AB7" s="109">
        <v>82.355847999999995</v>
      </c>
      <c r="AD7" s="109">
        <v>0.24973271929999999</v>
      </c>
      <c r="AF7" s="109">
        <v>1.7611572383</v>
      </c>
      <c r="AG7" s="109">
        <v>5.0000000000000001E-3</v>
      </c>
      <c r="AH7" s="109">
        <v>2.8221981609000002</v>
      </c>
      <c r="AI7" s="109">
        <v>22.396055917999998</v>
      </c>
      <c r="AJ7" s="109">
        <v>40.134150765999998</v>
      </c>
      <c r="AK7" s="109">
        <v>3.6532291639999999</v>
      </c>
      <c r="AL7" s="109">
        <v>1.6524029699</v>
      </c>
      <c r="AM7" s="109">
        <v>8.7046578307000004</v>
      </c>
      <c r="AN7" s="109">
        <v>2.2762673399999999E-2</v>
      </c>
      <c r="AP7" s="109">
        <v>0.6529355</v>
      </c>
      <c r="AQ7" s="109">
        <v>144.12555724000001</v>
      </c>
      <c r="AR7" s="109">
        <v>0.5605</v>
      </c>
      <c r="AS7" s="109">
        <v>1.1944328475999999</v>
      </c>
      <c r="AT7" s="109">
        <v>5.5352570044</v>
      </c>
      <c r="AU7" s="109">
        <v>105.3617229</v>
      </c>
      <c r="AV7" s="109">
        <v>9.4418630099999998E-2</v>
      </c>
      <c r="AZ7" s="109">
        <v>1.9261499999999998E-5</v>
      </c>
      <c r="BA7" s="109">
        <v>1.2708309E-3</v>
      </c>
      <c r="BB7" s="109">
        <v>1.4747622E-3</v>
      </c>
      <c r="BD7" s="109">
        <v>0.78485944789999995</v>
      </c>
      <c r="BE7" s="109">
        <v>3.1026600000000002</v>
      </c>
      <c r="BG7" s="109">
        <v>1.0221010000000001E-2</v>
      </c>
      <c r="BI7" s="109">
        <v>41.197455546999997</v>
      </c>
      <c r="BJ7" s="109">
        <v>39.961532665999997</v>
      </c>
      <c r="BK7" s="109">
        <v>21.856615852000001</v>
      </c>
      <c r="BL7" s="109">
        <v>80.478641194999994</v>
      </c>
      <c r="BM7" s="109">
        <v>0.59909739139999996</v>
      </c>
      <c r="BN7" s="109">
        <v>48.538664288</v>
      </c>
      <c r="BO7" s="109">
        <v>6.1964799999999993E-5</v>
      </c>
      <c r="BQ7" s="109" t="s">
        <v>5</v>
      </c>
      <c r="BR7" s="109">
        <v>17.496220312796002</v>
      </c>
      <c r="BS7" s="109">
        <v>101.049833704919</v>
      </c>
      <c r="BT7" s="109">
        <v>3.1026179470008701</v>
      </c>
      <c r="BU7" s="109">
        <v>3.9321672306859998</v>
      </c>
      <c r="BV7" s="109">
        <v>0</v>
      </c>
      <c r="BW7" s="109">
        <v>3.2059879820543702</v>
      </c>
      <c r="BX7" s="109">
        <v>61.9857132230673</v>
      </c>
      <c r="BY7" s="109">
        <v>60.581153932729698</v>
      </c>
      <c r="BZ7" s="109">
        <v>49.499817468706198</v>
      </c>
      <c r="CA7" s="109">
        <v>9.2066210022483101</v>
      </c>
      <c r="CB7" s="109">
        <v>6.8862375764700695E-2</v>
      </c>
      <c r="CC7" s="109">
        <v>9.9095899105694898E-2</v>
      </c>
      <c r="CD7" s="109">
        <v>57.823429759242899</v>
      </c>
      <c r="CE7" s="109">
        <v>6.1967118287206905E-5</v>
      </c>
      <c r="CF7" s="109">
        <v>2.25342645303879E-4</v>
      </c>
      <c r="CG7" s="109">
        <v>4.7891398292520198E-4</v>
      </c>
      <c r="CH7" s="109">
        <v>6.5244326658840494E-5</v>
      </c>
      <c r="CI7" s="109">
        <v>2.9732415782330701</v>
      </c>
      <c r="CJ7" s="109">
        <v>1.12147397934269E-2</v>
      </c>
      <c r="CK7" s="109">
        <v>3.5513337891940402E-2</v>
      </c>
      <c r="CL7" s="109">
        <v>1.6402715329988798E-2</v>
      </c>
      <c r="CM7" s="109">
        <v>1.02209748783323E-2</v>
      </c>
      <c r="CN7" s="109">
        <v>214889.85817208901</v>
      </c>
      <c r="CO7" s="109">
        <v>30.327068841128199</v>
      </c>
      <c r="CP7" s="109">
        <v>0</v>
      </c>
      <c r="CQ7" s="109">
        <v>0.26736626153127502</v>
      </c>
      <c r="CR7" s="109">
        <v>0.65458606769732797</v>
      </c>
      <c r="CS7" s="109">
        <v>2.7364864550119301</v>
      </c>
      <c r="CT7" s="109">
        <v>0.97868170906618401</v>
      </c>
      <c r="CU7" s="109">
        <v>22.383183482140399</v>
      </c>
      <c r="CV7" s="109">
        <v>6.2633868629624097</v>
      </c>
      <c r="CW7" s="109">
        <v>1.19444065453967</v>
      </c>
      <c r="CX7" s="109">
        <v>8.7047014005618895</v>
      </c>
      <c r="CY7" s="109">
        <v>5.5352266496083802</v>
      </c>
      <c r="CZ7" s="109">
        <v>15174.287979970501</v>
      </c>
      <c r="DA7" s="109">
        <v>6.1311042757529799E-2</v>
      </c>
      <c r="DB7" s="109">
        <v>0</v>
      </c>
      <c r="DC7" s="109">
        <v>1.23591518268048</v>
      </c>
      <c r="DD7" s="109">
        <v>30.8183060786941</v>
      </c>
      <c r="DE7" s="109">
        <v>1.96247997376501</v>
      </c>
      <c r="DF7" s="109">
        <v>4.5596222380220201E-2</v>
      </c>
      <c r="DG7" s="109">
        <v>7.0172490726809</v>
      </c>
      <c r="DH7" s="109">
        <v>0.117886005610762</v>
      </c>
      <c r="DI7" s="109">
        <v>177.91538099869501</v>
      </c>
      <c r="DJ7" s="109">
        <v>1370.9814755842101</v>
      </c>
      <c r="DK7" s="109">
        <v>77.706588243752506</v>
      </c>
      <c r="DL7" s="109">
        <v>21.8567145687074</v>
      </c>
      <c r="DM7" s="109">
        <v>676.68962929602901</v>
      </c>
      <c r="DN7" s="109">
        <v>1.39790315934523</v>
      </c>
      <c r="DO7" s="109">
        <v>10.180928798868599</v>
      </c>
      <c r="DP7" s="109">
        <v>82.750478490601793</v>
      </c>
      <c r="DQ7" s="109">
        <v>82.750478490601793</v>
      </c>
      <c r="DR7" s="109">
        <v>82.3109264433714</v>
      </c>
      <c r="DS7" s="109">
        <v>0</v>
      </c>
      <c r="DT7" s="109">
        <v>80.476030398311707</v>
      </c>
      <c r="DU7" s="109">
        <v>7.9187023718891802E-2</v>
      </c>
      <c r="DV7" s="109">
        <v>0.15388892781798899</v>
      </c>
      <c r="DW7" s="109">
        <v>0</v>
      </c>
      <c r="DX7" s="109">
        <v>0</v>
      </c>
      <c r="DY7" s="109">
        <v>648.47958835294605</v>
      </c>
      <c r="DZ7" s="109">
        <v>11.9081590107503</v>
      </c>
      <c r="EA7" s="109">
        <v>360.80091295686998</v>
      </c>
      <c r="EB7" s="109">
        <v>37.711691870020999</v>
      </c>
      <c r="EC7" s="109">
        <v>0.45777392665773797</v>
      </c>
      <c r="ED7" s="109">
        <v>1.3028973740802501</v>
      </c>
      <c r="EE7" s="109">
        <v>4.9987970810804697E-3</v>
      </c>
      <c r="EF7" s="109">
        <v>0.93107379912586596</v>
      </c>
      <c r="EG7" s="109">
        <v>1.8903653285988999</v>
      </c>
      <c r="EH7" s="109">
        <v>43.331691580192803</v>
      </c>
      <c r="EI7" s="109">
        <v>0.59910512675837901</v>
      </c>
      <c r="EJ7" s="109">
        <v>3.6530255027807201</v>
      </c>
      <c r="EK7" s="109">
        <v>264.50918346808902</v>
      </c>
      <c r="EL7" s="109">
        <v>0</v>
      </c>
      <c r="EM7" s="109">
        <v>0.67737800826733197</v>
      </c>
      <c r="EN7" s="109">
        <v>0.97476581407320295</v>
      </c>
      <c r="EO7" s="109">
        <v>15720.8307384326</v>
      </c>
      <c r="EP7" s="109">
        <v>10675.5015234683</v>
      </c>
      <c r="EQ7" s="109">
        <v>1186.1682875830099</v>
      </c>
      <c r="ER7" s="109">
        <v>11861.669811051301</v>
      </c>
      <c r="ES7" s="109">
        <v>9.5202378767200502E-2</v>
      </c>
      <c r="ET7" s="109">
        <v>360.50163395575902</v>
      </c>
      <c r="EU7" s="109">
        <v>9.4421736221504404E-2</v>
      </c>
      <c r="EV7" s="109">
        <v>0</v>
      </c>
      <c r="EW7" s="109">
        <v>0</v>
      </c>
      <c r="EX7" s="109">
        <v>0</v>
      </c>
      <c r="EY7" s="109">
        <v>1.9262881286617301E-5</v>
      </c>
      <c r="EZ7" s="109">
        <v>1.27086389189142E-3</v>
      </c>
      <c r="FA7" s="109">
        <v>1.4747730251605999E-3</v>
      </c>
      <c r="FB7" s="109">
        <v>0</v>
      </c>
      <c r="FC7" s="109">
        <v>0.78484497229622896</v>
      </c>
      <c r="FD7" s="109">
        <v>136.87607229253101</v>
      </c>
      <c r="FE7" s="109">
        <v>6941.1483059329603</v>
      </c>
      <c r="FF7" s="109">
        <v>207.34754241246199</v>
      </c>
      <c r="FG7" s="109">
        <v>37.619409849038497</v>
      </c>
      <c r="FH7" s="109">
        <v>134.58696609555901</v>
      </c>
      <c r="FI7" s="109">
        <v>76.903425936385602</v>
      </c>
      <c r="FJ7" s="109">
        <v>59.1557992116755</v>
      </c>
      <c r="FK7" s="109">
        <v>1.6359435737453701E-2</v>
      </c>
      <c r="FL7" s="109">
        <v>54.5653791914769</v>
      </c>
      <c r="FM7" s="109">
        <v>10121.199334662801</v>
      </c>
      <c r="FN7" s="109">
        <v>4568.3254763141504</v>
      </c>
      <c r="FO7" s="109">
        <v>5552.8738583487402</v>
      </c>
      <c r="FP7" s="109">
        <v>11.776777392803</v>
      </c>
      <c r="FQ7" s="109">
        <v>4.2283821971824898</v>
      </c>
      <c r="FR7" s="109">
        <v>2415.4195927175801</v>
      </c>
      <c r="FS7" s="109">
        <v>47.108402565788701</v>
      </c>
      <c r="FT7" s="109">
        <v>151.23007046236401</v>
      </c>
      <c r="FU7" s="109">
        <v>29.075097067081099</v>
      </c>
      <c r="FV7" s="109">
        <v>29.850790409879998</v>
      </c>
      <c r="FW7" s="109">
        <v>383.10820198305697</v>
      </c>
      <c r="FX7" s="109">
        <v>2.27441793757612E-2</v>
      </c>
      <c r="FY7" s="109">
        <v>408.51309663223901</v>
      </c>
      <c r="FZ7" s="109">
        <v>387.63716384662399</v>
      </c>
      <c r="GA7" s="109">
        <v>389.62822127109598</v>
      </c>
      <c r="GB7" s="109">
        <v>12.208181411561499</v>
      </c>
      <c r="GC7" s="109">
        <v>0</v>
      </c>
      <c r="GD7" s="109">
        <v>2239.58659312083</v>
      </c>
      <c r="GE7" s="109">
        <v>5605.6161103729</v>
      </c>
      <c r="GF7" s="109">
        <v>48.4870050671801</v>
      </c>
      <c r="GG7" s="109">
        <v>2.50492976660989</v>
      </c>
      <c r="GH7" s="109">
        <v>75.065436856838502</v>
      </c>
      <c r="GI7" s="109">
        <v>1470.4611904241699</v>
      </c>
      <c r="GJ7" s="109">
        <v>144.05063121540601</v>
      </c>
      <c r="GK7" s="109">
        <v>0.65293165167226397</v>
      </c>
      <c r="GL7" s="109">
        <v>0.56048558579011298</v>
      </c>
      <c r="GM7" s="109">
        <v>0.212120598537343</v>
      </c>
      <c r="GN7" s="109">
        <v>780.14993631982395</v>
      </c>
      <c r="GO7" s="109">
        <v>13631.484098585101</v>
      </c>
      <c r="GP7" s="109">
        <v>105.36144105704901</v>
      </c>
      <c r="GQ7" s="109">
        <v>697.88655289236306</v>
      </c>
      <c r="GS7" s="30">
        <f t="shared" si="1"/>
        <v>0</v>
      </c>
      <c r="GT7" s="45">
        <f t="shared" si="2"/>
        <v>-8.5706637212987213E-3</v>
      </c>
      <c r="GU7" s="45">
        <f t="shared" si="3"/>
        <v>-4.4484908279052611E-6</v>
      </c>
      <c r="GV7" s="45">
        <f t="shared" si="4"/>
        <v>-1.8230197947783537E-3</v>
      </c>
      <c r="GW7" s="45">
        <f t="shared" si="5"/>
        <v>-5.5314385738006629E-3</v>
      </c>
      <c r="GX7" s="45">
        <f t="shared" si="6"/>
        <v>-4.1178940164559022E-3</v>
      </c>
      <c r="GY7" s="45">
        <f t="shared" si="7"/>
        <v>-1.3502836157858302E-5</v>
      </c>
      <c r="GZ7" s="45">
        <f t="shared" si="8"/>
        <v>-5.3329310251557989E-5</v>
      </c>
      <c r="HA7" s="45">
        <f t="shared" si="9"/>
        <v>3.5136748610572659E-6</v>
      </c>
      <c r="HB7" s="45">
        <f t="shared" si="10"/>
        <v>-9.6638175705330977E-6</v>
      </c>
      <c r="HC7" s="45">
        <f t="shared" si="11"/>
        <v>2.3337803739882849E-6</v>
      </c>
      <c r="HD7" s="45">
        <f t="shared" si="12"/>
        <v>-3.7975335403738106E-6</v>
      </c>
      <c r="HE7" s="45">
        <f t="shared" si="13"/>
        <v>-1.031190963645878E-4</v>
      </c>
      <c r="HF7" s="45">
        <f t="shared" si="14"/>
        <v>1.3387669955830837E-5</v>
      </c>
      <c r="HG7" s="45">
        <f t="shared" si="15"/>
        <v>-2.5136534078179351E-5</v>
      </c>
      <c r="HH7" s="45">
        <f t="shared" si="16"/>
        <v>-4.7187271890130185E-4</v>
      </c>
      <c r="HI7" s="45">
        <f t="shared" si="17"/>
        <v>-1.3467114693111376E-4</v>
      </c>
      <c r="HJ7" s="45">
        <f t="shared" si="18"/>
        <v>-4.6041255289760118E-4</v>
      </c>
      <c r="HK7" s="45">
        <f t="shared" si="19"/>
        <v>-7.7187371279844013E-4</v>
      </c>
      <c r="HL7" s="45">
        <f t="shared" si="20"/>
        <v>-1.7807657469557378E-3</v>
      </c>
      <c r="HM7" s="45">
        <f t="shared" si="21"/>
        <v>-1.0904380193498685E-5</v>
      </c>
      <c r="HN7" s="45">
        <f t="shared" si="22"/>
        <v>6.4270213556918922E-6</v>
      </c>
      <c r="HO7" s="45">
        <f t="shared" si="23"/>
        <v>2.4429434760915538E-5</v>
      </c>
      <c r="HP7" s="45">
        <f t="shared" si="24"/>
        <v>0</v>
      </c>
      <c r="HQ7" s="45">
        <f t="shared" si="25"/>
        <v>4.6391761667727895E-5</v>
      </c>
      <c r="HR7" s="45">
        <f t="shared" si="26"/>
        <v>2.2600652622484358E-6</v>
      </c>
      <c r="HS7" s="45">
        <f t="shared" si="27"/>
        <v>-2.3317332311273812E-5</v>
      </c>
      <c r="HT7" s="45">
        <f t="shared" si="28"/>
        <v>-5.4545679170948881E-4</v>
      </c>
      <c r="HU7" s="45">
        <f t="shared" si="29"/>
        <v>0</v>
      </c>
      <c r="HV7" s="45">
        <f t="shared" si="30"/>
        <v>-1.1906010013381576E-3</v>
      </c>
      <c r="HW7" s="45">
        <f t="shared" si="31"/>
        <v>0</v>
      </c>
      <c r="HX7" s="45">
        <f t="shared" si="32"/>
        <v>-2.7591946445448357E-4</v>
      </c>
      <c r="HY7" s="45">
        <f t="shared" si="33"/>
        <v>-2.4058378390607454E-4</v>
      </c>
      <c r="HZ7" s="45">
        <f t="shared" si="34"/>
        <v>-2.6895105586506997E-4</v>
      </c>
      <c r="IA7" s="45">
        <f t="shared" si="35"/>
        <v>-5.7476351669818386E-4</v>
      </c>
      <c r="IB7" s="45">
        <f t="shared" si="36"/>
        <v>7.9671321135854969E-2</v>
      </c>
      <c r="IC7" s="45">
        <f t="shared" si="37"/>
        <v>-5.5748273688019631E-5</v>
      </c>
      <c r="ID7" s="45">
        <f t="shared" si="38"/>
        <v>-1.5683072724129971E-4</v>
      </c>
      <c r="IE7" s="45">
        <f t="shared" si="39"/>
        <v>5.0053503235200603E-6</v>
      </c>
      <c r="IF7" s="45">
        <f t="shared" si="40"/>
        <v>-8.1247153679230456E-4</v>
      </c>
      <c r="IG7" s="45">
        <f t="shared" si="41"/>
        <v>0</v>
      </c>
      <c r="IH7" s="45">
        <f t="shared" si="42"/>
        <v>-5.8938865110466447E-6</v>
      </c>
      <c r="II7" s="45">
        <f t="shared" si="43"/>
        <v>-5.1986633064130536E-4</v>
      </c>
      <c r="IJ7" s="45">
        <f t="shared" si="44"/>
        <v>-2.5716699173978244E-5</v>
      </c>
      <c r="IK7" s="45">
        <f t="shared" si="45"/>
        <v>6.5361059734331053E-6</v>
      </c>
      <c r="IL7" s="45">
        <f t="shared" si="46"/>
        <v>-5.4838992291968189E-6</v>
      </c>
      <c r="IM7" s="45">
        <f t="shared" si="47"/>
        <v>-2.6750032482356265E-6</v>
      </c>
      <c r="IN7" s="45">
        <f t="shared" si="48"/>
        <v>3.2897337115744473E-5</v>
      </c>
      <c r="IO7" s="45">
        <f t="shared" si="49"/>
        <v>0</v>
      </c>
      <c r="IP7" s="45">
        <f t="shared" si="50"/>
        <v>0</v>
      </c>
      <c r="IQ7" s="45">
        <f t="shared" si="51"/>
        <v>0</v>
      </c>
      <c r="IR7" s="45">
        <f t="shared" si="52"/>
        <v>7.1712307831795895E-5</v>
      </c>
      <c r="IS7" s="45">
        <f t="shared" si="53"/>
        <v>2.5960882301477567E-5</v>
      </c>
      <c r="IT7" s="45">
        <f t="shared" si="54"/>
        <v>7.340275333844037E-6</v>
      </c>
      <c r="IU7" s="45">
        <f t="shared" si="55"/>
        <v>0</v>
      </c>
      <c r="IV7" s="45">
        <f t="shared" si="56"/>
        <v>-1.8443561850115867E-5</v>
      </c>
      <c r="IW7" s="45">
        <f t="shared" si="57"/>
        <v>-1.3553853509592123E-5</v>
      </c>
      <c r="IX7" s="45">
        <f t="shared" si="58"/>
        <v>0</v>
      </c>
      <c r="IY7" s="45">
        <f t="shared" si="59"/>
        <v>-3.4362228097692659E-6</v>
      </c>
      <c r="IZ7" s="45">
        <f t="shared" si="60"/>
        <v>0</v>
      </c>
      <c r="JA7" s="45">
        <f t="shared" si="61"/>
        <v>-5.5855848908394998E-7</v>
      </c>
      <c r="JB7" s="45">
        <f t="shared" si="62"/>
        <v>-3.8319023292016151E-7</v>
      </c>
      <c r="JC7" s="45">
        <f t="shared" si="63"/>
        <v>4.516559565631966E-6</v>
      </c>
      <c r="JD7" s="45">
        <f t="shared" si="64"/>
        <v>-3.2440864427141556E-5</v>
      </c>
      <c r="JE7" s="45">
        <f t="shared" si="65"/>
        <v>1.2911687632257928E-5</v>
      </c>
      <c r="JF7" s="45">
        <f t="shared" si="66"/>
        <v>-1.0642901195917647E-3</v>
      </c>
      <c r="JG7" s="45">
        <f t="shared" si="67"/>
        <v>3.7412970055764326E-5</v>
      </c>
    </row>
    <row r="8" spans="1:267" x14ac:dyDescent="0.25">
      <c r="A8" s="22" t="s">
        <v>6</v>
      </c>
      <c r="B8" s="109">
        <v>497.26075416999998</v>
      </c>
      <c r="C8" s="109">
        <v>288.08300858000001</v>
      </c>
      <c r="D8" s="109">
        <v>813.53109601000006</v>
      </c>
      <c r="E8" s="109">
        <v>141.69492044</v>
      </c>
      <c r="F8" s="109">
        <v>129.95300140000001</v>
      </c>
      <c r="G8" s="109">
        <v>98.344463012999995</v>
      </c>
      <c r="H8" s="109">
        <v>583.47944313999994</v>
      </c>
      <c r="I8" s="109">
        <v>0.13719459610000001</v>
      </c>
      <c r="J8" s="109">
        <v>2.5090440499999998E-2</v>
      </c>
      <c r="K8" s="109">
        <v>7.6429035000000006E-2</v>
      </c>
      <c r="L8" s="109">
        <v>4.2710956999999997E-3</v>
      </c>
      <c r="M8" s="109">
        <v>2.4900911618000001</v>
      </c>
      <c r="N8" s="109">
        <v>3.196338E-4</v>
      </c>
      <c r="O8" s="109">
        <v>4.9940857000000003E-3</v>
      </c>
      <c r="P8" s="109">
        <v>5.1401679E-3</v>
      </c>
      <c r="Q8" s="109">
        <v>5.3651079999999997E-4</v>
      </c>
      <c r="R8" s="109">
        <v>6.8652009E-3</v>
      </c>
      <c r="S8" s="109">
        <v>0.20150000000000001</v>
      </c>
      <c r="T8" s="109">
        <v>4.2706822800000002E-2</v>
      </c>
      <c r="U8" s="109">
        <v>2.7045580000000001E-3</v>
      </c>
      <c r="V8" s="109">
        <v>16.173482439000001</v>
      </c>
      <c r="W8" s="109">
        <v>2.5390075E-3</v>
      </c>
      <c r="X8" s="109">
        <v>2.115405E-6</v>
      </c>
      <c r="Y8" s="109">
        <v>1.60639E-5</v>
      </c>
      <c r="Z8" s="109">
        <v>6.4500000000000002E-2</v>
      </c>
      <c r="AA8" s="109">
        <v>7.1190110629000003</v>
      </c>
      <c r="AB8" s="109">
        <v>0.65242199999999995</v>
      </c>
      <c r="AD8" s="109">
        <v>4.4107058300000002E-2</v>
      </c>
      <c r="AF8" s="109">
        <v>0.1059022364</v>
      </c>
      <c r="AG8" s="109">
        <v>0.1670387515</v>
      </c>
      <c r="AH8" s="109">
        <v>0.1810448808</v>
      </c>
      <c r="AI8" s="109">
        <v>17.357530060999999</v>
      </c>
      <c r="AJ8" s="109">
        <v>17.180560938999999</v>
      </c>
      <c r="AK8" s="109">
        <v>0.83817081819999995</v>
      </c>
      <c r="AL8" s="109">
        <v>0.75614020510000002</v>
      </c>
      <c r="AM8" s="109">
        <v>6.1033837299999998E-2</v>
      </c>
      <c r="AN8" s="109">
        <v>1.3569159999999999E-3</v>
      </c>
      <c r="AQ8" s="109">
        <v>23.972876935999999</v>
      </c>
      <c r="AR8" s="109">
        <v>1.9E-3</v>
      </c>
      <c r="AS8" s="109">
        <v>1.2414342700000001E-2</v>
      </c>
      <c r="AT8" s="109">
        <v>0.3187917549</v>
      </c>
      <c r="AU8" s="109">
        <v>15.447023732</v>
      </c>
      <c r="AV8" s="109">
        <v>8.6876529999999996E-4</v>
      </c>
      <c r="AW8" s="109">
        <v>3.5641884999999999E-6</v>
      </c>
      <c r="AX8" s="109">
        <v>3.1681699999999999E-5</v>
      </c>
      <c r="AZ8" s="109">
        <v>1.1850300000000001E-5</v>
      </c>
      <c r="BA8" s="109">
        <v>1.9170330000000001E-3</v>
      </c>
      <c r="BB8" s="109">
        <v>2.7688700000000001E-5</v>
      </c>
      <c r="BD8" s="109">
        <v>1.34420198E-2</v>
      </c>
      <c r="BE8" s="109">
        <v>0.75520110549999997</v>
      </c>
      <c r="BG8" s="109">
        <v>1.960669E-3</v>
      </c>
      <c r="BK8" s="109">
        <v>2.7526423145000001</v>
      </c>
      <c r="BL8" s="109">
        <v>7.2925748882999999</v>
      </c>
      <c r="BM8" s="109">
        <v>4.0695009999999997E-3</v>
      </c>
      <c r="BN8" s="109">
        <v>4.9551923687999997</v>
      </c>
      <c r="BO8" s="109">
        <v>7.8128452000000005E-6</v>
      </c>
      <c r="BQ8" s="109" t="s">
        <v>6</v>
      </c>
      <c r="BR8" s="109">
        <v>0.196342830142473</v>
      </c>
      <c r="BS8" s="109">
        <v>9.3747129378918501</v>
      </c>
      <c r="BT8" s="109">
        <v>0.755200214368284</v>
      </c>
      <c r="BU8" s="109">
        <v>2.5064989113248001E-2</v>
      </c>
      <c r="BV8" s="109">
        <v>0</v>
      </c>
      <c r="BW8" s="109">
        <v>7.6428842084028906E-2</v>
      </c>
      <c r="BX8" s="109">
        <v>0.140196898242854</v>
      </c>
      <c r="BY8" s="109">
        <v>0.137064422422809</v>
      </c>
      <c r="BZ8" s="109">
        <v>1.7505783448271299</v>
      </c>
      <c r="CA8" s="109">
        <v>3.3855693746706397E-2</v>
      </c>
      <c r="CB8" s="109">
        <v>1.7507120697542299E-3</v>
      </c>
      <c r="CC8" s="109">
        <v>2.5193133043425499E-3</v>
      </c>
      <c r="CD8" s="109">
        <v>2.4900396445243498</v>
      </c>
      <c r="CE8" s="109">
        <v>7.8083868460818899E-6</v>
      </c>
      <c r="CF8" s="109">
        <v>1.02208091293396E-4</v>
      </c>
      <c r="CG8" s="109">
        <v>2.17179928680479E-4</v>
      </c>
      <c r="CH8" s="109">
        <v>1.6062409474362901E-5</v>
      </c>
      <c r="CI8" s="109">
        <v>4.9919274450001697E-3</v>
      </c>
      <c r="CJ8" s="109">
        <v>1.23333348765687E-3</v>
      </c>
      <c r="CK8" s="109">
        <v>3.9055896426858899E-3</v>
      </c>
      <c r="CL8" s="109">
        <v>5.3654829883856899E-4</v>
      </c>
      <c r="CM8" s="109">
        <v>1.9605710147323702E-3</v>
      </c>
      <c r="CN8" s="109">
        <v>4859.9814266931699</v>
      </c>
      <c r="CO8" s="109">
        <v>6.8658081359581902E-3</v>
      </c>
      <c r="CP8" s="109">
        <v>0</v>
      </c>
      <c r="CQ8" s="109">
        <v>1.2384953527670699E-2</v>
      </c>
      <c r="CR8" s="109">
        <v>3.03217049389044E-2</v>
      </c>
      <c r="CS8" s="109">
        <v>0.20150009182801601</v>
      </c>
      <c r="CT8" s="109">
        <v>2.7047006501590099E-3</v>
      </c>
      <c r="CU8" s="109">
        <v>17.357645586052101</v>
      </c>
      <c r="CV8" s="109">
        <v>16.173571369683401</v>
      </c>
      <c r="CW8" s="109">
        <v>1.2415702068395601E-2</v>
      </c>
      <c r="CX8" s="109">
        <v>6.1034544850921302E-2</v>
      </c>
      <c r="CY8" s="109">
        <v>0.31879212810782598</v>
      </c>
      <c r="CZ8" s="109">
        <v>497.22507933883401</v>
      </c>
      <c r="DA8" s="109">
        <v>2.5388963361027798E-3</v>
      </c>
      <c r="DB8" s="109">
        <v>2.1151125301344299E-6</v>
      </c>
      <c r="DC8" s="109">
        <v>0</v>
      </c>
      <c r="DD8" s="109">
        <v>0</v>
      </c>
      <c r="DE8" s="109">
        <v>0</v>
      </c>
      <c r="DF8" s="109">
        <v>0</v>
      </c>
      <c r="DG8" s="109">
        <v>0</v>
      </c>
      <c r="DH8" s="109">
        <v>0</v>
      </c>
      <c r="DI8" s="109">
        <v>8.2930660593429106</v>
      </c>
      <c r="DJ8" s="109">
        <v>3.3729598638062601</v>
      </c>
      <c r="DK8" s="109">
        <v>0.75972185234213596</v>
      </c>
      <c r="DL8" s="109">
        <v>2.7525408098811099</v>
      </c>
      <c r="DM8" s="109">
        <v>5.1748641649563201</v>
      </c>
      <c r="DN8" s="109">
        <v>6.4500419518510793E-2</v>
      </c>
      <c r="DO8" s="109">
        <v>0.27303113015785102</v>
      </c>
      <c r="DP8" s="109">
        <v>7.1167529507091301</v>
      </c>
      <c r="DQ8" s="109">
        <v>7.1167529507091301</v>
      </c>
      <c r="DR8" s="109">
        <v>0.65242730149858996</v>
      </c>
      <c r="DS8" s="109">
        <v>0</v>
      </c>
      <c r="DT8" s="109">
        <v>7.2913201400568797</v>
      </c>
      <c r="DU8" s="109">
        <v>2.57261031817408E-2</v>
      </c>
      <c r="DV8" s="109">
        <v>9.9041942168877403E-3</v>
      </c>
      <c r="DW8" s="109">
        <v>0</v>
      </c>
      <c r="DX8" s="109">
        <v>0</v>
      </c>
      <c r="DY8" s="109">
        <v>19.684994725778001</v>
      </c>
      <c r="DZ8" s="109">
        <v>9.4623503173543205E-2</v>
      </c>
      <c r="EA8" s="109">
        <v>23.6882440012625</v>
      </c>
      <c r="EB8" s="109">
        <v>1.3372899950749799</v>
      </c>
      <c r="EC8" s="109">
        <v>2.7534285818217701E-2</v>
      </c>
      <c r="ED8" s="109">
        <v>7.8365031829230103E-2</v>
      </c>
      <c r="EE8" s="109">
        <v>0.16703951919398899</v>
      </c>
      <c r="EF8" s="109">
        <v>5.97287020343149E-2</v>
      </c>
      <c r="EG8" s="109">
        <v>0.121267453937179</v>
      </c>
      <c r="EH8" s="109">
        <v>18.281024824263302</v>
      </c>
      <c r="EI8" s="109">
        <v>4.06895909323895E-3</v>
      </c>
      <c r="EJ8" s="109">
        <v>0.838163137285313</v>
      </c>
      <c r="EK8" s="109">
        <v>288.06590468592401</v>
      </c>
      <c r="EL8" s="109">
        <v>0</v>
      </c>
      <c r="EM8" s="109">
        <v>0.31001661717290302</v>
      </c>
      <c r="EN8" s="109">
        <v>0.44611960515220001</v>
      </c>
      <c r="EO8" s="109">
        <v>649.58208700540695</v>
      </c>
      <c r="EP8" s="109">
        <v>732.092831186583</v>
      </c>
      <c r="EQ8" s="109">
        <v>81.343798259450793</v>
      </c>
      <c r="ER8" s="109">
        <v>813.43662944603398</v>
      </c>
      <c r="ES8" s="109">
        <v>2.6355040380038899E-2</v>
      </c>
      <c r="ET8" s="109">
        <v>19.325682395806702</v>
      </c>
      <c r="EU8" s="109">
        <v>8.6877342156230599E-4</v>
      </c>
      <c r="EV8" s="109">
        <v>3.5629191957539001E-6</v>
      </c>
      <c r="EW8" s="109">
        <v>3.1671735524727498E-5</v>
      </c>
      <c r="EX8" s="109">
        <v>0</v>
      </c>
      <c r="EY8" s="109">
        <v>1.18492829850581E-5</v>
      </c>
      <c r="EZ8" s="109">
        <v>1.9172825809244899E-3</v>
      </c>
      <c r="FA8" s="109">
        <v>2.7684988988574501E-5</v>
      </c>
      <c r="FB8" s="109">
        <v>0</v>
      </c>
      <c r="FC8" s="109">
        <v>1.3441574955053199E-2</v>
      </c>
      <c r="FD8" s="109">
        <v>0.51403124500515196</v>
      </c>
      <c r="FE8" s="109">
        <v>267.14187652077601</v>
      </c>
      <c r="FF8" s="109">
        <v>0.715802279579139</v>
      </c>
      <c r="FG8" s="109">
        <v>1.8993197859312001</v>
      </c>
      <c r="FH8" s="109">
        <v>12.223637868791901</v>
      </c>
      <c r="FI8" s="109">
        <v>1.0476899573956799</v>
      </c>
      <c r="FJ8" s="109">
        <v>0.956849433136571</v>
      </c>
      <c r="FK8" s="109">
        <v>8.47547080529331E-3</v>
      </c>
      <c r="FL8" s="109">
        <v>0.45807289803072099</v>
      </c>
      <c r="FM8" s="109">
        <v>141.66533733164701</v>
      </c>
      <c r="FN8" s="109">
        <v>129.92395784069399</v>
      </c>
      <c r="FO8" s="109">
        <v>11.741379490952699</v>
      </c>
      <c r="FP8" s="109">
        <v>2.8419715052607701E-2</v>
      </c>
      <c r="FQ8" s="109">
        <v>6.3901706818344697E-3</v>
      </c>
      <c r="FR8" s="109">
        <v>39.523869332054701</v>
      </c>
      <c r="FS8" s="109">
        <v>2.2503721400816601</v>
      </c>
      <c r="FT8" s="109">
        <v>14.0355488241097</v>
      </c>
      <c r="FU8" s="109">
        <v>2.7914572661585</v>
      </c>
      <c r="FV8" s="109">
        <v>1.6244529726571699</v>
      </c>
      <c r="FW8" s="109">
        <v>35.687666672178203</v>
      </c>
      <c r="FX8" s="109">
        <v>1.3559583144121599E-3</v>
      </c>
      <c r="FY8" s="109">
        <v>4.4198725595577404</v>
      </c>
      <c r="FZ8" s="109">
        <v>1.8083857945182</v>
      </c>
      <c r="GA8" s="109">
        <v>14.350160353180399</v>
      </c>
      <c r="GB8" s="109">
        <v>1.83113215110479E-3</v>
      </c>
      <c r="GC8" s="109">
        <v>0</v>
      </c>
      <c r="GD8" s="109">
        <v>98.3345179508039</v>
      </c>
      <c r="GE8" s="109">
        <v>218.33907921749301</v>
      </c>
      <c r="GF8" s="109">
        <v>4.9551507650060103</v>
      </c>
      <c r="GG8" s="109">
        <v>4.8360277138621198E-2</v>
      </c>
      <c r="GH8" s="109">
        <v>0.92005158324344805</v>
      </c>
      <c r="GI8" s="109">
        <v>94.270618377281906</v>
      </c>
      <c r="GJ8" s="109">
        <v>23.972326998793299</v>
      </c>
      <c r="GK8" s="109">
        <v>0</v>
      </c>
      <c r="GL8" s="109">
        <v>1.90008224838374E-3</v>
      </c>
      <c r="GM8" s="109">
        <v>3.6104689049091402E-3</v>
      </c>
      <c r="GN8" s="109">
        <v>48.192975821505001</v>
      </c>
      <c r="GO8" s="109">
        <v>583.41960404988902</v>
      </c>
      <c r="GP8" s="109">
        <v>15.446787649082401</v>
      </c>
      <c r="GQ8" s="109">
        <v>24.430876340793802</v>
      </c>
      <c r="GS8" s="30">
        <f t="shared" si="1"/>
        <v>0</v>
      </c>
      <c r="GT8" s="45">
        <f t="shared" si="2"/>
        <v>-7.174270413824148E-5</v>
      </c>
      <c r="GU8" s="45">
        <f t="shared" si="3"/>
        <v>-5.9371408818273333E-5</v>
      </c>
      <c r="GV8" s="45">
        <f t="shared" si="4"/>
        <v>-1.1611918023711116E-4</v>
      </c>
      <c r="GW8" s="45">
        <f t="shared" si="5"/>
        <v>-2.0878030250577354E-4</v>
      </c>
      <c r="GX8" s="45">
        <f t="shared" si="6"/>
        <v>-2.234927934955575E-4</v>
      </c>
      <c r="GY8" s="45">
        <f t="shared" si="7"/>
        <v>-1.01124780098508E-4</v>
      </c>
      <c r="GZ8" s="45">
        <f t="shared" si="8"/>
        <v>-1.0255560982389082E-4</v>
      </c>
      <c r="HA8" s="45">
        <f t="shared" si="9"/>
        <v>-9.488251060276922E-4</v>
      </c>
      <c r="HB8" s="45">
        <f t="shared" si="10"/>
        <v>-1.0143858076942785E-3</v>
      </c>
      <c r="HC8" s="45">
        <f t="shared" si="11"/>
        <v>-2.5241188914736986E-6</v>
      </c>
      <c r="HD8" s="45">
        <f t="shared" si="12"/>
        <v>-2.5059749965797453E-4</v>
      </c>
      <c r="HE8" s="45">
        <f t="shared" si="13"/>
        <v>-2.0688911490733042E-5</v>
      </c>
      <c r="HF8" s="45">
        <f t="shared" si="14"/>
        <v>-7.6894254026021623E-4</v>
      </c>
      <c r="HG8" s="45">
        <f t="shared" si="15"/>
        <v>-4.3216218733103582E-4</v>
      </c>
      <c r="HH8" s="45">
        <f t="shared" si="16"/>
        <v>-2.4216517465118639E-4</v>
      </c>
      <c r="HI8" s="45">
        <f t="shared" si="17"/>
        <v>6.989391186350154E-5</v>
      </c>
      <c r="HJ8" s="45">
        <f t="shared" si="18"/>
        <v>8.8451302013634828E-5</v>
      </c>
      <c r="HK8" s="45">
        <f t="shared" si="19"/>
        <v>4.5572216375543408E-7</v>
      </c>
      <c r="HL8" s="45">
        <f t="shared" si="20"/>
        <v>-3.8479431184163175E-6</v>
      </c>
      <c r="HM8" s="45">
        <f t="shared" si="21"/>
        <v>5.2744351945794233E-5</v>
      </c>
      <c r="HN8" s="45">
        <f t="shared" si="22"/>
        <v>5.4985488583454979E-6</v>
      </c>
      <c r="HO8" s="45">
        <f t="shared" si="23"/>
        <v>-4.378242176131261E-5</v>
      </c>
      <c r="HP8" s="45">
        <f t="shared" si="24"/>
        <v>-1.382571496097334E-4</v>
      </c>
      <c r="HQ8" s="45">
        <f t="shared" si="25"/>
        <v>-9.2787283106802966E-5</v>
      </c>
      <c r="HR8" s="45">
        <f t="shared" si="26"/>
        <v>6.5041629580056006E-6</v>
      </c>
      <c r="HS8" s="45">
        <f t="shared" si="27"/>
        <v>-3.1719464556505104E-4</v>
      </c>
      <c r="HT8" s="45">
        <f t="shared" si="28"/>
        <v>8.125873422440873E-6</v>
      </c>
      <c r="HU8" s="45">
        <f t="shared" si="29"/>
        <v>0</v>
      </c>
      <c r="HV8" s="45">
        <f t="shared" si="30"/>
        <v>-2.9249197926069601E-5</v>
      </c>
      <c r="HW8" s="45">
        <f t="shared" si="31"/>
        <v>0</v>
      </c>
      <c r="HX8" s="45">
        <f t="shared" si="32"/>
        <v>-2.756082072872789E-5</v>
      </c>
      <c r="HY8" s="45">
        <f t="shared" si="33"/>
        <v>4.595903537928531E-6</v>
      </c>
      <c r="HZ8" s="45">
        <f t="shared" si="34"/>
        <v>-2.6913121371226889E-4</v>
      </c>
      <c r="IA8" s="45">
        <f t="shared" si="35"/>
        <v>6.6556158449004618E-6</v>
      </c>
      <c r="IB8" s="45">
        <f t="shared" si="36"/>
        <v>6.4052849564721778E-2</v>
      </c>
      <c r="IC8" s="45">
        <f t="shared" si="37"/>
        <v>-9.1639013434543416E-6</v>
      </c>
      <c r="ID8" s="45">
        <f t="shared" si="38"/>
        <v>-5.2672439186945048E-6</v>
      </c>
      <c r="IE8" s="45">
        <f t="shared" si="39"/>
        <v>1.1592764810548801E-5</v>
      </c>
      <c r="IF8" s="45">
        <f t="shared" si="40"/>
        <v>-7.0578104159724642E-4</v>
      </c>
      <c r="IG8" s="45">
        <f t="shared" si="41"/>
        <v>0</v>
      </c>
      <c r="IH8" s="45">
        <f t="shared" si="42"/>
        <v>0</v>
      </c>
      <c r="II8" s="45">
        <f t="shared" si="43"/>
        <v>-2.2939975379985789E-5</v>
      </c>
      <c r="IJ8" s="45">
        <f t="shared" si="44"/>
        <v>4.3288623021051663E-5</v>
      </c>
      <c r="IK8" s="45">
        <f t="shared" si="45"/>
        <v>1.0949982842022493E-4</v>
      </c>
      <c r="IL8" s="45">
        <f t="shared" si="46"/>
        <v>1.1706947254444408E-6</v>
      </c>
      <c r="IM8" s="45">
        <f t="shared" si="47"/>
        <v>-1.5283391913878245E-5</v>
      </c>
      <c r="IN8" s="45">
        <f t="shared" si="48"/>
        <v>9.3483962884208418E-6</v>
      </c>
      <c r="IO8" s="45">
        <f t="shared" si="49"/>
        <v>-3.5612713696254794E-4</v>
      </c>
      <c r="IP8" s="45">
        <f t="shared" si="50"/>
        <v>-3.1451832674700398E-4</v>
      </c>
      <c r="IQ8" s="45">
        <f t="shared" si="51"/>
        <v>0</v>
      </c>
      <c r="IR8" s="45">
        <f t="shared" si="52"/>
        <v>-8.5821873024344146E-5</v>
      </c>
      <c r="IS8" s="45">
        <f t="shared" si="53"/>
        <v>1.3019125100603121E-4</v>
      </c>
      <c r="IT8" s="45">
        <f t="shared" si="54"/>
        <v>-1.3402620655719139E-4</v>
      </c>
      <c r="IU8" s="45">
        <f t="shared" si="55"/>
        <v>0</v>
      </c>
      <c r="IV8" s="45">
        <f t="shared" si="56"/>
        <v>-3.3093608953061712E-5</v>
      </c>
      <c r="IW8" s="45">
        <f t="shared" si="57"/>
        <v>-1.1799925999635932E-6</v>
      </c>
      <c r="IX8" s="45">
        <f t="shared" si="58"/>
        <v>0</v>
      </c>
      <c r="IY8" s="45">
        <f t="shared" si="59"/>
        <v>-4.9975425545950652E-5</v>
      </c>
      <c r="IZ8" s="45">
        <f t="shared" si="60"/>
        <v>0</v>
      </c>
      <c r="JA8" s="45">
        <f t="shared" si="61"/>
        <v>0</v>
      </c>
      <c r="JB8" s="45">
        <f t="shared" si="62"/>
        <v>0</v>
      </c>
      <c r="JC8" s="45">
        <f t="shared" si="63"/>
        <v>-3.6875339144299072E-5</v>
      </c>
      <c r="JD8" s="45">
        <f t="shared" si="64"/>
        <v>-1.7205832814048996E-4</v>
      </c>
      <c r="JE8" s="45">
        <f t="shared" si="65"/>
        <v>-1.3316295070320969E-4</v>
      </c>
      <c r="JF8" s="45">
        <f t="shared" si="66"/>
        <v>-8.3959997701373053E-6</v>
      </c>
      <c r="JG8" s="45">
        <f t="shared" si="67"/>
        <v>-5.7064408726677294E-4</v>
      </c>
    </row>
    <row r="9" spans="1:267" x14ac:dyDescent="0.25">
      <c r="A9" s="22" t="s">
        <v>7</v>
      </c>
      <c r="B9" s="109">
        <v>2121.1629403000002</v>
      </c>
      <c r="C9" s="109">
        <v>78.841371960000004</v>
      </c>
      <c r="D9" s="109">
        <v>1784.1598108999999</v>
      </c>
      <c r="E9" s="109">
        <v>650.40782304000004</v>
      </c>
      <c r="F9" s="109">
        <v>595.86592596000003</v>
      </c>
      <c r="G9" s="109">
        <v>415.92001051</v>
      </c>
      <c r="H9" s="109">
        <v>886.56294476999994</v>
      </c>
      <c r="I9" s="109">
        <v>1.1533357275</v>
      </c>
      <c r="J9" s="109">
        <v>7.2888438E-3</v>
      </c>
      <c r="K9" s="109">
        <v>4.7533890000000002E-2</v>
      </c>
      <c r="L9" s="109">
        <v>2.4206533299999999E-2</v>
      </c>
      <c r="M9" s="109">
        <v>2.9783984723999999</v>
      </c>
      <c r="N9" s="109">
        <v>1.3789226999999999E-3</v>
      </c>
      <c r="O9" s="109">
        <v>8.0002253999999995E-2</v>
      </c>
      <c r="P9" s="109">
        <v>1.9005800600000001E-2</v>
      </c>
      <c r="Q9" s="109">
        <v>8.7088699999999998E-5</v>
      </c>
      <c r="R9" s="109">
        <v>0.31602789949999999</v>
      </c>
      <c r="S9" s="109">
        <v>3.77935</v>
      </c>
      <c r="T9" s="109">
        <v>6.282153E-4</v>
      </c>
      <c r="U9" s="109">
        <v>1.3823159999999999E-2</v>
      </c>
      <c r="V9" s="109">
        <v>0.12341421</v>
      </c>
      <c r="W9" s="109">
        <v>4.6205967999999997E-3</v>
      </c>
      <c r="Y9" s="109">
        <v>2.6589700000000001E-5</v>
      </c>
      <c r="Z9" s="109">
        <v>2.4424519999999998</v>
      </c>
      <c r="AA9" s="109">
        <v>2.0690022003999999</v>
      </c>
      <c r="AB9" s="109">
        <v>20.935822534</v>
      </c>
      <c r="AC9" s="109">
        <v>2.0000000000000002E-5</v>
      </c>
      <c r="AD9" s="109">
        <v>3.1119058099999999E-2</v>
      </c>
      <c r="AE9" s="109">
        <v>4.1999999999999997E-3</v>
      </c>
      <c r="AF9" s="109">
        <v>6.6160151200000003E-2</v>
      </c>
      <c r="AG9" s="109">
        <v>1.044E-4</v>
      </c>
      <c r="AH9" s="109">
        <v>0.13770484320000001</v>
      </c>
      <c r="AI9" s="109">
        <v>2.4369181732</v>
      </c>
      <c r="AJ9" s="109">
        <v>20.057088283999999</v>
      </c>
      <c r="AK9" s="109">
        <v>7.7437708800000005E-2</v>
      </c>
      <c r="AL9" s="109">
        <v>7.2625308599999994E-2</v>
      </c>
      <c r="AM9" s="109">
        <v>0.29385040000000001</v>
      </c>
      <c r="AN9" s="109">
        <v>2.8783565000000001E-3</v>
      </c>
      <c r="AO9" s="109">
        <v>6.7999999999999996E-3</v>
      </c>
      <c r="AP9" s="109">
        <v>3.4364080000000002E-3</v>
      </c>
      <c r="AQ9" s="109">
        <v>4.3990191380999999</v>
      </c>
      <c r="AR9" s="109">
        <v>1E-3</v>
      </c>
      <c r="AS9" s="109">
        <v>2.63680518E-2</v>
      </c>
      <c r="AT9" s="109">
        <v>11.50483652</v>
      </c>
      <c r="AU9" s="109">
        <v>2.5052325045999999</v>
      </c>
      <c r="AV9" s="109">
        <v>2.6552483999999999E-3</v>
      </c>
      <c r="AW9" s="109">
        <v>1.8880071999999999E-7</v>
      </c>
      <c r="AX9" s="109">
        <v>1.6782286000000001E-6</v>
      </c>
      <c r="AZ9" s="109">
        <v>1.8848500000000001E-5</v>
      </c>
      <c r="BA9" s="109">
        <v>1.1585122000000001E-3</v>
      </c>
      <c r="BB9" s="109">
        <v>4.4330315999999998E-3</v>
      </c>
      <c r="BD9" s="109">
        <v>0.117917996</v>
      </c>
      <c r="BE9" s="109">
        <v>0.49386000000000002</v>
      </c>
      <c r="BF9" s="109">
        <v>6.8884999999999997E-3</v>
      </c>
      <c r="BG9" s="109">
        <v>0.30216566649999999</v>
      </c>
      <c r="BK9" s="109">
        <v>0.58966538300000004</v>
      </c>
      <c r="BL9" s="109">
        <v>10.05119528</v>
      </c>
      <c r="BM9" s="109">
        <v>2.2600144999999999E-2</v>
      </c>
      <c r="BN9" s="109">
        <v>6.5161024469999997</v>
      </c>
      <c r="BO9" s="109">
        <v>6.9664473999999999E-3</v>
      </c>
      <c r="BQ9" s="109" t="s">
        <v>7</v>
      </c>
      <c r="BR9" s="109">
        <v>0.72774554886335197</v>
      </c>
      <c r="BS9" s="109">
        <v>5.24878108519321</v>
      </c>
      <c r="BT9" s="109">
        <v>0.49386138731046902</v>
      </c>
      <c r="BU9" s="109">
        <v>7.2883517919044996E-3</v>
      </c>
      <c r="BV9" s="109">
        <v>6.8887067577175602E-3</v>
      </c>
      <c r="BW9" s="109">
        <v>4.7534229005109001E-2</v>
      </c>
      <c r="BX9" s="109">
        <v>1.2055765688061599</v>
      </c>
      <c r="BY9" s="109">
        <v>1.1533295493173401</v>
      </c>
      <c r="BZ9" s="109">
        <v>13.860936625704801</v>
      </c>
      <c r="CA9" s="109">
        <v>0.31542737587527298</v>
      </c>
      <c r="CB9" s="109">
        <v>9.9245431416965704E-3</v>
      </c>
      <c r="CC9" s="109">
        <v>1.4281793790682101E-2</v>
      </c>
      <c r="CD9" s="109">
        <v>2.97838984196343</v>
      </c>
      <c r="CE9" s="109">
        <v>6.9662365675165804E-3</v>
      </c>
      <c r="CF9" s="109">
        <v>4.41260861896965E-4</v>
      </c>
      <c r="CG9" s="109">
        <v>9.3766538026972897E-4</v>
      </c>
      <c r="CH9" s="109">
        <v>2.65905399890871E-5</v>
      </c>
      <c r="CI9" s="109">
        <v>8.0002675965320999E-2</v>
      </c>
      <c r="CJ9" s="109">
        <v>4.5613738432623797E-3</v>
      </c>
      <c r="CK9" s="109">
        <v>1.44443435462446E-2</v>
      </c>
      <c r="CL9" s="109">
        <v>8.7078618692438395E-5</v>
      </c>
      <c r="CM9" s="109">
        <v>0.30215802300522998</v>
      </c>
      <c r="CN9" s="109">
        <v>20333.241804523401</v>
      </c>
      <c r="CO9" s="109">
        <v>0.31602827435726799</v>
      </c>
      <c r="CP9" s="109">
        <v>0</v>
      </c>
      <c r="CQ9" s="109">
        <v>1.82185458313354E-4</v>
      </c>
      <c r="CR9" s="109">
        <v>4.4602420564713902E-4</v>
      </c>
      <c r="CS9" s="109">
        <v>3.7793177101693698</v>
      </c>
      <c r="CT9" s="109">
        <v>1.38239736080292E-2</v>
      </c>
      <c r="CU9" s="109">
        <v>2.4369073306436801</v>
      </c>
      <c r="CV9" s="109">
        <v>0.12341449725326201</v>
      </c>
      <c r="CW9" s="109">
        <v>2.6365023231204199E-2</v>
      </c>
      <c r="CX9" s="109">
        <v>0.29385097569955299</v>
      </c>
      <c r="CY9" s="109">
        <v>11.5049266412032</v>
      </c>
      <c r="CZ9" s="109">
        <v>2121.0911357661198</v>
      </c>
      <c r="DA9" s="109">
        <v>4.6203743478562403E-3</v>
      </c>
      <c r="DB9" s="109">
        <v>0</v>
      </c>
      <c r="DC9" s="109">
        <v>0</v>
      </c>
      <c r="DD9" s="109">
        <v>0</v>
      </c>
      <c r="DE9" s="109">
        <v>0</v>
      </c>
      <c r="DF9" s="109">
        <v>0</v>
      </c>
      <c r="DG9" s="109">
        <v>0</v>
      </c>
      <c r="DH9" s="109">
        <v>0</v>
      </c>
      <c r="DI9" s="109">
        <v>13.883183477666901</v>
      </c>
      <c r="DJ9" s="109">
        <v>55.578087367912701</v>
      </c>
      <c r="DK9" s="109">
        <v>2.3908838107941599</v>
      </c>
      <c r="DL9" s="109">
        <v>0.58966443678191205</v>
      </c>
      <c r="DM9" s="109">
        <v>3.6679078274018999</v>
      </c>
      <c r="DN9" s="109">
        <v>2.44244549121971</v>
      </c>
      <c r="DO9" s="109">
        <v>0.488675077745993</v>
      </c>
      <c r="DP9" s="109">
        <v>2.0661742889789698</v>
      </c>
      <c r="DQ9" s="109">
        <v>2.0661742889789698</v>
      </c>
      <c r="DR9" s="109">
        <v>20.935865176031399</v>
      </c>
      <c r="DS9" s="109">
        <v>1.99977198697069E-5</v>
      </c>
      <c r="DT9" s="109">
        <v>10.051181045817501</v>
      </c>
      <c r="DU9" s="109">
        <v>1.7710593699910002E-2</v>
      </c>
      <c r="DV9" s="109">
        <v>7.6521746753087797E-3</v>
      </c>
      <c r="DW9" s="109">
        <v>0</v>
      </c>
      <c r="DX9" s="109">
        <v>4.1999371958310397E-3</v>
      </c>
      <c r="DY9" s="109">
        <v>12.9442567496012</v>
      </c>
      <c r="DZ9" s="109">
        <v>0.38383446658718001</v>
      </c>
      <c r="EA9" s="109">
        <v>27.137099367909801</v>
      </c>
      <c r="EB9" s="109">
        <v>1.5792999744043399</v>
      </c>
      <c r="EC9" s="109">
        <v>1.72016828981961E-2</v>
      </c>
      <c r="ED9" s="109">
        <v>4.8958833865198503E-2</v>
      </c>
      <c r="EE9" s="109">
        <v>1.04394767770631E-4</v>
      </c>
      <c r="EF9" s="109">
        <v>4.5442534058653797E-2</v>
      </c>
      <c r="EG9" s="109">
        <v>9.2262945242701205E-2</v>
      </c>
      <c r="EH9" s="109">
        <v>20.629362161342801</v>
      </c>
      <c r="EI9" s="109">
        <v>2.2599685427999901E-2</v>
      </c>
      <c r="EJ9" s="109">
        <v>7.7437635436697197E-2</v>
      </c>
      <c r="EK9" s="109">
        <v>78.838177659463</v>
      </c>
      <c r="EL9" s="109">
        <v>0</v>
      </c>
      <c r="EM9" s="109">
        <v>2.97761893108901E-2</v>
      </c>
      <c r="EN9" s="109">
        <v>4.2848978653747601E-2</v>
      </c>
      <c r="EO9" s="109">
        <v>981.26837568963094</v>
      </c>
      <c r="EP9" s="109">
        <v>1605.6870129025399</v>
      </c>
      <c r="EQ9" s="109">
        <v>178.40997307054201</v>
      </c>
      <c r="ER9" s="109">
        <v>1784.0969859730801</v>
      </c>
      <c r="ES9" s="109">
        <v>1.55827931803022E-2</v>
      </c>
      <c r="ET9" s="109">
        <v>44.276135538837003</v>
      </c>
      <c r="EU9" s="109">
        <v>2.6552948511935201E-3</v>
      </c>
      <c r="EV9" s="109">
        <v>1.8880693574078E-7</v>
      </c>
      <c r="EW9" s="109">
        <v>1.6781229848377201E-6</v>
      </c>
      <c r="EX9" s="109">
        <v>0</v>
      </c>
      <c r="EY9" s="109">
        <v>1.88482121375462E-5</v>
      </c>
      <c r="EZ9" s="109">
        <v>1.15844836955636E-3</v>
      </c>
      <c r="FA9" s="109">
        <v>4.4330108574546501E-3</v>
      </c>
      <c r="FB9" s="109">
        <v>0</v>
      </c>
      <c r="FC9" s="109">
        <v>0.117918522140026</v>
      </c>
      <c r="FD9" s="109">
        <v>36.801943297122399</v>
      </c>
      <c r="FE9" s="109">
        <v>422.42645902214002</v>
      </c>
      <c r="FF9" s="109">
        <v>2.6230260641434699</v>
      </c>
      <c r="FG9" s="109">
        <v>1.19655359160479</v>
      </c>
      <c r="FH9" s="109">
        <v>9.5433403330081408</v>
      </c>
      <c r="FI9" s="109">
        <v>6.3183997420592197</v>
      </c>
      <c r="FJ9" s="109">
        <v>36.472553437281199</v>
      </c>
      <c r="FK9" s="109">
        <v>5.7568962229313601E-3</v>
      </c>
      <c r="FL9" s="109">
        <v>0.93678404074141497</v>
      </c>
      <c r="FM9" s="109">
        <v>650.42573814679497</v>
      </c>
      <c r="FN9" s="109">
        <v>595.88625887850901</v>
      </c>
      <c r="FO9" s="109">
        <v>54.539479268285803</v>
      </c>
      <c r="FP9" s="109">
        <v>0.138234987350981</v>
      </c>
      <c r="FQ9" s="109">
        <v>0.107548878894602</v>
      </c>
      <c r="FR9" s="109">
        <v>209.16350490804001</v>
      </c>
      <c r="FS9" s="109">
        <v>0.61168927616748203</v>
      </c>
      <c r="FT9" s="109">
        <v>10.374168885067499</v>
      </c>
      <c r="FU9" s="109">
        <v>3.1070056713900698</v>
      </c>
      <c r="FV9" s="109">
        <v>1.06624291627396</v>
      </c>
      <c r="FW9" s="109">
        <v>26.367994400259999</v>
      </c>
      <c r="FX9" s="109">
        <v>2.8762845726064698E-3</v>
      </c>
      <c r="FY9" s="109">
        <v>77.923514723369493</v>
      </c>
      <c r="FZ9" s="109">
        <v>92.6598390625945</v>
      </c>
      <c r="GA9" s="109">
        <v>154.63759486763999</v>
      </c>
      <c r="GB9" s="109">
        <v>3.7598345188687898</v>
      </c>
      <c r="GC9" s="109">
        <v>6.7991791045927397E-3</v>
      </c>
      <c r="GD9" s="109">
        <v>415.90162447571299</v>
      </c>
      <c r="GE9" s="109">
        <v>243.798475562981</v>
      </c>
      <c r="GF9" s="109">
        <v>6.51617321894099</v>
      </c>
      <c r="GG9" s="109">
        <v>3.71908587553807E-3</v>
      </c>
      <c r="GH9" s="109">
        <v>0.30011550908273299</v>
      </c>
      <c r="GI9" s="109">
        <v>89.632336145129997</v>
      </c>
      <c r="GJ9" s="109">
        <v>4.3990096447930798</v>
      </c>
      <c r="GK9" s="109">
        <v>3.4364089218373401E-3</v>
      </c>
      <c r="GL9" s="109">
        <v>9.9991472081218291E-4</v>
      </c>
      <c r="GM9" s="109">
        <v>0</v>
      </c>
      <c r="GN9" s="109">
        <v>68.134622370938501</v>
      </c>
      <c r="GO9" s="109">
        <v>886.50799627418803</v>
      </c>
      <c r="GP9" s="109">
        <v>2.5052303034061398</v>
      </c>
      <c r="GQ9" s="109">
        <v>22.576422268046201</v>
      </c>
      <c r="GS9" s="30">
        <f t="shared" si="1"/>
        <v>0</v>
      </c>
      <c r="GT9" s="45">
        <f t="shared" si="2"/>
        <v>-3.385149368591751E-5</v>
      </c>
      <c r="GU9" s="45">
        <f t="shared" si="3"/>
        <v>-4.0515537180460156E-5</v>
      </c>
      <c r="GV9" s="45">
        <f t="shared" si="4"/>
        <v>-3.5212611861328098E-5</v>
      </c>
      <c r="GW9" s="45">
        <f t="shared" si="5"/>
        <v>2.7544420839213679E-5</v>
      </c>
      <c r="GX9" s="45">
        <f t="shared" si="6"/>
        <v>3.412331134092932E-5</v>
      </c>
      <c r="GY9" s="45">
        <f t="shared" si="7"/>
        <v>-4.420569778419629E-5</v>
      </c>
      <c r="GZ9" s="45">
        <f t="shared" si="8"/>
        <v>-6.1979238063202571E-5</v>
      </c>
      <c r="HA9" s="45">
        <f t="shared" si="9"/>
        <v>-5.3567946544953859E-6</v>
      </c>
      <c r="HB9" s="45">
        <f t="shared" si="10"/>
        <v>-6.7501528225963475E-5</v>
      </c>
      <c r="HC9" s="45">
        <f t="shared" si="11"/>
        <v>7.1318612677930571E-6</v>
      </c>
      <c r="HD9" s="45">
        <f t="shared" si="12"/>
        <v>-8.1121744653179686E-6</v>
      </c>
      <c r="HE9" s="45">
        <f t="shared" si="13"/>
        <v>-2.8976769394092784E-6</v>
      </c>
      <c r="HF9" s="45">
        <f t="shared" si="14"/>
        <v>2.5687927931521837E-6</v>
      </c>
      <c r="HG9" s="45">
        <f t="shared" si="15"/>
        <v>5.2744179058272072E-6</v>
      </c>
      <c r="HH9" s="45">
        <f t="shared" si="16"/>
        <v>-4.3781630025237519E-6</v>
      </c>
      <c r="HI9" s="45">
        <f t="shared" si="17"/>
        <v>-1.1575907737287795E-4</v>
      </c>
      <c r="HJ9" s="45">
        <f t="shared" si="18"/>
        <v>1.186152452353385E-6</v>
      </c>
      <c r="HK9" s="45">
        <f t="shared" si="19"/>
        <v>-8.5437523992735299E-6</v>
      </c>
      <c r="HL9" s="45">
        <f t="shared" si="20"/>
        <v>-8.9715094601305689E-6</v>
      </c>
      <c r="HM9" s="45">
        <f t="shared" si="21"/>
        <v>5.8858323943328079E-5</v>
      </c>
      <c r="HN9" s="45">
        <f t="shared" si="22"/>
        <v>2.3275541933961951E-6</v>
      </c>
      <c r="HO9" s="45">
        <f t="shared" si="23"/>
        <v>-4.8143595597717599E-5</v>
      </c>
      <c r="HP9" s="45">
        <f t="shared" si="24"/>
        <v>0</v>
      </c>
      <c r="HQ9" s="45">
        <f t="shared" si="25"/>
        <v>3.1590769625069947E-5</v>
      </c>
      <c r="HR9" s="45">
        <f t="shared" si="26"/>
        <v>-2.6648549448869067E-6</v>
      </c>
      <c r="HS9" s="45">
        <f t="shared" si="27"/>
        <v>-1.366799619876381E-3</v>
      </c>
      <c r="HT9" s="45">
        <f t="shared" si="28"/>
        <v>2.0367975191804669E-6</v>
      </c>
      <c r="HU9" s="45">
        <f t="shared" si="29"/>
        <v>-1.1400651465509337E-4</v>
      </c>
      <c r="HV9" s="45">
        <f t="shared" si="30"/>
        <v>1.9489604993520412E-5</v>
      </c>
      <c r="HW9" s="45">
        <f t="shared" si="31"/>
        <v>-1.4953373561915949E-5</v>
      </c>
      <c r="HX9" s="45">
        <f t="shared" si="32"/>
        <v>5.5254316679529428E-6</v>
      </c>
      <c r="HY9" s="45">
        <f t="shared" si="33"/>
        <v>-5.0117139549865642E-5</v>
      </c>
      <c r="HZ9" s="45">
        <f t="shared" si="34"/>
        <v>4.6193099692373387E-6</v>
      </c>
      <c r="IA9" s="45">
        <f t="shared" si="35"/>
        <v>-4.4492902712659496E-6</v>
      </c>
      <c r="IB9" s="45">
        <f t="shared" si="36"/>
        <v>2.8532251004714279E-2</v>
      </c>
      <c r="IC9" s="45">
        <f t="shared" si="37"/>
        <v>-9.4738472954040057E-7</v>
      </c>
      <c r="ID9" s="45">
        <f t="shared" si="38"/>
        <v>-1.9364511492090847E-6</v>
      </c>
      <c r="IE9" s="45">
        <f t="shared" si="39"/>
        <v>1.959158650026554E-6</v>
      </c>
      <c r="IF9" s="45">
        <f t="shared" si="40"/>
        <v>-7.198300118592733E-4</v>
      </c>
      <c r="IG9" s="45">
        <f t="shared" si="41"/>
        <v>-1.2071991283234662E-4</v>
      </c>
      <c r="IH9" s="45">
        <f t="shared" si="42"/>
        <v>2.6825608017707585E-7</v>
      </c>
      <c r="II9" s="45">
        <f t="shared" si="43"/>
        <v>-2.1580508340838468E-6</v>
      </c>
      <c r="IJ9" s="45">
        <f t="shared" si="44"/>
        <v>-8.5279187817107957E-5</v>
      </c>
      <c r="IK9" s="45">
        <f t="shared" si="45"/>
        <v>-1.1485751085337278E-4</v>
      </c>
      <c r="IL9" s="45">
        <f t="shared" si="46"/>
        <v>7.8333319246947925E-6</v>
      </c>
      <c r="IM9" s="45">
        <f t="shared" si="47"/>
        <v>-8.7863855192377394E-7</v>
      </c>
      <c r="IN9" s="45">
        <f t="shared" si="48"/>
        <v>1.7494104702264205E-5</v>
      </c>
      <c r="IO9" s="45">
        <f t="shared" si="49"/>
        <v>3.2922230275473746E-5</v>
      </c>
      <c r="IP9" s="45">
        <f t="shared" si="50"/>
        <v>-6.2932524377202819E-5</v>
      </c>
      <c r="IQ9" s="45">
        <f t="shared" si="51"/>
        <v>0</v>
      </c>
      <c r="IR9" s="45">
        <f t="shared" si="52"/>
        <v>-1.5272433021220804E-5</v>
      </c>
      <c r="IS9" s="45">
        <f t="shared" si="53"/>
        <v>-5.5096911055477501E-5</v>
      </c>
      <c r="IT9" s="45">
        <f t="shared" si="54"/>
        <v>-4.6790880872001313E-6</v>
      </c>
      <c r="IU9" s="45">
        <f t="shared" si="55"/>
        <v>0</v>
      </c>
      <c r="IV9" s="45">
        <f t="shared" si="56"/>
        <v>4.4619145834650445E-6</v>
      </c>
      <c r="IW9" s="45">
        <f t="shared" si="57"/>
        <v>2.8091168934580649E-6</v>
      </c>
      <c r="IX9" s="45">
        <f t="shared" si="58"/>
        <v>3.0014911455405597E-5</v>
      </c>
      <c r="IY9" s="45">
        <f t="shared" si="59"/>
        <v>-2.5295709001420803E-5</v>
      </c>
      <c r="IZ9" s="45">
        <f t="shared" si="60"/>
        <v>0</v>
      </c>
      <c r="JA9" s="45">
        <f t="shared" si="61"/>
        <v>0</v>
      </c>
      <c r="JB9" s="45">
        <f t="shared" si="62"/>
        <v>0</v>
      </c>
      <c r="JC9" s="45">
        <f t="shared" si="63"/>
        <v>-1.6046695554345904E-6</v>
      </c>
      <c r="JD9" s="45">
        <f t="shared" si="64"/>
        <v>-1.4161681375024307E-6</v>
      </c>
      <c r="JE9" s="45">
        <f t="shared" si="65"/>
        <v>-2.0334913784750391E-5</v>
      </c>
      <c r="JF9" s="45">
        <f t="shared" si="66"/>
        <v>1.0861084761311334E-5</v>
      </c>
      <c r="JG9" s="45">
        <f t="shared" si="67"/>
        <v>-3.0263988416749264E-5</v>
      </c>
    </row>
    <row r="10" spans="1:267" x14ac:dyDescent="0.25">
      <c r="A10" s="22" t="s">
        <v>8</v>
      </c>
      <c r="B10" s="109">
        <v>303.49869904000002</v>
      </c>
      <c r="C10" s="109">
        <v>8.25379267E-2</v>
      </c>
      <c r="D10" s="109">
        <v>590.88558333000003</v>
      </c>
      <c r="E10" s="109">
        <v>42.072363694000003</v>
      </c>
      <c r="F10" s="109">
        <v>42.058442362000001</v>
      </c>
      <c r="G10" s="109">
        <v>35.801296651000001</v>
      </c>
      <c r="H10" s="109">
        <v>24.710409259999999</v>
      </c>
      <c r="I10" s="109">
        <v>9.0199650199999995E-2</v>
      </c>
      <c r="J10" s="109">
        <v>1.8431606400000002E-2</v>
      </c>
      <c r="L10" s="109">
        <v>1.2967810000000001E-3</v>
      </c>
      <c r="M10" s="109">
        <v>3.1593233800000002E-2</v>
      </c>
      <c r="N10" s="109">
        <v>1.2280710000000001E-4</v>
      </c>
      <c r="O10" s="109">
        <v>2.1426741999999999E-3</v>
      </c>
      <c r="P10" s="109">
        <v>4.4914954E-3</v>
      </c>
      <c r="T10" s="109">
        <v>2.7489080000000002E-4</v>
      </c>
      <c r="AA10" s="109">
        <v>0.45953598960000003</v>
      </c>
      <c r="AD10" s="109">
        <v>2.6116414000000002E-3</v>
      </c>
      <c r="AF10" s="109">
        <v>5.4367749999999996E-3</v>
      </c>
      <c r="AH10" s="109">
        <v>2.3145409999999998E-3</v>
      </c>
      <c r="AK10" s="109">
        <v>4.7929360999999998E-3</v>
      </c>
      <c r="AL10" s="109">
        <v>9.4944769999999994E-3</v>
      </c>
      <c r="AQ10" s="109">
        <v>3.39543104E-2</v>
      </c>
      <c r="AU10" s="109">
        <v>1.8938472599999999E-2</v>
      </c>
      <c r="AV10" s="109">
        <v>1.5151400999999999E-3</v>
      </c>
      <c r="AZ10" s="109">
        <v>4.2951256000000001E-7</v>
      </c>
      <c r="BA10" s="109">
        <v>6.2100200000000006E-5</v>
      </c>
      <c r="BB10" s="109">
        <v>1.7300200000000001E-5</v>
      </c>
      <c r="BD10" s="109">
        <v>1.7974058E-3</v>
      </c>
      <c r="BI10" s="109">
        <v>0.91866488300000004</v>
      </c>
      <c r="BJ10" s="109">
        <v>0.89110503320000001</v>
      </c>
      <c r="BK10" s="109">
        <v>4.4235847999999998E-3</v>
      </c>
      <c r="BL10" s="109">
        <v>4.8666930181000003</v>
      </c>
      <c r="BO10" s="109">
        <v>9.4902693E-7</v>
      </c>
      <c r="BQ10" s="109" t="s">
        <v>8</v>
      </c>
      <c r="BR10" s="109">
        <v>0</v>
      </c>
      <c r="BS10" s="109">
        <v>2.1063652804003698E-3</v>
      </c>
      <c r="BT10" s="109">
        <v>0</v>
      </c>
      <c r="BU10" s="109">
        <v>1.8431083722669599E-2</v>
      </c>
      <c r="BV10" s="109">
        <v>0</v>
      </c>
      <c r="BW10" s="109">
        <v>0</v>
      </c>
      <c r="BX10" s="109">
        <v>9.0198849971064102E-2</v>
      </c>
      <c r="BY10" s="109">
        <v>9.0198849971064102E-2</v>
      </c>
      <c r="BZ10" s="109">
        <v>0.14054226053671601</v>
      </c>
      <c r="CA10" s="109">
        <v>0</v>
      </c>
      <c r="CB10" s="109">
        <v>5.3168747278669497E-4</v>
      </c>
      <c r="CC10" s="109">
        <v>7.65094660956699E-4</v>
      </c>
      <c r="CD10" s="109">
        <v>3.1593404717317697E-2</v>
      </c>
      <c r="CE10" s="109">
        <v>9.4898751447610405E-7</v>
      </c>
      <c r="CF10" s="109">
        <v>3.9300010471954399E-5</v>
      </c>
      <c r="CG10" s="109">
        <v>8.3503254573212706E-5</v>
      </c>
      <c r="CH10" s="109">
        <v>0</v>
      </c>
      <c r="CI10" s="109">
        <v>2.1427772572959101E-3</v>
      </c>
      <c r="CJ10" s="109">
        <v>1.0779662362142199E-3</v>
      </c>
      <c r="CK10" s="109">
        <v>3.4135395757205101E-3</v>
      </c>
      <c r="CL10" s="109">
        <v>0</v>
      </c>
      <c r="CM10" s="109">
        <v>0</v>
      </c>
      <c r="CN10" s="109">
        <v>27.923567949205399</v>
      </c>
      <c r="CO10" s="109">
        <v>0</v>
      </c>
      <c r="CP10" s="109">
        <v>0</v>
      </c>
      <c r="CQ10" s="109">
        <v>7.9712517292504403E-5</v>
      </c>
      <c r="CR10" s="109">
        <v>1.95173531308386E-4</v>
      </c>
      <c r="CS10" s="109">
        <v>0</v>
      </c>
      <c r="CT10" s="109">
        <v>0</v>
      </c>
      <c r="CU10" s="109">
        <v>0</v>
      </c>
      <c r="CV10" s="109">
        <v>0</v>
      </c>
      <c r="CW10" s="109">
        <v>0</v>
      </c>
      <c r="CX10" s="109">
        <v>0</v>
      </c>
      <c r="CY10" s="109">
        <v>0</v>
      </c>
      <c r="CZ10" s="109">
        <v>303.49832371566902</v>
      </c>
      <c r="DA10" s="109">
        <v>0</v>
      </c>
      <c r="DB10" s="109">
        <v>0</v>
      </c>
      <c r="DC10" s="109">
        <v>2.75597259654865E-2</v>
      </c>
      <c r="DD10" s="109">
        <v>0.68720272050353504</v>
      </c>
      <c r="DE10" s="109">
        <v>4.3762903928085101E-2</v>
      </c>
      <c r="DF10" s="109">
        <v>1.0167622921454799E-3</v>
      </c>
      <c r="DG10" s="109">
        <v>0.15647943914416501</v>
      </c>
      <c r="DH10" s="109">
        <v>2.62875157768261E-3</v>
      </c>
      <c r="DI10" s="109">
        <v>3.7553915335901397E-2</v>
      </c>
      <c r="DJ10" s="109">
        <v>1.0483822004828001</v>
      </c>
      <c r="DK10" s="109">
        <v>2.0159664260321699E-2</v>
      </c>
      <c r="DL10" s="109">
        <v>4.4252531843008902E-3</v>
      </c>
      <c r="DM10" s="109">
        <v>0</v>
      </c>
      <c r="DN10" s="109">
        <v>0</v>
      </c>
      <c r="DO10" s="109">
        <v>0</v>
      </c>
      <c r="DP10" s="109">
        <v>0.459535107011246</v>
      </c>
      <c r="DQ10" s="109">
        <v>0.459535107011246</v>
      </c>
      <c r="DR10" s="109">
        <v>0</v>
      </c>
      <c r="DS10" s="109">
        <v>0</v>
      </c>
      <c r="DT10" s="109">
        <v>4.8666559086624996</v>
      </c>
      <c r="DU10" s="109">
        <v>6.5905230488819805E-4</v>
      </c>
      <c r="DV10" s="109">
        <v>1.7983173152113501E-3</v>
      </c>
      <c r="DW10" s="109">
        <v>0</v>
      </c>
      <c r="DX10" s="109">
        <v>0</v>
      </c>
      <c r="DY10" s="109">
        <v>1.09220242508419E-2</v>
      </c>
      <c r="DZ10" s="109">
        <v>0</v>
      </c>
      <c r="EA10" s="109">
        <v>0.27742582369819702</v>
      </c>
      <c r="EB10" s="109">
        <v>1.5817476181815199E-2</v>
      </c>
      <c r="EC10" s="109">
        <v>1.4135717632015501E-3</v>
      </c>
      <c r="ED10" s="109">
        <v>4.0232371566990398E-3</v>
      </c>
      <c r="EE10" s="109">
        <v>0</v>
      </c>
      <c r="EF10" s="109">
        <v>7.6380231154616295E-4</v>
      </c>
      <c r="EG10" s="109">
        <v>1.5507541460672201E-3</v>
      </c>
      <c r="EH10" s="109">
        <v>0</v>
      </c>
      <c r="EI10" s="109">
        <v>0</v>
      </c>
      <c r="EJ10" s="109">
        <v>4.7929566056151701E-3</v>
      </c>
      <c r="EK10" s="109">
        <v>8.2536345949282705E-2</v>
      </c>
      <c r="EL10" s="109">
        <v>0</v>
      </c>
      <c r="EM10" s="109">
        <v>3.8927021500575801E-3</v>
      </c>
      <c r="EN10" s="109">
        <v>5.6016843312003701E-3</v>
      </c>
      <c r="EO10" s="109">
        <v>26.7415598802889</v>
      </c>
      <c r="EP10" s="109">
        <v>531.79496199783</v>
      </c>
      <c r="EQ10" s="109">
        <v>59.087870500504302</v>
      </c>
      <c r="ER10" s="109">
        <v>590.88283249833398</v>
      </c>
      <c r="ES10" s="109">
        <v>1.6119492925919299E-5</v>
      </c>
      <c r="ET10" s="109">
        <v>0.63895278113064202</v>
      </c>
      <c r="EU10" s="109">
        <v>1.5151335328516199E-3</v>
      </c>
      <c r="EV10" s="109">
        <v>0</v>
      </c>
      <c r="EW10" s="109">
        <v>0</v>
      </c>
      <c r="EX10" s="109">
        <v>0</v>
      </c>
      <c r="EY10" s="109">
        <v>4.2950170031471202E-7</v>
      </c>
      <c r="EZ10" s="109">
        <v>6.2103813444886805E-5</v>
      </c>
      <c r="FA10" s="109">
        <v>1.7301092941351398E-5</v>
      </c>
      <c r="FB10" s="109">
        <v>0</v>
      </c>
      <c r="FC10" s="109">
        <v>1.79736397757898E-3</v>
      </c>
      <c r="FD10" s="109">
        <v>0.34821216179720499</v>
      </c>
      <c r="FE10" s="109">
        <v>12.4316091932736</v>
      </c>
      <c r="FF10" s="109">
        <v>0.434847357484967</v>
      </c>
      <c r="FG10" s="109">
        <v>1.0103188434553001</v>
      </c>
      <c r="FH10" s="109">
        <v>3.3241294774494601</v>
      </c>
      <c r="FI10" s="109">
        <v>0.607733042323229</v>
      </c>
      <c r="FJ10" s="109">
        <v>9.2679828259946602E-4</v>
      </c>
      <c r="FK10" s="109">
        <v>1.54345585520043E-4</v>
      </c>
      <c r="FL10" s="109">
        <v>0.14242651719329499</v>
      </c>
      <c r="FM10" s="109">
        <v>42.074951475167701</v>
      </c>
      <c r="FN10" s="109">
        <v>42.061029987268299</v>
      </c>
      <c r="FO10" s="109">
        <v>1.3921487899381E-2</v>
      </c>
      <c r="FP10" s="109">
        <v>9.952369141906039E-4</v>
      </c>
      <c r="FQ10" s="109">
        <v>4.3312279193328997E-4</v>
      </c>
      <c r="FR10" s="109">
        <v>3.3720611562140101</v>
      </c>
      <c r="FS10" s="109">
        <v>5.8158754829499802E-3</v>
      </c>
      <c r="FT10" s="109">
        <v>7.0775675303273804</v>
      </c>
      <c r="FU10" s="109">
        <v>1.6332473530757099</v>
      </c>
      <c r="FV10" s="109">
        <v>0.87543025953911902</v>
      </c>
      <c r="FW10" s="109">
        <v>17.717809597821802</v>
      </c>
      <c r="FX10" s="109">
        <v>0</v>
      </c>
      <c r="FY10" s="109">
        <v>2.3355094712544902</v>
      </c>
      <c r="FZ10" s="109">
        <v>1.0521780011794699</v>
      </c>
      <c r="GA10" s="109">
        <v>4.4523350804962698</v>
      </c>
      <c r="GB10" s="109">
        <v>4.5625754394087396E-3</v>
      </c>
      <c r="GC10" s="109">
        <v>0</v>
      </c>
      <c r="GD10" s="109">
        <v>35.8012833104602</v>
      </c>
      <c r="GE10" s="109">
        <v>8.2045874598852198</v>
      </c>
      <c r="GF10" s="109">
        <v>0</v>
      </c>
      <c r="GG10" s="109">
        <v>0.49967150250500397</v>
      </c>
      <c r="GH10" s="109">
        <v>0</v>
      </c>
      <c r="GI10" s="109">
        <v>1.00992047568247</v>
      </c>
      <c r="GJ10" s="109">
        <v>3.3954150879478499E-2</v>
      </c>
      <c r="GK10" s="109">
        <v>0</v>
      </c>
      <c r="GL10" s="109">
        <v>0</v>
      </c>
      <c r="GM10" s="109">
        <v>0</v>
      </c>
      <c r="GN10" s="109">
        <v>0.58474969341424199</v>
      </c>
      <c r="GO10" s="109">
        <v>24.710413752431801</v>
      </c>
      <c r="GP10" s="109">
        <v>1.8939741910415E-2</v>
      </c>
      <c r="GQ10" s="109">
        <v>0.26747152885574599</v>
      </c>
      <c r="GS10" s="30">
        <f t="shared" si="1"/>
        <v>0</v>
      </c>
      <c r="GT10" s="45">
        <f t="shared" si="2"/>
        <v>-1.2366587803840671E-6</v>
      </c>
      <c r="GU10" s="45">
        <f t="shared" si="3"/>
        <v>-1.9151810331272955E-5</v>
      </c>
      <c r="GV10" s="45">
        <f t="shared" si="4"/>
        <v>-4.6554387916288526E-6</v>
      </c>
      <c r="GW10" s="45">
        <f t="shared" si="5"/>
        <v>6.1507862655855555E-5</v>
      </c>
      <c r="GX10" s="45">
        <f t="shared" si="6"/>
        <v>6.1524515007613096E-5</v>
      </c>
      <c r="GY10" s="45">
        <f t="shared" si="7"/>
        <v>-3.7262728028480604E-7</v>
      </c>
      <c r="GZ10" s="45">
        <f t="shared" si="8"/>
        <v>1.8180321318404417E-7</v>
      </c>
      <c r="HA10" s="75">
        <f t="shared" si="9"/>
        <v>-8.8717520979174007E-6</v>
      </c>
      <c r="HB10" s="75">
        <f t="shared" si="10"/>
        <v>-2.8357665580516011E-5</v>
      </c>
      <c r="HC10" s="75">
        <f t="shared" si="11"/>
        <v>0</v>
      </c>
      <c r="HD10" s="75">
        <f t="shared" si="12"/>
        <v>8.742751427350882E-7</v>
      </c>
      <c r="HE10" s="75">
        <f t="shared" si="13"/>
        <v>5.4099342529080403E-6</v>
      </c>
      <c r="HF10" s="75">
        <f t="shared" si="14"/>
        <v>-3.1227468386713737E-5</v>
      </c>
      <c r="HG10" s="75">
        <f t="shared" si="15"/>
        <v>4.8097511002932355E-5</v>
      </c>
      <c r="HH10" s="75">
        <f t="shared" si="16"/>
        <v>2.3181443601591845E-6</v>
      </c>
      <c r="HI10" s="75">
        <f t="shared" si="17"/>
        <v>0</v>
      </c>
      <c r="HJ10" s="75">
        <f t="shared" si="18"/>
        <v>0</v>
      </c>
      <c r="HK10" s="75">
        <f t="shared" si="19"/>
        <v>0</v>
      </c>
      <c r="HL10" s="75">
        <f t="shared" si="20"/>
        <v>-1.7284678532742931E-5</v>
      </c>
      <c r="HM10" s="75">
        <f t="shared" si="21"/>
        <v>0</v>
      </c>
      <c r="HN10" s="75">
        <f t="shared" si="22"/>
        <v>0</v>
      </c>
      <c r="HO10" s="75">
        <f t="shared" si="23"/>
        <v>0</v>
      </c>
      <c r="HP10" s="75">
        <f t="shared" si="24"/>
        <v>0</v>
      </c>
      <c r="HQ10" s="75">
        <f t="shared" si="25"/>
        <v>0</v>
      </c>
      <c r="HR10" s="75">
        <f t="shared" si="26"/>
        <v>0</v>
      </c>
      <c r="HS10" s="45">
        <f t="shared" si="27"/>
        <v>-1.9206085573267136E-6</v>
      </c>
      <c r="HT10" s="45">
        <f t="shared" si="28"/>
        <v>0</v>
      </c>
      <c r="HU10" s="45">
        <f t="shared" si="29"/>
        <v>0</v>
      </c>
      <c r="HV10" s="45">
        <f t="shared" si="30"/>
        <v>2.8260242616454417E-5</v>
      </c>
      <c r="HW10" s="45">
        <f t="shared" si="31"/>
        <v>0</v>
      </c>
      <c r="HX10" s="45">
        <f t="shared" si="32"/>
        <v>6.2389745006138102E-6</v>
      </c>
      <c r="HY10" s="45">
        <f t="shared" si="33"/>
        <v>0</v>
      </c>
      <c r="HZ10" s="45">
        <f t="shared" si="34"/>
        <v>6.6784789655035343E-6</v>
      </c>
      <c r="IA10" s="45">
        <f t="shared" si="35"/>
        <v>0</v>
      </c>
      <c r="IB10" s="45">
        <f t="shared" si="36"/>
        <v>0</v>
      </c>
      <c r="IC10" s="45">
        <f t="shared" si="37"/>
        <v>4.2782993018147865E-6</v>
      </c>
      <c r="ID10" s="45">
        <f t="shared" si="38"/>
        <v>-9.5338313051662874E-6</v>
      </c>
      <c r="IE10" s="45">
        <f t="shared" si="39"/>
        <v>0</v>
      </c>
      <c r="IF10" s="45">
        <f t="shared" si="40"/>
        <v>0</v>
      </c>
      <c r="IG10" s="45">
        <f t="shared" si="41"/>
        <v>0</v>
      </c>
      <c r="IH10" s="45">
        <f t="shared" si="42"/>
        <v>0</v>
      </c>
      <c r="II10" s="45">
        <f t="shared" si="43"/>
        <v>-4.6980933973106998E-6</v>
      </c>
      <c r="IJ10" s="45">
        <f t="shared" si="44"/>
        <v>0</v>
      </c>
      <c r="IK10" s="45">
        <f t="shared" si="45"/>
        <v>0</v>
      </c>
      <c r="IL10" s="45">
        <f t="shared" si="46"/>
        <v>0</v>
      </c>
      <c r="IM10" s="45">
        <f t="shared" si="47"/>
        <v>6.7022850353883252E-5</v>
      </c>
      <c r="IN10" s="45">
        <f t="shared" si="48"/>
        <v>-4.3343505857995933E-6</v>
      </c>
      <c r="IO10" s="45">
        <f t="shared" si="49"/>
        <v>0</v>
      </c>
      <c r="IP10" s="45">
        <f t="shared" si="50"/>
        <v>0</v>
      </c>
      <c r="IQ10" s="45">
        <f t="shared" si="51"/>
        <v>0</v>
      </c>
      <c r="IR10" s="45">
        <f t="shared" si="52"/>
        <v>-2.5283743246033345E-5</v>
      </c>
      <c r="IS10" s="45">
        <f t="shared" si="53"/>
        <v>5.8187330907143358E-5</v>
      </c>
      <c r="IT10" s="45">
        <f t="shared" si="54"/>
        <v>5.1614510317656755E-5</v>
      </c>
      <c r="IU10" s="45">
        <f t="shared" si="55"/>
        <v>0</v>
      </c>
      <c r="IV10" s="45">
        <f t="shared" si="56"/>
        <v>-2.3268213010140066E-5</v>
      </c>
      <c r="IW10" s="45">
        <f t="shared" si="57"/>
        <v>0</v>
      </c>
      <c r="IX10" s="45">
        <f t="shared" si="58"/>
        <v>0</v>
      </c>
      <c r="IY10" s="45">
        <f t="shared" si="59"/>
        <v>0</v>
      </c>
      <c r="IZ10" s="45">
        <f t="shared" si="60"/>
        <v>0</v>
      </c>
      <c r="JA10" s="45">
        <f t="shared" si="61"/>
        <v>-1.5870410603554594E-5</v>
      </c>
      <c r="JB10" s="45">
        <f t="shared" si="62"/>
        <v>-1.6222278910077273E-5</v>
      </c>
      <c r="JC10" s="45">
        <f t="shared" si="63"/>
        <v>3.7715662213379475E-4</v>
      </c>
      <c r="JD10" s="45">
        <f t="shared" si="64"/>
        <v>-7.6251855957764546E-6</v>
      </c>
      <c r="JE10" s="45">
        <f t="shared" si="65"/>
        <v>0</v>
      </c>
      <c r="JF10" s="45">
        <f t="shared" si="66"/>
        <v>0</v>
      </c>
      <c r="JG10" s="45">
        <f t="shared" si="67"/>
        <v>-4.1532566305525011E-5</v>
      </c>
    </row>
    <row r="11" spans="1:267" x14ac:dyDescent="0.25">
      <c r="A11" s="22" t="s">
        <v>9</v>
      </c>
      <c r="B11" s="109">
        <v>34290.414654</v>
      </c>
      <c r="C11" s="109">
        <v>1634.1200448</v>
      </c>
      <c r="D11" s="109">
        <v>22434.78991</v>
      </c>
      <c r="E11" s="109">
        <v>8974.4981809000001</v>
      </c>
      <c r="F11" s="109">
        <v>6799.8913881999997</v>
      </c>
      <c r="G11" s="109">
        <v>26009.790693999999</v>
      </c>
      <c r="H11" s="109">
        <v>19081.621518</v>
      </c>
      <c r="I11" s="109">
        <v>185.03019992</v>
      </c>
      <c r="J11" s="109">
        <v>34.845847571999997</v>
      </c>
      <c r="K11" s="109">
        <v>4.437555315</v>
      </c>
      <c r="L11" s="109">
        <v>0.25210547830000002</v>
      </c>
      <c r="M11" s="109">
        <v>75.536478259999996</v>
      </c>
      <c r="N11" s="109">
        <v>2.3180372000000001E-2</v>
      </c>
      <c r="O11" s="109">
        <v>6.0364765100000002E-2</v>
      </c>
      <c r="P11" s="109">
        <v>8.3082895500000004E-2</v>
      </c>
      <c r="Q11" s="109">
        <v>2.2988312862</v>
      </c>
      <c r="R11" s="109">
        <v>32.330612461999998</v>
      </c>
      <c r="S11" s="109">
        <v>34.104723589000002</v>
      </c>
      <c r="T11" s="109">
        <v>8.6522024400999999</v>
      </c>
      <c r="U11" s="109">
        <v>1.4981282696</v>
      </c>
      <c r="V11" s="109">
        <v>8.3020884909999992</v>
      </c>
      <c r="W11" s="109">
        <v>0.239022226</v>
      </c>
      <c r="X11" s="109">
        <v>0.1255</v>
      </c>
      <c r="Y11" s="109">
        <v>1.5178755000000001E-3</v>
      </c>
      <c r="Z11" s="109">
        <v>0.9778</v>
      </c>
      <c r="AA11" s="109">
        <v>136.24438230000001</v>
      </c>
      <c r="AB11" s="109">
        <v>356.32619396000001</v>
      </c>
      <c r="AC11" s="109">
        <v>2.098E-3</v>
      </c>
      <c r="AD11" s="109">
        <v>0.42409178199999997</v>
      </c>
      <c r="AF11" s="109">
        <v>1.6520123785</v>
      </c>
      <c r="AG11" s="109">
        <v>6.1409820000000002</v>
      </c>
      <c r="AH11" s="109">
        <v>4.9586025078000002</v>
      </c>
      <c r="AI11" s="109">
        <v>38.128099853999998</v>
      </c>
      <c r="AJ11" s="109">
        <v>2254.2557716000001</v>
      </c>
      <c r="AK11" s="109">
        <v>281.89342606000002</v>
      </c>
      <c r="AL11" s="109">
        <v>24.382381084999999</v>
      </c>
      <c r="AM11" s="109">
        <v>16.406583272999999</v>
      </c>
      <c r="AN11" s="109">
        <v>0.39454108300000001</v>
      </c>
      <c r="AQ11" s="109">
        <v>175.96632880000001</v>
      </c>
      <c r="AR11" s="109">
        <v>5.6350000000000003E-3</v>
      </c>
      <c r="AS11" s="109">
        <v>1.6369235143</v>
      </c>
      <c r="AT11" s="109">
        <v>6.4615901440999997</v>
      </c>
      <c r="AU11" s="109">
        <v>67.381793880000004</v>
      </c>
      <c r="AV11" s="109">
        <v>6.6498793900000006E-2</v>
      </c>
      <c r="AZ11" s="109">
        <v>1.00473E-5</v>
      </c>
      <c r="BA11" s="109">
        <v>7.6914590000000003E-4</v>
      </c>
      <c r="BB11" s="109">
        <v>6.432311E-4</v>
      </c>
      <c r="BD11" s="109">
        <v>2.6895153207</v>
      </c>
      <c r="BE11" s="109">
        <v>2.3220000000000001E-2</v>
      </c>
      <c r="BF11" s="109">
        <v>1.1876150000000001</v>
      </c>
      <c r="BG11" s="109">
        <v>1.3686205014999999</v>
      </c>
      <c r="BI11" s="109">
        <v>21.266671833</v>
      </c>
      <c r="BJ11" s="109">
        <v>20.628669221999999</v>
      </c>
      <c r="BK11" s="109">
        <v>21.670184185</v>
      </c>
      <c r="BL11" s="109">
        <v>86.941917425</v>
      </c>
      <c r="BM11" s="109">
        <v>20.562410487000001</v>
      </c>
      <c r="BN11" s="109">
        <v>1320.9869596000001</v>
      </c>
      <c r="BO11" s="109">
        <v>4.9327889999999997E-4</v>
      </c>
      <c r="BQ11" s="109" t="s">
        <v>9</v>
      </c>
      <c r="BR11" s="109">
        <v>23.9509153735982</v>
      </c>
      <c r="BS11" s="109">
        <v>194.69264016155199</v>
      </c>
      <c r="BT11" s="109">
        <v>2.3220127289361899E-2</v>
      </c>
      <c r="BU11" s="109">
        <v>34.845604090995202</v>
      </c>
      <c r="BV11" s="109">
        <v>1.1876031874535</v>
      </c>
      <c r="BW11" s="109">
        <v>4.4375284006128801</v>
      </c>
      <c r="BX11" s="109">
        <v>189.107477858603</v>
      </c>
      <c r="BY11" s="109">
        <v>185.02893442835401</v>
      </c>
      <c r="BZ11" s="109">
        <v>88.919184361769197</v>
      </c>
      <c r="CA11" s="109">
        <v>1030.9742570421699</v>
      </c>
      <c r="CB11" s="109">
        <v>0.10309914148382</v>
      </c>
      <c r="CC11" s="109">
        <v>0.14836255008625501</v>
      </c>
      <c r="CD11" s="109">
        <v>75.535583541680694</v>
      </c>
      <c r="CE11" s="109">
        <v>4.9330224274513903E-4</v>
      </c>
      <c r="CF11" s="109">
        <v>7.3981935770102E-3</v>
      </c>
      <c r="CG11" s="109">
        <v>1.5721305815726599E-2</v>
      </c>
      <c r="CH11" s="109">
        <v>1.5179056316738E-3</v>
      </c>
      <c r="CI11" s="109">
        <v>6.0366250475477598E-2</v>
      </c>
      <c r="CJ11" s="109">
        <v>1.99396127085434E-2</v>
      </c>
      <c r="CK11" s="109">
        <v>6.3141852576927504E-2</v>
      </c>
      <c r="CL11" s="109">
        <v>2.29883964957116</v>
      </c>
      <c r="CM11" s="109">
        <v>1.3686219785093501</v>
      </c>
      <c r="CN11" s="109">
        <v>389332.39830799698</v>
      </c>
      <c r="CO11" s="109">
        <v>32.330400893919197</v>
      </c>
      <c r="CP11" s="109">
        <v>0</v>
      </c>
      <c r="CQ11" s="109">
        <v>2.5089976286506999</v>
      </c>
      <c r="CR11" s="109">
        <v>6.1427606917833701</v>
      </c>
      <c r="CS11" s="109">
        <v>34.104998413668703</v>
      </c>
      <c r="CT11" s="109">
        <v>1.4981076894816301</v>
      </c>
      <c r="CU11" s="109">
        <v>38.127869451400798</v>
      </c>
      <c r="CV11" s="109">
        <v>8.3020505058745506</v>
      </c>
      <c r="CW11" s="109">
        <v>1.63690849547407</v>
      </c>
      <c r="CX11" s="109">
        <v>16.405971621211599</v>
      </c>
      <c r="CY11" s="109">
        <v>6.4615734651242898</v>
      </c>
      <c r="CZ11" s="109">
        <v>34283.747760455</v>
      </c>
      <c r="DA11" s="109">
        <v>0.239021186756016</v>
      </c>
      <c r="DB11" s="109">
        <v>0.12550123089005899</v>
      </c>
      <c r="DC11" s="109">
        <v>0.638007374460558</v>
      </c>
      <c r="DD11" s="109">
        <v>15.908944151413399</v>
      </c>
      <c r="DE11" s="109">
        <v>1.013052684954</v>
      </c>
      <c r="DF11" s="109">
        <v>2.35370955207591E-2</v>
      </c>
      <c r="DG11" s="109">
        <v>3.6223791178205</v>
      </c>
      <c r="DH11" s="109">
        <v>6.0854295430369597E-2</v>
      </c>
      <c r="DI11" s="109">
        <v>557.17421191057099</v>
      </c>
      <c r="DJ11" s="109">
        <v>901.68499858034102</v>
      </c>
      <c r="DK11" s="109">
        <v>86.530218001209505</v>
      </c>
      <c r="DL11" s="109">
        <v>21.668507893673301</v>
      </c>
      <c r="DM11" s="109">
        <v>477.40634053781901</v>
      </c>
      <c r="DN11" s="109">
        <v>0.97780232577985104</v>
      </c>
      <c r="DO11" s="109">
        <v>13.9807572621802</v>
      </c>
      <c r="DP11" s="109">
        <v>136.19535807478101</v>
      </c>
      <c r="DQ11" s="109">
        <v>136.19535807478101</v>
      </c>
      <c r="DR11" s="109">
        <v>356.10165972901802</v>
      </c>
      <c r="DS11" s="109">
        <v>2.09825219376423E-3</v>
      </c>
      <c r="DT11" s="109">
        <v>86.940411436612706</v>
      </c>
      <c r="DU11" s="109">
        <v>0.13890362561925901</v>
      </c>
      <c r="DV11" s="109">
        <v>0.26514632475293998</v>
      </c>
      <c r="DW11" s="109">
        <v>0</v>
      </c>
      <c r="DX11" s="109">
        <v>0</v>
      </c>
      <c r="DY11" s="109">
        <v>927.53160281163002</v>
      </c>
      <c r="DZ11" s="109">
        <v>25.963845756403501</v>
      </c>
      <c r="EA11" s="109">
        <v>1145.6789032111401</v>
      </c>
      <c r="EB11" s="109">
        <v>58.6691126123877</v>
      </c>
      <c r="EC11" s="109">
        <v>0.42952130012180501</v>
      </c>
      <c r="ED11" s="109">
        <v>1.2224865863236201</v>
      </c>
      <c r="EE11" s="109">
        <v>6.1409158779962398</v>
      </c>
      <c r="EF11" s="109">
        <v>1.6358529142501199</v>
      </c>
      <c r="EG11" s="109">
        <v>3.3212844974806601</v>
      </c>
      <c r="EH11" s="109">
        <v>2260.4462028489502</v>
      </c>
      <c r="EI11" s="109">
        <v>20.562314858937501</v>
      </c>
      <c r="EJ11" s="109">
        <v>281.89149373997998</v>
      </c>
      <c r="EK11" s="109">
        <v>1633.9211368342701</v>
      </c>
      <c r="EL11" s="109">
        <v>0</v>
      </c>
      <c r="EM11" s="109">
        <v>9.9959635364892208</v>
      </c>
      <c r="EN11" s="109">
        <v>14.384418001995</v>
      </c>
      <c r="EO11" s="109">
        <v>23431.567378631698</v>
      </c>
      <c r="EP11" s="109">
        <v>20187.962736633599</v>
      </c>
      <c r="EQ11" s="109">
        <v>2243.1093049024098</v>
      </c>
      <c r="ER11" s="109">
        <v>22431.072041536001</v>
      </c>
      <c r="ES11" s="109">
        <v>0.64827542650485803</v>
      </c>
      <c r="ET11" s="109">
        <v>686.54249768935199</v>
      </c>
      <c r="EU11" s="109">
        <v>6.6496831947128202E-2</v>
      </c>
      <c r="EV11" s="109">
        <v>0</v>
      </c>
      <c r="EW11" s="109">
        <v>0</v>
      </c>
      <c r="EX11" s="109">
        <v>0</v>
      </c>
      <c r="EY11" s="109">
        <v>1.0047914943478899E-5</v>
      </c>
      <c r="EZ11" s="109">
        <v>7.6914496773209599E-4</v>
      </c>
      <c r="FA11" s="109">
        <v>6.43197892867937E-4</v>
      </c>
      <c r="FB11" s="109">
        <v>0</v>
      </c>
      <c r="FC11" s="109">
        <v>2.68916523940754</v>
      </c>
      <c r="FD11" s="109">
        <v>25.5139111367582</v>
      </c>
      <c r="FE11" s="109">
        <v>4572.3267331546103</v>
      </c>
      <c r="FF11" s="109">
        <v>122.42172696761899</v>
      </c>
      <c r="FG11" s="109">
        <v>113.22656658807099</v>
      </c>
      <c r="FH11" s="109">
        <v>220.83349722592399</v>
      </c>
      <c r="FI11" s="109">
        <v>52.210447538870199</v>
      </c>
      <c r="FJ11" s="109">
        <v>77.5309920099848</v>
      </c>
      <c r="FK11" s="109">
        <v>2.0013842647664998E-2</v>
      </c>
      <c r="FL11" s="109">
        <v>171.86533497845201</v>
      </c>
      <c r="FM11" s="109">
        <v>8971.1489306859203</v>
      </c>
      <c r="FN11" s="109">
        <v>6797.5462870861002</v>
      </c>
      <c r="FO11" s="109">
        <v>2173.6026435998101</v>
      </c>
      <c r="FP11" s="109">
        <v>7.8493487167446601</v>
      </c>
      <c r="FQ11" s="109">
        <v>3.1386625961468599</v>
      </c>
      <c r="FR11" s="109">
        <v>2411.1336003342199</v>
      </c>
      <c r="FS11" s="109">
        <v>270.76140062346701</v>
      </c>
      <c r="FT11" s="109">
        <v>536.14483950517297</v>
      </c>
      <c r="FU11" s="109">
        <v>60.796801423634598</v>
      </c>
      <c r="FV11" s="109">
        <v>57.848058564802002</v>
      </c>
      <c r="FW11" s="109">
        <v>1343.5661211216</v>
      </c>
      <c r="FX11" s="109">
        <v>0.394215571532817</v>
      </c>
      <c r="FY11" s="109">
        <v>289.119166911604</v>
      </c>
      <c r="FZ11" s="109">
        <v>265.11628857597901</v>
      </c>
      <c r="GA11" s="109">
        <v>1052.1284498848599</v>
      </c>
      <c r="GB11" s="109">
        <v>5.4602392937924398</v>
      </c>
      <c r="GC11" s="109">
        <v>0</v>
      </c>
      <c r="GD11" s="109">
        <v>26009.3829145298</v>
      </c>
      <c r="GE11" s="109">
        <v>3271.2445434040901</v>
      </c>
      <c r="GF11" s="109">
        <v>1320.9865534144001</v>
      </c>
      <c r="GG11" s="109">
        <v>39.379286703061297</v>
      </c>
      <c r="GH11" s="109">
        <v>1568.14478232236</v>
      </c>
      <c r="GI11" s="109">
        <v>3107.8018373283599</v>
      </c>
      <c r="GJ11" s="109">
        <v>175.96030684973499</v>
      </c>
      <c r="GK11" s="109">
        <v>0</v>
      </c>
      <c r="GL11" s="109">
        <v>5.6346985895930502E-3</v>
      </c>
      <c r="GM11" s="109">
        <v>4.4872554581048103</v>
      </c>
      <c r="GN11" s="109">
        <v>1050.3616679567499</v>
      </c>
      <c r="GO11" s="109">
        <v>19080.2151293881</v>
      </c>
      <c r="GP11" s="109">
        <v>67.378530448882003</v>
      </c>
      <c r="GQ11" s="109">
        <v>436.03365276037101</v>
      </c>
      <c r="GS11" s="30">
        <f t="shared" si="1"/>
        <v>0</v>
      </c>
      <c r="GT11" s="45">
        <f t="shared" si="2"/>
        <v>-1.9442440729488432E-4</v>
      </c>
      <c r="GU11" s="45">
        <f t="shared" si="3"/>
        <v>-1.2172175866932914E-4</v>
      </c>
      <c r="GV11" s="45">
        <f t="shared" si="4"/>
        <v>-1.6571888923021597E-4</v>
      </c>
      <c r="GW11" s="45">
        <f t="shared" si="5"/>
        <v>-3.7319637784403959E-4</v>
      </c>
      <c r="GX11" s="45">
        <f t="shared" si="6"/>
        <v>-3.4487331929581271E-4</v>
      </c>
      <c r="GY11" s="45">
        <f t="shared" si="7"/>
        <v>-1.5677922017763204E-5</v>
      </c>
      <c r="GZ11" s="45">
        <f t="shared" si="8"/>
        <v>-7.3703831227001058E-5</v>
      </c>
      <c r="HA11" s="75">
        <f t="shared" si="9"/>
        <v>-6.8393789043207458E-6</v>
      </c>
      <c r="HB11" s="75">
        <f t="shared" si="10"/>
        <v>-6.9873750176786916E-6</v>
      </c>
      <c r="HC11" s="75">
        <f t="shared" si="11"/>
        <v>-6.0651383947606524E-6</v>
      </c>
      <c r="HD11" s="75">
        <f t="shared" si="12"/>
        <v>-2.553640382058246E-3</v>
      </c>
      <c r="HE11" s="75">
        <f t="shared" si="13"/>
        <v>-1.1844850857646355E-5</v>
      </c>
      <c r="HF11" s="75">
        <f t="shared" si="14"/>
        <v>-2.626040999825263E-3</v>
      </c>
      <c r="HG11" s="75">
        <f t="shared" si="15"/>
        <v>2.4606663757164495E-5</v>
      </c>
      <c r="HH11" s="75">
        <f t="shared" si="16"/>
        <v>-1.7214307716316015E-5</v>
      </c>
      <c r="HI11" s="75">
        <f t="shared" si="17"/>
        <v>3.6380969800890138E-6</v>
      </c>
      <c r="HJ11" s="75">
        <f t="shared" si="18"/>
        <v>-6.5438933781112151E-6</v>
      </c>
      <c r="HK11" s="75">
        <f t="shared" si="19"/>
        <v>8.058258205299955E-6</v>
      </c>
      <c r="HL11" s="75">
        <f t="shared" si="20"/>
        <v>-5.1330244409451653E-5</v>
      </c>
      <c r="HM11" s="75">
        <f t="shared" si="21"/>
        <v>-1.3737220495420017E-5</v>
      </c>
      <c r="HN11" s="75">
        <f t="shared" si="22"/>
        <v>-4.5753698590170934E-6</v>
      </c>
      <c r="HO11" s="75">
        <f t="shared" si="23"/>
        <v>-4.3478968521023575E-6</v>
      </c>
      <c r="HP11" s="75">
        <f t="shared" si="24"/>
        <v>9.8078889162524816E-6</v>
      </c>
      <c r="HQ11" s="75">
        <f t="shared" si="25"/>
        <v>1.9851215597023866E-5</v>
      </c>
      <c r="HR11" s="75">
        <f t="shared" si="26"/>
        <v>2.3785844252836164E-6</v>
      </c>
      <c r="HS11" s="45">
        <f t="shared" si="27"/>
        <v>-3.5982566320461105E-4</v>
      </c>
      <c r="HT11" s="45">
        <f t="shared" si="28"/>
        <v>-6.3013675331203135E-4</v>
      </c>
      <c r="HU11" s="45">
        <f t="shared" si="29"/>
        <v>1.2020675130123265E-4</v>
      </c>
      <c r="HV11" s="45">
        <f t="shared" si="30"/>
        <v>-6.5997459333005197E-5</v>
      </c>
      <c r="HW11" s="45">
        <f t="shared" si="31"/>
        <v>0</v>
      </c>
      <c r="HX11" s="45">
        <f t="shared" si="32"/>
        <v>-2.7191409903701608E-6</v>
      </c>
      <c r="HY11" s="45">
        <f t="shared" si="33"/>
        <v>-1.0767333915052539E-5</v>
      </c>
      <c r="HZ11" s="45">
        <f t="shared" si="34"/>
        <v>-2.9546552015716302E-4</v>
      </c>
      <c r="IA11" s="45">
        <f t="shared" si="35"/>
        <v>-6.0428555339141304E-6</v>
      </c>
      <c r="IB11" s="45">
        <f t="shared" si="36"/>
        <v>2.7461086390193818E-3</v>
      </c>
      <c r="IC11" s="45">
        <f t="shared" si="37"/>
        <v>-6.8547892267440664E-6</v>
      </c>
      <c r="ID11" s="45">
        <f t="shared" si="38"/>
        <v>-8.2007844467921618E-5</v>
      </c>
      <c r="IE11" s="45">
        <f t="shared" si="39"/>
        <v>-3.728087550116934E-5</v>
      </c>
      <c r="IF11" s="45">
        <f t="shared" si="40"/>
        <v>-8.2503820567404642E-4</v>
      </c>
      <c r="IG11" s="45">
        <f t="shared" si="41"/>
        <v>0</v>
      </c>
      <c r="IH11" s="45">
        <f t="shared" si="42"/>
        <v>0</v>
      </c>
      <c r="II11" s="45">
        <f t="shared" si="43"/>
        <v>-3.422217367430083E-5</v>
      </c>
      <c r="IJ11" s="45">
        <f t="shared" si="44"/>
        <v>-5.3488980825206407E-5</v>
      </c>
      <c r="IK11" s="45">
        <f t="shared" si="45"/>
        <v>-9.1750321861842592E-6</v>
      </c>
      <c r="IL11" s="45">
        <f t="shared" si="46"/>
        <v>-2.5812494042388828E-6</v>
      </c>
      <c r="IM11" s="45">
        <f t="shared" si="47"/>
        <v>-4.8431941776620831E-5</v>
      </c>
      <c r="IN11" s="45">
        <f t="shared" si="48"/>
        <v>-2.9503585805696949E-5</v>
      </c>
      <c r="IO11" s="45">
        <f t="shared" si="49"/>
        <v>0</v>
      </c>
      <c r="IP11" s="45">
        <f t="shared" si="50"/>
        <v>0</v>
      </c>
      <c r="IQ11" s="45">
        <f t="shared" si="51"/>
        <v>0</v>
      </c>
      <c r="IR11" s="45">
        <f t="shared" si="52"/>
        <v>6.1204848954432475E-5</v>
      </c>
      <c r="IS11" s="45">
        <f t="shared" si="53"/>
        <v>-1.2120820042623847E-6</v>
      </c>
      <c r="IT11" s="45">
        <f t="shared" si="54"/>
        <v>-5.1625507633256639E-5</v>
      </c>
      <c r="IU11" s="45">
        <f t="shared" si="55"/>
        <v>0</v>
      </c>
      <c r="IV11" s="45">
        <f t="shared" si="56"/>
        <v>-1.3016519733705461E-4</v>
      </c>
      <c r="IW11" s="45">
        <f t="shared" si="57"/>
        <v>5.4818846640007524E-6</v>
      </c>
      <c r="IX11" s="45">
        <f t="shared" si="58"/>
        <v>-9.946444344393895E-6</v>
      </c>
      <c r="IY11" s="45">
        <f t="shared" si="59"/>
        <v>1.0791956926996715E-6</v>
      </c>
      <c r="IZ11" s="45">
        <f t="shared" si="60"/>
        <v>0</v>
      </c>
      <c r="JA11" s="45">
        <f t="shared" si="61"/>
        <v>4.8379267050525089E-6</v>
      </c>
      <c r="JB11" s="45">
        <f t="shared" si="62"/>
        <v>4.7566393145943219E-6</v>
      </c>
      <c r="JC11" s="45">
        <f t="shared" si="63"/>
        <v>-7.735473369256191E-5</v>
      </c>
      <c r="JD11" s="45">
        <f t="shared" si="64"/>
        <v>-1.7321775639383483E-5</v>
      </c>
      <c r="JE11" s="45">
        <f t="shared" si="65"/>
        <v>-4.6506251083840583E-6</v>
      </c>
      <c r="JF11" s="45">
        <f t="shared" si="66"/>
        <v>-3.0748645704760116E-7</v>
      </c>
      <c r="JG11" s="45">
        <f t="shared" si="67"/>
        <v>4.7321596644527753E-5</v>
      </c>
    </row>
    <row r="12" spans="1:267" x14ac:dyDescent="0.25">
      <c r="A12" s="22" t="s">
        <v>10</v>
      </c>
      <c r="B12" s="109">
        <v>31169.778898</v>
      </c>
      <c r="C12" s="109">
        <v>5598.7089096999998</v>
      </c>
      <c r="D12" s="109">
        <v>26586.423709999999</v>
      </c>
      <c r="E12" s="109">
        <v>13472.320712000001</v>
      </c>
      <c r="F12" s="109">
        <v>11055.973136000001</v>
      </c>
      <c r="G12" s="109">
        <v>16787.483826</v>
      </c>
      <c r="H12" s="109">
        <v>24674.847612000001</v>
      </c>
      <c r="I12" s="109">
        <v>360.21667238999999</v>
      </c>
      <c r="J12" s="109">
        <v>87.657424405</v>
      </c>
      <c r="K12" s="109">
        <v>5.8209512831000003</v>
      </c>
      <c r="L12" s="109">
        <v>0.26375583200000002</v>
      </c>
      <c r="M12" s="109">
        <v>90.046131724999995</v>
      </c>
      <c r="N12" s="109">
        <v>5.4366343499999997E-2</v>
      </c>
      <c r="O12" s="109">
        <v>0.1205779863</v>
      </c>
      <c r="P12" s="109">
        <v>0.112241758</v>
      </c>
      <c r="Q12" s="109">
        <v>0.90983347400000003</v>
      </c>
      <c r="R12" s="109">
        <v>4.5548954154999999</v>
      </c>
      <c r="S12" s="109">
        <v>2.3482517999999999</v>
      </c>
      <c r="T12" s="109">
        <v>0.68806184039999996</v>
      </c>
      <c r="U12" s="109">
        <v>1.1599258007</v>
      </c>
      <c r="V12" s="109">
        <v>15.471979415</v>
      </c>
      <c r="W12" s="109">
        <v>0.53483717239999995</v>
      </c>
      <c r="X12" s="109">
        <v>0.11700000000000001</v>
      </c>
      <c r="Y12" s="109">
        <v>2.6286479999999999E-3</v>
      </c>
      <c r="Z12" s="109">
        <v>3.092295</v>
      </c>
      <c r="AA12" s="109">
        <v>256.77830587</v>
      </c>
      <c r="AB12" s="109">
        <v>629.77044636000005</v>
      </c>
      <c r="AD12" s="109">
        <v>0.15778335030000001</v>
      </c>
      <c r="AE12" s="109">
        <v>3.0000000000000001E-3</v>
      </c>
      <c r="AF12" s="109">
        <v>2.8686256788</v>
      </c>
      <c r="AG12" s="109">
        <v>2.5289009999999998</v>
      </c>
      <c r="AH12" s="109">
        <v>16.433121429</v>
      </c>
      <c r="AI12" s="109">
        <v>23.678428426</v>
      </c>
      <c r="AJ12" s="109">
        <v>5357.9436176999998</v>
      </c>
      <c r="AK12" s="109">
        <v>5.1001863372000003</v>
      </c>
      <c r="AL12" s="109">
        <v>2.9007058831000001</v>
      </c>
      <c r="AM12" s="109">
        <v>9.4472864336000004</v>
      </c>
      <c r="AN12" s="109">
        <v>0.95164112320000005</v>
      </c>
      <c r="AQ12" s="109">
        <v>166.7617817</v>
      </c>
      <c r="AR12" s="109">
        <v>6.9210000000000003</v>
      </c>
      <c r="AS12" s="109">
        <v>2.6067305998000001</v>
      </c>
      <c r="AT12" s="109">
        <v>6.7832424964999998</v>
      </c>
      <c r="AU12" s="109">
        <v>70.022009698999994</v>
      </c>
      <c r="AV12" s="109">
        <v>0.1173707054</v>
      </c>
      <c r="AZ12" s="109">
        <v>3.5518500000000002E-5</v>
      </c>
      <c r="BA12" s="109">
        <v>1.677603E-3</v>
      </c>
      <c r="BB12" s="109">
        <v>8.0459770000000002E-4</v>
      </c>
      <c r="BD12" s="109">
        <v>0.86982999009999995</v>
      </c>
      <c r="BE12" s="109">
        <v>6.7500000000000004E-2</v>
      </c>
      <c r="BF12" s="109">
        <v>16.3704</v>
      </c>
      <c r="BG12" s="109">
        <v>0.411817977</v>
      </c>
      <c r="BI12" s="109">
        <v>50.050458919999997</v>
      </c>
      <c r="BJ12" s="109">
        <v>48.548944761000001</v>
      </c>
      <c r="BK12" s="109">
        <v>17.412067272000002</v>
      </c>
      <c r="BL12" s="109">
        <v>344.61128148</v>
      </c>
      <c r="BM12" s="109">
        <v>4.7296410881000002</v>
      </c>
      <c r="BN12" s="109">
        <v>829.43281993000005</v>
      </c>
      <c r="BO12" s="109">
        <v>2.9716553999999998E-3</v>
      </c>
      <c r="BQ12" s="109" t="s">
        <v>10</v>
      </c>
      <c r="BR12" s="109">
        <v>29.656804519203099</v>
      </c>
      <c r="BS12" s="109">
        <v>442.24267236425101</v>
      </c>
      <c r="BT12" s="109">
        <v>6.7500062749053596E-2</v>
      </c>
      <c r="BU12" s="109">
        <v>87.614523027592298</v>
      </c>
      <c r="BV12" s="109">
        <v>16.370327377899802</v>
      </c>
      <c r="BW12" s="109">
        <v>5.8209799123779504</v>
      </c>
      <c r="BX12" s="109">
        <v>364.35640098507798</v>
      </c>
      <c r="BY12" s="109">
        <v>360.21794051228397</v>
      </c>
      <c r="BZ12" s="109">
        <v>108.339960345885</v>
      </c>
      <c r="CA12" s="109">
        <v>775.73978764669096</v>
      </c>
      <c r="CB12" s="109">
        <v>0.10805285705727</v>
      </c>
      <c r="CC12" s="109">
        <v>0.15549229763730599</v>
      </c>
      <c r="CD12" s="109">
        <v>90.001133590017403</v>
      </c>
      <c r="CE12" s="109">
        <v>2.97088804209563E-3</v>
      </c>
      <c r="CF12" s="109">
        <v>1.7370743482608302E-2</v>
      </c>
      <c r="CG12" s="109">
        <v>3.6912732737732698E-2</v>
      </c>
      <c r="CH12" s="109">
        <v>2.62872959685179E-3</v>
      </c>
      <c r="CI12" s="109">
        <v>0.120580189037451</v>
      </c>
      <c r="CJ12" s="109">
        <v>2.6936802033102301E-2</v>
      </c>
      <c r="CK12" s="109">
        <v>8.5300460323087204E-2</v>
      </c>
      <c r="CL12" s="109">
        <v>0.90934983030616801</v>
      </c>
      <c r="CM12" s="109">
        <v>0.41181658819314598</v>
      </c>
      <c r="CN12" s="109">
        <v>255945.33431357201</v>
      </c>
      <c r="CO12" s="109">
        <v>4.5546115881145699</v>
      </c>
      <c r="CP12" s="109">
        <v>0</v>
      </c>
      <c r="CQ12" s="109">
        <v>0.19949253627792499</v>
      </c>
      <c r="CR12" s="109">
        <v>0.48841413783934901</v>
      </c>
      <c r="CS12" s="109">
        <v>2.3482579393387102</v>
      </c>
      <c r="CT12" s="109">
        <v>1.1596119942739</v>
      </c>
      <c r="CU12" s="109">
        <v>23.675299481455301</v>
      </c>
      <c r="CV12" s="109">
        <v>15.471772561163601</v>
      </c>
      <c r="CW12" s="109">
        <v>2.6067269442220402</v>
      </c>
      <c r="CX12" s="109">
        <v>9.4468246399675397</v>
      </c>
      <c r="CY12" s="109">
        <v>6.7830460850047203</v>
      </c>
      <c r="CZ12" s="109">
        <v>31164.187639275198</v>
      </c>
      <c r="DA12" s="109">
        <v>0.53482977363072004</v>
      </c>
      <c r="DB12" s="109">
        <v>0.11700024033135401</v>
      </c>
      <c r="DC12" s="109">
        <v>1.50150068618859</v>
      </c>
      <c r="DD12" s="109">
        <v>37.441017102354898</v>
      </c>
      <c r="DE12" s="109">
        <v>2.3841713818019401</v>
      </c>
      <c r="DF12" s="109">
        <v>5.5394252550472201E-2</v>
      </c>
      <c r="DG12" s="109">
        <v>8.5251866929016895</v>
      </c>
      <c r="DH12" s="109">
        <v>0.143220128198768</v>
      </c>
      <c r="DI12" s="109">
        <v>467.14424050288</v>
      </c>
      <c r="DJ12" s="109">
        <v>356.589977544568</v>
      </c>
      <c r="DK12" s="109">
        <v>110.873582513486</v>
      </c>
      <c r="DL12" s="109">
        <v>17.411802437391401</v>
      </c>
      <c r="DM12" s="109">
        <v>379.023904007716</v>
      </c>
      <c r="DN12" s="109">
        <v>3.092333487096</v>
      </c>
      <c r="DO12" s="109">
        <v>17.7818808786845</v>
      </c>
      <c r="DP12" s="109">
        <v>256.77943343116198</v>
      </c>
      <c r="DQ12" s="109">
        <v>256.77943343116198</v>
      </c>
      <c r="DR12" s="109">
        <v>629.66749115216601</v>
      </c>
      <c r="DS12" s="109">
        <v>0</v>
      </c>
      <c r="DT12" s="109">
        <v>344.61163624039602</v>
      </c>
      <c r="DU12" s="109">
        <v>5.61812028164567E-2</v>
      </c>
      <c r="DV12" s="109">
        <v>8.7662120865453996E-2</v>
      </c>
      <c r="DW12" s="109">
        <v>0</v>
      </c>
      <c r="DX12" s="109">
        <v>2.9994024923251602E-3</v>
      </c>
      <c r="DY12" s="109">
        <v>978.14732276243899</v>
      </c>
      <c r="DZ12" s="109">
        <v>44.375645693033199</v>
      </c>
      <c r="EA12" s="109">
        <v>2225.61105215614</v>
      </c>
      <c r="EB12" s="109">
        <v>79.370930228644497</v>
      </c>
      <c r="EC12" s="109">
        <v>0.745790452388432</v>
      </c>
      <c r="ED12" s="109">
        <v>2.12263751292183</v>
      </c>
      <c r="EE12" s="109">
        <v>2.5288695070030802</v>
      </c>
      <c r="EF12" s="109">
        <v>5.4224190569409796</v>
      </c>
      <c r="EG12" s="109">
        <v>11.0091353544745</v>
      </c>
      <c r="EH12" s="109">
        <v>5366.84264912861</v>
      </c>
      <c r="EI12" s="109">
        <v>4.7293068380677896</v>
      </c>
      <c r="EJ12" s="109">
        <v>5.0991369382771898</v>
      </c>
      <c r="EK12" s="109">
        <v>5598.4860232764104</v>
      </c>
      <c r="EL12" s="109">
        <v>0</v>
      </c>
      <c r="EM12" s="109">
        <v>1.18887514410698</v>
      </c>
      <c r="EN12" s="109">
        <v>1.7108300163886001</v>
      </c>
      <c r="EO12" s="109">
        <v>31930.4602425007</v>
      </c>
      <c r="EP12" s="109">
        <v>23924.7894335862</v>
      </c>
      <c r="EQ12" s="109">
        <v>2658.31152274541</v>
      </c>
      <c r="ER12" s="109">
        <v>26583.100956331698</v>
      </c>
      <c r="ES12" s="109">
        <v>0.24612683401844099</v>
      </c>
      <c r="ET12" s="109">
        <v>548.16962862800199</v>
      </c>
      <c r="EU12" s="109">
        <v>0.117359985616137</v>
      </c>
      <c r="EV12" s="109">
        <v>0</v>
      </c>
      <c r="EW12" s="109">
        <v>0</v>
      </c>
      <c r="EX12" s="109">
        <v>0</v>
      </c>
      <c r="EY12" s="109">
        <v>3.5515159730374802E-5</v>
      </c>
      <c r="EZ12" s="109">
        <v>1.6775973793587799E-3</v>
      </c>
      <c r="FA12" s="109">
        <v>8.0454871480414695E-4</v>
      </c>
      <c r="FB12" s="109">
        <v>0</v>
      </c>
      <c r="FC12" s="109">
        <v>0.86980790635712002</v>
      </c>
      <c r="FD12" s="109">
        <v>40.885707572766201</v>
      </c>
      <c r="FE12" s="109">
        <v>6170.0113469269099</v>
      </c>
      <c r="FF12" s="109">
        <v>116.737481531881</v>
      </c>
      <c r="FG12" s="109">
        <v>267.84004535888499</v>
      </c>
      <c r="FH12" s="109">
        <v>373.48727210910602</v>
      </c>
      <c r="FI12" s="109">
        <v>48.985040519648102</v>
      </c>
      <c r="FJ12" s="109">
        <v>129.52142136961001</v>
      </c>
      <c r="FK12" s="109">
        <v>1.36903534313964E-2</v>
      </c>
      <c r="FL12" s="109">
        <v>251.83124803040101</v>
      </c>
      <c r="FM12" s="109">
        <v>13470.041848865199</v>
      </c>
      <c r="FN12" s="109">
        <v>11053.989222009101</v>
      </c>
      <c r="FO12" s="109">
        <v>2416.0526268561498</v>
      </c>
      <c r="FP12" s="109">
        <v>7.6792726742615898</v>
      </c>
      <c r="FQ12" s="109">
        <v>1.77717159529919</v>
      </c>
      <c r="FR12" s="109">
        <v>4163.9260532560502</v>
      </c>
      <c r="FS12" s="109">
        <v>478.17770281114599</v>
      </c>
      <c r="FT12" s="109">
        <v>943.577769633868</v>
      </c>
      <c r="FU12" s="109">
        <v>69.984465756819205</v>
      </c>
      <c r="FV12" s="109">
        <v>85.614124085164605</v>
      </c>
      <c r="FW12" s="109">
        <v>2084.0086948819599</v>
      </c>
      <c r="FX12" s="109">
        <v>0.95052972423066795</v>
      </c>
      <c r="FY12" s="109">
        <v>313.13486425778899</v>
      </c>
      <c r="FZ12" s="109">
        <v>281.61891085836902</v>
      </c>
      <c r="GA12" s="109">
        <v>1697.6919536974201</v>
      </c>
      <c r="GB12" s="109">
        <v>10.6448862664546</v>
      </c>
      <c r="GC12" s="109">
        <v>0</v>
      </c>
      <c r="GD12" s="109">
        <v>16786.9501328562</v>
      </c>
      <c r="GE12" s="109">
        <v>3833.0886478713501</v>
      </c>
      <c r="GF12" s="109">
        <v>829.40810483337498</v>
      </c>
      <c r="GG12" s="109">
        <v>50.9372871442513</v>
      </c>
      <c r="GH12" s="109">
        <v>3560.33947624129</v>
      </c>
      <c r="GI12" s="109">
        <v>1966.8770112878799</v>
      </c>
      <c r="GJ12" s="109">
        <v>166.751004677997</v>
      </c>
      <c r="GK12" s="109">
        <v>0</v>
      </c>
      <c r="GL12" s="109">
        <v>6.9209406820880401</v>
      </c>
      <c r="GM12" s="109">
        <v>10.0856353583971</v>
      </c>
      <c r="GN12" s="109">
        <v>1714.10381736417</v>
      </c>
      <c r="GO12" s="109">
        <v>24662.717096042099</v>
      </c>
      <c r="GP12" s="109">
        <v>70.022100602160194</v>
      </c>
      <c r="GQ12" s="109">
        <v>768.74283072747301</v>
      </c>
      <c r="GS12" s="30">
        <f t="shared" si="1"/>
        <v>0</v>
      </c>
      <c r="GT12" s="45">
        <f t="shared" si="2"/>
        <v>-1.7938076311349566E-4</v>
      </c>
      <c r="GU12" s="45">
        <f t="shared" si="3"/>
        <v>-3.9810325413290071E-5</v>
      </c>
      <c r="GV12" s="45">
        <f t="shared" si="4"/>
        <v>-1.2497933925016499E-4</v>
      </c>
      <c r="GW12" s="45">
        <f t="shared" si="5"/>
        <v>-1.691514909358857E-4</v>
      </c>
      <c r="GX12" s="45">
        <f t="shared" si="6"/>
        <v>-1.7944272896612112E-4</v>
      </c>
      <c r="GY12" s="45">
        <f t="shared" si="7"/>
        <v>-3.1791133759607294E-5</v>
      </c>
      <c r="GZ12" s="45">
        <f t="shared" si="8"/>
        <v>-4.9161462508903254E-4</v>
      </c>
      <c r="HA12" s="75">
        <f t="shared" si="9"/>
        <v>3.5204430588259583E-6</v>
      </c>
      <c r="HB12" s="75">
        <f t="shared" si="10"/>
        <v>-4.8942092126146193E-4</v>
      </c>
      <c r="HC12" s="75">
        <f t="shared" si="11"/>
        <v>4.9183160204809047E-6</v>
      </c>
      <c r="HD12" s="75">
        <f t="shared" si="12"/>
        <v>-7.9875885142159566E-4</v>
      </c>
      <c r="HE12" s="75">
        <f t="shared" si="13"/>
        <v>-4.9972313213871001E-4</v>
      </c>
      <c r="HF12" s="75">
        <f t="shared" si="14"/>
        <v>-1.5242386065378428E-3</v>
      </c>
      <c r="HG12" s="75">
        <f t="shared" si="15"/>
        <v>1.8268155893143655E-5</v>
      </c>
      <c r="HH12" s="75">
        <f t="shared" si="16"/>
        <v>-4.0053219858674721E-5</v>
      </c>
      <c r="HI12" s="75">
        <f t="shared" si="17"/>
        <v>-5.3157386230881347E-4</v>
      </c>
      <c r="HJ12" s="75">
        <f t="shared" si="18"/>
        <v>-6.2312602055391797E-5</v>
      </c>
      <c r="HK12" s="75">
        <f t="shared" si="19"/>
        <v>2.6144294705951671E-6</v>
      </c>
      <c r="HL12" s="75">
        <f t="shared" si="20"/>
        <v>-2.2551211768368566E-4</v>
      </c>
      <c r="HM12" s="75">
        <f t="shared" si="21"/>
        <v>-2.7054008619389891E-4</v>
      </c>
      <c r="HN12" s="75">
        <f t="shared" si="22"/>
        <v>-1.336957805145128E-5</v>
      </c>
      <c r="HO12" s="75">
        <f t="shared" si="23"/>
        <v>-1.3833685580806772E-5</v>
      </c>
      <c r="HP12" s="75">
        <f t="shared" si="24"/>
        <v>2.0541141367381939E-6</v>
      </c>
      <c r="HQ12" s="75">
        <f t="shared" si="25"/>
        <v>3.1041376323524185E-5</v>
      </c>
      <c r="HR12" s="75">
        <f t="shared" si="26"/>
        <v>1.2446126905732375E-5</v>
      </c>
      <c r="HS12" s="45">
        <f t="shared" si="27"/>
        <v>4.3911854553253545E-6</v>
      </c>
      <c r="HT12" s="45">
        <f t="shared" si="28"/>
        <v>-1.6348053235764256E-4</v>
      </c>
      <c r="HU12" s="45">
        <f t="shared" si="29"/>
        <v>0</v>
      </c>
      <c r="HV12" s="45">
        <f t="shared" si="30"/>
        <v>-1.5823798025469923E-3</v>
      </c>
      <c r="HW12" s="45">
        <f t="shared" si="31"/>
        <v>-1.991692249466171E-4</v>
      </c>
      <c r="HX12" s="45">
        <f t="shared" si="32"/>
        <v>-6.8922721845210533E-5</v>
      </c>
      <c r="HY12" s="45">
        <f t="shared" si="33"/>
        <v>-1.2453234396927465E-5</v>
      </c>
      <c r="HZ12" s="45">
        <f t="shared" si="34"/>
        <v>-9.5357269237650595E-5</v>
      </c>
      <c r="IA12" s="45">
        <f t="shared" si="35"/>
        <v>-1.3214325243236891E-4</v>
      </c>
      <c r="IB12" s="45">
        <f t="shared" si="36"/>
        <v>1.6609042691700243E-3</v>
      </c>
      <c r="IC12" s="45">
        <f t="shared" si="37"/>
        <v>-2.0575697698655806E-4</v>
      </c>
      <c r="ID12" s="45">
        <f t="shared" si="38"/>
        <v>-3.4499278615254445E-4</v>
      </c>
      <c r="IE12" s="45">
        <f t="shared" si="39"/>
        <v>-4.888108725255524E-5</v>
      </c>
      <c r="IF12" s="45">
        <f t="shared" si="40"/>
        <v>-1.1678761480955096E-3</v>
      </c>
      <c r="IG12" s="45">
        <f t="shared" si="41"/>
        <v>0</v>
      </c>
      <c r="IH12" s="45">
        <f t="shared" si="42"/>
        <v>0</v>
      </c>
      <c r="II12" s="45">
        <f t="shared" si="43"/>
        <v>-6.462525102055612E-5</v>
      </c>
      <c r="IJ12" s="45">
        <f t="shared" si="44"/>
        <v>-8.5707140529001153E-6</v>
      </c>
      <c r="IK12" s="45">
        <f t="shared" si="45"/>
        <v>-1.4023612413856406E-6</v>
      </c>
      <c r="IL12" s="45">
        <f t="shared" si="46"/>
        <v>-2.8955399336060215E-5</v>
      </c>
      <c r="IM12" s="45">
        <f t="shared" si="47"/>
        <v>1.2982083860486013E-6</v>
      </c>
      <c r="IN12" s="45">
        <f t="shared" si="48"/>
        <v>-9.1332703730982761E-5</v>
      </c>
      <c r="IO12" s="45">
        <f t="shared" si="49"/>
        <v>0</v>
      </c>
      <c r="IP12" s="45">
        <f t="shared" si="50"/>
        <v>0</v>
      </c>
      <c r="IQ12" s="45">
        <f t="shared" si="51"/>
        <v>0</v>
      </c>
      <c r="IR12" s="45">
        <f t="shared" si="52"/>
        <v>-9.4043093745512703E-5</v>
      </c>
      <c r="IS12" s="45">
        <f t="shared" si="53"/>
        <v>-3.3504000767929283E-6</v>
      </c>
      <c r="IT12" s="45">
        <f t="shared" si="54"/>
        <v>-6.088160064720972E-5</v>
      </c>
      <c r="IU12" s="45">
        <f t="shared" si="55"/>
        <v>0</v>
      </c>
      <c r="IV12" s="45">
        <f t="shared" si="56"/>
        <v>-2.5388573780252686E-5</v>
      </c>
      <c r="IW12" s="45">
        <f t="shared" si="57"/>
        <v>9.2961560877108579E-7</v>
      </c>
      <c r="IX12" s="45">
        <f t="shared" si="58"/>
        <v>-4.4361836117820138E-6</v>
      </c>
      <c r="IY12" s="45">
        <f t="shared" si="59"/>
        <v>-3.3723803514752779E-6</v>
      </c>
      <c r="IZ12" s="45">
        <f t="shared" si="60"/>
        <v>0</v>
      </c>
      <c r="JA12" s="45">
        <f t="shared" si="61"/>
        <v>6.2584833472701791E-7</v>
      </c>
      <c r="JB12" s="45">
        <f t="shared" si="62"/>
        <v>9.2271434510754102E-7</v>
      </c>
      <c r="JC12" s="45">
        <f t="shared" si="63"/>
        <v>-1.5209831461332001E-5</v>
      </c>
      <c r="JD12" s="45">
        <f t="shared" si="64"/>
        <v>1.0294509062438699E-6</v>
      </c>
      <c r="JE12" s="45">
        <f t="shared" si="65"/>
        <v>-7.0671331288020306E-5</v>
      </c>
      <c r="JF12" s="45">
        <f t="shared" si="66"/>
        <v>-2.9797587015134878E-5</v>
      </c>
      <c r="JG12" s="45">
        <f t="shared" si="67"/>
        <v>-2.5822573652712607E-4</v>
      </c>
    </row>
    <row r="13" spans="1:267" x14ac:dyDescent="0.25">
      <c r="A13" s="22" t="s">
        <v>12</v>
      </c>
      <c r="B13" s="109">
        <v>8291.2320698999993</v>
      </c>
      <c r="C13" s="109">
        <v>1497.1853802999999</v>
      </c>
      <c r="D13" s="109">
        <v>5523.8754615999997</v>
      </c>
      <c r="E13" s="109">
        <v>1783.4148663999999</v>
      </c>
      <c r="F13" s="109">
        <v>1102.4555243</v>
      </c>
      <c r="G13" s="109">
        <v>2413.5461688999999</v>
      </c>
      <c r="H13" s="109">
        <v>1502.0698755999999</v>
      </c>
      <c r="I13" s="109">
        <v>92.867776798999998</v>
      </c>
      <c r="J13" s="109">
        <v>9.2855377506999996</v>
      </c>
      <c r="K13" s="109">
        <v>0.55964977299999996</v>
      </c>
      <c r="L13" s="109">
        <v>0.2483093552</v>
      </c>
      <c r="M13" s="109">
        <v>8.9001656102000002</v>
      </c>
      <c r="N13" s="109">
        <v>3.6191970000000001E-4</v>
      </c>
      <c r="O13" s="109">
        <v>4.6451331499999998E-2</v>
      </c>
      <c r="P13" s="109">
        <v>2.3526317017</v>
      </c>
      <c r="Q13" s="109">
        <v>0.16033578000000001</v>
      </c>
      <c r="R13" s="109">
        <v>0.1045847357</v>
      </c>
      <c r="S13" s="109">
        <v>1.47791417</v>
      </c>
      <c r="T13" s="109">
        <v>0.54243237</v>
      </c>
      <c r="U13" s="109">
        <v>0.16361899169999999</v>
      </c>
      <c r="V13" s="109">
        <v>0.66243358340000003</v>
      </c>
      <c r="W13" s="109">
        <v>3.8634337499999998E-2</v>
      </c>
      <c r="X13" s="109">
        <v>4.0640209999999997E-12</v>
      </c>
      <c r="Y13" s="109">
        <v>2.42931E-4</v>
      </c>
      <c r="Z13" s="109">
        <v>5.0701979999999999E-4</v>
      </c>
      <c r="AA13" s="109">
        <v>40.611184100999999</v>
      </c>
      <c r="AB13" s="109">
        <v>145.79656369</v>
      </c>
      <c r="AD13" s="109">
        <v>0.56599052360000002</v>
      </c>
      <c r="AF13" s="109">
        <v>0.50955516450000005</v>
      </c>
      <c r="AH13" s="109">
        <v>0.87854175800000001</v>
      </c>
      <c r="AI13" s="109">
        <v>2.8510663264999998</v>
      </c>
      <c r="AJ13" s="109">
        <v>448.58748876999999</v>
      </c>
      <c r="AK13" s="109">
        <v>0.29081762620000001</v>
      </c>
      <c r="AL13" s="109">
        <v>0.77001690310000004</v>
      </c>
      <c r="AM13" s="109">
        <v>1.0630303778000001</v>
      </c>
      <c r="AN13" s="109">
        <v>0.14648964340000001</v>
      </c>
      <c r="AQ13" s="109">
        <v>10.340373282</v>
      </c>
      <c r="AS13" s="109">
        <v>0.27954400899999998</v>
      </c>
      <c r="AT13" s="109">
        <v>0.75235382399999995</v>
      </c>
      <c r="AU13" s="109">
        <v>3.0956870967999999</v>
      </c>
      <c r="AV13" s="109">
        <v>3.3308640799999997E-2</v>
      </c>
      <c r="AZ13" s="109">
        <v>1.07166E-5</v>
      </c>
      <c r="BA13" s="109">
        <v>1.9637689999999999E-4</v>
      </c>
      <c r="BB13" s="109">
        <v>1.9221080000000001E-4</v>
      </c>
      <c r="BD13" s="109">
        <v>0.1339094653</v>
      </c>
      <c r="BG13" s="109">
        <v>2.4918745077</v>
      </c>
      <c r="BI13" s="109">
        <v>44.189533888</v>
      </c>
      <c r="BJ13" s="109">
        <v>21.544331705000001</v>
      </c>
      <c r="BK13" s="109">
        <v>1.2698835529000001</v>
      </c>
      <c r="BL13" s="109">
        <v>14.063438199</v>
      </c>
      <c r="BM13" s="109">
        <v>0.16045830599999999</v>
      </c>
      <c r="BN13" s="109">
        <v>80.295812182000006</v>
      </c>
      <c r="BO13" s="109">
        <v>4.8497589999999999E-4</v>
      </c>
      <c r="BQ13" s="109" t="s">
        <v>12</v>
      </c>
      <c r="BR13" s="109">
        <v>1.99954110120913</v>
      </c>
      <c r="BS13" s="109">
        <v>12.814672232138999</v>
      </c>
      <c r="BT13" s="109">
        <v>0</v>
      </c>
      <c r="BU13" s="109">
        <v>9.2855441490509598</v>
      </c>
      <c r="BV13" s="109">
        <v>0</v>
      </c>
      <c r="BW13" s="109">
        <v>0.55965118126952995</v>
      </c>
      <c r="BX13" s="109">
        <v>93.025685865792298</v>
      </c>
      <c r="BY13" s="109">
        <v>92.867413971519596</v>
      </c>
      <c r="BZ13" s="109">
        <v>8.9465091195291304</v>
      </c>
      <c r="CA13" s="109">
        <v>32.300401848856701</v>
      </c>
      <c r="CB13" s="109">
        <v>0.101807778876414</v>
      </c>
      <c r="CC13" s="109">
        <v>0.14650192577037599</v>
      </c>
      <c r="CD13" s="109">
        <v>8.9001812372863895</v>
      </c>
      <c r="CE13" s="109">
        <v>4.8498601821057202E-4</v>
      </c>
      <c r="CF13" s="109">
        <v>1.15810847401577E-4</v>
      </c>
      <c r="CG13" s="109">
        <v>2.4609337125283101E-4</v>
      </c>
      <c r="CH13" s="109">
        <v>2.4292778716579301E-4</v>
      </c>
      <c r="CI13" s="109">
        <v>4.6453185873224702E-2</v>
      </c>
      <c r="CJ13" s="109">
        <v>0.56463083660443902</v>
      </c>
      <c r="CK13" s="109">
        <v>1.78799695409427</v>
      </c>
      <c r="CL13" s="109">
        <v>0.16033525504767901</v>
      </c>
      <c r="CM13" s="109">
        <v>2.4918105186869299</v>
      </c>
      <c r="CN13" s="109">
        <v>19958.632781435201</v>
      </c>
      <c r="CO13" s="109">
        <v>0.10458054129635699</v>
      </c>
      <c r="CP13" s="109">
        <v>0</v>
      </c>
      <c r="CQ13" s="109">
        <v>0.15730443836813901</v>
      </c>
      <c r="CR13" s="109">
        <v>0.38512714819469201</v>
      </c>
      <c r="CS13" s="109">
        <v>1.47792050736624</v>
      </c>
      <c r="CT13" s="109">
        <v>0.163618313988352</v>
      </c>
      <c r="CU13" s="109">
        <v>2.8510643702045302</v>
      </c>
      <c r="CV13" s="109">
        <v>0.66243246817182699</v>
      </c>
      <c r="CW13" s="109">
        <v>0.27954758494684101</v>
      </c>
      <c r="CX13" s="109">
        <v>1.06303129179087</v>
      </c>
      <c r="CY13" s="109">
        <v>0.75235314944030196</v>
      </c>
      <c r="CZ13" s="109">
        <v>8291.04933426567</v>
      </c>
      <c r="DA13" s="109">
        <v>3.8634857223828499E-2</v>
      </c>
      <c r="DB13" s="109">
        <v>4.0638663899866104E-12</v>
      </c>
      <c r="DC13" s="109">
        <v>22.1236625164657</v>
      </c>
      <c r="DD13" s="109">
        <v>16.570237162210599</v>
      </c>
      <c r="DE13" s="109">
        <v>1.05517633117831</v>
      </c>
      <c r="DF13" s="109">
        <v>2.4515816178618401E-2</v>
      </c>
      <c r="DG13" s="109">
        <v>3.7729871966577901</v>
      </c>
      <c r="DH13" s="109">
        <v>6.33849016463017E-2</v>
      </c>
      <c r="DI13" s="109">
        <v>41.204917332974397</v>
      </c>
      <c r="DJ13" s="109">
        <v>50.386189638998097</v>
      </c>
      <c r="DK13" s="109">
        <v>9.5653324228602106</v>
      </c>
      <c r="DL13" s="109">
        <v>1.2698806022192199</v>
      </c>
      <c r="DM13" s="109">
        <v>26.854387857096501</v>
      </c>
      <c r="DN13" s="109">
        <v>5.0709158924585305E-4</v>
      </c>
      <c r="DO13" s="109">
        <v>1.1539926758117101</v>
      </c>
      <c r="DP13" s="109">
        <v>40.611775935072501</v>
      </c>
      <c r="DQ13" s="109">
        <v>40.611775935072501</v>
      </c>
      <c r="DR13" s="109">
        <v>145.79653260731899</v>
      </c>
      <c r="DS13" s="109">
        <v>0</v>
      </c>
      <c r="DT13" s="109">
        <v>14.0632105825451</v>
      </c>
      <c r="DU13" s="109">
        <v>0.12579676294678299</v>
      </c>
      <c r="DV13" s="109">
        <v>0.411526574462446</v>
      </c>
      <c r="DW13" s="109">
        <v>0</v>
      </c>
      <c r="DX13" s="109">
        <v>0</v>
      </c>
      <c r="DY13" s="109">
        <v>18.4530654794704</v>
      </c>
      <c r="DZ13" s="109">
        <v>3.21137307230729</v>
      </c>
      <c r="EA13" s="109">
        <v>129.91187736583399</v>
      </c>
      <c r="EB13" s="109">
        <v>3.7650596359375301</v>
      </c>
      <c r="EC13" s="109">
        <v>0.13248377250836299</v>
      </c>
      <c r="ED13" s="109">
        <v>0.37706804693419799</v>
      </c>
      <c r="EE13" s="109">
        <v>0</v>
      </c>
      <c r="EF13" s="109">
        <v>0.28992017635873502</v>
      </c>
      <c r="EG13" s="109">
        <v>0.58862074665035402</v>
      </c>
      <c r="EH13" s="109">
        <v>448.88708431623098</v>
      </c>
      <c r="EI13" s="109">
        <v>0.160459026026884</v>
      </c>
      <c r="EJ13" s="109">
        <v>0.29081384046675401</v>
      </c>
      <c r="EK13" s="109">
        <v>1496.9388737379199</v>
      </c>
      <c r="EL13" s="109">
        <v>0</v>
      </c>
      <c r="EM13" s="109">
        <v>0.31570562696693499</v>
      </c>
      <c r="EN13" s="109">
        <v>0.454310091216234</v>
      </c>
      <c r="EO13" s="109">
        <v>2171.1796135407899</v>
      </c>
      <c r="EP13" s="109">
        <v>4971.4170975655297</v>
      </c>
      <c r="EQ13" s="109">
        <v>552.37812754814001</v>
      </c>
      <c r="ER13" s="109">
        <v>5523.7952251136703</v>
      </c>
      <c r="ES13" s="109">
        <v>9.9580540952523399E-3</v>
      </c>
      <c r="ET13" s="109">
        <v>38.252845713608501</v>
      </c>
      <c r="EU13" s="109">
        <v>3.33089591142137E-2</v>
      </c>
      <c r="EV13" s="109">
        <v>0</v>
      </c>
      <c r="EW13" s="109">
        <v>0</v>
      </c>
      <c r="EX13" s="109">
        <v>0</v>
      </c>
      <c r="EY13" s="109">
        <v>1.07173485650666E-5</v>
      </c>
      <c r="EZ13" s="109">
        <v>1.9637177178194099E-4</v>
      </c>
      <c r="FA13" s="109">
        <v>1.92217223640602E-4</v>
      </c>
      <c r="FB13" s="109">
        <v>0</v>
      </c>
      <c r="FC13" s="109">
        <v>0.1339144445304</v>
      </c>
      <c r="FD13" s="109">
        <v>5.8049662654254703</v>
      </c>
      <c r="FE13" s="109">
        <v>406.29351860216002</v>
      </c>
      <c r="FF13" s="109">
        <v>9.6580431025645108</v>
      </c>
      <c r="FG13" s="109">
        <v>8.3638051226596399</v>
      </c>
      <c r="FH13" s="109">
        <v>38.533996730876197</v>
      </c>
      <c r="FI13" s="109">
        <v>5.2724074506743204</v>
      </c>
      <c r="FJ13" s="109">
        <v>8.0666652842266906</v>
      </c>
      <c r="FK13" s="109">
        <v>2.8666843378729701E-2</v>
      </c>
      <c r="FL13" s="109">
        <v>14.140792225124899</v>
      </c>
      <c r="FM13" s="109">
        <v>1782.4456191220099</v>
      </c>
      <c r="FN13" s="109">
        <v>1102.1796223449501</v>
      </c>
      <c r="FO13" s="109">
        <v>680.26599677706201</v>
      </c>
      <c r="FP13" s="109">
        <v>1.1509351345095</v>
      </c>
      <c r="FQ13" s="109">
        <v>0.16858344411558801</v>
      </c>
      <c r="FR13" s="109">
        <v>552.695208589206</v>
      </c>
      <c r="FS13" s="109">
        <v>27.248035717907701</v>
      </c>
      <c r="FT13" s="109">
        <v>74.947316335697593</v>
      </c>
      <c r="FU13" s="109">
        <v>13.0506985424141</v>
      </c>
      <c r="FV13" s="109">
        <v>5.7269493164018099</v>
      </c>
      <c r="FW13" s="109">
        <v>188.293702716094</v>
      </c>
      <c r="FX13" s="109">
        <v>0.146368498336613</v>
      </c>
      <c r="FY13" s="109">
        <v>42.074142566988399</v>
      </c>
      <c r="FZ13" s="109">
        <v>46.307362326868301</v>
      </c>
      <c r="GA13" s="109">
        <v>101.31740910123</v>
      </c>
      <c r="GB13" s="109">
        <v>1.4327449389518001</v>
      </c>
      <c r="GC13" s="109">
        <v>0</v>
      </c>
      <c r="GD13" s="109">
        <v>2413.49295398697</v>
      </c>
      <c r="GE13" s="109">
        <v>244.76790350279799</v>
      </c>
      <c r="GF13" s="109">
        <v>80.296797133724198</v>
      </c>
      <c r="GG13" s="109">
        <v>12.1151723543489</v>
      </c>
      <c r="GH13" s="109">
        <v>217.58867560230601</v>
      </c>
      <c r="GI13" s="109">
        <v>100.484191870256</v>
      </c>
      <c r="GJ13" s="109">
        <v>10.340378900689499</v>
      </c>
      <c r="GK13" s="109">
        <v>0</v>
      </c>
      <c r="GL13" s="109">
        <v>0</v>
      </c>
      <c r="GM13" s="109">
        <v>0.77670168744853296</v>
      </c>
      <c r="GN13" s="109">
        <v>104.351031369251</v>
      </c>
      <c r="GO13" s="109">
        <v>1502.0358871454</v>
      </c>
      <c r="GP13" s="109">
        <v>3.09567759518831</v>
      </c>
      <c r="GQ13" s="109">
        <v>38.687244170353303</v>
      </c>
      <c r="GS13" s="30">
        <f t="shared" si="1"/>
        <v>0</v>
      </c>
      <c r="GT13" s="45">
        <f t="shared" si="2"/>
        <v>-2.2039623639605042E-5</v>
      </c>
      <c r="GU13" s="45">
        <f t="shared" si="3"/>
        <v>-1.6464665319572105E-4</v>
      </c>
      <c r="GV13" s="45">
        <f t="shared" si="4"/>
        <v>-1.4525397411132061E-5</v>
      </c>
      <c r="GW13" s="45">
        <f t="shared" si="5"/>
        <v>-5.4347829899305993E-4</v>
      </c>
      <c r="GX13" s="45">
        <f t="shared" si="6"/>
        <v>-2.5026130212834323E-4</v>
      </c>
      <c r="GY13" s="45">
        <f t="shared" si="7"/>
        <v>-2.2048433842136264E-5</v>
      </c>
      <c r="GZ13" s="45">
        <f t="shared" si="8"/>
        <v>-2.2627745321331689E-5</v>
      </c>
      <c r="HA13" s="75">
        <f t="shared" si="9"/>
        <v>-3.9069254472064985E-6</v>
      </c>
      <c r="HB13" s="75">
        <f t="shared" si="10"/>
        <v>6.8906628048397522E-7</v>
      </c>
      <c r="HC13" s="75">
        <f t="shared" si="11"/>
        <v>2.5163407508251746E-6</v>
      </c>
      <c r="HD13" s="75">
        <f t="shared" si="12"/>
        <v>1.407304165786526E-6</v>
      </c>
      <c r="HE13" s="75">
        <f t="shared" si="13"/>
        <v>1.7558197312023956E-6</v>
      </c>
      <c r="HF13" s="75">
        <f t="shared" si="14"/>
        <v>-4.2775636672955536E-5</v>
      </c>
      <c r="HG13" s="75">
        <f t="shared" si="15"/>
        <v>3.9920776537991486E-5</v>
      </c>
      <c r="HH13" s="75">
        <f t="shared" si="16"/>
        <v>-1.6623941979519445E-6</v>
      </c>
      <c r="HI13" s="75">
        <f t="shared" si="17"/>
        <v>-3.2740809381510575E-6</v>
      </c>
      <c r="HJ13" s="75">
        <f t="shared" si="18"/>
        <v>-4.010531379109216E-5</v>
      </c>
      <c r="HK13" s="75">
        <f t="shared" si="19"/>
        <v>4.288047552860051E-6</v>
      </c>
      <c r="HL13" s="75">
        <f t="shared" si="20"/>
        <v>-1.4443038657821598E-6</v>
      </c>
      <c r="HM13" s="75">
        <f t="shared" si="21"/>
        <v>-4.1420109056631984E-6</v>
      </c>
      <c r="HN13" s="75">
        <f t="shared" si="22"/>
        <v>-1.6835320566146303E-6</v>
      </c>
      <c r="HO13" s="75">
        <f t="shared" si="23"/>
        <v>1.3452381019902752E-5</v>
      </c>
      <c r="HP13" s="75">
        <f t="shared" si="24"/>
        <v>-3.8043605923603482E-5</v>
      </c>
      <c r="HQ13" s="75">
        <f t="shared" si="25"/>
        <v>-1.3225295277195403E-5</v>
      </c>
      <c r="HR13" s="75">
        <f t="shared" si="26"/>
        <v>1.415906160924274E-4</v>
      </c>
      <c r="HS13" s="45">
        <f t="shared" si="27"/>
        <v>1.4573179423428015E-5</v>
      </c>
      <c r="HT13" s="45">
        <f t="shared" si="28"/>
        <v>-2.1319213716953787E-7</v>
      </c>
      <c r="HU13" s="45">
        <f t="shared" si="29"/>
        <v>0</v>
      </c>
      <c r="HV13" s="45">
        <f t="shared" si="30"/>
        <v>-6.0568512548430328E-7</v>
      </c>
      <c r="HW13" s="45">
        <f t="shared" si="31"/>
        <v>0</v>
      </c>
      <c r="HX13" s="45">
        <f t="shared" si="32"/>
        <v>-6.5646620269736357E-6</v>
      </c>
      <c r="HY13" s="45">
        <f t="shared" si="33"/>
        <v>0</v>
      </c>
      <c r="HZ13" s="45">
        <f t="shared" si="34"/>
        <v>-9.5042825610288406E-7</v>
      </c>
      <c r="IA13" s="45">
        <f t="shared" si="35"/>
        <v>-6.8616273547727884E-7</v>
      </c>
      <c r="IB13" s="45">
        <f t="shared" si="36"/>
        <v>6.6786424885023523E-4</v>
      </c>
      <c r="IC13" s="45">
        <f t="shared" si="37"/>
        <v>-1.3017550880476331E-5</v>
      </c>
      <c r="ID13" s="45">
        <f t="shared" si="38"/>
        <v>-1.5388192469763795E-6</v>
      </c>
      <c r="IE13" s="45">
        <f t="shared" si="39"/>
        <v>8.5979750810976633E-7</v>
      </c>
      <c r="IF13" s="45">
        <f t="shared" si="40"/>
        <v>-8.2698722295481417E-4</v>
      </c>
      <c r="IG13" s="45">
        <f t="shared" si="41"/>
        <v>0</v>
      </c>
      <c r="IH13" s="45">
        <f t="shared" si="42"/>
        <v>0</v>
      </c>
      <c r="II13" s="45">
        <f t="shared" si="43"/>
        <v>5.4337395239137879E-7</v>
      </c>
      <c r="IJ13" s="45">
        <f t="shared" si="44"/>
        <v>0</v>
      </c>
      <c r="IK13" s="45">
        <f t="shared" si="45"/>
        <v>1.2792071108302346E-5</v>
      </c>
      <c r="IL13" s="45">
        <f t="shared" si="46"/>
        <v>-8.9659901560952771E-7</v>
      </c>
      <c r="IM13" s="45">
        <f t="shared" si="47"/>
        <v>-3.0693062292083909E-6</v>
      </c>
      <c r="IN13" s="45">
        <f t="shared" si="48"/>
        <v>9.5565056411073804E-6</v>
      </c>
      <c r="IO13" s="45">
        <f t="shared" si="49"/>
        <v>0</v>
      </c>
      <c r="IP13" s="45">
        <f t="shared" si="50"/>
        <v>0</v>
      </c>
      <c r="IQ13" s="45">
        <f t="shared" si="51"/>
        <v>0</v>
      </c>
      <c r="IR13" s="45">
        <f t="shared" si="52"/>
        <v>6.9850985069912837E-5</v>
      </c>
      <c r="IS13" s="45">
        <f t="shared" si="53"/>
        <v>-2.6114161385567082E-5</v>
      </c>
      <c r="IT13" s="45">
        <f t="shared" si="54"/>
        <v>3.3419769346964221E-5</v>
      </c>
      <c r="IU13" s="45">
        <f t="shared" si="55"/>
        <v>0</v>
      </c>
      <c r="IV13" s="45">
        <f t="shared" si="56"/>
        <v>3.7183558225983958E-5</v>
      </c>
      <c r="IW13" s="45">
        <f t="shared" si="57"/>
        <v>0</v>
      </c>
      <c r="IX13" s="45">
        <f t="shared" si="58"/>
        <v>0</v>
      </c>
      <c r="IY13" s="45">
        <f t="shared" si="59"/>
        <v>-2.5679067253307804E-5</v>
      </c>
      <c r="IZ13" s="45">
        <f t="shared" si="60"/>
        <v>0</v>
      </c>
      <c r="JA13" s="45">
        <f t="shared" si="61"/>
        <v>-1.3115548245691373E-2</v>
      </c>
      <c r="JB13" s="45">
        <f t="shared" si="62"/>
        <v>-2.693529691381198E-3</v>
      </c>
      <c r="JC13" s="45">
        <f t="shared" si="63"/>
        <v>-2.3235837438933996E-6</v>
      </c>
      <c r="JD13" s="45">
        <f t="shared" si="64"/>
        <v>-1.6184979212010874E-5</v>
      </c>
      <c r="JE13" s="45">
        <f t="shared" si="65"/>
        <v>4.487314505268627E-6</v>
      </c>
      <c r="JF13" s="45">
        <f t="shared" si="66"/>
        <v>1.2266539155980684E-5</v>
      </c>
      <c r="JG13" s="45">
        <f t="shared" si="67"/>
        <v>2.0863326552973921E-5</v>
      </c>
    </row>
    <row r="14" spans="1:267" x14ac:dyDescent="0.25">
      <c r="A14" s="22" t="s">
        <v>13</v>
      </c>
      <c r="B14" s="109">
        <v>34077.959797000003</v>
      </c>
      <c r="C14" s="109">
        <v>1295.7831669</v>
      </c>
      <c r="D14" s="109">
        <v>31352.804746999998</v>
      </c>
      <c r="E14" s="109">
        <v>15156.477679</v>
      </c>
      <c r="F14" s="109">
        <v>9200.7425977999992</v>
      </c>
      <c r="G14" s="109">
        <v>20223.093281000001</v>
      </c>
      <c r="H14" s="109">
        <v>26678.657799000001</v>
      </c>
      <c r="I14" s="109">
        <v>207.56623965</v>
      </c>
      <c r="J14" s="109">
        <v>14.062761668</v>
      </c>
      <c r="K14" s="109">
        <v>11.86585256</v>
      </c>
      <c r="L14" s="109">
        <v>0.54566746830000001</v>
      </c>
      <c r="M14" s="109">
        <v>95.087959143999996</v>
      </c>
      <c r="N14" s="109">
        <v>0.12993063469999999</v>
      </c>
      <c r="O14" s="109">
        <v>28.949690790999998</v>
      </c>
      <c r="P14" s="109">
        <v>0.68952802300000005</v>
      </c>
      <c r="Q14" s="109">
        <v>1.2637261445000001</v>
      </c>
      <c r="R14" s="109">
        <v>2.9624393622</v>
      </c>
      <c r="S14" s="109">
        <v>25.587708178</v>
      </c>
      <c r="T14" s="109">
        <v>2.4611501143000001</v>
      </c>
      <c r="U14" s="109">
        <v>14.299076038000001</v>
      </c>
      <c r="V14" s="109">
        <v>5.9351940522</v>
      </c>
      <c r="W14" s="109">
        <v>0.25490353119999998</v>
      </c>
      <c r="X14" s="109">
        <v>1.716E-6</v>
      </c>
      <c r="Y14" s="109">
        <v>9.9910096999999993E-3</v>
      </c>
      <c r="Z14" s="109">
        <v>6.0006969999999997</v>
      </c>
      <c r="AA14" s="109">
        <v>385.56189129000001</v>
      </c>
      <c r="AB14" s="109">
        <v>944.61177398999996</v>
      </c>
      <c r="AC14" s="109">
        <v>8.2620000000000002E-3</v>
      </c>
      <c r="AD14" s="109">
        <v>0.66334411400000004</v>
      </c>
      <c r="AE14" s="109">
        <v>1.3039E-2</v>
      </c>
      <c r="AF14" s="109">
        <v>9.1382729541999996</v>
      </c>
      <c r="AG14" s="109">
        <v>79.242930000000001</v>
      </c>
      <c r="AH14" s="109">
        <v>56.154880392000003</v>
      </c>
      <c r="AI14" s="109">
        <v>56.054267779</v>
      </c>
      <c r="AJ14" s="109">
        <v>405.00069382999999</v>
      </c>
      <c r="AK14" s="109">
        <v>36.630634102000002</v>
      </c>
      <c r="AL14" s="109">
        <v>14.961353920000001</v>
      </c>
      <c r="AM14" s="109">
        <v>6.3788166293000002</v>
      </c>
      <c r="AN14" s="109">
        <v>4.5277037999999999E-2</v>
      </c>
      <c r="AO14" s="109">
        <v>5.1999999999999998E-2</v>
      </c>
      <c r="AP14" s="109">
        <v>2.6370399999999998</v>
      </c>
      <c r="AQ14" s="109">
        <v>452.26433565000002</v>
      </c>
      <c r="AR14" s="109">
        <v>4.9835130000000003</v>
      </c>
      <c r="AS14" s="109">
        <v>0.46542485880000001</v>
      </c>
      <c r="AT14" s="109">
        <v>13.549174914</v>
      </c>
      <c r="AU14" s="109">
        <v>179.40270803999999</v>
      </c>
      <c r="AV14" s="109">
        <v>1.2117362306999999</v>
      </c>
      <c r="AZ14" s="109">
        <v>3.3916810000000002E-4</v>
      </c>
      <c r="BA14" s="109">
        <v>1.1299735864</v>
      </c>
      <c r="BB14" s="109">
        <v>1.2507788513</v>
      </c>
      <c r="BD14" s="109">
        <v>7.0770341041</v>
      </c>
      <c r="BE14" s="109">
        <v>12.565030997999999</v>
      </c>
      <c r="BF14" s="109">
        <v>2.1640100000000002</v>
      </c>
      <c r="BG14" s="109">
        <v>10.97102241</v>
      </c>
      <c r="BI14" s="109">
        <v>220.17549635</v>
      </c>
      <c r="BJ14" s="109">
        <v>213.57023425</v>
      </c>
      <c r="BK14" s="109">
        <v>44.252732926</v>
      </c>
      <c r="BL14" s="109">
        <v>2618.7834397000001</v>
      </c>
      <c r="BM14" s="109">
        <v>40.863078135000002</v>
      </c>
      <c r="BN14" s="109">
        <v>238.77951718</v>
      </c>
      <c r="BO14" s="109">
        <v>1.2549166228999999</v>
      </c>
      <c r="BQ14" s="109" t="s">
        <v>13</v>
      </c>
      <c r="BR14" s="109">
        <v>88.422735368496802</v>
      </c>
      <c r="BS14" s="109">
        <v>257.84306489999102</v>
      </c>
      <c r="BT14" s="109">
        <v>12.5650140954547</v>
      </c>
      <c r="BU14" s="109">
        <v>14.0625749511746</v>
      </c>
      <c r="BV14" s="109">
        <v>2.1640120688767999</v>
      </c>
      <c r="BW14" s="109">
        <v>11.865729246857001</v>
      </c>
      <c r="BX14" s="109">
        <v>260.04591832637499</v>
      </c>
      <c r="BY14" s="109">
        <v>207.56293604226499</v>
      </c>
      <c r="BZ14" s="109">
        <v>293.13312791339899</v>
      </c>
      <c r="CA14" s="109">
        <v>39.668241096226197</v>
      </c>
      <c r="CB14" s="109">
        <v>0.223719689767092</v>
      </c>
      <c r="CC14" s="109">
        <v>0.32193699188076802</v>
      </c>
      <c r="CD14" s="109">
        <v>95.086640541921597</v>
      </c>
      <c r="CE14" s="109">
        <v>1.2548423234172901</v>
      </c>
      <c r="CF14" s="109">
        <v>4.15778938601295E-2</v>
      </c>
      <c r="CG14" s="109">
        <v>8.8352334305423996E-2</v>
      </c>
      <c r="CH14" s="109">
        <v>9.9907918880737506E-3</v>
      </c>
      <c r="CI14" s="109">
        <v>28.949102812057799</v>
      </c>
      <c r="CJ14" s="109">
        <v>0.16547551611713601</v>
      </c>
      <c r="CK14" s="109">
        <v>0.52400764697952296</v>
      </c>
      <c r="CL14" s="109">
        <v>1.26369489706746</v>
      </c>
      <c r="CM14" s="109">
        <v>10.9703554832547</v>
      </c>
      <c r="CN14" s="109">
        <v>258076.196996885</v>
      </c>
      <c r="CO14" s="109">
        <v>2.9624678677028</v>
      </c>
      <c r="CP14" s="109">
        <v>0</v>
      </c>
      <c r="CQ14" s="109">
        <v>0.71363854182332398</v>
      </c>
      <c r="CR14" s="109">
        <v>1.7471900879005999</v>
      </c>
      <c r="CS14" s="109">
        <v>25.5877226128746</v>
      </c>
      <c r="CT14" s="109">
        <v>14.2988897626067</v>
      </c>
      <c r="CU14" s="109">
        <v>56.054115892191902</v>
      </c>
      <c r="CV14" s="109">
        <v>5.9351958609966999</v>
      </c>
      <c r="CW14" s="109">
        <v>0.46542579969695802</v>
      </c>
      <c r="CX14" s="109">
        <v>6.3788287463081197</v>
      </c>
      <c r="CY14" s="109">
        <v>13.5492594795301</v>
      </c>
      <c r="CZ14" s="109">
        <v>34073.820840289904</v>
      </c>
      <c r="DA14" s="109">
        <v>0.25490158735567497</v>
      </c>
      <c r="DB14" s="109">
        <v>1.7158249326212499E-6</v>
      </c>
      <c r="DC14" s="109">
        <v>6.6052460964411699</v>
      </c>
      <c r="DD14" s="109">
        <v>164.705328240656</v>
      </c>
      <c r="DE14" s="109">
        <v>10.4882351780508</v>
      </c>
      <c r="DF14" s="109">
        <v>0.24368453898598399</v>
      </c>
      <c r="DG14" s="109">
        <v>37.502895120620302</v>
      </c>
      <c r="DH14" s="109">
        <v>0.63003312720117699</v>
      </c>
      <c r="DI14" s="109">
        <v>954.48863131119799</v>
      </c>
      <c r="DJ14" s="109">
        <v>682.80898291895096</v>
      </c>
      <c r="DK14" s="109">
        <v>133.85631337321999</v>
      </c>
      <c r="DL14" s="109">
        <v>44.251826414564299</v>
      </c>
      <c r="DM14" s="109">
        <v>966.71392308963595</v>
      </c>
      <c r="DN14" s="109">
        <v>6.0006575260416399</v>
      </c>
      <c r="DO14" s="109">
        <v>52.821172399811303</v>
      </c>
      <c r="DP14" s="109">
        <v>385.52016713316101</v>
      </c>
      <c r="DQ14" s="109">
        <v>385.52016713316101</v>
      </c>
      <c r="DR14" s="109">
        <v>944.23151397526999</v>
      </c>
      <c r="DS14" s="109">
        <v>8.2616637620771902E-3</v>
      </c>
      <c r="DT14" s="109">
        <v>2618.778665539</v>
      </c>
      <c r="DU14" s="109">
        <v>0.16893361489768499</v>
      </c>
      <c r="DV14" s="109">
        <v>0.44834669833615998</v>
      </c>
      <c r="DW14" s="109">
        <v>0</v>
      </c>
      <c r="DX14" s="109">
        <v>1.303953482476E-2</v>
      </c>
      <c r="DY14" s="109">
        <v>945.83052934529996</v>
      </c>
      <c r="DZ14" s="109">
        <v>45.555051753577203</v>
      </c>
      <c r="EA14" s="109">
        <v>2077.7608456718199</v>
      </c>
      <c r="EB14" s="109">
        <v>171.739288155389</v>
      </c>
      <c r="EC14" s="109">
        <v>2.3758447087661199</v>
      </c>
      <c r="ED14" s="109">
        <v>6.7619795481131098</v>
      </c>
      <c r="EE14" s="109">
        <v>79.242498039880601</v>
      </c>
      <c r="EF14" s="109">
        <v>18.5289170225929</v>
      </c>
      <c r="EG14" s="109">
        <v>37.619324946920401</v>
      </c>
      <c r="EH14" s="109">
        <v>435.22186463428</v>
      </c>
      <c r="EI14" s="109">
        <v>40.863252366034096</v>
      </c>
      <c r="EJ14" s="109">
        <v>36.629791916558901</v>
      </c>
      <c r="EK14" s="109">
        <v>1295.73909875816</v>
      </c>
      <c r="EL14" s="109">
        <v>0</v>
      </c>
      <c r="EM14" s="109">
        <v>6.1336753712169898</v>
      </c>
      <c r="EN14" s="109">
        <v>8.8264999475014694</v>
      </c>
      <c r="EO14" s="109">
        <v>29591.339779681599</v>
      </c>
      <c r="EP14" s="109">
        <v>28214.678466658199</v>
      </c>
      <c r="EQ14" s="109">
        <v>3134.9592794607202</v>
      </c>
      <c r="ER14" s="109">
        <v>31349.637746118999</v>
      </c>
      <c r="ES14" s="109">
        <v>0.91663949332615402</v>
      </c>
      <c r="ET14" s="109">
        <v>1046.86069547798</v>
      </c>
      <c r="EU14" s="109">
        <v>1.21166951693333</v>
      </c>
      <c r="EV14" s="109">
        <v>0</v>
      </c>
      <c r="EW14" s="109">
        <v>0</v>
      </c>
      <c r="EX14" s="109">
        <v>0</v>
      </c>
      <c r="EY14" s="109">
        <v>3.39118780161555E-4</v>
      </c>
      <c r="EZ14" s="109">
        <v>1.12995011695992</v>
      </c>
      <c r="FA14" s="109">
        <v>1.25077248355726</v>
      </c>
      <c r="FB14" s="109">
        <v>0</v>
      </c>
      <c r="FC14" s="109">
        <v>7.07691409935574</v>
      </c>
      <c r="FD14" s="109">
        <v>158.93520504681999</v>
      </c>
      <c r="FE14" s="109">
        <v>10078.679087304399</v>
      </c>
      <c r="FF14" s="109">
        <v>131.73745057931899</v>
      </c>
      <c r="FG14" s="109">
        <v>201.34490624889099</v>
      </c>
      <c r="FH14" s="109">
        <v>311.56553912707898</v>
      </c>
      <c r="FI14" s="109">
        <v>166.935898411349</v>
      </c>
      <c r="FJ14" s="109">
        <v>120.204606785385</v>
      </c>
      <c r="FK14" s="109">
        <v>4.5543339491703402E-2</v>
      </c>
      <c r="FL14" s="109">
        <v>109.08935841443601</v>
      </c>
      <c r="FM14" s="109">
        <v>15152.6011651967</v>
      </c>
      <c r="FN14" s="109">
        <v>9198.1369443376607</v>
      </c>
      <c r="FO14" s="109">
        <v>5954.4642208590303</v>
      </c>
      <c r="FP14" s="109">
        <v>10.920551073265001</v>
      </c>
      <c r="FQ14" s="109">
        <v>7.4385722424863703</v>
      </c>
      <c r="FR14" s="109">
        <v>4547.73340823536</v>
      </c>
      <c r="FS14" s="109">
        <v>97.783406679453407</v>
      </c>
      <c r="FT14" s="109">
        <v>441.70292074935003</v>
      </c>
      <c r="FU14" s="109">
        <v>92.019223104548701</v>
      </c>
      <c r="FV14" s="109">
        <v>73.3446554553921</v>
      </c>
      <c r="FW14" s="109">
        <v>1114.18118549579</v>
      </c>
      <c r="FX14" s="109">
        <v>4.5241933881923102E-2</v>
      </c>
      <c r="FY14" s="109">
        <v>952.52642876764105</v>
      </c>
      <c r="FZ14" s="109">
        <v>523.17761152906996</v>
      </c>
      <c r="GA14" s="109">
        <v>1051.6613599735399</v>
      </c>
      <c r="GB14" s="109">
        <v>38.361085186117897</v>
      </c>
      <c r="GC14" s="109">
        <v>5.1997868174628301E-2</v>
      </c>
      <c r="GD14" s="109">
        <v>20221.058257552701</v>
      </c>
      <c r="GE14" s="109">
        <v>8174.8282829928203</v>
      </c>
      <c r="GF14" s="109">
        <v>237.93734117775401</v>
      </c>
      <c r="GG14" s="109">
        <v>114.983692598486</v>
      </c>
      <c r="GH14" s="109">
        <v>65.099280725768494</v>
      </c>
      <c r="GI14" s="109">
        <v>2654.1509147798702</v>
      </c>
      <c r="GJ14" s="109">
        <v>452.21055951546799</v>
      </c>
      <c r="GK14" s="109">
        <v>2.6370199829101901</v>
      </c>
      <c r="GL14" s="109">
        <v>4.9835016848757299</v>
      </c>
      <c r="GM14" s="109">
        <v>5.3986672896707902E-2</v>
      </c>
      <c r="GN14" s="109">
        <v>2078.8015631367298</v>
      </c>
      <c r="GO14" s="109">
        <v>26675.400803397799</v>
      </c>
      <c r="GP14" s="109">
        <v>179.39999590240799</v>
      </c>
      <c r="GQ14" s="109">
        <v>1088.6540660908099</v>
      </c>
      <c r="GS14" s="30">
        <f t="shared" si="1"/>
        <v>0</v>
      </c>
      <c r="GT14" s="45">
        <f t="shared" si="2"/>
        <v>-1.2145553122179451E-4</v>
      </c>
      <c r="GU14" s="45">
        <f t="shared" si="3"/>
        <v>-3.4008885873530148E-5</v>
      </c>
      <c r="GV14" s="45">
        <f t="shared" si="4"/>
        <v>-1.0101172467840313E-4</v>
      </c>
      <c r="GW14" s="45">
        <f t="shared" si="5"/>
        <v>-2.5576614074856058E-4</v>
      </c>
      <c r="GX14" s="45">
        <f t="shared" si="6"/>
        <v>-2.832003433028943E-4</v>
      </c>
      <c r="GY14" s="45">
        <f t="shared" si="7"/>
        <v>-1.0062869309972071E-4</v>
      </c>
      <c r="GZ14" s="45">
        <f t="shared" si="8"/>
        <v>-1.2208243858218847E-4</v>
      </c>
      <c r="HA14" s="75">
        <f t="shared" si="9"/>
        <v>-1.5915920337414818E-5</v>
      </c>
      <c r="HB14" s="75">
        <f t="shared" si="10"/>
        <v>-1.3277393858209581E-5</v>
      </c>
      <c r="HC14" s="75">
        <f t="shared" si="11"/>
        <v>-1.0392269950794667E-5</v>
      </c>
      <c r="HD14" s="75">
        <f t="shared" si="12"/>
        <v>-1.9767812388638991E-5</v>
      </c>
      <c r="HE14" s="75">
        <f t="shared" si="13"/>
        <v>-1.3867182451588774E-5</v>
      </c>
      <c r="HF14" s="75">
        <f t="shared" si="14"/>
        <v>-3.1288575433658692E-6</v>
      </c>
      <c r="HG14" s="75">
        <f t="shared" si="15"/>
        <v>-2.0310370374747975E-5</v>
      </c>
      <c r="HH14" s="75">
        <f t="shared" si="16"/>
        <v>-6.5058854527703968E-5</v>
      </c>
      <c r="HI14" s="75">
        <f t="shared" si="17"/>
        <v>-2.4726427221690553E-5</v>
      </c>
      <c r="HJ14" s="75">
        <f t="shared" si="18"/>
        <v>9.6223076035592644E-6</v>
      </c>
      <c r="HK14" s="75">
        <f t="shared" si="19"/>
        <v>5.6413315722123434E-7</v>
      </c>
      <c r="HL14" s="75">
        <f t="shared" si="20"/>
        <v>-1.3062371702085565E-4</v>
      </c>
      <c r="HM14" s="75">
        <f t="shared" si="21"/>
        <v>-1.3027092995755545E-5</v>
      </c>
      <c r="HN14" s="75">
        <f t="shared" si="22"/>
        <v>3.0475780304189611E-7</v>
      </c>
      <c r="HO14" s="75">
        <f t="shared" si="23"/>
        <v>-7.6258038319519853E-6</v>
      </c>
      <c r="HP14" s="75">
        <f t="shared" si="24"/>
        <v>-1.0202061698719854E-4</v>
      </c>
      <c r="HQ14" s="75">
        <f t="shared" si="25"/>
        <v>-2.1800792191076424E-5</v>
      </c>
      <c r="HR14" s="75">
        <f t="shared" si="26"/>
        <v>-6.5782288890428074E-6</v>
      </c>
      <c r="HS14" s="45">
        <f t="shared" si="27"/>
        <v>-1.0821649592856846E-4</v>
      </c>
      <c r="HT14" s="45">
        <f t="shared" si="28"/>
        <v>-4.0255692888917509E-4</v>
      </c>
      <c r="HU14" s="45">
        <f t="shared" si="29"/>
        <v>-4.0696916341081103E-5</v>
      </c>
      <c r="HV14" s="45">
        <f t="shared" si="30"/>
        <v>-7.8460223505007415E-4</v>
      </c>
      <c r="HW14" s="45">
        <f t="shared" si="31"/>
        <v>4.1017314211199489E-5</v>
      </c>
      <c r="HX14" s="45">
        <f t="shared" si="32"/>
        <v>-4.9100888430372389E-5</v>
      </c>
      <c r="HY14" s="45">
        <f t="shared" si="33"/>
        <v>-5.4510871745887282E-6</v>
      </c>
      <c r="HZ14" s="45">
        <f t="shared" si="34"/>
        <v>-1.1821630533911602E-4</v>
      </c>
      <c r="IA14" s="45">
        <f t="shared" si="35"/>
        <v>-2.7096386076558257E-6</v>
      </c>
      <c r="IB14" s="45">
        <f t="shared" si="36"/>
        <v>7.4620046989266192E-2</v>
      </c>
      <c r="IC14" s="45">
        <f t="shared" si="37"/>
        <v>-2.2991287531524558E-5</v>
      </c>
      <c r="ID14" s="45">
        <f t="shared" si="38"/>
        <v>-7.8776378651521602E-5</v>
      </c>
      <c r="IE14" s="45">
        <f t="shared" si="39"/>
        <v>1.8995699082932332E-6</v>
      </c>
      <c r="IF14" s="45">
        <f t="shared" si="40"/>
        <v>-7.7531834297324311E-4</v>
      </c>
      <c r="IG14" s="45">
        <f t="shared" si="41"/>
        <v>-4.0996641763404583E-5</v>
      </c>
      <c r="IH14" s="45">
        <f t="shared" si="42"/>
        <v>-7.5907418202600337E-6</v>
      </c>
      <c r="II14" s="45">
        <f t="shared" si="43"/>
        <v>-1.1890421218984995E-4</v>
      </c>
      <c r="IJ14" s="45">
        <f t="shared" si="44"/>
        <v>-2.2705116391667915E-6</v>
      </c>
      <c r="IK14" s="45">
        <f t="shared" si="45"/>
        <v>2.0215872449069399E-6</v>
      </c>
      <c r="IL14" s="45">
        <f t="shared" si="46"/>
        <v>6.2413785811340144E-6</v>
      </c>
      <c r="IM14" s="45">
        <f t="shared" si="47"/>
        <v>-1.5117595612850222E-5</v>
      </c>
      <c r="IN14" s="45">
        <f t="shared" si="48"/>
        <v>-5.5056343930024132E-5</v>
      </c>
      <c r="IO14" s="45">
        <f t="shared" si="49"/>
        <v>0</v>
      </c>
      <c r="IP14" s="45">
        <f t="shared" si="50"/>
        <v>0</v>
      </c>
      <c r="IQ14" s="45">
        <f t="shared" si="51"/>
        <v>0</v>
      </c>
      <c r="IR14" s="45">
        <f t="shared" si="52"/>
        <v>-1.4541414255945885E-4</v>
      </c>
      <c r="IS14" s="45">
        <f t="shared" si="53"/>
        <v>-2.0769901493713501E-5</v>
      </c>
      <c r="IT14" s="45">
        <f t="shared" si="54"/>
        <v>-5.0910220726625005E-6</v>
      </c>
      <c r="IU14" s="45">
        <f t="shared" si="55"/>
        <v>0</v>
      </c>
      <c r="IV14" s="45">
        <f t="shared" si="56"/>
        <v>-1.6956926092877022E-5</v>
      </c>
      <c r="IW14" s="45">
        <f t="shared" si="57"/>
        <v>-1.3452052209097186E-6</v>
      </c>
      <c r="IX14" s="45">
        <f t="shared" si="58"/>
        <v>9.5603846546671104E-7</v>
      </c>
      <c r="IY14" s="45">
        <f t="shared" si="59"/>
        <v>-6.0789844407936955E-5</v>
      </c>
      <c r="IZ14" s="45">
        <f t="shared" si="60"/>
        <v>0</v>
      </c>
      <c r="JA14" s="45">
        <f t="shared" si="61"/>
        <v>-3.3631373963249902E-7</v>
      </c>
      <c r="JB14" s="45">
        <f t="shared" si="62"/>
        <v>-2.7178172063337625E-7</v>
      </c>
      <c r="JC14" s="45">
        <f t="shared" si="63"/>
        <v>-2.0484868973342243E-5</v>
      </c>
      <c r="JD14" s="45">
        <f t="shared" si="64"/>
        <v>-1.8230453605819643E-6</v>
      </c>
      <c r="JE14" s="45">
        <f t="shared" si="65"/>
        <v>4.263776544655026E-6</v>
      </c>
      <c r="JF14" s="45">
        <f t="shared" si="66"/>
        <v>-3.5270027018738446E-3</v>
      </c>
      <c r="JG14" s="45">
        <f t="shared" si="67"/>
        <v>-5.9206708520740222E-5</v>
      </c>
    </row>
    <row r="15" spans="1:267" x14ac:dyDescent="0.25">
      <c r="A15" s="22" t="s">
        <v>14</v>
      </c>
      <c r="B15" s="109">
        <v>241684.34424999999</v>
      </c>
      <c r="C15" s="109">
        <v>1063.7656231999999</v>
      </c>
      <c r="D15" s="109">
        <v>39072.331288000001</v>
      </c>
      <c r="E15" s="109">
        <v>20791.372121</v>
      </c>
      <c r="F15" s="109">
        <v>14125.119518</v>
      </c>
      <c r="G15" s="109">
        <v>34510.690097999999</v>
      </c>
      <c r="H15" s="109">
        <v>18956.656256999999</v>
      </c>
      <c r="I15" s="109">
        <v>107.41788056</v>
      </c>
      <c r="J15" s="109">
        <v>24.831411613</v>
      </c>
      <c r="K15" s="109">
        <v>0.82915169499999997</v>
      </c>
      <c r="L15" s="109">
        <v>0.92319714369999994</v>
      </c>
      <c r="M15" s="109">
        <v>136.53075548000001</v>
      </c>
      <c r="N15" s="109">
        <v>7.58509401E-2</v>
      </c>
      <c r="O15" s="109">
        <v>1.0934481820999999</v>
      </c>
      <c r="P15" s="109">
        <v>1.3107130936</v>
      </c>
      <c r="Q15" s="109">
        <v>5.9452728999999996E-3</v>
      </c>
      <c r="R15" s="109">
        <v>0.11446526999999999</v>
      </c>
      <c r="S15" s="109">
        <v>5.5121840400000002</v>
      </c>
      <c r="T15" s="109">
        <v>0.82149680420000004</v>
      </c>
      <c r="U15" s="109">
        <v>8.8661607099999998E-2</v>
      </c>
      <c r="V15" s="109">
        <v>247.00803550000001</v>
      </c>
      <c r="W15" s="109">
        <v>2.0160923000000001E-2</v>
      </c>
      <c r="X15" s="109">
        <v>7.1310000000000007E-5</v>
      </c>
      <c r="Y15" s="109">
        <v>3.4617250000000001E-4</v>
      </c>
      <c r="Z15" s="109">
        <v>0.16850000000000001</v>
      </c>
      <c r="AA15" s="109">
        <v>182.40656870000001</v>
      </c>
      <c r="AB15" s="109">
        <v>775.66833063000001</v>
      </c>
      <c r="AD15" s="109">
        <v>1.1582583961999999</v>
      </c>
      <c r="AF15" s="109">
        <v>13.699347640999999</v>
      </c>
      <c r="AG15" s="109">
        <v>0.58894015</v>
      </c>
      <c r="AH15" s="109">
        <v>36.158773240000002</v>
      </c>
      <c r="AI15" s="109">
        <v>92.994562903000002</v>
      </c>
      <c r="AJ15" s="109">
        <v>206.27614073000001</v>
      </c>
      <c r="AK15" s="109">
        <v>5.2993312345000003</v>
      </c>
      <c r="AL15" s="109">
        <v>12.487442400999999</v>
      </c>
      <c r="AM15" s="109">
        <v>7.6057931501000002</v>
      </c>
      <c r="AN15" s="109">
        <v>5.4837559000000001E-2</v>
      </c>
      <c r="AO15" s="109">
        <v>5.8500000000000003E-2</v>
      </c>
      <c r="AQ15" s="109">
        <v>408.93105603999999</v>
      </c>
      <c r="AR15" s="109">
        <v>13.357699999999999</v>
      </c>
      <c r="AS15" s="109">
        <v>0.37594411799999999</v>
      </c>
      <c r="AT15" s="109">
        <v>0.93031907759999999</v>
      </c>
      <c r="AU15" s="109">
        <v>161.20585958000001</v>
      </c>
      <c r="AV15" s="109">
        <v>2.5078334534</v>
      </c>
      <c r="AZ15" s="109">
        <v>3.6875999999999997E-5</v>
      </c>
      <c r="BA15" s="109">
        <v>1.2909460000000001E-3</v>
      </c>
      <c r="BB15" s="109">
        <v>8.3291630000000005E-4</v>
      </c>
      <c r="BD15" s="109">
        <v>4.1962328658999999</v>
      </c>
      <c r="BE15" s="109">
        <v>8.7140500000000003</v>
      </c>
      <c r="BF15" s="109">
        <v>3.9399999999999998E-2</v>
      </c>
      <c r="BG15" s="109">
        <v>72.949227191000006</v>
      </c>
      <c r="BI15" s="109">
        <v>77.188468588999996</v>
      </c>
      <c r="BJ15" s="109">
        <v>74.872815740999997</v>
      </c>
      <c r="BK15" s="109">
        <v>30.844673925999999</v>
      </c>
      <c r="BL15" s="109">
        <v>1652.0393145</v>
      </c>
      <c r="BM15" s="109">
        <v>0.1086854802</v>
      </c>
      <c r="BN15" s="109">
        <v>1917.9161269000001</v>
      </c>
      <c r="BO15" s="109">
        <v>1.0431397E-3</v>
      </c>
      <c r="BQ15" s="109" t="s">
        <v>14</v>
      </c>
      <c r="BR15" s="109">
        <v>56.683082598175602</v>
      </c>
      <c r="BS15" s="109">
        <v>195.217131370603</v>
      </c>
      <c r="BT15" s="109">
        <v>8.7082909354156008</v>
      </c>
      <c r="BU15" s="109">
        <v>24.8269339381349</v>
      </c>
      <c r="BV15" s="109">
        <v>3.9400012473751397E-2</v>
      </c>
      <c r="BW15" s="109">
        <v>0.82914809663519395</v>
      </c>
      <c r="BX15" s="109">
        <v>176.258899368729</v>
      </c>
      <c r="BY15" s="109">
        <v>107.410152473954</v>
      </c>
      <c r="BZ15" s="109">
        <v>191.64136064301499</v>
      </c>
      <c r="CA15" s="109">
        <v>33.754451725538502</v>
      </c>
      <c r="CB15" s="109">
        <v>0.37782176153838398</v>
      </c>
      <c r="CC15" s="109">
        <v>0.54369440880437803</v>
      </c>
      <c r="CD15" s="109">
        <v>136.53020182801299</v>
      </c>
      <c r="CE15" s="109">
        <v>1.0431196976578301E-3</v>
      </c>
      <c r="CF15" s="109">
        <v>2.4251354470609599E-2</v>
      </c>
      <c r="CG15" s="109">
        <v>5.1533834221487398E-2</v>
      </c>
      <c r="CH15" s="109">
        <v>3.4615320064815698E-4</v>
      </c>
      <c r="CI15" s="109">
        <v>1.09344624343646</v>
      </c>
      <c r="CJ15" s="109">
        <v>0.31456287449974302</v>
      </c>
      <c r="CK15" s="109">
        <v>0.99610891006314295</v>
      </c>
      <c r="CL15" s="109">
        <v>5.9449878851160201E-3</v>
      </c>
      <c r="CM15" s="109">
        <v>72.948459034421703</v>
      </c>
      <c r="CN15" s="109">
        <v>134544.38403138999</v>
      </c>
      <c r="CO15" s="109">
        <v>0.114465802308592</v>
      </c>
      <c r="CP15" s="109">
        <v>0</v>
      </c>
      <c r="CQ15" s="109">
        <v>0.2380231598524</v>
      </c>
      <c r="CR15" s="109">
        <v>0.58274367956789397</v>
      </c>
      <c r="CS15" s="109">
        <v>5.5121928879973101</v>
      </c>
      <c r="CT15" s="109">
        <v>8.8662276445140006E-2</v>
      </c>
      <c r="CU15" s="109">
        <v>92.838415012266296</v>
      </c>
      <c r="CV15" s="109">
        <v>247.009297547377</v>
      </c>
      <c r="CW15" s="109">
        <v>0.375948180859771</v>
      </c>
      <c r="CX15" s="109">
        <v>7.5267886861228703</v>
      </c>
      <c r="CY15" s="109">
        <v>0.93032102396399996</v>
      </c>
      <c r="CZ15" s="109">
        <v>241678.33139190299</v>
      </c>
      <c r="DA15" s="109">
        <v>2.0161144230963799E-2</v>
      </c>
      <c r="DB15" s="109">
        <v>7.13029512723423E-5</v>
      </c>
      <c r="DC15" s="109">
        <v>2.3156650738272799</v>
      </c>
      <c r="DD15" s="109">
        <v>57.741886715499099</v>
      </c>
      <c r="DE15" s="109">
        <v>3.6769630505354498</v>
      </c>
      <c r="DF15" s="109">
        <v>8.5429718855580802E-2</v>
      </c>
      <c r="DG15" s="109">
        <v>13.147684761101599</v>
      </c>
      <c r="DH15" s="109">
        <v>0.22087475983399199</v>
      </c>
      <c r="DI15" s="109">
        <v>454.82159107414998</v>
      </c>
      <c r="DJ15" s="109">
        <v>657.64050373093096</v>
      </c>
      <c r="DK15" s="109">
        <v>93.092624891343306</v>
      </c>
      <c r="DL15" s="109">
        <v>30.844864665597601</v>
      </c>
      <c r="DM15" s="109">
        <v>3282.52563236994</v>
      </c>
      <c r="DN15" s="109">
        <v>0.16849939222242299</v>
      </c>
      <c r="DO15" s="109">
        <v>32.946499621353198</v>
      </c>
      <c r="DP15" s="109">
        <v>182.15192016456101</v>
      </c>
      <c r="DQ15" s="109">
        <v>182.15192016456101</v>
      </c>
      <c r="DR15" s="109">
        <v>774.01709682847695</v>
      </c>
      <c r="DS15" s="109">
        <v>0</v>
      </c>
      <c r="DT15" s="109">
        <v>1652.0019998651601</v>
      </c>
      <c r="DU15" s="109">
        <v>0.316675782683565</v>
      </c>
      <c r="DV15" s="109">
        <v>0.76814458151780296</v>
      </c>
      <c r="DW15" s="109">
        <v>0</v>
      </c>
      <c r="DX15" s="109">
        <v>0</v>
      </c>
      <c r="DY15" s="109">
        <v>997.232763519635</v>
      </c>
      <c r="DZ15" s="109">
        <v>30.178043027395798</v>
      </c>
      <c r="EA15" s="109">
        <v>1230.14227175212</v>
      </c>
      <c r="EB15" s="109">
        <v>84.587579845642907</v>
      </c>
      <c r="EC15" s="109">
        <v>3.5610559422791401</v>
      </c>
      <c r="ED15" s="109">
        <v>10.1353208327491</v>
      </c>
      <c r="EE15" s="109">
        <v>0.58893142080612304</v>
      </c>
      <c r="EF15" s="109">
        <v>11.929475368012</v>
      </c>
      <c r="EG15" s="109">
        <v>24.220427821932599</v>
      </c>
      <c r="EH15" s="109">
        <v>220.40093049954399</v>
      </c>
      <c r="EI15" s="109">
        <v>0.108684875460308</v>
      </c>
      <c r="EJ15" s="109">
        <v>5.2953979977710999</v>
      </c>
      <c r="EK15" s="109">
        <v>1063.6936380601501</v>
      </c>
      <c r="EL15" s="109">
        <v>0</v>
      </c>
      <c r="EM15" s="109">
        <v>5.11749147240198</v>
      </c>
      <c r="EN15" s="109">
        <v>7.36421881387807</v>
      </c>
      <c r="EO15" s="109">
        <v>20876.849225828799</v>
      </c>
      <c r="EP15" s="109">
        <v>35157.781186337903</v>
      </c>
      <c r="EQ15" s="109">
        <v>3906.4163638455202</v>
      </c>
      <c r="ER15" s="109">
        <v>39064.197550183402</v>
      </c>
      <c r="ES15" s="109">
        <v>0.51193501306515399</v>
      </c>
      <c r="ET15" s="109">
        <v>781.03387883421101</v>
      </c>
      <c r="EU15" s="109">
        <v>2.5078607436540299</v>
      </c>
      <c r="EV15" s="109">
        <v>0</v>
      </c>
      <c r="EW15" s="109">
        <v>0</v>
      </c>
      <c r="EX15" s="109">
        <v>0</v>
      </c>
      <c r="EY15" s="109">
        <v>3.6877075873829503E-5</v>
      </c>
      <c r="EZ15" s="109">
        <v>1.2909012204683299E-3</v>
      </c>
      <c r="FA15" s="109">
        <v>8.3287607156599605E-4</v>
      </c>
      <c r="FB15" s="109">
        <v>0</v>
      </c>
      <c r="FC15" s="109">
        <v>4.1961601581895502</v>
      </c>
      <c r="FD15" s="109">
        <v>240.08710915336999</v>
      </c>
      <c r="FE15" s="109">
        <v>4328.4516483358702</v>
      </c>
      <c r="FF15" s="109">
        <v>364.60977226791499</v>
      </c>
      <c r="FG15" s="109">
        <v>718.228090335297</v>
      </c>
      <c r="FH15" s="109">
        <v>453.448596233275</v>
      </c>
      <c r="FI15" s="109">
        <v>541.84417475493694</v>
      </c>
      <c r="FJ15" s="109">
        <v>116.332125208101</v>
      </c>
      <c r="FK15" s="109">
        <v>7.2809939932207898E-2</v>
      </c>
      <c r="FL15" s="109">
        <v>538.57887825563898</v>
      </c>
      <c r="FM15" s="109">
        <v>20788.785096065101</v>
      </c>
      <c r="FN15" s="109">
        <v>14123.4865949137</v>
      </c>
      <c r="FO15" s="109">
        <v>6665.2985011513601</v>
      </c>
      <c r="FP15" s="109">
        <v>31.666123754250702</v>
      </c>
      <c r="FQ15" s="109">
        <v>25.396953198788601</v>
      </c>
      <c r="FR15" s="109">
        <v>4373.9651675096002</v>
      </c>
      <c r="FS15" s="109">
        <v>366.83073312870499</v>
      </c>
      <c r="FT15" s="109">
        <v>997.73207268387296</v>
      </c>
      <c r="FU15" s="109">
        <v>205.51521262874701</v>
      </c>
      <c r="FV15" s="109">
        <v>143.519825805805</v>
      </c>
      <c r="FW15" s="109">
        <v>2499.8615977269001</v>
      </c>
      <c r="FX15" s="109">
        <v>5.4793221108153101E-2</v>
      </c>
      <c r="FY15" s="109">
        <v>428.02476946329</v>
      </c>
      <c r="FZ15" s="109">
        <v>632.36687721185206</v>
      </c>
      <c r="GA15" s="109">
        <v>1836.83022759454</v>
      </c>
      <c r="GB15" s="109">
        <v>36.673057462170597</v>
      </c>
      <c r="GC15" s="109">
        <v>5.84989008636604E-2</v>
      </c>
      <c r="GD15" s="109">
        <v>34509.746976373703</v>
      </c>
      <c r="GE15" s="109">
        <v>3533.3156161166798</v>
      </c>
      <c r="GF15" s="109">
        <v>1917.9149236871499</v>
      </c>
      <c r="GG15" s="109">
        <v>55.443948954183803</v>
      </c>
      <c r="GH15" s="109">
        <v>113.50984470070701</v>
      </c>
      <c r="GI15" s="109">
        <v>2946.2464462333</v>
      </c>
      <c r="GJ15" s="109">
        <v>408.93092094334202</v>
      </c>
      <c r="GK15" s="109">
        <v>0</v>
      </c>
      <c r="GL15" s="109">
        <v>13.3577720118389</v>
      </c>
      <c r="GM15" s="109">
        <v>0.150157494265447</v>
      </c>
      <c r="GN15" s="109">
        <v>1270.30743219946</v>
      </c>
      <c r="GO15" s="109">
        <v>18955.0938516311</v>
      </c>
      <c r="GP15" s="109">
        <v>161.205229769086</v>
      </c>
      <c r="GQ15" s="109">
        <v>986.32093811862001</v>
      </c>
      <c r="GS15" s="30">
        <f t="shared" si="1"/>
        <v>0</v>
      </c>
      <c r="GT15" s="45">
        <f t="shared" si="2"/>
        <v>-2.4878972263032455E-5</v>
      </c>
      <c r="GU15" s="45">
        <f t="shared" si="3"/>
        <v>-6.7670112927049948E-5</v>
      </c>
      <c r="GV15" s="45">
        <f t="shared" si="4"/>
        <v>-2.0817129535081205E-4</v>
      </c>
      <c r="GW15" s="45">
        <f t="shared" si="5"/>
        <v>-1.2442781168281371E-4</v>
      </c>
      <c r="GX15" s="45">
        <f t="shared" si="6"/>
        <v>-1.1560419607200259E-4</v>
      </c>
      <c r="GY15" s="45">
        <f t="shared" si="7"/>
        <v>-2.7328390815086741E-5</v>
      </c>
      <c r="GZ15" s="45">
        <f t="shared" si="8"/>
        <v>-8.2419881846091333E-5</v>
      </c>
      <c r="HA15" s="75">
        <f t="shared" si="9"/>
        <v>-7.1944130769588938E-5</v>
      </c>
      <c r="HB15" s="75">
        <f t="shared" si="10"/>
        <v>-1.8032300921451088E-4</v>
      </c>
      <c r="HC15" s="75">
        <f t="shared" si="11"/>
        <v>-4.3398148103795136E-6</v>
      </c>
      <c r="HD15" s="75">
        <f t="shared" si="12"/>
        <v>-1.8208173288978256E-3</v>
      </c>
      <c r="HE15" s="75">
        <f t="shared" si="13"/>
        <v>-4.0551448285230411E-6</v>
      </c>
      <c r="HF15" s="75">
        <f t="shared" si="14"/>
        <v>-8.6685026996792384E-4</v>
      </c>
      <c r="HG15" s="75">
        <f t="shared" si="15"/>
        <v>-1.7729816297294247E-6</v>
      </c>
      <c r="HH15" s="75">
        <f t="shared" si="16"/>
        <v>-3.1516460250366235E-5</v>
      </c>
      <c r="HI15" s="75">
        <f t="shared" si="17"/>
        <v>-4.7939747892734711E-5</v>
      </c>
      <c r="HJ15" s="75">
        <f t="shared" si="18"/>
        <v>4.6503938881250935E-6</v>
      </c>
      <c r="HK15" s="75">
        <f t="shared" si="19"/>
        <v>1.6051708806760652E-6</v>
      </c>
      <c r="HL15" s="75">
        <f t="shared" si="20"/>
        <v>-8.8857896460956779E-4</v>
      </c>
      <c r="HM15" s="75">
        <f t="shared" si="21"/>
        <v>7.5494361302706826E-6</v>
      </c>
      <c r="HN15" s="75">
        <f t="shared" si="22"/>
        <v>5.1093373316476121E-6</v>
      </c>
      <c r="HO15" s="75">
        <f t="shared" si="23"/>
        <v>1.0973255728338213E-5</v>
      </c>
      <c r="HP15" s="75">
        <f t="shared" si="24"/>
        <v>-9.8846272019450878E-5</v>
      </c>
      <c r="HQ15" s="75">
        <f t="shared" si="25"/>
        <v>-5.5750678759977111E-5</v>
      </c>
      <c r="HR15" s="75">
        <f t="shared" si="26"/>
        <v>-3.6069885876341551E-6</v>
      </c>
      <c r="HS15" s="45">
        <f t="shared" si="27"/>
        <v>-1.3960491513757799E-3</v>
      </c>
      <c r="HT15" s="45">
        <f t="shared" si="28"/>
        <v>-2.1287884735244067E-3</v>
      </c>
      <c r="HU15" s="45">
        <f t="shared" si="29"/>
        <v>0</v>
      </c>
      <c r="HV15" s="45">
        <f t="shared" si="30"/>
        <v>-5.4227283694618553E-4</v>
      </c>
      <c r="HW15" s="45">
        <f t="shared" si="31"/>
        <v>0</v>
      </c>
      <c r="HX15" s="45">
        <f t="shared" si="32"/>
        <v>-2.1686185719298158E-4</v>
      </c>
      <c r="HY15" s="45">
        <f t="shared" si="33"/>
        <v>-1.4821869211931202E-5</v>
      </c>
      <c r="HZ15" s="45">
        <f t="shared" si="34"/>
        <v>-2.4530837914585356E-4</v>
      </c>
      <c r="IA15" s="45">
        <f t="shared" si="35"/>
        <v>-1.6791077441439197E-3</v>
      </c>
      <c r="IB15" s="45">
        <f t="shared" si="36"/>
        <v>6.8475150444240032E-2</v>
      </c>
      <c r="IC15" s="45">
        <f t="shared" si="37"/>
        <v>-7.4221379167508359E-4</v>
      </c>
      <c r="ID15" s="45">
        <f t="shared" si="38"/>
        <v>-4.5903032309403376E-4</v>
      </c>
      <c r="IE15" s="45">
        <f t="shared" si="39"/>
        <v>-1.0387406338560648E-2</v>
      </c>
      <c r="IF15" s="45">
        <f t="shared" si="40"/>
        <v>-8.0853146375279661E-4</v>
      </c>
      <c r="IG15" s="45">
        <f t="shared" si="41"/>
        <v>-1.8788655377841617E-5</v>
      </c>
      <c r="IH15" s="45">
        <f t="shared" si="42"/>
        <v>0</v>
      </c>
      <c r="II15" s="45">
        <f t="shared" si="43"/>
        <v>-3.3036536593474097E-7</v>
      </c>
      <c r="IJ15" s="45">
        <f t="shared" si="44"/>
        <v>5.3910357996377096E-6</v>
      </c>
      <c r="IK15" s="45">
        <f t="shared" si="45"/>
        <v>1.0807084288531184E-5</v>
      </c>
      <c r="IL15" s="45">
        <f t="shared" si="46"/>
        <v>2.092146712709445E-6</v>
      </c>
      <c r="IM15" s="45">
        <f t="shared" si="47"/>
        <v>-3.9068735816864461E-6</v>
      </c>
      <c r="IN15" s="45">
        <f t="shared" si="48"/>
        <v>1.0882004143027338E-5</v>
      </c>
      <c r="IO15" s="45">
        <f t="shared" si="49"/>
        <v>0</v>
      </c>
      <c r="IP15" s="45">
        <f t="shared" si="50"/>
        <v>0</v>
      </c>
      <c r="IQ15" s="45">
        <f t="shared" si="51"/>
        <v>0</v>
      </c>
      <c r="IR15" s="45">
        <f t="shared" si="52"/>
        <v>2.9175448245635479E-5</v>
      </c>
      <c r="IS15" s="45">
        <f t="shared" si="53"/>
        <v>-3.468737783777113E-5</v>
      </c>
      <c r="IT15" s="45">
        <f t="shared" si="54"/>
        <v>-4.8298291201655275E-5</v>
      </c>
      <c r="IU15" s="45">
        <f t="shared" si="55"/>
        <v>0</v>
      </c>
      <c r="IV15" s="45">
        <f t="shared" si="56"/>
        <v>-1.7326900763896127E-5</v>
      </c>
      <c r="IW15" s="45">
        <f t="shared" si="57"/>
        <v>-6.6089414042832596E-4</v>
      </c>
      <c r="IX15" s="45">
        <f t="shared" si="58"/>
        <v>3.1659267512294622E-7</v>
      </c>
      <c r="IY15" s="45">
        <f t="shared" si="59"/>
        <v>-1.0530016668879284E-5</v>
      </c>
      <c r="IZ15" s="45">
        <f t="shared" si="60"/>
        <v>0</v>
      </c>
      <c r="JA15" s="45">
        <f t="shared" si="61"/>
        <v>4.5979216395487604E-7</v>
      </c>
      <c r="JB15" s="45">
        <f t="shared" si="62"/>
        <v>3.1072459989199083E-7</v>
      </c>
      <c r="JC15" s="45">
        <f t="shared" si="63"/>
        <v>6.1838746637502513E-6</v>
      </c>
      <c r="JD15" s="45">
        <f t="shared" si="64"/>
        <v>-2.2587013827362926E-5</v>
      </c>
      <c r="JE15" s="45">
        <f t="shared" si="65"/>
        <v>-5.5641258693483173E-6</v>
      </c>
      <c r="JF15" s="45">
        <f t="shared" si="66"/>
        <v>-6.2735425879075534E-7</v>
      </c>
      <c r="JG15" s="45">
        <f t="shared" si="67"/>
        <v>-1.9175132697910835E-5</v>
      </c>
    </row>
    <row r="16" spans="1:267" x14ac:dyDescent="0.25">
      <c r="A16" s="22" t="s">
        <v>15</v>
      </c>
      <c r="B16" s="109">
        <v>11112.363452</v>
      </c>
      <c r="C16" s="109">
        <v>3171.7841318999999</v>
      </c>
      <c r="D16" s="109">
        <v>14410.418152</v>
      </c>
      <c r="E16" s="109">
        <v>6244.3662075000002</v>
      </c>
      <c r="F16" s="109">
        <v>4961.9099956999999</v>
      </c>
      <c r="G16" s="109">
        <v>5676.6500348</v>
      </c>
      <c r="H16" s="109">
        <v>16894.769617999998</v>
      </c>
      <c r="I16" s="109">
        <v>426.86081286000001</v>
      </c>
      <c r="J16" s="109">
        <v>86.944394845000005</v>
      </c>
      <c r="K16" s="109">
        <v>2.0485402989999999</v>
      </c>
      <c r="L16" s="109">
        <v>0.19056895569999999</v>
      </c>
      <c r="M16" s="109">
        <v>56.251228052999998</v>
      </c>
      <c r="N16" s="109">
        <v>9.6222349900000004E-2</v>
      </c>
      <c r="O16" s="109">
        <v>3.1414036292</v>
      </c>
      <c r="P16" s="109">
        <v>0.19704838029999999</v>
      </c>
      <c r="Q16" s="109">
        <v>8.9797774600000005E-2</v>
      </c>
      <c r="R16" s="109">
        <v>13.385015855000001</v>
      </c>
      <c r="S16" s="109">
        <v>8.9689554562999998</v>
      </c>
      <c r="T16" s="109">
        <v>0.55310738559999995</v>
      </c>
      <c r="U16" s="109">
        <v>5.1356239963999997</v>
      </c>
      <c r="V16" s="109">
        <v>8.7359002488000002</v>
      </c>
      <c r="W16" s="109">
        <v>0.1230845973</v>
      </c>
      <c r="X16" s="109">
        <v>1.3887100999999999E-6</v>
      </c>
      <c r="Y16" s="109">
        <v>1.13029268E-2</v>
      </c>
      <c r="Z16" s="109">
        <v>0.41622784969999999</v>
      </c>
      <c r="AA16" s="109">
        <v>130.16483739</v>
      </c>
      <c r="AB16" s="109">
        <v>243.68990744999999</v>
      </c>
      <c r="AC16" s="109">
        <v>0.03</v>
      </c>
      <c r="AD16" s="109">
        <v>0.40538500350000001</v>
      </c>
      <c r="AF16" s="109">
        <v>1.6775108552</v>
      </c>
      <c r="AG16" s="109">
        <v>1.910075E-2</v>
      </c>
      <c r="AH16" s="109">
        <v>10.816341566</v>
      </c>
      <c r="AI16" s="109">
        <v>13.102312572000001</v>
      </c>
      <c r="AJ16" s="109">
        <v>203.52275417999999</v>
      </c>
      <c r="AK16" s="109">
        <v>11.367470866</v>
      </c>
      <c r="AL16" s="109">
        <v>2.2415936837000001</v>
      </c>
      <c r="AM16" s="109">
        <v>6.7946929684999997</v>
      </c>
      <c r="AN16" s="109">
        <v>0.11446262259999999</v>
      </c>
      <c r="AP16" s="109">
        <v>4.6E-5</v>
      </c>
      <c r="AQ16" s="109">
        <v>123.04089030999999</v>
      </c>
      <c r="AR16" s="109">
        <v>7.4922267706000003</v>
      </c>
      <c r="AS16" s="109">
        <v>1.0522904277</v>
      </c>
      <c r="AT16" s="109">
        <v>2.7897010568999998</v>
      </c>
      <c r="AU16" s="109">
        <v>49.980130997000003</v>
      </c>
      <c r="AV16" s="109">
        <v>7.7587809600000002E-2</v>
      </c>
      <c r="AZ16" s="109">
        <v>2.2428600000000001E-5</v>
      </c>
      <c r="BA16" s="109">
        <v>4.3588900000000001E-4</v>
      </c>
      <c r="BB16" s="109">
        <v>4.8654729999999998E-4</v>
      </c>
      <c r="BD16" s="109">
        <v>16.870956855999999</v>
      </c>
      <c r="BE16" s="109">
        <v>2.9361150760000001</v>
      </c>
      <c r="BF16" s="109">
        <v>10.330825634</v>
      </c>
      <c r="BG16" s="109">
        <v>0.37317448549999999</v>
      </c>
      <c r="BI16" s="109">
        <v>47.971430494000003</v>
      </c>
      <c r="BJ16" s="109">
        <v>46.532286863000003</v>
      </c>
      <c r="BK16" s="109">
        <v>10.952776081</v>
      </c>
      <c r="BL16" s="109">
        <v>2337.6435915000002</v>
      </c>
      <c r="BM16" s="109">
        <v>2.6250743019999998</v>
      </c>
      <c r="BN16" s="109">
        <v>198.52502218000001</v>
      </c>
      <c r="BO16" s="109">
        <v>7.0960500000000006E-5</v>
      </c>
      <c r="BQ16" s="109" t="s">
        <v>15</v>
      </c>
      <c r="BR16" s="109">
        <v>64.973468820749801</v>
      </c>
      <c r="BS16" s="109">
        <v>180.85584031466999</v>
      </c>
      <c r="BT16" s="109">
        <v>2.9361163306491802</v>
      </c>
      <c r="BU16" s="109">
        <v>86.944260024361697</v>
      </c>
      <c r="BV16" s="109">
        <v>10.300181198482999</v>
      </c>
      <c r="BW16" s="109">
        <v>2.0485564778077201</v>
      </c>
      <c r="BX16" s="109">
        <v>475.688469614094</v>
      </c>
      <c r="BY16" s="109">
        <v>426.85991270095002</v>
      </c>
      <c r="BZ16" s="109">
        <v>194.19041173028799</v>
      </c>
      <c r="CA16" s="109">
        <v>31.964699617249799</v>
      </c>
      <c r="CB16" s="109">
        <v>7.8126679775073704E-2</v>
      </c>
      <c r="CC16" s="109">
        <v>0.112426314821607</v>
      </c>
      <c r="CD16" s="109">
        <v>56.250957729440302</v>
      </c>
      <c r="CE16" s="109">
        <v>7.0959337808219097E-5</v>
      </c>
      <c r="CF16" s="109">
        <v>3.0791037703775899E-2</v>
      </c>
      <c r="CG16" s="109">
        <v>6.5430641888037905E-2</v>
      </c>
      <c r="CH16" s="109">
        <v>1.1304118509363499E-2</v>
      </c>
      <c r="CI16" s="109">
        <v>3.1414121767404</v>
      </c>
      <c r="CJ16" s="109">
        <v>4.7288558500250898E-2</v>
      </c>
      <c r="CK16" s="109">
        <v>0.14974753103534499</v>
      </c>
      <c r="CL16" s="109">
        <v>8.9800597501410506E-2</v>
      </c>
      <c r="CM16" s="109">
        <v>0.37317647800613901</v>
      </c>
      <c r="CN16" s="109">
        <v>67445.267253981496</v>
      </c>
      <c r="CO16" s="109">
        <v>13.384967235874299</v>
      </c>
      <c r="CP16" s="109">
        <v>0</v>
      </c>
      <c r="CQ16" s="109">
        <v>0.159814224512244</v>
      </c>
      <c r="CR16" s="109">
        <v>0.39127074282459401</v>
      </c>
      <c r="CS16" s="109">
        <v>8.9690438285851002</v>
      </c>
      <c r="CT16" s="109">
        <v>5.1356427226759296</v>
      </c>
      <c r="CU16" s="109">
        <v>13.102292510676101</v>
      </c>
      <c r="CV16" s="109">
        <v>8.7358885273051001</v>
      </c>
      <c r="CW16" s="109">
        <v>1.0522866084881599</v>
      </c>
      <c r="CX16" s="109">
        <v>6.7946840736847101</v>
      </c>
      <c r="CY16" s="109">
        <v>2.78968843952463</v>
      </c>
      <c r="CZ16" s="109">
        <v>11111.6034858032</v>
      </c>
      <c r="DA16" s="109">
        <v>0.12308456901338399</v>
      </c>
      <c r="DB16" s="109">
        <v>1.38862430630797E-6</v>
      </c>
      <c r="DC16" s="109">
        <v>1.43914170758996</v>
      </c>
      <c r="DD16" s="109">
        <v>35.885617431946201</v>
      </c>
      <c r="DE16" s="109">
        <v>2.2851405611865299</v>
      </c>
      <c r="DF16" s="109">
        <v>5.3093209764270601E-2</v>
      </c>
      <c r="DG16" s="109">
        <v>8.1710431279176703</v>
      </c>
      <c r="DH16" s="109">
        <v>0.137269869982418</v>
      </c>
      <c r="DI16" s="109">
        <v>713.94185281271098</v>
      </c>
      <c r="DJ16" s="109">
        <v>556.88695158571102</v>
      </c>
      <c r="DK16" s="109">
        <v>87.432450725468001</v>
      </c>
      <c r="DL16" s="109">
        <v>10.952767224365701</v>
      </c>
      <c r="DM16" s="109">
        <v>2732.6261510253898</v>
      </c>
      <c r="DN16" s="109">
        <v>0.41622511360806402</v>
      </c>
      <c r="DO16" s="109">
        <v>38.728320862270301</v>
      </c>
      <c r="DP16" s="109">
        <v>130.16077883354001</v>
      </c>
      <c r="DQ16" s="109">
        <v>130.16077883354001</v>
      </c>
      <c r="DR16" s="109">
        <v>243.666008544156</v>
      </c>
      <c r="DS16" s="109">
        <v>2.9999963513505801E-2</v>
      </c>
      <c r="DT16" s="109">
        <v>2337.6283834071</v>
      </c>
      <c r="DU16" s="109">
        <v>7.3062367606447201E-2</v>
      </c>
      <c r="DV16" s="109">
        <v>0.31112837474649901</v>
      </c>
      <c r="DW16" s="109">
        <v>0</v>
      </c>
      <c r="DX16" s="109">
        <v>0</v>
      </c>
      <c r="DY16" s="109">
        <v>367.808592425992</v>
      </c>
      <c r="DZ16" s="109">
        <v>35.603881458114301</v>
      </c>
      <c r="EA16" s="109">
        <v>1277.63817343651</v>
      </c>
      <c r="EB16" s="109">
        <v>95.153292558801695</v>
      </c>
      <c r="EC16" s="109">
        <v>0.43613210319085899</v>
      </c>
      <c r="ED16" s="109">
        <v>1.24129312882918</v>
      </c>
      <c r="EE16" s="109">
        <v>1.9100916492225801E-2</v>
      </c>
      <c r="EF16" s="109">
        <v>3.5691076302485301</v>
      </c>
      <c r="EG16" s="109">
        <v>7.2463461715381303</v>
      </c>
      <c r="EH16" s="109">
        <v>221.786951642292</v>
      </c>
      <c r="EI16" s="109">
        <v>2.6250729518723799</v>
      </c>
      <c r="EJ16" s="109">
        <v>11.326357762366101</v>
      </c>
      <c r="EK16" s="109">
        <v>3170.1278817883099</v>
      </c>
      <c r="EL16" s="109">
        <v>0</v>
      </c>
      <c r="EM16" s="109">
        <v>0.91896811655842003</v>
      </c>
      <c r="EN16" s="109">
        <v>1.3224186287617701</v>
      </c>
      <c r="EO16" s="109">
        <v>18974.673110023301</v>
      </c>
      <c r="EP16" s="109">
        <v>12968.5037085857</v>
      </c>
      <c r="EQ16" s="109">
        <v>1440.94443060191</v>
      </c>
      <c r="ER16" s="109">
        <v>14409.4481391877</v>
      </c>
      <c r="ES16" s="109">
        <v>0.71503662797988199</v>
      </c>
      <c r="ET16" s="109">
        <v>547.98857930216298</v>
      </c>
      <c r="EU16" s="109">
        <v>7.7588333254078198E-2</v>
      </c>
      <c r="EV16" s="109">
        <v>0</v>
      </c>
      <c r="EW16" s="109">
        <v>0</v>
      </c>
      <c r="EX16" s="109">
        <v>0</v>
      </c>
      <c r="EY16" s="109">
        <v>2.2427577437898601E-5</v>
      </c>
      <c r="EZ16" s="109">
        <v>4.3587851642241297E-4</v>
      </c>
      <c r="FA16" s="109">
        <v>4.8653992229428101E-4</v>
      </c>
      <c r="FB16" s="109">
        <v>0</v>
      </c>
      <c r="FC16" s="109">
        <v>16.870852855309401</v>
      </c>
      <c r="FD16" s="109">
        <v>38.467834044807198</v>
      </c>
      <c r="FE16" s="109">
        <v>5487.1143080156198</v>
      </c>
      <c r="FF16" s="109">
        <v>112.280407902836</v>
      </c>
      <c r="FG16" s="109">
        <v>118.385219715543</v>
      </c>
      <c r="FH16" s="109">
        <v>116.12473004095</v>
      </c>
      <c r="FI16" s="109">
        <v>108.215217672717</v>
      </c>
      <c r="FJ16" s="109">
        <v>71.349717117126005</v>
      </c>
      <c r="FK16" s="109">
        <v>2.1191094245376699E-2</v>
      </c>
      <c r="FL16" s="109">
        <v>53.669721467894597</v>
      </c>
      <c r="FM16" s="109">
        <v>6242.8117489408796</v>
      </c>
      <c r="FN16" s="109">
        <v>4960.6396805821696</v>
      </c>
      <c r="FO16" s="109">
        <v>1282.17206835871</v>
      </c>
      <c r="FP16" s="109">
        <v>6.2410133666998897</v>
      </c>
      <c r="FQ16" s="109">
        <v>8.0083189091740508</v>
      </c>
      <c r="FR16" s="109">
        <v>2644.3589665150998</v>
      </c>
      <c r="FS16" s="109">
        <v>51.485001551176303</v>
      </c>
      <c r="FT16" s="109">
        <v>250.95263004927301</v>
      </c>
      <c r="FU16" s="109">
        <v>38.139646613581498</v>
      </c>
      <c r="FV16" s="109">
        <v>47.9486495903977</v>
      </c>
      <c r="FW16" s="109">
        <v>629.54935239625797</v>
      </c>
      <c r="FX16" s="109">
        <v>0.11437985850881</v>
      </c>
      <c r="FY16" s="109">
        <v>519.12819455431099</v>
      </c>
      <c r="FZ16" s="109">
        <v>181.741397777603</v>
      </c>
      <c r="GA16" s="109">
        <v>460.90177410682401</v>
      </c>
      <c r="GB16" s="109">
        <v>22.820081744204</v>
      </c>
      <c r="GC16" s="109">
        <v>0</v>
      </c>
      <c r="GD16" s="109">
        <v>5676.0298097394398</v>
      </c>
      <c r="GE16" s="109">
        <v>4541.4335854912697</v>
      </c>
      <c r="GF16" s="109">
        <v>198.526146518259</v>
      </c>
      <c r="GG16" s="109">
        <v>27.508959210291099</v>
      </c>
      <c r="GH16" s="109">
        <v>87.003230650908407</v>
      </c>
      <c r="GI16" s="109">
        <v>1157.0643027449401</v>
      </c>
      <c r="GJ16" s="109">
        <v>123.03059413917001</v>
      </c>
      <c r="GK16" s="109">
        <v>4.6001333875946098E-5</v>
      </c>
      <c r="GL16" s="109">
        <v>7.46722990601498</v>
      </c>
      <c r="GM16" s="109">
        <v>0.24416313446072199</v>
      </c>
      <c r="GN16" s="109">
        <v>1283.44176967096</v>
      </c>
      <c r="GO16" s="109">
        <v>16892.5925325551</v>
      </c>
      <c r="GP16" s="109">
        <v>49.979895589828402</v>
      </c>
      <c r="GQ16" s="109">
        <v>625.66795185436899</v>
      </c>
      <c r="GS16" s="30">
        <f t="shared" si="1"/>
        <v>0</v>
      </c>
      <c r="GT16" s="45">
        <f t="shared" si="2"/>
        <v>-6.8389249513157801E-5</v>
      </c>
      <c r="GU16" s="45">
        <f t="shared" si="3"/>
        <v>-5.2218248241815105E-4</v>
      </c>
      <c r="GV16" s="45">
        <f t="shared" si="4"/>
        <v>-6.7313300840321836E-5</v>
      </c>
      <c r="GW16" s="45">
        <f t="shared" si="5"/>
        <v>-2.4893776365222508E-4</v>
      </c>
      <c r="GX16" s="45">
        <f t="shared" si="6"/>
        <v>-2.5601333335975623E-4</v>
      </c>
      <c r="GY16" s="45">
        <f t="shared" si="7"/>
        <v>-1.0925899196849808E-4</v>
      </c>
      <c r="GZ16" s="45">
        <f t="shared" si="8"/>
        <v>-1.28861505313407E-4</v>
      </c>
      <c r="HA16" s="75">
        <f t="shared" si="9"/>
        <v>-2.1087882112192495E-6</v>
      </c>
      <c r="HB16" s="75">
        <f t="shared" si="10"/>
        <v>-1.550653593585284E-6</v>
      </c>
      <c r="HC16" s="75">
        <f t="shared" si="11"/>
        <v>7.8977248961612254E-6</v>
      </c>
      <c r="HD16" s="75">
        <f t="shared" si="12"/>
        <v>-8.3755002280670946E-5</v>
      </c>
      <c r="HE16" s="75">
        <f t="shared" si="13"/>
        <v>-4.8056472552404788E-6</v>
      </c>
      <c r="HF16" s="75">
        <f t="shared" si="14"/>
        <v>-6.9662421142652539E-6</v>
      </c>
      <c r="HG16" s="75">
        <f t="shared" si="15"/>
        <v>2.7209303256880879E-6</v>
      </c>
      <c r="HH16" s="75">
        <f t="shared" si="16"/>
        <v>-6.237434880399122E-5</v>
      </c>
      <c r="HI16" s="75">
        <f t="shared" si="17"/>
        <v>3.1436206777682706E-5</v>
      </c>
      <c r="HJ16" s="75">
        <f t="shared" si="18"/>
        <v>-3.6323547336897226E-6</v>
      </c>
      <c r="HK16" s="75">
        <f t="shared" si="19"/>
        <v>9.8531301143118338E-6</v>
      </c>
      <c r="HL16" s="75">
        <f t="shared" si="20"/>
        <v>-3.6564658433697883E-3</v>
      </c>
      <c r="HM16" s="75">
        <f t="shared" si="21"/>
        <v>3.646348709142521E-6</v>
      </c>
      <c r="HN16" s="75">
        <f t="shared" si="22"/>
        <v>-1.3417615318627354E-6</v>
      </c>
      <c r="HO16" s="75">
        <f t="shared" si="23"/>
        <v>-2.2981442543050286E-7</v>
      </c>
      <c r="HP16" s="75">
        <f t="shared" si="24"/>
        <v>-6.1779411001602251E-5</v>
      </c>
      <c r="HQ16" s="75">
        <f t="shared" si="25"/>
        <v>1.0543369735877408E-4</v>
      </c>
      <c r="HR16" s="75">
        <f t="shared" si="26"/>
        <v>-6.5735436442662099E-6</v>
      </c>
      <c r="HS16" s="45">
        <f t="shared" si="27"/>
        <v>-3.1180129298935304E-5</v>
      </c>
      <c r="HT16" s="45">
        <f t="shared" si="28"/>
        <v>-9.8070970989622245E-5</v>
      </c>
      <c r="HU16" s="45">
        <f t="shared" si="29"/>
        <v>-1.216216473249691E-6</v>
      </c>
      <c r="HV16" s="45">
        <f t="shared" si="30"/>
        <v>-7.8120839443453856E-6</v>
      </c>
      <c r="HW16" s="45">
        <f t="shared" si="31"/>
        <v>0</v>
      </c>
      <c r="HX16" s="45">
        <f t="shared" si="32"/>
        <v>-5.1041803810487024E-5</v>
      </c>
      <c r="HY16" s="45">
        <f t="shared" si="33"/>
        <v>8.716528188743681E-6</v>
      </c>
      <c r="HZ16" s="45">
        <f t="shared" si="34"/>
        <v>-8.2076199972349082E-5</v>
      </c>
      <c r="IA16" s="45">
        <f t="shared" si="35"/>
        <v>-1.5311284774825652E-6</v>
      </c>
      <c r="IB16" s="45">
        <f t="shared" si="36"/>
        <v>8.9740321842042031E-2</v>
      </c>
      <c r="IC16" s="45">
        <f t="shared" si="37"/>
        <v>-3.6167327032143874E-3</v>
      </c>
      <c r="ID16" s="45">
        <f t="shared" si="38"/>
        <v>-9.231752449830864E-5</v>
      </c>
      <c r="IE16" s="45">
        <f t="shared" si="39"/>
        <v>-1.3090827401453963E-6</v>
      </c>
      <c r="IF16" s="45">
        <f t="shared" si="40"/>
        <v>-7.2306652870628054E-4</v>
      </c>
      <c r="IG16" s="45">
        <f t="shared" si="41"/>
        <v>0</v>
      </c>
      <c r="IH16" s="45">
        <f t="shared" si="42"/>
        <v>2.8997303176047012E-5</v>
      </c>
      <c r="II16" s="45">
        <f t="shared" si="43"/>
        <v>-8.3680886931552655E-5</v>
      </c>
      <c r="IJ16" s="45">
        <f t="shared" si="44"/>
        <v>-3.3363731972328487E-3</v>
      </c>
      <c r="IK16" s="45">
        <f t="shared" si="45"/>
        <v>-3.629427522651426E-6</v>
      </c>
      <c r="IL16" s="45">
        <f t="shared" si="46"/>
        <v>-4.5228413770827752E-6</v>
      </c>
      <c r="IM16" s="45">
        <f t="shared" si="47"/>
        <v>-4.7100150981084771E-6</v>
      </c>
      <c r="IN16" s="45">
        <f t="shared" si="48"/>
        <v>6.7491798118329132E-6</v>
      </c>
      <c r="IO16" s="45">
        <f t="shared" si="49"/>
        <v>0</v>
      </c>
      <c r="IP16" s="45">
        <f t="shared" si="50"/>
        <v>0</v>
      </c>
      <c r="IQ16" s="45">
        <f t="shared" si="51"/>
        <v>0</v>
      </c>
      <c r="IR16" s="45">
        <f t="shared" si="52"/>
        <v>-4.559188274791901E-5</v>
      </c>
      <c r="IS16" s="45">
        <f t="shared" si="53"/>
        <v>-2.4051025804825911E-5</v>
      </c>
      <c r="IT16" s="45">
        <f t="shared" si="54"/>
        <v>-1.5163388470084875E-5</v>
      </c>
      <c r="IU16" s="45">
        <f t="shared" si="55"/>
        <v>0</v>
      </c>
      <c r="IV16" s="45">
        <f t="shared" si="56"/>
        <v>-6.1644808581879776E-6</v>
      </c>
      <c r="IW16" s="45">
        <f t="shared" si="57"/>
        <v>4.2731607843310907E-7</v>
      </c>
      <c r="IX16" s="45">
        <f t="shared" si="58"/>
        <v>-2.9663103998335085E-3</v>
      </c>
      <c r="IY16" s="45">
        <f t="shared" si="59"/>
        <v>5.3393418265349121E-6</v>
      </c>
      <c r="IZ16" s="45">
        <f t="shared" si="60"/>
        <v>0</v>
      </c>
      <c r="JA16" s="45">
        <f t="shared" si="61"/>
        <v>-2.5970793797166461E-6</v>
      </c>
      <c r="JB16" s="45">
        <f t="shared" si="62"/>
        <v>-2.6360665073990298E-6</v>
      </c>
      <c r="JC16" s="45">
        <f t="shared" si="63"/>
        <v>-8.0862004603572494E-7</v>
      </c>
      <c r="JD16" s="45">
        <f t="shared" si="64"/>
        <v>-6.505736355806051E-6</v>
      </c>
      <c r="JE16" s="45">
        <f t="shared" si="65"/>
        <v>-5.1431977330967783E-7</v>
      </c>
      <c r="JF16" s="45">
        <f t="shared" si="66"/>
        <v>5.6634586745956258E-6</v>
      </c>
      <c r="JG16" s="45">
        <f t="shared" si="67"/>
        <v>-1.6378010032471024E-5</v>
      </c>
    </row>
    <row r="17" spans="1:267" x14ac:dyDescent="0.25">
      <c r="A17" s="22" t="s">
        <v>16</v>
      </c>
      <c r="B17" s="109">
        <v>10640.286353</v>
      </c>
      <c r="C17" s="109">
        <v>1744.5560465999999</v>
      </c>
      <c r="D17" s="109">
        <v>11238.90062</v>
      </c>
      <c r="E17" s="109">
        <v>5931.4796415000001</v>
      </c>
      <c r="F17" s="109">
        <v>3289.8073113999999</v>
      </c>
      <c r="G17" s="109">
        <v>2854.3574156</v>
      </c>
      <c r="H17" s="109">
        <v>7389.8662919999997</v>
      </c>
      <c r="I17" s="109">
        <v>56.137759723999999</v>
      </c>
      <c r="J17" s="109">
        <v>20.347760057999999</v>
      </c>
      <c r="K17" s="109">
        <v>1.302486915</v>
      </c>
      <c r="L17" s="109">
        <v>3.9206728099999998E-2</v>
      </c>
      <c r="M17" s="109">
        <v>43.169004835999999</v>
      </c>
      <c r="N17" s="109">
        <v>1.8367418000000001E-3</v>
      </c>
      <c r="O17" s="109">
        <v>0.3442151054</v>
      </c>
      <c r="P17" s="109">
        <v>4.1010468500000001E-2</v>
      </c>
      <c r="Q17" s="109">
        <v>6.9575134973999999</v>
      </c>
      <c r="R17" s="109">
        <v>2.6287788070999998</v>
      </c>
      <c r="S17" s="109">
        <v>4.4815470915000004</v>
      </c>
      <c r="T17" s="109">
        <v>0.37145774949999999</v>
      </c>
      <c r="U17" s="109">
        <v>1.1535642404999999</v>
      </c>
      <c r="V17" s="109">
        <v>1.7920585118000001</v>
      </c>
      <c r="W17" s="109">
        <v>0.20516897889999999</v>
      </c>
      <c r="X17" s="109">
        <v>2.87096E-5</v>
      </c>
      <c r="Y17" s="109">
        <v>1.079625E-4</v>
      </c>
      <c r="Z17" s="109">
        <v>0.27082699999999998</v>
      </c>
      <c r="AA17" s="109">
        <v>59.754570268000002</v>
      </c>
      <c r="AB17" s="109">
        <v>132.46121675000001</v>
      </c>
      <c r="AC17" s="109">
        <v>1.17E-4</v>
      </c>
      <c r="AD17" s="109">
        <v>9.4662981600000001E-2</v>
      </c>
      <c r="AE17" s="109">
        <v>4.7432123999999999E-2</v>
      </c>
      <c r="AF17" s="109">
        <v>0.78718983990000002</v>
      </c>
      <c r="AG17" s="109">
        <v>4.07E-2</v>
      </c>
      <c r="AH17" s="109">
        <v>9.1377012277999992</v>
      </c>
      <c r="AI17" s="109">
        <v>10.306806786999999</v>
      </c>
      <c r="AJ17" s="109">
        <v>76.532842160000001</v>
      </c>
      <c r="AK17" s="109">
        <v>5.0632854396000004</v>
      </c>
      <c r="AL17" s="109">
        <v>2.3667277394999999</v>
      </c>
      <c r="AM17" s="109">
        <v>2.9393310015999998</v>
      </c>
      <c r="AN17" s="109">
        <v>4.6933764000000003E-2</v>
      </c>
      <c r="AP17" s="109">
        <v>1.5100000000000001E-4</v>
      </c>
      <c r="AQ17" s="109">
        <v>111.02149767</v>
      </c>
      <c r="AR17" s="109">
        <v>0.23129420000000001</v>
      </c>
      <c r="AS17" s="109">
        <v>0.50270234020000004</v>
      </c>
      <c r="AT17" s="109">
        <v>1.6066242497000001</v>
      </c>
      <c r="AU17" s="109">
        <v>59.862119044000003</v>
      </c>
      <c r="AV17" s="109">
        <v>0.1294305929</v>
      </c>
      <c r="AZ17" s="109">
        <v>3.6600400000000003E-5</v>
      </c>
      <c r="BA17" s="109">
        <v>7.3543269999999997E-4</v>
      </c>
      <c r="BB17" s="109">
        <v>8.9495989999999995E-4</v>
      </c>
      <c r="BD17" s="109">
        <v>0.63260624350000005</v>
      </c>
      <c r="BE17" s="109">
        <v>0.58687400000000001</v>
      </c>
      <c r="BF17" s="109">
        <v>1.2999999999999999E-5</v>
      </c>
      <c r="BG17" s="109">
        <v>39.664024892</v>
      </c>
      <c r="BI17" s="109">
        <v>78.282927193999996</v>
      </c>
      <c r="BJ17" s="109">
        <v>75.934458210000003</v>
      </c>
      <c r="BK17" s="109">
        <v>16.658309375999998</v>
      </c>
      <c r="BL17" s="109">
        <v>362.27948764000001</v>
      </c>
      <c r="BM17" s="109">
        <v>3.6548896192</v>
      </c>
      <c r="BN17" s="109">
        <v>643.89395907000005</v>
      </c>
      <c r="BO17" s="109">
        <v>8.6430199999999998E-5</v>
      </c>
      <c r="BQ17" s="109" t="s">
        <v>16</v>
      </c>
      <c r="BR17" s="109">
        <v>14.1322050697437</v>
      </c>
      <c r="BS17" s="109">
        <v>43.727032982848797</v>
      </c>
      <c r="BT17" s="109">
        <v>0.58686786553459602</v>
      </c>
      <c r="BU17" s="109">
        <v>20.347699627204101</v>
      </c>
      <c r="BV17" s="109">
        <v>1.3000404504042599E-5</v>
      </c>
      <c r="BW17" s="109">
        <v>1.3024818523344099</v>
      </c>
      <c r="BX17" s="109">
        <v>69.739551325717002</v>
      </c>
      <c r="BY17" s="109">
        <v>56.134289590341901</v>
      </c>
      <c r="BZ17" s="109">
        <v>60.664676294338399</v>
      </c>
      <c r="CA17" s="109">
        <v>6.3074898544466702</v>
      </c>
      <c r="CB17" s="109">
        <v>1.6063526259913901E-2</v>
      </c>
      <c r="CC17" s="109">
        <v>2.31158690841449E-2</v>
      </c>
      <c r="CD17" s="109">
        <v>43.165578338683197</v>
      </c>
      <c r="CE17" s="109">
        <v>8.6427946007225102E-5</v>
      </c>
      <c r="CF17" s="109">
        <v>5.8726652919415597E-4</v>
      </c>
      <c r="CG17" s="109">
        <v>1.24792384670161E-3</v>
      </c>
      <c r="CH17" s="109">
        <v>1.0795773130646999E-4</v>
      </c>
      <c r="CI17" s="109">
        <v>0.34420911390117997</v>
      </c>
      <c r="CJ17" s="109">
        <v>9.8410448072884498E-3</v>
      </c>
      <c r="CK17" s="109">
        <v>3.1163566760363099E-2</v>
      </c>
      <c r="CL17" s="109">
        <v>6.9574301231334497</v>
      </c>
      <c r="CM17" s="109">
        <v>39.664102996784599</v>
      </c>
      <c r="CN17" s="109">
        <v>59313.175723146203</v>
      </c>
      <c r="CO17" s="109">
        <v>2.6287917546161101</v>
      </c>
      <c r="CP17" s="109">
        <v>0</v>
      </c>
      <c r="CQ17" s="109">
        <v>0.10749500953449399</v>
      </c>
      <c r="CR17" s="109">
        <v>0.26317638976063201</v>
      </c>
      <c r="CS17" s="109">
        <v>4.4815360356983298</v>
      </c>
      <c r="CT17" s="109">
        <v>1.15356012588299</v>
      </c>
      <c r="CU17" s="109">
        <v>10.3056259038276</v>
      </c>
      <c r="CV17" s="109">
        <v>1.7920598037654201</v>
      </c>
      <c r="CW17" s="109">
        <v>0.50268763669485195</v>
      </c>
      <c r="CX17" s="109">
        <v>2.93933236188504</v>
      </c>
      <c r="CY17" s="109">
        <v>1.60663508011975</v>
      </c>
      <c r="CZ17" s="109">
        <v>10638.0732339939</v>
      </c>
      <c r="DA17" s="109">
        <v>0.205165154873613</v>
      </c>
      <c r="DB17" s="109">
        <v>2.87093800314158E-5</v>
      </c>
      <c r="DC17" s="109">
        <v>2.3484561528243901</v>
      </c>
      <c r="DD17" s="109">
        <v>58.5605592023676</v>
      </c>
      <c r="DE17" s="109">
        <v>3.7290709612702901</v>
      </c>
      <c r="DF17" s="109">
        <v>8.6640249783671394E-2</v>
      </c>
      <c r="DG17" s="109">
        <v>13.3340744170152</v>
      </c>
      <c r="DH17" s="109">
        <v>0.224005032600848</v>
      </c>
      <c r="DI17" s="109">
        <v>116.41113901217101</v>
      </c>
      <c r="DJ17" s="109">
        <v>232.24733368254601</v>
      </c>
      <c r="DK17" s="109">
        <v>46.759736586593903</v>
      </c>
      <c r="DL17" s="109">
        <v>16.645100620546099</v>
      </c>
      <c r="DM17" s="109">
        <v>414.02125426951102</v>
      </c>
      <c r="DN17" s="109">
        <v>0.27082093927075601</v>
      </c>
      <c r="DO17" s="109">
        <v>9.2982833285539996</v>
      </c>
      <c r="DP17" s="109">
        <v>59.7099542555708</v>
      </c>
      <c r="DQ17" s="109">
        <v>59.7099542555708</v>
      </c>
      <c r="DR17" s="109">
        <v>132.15771709014399</v>
      </c>
      <c r="DS17" s="109">
        <v>1.17008655345932E-4</v>
      </c>
      <c r="DT17" s="109">
        <v>362.28012974873099</v>
      </c>
      <c r="DU17" s="109">
        <v>2.93567107435855E-2</v>
      </c>
      <c r="DV17" s="109">
        <v>6.2628666499369101E-2</v>
      </c>
      <c r="DW17" s="109">
        <v>0</v>
      </c>
      <c r="DX17" s="109">
        <v>4.7432099296174597E-2</v>
      </c>
      <c r="DY17" s="109">
        <v>284.77778166255399</v>
      </c>
      <c r="DZ17" s="109">
        <v>7.4457656088460498</v>
      </c>
      <c r="EA17" s="109">
        <v>430.00054051503798</v>
      </c>
      <c r="EB17" s="109">
        <v>37.630855643407898</v>
      </c>
      <c r="EC17" s="109">
        <v>0.20440831048904001</v>
      </c>
      <c r="ED17" s="109">
        <v>0.58178132139530503</v>
      </c>
      <c r="EE17" s="109">
        <v>4.07005451368797E-2</v>
      </c>
      <c r="EF17" s="109">
        <v>2.9729069782513999</v>
      </c>
      <c r="EG17" s="109">
        <v>6.03591461434549</v>
      </c>
      <c r="EH17" s="109">
        <v>86.300287229825699</v>
      </c>
      <c r="EI17" s="109">
        <v>3.6549033531209099</v>
      </c>
      <c r="EJ17" s="109">
        <v>5.0631107980636001</v>
      </c>
      <c r="EK17" s="109">
        <v>1744.5545534061901</v>
      </c>
      <c r="EL17" s="109">
        <v>0</v>
      </c>
      <c r="EM17" s="109">
        <v>0.96629411461278503</v>
      </c>
      <c r="EN17" s="109">
        <v>1.39052376273858</v>
      </c>
      <c r="EO17" s="109">
        <v>8050.6752211263301</v>
      </c>
      <c r="EP17" s="109">
        <v>10114.1564205746</v>
      </c>
      <c r="EQ17" s="109">
        <v>1123.79365977678</v>
      </c>
      <c r="ER17" s="109">
        <v>11237.9500803514</v>
      </c>
      <c r="ES17" s="109">
        <v>0.245892548468814</v>
      </c>
      <c r="ET17" s="109">
        <v>323.09382994784897</v>
      </c>
      <c r="EU17" s="109">
        <v>0.12943713556900699</v>
      </c>
      <c r="EV17" s="109">
        <v>0</v>
      </c>
      <c r="EW17" s="109">
        <v>0</v>
      </c>
      <c r="EX17" s="109">
        <v>0</v>
      </c>
      <c r="EY17" s="109">
        <v>3.65991406603946E-5</v>
      </c>
      <c r="EZ17" s="109">
        <v>7.3544672688327195E-4</v>
      </c>
      <c r="FA17" s="109">
        <v>8.9496543866029597E-4</v>
      </c>
      <c r="FB17" s="109">
        <v>0</v>
      </c>
      <c r="FC17" s="109">
        <v>0.63259775924372896</v>
      </c>
      <c r="FD17" s="109">
        <v>39.030941004260399</v>
      </c>
      <c r="FE17" s="109">
        <v>2925.1417457825301</v>
      </c>
      <c r="FF17" s="109">
        <v>58.638779173684497</v>
      </c>
      <c r="FG17" s="109">
        <v>141.26284276351501</v>
      </c>
      <c r="FH17" s="109">
        <v>125.772247574177</v>
      </c>
      <c r="FI17" s="109">
        <v>95.823854999388203</v>
      </c>
      <c r="FJ17" s="109">
        <v>48.131751511733498</v>
      </c>
      <c r="FK17" s="109">
        <v>2.47938193664721E-3</v>
      </c>
      <c r="FL17" s="109">
        <v>29.600513346670098</v>
      </c>
      <c r="FM17" s="109">
        <v>5926.4561311869402</v>
      </c>
      <c r="FN17" s="109">
        <v>3286.9463393697301</v>
      </c>
      <c r="FO17" s="109">
        <v>2639.50979181721</v>
      </c>
      <c r="FP17" s="109">
        <v>9.1802017568632497</v>
      </c>
      <c r="FQ17" s="109">
        <v>7.1296087903320799</v>
      </c>
      <c r="FR17" s="109">
        <v>1462.2310876993599</v>
      </c>
      <c r="FS17" s="109">
        <v>37.902984274332098</v>
      </c>
      <c r="FT17" s="109">
        <v>188.92519334373199</v>
      </c>
      <c r="FU17" s="109">
        <v>36.649291964593701</v>
      </c>
      <c r="FV17" s="109">
        <v>40.124458009369498</v>
      </c>
      <c r="FW17" s="109">
        <v>476.807011929628</v>
      </c>
      <c r="FX17" s="109">
        <v>4.6900609442010799E-2</v>
      </c>
      <c r="FY17" s="109">
        <v>309.64129077978902</v>
      </c>
      <c r="FZ17" s="109">
        <v>146.43396018540801</v>
      </c>
      <c r="GA17" s="109">
        <v>326.23642413830697</v>
      </c>
      <c r="GB17" s="109">
        <v>17.065186904371</v>
      </c>
      <c r="GC17" s="109">
        <v>0</v>
      </c>
      <c r="GD17" s="109">
        <v>2853.9139835358601</v>
      </c>
      <c r="GE17" s="109">
        <v>2174.96323559345</v>
      </c>
      <c r="GF17" s="109">
        <v>643.66318821957702</v>
      </c>
      <c r="GG17" s="109">
        <v>0.33539171162087</v>
      </c>
      <c r="GH17" s="109">
        <v>26.2181973332989</v>
      </c>
      <c r="GI17" s="109">
        <v>1066.22478175639</v>
      </c>
      <c r="GJ17" s="109">
        <v>111.02051430771699</v>
      </c>
      <c r="GK17" s="109">
        <v>1.51002093682656E-4</v>
      </c>
      <c r="GL17" s="109">
        <v>0.23129393669207299</v>
      </c>
      <c r="GM17" s="109">
        <v>1.94727200333999E-2</v>
      </c>
      <c r="GN17" s="109">
        <v>515.31445007863294</v>
      </c>
      <c r="GO17" s="109">
        <v>7388.6992036111596</v>
      </c>
      <c r="GP17" s="109">
        <v>59.861603790676703</v>
      </c>
      <c r="GQ17" s="109">
        <v>219.780667000731</v>
      </c>
      <c r="GS17" s="30">
        <f t="shared" si="1"/>
        <v>0</v>
      </c>
      <c r="GT17" s="45">
        <f t="shared" si="2"/>
        <v>-2.0799430886322853E-4</v>
      </c>
      <c r="GU17" s="45">
        <f t="shared" si="3"/>
        <v>-8.5591621593508614E-7</v>
      </c>
      <c r="GV17" s="45">
        <f t="shared" si="4"/>
        <v>-8.457585672647135E-5</v>
      </c>
      <c r="GW17" s="45">
        <f t="shared" si="5"/>
        <v>-8.4692363738594944E-4</v>
      </c>
      <c r="GX17" s="45">
        <f t="shared" si="6"/>
        <v>-8.6964729525518735E-4</v>
      </c>
      <c r="GY17" s="45">
        <f t="shared" si="7"/>
        <v>-1.5535267647855456E-4</v>
      </c>
      <c r="GZ17" s="45">
        <f t="shared" si="8"/>
        <v>-1.5793092090225018E-4</v>
      </c>
      <c r="HA17" s="75">
        <f t="shared" si="9"/>
        <v>-6.181460883296446E-5</v>
      </c>
      <c r="HB17" s="75">
        <f t="shared" si="10"/>
        <v>-2.9698991793573452E-6</v>
      </c>
      <c r="HC17" s="75">
        <f t="shared" si="11"/>
        <v>-3.8869224187815893E-6</v>
      </c>
      <c r="HD17" s="75">
        <f t="shared" si="12"/>
        <v>-6.9714452763010586E-4</v>
      </c>
      <c r="HE17" s="75">
        <f t="shared" si="13"/>
        <v>-7.9374016839615642E-5</v>
      </c>
      <c r="HF17" s="75">
        <f t="shared" si="14"/>
        <v>-8.4466096662806904E-4</v>
      </c>
      <c r="HG17" s="75">
        <f t="shared" si="15"/>
        <v>-1.7406263484751215E-5</v>
      </c>
      <c r="HH17" s="75">
        <f t="shared" si="16"/>
        <v>-1.4281554351065054E-4</v>
      </c>
      <c r="HI17" s="75">
        <f t="shared" si="17"/>
        <v>-1.1983342408377355E-5</v>
      </c>
      <c r="HJ17" s="75">
        <f t="shared" si="18"/>
        <v>4.9252969003677439E-6</v>
      </c>
      <c r="HK17" s="75">
        <f t="shared" si="19"/>
        <v>-2.466960950063427E-6</v>
      </c>
      <c r="HL17" s="75">
        <f t="shared" si="20"/>
        <v>-2.1169304071121495E-3</v>
      </c>
      <c r="HM17" s="75">
        <f t="shared" si="21"/>
        <v>-3.5668728845258931E-6</v>
      </c>
      <c r="HN17" s="75">
        <f t="shared" si="22"/>
        <v>7.2093930609601893E-7</v>
      </c>
      <c r="HO17" s="75">
        <f t="shared" si="23"/>
        <v>-1.8638423837227129E-5</v>
      </c>
      <c r="HP17" s="75">
        <f t="shared" si="24"/>
        <v>-7.6618477512868623E-6</v>
      </c>
      <c r="HQ17" s="75">
        <f t="shared" si="25"/>
        <v>-4.4169906495378866E-5</v>
      </c>
      <c r="HR17" s="75">
        <f t="shared" si="26"/>
        <v>-2.237860052348156E-5</v>
      </c>
      <c r="HS17" s="45">
        <f t="shared" si="27"/>
        <v>-7.4665439361539584E-4</v>
      </c>
      <c r="HT17" s="45">
        <f t="shared" si="28"/>
        <v>-2.2912341234855487E-3</v>
      </c>
      <c r="HU17" s="45">
        <f t="shared" si="29"/>
        <v>7.3977315658107115E-5</v>
      </c>
      <c r="HV17" s="45">
        <f t="shared" si="30"/>
        <v>-2.0939803188935934E-3</v>
      </c>
      <c r="HW17" s="45">
        <f t="shared" si="31"/>
        <v>-5.2082477693775202E-7</v>
      </c>
      <c r="HX17" s="45">
        <f t="shared" si="32"/>
        <v>-1.2706058500221303E-3</v>
      </c>
      <c r="HY17" s="45">
        <f t="shared" si="33"/>
        <v>1.3394026528246882E-5</v>
      </c>
      <c r="HZ17" s="45">
        <f t="shared" si="34"/>
        <v>-1.4104163836196946E-2</v>
      </c>
      <c r="IA17" s="45">
        <f t="shared" si="35"/>
        <v>-1.1457313567655123E-4</v>
      </c>
      <c r="IB17" s="45">
        <f t="shared" si="36"/>
        <v>0.12762423025406297</v>
      </c>
      <c r="IC17" s="45">
        <f t="shared" si="37"/>
        <v>-3.4491742265697873E-5</v>
      </c>
      <c r="ID17" s="45">
        <f t="shared" si="38"/>
        <v>-4.1871576452339344E-3</v>
      </c>
      <c r="IE17" s="45">
        <f t="shared" si="39"/>
        <v>4.6278729391942748E-7</v>
      </c>
      <c r="IF17" s="45">
        <f t="shared" si="40"/>
        <v>-7.064116568448243E-4</v>
      </c>
      <c r="IG17" s="45">
        <f t="shared" si="41"/>
        <v>0</v>
      </c>
      <c r="IH17" s="45">
        <f t="shared" si="42"/>
        <v>1.3865448052873695E-5</v>
      </c>
      <c r="II17" s="45">
        <f t="shared" si="43"/>
        <v>-8.8574042293286565E-6</v>
      </c>
      <c r="IJ17" s="45">
        <f t="shared" si="44"/>
        <v>-1.138411283195014E-6</v>
      </c>
      <c r="IK17" s="45">
        <f t="shared" si="45"/>
        <v>-2.9248929181919129E-5</v>
      </c>
      <c r="IL17" s="45">
        <f t="shared" si="46"/>
        <v>6.7411031247294127E-6</v>
      </c>
      <c r="IM17" s="45">
        <f t="shared" si="47"/>
        <v>-8.6073351817271111E-6</v>
      </c>
      <c r="IN17" s="45">
        <f t="shared" si="48"/>
        <v>5.0549633285246021E-5</v>
      </c>
      <c r="IO17" s="45">
        <f t="shared" si="49"/>
        <v>0</v>
      </c>
      <c r="IP17" s="45">
        <f t="shared" si="50"/>
        <v>0</v>
      </c>
      <c r="IQ17" s="45">
        <f t="shared" si="51"/>
        <v>0</v>
      </c>
      <c r="IR17" s="45">
        <f t="shared" si="52"/>
        <v>-3.4407809898326272E-5</v>
      </c>
      <c r="IS17" s="45">
        <f t="shared" si="53"/>
        <v>1.907296652974407E-5</v>
      </c>
      <c r="IT17" s="45">
        <f t="shared" si="54"/>
        <v>6.1887245406476492E-6</v>
      </c>
      <c r="IU17" s="45">
        <f t="shared" si="55"/>
        <v>0</v>
      </c>
      <c r="IV17" s="45">
        <f t="shared" si="56"/>
        <v>-1.3411591109424022E-5</v>
      </c>
      <c r="IW17" s="45">
        <f t="shared" si="57"/>
        <v>-1.0452781012592314E-5</v>
      </c>
      <c r="IX17" s="45">
        <f t="shared" si="58"/>
        <v>3.1115695584623283E-5</v>
      </c>
      <c r="IY17" s="45">
        <f t="shared" si="59"/>
        <v>1.9691593279222004E-6</v>
      </c>
      <c r="IZ17" s="45">
        <f t="shared" si="60"/>
        <v>0</v>
      </c>
      <c r="JA17" s="45">
        <f t="shared" si="61"/>
        <v>-1.5479510328205065E-6</v>
      </c>
      <c r="JB17" s="45">
        <f t="shared" si="62"/>
        <v>-1.4268484290323116E-6</v>
      </c>
      <c r="JC17" s="45">
        <f t="shared" si="63"/>
        <v>-7.9292292847731917E-4</v>
      </c>
      <c r="JD17" s="45">
        <f t="shared" si="64"/>
        <v>1.7724126065063935E-6</v>
      </c>
      <c r="JE17" s="45">
        <f t="shared" si="65"/>
        <v>3.7576841822299098E-6</v>
      </c>
      <c r="JF17" s="45">
        <f t="shared" si="66"/>
        <v>-3.5839884374181519E-4</v>
      </c>
      <c r="JG17" s="45">
        <f t="shared" si="67"/>
        <v>-2.6078763845231946E-5</v>
      </c>
    </row>
    <row r="18" spans="1:267" x14ac:dyDescent="0.25">
      <c r="A18" s="22" t="s">
        <v>17</v>
      </c>
      <c r="B18" s="109">
        <v>53704.509697000001</v>
      </c>
      <c r="C18" s="109">
        <v>580.37810271000001</v>
      </c>
      <c r="D18" s="109">
        <v>17560.614147</v>
      </c>
      <c r="E18" s="109">
        <v>12388.183464</v>
      </c>
      <c r="F18" s="109">
        <v>7359.6893706000001</v>
      </c>
      <c r="G18" s="109">
        <v>10891.551485</v>
      </c>
      <c r="H18" s="109">
        <v>43698.517481000003</v>
      </c>
      <c r="I18" s="109">
        <v>40.111960054999997</v>
      </c>
      <c r="J18" s="109">
        <v>12.915368111999999</v>
      </c>
      <c r="K18" s="109">
        <v>2.5241000197000001</v>
      </c>
      <c r="L18" s="109">
        <v>1.2302311886999999</v>
      </c>
      <c r="M18" s="109">
        <v>87.518693130000003</v>
      </c>
      <c r="N18" s="109">
        <v>2.7055534400000001E-2</v>
      </c>
      <c r="O18" s="109">
        <v>10.461729021</v>
      </c>
      <c r="P18" s="109">
        <v>0.1967322551</v>
      </c>
      <c r="Q18" s="109">
        <v>6.1827081595999998</v>
      </c>
      <c r="R18" s="109">
        <v>7.9643536869</v>
      </c>
      <c r="S18" s="109">
        <v>139.08600329000001</v>
      </c>
      <c r="T18" s="109">
        <v>2.1862780402999999</v>
      </c>
      <c r="U18" s="109">
        <v>49.050657270000002</v>
      </c>
      <c r="V18" s="109">
        <v>1.3446913431</v>
      </c>
      <c r="W18" s="109">
        <v>0.35877584169999999</v>
      </c>
      <c r="X18" s="109">
        <v>9.7093511999999997E-6</v>
      </c>
      <c r="Y18" s="109">
        <v>2.4470960000000001E-4</v>
      </c>
      <c r="Z18" s="109">
        <v>0.97507463000000005</v>
      </c>
      <c r="AA18" s="109">
        <v>140.47801433000001</v>
      </c>
      <c r="AB18" s="109">
        <v>815.36510317</v>
      </c>
      <c r="AC18" s="109">
        <v>0.53898493000000003</v>
      </c>
      <c r="AD18" s="109">
        <v>0.56417563240000002</v>
      </c>
      <c r="AE18" s="109">
        <v>3.3344999999999998E-3</v>
      </c>
      <c r="AF18" s="109">
        <v>8.2099509920999996</v>
      </c>
      <c r="AG18" s="109">
        <v>1.4128174600000001</v>
      </c>
      <c r="AH18" s="109">
        <v>20.929387152</v>
      </c>
      <c r="AI18" s="109">
        <v>92.670359439999999</v>
      </c>
      <c r="AJ18" s="109">
        <v>1215.8622985</v>
      </c>
      <c r="AK18" s="109">
        <v>112.65960475999999</v>
      </c>
      <c r="AL18" s="109">
        <v>14.384715662</v>
      </c>
      <c r="AM18" s="109">
        <v>6.8374240896999998</v>
      </c>
      <c r="AN18" s="109">
        <v>0.1629781659</v>
      </c>
      <c r="AO18" s="109">
        <v>0.2524963039</v>
      </c>
      <c r="AP18" s="109">
        <v>0.32210032</v>
      </c>
      <c r="AQ18" s="109">
        <v>522.55377507000003</v>
      </c>
      <c r="AR18" s="109">
        <v>12.216691203</v>
      </c>
      <c r="AS18" s="109">
        <v>0.48540384879999998</v>
      </c>
      <c r="AT18" s="109">
        <v>79.954803257999998</v>
      </c>
      <c r="AU18" s="109">
        <v>166.1779525</v>
      </c>
      <c r="AV18" s="109">
        <v>4.3808161524999996</v>
      </c>
      <c r="AW18" s="109">
        <v>9.4509205999999996E-7</v>
      </c>
      <c r="AX18" s="109">
        <v>5.5824700000000001E-5</v>
      </c>
      <c r="AY18" s="109">
        <v>1.16657E-3</v>
      </c>
      <c r="AZ18" s="109">
        <v>4.2678950000000002E-4</v>
      </c>
      <c r="BA18" s="109">
        <v>1.6119370500000001E-2</v>
      </c>
      <c r="BB18" s="109">
        <v>5.2439697999999996E-3</v>
      </c>
      <c r="BD18" s="109">
        <v>73.93422228</v>
      </c>
      <c r="BE18" s="109">
        <v>8.04502308</v>
      </c>
      <c r="BF18" s="109">
        <v>2.5721765310000002</v>
      </c>
      <c r="BG18" s="109">
        <v>283.05062520000001</v>
      </c>
      <c r="BH18" s="109">
        <v>9.0199000000000008E-3</v>
      </c>
      <c r="BI18" s="109">
        <v>31.704784764999999</v>
      </c>
      <c r="BJ18" s="109">
        <v>30.753641517999998</v>
      </c>
      <c r="BK18" s="109">
        <v>31.158678754</v>
      </c>
      <c r="BL18" s="109">
        <v>288.90889358999999</v>
      </c>
      <c r="BM18" s="109">
        <v>7.3178902664000001</v>
      </c>
      <c r="BN18" s="109">
        <v>254.6676736</v>
      </c>
      <c r="BO18" s="109">
        <v>4.1919402999999996E-3</v>
      </c>
      <c r="BQ18" s="109" t="s">
        <v>17</v>
      </c>
      <c r="BR18" s="109">
        <v>16.4609399019363</v>
      </c>
      <c r="BS18" s="109">
        <v>1256.05846585584</v>
      </c>
      <c r="BT18" s="109">
        <v>8.0450282544795293</v>
      </c>
      <c r="BU18" s="109">
        <v>12.9071187574707</v>
      </c>
      <c r="BV18" s="109">
        <v>2.57217615106345</v>
      </c>
      <c r="BW18" s="109">
        <v>2.524095863751</v>
      </c>
      <c r="BX18" s="109">
        <v>50.9858717820862</v>
      </c>
      <c r="BY18" s="109">
        <v>40.097159994141499</v>
      </c>
      <c r="BZ18" s="109">
        <v>59.084356241257801</v>
      </c>
      <c r="CA18" s="109">
        <v>20.3539696883898</v>
      </c>
      <c r="CB18" s="109">
        <v>0.50383349144731304</v>
      </c>
      <c r="CC18" s="109">
        <v>0.72503076381303799</v>
      </c>
      <c r="CD18" s="109">
        <v>87.517880043380799</v>
      </c>
      <c r="CE18" s="109">
        <v>4.1919659901409403E-3</v>
      </c>
      <c r="CF18" s="109">
        <v>8.6394526264874406E-3</v>
      </c>
      <c r="CG18" s="109">
        <v>1.8358808835364299E-2</v>
      </c>
      <c r="CH18" s="109">
        <v>2.44705528781891E-4</v>
      </c>
      <c r="CI18" s="109">
        <v>10.46160634826</v>
      </c>
      <c r="CJ18" s="109">
        <v>4.7215123008041197E-2</v>
      </c>
      <c r="CK18" s="109">
        <v>0.149514068088207</v>
      </c>
      <c r="CL18" s="109">
        <v>6.1827004730651502</v>
      </c>
      <c r="CM18" s="109">
        <v>283.04990343806702</v>
      </c>
      <c r="CN18" s="109">
        <v>110303.312520222</v>
      </c>
      <c r="CO18" s="109">
        <v>7.96436665063798</v>
      </c>
      <c r="CP18" s="109">
        <v>9.0183940343590598E-3</v>
      </c>
      <c r="CQ18" s="109">
        <v>0.62936546684317796</v>
      </c>
      <c r="CR18" s="109">
        <v>1.5408614731096399</v>
      </c>
      <c r="CS18" s="109">
        <v>139.08616629701001</v>
      </c>
      <c r="CT18" s="109">
        <v>49.051048317085701</v>
      </c>
      <c r="CU18" s="109">
        <v>92.668975178838295</v>
      </c>
      <c r="CV18" s="109">
        <v>1.3446836760674401</v>
      </c>
      <c r="CW18" s="109">
        <v>0.48540663297059899</v>
      </c>
      <c r="CX18" s="109">
        <v>6.8374277301138902</v>
      </c>
      <c r="CY18" s="109">
        <v>79.954403823026695</v>
      </c>
      <c r="CZ18" s="109">
        <v>53700.932085138098</v>
      </c>
      <c r="DA18" s="109">
        <v>0.35876885647949402</v>
      </c>
      <c r="DB18" s="109">
        <v>9.7098457035334902E-6</v>
      </c>
      <c r="DC18" s="109">
        <v>0.95115028356950704</v>
      </c>
      <c r="DD18" s="109">
        <v>23.7173051803105</v>
      </c>
      <c r="DE18" s="109">
        <v>1.51027684540638</v>
      </c>
      <c r="DF18" s="109">
        <v>3.5089946923725399E-2</v>
      </c>
      <c r="DG18" s="109">
        <v>5.4003270556721903</v>
      </c>
      <c r="DH18" s="109">
        <v>9.0722024724836106E-2</v>
      </c>
      <c r="DI18" s="109">
        <v>754.92542510657597</v>
      </c>
      <c r="DJ18" s="109">
        <v>569.32878159582401</v>
      </c>
      <c r="DK18" s="109">
        <v>126.03846745120001</v>
      </c>
      <c r="DL18" s="109">
        <v>31.155759218356302</v>
      </c>
      <c r="DM18" s="109">
        <v>27396.5692744267</v>
      </c>
      <c r="DN18" s="109">
        <v>0.97506854707684298</v>
      </c>
      <c r="DO18" s="109">
        <v>10.6275613621776</v>
      </c>
      <c r="DP18" s="109">
        <v>140.33177492736499</v>
      </c>
      <c r="DQ18" s="109">
        <v>140.33177492736499</v>
      </c>
      <c r="DR18" s="109">
        <v>814.375441473195</v>
      </c>
      <c r="DS18" s="109">
        <v>0.53898675480624003</v>
      </c>
      <c r="DT18" s="109">
        <v>288.905359700031</v>
      </c>
      <c r="DU18" s="109">
        <v>0.155473125588594</v>
      </c>
      <c r="DV18" s="109">
        <v>0.37073000340492601</v>
      </c>
      <c r="DW18" s="109">
        <v>0</v>
      </c>
      <c r="DX18" s="109">
        <v>3.33467534185418E-3</v>
      </c>
      <c r="DY18" s="109">
        <v>269.63021404613602</v>
      </c>
      <c r="DZ18" s="109">
        <v>9.9566187045195491</v>
      </c>
      <c r="EA18" s="109">
        <v>799.01029607385306</v>
      </c>
      <c r="EB18" s="109">
        <v>83.102275772427902</v>
      </c>
      <c r="EC18" s="109">
        <v>2.1340803814045501</v>
      </c>
      <c r="ED18" s="109">
        <v>6.0739671783677798</v>
      </c>
      <c r="EE18" s="109">
        <v>1.4127953816641501</v>
      </c>
      <c r="EF18" s="109">
        <v>6.8971970462380003</v>
      </c>
      <c r="EG18" s="109">
        <v>14.003396763357101</v>
      </c>
      <c r="EH18" s="109">
        <v>1225.8749532336101</v>
      </c>
      <c r="EI18" s="109">
        <v>7.3179255938582601</v>
      </c>
      <c r="EJ18" s="109">
        <v>112.656519262961</v>
      </c>
      <c r="EK18" s="109">
        <v>580.36487499683005</v>
      </c>
      <c r="EL18" s="109">
        <v>0</v>
      </c>
      <c r="EM18" s="109">
        <v>5.8966231238543401</v>
      </c>
      <c r="EN18" s="109">
        <v>8.4853571404451191</v>
      </c>
      <c r="EO18" s="109">
        <v>47282.051405640501</v>
      </c>
      <c r="EP18" s="109">
        <v>15802.700936070099</v>
      </c>
      <c r="EQ18" s="109">
        <v>1755.8562231498499</v>
      </c>
      <c r="ER18" s="109">
        <v>17558.557159219999</v>
      </c>
      <c r="ES18" s="109">
        <v>0.28926759005929198</v>
      </c>
      <c r="ET18" s="109">
        <v>399.26517007512399</v>
      </c>
      <c r="EU18" s="109">
        <v>4.3807722174303301</v>
      </c>
      <c r="EV18" s="109">
        <v>9.4509641583580296E-7</v>
      </c>
      <c r="EW18" s="109">
        <v>5.5824584401197302E-5</v>
      </c>
      <c r="EX18" s="109">
        <v>1.16659582113901E-3</v>
      </c>
      <c r="EY18" s="109">
        <v>4.2679311659892698E-4</v>
      </c>
      <c r="EZ18" s="109">
        <v>1.6119167587589699E-2</v>
      </c>
      <c r="FA18" s="109">
        <v>5.2438259244987299E-3</v>
      </c>
      <c r="FB18" s="109">
        <v>0</v>
      </c>
      <c r="FC18" s="109">
        <v>73.9339193663657</v>
      </c>
      <c r="FD18" s="109">
        <v>258.44052164512198</v>
      </c>
      <c r="FE18" s="109">
        <v>4574.2397739169601</v>
      </c>
      <c r="FF18" s="109">
        <v>193.32447474973199</v>
      </c>
      <c r="FG18" s="109">
        <v>172.14125793024499</v>
      </c>
      <c r="FH18" s="109">
        <v>225.17783605108099</v>
      </c>
      <c r="FI18" s="109">
        <v>120.89912963887799</v>
      </c>
      <c r="FJ18" s="109">
        <v>69.770805994925993</v>
      </c>
      <c r="FK18" s="109">
        <v>3.7566815201987201E-2</v>
      </c>
      <c r="FL18" s="109">
        <v>163.02437609630601</v>
      </c>
      <c r="FM18" s="109">
        <v>12383.082024060201</v>
      </c>
      <c r="FN18" s="109">
        <v>7357.1819866741698</v>
      </c>
      <c r="FO18" s="109">
        <v>5025.9000373860799</v>
      </c>
      <c r="FP18" s="109">
        <v>37.8844641463537</v>
      </c>
      <c r="FQ18" s="109">
        <v>6.04403181542407</v>
      </c>
      <c r="FR18" s="109">
        <v>3299.9930657847399</v>
      </c>
      <c r="FS18" s="109">
        <v>167.09308420817601</v>
      </c>
      <c r="FT18" s="109">
        <v>412.50509618383199</v>
      </c>
      <c r="FU18" s="109">
        <v>58.086193230358802</v>
      </c>
      <c r="FV18" s="109">
        <v>63.414066439056803</v>
      </c>
      <c r="FW18" s="109">
        <v>1033.2021165158101</v>
      </c>
      <c r="FX18" s="109">
        <v>0.162840378973583</v>
      </c>
      <c r="FY18" s="109">
        <v>391.67021230838498</v>
      </c>
      <c r="FZ18" s="109">
        <v>403.004767365357</v>
      </c>
      <c r="GA18" s="109">
        <v>620.30890966548702</v>
      </c>
      <c r="GB18" s="109">
        <v>52.867789213271102</v>
      </c>
      <c r="GC18" s="109">
        <v>0.25249606765853999</v>
      </c>
      <c r="GD18" s="109">
        <v>10891.0492744442</v>
      </c>
      <c r="GE18" s="109">
        <v>2662.9298687556702</v>
      </c>
      <c r="GF18" s="109">
        <v>254.66704069028901</v>
      </c>
      <c r="GG18" s="109">
        <v>29.652038449702999</v>
      </c>
      <c r="GH18" s="109">
        <v>177.087065419569</v>
      </c>
      <c r="GI18" s="109">
        <v>3161.4902563757901</v>
      </c>
      <c r="GJ18" s="109">
        <v>522.54557392167203</v>
      </c>
      <c r="GK18" s="109">
        <v>0.32209751087427602</v>
      </c>
      <c r="GL18" s="109">
        <v>12.216666144107201</v>
      </c>
      <c r="GM18" s="109">
        <v>0.625302775377932</v>
      </c>
      <c r="GN18" s="109">
        <v>1613.5440685313899</v>
      </c>
      <c r="GO18" s="109">
        <v>43696.0655702109</v>
      </c>
      <c r="GP18" s="109">
        <v>166.17327315595901</v>
      </c>
      <c r="GQ18" s="109">
        <v>1940.5005785861099</v>
      </c>
      <c r="GS18" s="30">
        <f t="shared" si="1"/>
        <v>0</v>
      </c>
      <c r="GT18" s="45">
        <f t="shared" si="2"/>
        <v>-6.6616600395164358E-5</v>
      </c>
      <c r="GU18" s="45">
        <f t="shared" si="3"/>
        <v>-2.2791544181609841E-5</v>
      </c>
      <c r="GV18" s="45">
        <f t="shared" si="4"/>
        <v>-1.171364374150998E-4</v>
      </c>
      <c r="GW18" s="45">
        <f t="shared" si="5"/>
        <v>-4.1179886902901076E-4</v>
      </c>
      <c r="GX18" s="45">
        <f t="shared" si="6"/>
        <v>-3.4069154274996786E-4</v>
      </c>
      <c r="GY18" s="45">
        <f t="shared" si="7"/>
        <v>-4.6110102540643461E-5</v>
      </c>
      <c r="GZ18" s="45">
        <f t="shared" si="8"/>
        <v>-5.6109701894782219E-5</v>
      </c>
      <c r="HA18" s="75">
        <f t="shared" si="9"/>
        <v>-3.689687773473214E-4</v>
      </c>
      <c r="HB18" s="75">
        <f t="shared" si="10"/>
        <v>-6.3872391849479986E-4</v>
      </c>
      <c r="HC18" s="75">
        <f t="shared" si="11"/>
        <v>-1.6465072570875569E-6</v>
      </c>
      <c r="HD18" s="75">
        <f t="shared" si="12"/>
        <v>-1.1111191556550785E-3</v>
      </c>
      <c r="HE18" s="75">
        <f t="shared" si="13"/>
        <v>-9.2904337362026387E-6</v>
      </c>
      <c r="HF18" s="75">
        <f t="shared" si="14"/>
        <v>-2.1168658989142359E-3</v>
      </c>
      <c r="HG18" s="75">
        <f t="shared" si="15"/>
        <v>-1.172585714594997E-5</v>
      </c>
      <c r="HH18" s="75">
        <f t="shared" si="16"/>
        <v>-1.557448599490736E-5</v>
      </c>
      <c r="HI18" s="75">
        <f t="shared" si="17"/>
        <v>-1.2432310649451808E-6</v>
      </c>
      <c r="HJ18" s="75">
        <f t="shared" si="18"/>
        <v>1.6277200247033896E-6</v>
      </c>
      <c r="HK18" s="75">
        <f t="shared" si="19"/>
        <v>1.1719871600751318E-6</v>
      </c>
      <c r="HL18" s="75">
        <f t="shared" si="20"/>
        <v>-7.3417470474064833E-3</v>
      </c>
      <c r="HM18" s="75">
        <f t="shared" si="21"/>
        <v>7.9723108203595686E-6</v>
      </c>
      <c r="HN18" s="75">
        <f t="shared" si="22"/>
        <v>-5.7017044091831787E-6</v>
      </c>
      <c r="HO18" s="75">
        <f t="shared" si="23"/>
        <v>-1.946959548018456E-5</v>
      </c>
      <c r="HP18" s="75">
        <f t="shared" si="24"/>
        <v>5.0930646477230061E-5</v>
      </c>
      <c r="HQ18" s="75">
        <f t="shared" si="25"/>
        <v>-1.6636936634285571E-5</v>
      </c>
      <c r="HR18" s="75">
        <f t="shared" si="26"/>
        <v>-6.2384180348012468E-6</v>
      </c>
      <c r="HS18" s="45">
        <f t="shared" si="27"/>
        <v>-1.0410127401963699E-3</v>
      </c>
      <c r="HT18" s="45">
        <f t="shared" si="28"/>
        <v>-1.21376508874045E-3</v>
      </c>
      <c r="HU18" s="45">
        <f t="shared" si="29"/>
        <v>3.3856349935476072E-6</v>
      </c>
      <c r="HV18" s="45">
        <f t="shared" si="30"/>
        <v>-7.190814015963793E-4</v>
      </c>
      <c r="HW18" s="45">
        <f t="shared" si="31"/>
        <v>5.2584151800932139E-5</v>
      </c>
      <c r="HX18" s="45">
        <f t="shared" si="32"/>
        <v>-2.3184454200771476E-4</v>
      </c>
      <c r="HY18" s="45">
        <f t="shared" si="33"/>
        <v>-1.5627168034853852E-5</v>
      </c>
      <c r="HZ18" s="45">
        <f t="shared" si="34"/>
        <v>-1.3757374831755605E-3</v>
      </c>
      <c r="IA18" s="45">
        <f t="shared" si="35"/>
        <v>-1.4937474830880491E-5</v>
      </c>
      <c r="IB18" s="45">
        <f t="shared" si="36"/>
        <v>8.2350236091395142E-3</v>
      </c>
      <c r="IC18" s="45">
        <f t="shared" si="37"/>
        <v>-2.7387785050092872E-5</v>
      </c>
      <c r="ID18" s="45">
        <f t="shared" si="38"/>
        <v>-1.9016001183579264E-4</v>
      </c>
      <c r="IE18" s="45">
        <f t="shared" si="39"/>
        <v>5.3242476151535529E-7</v>
      </c>
      <c r="IF18" s="45">
        <f t="shared" si="40"/>
        <v>-8.4543181386359881E-4</v>
      </c>
      <c r="IG18" s="45">
        <f t="shared" si="41"/>
        <v>-9.3562343827025241E-7</v>
      </c>
      <c r="IH18" s="45">
        <f t="shared" si="42"/>
        <v>-8.7212757937629154E-6</v>
      </c>
      <c r="II18" s="45">
        <f t="shared" si="43"/>
        <v>-1.569436241638451E-5</v>
      </c>
      <c r="IJ18" s="45">
        <f t="shared" si="44"/>
        <v>-2.0512012935933113E-6</v>
      </c>
      <c r="IK18" s="45">
        <f t="shared" si="45"/>
        <v>5.7357818770818408E-6</v>
      </c>
      <c r="IL18" s="45">
        <f t="shared" si="46"/>
        <v>-4.9957595669957209E-6</v>
      </c>
      <c r="IM18" s="45">
        <f t="shared" si="47"/>
        <v>-2.8158633384258586E-5</v>
      </c>
      <c r="IN18" s="45">
        <f t="shared" si="48"/>
        <v>-1.0028969064226749E-5</v>
      </c>
      <c r="IO18" s="45">
        <f t="shared" si="49"/>
        <v>4.6089010662159056E-6</v>
      </c>
      <c r="IP18" s="45">
        <f t="shared" si="50"/>
        <v>-2.0707465100484959E-6</v>
      </c>
      <c r="IQ18" s="45">
        <f t="shared" si="51"/>
        <v>2.2134238845450994E-5</v>
      </c>
      <c r="IR18" s="45">
        <f t="shared" si="52"/>
        <v>8.4739641602389574E-6</v>
      </c>
      <c r="IS18" s="45">
        <f t="shared" si="53"/>
        <v>-1.258811008167597E-5</v>
      </c>
      <c r="IT18" s="45">
        <f t="shared" si="54"/>
        <v>-2.7436371061817225E-5</v>
      </c>
      <c r="IU18" s="45">
        <f t="shared" si="55"/>
        <v>0</v>
      </c>
      <c r="IV18" s="45">
        <f t="shared" si="56"/>
        <v>-4.0970693267464122E-6</v>
      </c>
      <c r="IW18" s="45">
        <f t="shared" si="57"/>
        <v>6.4319014101595764E-7</v>
      </c>
      <c r="IX18" s="45">
        <f t="shared" si="58"/>
        <v>-1.47710137948172E-7</v>
      </c>
      <c r="IY18" s="45">
        <f t="shared" si="59"/>
        <v>-2.5499393703284381E-6</v>
      </c>
      <c r="IZ18" s="45">
        <f t="shared" si="60"/>
        <v>-1.6696034778002815E-4</v>
      </c>
      <c r="JA18" s="45">
        <f t="shared" si="61"/>
        <v>2.7305533780888299E-6</v>
      </c>
      <c r="JB18" s="45">
        <f t="shared" si="62"/>
        <v>2.5861990225929535E-6</v>
      </c>
      <c r="JC18" s="45">
        <f t="shared" si="63"/>
        <v>-9.3698955169073958E-5</v>
      </c>
      <c r="JD18" s="45">
        <f t="shared" si="64"/>
        <v>-1.2231849027143145E-5</v>
      </c>
      <c r="JE18" s="45">
        <f t="shared" si="65"/>
        <v>4.827546871299235E-6</v>
      </c>
      <c r="JF18" s="45">
        <f t="shared" si="66"/>
        <v>-2.4852377297836625E-6</v>
      </c>
      <c r="JG18" s="45">
        <f t="shared" si="67"/>
        <v>6.1284605939580692E-6</v>
      </c>
    </row>
    <row r="19" spans="1:267" x14ac:dyDescent="0.25">
      <c r="A19" s="22" t="s">
        <v>18</v>
      </c>
      <c r="B19" s="109">
        <v>64133.625881</v>
      </c>
      <c r="C19" s="109">
        <v>9003.0757711000006</v>
      </c>
      <c r="D19" s="109">
        <v>72131.296493000002</v>
      </c>
      <c r="E19" s="109">
        <v>25226.441268999999</v>
      </c>
      <c r="F19" s="109">
        <v>15821.324197</v>
      </c>
      <c r="G19" s="109">
        <v>82027.228715000005</v>
      </c>
      <c r="H19" s="109">
        <v>46005.2552</v>
      </c>
      <c r="I19" s="109">
        <v>361.52400007</v>
      </c>
      <c r="J19" s="109">
        <v>53.015127018999998</v>
      </c>
      <c r="K19" s="109">
        <v>10.585098558</v>
      </c>
      <c r="L19" s="109">
        <v>0.4621536336</v>
      </c>
      <c r="M19" s="109">
        <v>254.64865728999999</v>
      </c>
      <c r="N19" s="109">
        <v>0.33856739460000002</v>
      </c>
      <c r="O19" s="109">
        <v>56.997097107000002</v>
      </c>
      <c r="P19" s="109">
        <v>0.41406390770000001</v>
      </c>
      <c r="Q19" s="109">
        <v>37.681776098</v>
      </c>
      <c r="R19" s="109">
        <v>63.539184626000001</v>
      </c>
      <c r="S19" s="109">
        <v>166.62654402999999</v>
      </c>
      <c r="T19" s="109">
        <v>0.66309118190000005</v>
      </c>
      <c r="U19" s="109">
        <v>98.843352886000005</v>
      </c>
      <c r="V19" s="109">
        <v>32.781787379000001</v>
      </c>
      <c r="W19" s="109">
        <v>3.8439711354999999</v>
      </c>
      <c r="X19" s="109">
        <v>0.62837973499999999</v>
      </c>
      <c r="Y19" s="109">
        <v>0.36363890469999999</v>
      </c>
      <c r="Z19" s="109">
        <v>20.61751885</v>
      </c>
      <c r="AA19" s="109">
        <v>314.56916321</v>
      </c>
      <c r="AB19" s="109">
        <v>834.03901246999999</v>
      </c>
      <c r="AC19" s="109">
        <v>0.39866882149999999</v>
      </c>
      <c r="AD19" s="109">
        <v>0.25696290199999999</v>
      </c>
      <c r="AE19" s="109">
        <v>6.1992395499999998E-2</v>
      </c>
      <c r="AF19" s="109">
        <v>3.3453618614999998</v>
      </c>
      <c r="AG19" s="109">
        <v>19.476893444000002</v>
      </c>
      <c r="AH19" s="109">
        <v>16.373996355999999</v>
      </c>
      <c r="AI19" s="109">
        <v>40.002633428999999</v>
      </c>
      <c r="AJ19" s="109">
        <v>5809.8154221000004</v>
      </c>
      <c r="AK19" s="109">
        <v>76.030867142000005</v>
      </c>
      <c r="AL19" s="109">
        <v>15.802092842</v>
      </c>
      <c r="AM19" s="109">
        <v>64.081313761000004</v>
      </c>
      <c r="AN19" s="109">
        <v>2.3923138664999999</v>
      </c>
      <c r="AO19" s="109">
        <v>0.129935622</v>
      </c>
      <c r="AP19" s="109">
        <v>2.1131399999999999E-3</v>
      </c>
      <c r="AQ19" s="109">
        <v>431.13714880999999</v>
      </c>
      <c r="AR19" s="109">
        <v>5.1889722699999998</v>
      </c>
      <c r="AS19" s="109">
        <v>1.5085990159</v>
      </c>
      <c r="AT19" s="109">
        <v>66.558820861000001</v>
      </c>
      <c r="AU19" s="109">
        <v>304.60842858000001</v>
      </c>
      <c r="AV19" s="109">
        <v>0.1157893874</v>
      </c>
      <c r="AZ19" s="109">
        <v>3.4193799999999998E-5</v>
      </c>
      <c r="BA19" s="109">
        <v>7.3760850000000001E-4</v>
      </c>
      <c r="BB19" s="109">
        <v>6.7486710000000004E-4</v>
      </c>
      <c r="BD19" s="109">
        <v>10.844344548</v>
      </c>
      <c r="BE19" s="109">
        <v>27.854796125</v>
      </c>
      <c r="BF19" s="109">
        <v>22.913929802999998</v>
      </c>
      <c r="BG19" s="109">
        <v>111.44517156000001</v>
      </c>
      <c r="BH19" s="109">
        <v>41.513675775000003</v>
      </c>
      <c r="BI19" s="109">
        <v>67.181584811999997</v>
      </c>
      <c r="BJ19" s="109">
        <v>65.166139260999998</v>
      </c>
      <c r="BK19" s="109">
        <v>89.227184444000002</v>
      </c>
      <c r="BL19" s="109">
        <v>2258.5053764999998</v>
      </c>
      <c r="BM19" s="109">
        <v>35.886610619000002</v>
      </c>
      <c r="BN19" s="109">
        <v>217.01492238</v>
      </c>
      <c r="BO19" s="109">
        <v>1.290752E-3</v>
      </c>
      <c r="BQ19" s="109" t="s">
        <v>18</v>
      </c>
      <c r="BR19" s="109">
        <v>22.125067656314801</v>
      </c>
      <c r="BS19" s="109">
        <v>1199.48693579105</v>
      </c>
      <c r="BT19" s="109">
        <v>27.854802129600198</v>
      </c>
      <c r="BU19" s="109">
        <v>53.0116138538529</v>
      </c>
      <c r="BV19" s="109">
        <v>22.913964437629598</v>
      </c>
      <c r="BW19" s="109">
        <v>10.585126955462201</v>
      </c>
      <c r="BX19" s="109">
        <v>362.92470101689202</v>
      </c>
      <c r="BY19" s="109">
        <v>361.51968050265799</v>
      </c>
      <c r="BZ19" s="109">
        <v>119.152457082016</v>
      </c>
      <c r="CA19" s="109">
        <v>527.06880812422401</v>
      </c>
      <c r="CB19" s="109">
        <v>0.18948231679469901</v>
      </c>
      <c r="CC19" s="109">
        <v>0.27266857089898999</v>
      </c>
      <c r="CD19" s="109">
        <v>254.645853668055</v>
      </c>
      <c r="CE19" s="109">
        <v>1.29078199641489E-3</v>
      </c>
      <c r="CF19" s="109">
        <v>0.108341687681079</v>
      </c>
      <c r="CG19" s="109">
        <v>0.23022497927820601</v>
      </c>
      <c r="CH19" s="109">
        <v>0.36361235637196199</v>
      </c>
      <c r="CI19" s="109">
        <v>56.996430703558303</v>
      </c>
      <c r="CJ19" s="109">
        <v>9.9371719608789905E-2</v>
      </c>
      <c r="CK19" s="109">
        <v>0.31467777822494802</v>
      </c>
      <c r="CL19" s="109">
        <v>37.681778989758698</v>
      </c>
      <c r="CM19" s="109">
        <v>111.445535549105</v>
      </c>
      <c r="CN19" s="109">
        <v>191591.283929775</v>
      </c>
      <c r="CO19" s="109">
        <v>63.539126804794698</v>
      </c>
      <c r="CP19" s="109">
        <v>41.514010490781601</v>
      </c>
      <c r="CQ19" s="109">
        <v>0.192229494711497</v>
      </c>
      <c r="CR19" s="109">
        <v>0.47063214265500403</v>
      </c>
      <c r="CS19" s="109">
        <v>166.62672724057401</v>
      </c>
      <c r="CT19" s="109">
        <v>98.841922271034704</v>
      </c>
      <c r="CU19" s="109">
        <v>40.002559792634898</v>
      </c>
      <c r="CV19" s="109">
        <v>32.781536564582602</v>
      </c>
      <c r="CW19" s="109">
        <v>1.5085715596648299</v>
      </c>
      <c r="CX19" s="109">
        <v>64.081620126272796</v>
      </c>
      <c r="CY19" s="109">
        <v>66.558768473453398</v>
      </c>
      <c r="CZ19" s="109">
        <v>64131.085459315902</v>
      </c>
      <c r="DA19" s="109">
        <v>3.8439400644900501</v>
      </c>
      <c r="DB19" s="109">
        <v>0.62836555724437704</v>
      </c>
      <c r="DC19" s="109">
        <v>2.0154340129080599</v>
      </c>
      <c r="DD19" s="109">
        <v>50.256092527984897</v>
      </c>
      <c r="DE19" s="109">
        <v>3.2002668584687801</v>
      </c>
      <c r="DF19" s="109">
        <v>7.4354690608861407E-2</v>
      </c>
      <c r="DG19" s="109">
        <v>11.4431464089463</v>
      </c>
      <c r="DH19" s="109">
        <v>0.19223796028373499</v>
      </c>
      <c r="DI19" s="109">
        <v>1498.1409695390601</v>
      </c>
      <c r="DJ19" s="109">
        <v>1069.5533105074801</v>
      </c>
      <c r="DK19" s="109">
        <v>470.857054571373</v>
      </c>
      <c r="DL19" s="109">
        <v>89.225334315928905</v>
      </c>
      <c r="DM19" s="109">
        <v>348.13198865047701</v>
      </c>
      <c r="DN19" s="109">
        <v>20.6175288136426</v>
      </c>
      <c r="DO19" s="109">
        <v>15.5886645677095</v>
      </c>
      <c r="DP19" s="109">
        <v>314.53863916204398</v>
      </c>
      <c r="DQ19" s="109">
        <v>314.53863916204398</v>
      </c>
      <c r="DR19" s="109">
        <v>833.91017434094999</v>
      </c>
      <c r="DS19" s="109">
        <v>0.39866690077547301</v>
      </c>
      <c r="DT19" s="109">
        <v>2258.4420271406402</v>
      </c>
      <c r="DU19" s="109">
        <v>7.9096686471375202E-2</v>
      </c>
      <c r="DV19" s="109">
        <v>0.15671754383483699</v>
      </c>
      <c r="DW19" s="109">
        <v>0</v>
      </c>
      <c r="DX19" s="109">
        <v>6.1993239388878699E-2</v>
      </c>
      <c r="DY19" s="109">
        <v>401.89135421893599</v>
      </c>
      <c r="DZ19" s="109">
        <v>45.015868014040798</v>
      </c>
      <c r="EA19" s="109">
        <v>2338.2873264862001</v>
      </c>
      <c r="EB19" s="109">
        <v>116.546556520764</v>
      </c>
      <c r="EC19" s="109">
        <v>0.86975462994791597</v>
      </c>
      <c r="ED19" s="109">
        <v>2.4754320098425202</v>
      </c>
      <c r="EE19" s="109">
        <v>19.476881976056799</v>
      </c>
      <c r="EF19" s="109">
        <v>5.3998843381521802</v>
      </c>
      <c r="EG19" s="109">
        <v>10.963393871328201</v>
      </c>
      <c r="EH19" s="109">
        <v>5834.7362498694401</v>
      </c>
      <c r="EI19" s="109">
        <v>35.886580831763801</v>
      </c>
      <c r="EJ19" s="109">
        <v>76.029373658946795</v>
      </c>
      <c r="EK19" s="109">
        <v>9003.0126365515098</v>
      </c>
      <c r="EL19" s="109">
        <v>0</v>
      </c>
      <c r="EM19" s="109">
        <v>6.4778820981596796</v>
      </c>
      <c r="EN19" s="109">
        <v>9.3218212154720401</v>
      </c>
      <c r="EO19" s="109">
        <v>55806.125217849702</v>
      </c>
      <c r="EP19" s="109">
        <v>64914.986080338596</v>
      </c>
      <c r="EQ19" s="109">
        <v>7212.7685839752703</v>
      </c>
      <c r="ER19" s="109">
        <v>72127.754664313907</v>
      </c>
      <c r="ES19" s="109">
        <v>0.69416566227527299</v>
      </c>
      <c r="ET19" s="109">
        <v>1912.2817012253199</v>
      </c>
      <c r="EU19" s="109">
        <v>0.11578325154675601</v>
      </c>
      <c r="EV19" s="109">
        <v>0</v>
      </c>
      <c r="EW19" s="109">
        <v>0</v>
      </c>
      <c r="EX19" s="109">
        <v>0</v>
      </c>
      <c r="EY19" s="109">
        <v>3.4194421997718201E-5</v>
      </c>
      <c r="EZ19" s="109">
        <v>7.37629791119144E-4</v>
      </c>
      <c r="FA19" s="109">
        <v>6.7487396713339603E-4</v>
      </c>
      <c r="FB19" s="109">
        <v>0</v>
      </c>
      <c r="FC19" s="109">
        <v>10.844235069722499</v>
      </c>
      <c r="FD19" s="109">
        <v>246.13781319289799</v>
      </c>
      <c r="FE19" s="109">
        <v>17011.7596912876</v>
      </c>
      <c r="FF19" s="109">
        <v>180.63001710136299</v>
      </c>
      <c r="FG19" s="109">
        <v>201.132025964604</v>
      </c>
      <c r="FH19" s="109">
        <v>585.14178163439601</v>
      </c>
      <c r="FI19" s="109">
        <v>147.14945289108601</v>
      </c>
      <c r="FJ19" s="109">
        <v>170.790444300941</v>
      </c>
      <c r="FK19" s="109">
        <v>2.0979633113930099E-2</v>
      </c>
      <c r="FL19" s="109">
        <v>339.824666410269</v>
      </c>
      <c r="FM19" s="109">
        <v>25224.980380458899</v>
      </c>
      <c r="FN19" s="109">
        <v>15819.938603611799</v>
      </c>
      <c r="FO19" s="109">
        <v>9405.0417768470597</v>
      </c>
      <c r="FP19" s="109">
        <v>24.1733516927066</v>
      </c>
      <c r="FQ19" s="109">
        <v>5.8733776203982604</v>
      </c>
      <c r="FR19" s="109">
        <v>5939.8510558728303</v>
      </c>
      <c r="FS19" s="109">
        <v>491.04339448565702</v>
      </c>
      <c r="FT19" s="109">
        <v>1104.5498761322101</v>
      </c>
      <c r="FU19" s="109">
        <v>203.985274366308</v>
      </c>
      <c r="FV19" s="109">
        <v>109.366768860045</v>
      </c>
      <c r="FW19" s="109">
        <v>2765.7478918632901</v>
      </c>
      <c r="FX19" s="109">
        <v>2.3903730518235502</v>
      </c>
      <c r="FY19" s="109">
        <v>1632.6005710955501</v>
      </c>
      <c r="FZ19" s="109">
        <v>910.36647131346001</v>
      </c>
      <c r="GA19" s="109">
        <v>2374.9368761536998</v>
      </c>
      <c r="GB19" s="109">
        <v>19.2380637556526</v>
      </c>
      <c r="GC19" s="109">
        <v>0.129937233428707</v>
      </c>
      <c r="GD19" s="109">
        <v>82027.097219023897</v>
      </c>
      <c r="GE19" s="109">
        <v>10719.3683395889</v>
      </c>
      <c r="GF19" s="109">
        <v>217.01550304145101</v>
      </c>
      <c r="GG19" s="109">
        <v>0.16175015226442299</v>
      </c>
      <c r="GH19" s="109">
        <v>2839.0365652861601</v>
      </c>
      <c r="GI19" s="109">
        <v>3504.3148374642601</v>
      </c>
      <c r="GJ19" s="109">
        <v>431.13006042418499</v>
      </c>
      <c r="GK19" s="109">
        <v>2.1133286057860201E-3</v>
      </c>
      <c r="GL19" s="109">
        <v>5.1889838688758196</v>
      </c>
      <c r="GM19" s="109">
        <v>5.6302347727839503</v>
      </c>
      <c r="GN19" s="109">
        <v>3464.0730613749502</v>
      </c>
      <c r="GO19" s="109">
        <v>46002.738645149497</v>
      </c>
      <c r="GP19" s="109">
        <v>304.60591451426899</v>
      </c>
      <c r="GQ19" s="109">
        <v>1488.4083117021</v>
      </c>
      <c r="GS19" s="30">
        <f t="shared" si="1"/>
        <v>0</v>
      </c>
      <c r="GT19" s="45">
        <f t="shared" si="2"/>
        <v>-3.9611384031392818E-5</v>
      </c>
      <c r="GU19" s="45">
        <f t="shared" si="3"/>
        <v>-7.0125532757863147E-6</v>
      </c>
      <c r="GV19" s="45">
        <f t="shared" si="4"/>
        <v>-4.9102523568790656E-5</v>
      </c>
      <c r="GW19" s="45">
        <f t="shared" si="5"/>
        <v>-5.7911003994649434E-5</v>
      </c>
      <c r="GX19" s="45">
        <f t="shared" si="6"/>
        <v>-8.7577586486928662E-5</v>
      </c>
      <c r="GY19" s="45">
        <f t="shared" si="7"/>
        <v>-1.6030771509351028E-6</v>
      </c>
      <c r="GZ19" s="45">
        <f t="shared" si="8"/>
        <v>-5.4701464855755672E-5</v>
      </c>
      <c r="HA19" s="75">
        <f t="shared" si="9"/>
        <v>-1.1948217383001661E-5</v>
      </c>
      <c r="HB19" s="75">
        <f t="shared" si="10"/>
        <v>-6.6267221161963357E-5</v>
      </c>
      <c r="HC19" s="75">
        <f t="shared" si="11"/>
        <v>2.6827773066827217E-6</v>
      </c>
      <c r="HD19" s="75">
        <f t="shared" si="12"/>
        <v>-5.941544350971246E-6</v>
      </c>
      <c r="HE19" s="75">
        <f t="shared" si="13"/>
        <v>-1.1009765277492852E-5</v>
      </c>
      <c r="HF19" s="75">
        <f t="shared" si="14"/>
        <v>-2.1491753979275342E-6</v>
      </c>
      <c r="HG19" s="75">
        <f t="shared" si="15"/>
        <v>-1.1691883894499348E-5</v>
      </c>
      <c r="HH19" s="75">
        <f t="shared" si="16"/>
        <v>-3.4801068130166332E-5</v>
      </c>
      <c r="HI19" s="75">
        <f t="shared" si="17"/>
        <v>7.6741571041314104E-8</v>
      </c>
      <c r="HJ19" s="75">
        <f t="shared" si="18"/>
        <v>-9.1000861347508562E-7</v>
      </c>
      <c r="HK19" s="75">
        <f t="shared" si="19"/>
        <v>1.0995281399406298E-6</v>
      </c>
      <c r="HL19" s="75">
        <f t="shared" si="20"/>
        <v>-3.4617340686278421E-4</v>
      </c>
      <c r="HM19" s="75">
        <f t="shared" si="21"/>
        <v>-1.4473557639742679E-5</v>
      </c>
      <c r="HN19" s="75">
        <f t="shared" si="22"/>
        <v>-7.6510293505041287E-6</v>
      </c>
      <c r="HO19" s="75">
        <f t="shared" si="23"/>
        <v>-8.0830497562440336E-6</v>
      </c>
      <c r="HP19" s="75">
        <f t="shared" si="24"/>
        <v>-2.2562401098051323E-5</v>
      </c>
      <c r="HQ19" s="75">
        <f t="shared" si="25"/>
        <v>-7.3007391934322861E-5</v>
      </c>
      <c r="HR19" s="75">
        <f t="shared" si="26"/>
        <v>4.8326099145300936E-7</v>
      </c>
      <c r="HS19" s="45">
        <f t="shared" si="27"/>
        <v>-9.7034457047666538E-5</v>
      </c>
      <c r="HT19" s="45">
        <f t="shared" si="28"/>
        <v>-1.5447494316655821E-4</v>
      </c>
      <c r="HU19" s="45">
        <f t="shared" si="29"/>
        <v>-4.8178448461451943E-6</v>
      </c>
      <c r="HV19" s="45">
        <f t="shared" si="30"/>
        <v>-6.5783262308318586E-4</v>
      </c>
      <c r="HW19" s="45">
        <f t="shared" si="31"/>
        <v>1.3612780598229714E-5</v>
      </c>
      <c r="HX19" s="45">
        <f t="shared" si="32"/>
        <v>-5.2377505578743879E-5</v>
      </c>
      <c r="HY19" s="45">
        <f t="shared" si="33"/>
        <v>-5.887973477921974E-7</v>
      </c>
      <c r="HZ19" s="45">
        <f t="shared" si="34"/>
        <v>-6.5458341913524022E-4</v>
      </c>
      <c r="IA19" s="45">
        <f t="shared" si="35"/>
        <v>-1.840787937928851E-6</v>
      </c>
      <c r="IB19" s="45">
        <f t="shared" si="36"/>
        <v>4.2894353708111252E-3</v>
      </c>
      <c r="IC19" s="45">
        <f t="shared" si="37"/>
        <v>-1.9643114820991329E-5</v>
      </c>
      <c r="ID19" s="45">
        <f t="shared" si="38"/>
        <v>-1.5121594286097978E-4</v>
      </c>
      <c r="IE19" s="45">
        <f t="shared" si="39"/>
        <v>4.7808831437872796E-6</v>
      </c>
      <c r="IF19" s="45">
        <f t="shared" si="40"/>
        <v>-8.1127092210903551E-4</v>
      </c>
      <c r="IG19" s="45">
        <f t="shared" si="41"/>
        <v>1.2401746974351966E-5</v>
      </c>
      <c r="IH19" s="45">
        <f t="shared" si="42"/>
        <v>8.9253805247276323E-5</v>
      </c>
      <c r="II19" s="45">
        <f t="shared" si="43"/>
        <v>-1.6441139054151203E-5</v>
      </c>
      <c r="IJ19" s="45">
        <f t="shared" si="44"/>
        <v>2.2352934678155679E-6</v>
      </c>
      <c r="IK19" s="45">
        <f t="shared" si="45"/>
        <v>-1.8199823068098082E-5</v>
      </c>
      <c r="IL19" s="45">
        <f t="shared" si="46"/>
        <v>-7.8708645864350867E-7</v>
      </c>
      <c r="IM19" s="45">
        <f t="shared" si="47"/>
        <v>-8.2534345577375729E-6</v>
      </c>
      <c r="IN19" s="45">
        <f t="shared" si="48"/>
        <v>-5.2991499322792716E-5</v>
      </c>
      <c r="IO19" s="45">
        <f t="shared" si="49"/>
        <v>0</v>
      </c>
      <c r="IP19" s="45">
        <f t="shared" si="50"/>
        <v>0</v>
      </c>
      <c r="IQ19" s="45">
        <f t="shared" si="51"/>
        <v>0</v>
      </c>
      <c r="IR19" s="45">
        <f t="shared" si="52"/>
        <v>1.8190365452308891E-5</v>
      </c>
      <c r="IS19" s="45">
        <f t="shared" si="53"/>
        <v>2.8865067503950603E-5</v>
      </c>
      <c r="IT19" s="45">
        <f t="shared" si="54"/>
        <v>1.0175534406697334E-5</v>
      </c>
      <c r="IU19" s="45">
        <f t="shared" si="55"/>
        <v>0</v>
      </c>
      <c r="IV19" s="45">
        <f t="shared" si="56"/>
        <v>-1.0095425962972262E-5</v>
      </c>
      <c r="IW19" s="45">
        <f t="shared" si="57"/>
        <v>2.1556791051167252E-7</v>
      </c>
      <c r="IX19" s="45">
        <f t="shared" si="58"/>
        <v>1.5115098063761877E-6</v>
      </c>
      <c r="IY19" s="45">
        <f t="shared" si="59"/>
        <v>3.2660823246269232E-6</v>
      </c>
      <c r="IZ19" s="45">
        <f t="shared" si="60"/>
        <v>8.062783536976483E-6</v>
      </c>
      <c r="JA19" s="45">
        <f t="shared" si="61"/>
        <v>-7.792730627655522E-7</v>
      </c>
      <c r="JB19" s="45">
        <f t="shared" si="62"/>
        <v>-6.2631771470711669E-7</v>
      </c>
      <c r="JC19" s="45">
        <f t="shared" si="63"/>
        <v>-2.0735026916141432E-5</v>
      </c>
      <c r="JD19" s="45">
        <f t="shared" si="64"/>
        <v>-2.8049240005678199E-5</v>
      </c>
      <c r="JE19" s="45">
        <f t="shared" si="65"/>
        <v>-8.300376014167901E-7</v>
      </c>
      <c r="JF19" s="45">
        <f t="shared" si="66"/>
        <v>2.6756752238166322E-6</v>
      </c>
      <c r="JG19" s="45">
        <f t="shared" si="67"/>
        <v>2.3239487438303624E-5</v>
      </c>
    </row>
    <row r="20" spans="1:267" x14ac:dyDescent="0.25">
      <c r="A20" s="22" t="s">
        <v>19</v>
      </c>
      <c r="B20" s="109">
        <v>6557.9925369000002</v>
      </c>
      <c r="C20" s="109">
        <v>346.07665550000002</v>
      </c>
      <c r="D20" s="109">
        <v>4800.1433851000002</v>
      </c>
      <c r="E20" s="109">
        <v>1700.0003515000001</v>
      </c>
      <c r="F20" s="109">
        <v>1379.5168111999999</v>
      </c>
      <c r="G20" s="109">
        <v>1628.0065414999999</v>
      </c>
      <c r="H20" s="109">
        <v>2039.7894311</v>
      </c>
      <c r="I20" s="109">
        <v>97.023091062000006</v>
      </c>
      <c r="J20" s="109">
        <v>11.190014038999999</v>
      </c>
      <c r="K20" s="109">
        <v>6.0049999999999999E-2</v>
      </c>
      <c r="L20" s="109">
        <v>7.3470592799999998E-2</v>
      </c>
      <c r="M20" s="109">
        <v>11.895182755</v>
      </c>
      <c r="N20" s="109">
        <v>3.7090791000000001E-3</v>
      </c>
      <c r="P20" s="109">
        <v>3.4827998499999999E-2</v>
      </c>
      <c r="Q20" s="109">
        <v>0.24336619779999999</v>
      </c>
      <c r="R20" s="109">
        <v>2.7042087249</v>
      </c>
      <c r="S20" s="109">
        <v>3.1575373199999999</v>
      </c>
      <c r="T20" s="109">
        <v>6.7807834100000006E-2</v>
      </c>
      <c r="U20" s="109">
        <v>0.4019621149</v>
      </c>
      <c r="V20" s="109">
        <v>0.13188210489999999</v>
      </c>
      <c r="W20" s="109">
        <v>5.8459999999999996E-3</v>
      </c>
      <c r="Z20" s="109">
        <v>4.2099999999999999E-2</v>
      </c>
      <c r="AA20" s="109">
        <v>53.451779791</v>
      </c>
      <c r="AB20" s="109">
        <v>158.59468534999999</v>
      </c>
      <c r="AD20" s="109">
        <v>3.3549311900000003E-2</v>
      </c>
      <c r="AF20" s="109">
        <v>0.3990249823</v>
      </c>
      <c r="AG20" s="109">
        <v>5.0000000000000001E-3</v>
      </c>
      <c r="AH20" s="109">
        <v>6.0362558647000002</v>
      </c>
      <c r="AI20" s="109">
        <v>1.0702662489000001</v>
      </c>
      <c r="AJ20" s="109">
        <v>535.66157993000002</v>
      </c>
      <c r="AK20" s="109">
        <v>2.7995055981000001</v>
      </c>
      <c r="AL20" s="109">
        <v>0.53486148700000002</v>
      </c>
      <c r="AM20" s="109">
        <v>2.2583232588</v>
      </c>
      <c r="AN20" s="109">
        <v>7.53260558E-2</v>
      </c>
      <c r="AQ20" s="109">
        <v>4.7023805130999996</v>
      </c>
      <c r="AR20" s="109">
        <v>3.4428890000000001</v>
      </c>
      <c r="AS20" s="109">
        <v>3.3321000000000003E-2</v>
      </c>
      <c r="AT20" s="109">
        <v>0.12170506289999999</v>
      </c>
      <c r="AU20" s="109">
        <v>10.792008153999999</v>
      </c>
      <c r="AV20" s="109">
        <v>2.25089136E-2</v>
      </c>
      <c r="AZ20" s="109">
        <v>3.5633952E-6</v>
      </c>
      <c r="BA20" s="109">
        <v>2.8021289999999999E-4</v>
      </c>
      <c r="BB20" s="109">
        <v>1.1752590000000001E-4</v>
      </c>
      <c r="BD20" s="109">
        <v>0.3943537916</v>
      </c>
      <c r="BF20" s="109">
        <v>3.0000000000000001E-6</v>
      </c>
      <c r="BG20" s="109">
        <v>5.2589999999999998E-3</v>
      </c>
      <c r="BK20" s="109">
        <v>0.37268497550000002</v>
      </c>
      <c r="BL20" s="109">
        <v>8.1863855295000008</v>
      </c>
      <c r="BM20" s="109">
        <v>5.4407565900000003E-2</v>
      </c>
      <c r="BN20" s="109">
        <v>39.347568445</v>
      </c>
      <c r="BO20" s="109">
        <v>2.2346529E-3</v>
      </c>
      <c r="BQ20" s="109" t="s">
        <v>19</v>
      </c>
      <c r="BR20" s="109">
        <v>3.9262682215372502</v>
      </c>
      <c r="BS20" s="109">
        <v>20.8420925186653</v>
      </c>
      <c r="BT20" s="109">
        <v>0</v>
      </c>
      <c r="BU20" s="109">
        <v>11.1900406181772</v>
      </c>
      <c r="BV20" s="109">
        <v>3.0007624133996802E-6</v>
      </c>
      <c r="BW20" s="109">
        <v>6.0045196622519101E-2</v>
      </c>
      <c r="BX20" s="109">
        <v>97.331782592371894</v>
      </c>
      <c r="BY20" s="109">
        <v>97.022093734577396</v>
      </c>
      <c r="BZ20" s="109">
        <v>12.0209737125613</v>
      </c>
      <c r="CA20" s="109">
        <v>14.4691542956252</v>
      </c>
      <c r="CB20" s="109">
        <v>3.0110538203343199E-2</v>
      </c>
      <c r="CC20" s="109">
        <v>4.3329644118895297E-2</v>
      </c>
      <c r="CD20" s="109">
        <v>11.895180662740399</v>
      </c>
      <c r="CE20" s="109">
        <v>2.2346219540971199E-3</v>
      </c>
      <c r="CF20" s="109">
        <v>1.18688371170158E-3</v>
      </c>
      <c r="CG20" s="109">
        <v>2.5221813522048999E-3</v>
      </c>
      <c r="CH20" s="109">
        <v>0</v>
      </c>
      <c r="CI20" s="109">
        <v>0</v>
      </c>
      <c r="CJ20" s="109">
        <v>8.3563750502929392E-3</v>
      </c>
      <c r="CK20" s="109">
        <v>2.6461816939213002E-2</v>
      </c>
      <c r="CL20" s="109">
        <v>0.24336078798350799</v>
      </c>
      <c r="CM20" s="109">
        <v>5.2589929727673802E-3</v>
      </c>
      <c r="CN20" s="109">
        <v>12907.1123567341</v>
      </c>
      <c r="CO20" s="109">
        <v>2.7042088153143902</v>
      </c>
      <c r="CP20" s="109">
        <v>0</v>
      </c>
      <c r="CQ20" s="109">
        <v>1.9653455337114201E-2</v>
      </c>
      <c r="CR20" s="109">
        <v>4.8117033791343397E-2</v>
      </c>
      <c r="CS20" s="109">
        <v>3.15756324253047</v>
      </c>
      <c r="CT20" s="109">
        <v>0.40196079805525903</v>
      </c>
      <c r="CU20" s="109">
        <v>1.0702508611952899</v>
      </c>
      <c r="CV20" s="109">
        <v>0.13187917999005699</v>
      </c>
      <c r="CW20" s="109">
        <v>3.3318072818664099E-2</v>
      </c>
      <c r="CX20" s="109">
        <v>2.25831122301493</v>
      </c>
      <c r="CY20" s="109">
        <v>0.121697513806445</v>
      </c>
      <c r="CZ20" s="109">
        <v>6557.47430347722</v>
      </c>
      <c r="DA20" s="109">
        <v>5.8455842358416197E-3</v>
      </c>
      <c r="DB20" s="109">
        <v>0</v>
      </c>
      <c r="DC20" s="109">
        <v>0</v>
      </c>
      <c r="DD20" s="109">
        <v>0</v>
      </c>
      <c r="DE20" s="109">
        <v>0</v>
      </c>
      <c r="DF20" s="109">
        <v>0</v>
      </c>
      <c r="DG20" s="109">
        <v>0</v>
      </c>
      <c r="DH20" s="109">
        <v>0</v>
      </c>
      <c r="DI20" s="109">
        <v>62.804053377344097</v>
      </c>
      <c r="DJ20" s="109">
        <v>84.332618002595495</v>
      </c>
      <c r="DK20" s="109">
        <v>11.8117332373279</v>
      </c>
      <c r="DL20" s="109">
        <v>0.37263466494609698</v>
      </c>
      <c r="DM20" s="109">
        <v>32.014239753726201</v>
      </c>
      <c r="DN20" s="109">
        <v>4.21004771735645E-2</v>
      </c>
      <c r="DO20" s="109">
        <v>2.2668838912249401</v>
      </c>
      <c r="DP20" s="109">
        <v>53.442403990382601</v>
      </c>
      <c r="DQ20" s="109">
        <v>53.442403990382601</v>
      </c>
      <c r="DR20" s="109">
        <v>158.59479970809701</v>
      </c>
      <c r="DS20" s="109">
        <v>0</v>
      </c>
      <c r="DT20" s="109">
        <v>8.1863923369516396</v>
      </c>
      <c r="DU20" s="109">
        <v>1.16173198582902E-2</v>
      </c>
      <c r="DV20" s="109">
        <v>1.9456768825528398E-2</v>
      </c>
      <c r="DW20" s="109">
        <v>0</v>
      </c>
      <c r="DX20" s="109">
        <v>0</v>
      </c>
      <c r="DY20" s="109">
        <v>36.794281142622502</v>
      </c>
      <c r="DZ20" s="109">
        <v>4.4983105443628002</v>
      </c>
      <c r="EA20" s="109">
        <v>206.80456713754501</v>
      </c>
      <c r="EB20" s="109">
        <v>6.4586454783577896</v>
      </c>
      <c r="EC20" s="109">
        <v>0.103746097047459</v>
      </c>
      <c r="ED20" s="109">
        <v>0.29527887222562099</v>
      </c>
      <c r="EE20" s="109">
        <v>5.0008940778341797E-3</v>
      </c>
      <c r="EF20" s="109">
        <v>1.9912323097273299</v>
      </c>
      <c r="EG20" s="109">
        <v>4.0428034406433104</v>
      </c>
      <c r="EH20" s="109">
        <v>536.25475616706103</v>
      </c>
      <c r="EI20" s="109">
        <v>5.4408503974602597E-2</v>
      </c>
      <c r="EJ20" s="109">
        <v>2.79950658859187</v>
      </c>
      <c r="EK20" s="109">
        <v>346.07237166057598</v>
      </c>
      <c r="EL20" s="109">
        <v>0</v>
      </c>
      <c r="EM20" s="109">
        <v>0.218683320932334</v>
      </c>
      <c r="EN20" s="109">
        <v>0.31469291103799102</v>
      </c>
      <c r="EO20" s="109">
        <v>2874.5203260635899</v>
      </c>
      <c r="EP20" s="109">
        <v>4319.9157389066104</v>
      </c>
      <c r="EQ20" s="109">
        <v>479.99224544056602</v>
      </c>
      <c r="ER20" s="109">
        <v>4799.90798434718</v>
      </c>
      <c r="ES20" s="109">
        <v>1.8420410213896302E-2</v>
      </c>
      <c r="ET20" s="109">
        <v>50.549968223074799</v>
      </c>
      <c r="EU20" s="109">
        <v>2.2510281711580302E-2</v>
      </c>
      <c r="EV20" s="109">
        <v>0</v>
      </c>
      <c r="EW20" s="109">
        <v>0</v>
      </c>
      <c r="EX20" s="109">
        <v>0</v>
      </c>
      <c r="EY20" s="109">
        <v>3.5629569394668602E-6</v>
      </c>
      <c r="EZ20" s="109">
        <v>2.8021176848382599E-4</v>
      </c>
      <c r="FA20" s="109">
        <v>1.1752752607020599E-4</v>
      </c>
      <c r="FB20" s="109">
        <v>0</v>
      </c>
      <c r="FC20" s="109">
        <v>0.394340015650611</v>
      </c>
      <c r="FD20" s="109">
        <v>3.8533704415306702</v>
      </c>
      <c r="FE20" s="109">
        <v>641.08024881429799</v>
      </c>
      <c r="FF20" s="109">
        <v>17.3358393613209</v>
      </c>
      <c r="FG20" s="109">
        <v>24.255838977716799</v>
      </c>
      <c r="FH20" s="109">
        <v>60.524578084955102</v>
      </c>
      <c r="FI20" s="109">
        <v>6.0645710859416804</v>
      </c>
      <c r="FJ20" s="109">
        <v>1.47365797373193</v>
      </c>
      <c r="FK20" s="109">
        <v>2.4739243263502001E-3</v>
      </c>
      <c r="FL20" s="109">
        <v>60.443713564488</v>
      </c>
      <c r="FM20" s="109">
        <v>1699.85407579005</v>
      </c>
      <c r="FN20" s="109">
        <v>1379.3711204060901</v>
      </c>
      <c r="FO20" s="109">
        <v>320.48295538396201</v>
      </c>
      <c r="FP20" s="109">
        <v>1.1595269492992</v>
      </c>
      <c r="FQ20" s="109">
        <v>0.12942957869673799</v>
      </c>
      <c r="FR20" s="109">
        <v>169.81083406361299</v>
      </c>
      <c r="FS20" s="109">
        <v>76.972539095112495</v>
      </c>
      <c r="FT20" s="109">
        <v>175.604054630533</v>
      </c>
      <c r="FU20" s="109">
        <v>18.444278744688201</v>
      </c>
      <c r="FV20" s="109">
        <v>10.2496701301278</v>
      </c>
      <c r="FW20" s="109">
        <v>439.48400260145399</v>
      </c>
      <c r="FX20" s="109">
        <v>7.5262040204037997E-2</v>
      </c>
      <c r="FY20" s="109">
        <v>36.875717990081398</v>
      </c>
      <c r="FZ20" s="109">
        <v>88.006873349978306</v>
      </c>
      <c r="GA20" s="109">
        <v>225.36458833644701</v>
      </c>
      <c r="GB20" s="109">
        <v>0.193753436454526</v>
      </c>
      <c r="GC20" s="109">
        <v>0</v>
      </c>
      <c r="GD20" s="109">
        <v>1627.8341840308201</v>
      </c>
      <c r="GE20" s="109">
        <v>453.62535996639099</v>
      </c>
      <c r="GF20" s="109">
        <v>39.347768551951901</v>
      </c>
      <c r="GG20" s="109">
        <v>6.9780083904253098</v>
      </c>
      <c r="GH20" s="109">
        <v>253.0498417771</v>
      </c>
      <c r="GI20" s="109">
        <v>74.515214859650499</v>
      </c>
      <c r="GJ20" s="109">
        <v>4.70215216145069</v>
      </c>
      <c r="GK20" s="109">
        <v>0</v>
      </c>
      <c r="GL20" s="109">
        <v>3.4428631349228702</v>
      </c>
      <c r="GM20" s="109">
        <v>0.86930944776533903</v>
      </c>
      <c r="GN20" s="109">
        <v>145.66876860669001</v>
      </c>
      <c r="GO20" s="109">
        <v>2039.6648874264899</v>
      </c>
      <c r="GP20" s="109">
        <v>10.7918903772759</v>
      </c>
      <c r="GQ20" s="109">
        <v>54.351602730619902</v>
      </c>
      <c r="GS20" s="30">
        <f t="shared" si="1"/>
        <v>0</v>
      </c>
      <c r="GT20" s="45">
        <f t="shared" si="2"/>
        <v>-7.9023179709988636E-5</v>
      </c>
      <c r="GU20" s="45">
        <f t="shared" si="3"/>
        <v>-1.2378296414834114E-5</v>
      </c>
      <c r="GV20" s="45">
        <f t="shared" si="4"/>
        <v>-4.90403585757189E-5</v>
      </c>
      <c r="GW20" s="45">
        <f t="shared" si="5"/>
        <v>-8.6044517473755501E-5</v>
      </c>
      <c r="GX20" s="45">
        <f t="shared" si="6"/>
        <v>-1.0561001701970947E-4</v>
      </c>
      <c r="GY20" s="45">
        <f t="shared" si="7"/>
        <v>-1.0587025591494829E-4</v>
      </c>
      <c r="GZ20" s="45">
        <f t="shared" si="8"/>
        <v>-6.1057122667263888E-5</v>
      </c>
      <c r="HA20" s="75">
        <f t="shared" si="9"/>
        <v>-1.0279279001454539E-5</v>
      </c>
      <c r="HB20" s="75">
        <f t="shared" si="10"/>
        <v>2.3752586107459725E-6</v>
      </c>
      <c r="HC20" s="75">
        <f t="shared" si="11"/>
        <v>-7.9989633320539128E-5</v>
      </c>
      <c r="HD20" s="75">
        <f t="shared" si="12"/>
        <v>-4.1391360274291289E-4</v>
      </c>
      <c r="HE20" s="75">
        <f t="shared" si="13"/>
        <v>-1.7589133720942704E-7</v>
      </c>
      <c r="HF20" s="75">
        <f t="shared" si="14"/>
        <v>-3.7842529484214492E-6</v>
      </c>
      <c r="HG20" s="75">
        <f t="shared" si="15"/>
        <v>0</v>
      </c>
      <c r="HH20" s="75">
        <f t="shared" si="16"/>
        <v>-2.8156974033571988E-4</v>
      </c>
      <c r="HI20" s="75">
        <f t="shared" si="17"/>
        <v>-2.2229120317040592E-5</v>
      </c>
      <c r="HJ20" s="75">
        <f t="shared" si="18"/>
        <v>3.3434693618301387E-8</v>
      </c>
      <c r="HK20" s="75">
        <f t="shared" si="19"/>
        <v>8.2097305092752924E-6</v>
      </c>
      <c r="HL20" s="75">
        <f t="shared" si="20"/>
        <v>-5.5074715242100136E-4</v>
      </c>
      <c r="HM20" s="75">
        <f t="shared" si="21"/>
        <v>-3.2760419257432422E-6</v>
      </c>
      <c r="HN20" s="75">
        <f t="shared" si="22"/>
        <v>-2.2178217015986697E-5</v>
      </c>
      <c r="HO20" s="75">
        <f t="shared" si="23"/>
        <v>-7.1119424970910046E-5</v>
      </c>
      <c r="HP20" s="75">
        <f t="shared" si="24"/>
        <v>0</v>
      </c>
      <c r="HQ20" s="75">
        <f t="shared" si="25"/>
        <v>0</v>
      </c>
      <c r="HR20" s="75">
        <f t="shared" si="26"/>
        <v>1.1334288943035062E-5</v>
      </c>
      <c r="HS20" s="45">
        <f t="shared" si="27"/>
        <v>-1.7540670589564111E-4</v>
      </c>
      <c r="HT20" s="45">
        <f t="shared" si="28"/>
        <v>7.2107143294133523E-7</v>
      </c>
      <c r="HU20" s="45">
        <f t="shared" si="29"/>
        <v>0</v>
      </c>
      <c r="HV20" s="45">
        <f t="shared" si="30"/>
        <v>-3.8715841179607575E-5</v>
      </c>
      <c r="HW20" s="45">
        <f t="shared" si="31"/>
        <v>0</v>
      </c>
      <c r="HX20" s="45">
        <f t="shared" si="32"/>
        <v>-3.2646878178106229E-8</v>
      </c>
      <c r="HY20" s="45">
        <f t="shared" si="33"/>
        <v>1.7881556683592426E-4</v>
      </c>
      <c r="HZ20" s="45">
        <f t="shared" si="34"/>
        <v>-3.6779659098661895E-4</v>
      </c>
      <c r="IA20" s="45">
        <f t="shared" si="35"/>
        <v>-1.4377454886601951E-5</v>
      </c>
      <c r="IB20" s="45">
        <f t="shared" si="36"/>
        <v>1.1073712569390022E-3</v>
      </c>
      <c r="IC20" s="45">
        <f t="shared" si="37"/>
        <v>3.5380956927855657E-7</v>
      </c>
      <c r="ID20" s="45">
        <f t="shared" si="38"/>
        <v>-2.7768965718689021E-3</v>
      </c>
      <c r="IE20" s="45">
        <f t="shared" si="39"/>
        <v>-5.329522699205933E-6</v>
      </c>
      <c r="IF20" s="45">
        <f t="shared" si="40"/>
        <v>-8.4984664711467036E-4</v>
      </c>
      <c r="IG20" s="45">
        <f t="shared" si="41"/>
        <v>0</v>
      </c>
      <c r="IH20" s="45">
        <f t="shared" si="42"/>
        <v>0</v>
      </c>
      <c r="II20" s="45">
        <f t="shared" si="43"/>
        <v>-4.8560861604759296E-5</v>
      </c>
      <c r="IJ20" s="45">
        <f t="shared" si="44"/>
        <v>-7.5126084895190784E-6</v>
      </c>
      <c r="IK20" s="45">
        <f t="shared" si="45"/>
        <v>-8.7847943816344524E-5</v>
      </c>
      <c r="IL20" s="45">
        <f t="shared" si="46"/>
        <v>-6.2027769224320994E-5</v>
      </c>
      <c r="IM20" s="45">
        <f t="shared" si="47"/>
        <v>-1.0913327938505511E-5</v>
      </c>
      <c r="IN20" s="45">
        <f t="shared" si="48"/>
        <v>6.0780880171051207E-5</v>
      </c>
      <c r="IO20" s="45">
        <f t="shared" si="49"/>
        <v>0</v>
      </c>
      <c r="IP20" s="45">
        <f t="shared" si="50"/>
        <v>0</v>
      </c>
      <c r="IQ20" s="45">
        <f t="shared" si="51"/>
        <v>0</v>
      </c>
      <c r="IR20" s="45">
        <f t="shared" si="52"/>
        <v>-1.2298959518714225E-4</v>
      </c>
      <c r="IS20" s="45">
        <f t="shared" si="53"/>
        <v>-4.038058825977595E-6</v>
      </c>
      <c r="IT20" s="45">
        <f t="shared" si="54"/>
        <v>1.3835845596487934E-5</v>
      </c>
      <c r="IU20" s="45">
        <f t="shared" si="55"/>
        <v>0</v>
      </c>
      <c r="IV20" s="45">
        <f t="shared" si="56"/>
        <v>-3.4932970551931937E-5</v>
      </c>
      <c r="IW20" s="45">
        <f t="shared" si="57"/>
        <v>0</v>
      </c>
      <c r="IX20" s="45">
        <f t="shared" si="58"/>
        <v>2.5413779989336648E-4</v>
      </c>
      <c r="IY20" s="45">
        <f t="shared" si="59"/>
        <v>-1.3362298192793278E-6</v>
      </c>
      <c r="IZ20" s="45">
        <f t="shared" si="60"/>
        <v>0</v>
      </c>
      <c r="JA20" s="45">
        <f t="shared" si="61"/>
        <v>0</v>
      </c>
      <c r="JB20" s="45">
        <f t="shared" si="62"/>
        <v>0</v>
      </c>
      <c r="JC20" s="45">
        <f t="shared" si="63"/>
        <v>-1.3499485412722898E-4</v>
      </c>
      <c r="JD20" s="45">
        <f t="shared" si="64"/>
        <v>8.3155766538285462E-7</v>
      </c>
      <c r="JE20" s="45">
        <f t="shared" si="65"/>
        <v>1.7241620481938791E-5</v>
      </c>
      <c r="JF20" s="45">
        <f t="shared" si="66"/>
        <v>5.0856243424749488E-6</v>
      </c>
      <c r="JG20" s="45">
        <f t="shared" si="67"/>
        <v>-1.3848192209246497E-5</v>
      </c>
    </row>
    <row r="21" spans="1:267" x14ac:dyDescent="0.25">
      <c r="A21" s="22" t="s">
        <v>20</v>
      </c>
      <c r="B21" s="109">
        <v>5551.9262608999998</v>
      </c>
      <c r="C21" s="109">
        <v>276.94833412000003</v>
      </c>
      <c r="D21" s="109">
        <v>7478.6319273999998</v>
      </c>
      <c r="E21" s="109">
        <v>1404.9280371</v>
      </c>
      <c r="F21" s="109">
        <v>990.34513531000005</v>
      </c>
      <c r="G21" s="109">
        <v>9513.9603141000007</v>
      </c>
      <c r="H21" s="109">
        <v>1683.9239646000001</v>
      </c>
      <c r="I21" s="109">
        <v>10.188499023</v>
      </c>
      <c r="J21" s="109">
        <v>3.1742789742999999</v>
      </c>
      <c r="K21" s="109">
        <v>0.34127960000000002</v>
      </c>
      <c r="L21" s="109">
        <v>0.45326941520000003</v>
      </c>
      <c r="M21" s="109">
        <v>10.762216860000001</v>
      </c>
      <c r="N21" s="109">
        <v>1.34120552E-2</v>
      </c>
      <c r="O21" s="109">
        <v>0.115662325</v>
      </c>
      <c r="P21" s="109">
        <v>3.3401896E-2</v>
      </c>
      <c r="Q21" s="109">
        <v>2.9397918299999999E-2</v>
      </c>
      <c r="R21" s="109">
        <v>5.8211940300000001E-2</v>
      </c>
      <c r="S21" s="109">
        <v>7.2161572899999998E-2</v>
      </c>
      <c r="T21" s="109">
        <v>9.4056956600000005E-2</v>
      </c>
      <c r="U21" s="109">
        <v>4.5686993400000001E-2</v>
      </c>
      <c r="V21" s="109">
        <v>0.39522174599999998</v>
      </c>
      <c r="W21" s="109">
        <v>2.9338002500000002E-2</v>
      </c>
      <c r="Y21" s="109">
        <v>1.718561E-4</v>
      </c>
      <c r="Z21" s="109">
        <v>3.9699999999999999E-2</v>
      </c>
      <c r="AA21" s="109">
        <v>38.104322078999999</v>
      </c>
      <c r="AB21" s="109">
        <v>24.634848516999998</v>
      </c>
      <c r="AD21" s="109">
        <v>7.9141241700000003E-2</v>
      </c>
      <c r="AF21" s="109">
        <v>0.77204994839999996</v>
      </c>
      <c r="AH21" s="109">
        <v>5.8211416073000004</v>
      </c>
      <c r="AI21" s="109">
        <v>2.476406484</v>
      </c>
      <c r="AJ21" s="109">
        <v>2.5434280399999998</v>
      </c>
      <c r="AK21" s="109">
        <v>0.79500992349999999</v>
      </c>
      <c r="AL21" s="109">
        <v>1.1806990396999999</v>
      </c>
      <c r="AM21" s="109">
        <v>1.8161542697999999</v>
      </c>
      <c r="AN21" s="109">
        <v>2.8359914399999998E-2</v>
      </c>
      <c r="AP21" s="109">
        <v>8.2581000000000002E-2</v>
      </c>
      <c r="AQ21" s="109">
        <v>9.0474267160000004</v>
      </c>
      <c r="AR21" s="109">
        <v>0.1041846</v>
      </c>
      <c r="AS21" s="109">
        <v>0.17042336999999999</v>
      </c>
      <c r="AT21" s="109">
        <v>0.47797495760000003</v>
      </c>
      <c r="AU21" s="109">
        <v>6.9926988334000004</v>
      </c>
      <c r="AV21" s="109">
        <v>0.12840956919999999</v>
      </c>
      <c r="AZ21" s="109">
        <v>1.34702E-5</v>
      </c>
      <c r="BA21" s="109">
        <v>2.182559E-4</v>
      </c>
      <c r="BB21" s="109">
        <v>2.1068559999999999E-4</v>
      </c>
      <c r="BD21" s="109">
        <v>0.63787088569999995</v>
      </c>
      <c r="BF21" s="109">
        <v>0.90800000000000003</v>
      </c>
      <c r="BG21" s="109">
        <v>0.27099370849999999</v>
      </c>
      <c r="BI21" s="109">
        <v>24.389423583999999</v>
      </c>
      <c r="BJ21" s="109">
        <v>23.657739437</v>
      </c>
      <c r="BK21" s="109">
        <v>1.6744269165000001</v>
      </c>
      <c r="BL21" s="109">
        <v>314.67051980999997</v>
      </c>
      <c r="BM21" s="109">
        <v>1.7417687180000001</v>
      </c>
      <c r="BN21" s="109">
        <v>108.90167805</v>
      </c>
      <c r="BO21" s="109">
        <v>2.6344999999999998E-4</v>
      </c>
      <c r="BQ21" s="109" t="s">
        <v>20</v>
      </c>
      <c r="BR21" s="109">
        <v>5.7740879726480099</v>
      </c>
      <c r="BS21" s="109">
        <v>19.0734610064709</v>
      </c>
      <c r="BT21" s="109">
        <v>0</v>
      </c>
      <c r="BU21" s="109">
        <v>3.1732959405004699</v>
      </c>
      <c r="BV21" s="109">
        <v>0.90800736107408597</v>
      </c>
      <c r="BW21" s="109">
        <v>0.34128059839111102</v>
      </c>
      <c r="BX21" s="109">
        <v>10.6452643994949</v>
      </c>
      <c r="BY21" s="109">
        <v>10.187380564341099</v>
      </c>
      <c r="BZ21" s="109">
        <v>17.911573971475299</v>
      </c>
      <c r="CA21" s="109">
        <v>9.4655269612723796</v>
      </c>
      <c r="CB21" s="109">
        <v>0.185319911201133</v>
      </c>
      <c r="CC21" s="109">
        <v>0.26668003904936599</v>
      </c>
      <c r="CD21" s="109">
        <v>10.7602097643673</v>
      </c>
      <c r="CE21" s="109">
        <v>2.6342220390063902E-4</v>
      </c>
      <c r="CF21" s="109">
        <v>4.2918611769374301E-3</v>
      </c>
      <c r="CG21" s="109">
        <v>9.1201574178364896E-3</v>
      </c>
      <c r="CH21" s="109">
        <v>1.7184835622282099E-4</v>
      </c>
      <c r="CI21" s="109">
        <v>0.115613162071436</v>
      </c>
      <c r="CJ21" s="109">
        <v>8.0138189784884108E-3</v>
      </c>
      <c r="CK21" s="109">
        <v>2.5376924464139101E-2</v>
      </c>
      <c r="CL21" s="109">
        <v>2.9399400310923401E-2</v>
      </c>
      <c r="CM21" s="109">
        <v>0.27099245373837699</v>
      </c>
      <c r="CN21" s="109">
        <v>45831.970830254599</v>
      </c>
      <c r="CO21" s="109">
        <v>5.8215812388855599E-2</v>
      </c>
      <c r="CP21" s="109">
        <v>0</v>
      </c>
      <c r="CQ21" s="109">
        <v>2.72318640387572E-2</v>
      </c>
      <c r="CR21" s="109">
        <v>6.6670986330241405E-2</v>
      </c>
      <c r="CS21" s="109">
        <v>7.2162236434134094E-2</v>
      </c>
      <c r="CT21" s="109">
        <v>4.5684410477686302E-2</v>
      </c>
      <c r="CU21" s="109">
        <v>2.47640539686387</v>
      </c>
      <c r="CV21" s="109">
        <v>0.39522020938887797</v>
      </c>
      <c r="CW21" s="109">
        <v>0.17042718398121501</v>
      </c>
      <c r="CX21" s="109">
        <v>1.81612335996021</v>
      </c>
      <c r="CY21" s="109">
        <v>0.47797218111520701</v>
      </c>
      <c r="CZ21" s="109">
        <v>5551.4736459487303</v>
      </c>
      <c r="DA21" s="109">
        <v>2.9337484482426301E-2</v>
      </c>
      <c r="DB21" s="109">
        <v>0</v>
      </c>
      <c r="DC21" s="109">
        <v>0.73168436978124896</v>
      </c>
      <c r="DD21" s="109">
        <v>18.244870120207</v>
      </c>
      <c r="DE21" s="109">
        <v>1.1618131637978899</v>
      </c>
      <c r="DF21" s="109">
        <v>2.69929446584765E-2</v>
      </c>
      <c r="DG21" s="109">
        <v>4.1543396054828898</v>
      </c>
      <c r="DH21" s="109">
        <v>6.97894999366169E-2</v>
      </c>
      <c r="DI21" s="109">
        <v>36.643901329576103</v>
      </c>
      <c r="DJ21" s="109">
        <v>83.385990327608596</v>
      </c>
      <c r="DK21" s="109">
        <v>14.070220948776701</v>
      </c>
      <c r="DL21" s="109">
        <v>1.6744138546613401</v>
      </c>
      <c r="DM21" s="109">
        <v>14.809971832692</v>
      </c>
      <c r="DN21" s="109">
        <v>3.9700609952875998E-2</v>
      </c>
      <c r="DO21" s="109">
        <v>3.33021334008482</v>
      </c>
      <c r="DP21" s="109">
        <v>38.0831555558742</v>
      </c>
      <c r="DQ21" s="109">
        <v>38.0831555558742</v>
      </c>
      <c r="DR21" s="109">
        <v>24.634525571977001</v>
      </c>
      <c r="DS21" s="109">
        <v>0</v>
      </c>
      <c r="DT21" s="109">
        <v>314.669871957748</v>
      </c>
      <c r="DU21" s="109">
        <v>2.5956919766142599E-2</v>
      </c>
      <c r="DV21" s="109">
        <v>4.9576182245068302E-2</v>
      </c>
      <c r="DW21" s="109">
        <v>0</v>
      </c>
      <c r="DX21" s="109">
        <v>0</v>
      </c>
      <c r="DY21" s="109">
        <v>65.345726118785905</v>
      </c>
      <c r="DZ21" s="109">
        <v>3.39407895989042</v>
      </c>
      <c r="EA21" s="109">
        <v>115.554584852914</v>
      </c>
      <c r="EB21" s="109">
        <v>11.5472615040658</v>
      </c>
      <c r="EC21" s="109">
        <v>0.200731305302667</v>
      </c>
      <c r="ED21" s="109">
        <v>0.57131359896823597</v>
      </c>
      <c r="EE21" s="109">
        <v>0</v>
      </c>
      <c r="EF21" s="109">
        <v>1.9201937375926601</v>
      </c>
      <c r="EG21" s="109">
        <v>3.8985769921019302</v>
      </c>
      <c r="EH21" s="109">
        <v>3.3899173990729601</v>
      </c>
      <c r="EI21" s="109">
        <v>1.74176586079464</v>
      </c>
      <c r="EJ21" s="109">
        <v>0.79376123556048706</v>
      </c>
      <c r="EK21" s="109">
        <v>276.81200954160403</v>
      </c>
      <c r="EL21" s="109">
        <v>0</v>
      </c>
      <c r="EM21" s="109">
        <v>0.48356403602352299</v>
      </c>
      <c r="EN21" s="109">
        <v>0.69586261422973295</v>
      </c>
      <c r="EO21" s="109">
        <v>1897.0182851843799</v>
      </c>
      <c r="EP21" s="109">
        <v>6730.2466758533301</v>
      </c>
      <c r="EQ21" s="109">
        <v>747.80590165048898</v>
      </c>
      <c r="ER21" s="109">
        <v>7478.0525775038204</v>
      </c>
      <c r="ES21" s="109">
        <v>2.5364380841288701E-2</v>
      </c>
      <c r="ET21" s="109">
        <v>68.311163968755096</v>
      </c>
      <c r="EU21" s="109">
        <v>0.12840388976568601</v>
      </c>
      <c r="EV21" s="109">
        <v>0</v>
      </c>
      <c r="EW21" s="109">
        <v>0</v>
      </c>
      <c r="EX21" s="109">
        <v>0</v>
      </c>
      <c r="EY21" s="109">
        <v>1.3470351383675899E-5</v>
      </c>
      <c r="EZ21" s="109">
        <v>2.1825040034392001E-4</v>
      </c>
      <c r="FA21" s="109">
        <v>2.1067469115825199E-4</v>
      </c>
      <c r="FB21" s="109">
        <v>0</v>
      </c>
      <c r="FC21" s="109">
        <v>0.63783450589039103</v>
      </c>
      <c r="FD21" s="109">
        <v>14.600452662246401</v>
      </c>
      <c r="FE21" s="109">
        <v>593.64269357185003</v>
      </c>
      <c r="FF21" s="109">
        <v>76.155597170588393</v>
      </c>
      <c r="FG21" s="109">
        <v>15.8216436270661</v>
      </c>
      <c r="FH21" s="109">
        <v>47.103118648346197</v>
      </c>
      <c r="FI21" s="109">
        <v>9.2528560095239403</v>
      </c>
      <c r="FJ21" s="109">
        <v>14.0269715708482</v>
      </c>
      <c r="FK21" s="109">
        <v>3.54070408837998E-3</v>
      </c>
      <c r="FL21" s="109">
        <v>19.993241730076999</v>
      </c>
      <c r="FM21" s="109">
        <v>1404.6631706502201</v>
      </c>
      <c r="FN21" s="109">
        <v>990.17887229541998</v>
      </c>
      <c r="FO21" s="109">
        <v>414.48429835480101</v>
      </c>
      <c r="FP21" s="109">
        <v>3.2018819223752701</v>
      </c>
      <c r="FQ21" s="109">
        <v>0.35793232923824703</v>
      </c>
      <c r="FR21" s="109">
        <v>325.82480885376202</v>
      </c>
      <c r="FS21" s="109">
        <v>51.766953044968602</v>
      </c>
      <c r="FT21" s="109">
        <v>47.622035394103698</v>
      </c>
      <c r="FU21" s="109">
        <v>11.7447494060197</v>
      </c>
      <c r="FV21" s="109">
        <v>12.6273831130364</v>
      </c>
      <c r="FW21" s="109">
        <v>120.784589152157</v>
      </c>
      <c r="FX21" s="109">
        <v>2.8334037665966601E-2</v>
      </c>
      <c r="FY21" s="109">
        <v>54.351774151426298</v>
      </c>
      <c r="FZ21" s="109">
        <v>35.340347602859303</v>
      </c>
      <c r="GA21" s="109">
        <v>181.931410710053</v>
      </c>
      <c r="GB21" s="109">
        <v>2.0228993481487199</v>
      </c>
      <c r="GC21" s="109">
        <v>0</v>
      </c>
      <c r="GD21" s="109">
        <v>9513.8908141417905</v>
      </c>
      <c r="GE21" s="109">
        <v>490.92453441810198</v>
      </c>
      <c r="GF21" s="109">
        <v>108.90089909720901</v>
      </c>
      <c r="GG21" s="109">
        <v>190.51488803850901</v>
      </c>
      <c r="GH21" s="109">
        <v>24.526342539630502</v>
      </c>
      <c r="GI21" s="109">
        <v>228.625399900801</v>
      </c>
      <c r="GJ21" s="109">
        <v>9.0473360515273793</v>
      </c>
      <c r="GK21" s="109">
        <v>8.2578040748005996E-2</v>
      </c>
      <c r="GL21" s="109">
        <v>0.10418460203707</v>
      </c>
      <c r="GM21" s="109">
        <v>0.59215885051009598</v>
      </c>
      <c r="GN21" s="109">
        <v>110.424466163733</v>
      </c>
      <c r="GO21" s="109">
        <v>1683.36435313635</v>
      </c>
      <c r="GP21" s="109">
        <v>6.9926325767755202</v>
      </c>
      <c r="GQ21" s="109">
        <v>41.415664424708901</v>
      </c>
      <c r="GS21" s="30">
        <f t="shared" si="1"/>
        <v>0</v>
      </c>
      <c r="GT21" s="45">
        <f t="shared" si="2"/>
        <v>-8.1523948626085154E-5</v>
      </c>
      <c r="GU21" s="45">
        <f t="shared" si="3"/>
        <v>-4.9223830440854371E-4</v>
      </c>
      <c r="GV21" s="45">
        <f t="shared" si="4"/>
        <v>-7.7467363256203555E-5</v>
      </c>
      <c r="GW21" s="45">
        <f t="shared" si="5"/>
        <v>-1.8852670228336338E-4</v>
      </c>
      <c r="GX21" s="45">
        <f t="shared" si="6"/>
        <v>-1.6788391102463853E-4</v>
      </c>
      <c r="GY21" s="45">
        <f t="shared" si="7"/>
        <v>-7.3050502541137708E-6</v>
      </c>
      <c r="GZ21" s="45">
        <f t="shared" si="8"/>
        <v>-3.3232585046261387E-4</v>
      </c>
      <c r="HA21" s="75">
        <f t="shared" si="9"/>
        <v>-1.0977658793274379E-4</v>
      </c>
      <c r="HB21" s="75">
        <f t="shared" si="10"/>
        <v>-3.0968727307491962E-4</v>
      </c>
      <c r="HC21" s="75">
        <f t="shared" si="11"/>
        <v>2.9254344854094608E-6</v>
      </c>
      <c r="HD21" s="75">
        <f t="shared" si="12"/>
        <v>-2.8006852148647491E-3</v>
      </c>
      <c r="HE21" s="75">
        <f t="shared" si="13"/>
        <v>-1.8649462827315108E-4</v>
      </c>
      <c r="HF21" s="75">
        <f t="shared" si="14"/>
        <v>-2.7292779171674259E-6</v>
      </c>
      <c r="HG21" s="75">
        <f t="shared" si="15"/>
        <v>-4.2505568311889769E-4</v>
      </c>
      <c r="HH21" s="75">
        <f t="shared" si="16"/>
        <v>-3.3388994961510045E-4</v>
      </c>
      <c r="HI21" s="75">
        <f t="shared" si="17"/>
        <v>5.0412104295209186E-5</v>
      </c>
      <c r="HJ21" s="75">
        <f t="shared" si="18"/>
        <v>6.6517089718077599E-5</v>
      </c>
      <c r="HK21" s="75">
        <f t="shared" si="19"/>
        <v>9.1951173932356634E-6</v>
      </c>
      <c r="HL21" s="75">
        <f t="shared" si="20"/>
        <v>-1.6384352266124633E-3</v>
      </c>
      <c r="HM21" s="75">
        <f t="shared" si="21"/>
        <v>-5.6535178208916896E-5</v>
      </c>
      <c r="HN21" s="75">
        <f t="shared" si="22"/>
        <v>-3.8879721006306515E-6</v>
      </c>
      <c r="HO21" s="75">
        <f t="shared" si="23"/>
        <v>-1.7656879458677326E-5</v>
      </c>
      <c r="HP21" s="75">
        <f t="shared" si="24"/>
        <v>0</v>
      </c>
      <c r="HQ21" s="75">
        <f t="shared" si="25"/>
        <v>-4.5059658510860976E-5</v>
      </c>
      <c r="HR21" s="75">
        <f t="shared" si="26"/>
        <v>1.536405229216536E-5</v>
      </c>
      <c r="HS21" s="45">
        <f t="shared" si="27"/>
        <v>-5.5548877321359962E-4</v>
      </c>
      <c r="HT21" s="45">
        <f t="shared" si="28"/>
        <v>-1.3109275779572484E-5</v>
      </c>
      <c r="HU21" s="45">
        <f t="shared" si="29"/>
        <v>0</v>
      </c>
      <c r="HV21" s="45">
        <f t="shared" si="30"/>
        <v>-8.5209176607005106E-4</v>
      </c>
      <c r="HW21" s="45">
        <f t="shared" si="31"/>
        <v>0</v>
      </c>
      <c r="HX21" s="45">
        <f t="shared" si="32"/>
        <v>-6.5334232680390975E-6</v>
      </c>
      <c r="HY21" s="45">
        <f t="shared" si="33"/>
        <v>0</v>
      </c>
      <c r="HZ21" s="45">
        <f t="shared" si="34"/>
        <v>-4.0728739572961948E-4</v>
      </c>
      <c r="IA21" s="45">
        <f t="shared" si="35"/>
        <v>-4.3899744934074511E-7</v>
      </c>
      <c r="IB21" s="45">
        <f t="shared" si="36"/>
        <v>0.33281435360481454</v>
      </c>
      <c r="IC21" s="45">
        <f t="shared" si="37"/>
        <v>-1.5706570479216641E-3</v>
      </c>
      <c r="ID21" s="45">
        <f t="shared" si="38"/>
        <v>-1.077657729837065E-3</v>
      </c>
      <c r="IE21" s="45">
        <f t="shared" si="39"/>
        <v>-1.7019391085830804E-5</v>
      </c>
      <c r="IF21" s="45">
        <f t="shared" si="40"/>
        <v>-9.124404844253561E-4</v>
      </c>
      <c r="IG21" s="45">
        <f t="shared" si="41"/>
        <v>0</v>
      </c>
      <c r="IH21" s="45">
        <f t="shared" si="42"/>
        <v>-3.5834538138383142E-5</v>
      </c>
      <c r="II21" s="45">
        <f t="shared" si="43"/>
        <v>-1.0021023155759316E-5</v>
      </c>
      <c r="IJ21" s="45">
        <f t="shared" si="44"/>
        <v>1.9552505829026814E-8</v>
      </c>
      <c r="IK21" s="45">
        <f t="shared" si="45"/>
        <v>2.2379449573243996E-5</v>
      </c>
      <c r="IL21" s="45">
        <f t="shared" si="46"/>
        <v>-5.8088499174986321E-6</v>
      </c>
      <c r="IM21" s="45">
        <f t="shared" si="47"/>
        <v>-9.4751148388892744E-6</v>
      </c>
      <c r="IN21" s="45">
        <f t="shared" si="48"/>
        <v>-4.4229058234252699E-5</v>
      </c>
      <c r="IO21" s="45">
        <f t="shared" si="49"/>
        <v>0</v>
      </c>
      <c r="IP21" s="45">
        <f t="shared" si="50"/>
        <v>0</v>
      </c>
      <c r="IQ21" s="45">
        <f t="shared" si="51"/>
        <v>0</v>
      </c>
      <c r="IR21" s="45">
        <f t="shared" si="52"/>
        <v>1.1238413379103764E-5</v>
      </c>
      <c r="IS21" s="45">
        <f t="shared" si="53"/>
        <v>-2.5198201194058004E-5</v>
      </c>
      <c r="IT21" s="45">
        <f t="shared" si="54"/>
        <v>-5.1777823201977141E-5</v>
      </c>
      <c r="IU21" s="45">
        <f t="shared" si="55"/>
        <v>0</v>
      </c>
      <c r="IV21" s="45">
        <f t="shared" si="56"/>
        <v>-5.703318716136027E-5</v>
      </c>
      <c r="IW21" s="45">
        <f t="shared" si="57"/>
        <v>0</v>
      </c>
      <c r="IX21" s="45">
        <f t="shared" si="58"/>
        <v>8.1069097862809574E-6</v>
      </c>
      <c r="IY21" s="45">
        <f t="shared" si="59"/>
        <v>-4.6302241846805967E-6</v>
      </c>
      <c r="IZ21" s="45">
        <f t="shared" si="60"/>
        <v>0</v>
      </c>
      <c r="JA21" s="45">
        <f t="shared" si="61"/>
        <v>2.7110056085727141E-6</v>
      </c>
      <c r="JB21" s="45">
        <f t="shared" si="62"/>
        <v>2.7854344685853778E-6</v>
      </c>
      <c r="JC21" s="45">
        <f t="shared" si="63"/>
        <v>-7.8007815875977073E-6</v>
      </c>
      <c r="JD21" s="45">
        <f t="shared" si="64"/>
        <v>-2.058827285009136E-6</v>
      </c>
      <c r="JE21" s="45">
        <f t="shared" si="65"/>
        <v>-1.6404045672411981E-6</v>
      </c>
      <c r="JF21" s="45">
        <f t="shared" si="66"/>
        <v>-7.1528079726861069E-6</v>
      </c>
      <c r="JG21" s="45">
        <f t="shared" si="67"/>
        <v>-1.0550806362102234E-4</v>
      </c>
    </row>
    <row r="22" spans="1:267" x14ac:dyDescent="0.25">
      <c r="A22" s="22" t="s">
        <v>21</v>
      </c>
      <c r="B22" s="109">
        <v>2483.9655615000001</v>
      </c>
      <c r="C22" s="109">
        <v>90.020365482000003</v>
      </c>
      <c r="D22" s="109">
        <v>3356.8423781000001</v>
      </c>
      <c r="E22" s="109">
        <v>910.59314995</v>
      </c>
      <c r="F22" s="109">
        <v>759.93345379000004</v>
      </c>
      <c r="G22" s="109">
        <v>504.55540088999999</v>
      </c>
      <c r="H22" s="109">
        <v>1924.9178256</v>
      </c>
      <c r="I22" s="109">
        <v>2.0049564685000001</v>
      </c>
      <c r="J22" s="109">
        <v>0.96261546119999997</v>
      </c>
      <c r="K22" s="109">
        <v>6.1606659000000001E-2</v>
      </c>
      <c r="L22" s="109">
        <v>9.9036248E-3</v>
      </c>
      <c r="M22" s="109">
        <v>2.5364834077</v>
      </c>
      <c r="N22" s="109">
        <v>5.4382650000000003E-4</v>
      </c>
      <c r="O22" s="109">
        <v>1.7309592799999999E-2</v>
      </c>
      <c r="P22" s="109">
        <v>3.4993558700000003E-2</v>
      </c>
      <c r="Q22" s="109">
        <v>8.7796169000000004E-3</v>
      </c>
      <c r="R22" s="109">
        <v>1.6139997662000001</v>
      </c>
      <c r="S22" s="109">
        <v>0.9385</v>
      </c>
      <c r="T22" s="109">
        <v>4.7654007200000001E-2</v>
      </c>
      <c r="U22" s="109">
        <v>6.0917456000000002E-3</v>
      </c>
      <c r="V22" s="109">
        <v>1.2427832E-2</v>
      </c>
      <c r="W22" s="109">
        <v>3.3149029999999998E-4</v>
      </c>
      <c r="X22" s="109">
        <v>2.3725000000000002E-6</v>
      </c>
      <c r="Y22" s="109">
        <v>2.0175070000000001E-6</v>
      </c>
      <c r="Z22" s="109">
        <v>0.1409</v>
      </c>
      <c r="AA22" s="109">
        <v>33.263679242999999</v>
      </c>
      <c r="AB22" s="109">
        <v>8.4229061999999999</v>
      </c>
      <c r="AD22" s="109">
        <v>1.4718147799999999E-2</v>
      </c>
      <c r="AE22" s="109">
        <v>5.1900000000000002E-3</v>
      </c>
      <c r="AF22" s="109">
        <v>1.0548818995</v>
      </c>
      <c r="AG22" s="109">
        <v>0.16600000000000001</v>
      </c>
      <c r="AH22" s="109">
        <v>6.9098669000000001E-2</v>
      </c>
      <c r="AI22" s="109">
        <v>9.8946811554000007</v>
      </c>
      <c r="AJ22" s="109">
        <v>31.139707837</v>
      </c>
      <c r="AK22" s="109">
        <v>0.205336509</v>
      </c>
      <c r="AL22" s="109">
        <v>1.5602976374999999</v>
      </c>
      <c r="AM22" s="109">
        <v>1.40714468E-2</v>
      </c>
      <c r="AN22" s="109">
        <v>6.6543085E-3</v>
      </c>
      <c r="AP22" s="109">
        <v>7.1699999999999997E-4</v>
      </c>
      <c r="AQ22" s="109">
        <v>18.695709068999999</v>
      </c>
      <c r="AR22" s="109">
        <v>0.51339999999999997</v>
      </c>
      <c r="AS22" s="109">
        <v>2.0739958999999998E-3</v>
      </c>
      <c r="AT22" s="109">
        <v>8.4613210000000008E-3</v>
      </c>
      <c r="AU22" s="109">
        <v>6.1754688712999997</v>
      </c>
      <c r="AV22" s="109">
        <v>1.3427395999999999E-2</v>
      </c>
      <c r="AW22" s="109">
        <v>1.169385E-6</v>
      </c>
      <c r="AX22" s="109">
        <v>1.04169E-5</v>
      </c>
      <c r="AZ22" s="109">
        <v>3.7967319000000001E-6</v>
      </c>
      <c r="BA22" s="109">
        <v>2.1035349999999999E-4</v>
      </c>
      <c r="BB22" s="109">
        <v>1.135079E-4</v>
      </c>
      <c r="BD22" s="109">
        <v>3.9209572300000002E-2</v>
      </c>
      <c r="BE22" s="109">
        <v>1.883005</v>
      </c>
      <c r="BF22" s="109">
        <v>0.28649999999999998</v>
      </c>
      <c r="BG22" s="109">
        <v>3.160738E-4</v>
      </c>
      <c r="BI22" s="109">
        <v>6.4306541810000004</v>
      </c>
      <c r="BJ22" s="109">
        <v>6.2377350391000004</v>
      </c>
      <c r="BK22" s="109">
        <v>1.1408523204000001</v>
      </c>
      <c r="BL22" s="109">
        <v>40.322329705999998</v>
      </c>
      <c r="BM22" s="109">
        <v>5.3563491000000003E-3</v>
      </c>
      <c r="BN22" s="109">
        <v>1.4415822890000001</v>
      </c>
      <c r="BO22" s="109">
        <v>7.1587499999999999E-5</v>
      </c>
      <c r="BQ22" s="109" t="s">
        <v>127</v>
      </c>
      <c r="BR22" s="109">
        <v>3.0213505607253199</v>
      </c>
      <c r="BS22" s="109">
        <v>61.997982813144397</v>
      </c>
      <c r="BT22" s="109">
        <v>1.88301210061894</v>
      </c>
      <c r="BU22" s="109">
        <v>0.962580032734765</v>
      </c>
      <c r="BV22" s="109">
        <v>0.28650024568594101</v>
      </c>
      <c r="BW22" s="109">
        <v>6.1606152648026997E-2</v>
      </c>
      <c r="BX22" s="109">
        <v>3.5595469078269999</v>
      </c>
      <c r="BY22" s="109">
        <v>2.0048324894923302</v>
      </c>
      <c r="BZ22" s="109">
        <v>11.077697061477499</v>
      </c>
      <c r="CA22" s="109">
        <v>1.41514284458258</v>
      </c>
      <c r="CB22" s="109">
        <v>4.0603605371561397E-3</v>
      </c>
      <c r="CC22" s="109">
        <v>5.8429158580664197E-3</v>
      </c>
      <c r="CD22" s="109">
        <v>2.5364183800226598</v>
      </c>
      <c r="CE22" s="109">
        <v>7.1593344014620193E-5</v>
      </c>
      <c r="CF22" s="109">
        <v>1.7402854505971699E-4</v>
      </c>
      <c r="CG22" s="109">
        <v>3.69773962863143E-4</v>
      </c>
      <c r="CH22" s="109">
        <v>2.01734369615899E-6</v>
      </c>
      <c r="CI22" s="109">
        <v>1.7309350767110501E-2</v>
      </c>
      <c r="CJ22" s="109">
        <v>8.3981104842011205E-3</v>
      </c>
      <c r="CK22" s="109">
        <v>2.6594029913192999E-2</v>
      </c>
      <c r="CL22" s="109">
        <v>8.7825935196142093E-3</v>
      </c>
      <c r="CM22" s="109">
        <v>3.1612757486069602E-4</v>
      </c>
      <c r="CN22" s="109">
        <v>21529.546178027202</v>
      </c>
      <c r="CO22" s="109">
        <v>1.6139973611254701</v>
      </c>
      <c r="CP22" s="109">
        <v>0</v>
      </c>
      <c r="CQ22" s="109">
        <v>1.3754503262245201E-2</v>
      </c>
      <c r="CR22" s="109">
        <v>3.3674730112038899E-2</v>
      </c>
      <c r="CS22" s="109">
        <v>0.93848520691919901</v>
      </c>
      <c r="CT22" s="109">
        <v>6.0918824762565098E-3</v>
      </c>
      <c r="CU22" s="109">
        <v>9.8945405781504405</v>
      </c>
      <c r="CV22" s="109">
        <v>1.2425465257102201E-2</v>
      </c>
      <c r="CW22" s="109">
        <v>2.07432486320291E-3</v>
      </c>
      <c r="CX22" s="109">
        <v>1.40745756861115E-2</v>
      </c>
      <c r="CY22" s="109">
        <v>8.4609943696020602E-3</v>
      </c>
      <c r="CZ22" s="109">
        <v>2483.6399621422302</v>
      </c>
      <c r="DA22" s="109">
        <v>3.3150535355523002E-4</v>
      </c>
      <c r="DB22" s="109">
        <v>2.3725978901767598E-6</v>
      </c>
      <c r="DC22" s="109">
        <v>0.19291969113245999</v>
      </c>
      <c r="DD22" s="109">
        <v>4.8105397465787103</v>
      </c>
      <c r="DE22" s="109">
        <v>0.30632825719119899</v>
      </c>
      <c r="DF22" s="109">
        <v>7.11709463891052E-3</v>
      </c>
      <c r="DG22" s="109">
        <v>1.09535205057402</v>
      </c>
      <c r="DH22" s="109">
        <v>1.8401180575075501E-2</v>
      </c>
      <c r="DI22" s="109">
        <v>68.055910536600805</v>
      </c>
      <c r="DJ22" s="109">
        <v>147.94561823408901</v>
      </c>
      <c r="DK22" s="109">
        <v>9.8624369838449599</v>
      </c>
      <c r="DL22" s="109">
        <v>1.14076330265077</v>
      </c>
      <c r="DM22" s="109">
        <v>12.763876228915001</v>
      </c>
      <c r="DN22" s="109">
        <v>0.14089914675672499</v>
      </c>
      <c r="DO22" s="109">
        <v>1.9776005420173299</v>
      </c>
      <c r="DP22" s="109">
        <v>33.261821762835503</v>
      </c>
      <c r="DQ22" s="109">
        <v>33.261821762835503</v>
      </c>
      <c r="DR22" s="109">
        <v>8.3438079917216008</v>
      </c>
      <c r="DS22" s="109">
        <v>0</v>
      </c>
      <c r="DT22" s="109">
        <v>40.319282868772603</v>
      </c>
      <c r="DU22" s="109">
        <v>8.3836184218049007E-3</v>
      </c>
      <c r="DV22" s="109">
        <v>3.5914601968879702E-3</v>
      </c>
      <c r="DW22" s="109">
        <v>0</v>
      </c>
      <c r="DX22" s="109">
        <v>5.1895714986469098E-3</v>
      </c>
      <c r="DY22" s="109">
        <v>91.667894034638394</v>
      </c>
      <c r="DZ22" s="109">
        <v>1.6451887478004099</v>
      </c>
      <c r="EA22" s="109">
        <v>102.874831778114</v>
      </c>
      <c r="EB22" s="109">
        <v>8.8249590557405604</v>
      </c>
      <c r="EC22" s="109">
        <v>0.274266403762848</v>
      </c>
      <c r="ED22" s="109">
        <v>0.78060767046588697</v>
      </c>
      <c r="EE22" s="109">
        <v>0.166001884125067</v>
      </c>
      <c r="EF22" s="109">
        <v>2.2802323356867601E-2</v>
      </c>
      <c r="EG22" s="109">
        <v>4.6295846028979799E-2</v>
      </c>
      <c r="EH22" s="109">
        <v>33.222243839448304</v>
      </c>
      <c r="EI22" s="109">
        <v>5.3567897248301003E-3</v>
      </c>
      <c r="EJ22" s="109">
        <v>0.205327048206176</v>
      </c>
      <c r="EK22" s="109">
        <v>89.917931599398202</v>
      </c>
      <c r="EL22" s="109">
        <v>0</v>
      </c>
      <c r="EM22" s="109">
        <v>0.63972998492490296</v>
      </c>
      <c r="EN22" s="109">
        <v>0.92057102445531902</v>
      </c>
      <c r="EO22" s="109">
        <v>2254.2249530580798</v>
      </c>
      <c r="EP22" s="109">
        <v>3020.6137105221101</v>
      </c>
      <c r="EQ22" s="109">
        <v>335.62390619311299</v>
      </c>
      <c r="ER22" s="109">
        <v>3356.2376167152202</v>
      </c>
      <c r="ES22" s="109">
        <v>5.28613606335449E-2</v>
      </c>
      <c r="ET22" s="109">
        <v>64.940307809548202</v>
      </c>
      <c r="EU22" s="109">
        <v>1.3427190827119E-2</v>
      </c>
      <c r="EV22" s="109">
        <v>1.1688561869960199E-6</v>
      </c>
      <c r="EW22" s="109">
        <v>1.0413293870599599E-5</v>
      </c>
      <c r="EX22" s="109">
        <v>0</v>
      </c>
      <c r="EY22" s="109">
        <v>3.7971387303141202E-6</v>
      </c>
      <c r="EZ22" s="109">
        <v>2.10352441031622E-4</v>
      </c>
      <c r="FA22" s="109">
        <v>1.1350307065923699E-4</v>
      </c>
      <c r="FB22" s="109">
        <v>0</v>
      </c>
      <c r="FC22" s="109">
        <v>3.9109396562918203E-2</v>
      </c>
      <c r="FD22" s="109">
        <v>15.3211866377861</v>
      </c>
      <c r="FE22" s="109">
        <v>688.62173074963505</v>
      </c>
      <c r="FF22" s="109">
        <v>15.0217558987417</v>
      </c>
      <c r="FG22" s="109">
        <v>12.0542555514035</v>
      </c>
      <c r="FH22" s="109">
        <v>45.488098579672197</v>
      </c>
      <c r="FI22" s="109">
        <v>12.487005625313399</v>
      </c>
      <c r="FJ22" s="109">
        <v>4.8564638272237701</v>
      </c>
      <c r="FK22" s="109">
        <v>2.7429387671312699E-3</v>
      </c>
      <c r="FL22" s="109">
        <v>5.9168261400926996</v>
      </c>
      <c r="FM22" s="109">
        <v>910.02923775756801</v>
      </c>
      <c r="FN22" s="109">
        <v>759.43727645651097</v>
      </c>
      <c r="FO22" s="109">
        <v>150.59196130105701</v>
      </c>
      <c r="FP22" s="109">
        <v>0.76840394605289997</v>
      </c>
      <c r="FQ22" s="109">
        <v>0.27087301763146399</v>
      </c>
      <c r="FR22" s="109">
        <v>260.67171853590997</v>
      </c>
      <c r="FS22" s="109">
        <v>9.7768198769820795</v>
      </c>
      <c r="FT22" s="109">
        <v>67.559362002017195</v>
      </c>
      <c r="FU22" s="109">
        <v>14.4381491434492</v>
      </c>
      <c r="FV22" s="109">
        <v>8.6581061511158097</v>
      </c>
      <c r="FW22" s="109">
        <v>170.24038737192501</v>
      </c>
      <c r="FX22" s="109">
        <v>6.6510388177201899E-3</v>
      </c>
      <c r="FY22" s="109">
        <v>64.987429608382001</v>
      </c>
      <c r="FZ22" s="109">
        <v>43.878618719445299</v>
      </c>
      <c r="GA22" s="109">
        <v>69.751856135407806</v>
      </c>
      <c r="GB22" s="109">
        <v>2.2773892963397699</v>
      </c>
      <c r="GC22" s="109">
        <v>0</v>
      </c>
      <c r="GD22" s="109">
        <v>504.52224670910499</v>
      </c>
      <c r="GE22" s="109">
        <v>535.33825989858201</v>
      </c>
      <c r="GF22" s="109">
        <v>1.44158625493592</v>
      </c>
      <c r="GG22" s="109">
        <v>2.7871995292007701</v>
      </c>
      <c r="GH22" s="109">
        <v>13.4846616669711</v>
      </c>
      <c r="GI22" s="109">
        <v>303.237052696288</v>
      </c>
      <c r="GJ22" s="109">
        <v>18.695203885178302</v>
      </c>
      <c r="GK22" s="109">
        <v>7.1708500851755299E-4</v>
      </c>
      <c r="GL22" s="109">
        <v>0.51339973499230995</v>
      </c>
      <c r="GM22" s="109">
        <v>2.21913295548869E-2</v>
      </c>
      <c r="GN22" s="109">
        <v>121.58531681028499</v>
      </c>
      <c r="GO22" s="109">
        <v>1924.38346661375</v>
      </c>
      <c r="GP22" s="109">
        <v>6.1752428424091201</v>
      </c>
      <c r="GQ22" s="109">
        <v>116.237213236806</v>
      </c>
      <c r="GS22" s="30">
        <f t="shared" si="1"/>
        <v>0</v>
      </c>
      <c r="GT22" s="45">
        <f t="shared" si="2"/>
        <v>-1.3108046376189192E-4</v>
      </c>
      <c r="GU22" s="45">
        <f t="shared" si="3"/>
        <v>-1.1378967642858894E-3</v>
      </c>
      <c r="GV22" s="45">
        <f t="shared" si="4"/>
        <v>-1.8015781399967801E-4</v>
      </c>
      <c r="GW22" s="45">
        <f t="shared" si="5"/>
        <v>-6.1928007306330957E-4</v>
      </c>
      <c r="GX22" s="45">
        <f t="shared" si="6"/>
        <v>-6.52922082867253E-4</v>
      </c>
      <c r="GY22" s="45">
        <f t="shared" si="7"/>
        <v>-6.5709693794803933E-5</v>
      </c>
      <c r="GZ22" s="45">
        <f t="shared" si="8"/>
        <v>-2.77600933994918E-4</v>
      </c>
      <c r="HA22" s="75">
        <f t="shared" si="9"/>
        <v>-6.1836259099765361E-5</v>
      </c>
      <c r="HB22" s="75">
        <f t="shared" si="10"/>
        <v>-3.6804380007360806E-5</v>
      </c>
      <c r="HC22" s="75">
        <f t="shared" si="11"/>
        <v>-8.2191110705035657E-6</v>
      </c>
      <c r="HD22" s="75">
        <f t="shared" si="12"/>
        <v>-3.5179521082163892E-5</v>
      </c>
      <c r="HE22" s="75">
        <f t="shared" si="13"/>
        <v>-2.5636941737042227E-5</v>
      </c>
      <c r="HF22" s="75">
        <f t="shared" si="14"/>
        <v>-4.4117153430539667E-5</v>
      </c>
      <c r="HG22" s="75">
        <f t="shared" si="15"/>
        <v>-1.3982587129240446E-5</v>
      </c>
      <c r="HH22" s="75">
        <f t="shared" si="16"/>
        <v>-4.0530390693898857E-5</v>
      </c>
      <c r="HI22" s="75">
        <f t="shared" si="17"/>
        <v>3.3903752841526829E-4</v>
      </c>
      <c r="HJ22" s="75">
        <f t="shared" si="18"/>
        <v>-1.490133134057949E-6</v>
      </c>
      <c r="HK22" s="75">
        <f t="shared" si="19"/>
        <v>-1.5762472883313751E-5</v>
      </c>
      <c r="HL22" s="75">
        <f t="shared" si="20"/>
        <v>-4.716787504827148E-3</v>
      </c>
      <c r="HM22" s="75">
        <f t="shared" si="21"/>
        <v>2.2469135367307415E-5</v>
      </c>
      <c r="HN22" s="75">
        <f t="shared" si="22"/>
        <v>-1.9043891949931468E-4</v>
      </c>
      <c r="HO22" s="75">
        <f t="shared" si="23"/>
        <v>4.541175180703632E-5</v>
      </c>
      <c r="HP22" s="75">
        <f t="shared" si="24"/>
        <v>4.1260348476147211E-5</v>
      </c>
      <c r="HQ22" s="75">
        <f t="shared" si="25"/>
        <v>-8.0943382605416696E-5</v>
      </c>
      <c r="HR22" s="75">
        <f t="shared" si="26"/>
        <v>-6.0556655429833536E-6</v>
      </c>
      <c r="HS22" s="45">
        <f t="shared" si="27"/>
        <v>-5.5841091748346723E-5</v>
      </c>
      <c r="HT22" s="45">
        <f t="shared" si="28"/>
        <v>-9.3908452023838389E-3</v>
      </c>
      <c r="HU22" s="45">
        <f t="shared" si="29"/>
        <v>0</v>
      </c>
      <c r="HV22" s="45">
        <f t="shared" si="30"/>
        <v>-8.8607736265407092E-6</v>
      </c>
      <c r="HW22" s="45">
        <f t="shared" si="31"/>
        <v>-8.2562881134942841E-5</v>
      </c>
      <c r="HX22" s="45">
        <f t="shared" si="32"/>
        <v>-7.4181491489055445E-6</v>
      </c>
      <c r="HY22" s="45">
        <f t="shared" si="33"/>
        <v>1.1350151005976462E-5</v>
      </c>
      <c r="HZ22" s="45">
        <f t="shared" si="34"/>
        <v>-7.230445388243285E-6</v>
      </c>
      <c r="IA22" s="45">
        <f t="shared" si="35"/>
        <v>-1.4207355179248114E-5</v>
      </c>
      <c r="IB22" s="45">
        <f t="shared" si="36"/>
        <v>6.6877185018860336E-2</v>
      </c>
      <c r="IC22" s="45">
        <f t="shared" si="37"/>
        <v>-4.6074582012083642E-5</v>
      </c>
      <c r="ID22" s="45">
        <f t="shared" si="38"/>
        <v>2.1610493670475348E-6</v>
      </c>
      <c r="IE22" s="45">
        <f t="shared" si="39"/>
        <v>2.2235710058612874E-4</v>
      </c>
      <c r="IF22" s="45">
        <f t="shared" si="40"/>
        <v>-4.9136319420869869E-4</v>
      </c>
      <c r="IG22" s="45">
        <f t="shared" si="41"/>
        <v>0</v>
      </c>
      <c r="IH22" s="45">
        <f t="shared" si="42"/>
        <v>1.1856139128733567E-4</v>
      </c>
      <c r="II22" s="45">
        <f t="shared" si="43"/>
        <v>-2.702137799820087E-5</v>
      </c>
      <c r="IJ22" s="45">
        <f t="shared" si="44"/>
        <v>-5.16181710195919E-7</v>
      </c>
      <c r="IK22" s="45">
        <f t="shared" si="45"/>
        <v>1.586132368488225E-4</v>
      </c>
      <c r="IL22" s="45">
        <f t="shared" si="46"/>
        <v>-3.8602766393166215E-5</v>
      </c>
      <c r="IM22" s="45">
        <f t="shared" si="47"/>
        <v>-3.6601089826551847E-5</v>
      </c>
      <c r="IN22" s="45">
        <f t="shared" si="48"/>
        <v>-1.5280169066220777E-5</v>
      </c>
      <c r="IO22" s="45">
        <f t="shared" si="49"/>
        <v>-4.5221462904009366E-4</v>
      </c>
      <c r="IP22" s="45">
        <f t="shared" si="50"/>
        <v>-3.4618066799152296E-4</v>
      </c>
      <c r="IQ22" s="45">
        <f t="shared" si="51"/>
        <v>0</v>
      </c>
      <c r="IR22" s="45">
        <f t="shared" si="52"/>
        <v>1.0715276317510884E-4</v>
      </c>
      <c r="IS22" s="45">
        <f t="shared" si="53"/>
        <v>-5.0342322708851541E-6</v>
      </c>
      <c r="IT22" s="45">
        <f t="shared" si="54"/>
        <v>-4.2546296451710899E-5</v>
      </c>
      <c r="IU22" s="45">
        <f t="shared" si="55"/>
        <v>0</v>
      </c>
      <c r="IV22" s="45">
        <f t="shared" si="56"/>
        <v>-2.5548796175417434E-3</v>
      </c>
      <c r="IW22" s="45">
        <f t="shared" si="57"/>
        <v>3.7708975493623036E-6</v>
      </c>
      <c r="IX22" s="45">
        <f t="shared" si="58"/>
        <v>8.575425516091532E-7</v>
      </c>
      <c r="IY22" s="45">
        <f t="shared" si="59"/>
        <v>1.7013387599993228E-4</v>
      </c>
      <c r="IZ22" s="45">
        <f t="shared" si="60"/>
        <v>0</v>
      </c>
      <c r="JA22" s="45">
        <f t="shared" si="61"/>
        <v>5.9709172124312917E-7</v>
      </c>
      <c r="JB22" s="45">
        <f t="shared" si="62"/>
        <v>5.2750844553585503E-7</v>
      </c>
      <c r="JC22" s="45">
        <f t="shared" si="63"/>
        <v>-7.8027407788310813E-5</v>
      </c>
      <c r="JD22" s="45">
        <f t="shared" si="64"/>
        <v>-7.5562033483919297E-5</v>
      </c>
      <c r="JE22" s="45">
        <f t="shared" si="65"/>
        <v>8.2262156904592989E-5</v>
      </c>
      <c r="JF22" s="45">
        <f t="shared" si="66"/>
        <v>2.7510992262834365E-6</v>
      </c>
      <c r="JG22" s="45">
        <f t="shared" si="67"/>
        <v>8.1634567769439887E-5</v>
      </c>
    </row>
    <row r="23" spans="1:267" x14ac:dyDescent="0.25">
      <c r="A23" s="22" t="s">
        <v>22</v>
      </c>
      <c r="B23" s="109">
        <v>57816.633261000003</v>
      </c>
      <c r="C23" s="109">
        <v>644.68213195999999</v>
      </c>
      <c r="D23" s="109">
        <v>33539.510986000001</v>
      </c>
      <c r="E23" s="109">
        <v>10006.156623000001</v>
      </c>
      <c r="F23" s="109">
        <v>7172.8615510999998</v>
      </c>
      <c r="G23" s="109">
        <v>14610.406084</v>
      </c>
      <c r="H23" s="109">
        <v>10420.991866</v>
      </c>
      <c r="I23" s="109">
        <v>29.585829022999999</v>
      </c>
      <c r="J23" s="109">
        <v>7.8746617715999996</v>
      </c>
      <c r="K23" s="109">
        <v>1.90523866</v>
      </c>
      <c r="L23" s="109">
        <v>0.39808671899999998</v>
      </c>
      <c r="M23" s="109">
        <v>56.795575198000002</v>
      </c>
      <c r="N23" s="109">
        <v>2.1201123200000001E-2</v>
      </c>
      <c r="O23" s="109">
        <v>2.1684534656999999</v>
      </c>
      <c r="P23" s="109">
        <v>0.23920132120000001</v>
      </c>
      <c r="Q23" s="109">
        <v>0.1960864245</v>
      </c>
      <c r="R23" s="109">
        <v>0.84339416389999999</v>
      </c>
      <c r="S23" s="109">
        <v>14.889650400000001</v>
      </c>
      <c r="T23" s="109">
        <v>0.70080187100000002</v>
      </c>
      <c r="U23" s="109">
        <v>0.62942331709999999</v>
      </c>
      <c r="V23" s="109">
        <v>2.4820606211</v>
      </c>
      <c r="W23" s="109">
        <v>1.4682647550000001</v>
      </c>
      <c r="X23" s="109">
        <v>1.2666768000000001E-3</v>
      </c>
      <c r="Y23" s="109">
        <v>1.32206537E-2</v>
      </c>
      <c r="Z23" s="109">
        <v>0.29876170000000002</v>
      </c>
      <c r="AA23" s="109">
        <v>171.40683116</v>
      </c>
      <c r="AB23" s="109">
        <v>500.63358070999999</v>
      </c>
      <c r="AC23" s="109">
        <v>4.1570000000000002E-4</v>
      </c>
      <c r="AD23" s="109">
        <v>0.1221539411</v>
      </c>
      <c r="AE23" s="109">
        <v>9.8995E-2</v>
      </c>
      <c r="AF23" s="109">
        <v>2.1105244449999998</v>
      </c>
      <c r="AH23" s="109">
        <v>24.022331727000001</v>
      </c>
      <c r="AI23" s="109">
        <v>37.756309834</v>
      </c>
      <c r="AJ23" s="109">
        <v>339.90670800999999</v>
      </c>
      <c r="AK23" s="109">
        <v>4.5741865185000004</v>
      </c>
      <c r="AL23" s="109">
        <v>3.7209582972000002</v>
      </c>
      <c r="AM23" s="109">
        <v>6.5981406058000003</v>
      </c>
      <c r="AN23" s="109">
        <v>5.3918953999999998E-2</v>
      </c>
      <c r="AO23" s="109">
        <v>6.4999999999999997E-3</v>
      </c>
      <c r="AP23" s="109">
        <v>4.0227499999999999E-2</v>
      </c>
      <c r="AQ23" s="109">
        <v>42.663466380000003</v>
      </c>
      <c r="AR23" s="109">
        <v>1.0545555</v>
      </c>
      <c r="AS23" s="109">
        <v>0.3855832246</v>
      </c>
      <c r="AT23" s="109">
        <v>0.86756726159999997</v>
      </c>
      <c r="AU23" s="109">
        <v>45.992738408000001</v>
      </c>
      <c r="AV23" s="109">
        <v>0.59952232549999995</v>
      </c>
      <c r="AW23" s="109">
        <v>7.0396599999999996E-5</v>
      </c>
      <c r="AZ23" s="109">
        <v>8.0988510000000002E-4</v>
      </c>
      <c r="BA23" s="109">
        <v>3.9321655900000002E-2</v>
      </c>
      <c r="BB23" s="109">
        <v>2.13146289E-2</v>
      </c>
      <c r="BD23" s="109">
        <v>1.4855300613</v>
      </c>
      <c r="BE23" s="109">
        <v>5.0158466231999999</v>
      </c>
      <c r="BF23" s="109">
        <v>2.8291316699999999E-2</v>
      </c>
      <c r="BG23" s="109">
        <v>6.2898914E-2</v>
      </c>
      <c r="BI23" s="109">
        <v>19.270806103999998</v>
      </c>
      <c r="BJ23" s="109">
        <v>18.692681553</v>
      </c>
      <c r="BK23" s="109">
        <v>14.014180459</v>
      </c>
      <c r="BL23" s="109">
        <v>92.484104298000005</v>
      </c>
      <c r="BM23" s="109">
        <v>13.85235864</v>
      </c>
      <c r="BN23" s="109">
        <v>416.19547202000001</v>
      </c>
      <c r="BO23" s="109">
        <v>3.1122895056000002</v>
      </c>
      <c r="BQ23" s="109" t="s">
        <v>22</v>
      </c>
      <c r="BR23" s="109">
        <v>21.6568529054809</v>
      </c>
      <c r="BS23" s="109">
        <v>135.697063211016</v>
      </c>
      <c r="BT23" s="109">
        <v>5.0158870909746103</v>
      </c>
      <c r="BU23" s="109">
        <v>7.8743874909347999</v>
      </c>
      <c r="BV23" s="109">
        <v>2.8289360612711902E-2</v>
      </c>
      <c r="BW23" s="109">
        <v>1.9052216653229499</v>
      </c>
      <c r="BX23" s="109">
        <v>99.678290738365405</v>
      </c>
      <c r="BY23" s="109">
        <v>29.585120576072601</v>
      </c>
      <c r="BZ23" s="109">
        <v>109.810189425918</v>
      </c>
      <c r="CA23" s="109">
        <v>87.6282571348452</v>
      </c>
      <c r="CB23" s="109">
        <v>0.16320026994162501</v>
      </c>
      <c r="CC23" s="109">
        <v>0.23485215635680701</v>
      </c>
      <c r="CD23" s="109">
        <v>56.794252611979701</v>
      </c>
      <c r="CE23" s="109">
        <v>3.1120882939716998</v>
      </c>
      <c r="CF23" s="109">
        <v>6.7843856894459096E-3</v>
      </c>
      <c r="CG23" s="109">
        <v>1.4416689317338799E-2</v>
      </c>
      <c r="CH23" s="109">
        <v>1.32175661375038E-2</v>
      </c>
      <c r="CI23" s="109">
        <v>2.1684497246360701</v>
      </c>
      <c r="CJ23" s="109">
        <v>5.7373481892171799E-2</v>
      </c>
      <c r="CK23" s="109">
        <v>0.181685313782359</v>
      </c>
      <c r="CL23" s="109">
        <v>0.196086066060907</v>
      </c>
      <c r="CM23" s="109">
        <v>6.2899961575092103E-2</v>
      </c>
      <c r="CN23" s="109">
        <v>191394.12594153301</v>
      </c>
      <c r="CO23" s="109">
        <v>0.84338612914459699</v>
      </c>
      <c r="CP23" s="109">
        <v>0</v>
      </c>
      <c r="CQ23" s="109">
        <v>0.20312525329339101</v>
      </c>
      <c r="CR23" s="109">
        <v>0.49730602172628502</v>
      </c>
      <c r="CS23" s="109">
        <v>14.889543240335</v>
      </c>
      <c r="CT23" s="109">
        <v>0.629425331263052</v>
      </c>
      <c r="CU23" s="109">
        <v>37.7561463182561</v>
      </c>
      <c r="CV23" s="109">
        <v>2.48206251776501</v>
      </c>
      <c r="CW23" s="109">
        <v>0.38558180180116403</v>
      </c>
      <c r="CX23" s="109">
        <v>6.59813917276335</v>
      </c>
      <c r="CY23" s="109">
        <v>0.86756008668431495</v>
      </c>
      <c r="CZ23" s="109">
        <v>57807.107395672101</v>
      </c>
      <c r="DA23" s="109">
        <v>1.46823282739172</v>
      </c>
      <c r="DB23" s="109">
        <v>1.26657343951737E-3</v>
      </c>
      <c r="DC23" s="109">
        <v>0.57810462033653498</v>
      </c>
      <c r="DD23" s="109">
        <v>14.4158473740196</v>
      </c>
      <c r="DE23" s="109">
        <v>0.91799138543957903</v>
      </c>
      <c r="DF23" s="109">
        <v>2.1328269867777701E-2</v>
      </c>
      <c r="DG23" s="109">
        <v>3.2824511538440202</v>
      </c>
      <c r="DH23" s="109">
        <v>5.5143552307412302E-2</v>
      </c>
      <c r="DI23" s="109">
        <v>298.37508619344698</v>
      </c>
      <c r="DJ23" s="109">
        <v>418.74811197414402</v>
      </c>
      <c r="DK23" s="109">
        <v>50.984404193855802</v>
      </c>
      <c r="DL23" s="109">
        <v>14.0135284800576</v>
      </c>
      <c r="DM23" s="109">
        <v>195.97190557842001</v>
      </c>
      <c r="DN23" s="109">
        <v>0.29875509222959801</v>
      </c>
      <c r="DO23" s="109">
        <v>13.3117300768152</v>
      </c>
      <c r="DP23" s="109">
        <v>171.062173362842</v>
      </c>
      <c r="DQ23" s="109">
        <v>171.062173362842</v>
      </c>
      <c r="DR23" s="109">
        <v>500.590528032723</v>
      </c>
      <c r="DS23" s="109">
        <v>4.1572248108158601E-4</v>
      </c>
      <c r="DT23" s="109">
        <v>92.480122326983704</v>
      </c>
      <c r="DU23" s="109">
        <v>3.6144653759794698E-2</v>
      </c>
      <c r="DV23" s="109">
        <v>7.7196803670472103E-2</v>
      </c>
      <c r="DW23" s="109">
        <v>0</v>
      </c>
      <c r="DX23" s="109">
        <v>9.8994466867287398E-2</v>
      </c>
      <c r="DY23" s="109">
        <v>803.05257125536104</v>
      </c>
      <c r="DZ23" s="109">
        <v>13.2464813105438</v>
      </c>
      <c r="EA23" s="109">
        <v>646.91431158790795</v>
      </c>
      <c r="EB23" s="109">
        <v>50.9477424190408</v>
      </c>
      <c r="EC23" s="109">
        <v>0.54872185169507803</v>
      </c>
      <c r="ED23" s="109">
        <v>1.56174054997602</v>
      </c>
      <c r="EE23" s="109">
        <v>0</v>
      </c>
      <c r="EF23" s="109">
        <v>7.92559131675426</v>
      </c>
      <c r="EG23" s="109">
        <v>16.091307575859901</v>
      </c>
      <c r="EH23" s="109">
        <v>348.51636874384599</v>
      </c>
      <c r="EI23" s="109">
        <v>13.852348310089701</v>
      </c>
      <c r="EJ23" s="109">
        <v>4.5741468071073204</v>
      </c>
      <c r="EK23" s="109">
        <v>644.59750063151398</v>
      </c>
      <c r="EL23" s="109">
        <v>0</v>
      </c>
      <c r="EM23" s="109">
        <v>1.52404291608106</v>
      </c>
      <c r="EN23" s="109">
        <v>2.19313211224833</v>
      </c>
      <c r="EO23" s="109">
        <v>11797.869315356</v>
      </c>
      <c r="EP23" s="109">
        <v>30179.818257706102</v>
      </c>
      <c r="EQ23" s="109">
        <v>3353.2941189881499</v>
      </c>
      <c r="ER23" s="109">
        <v>33533.112376694298</v>
      </c>
      <c r="ES23" s="109">
        <v>0.231741250130335</v>
      </c>
      <c r="ET23" s="109">
        <v>412.13588317943601</v>
      </c>
      <c r="EU23" s="109">
        <v>0.59952050711563398</v>
      </c>
      <c r="EV23" s="109">
        <v>7.0391568999840094E-5</v>
      </c>
      <c r="EW23" s="109">
        <v>0</v>
      </c>
      <c r="EX23" s="109">
        <v>0</v>
      </c>
      <c r="EY23" s="109">
        <v>8.0985654809292399E-4</v>
      </c>
      <c r="EZ23" s="109">
        <v>3.9259642752137801E-2</v>
      </c>
      <c r="FA23" s="109">
        <v>2.1313056801927799E-2</v>
      </c>
      <c r="FB23" s="109">
        <v>0</v>
      </c>
      <c r="FC23" s="109">
        <v>1.48546226182662</v>
      </c>
      <c r="FD23" s="109">
        <v>89.963872962295397</v>
      </c>
      <c r="FE23" s="109">
        <v>2928.8860138442501</v>
      </c>
      <c r="FF23" s="109">
        <v>187.79713316478899</v>
      </c>
      <c r="FG23" s="109">
        <v>558.77255504566301</v>
      </c>
      <c r="FH23" s="109">
        <v>238.74714817749401</v>
      </c>
      <c r="FI23" s="109">
        <v>259.34344760451199</v>
      </c>
      <c r="FJ23" s="109">
        <v>56.429956479604598</v>
      </c>
      <c r="FK23" s="109">
        <v>8.7827304263765598E-3</v>
      </c>
      <c r="FL23" s="109">
        <v>132.26666600318501</v>
      </c>
      <c r="FM23" s="109">
        <v>9997.8435347597806</v>
      </c>
      <c r="FN23" s="109">
        <v>7168.2731696590599</v>
      </c>
      <c r="FO23" s="109">
        <v>2829.5703651007202</v>
      </c>
      <c r="FP23" s="109">
        <v>10.558124515870499</v>
      </c>
      <c r="FQ23" s="109">
        <v>14.748827251993699</v>
      </c>
      <c r="FR23" s="109">
        <v>2197.56427433423</v>
      </c>
      <c r="FS23" s="109">
        <v>191.46146393822599</v>
      </c>
      <c r="FT23" s="109">
        <v>455.361184419815</v>
      </c>
      <c r="FU23" s="109">
        <v>69.203223388504</v>
      </c>
      <c r="FV23" s="109">
        <v>72.213833657467703</v>
      </c>
      <c r="FW23" s="109">
        <v>1146.5691588447701</v>
      </c>
      <c r="FX23" s="109">
        <v>5.3876273556231702E-2</v>
      </c>
      <c r="FY23" s="109">
        <v>293.51082854739599</v>
      </c>
      <c r="FZ23" s="109">
        <v>300.53794253399201</v>
      </c>
      <c r="GA23" s="109">
        <v>1174.0575579763699</v>
      </c>
      <c r="GB23" s="109">
        <v>12.6767993602533</v>
      </c>
      <c r="GC23" s="109">
        <v>6.5010326890326004E-3</v>
      </c>
      <c r="GD23" s="109">
        <v>14607.0292467864</v>
      </c>
      <c r="GE23" s="109">
        <v>2121.8028234200001</v>
      </c>
      <c r="GF23" s="109">
        <v>416.19409197527602</v>
      </c>
      <c r="GG23" s="109">
        <v>25.834802730028699</v>
      </c>
      <c r="GH23" s="109">
        <v>257.67144947491198</v>
      </c>
      <c r="GI23" s="109">
        <v>1597.3320420093801</v>
      </c>
      <c r="GJ23" s="109">
        <v>42.660786123812102</v>
      </c>
      <c r="GK23" s="109">
        <v>4.0229107867918799E-2</v>
      </c>
      <c r="GL23" s="109">
        <v>1.0545366909621401</v>
      </c>
      <c r="GM23" s="109">
        <v>0.693196978934837</v>
      </c>
      <c r="GN23" s="109">
        <v>693.28673605485403</v>
      </c>
      <c r="GO23" s="109">
        <v>10419.629776412999</v>
      </c>
      <c r="GP23" s="109">
        <v>45.991247131726297</v>
      </c>
      <c r="GQ23" s="109">
        <v>776.906867017114</v>
      </c>
      <c r="GS23" s="30">
        <f t="shared" si="1"/>
        <v>0</v>
      </c>
      <c r="GT23" s="45">
        <f t="shared" si="2"/>
        <v>-1.6475994520295242E-4</v>
      </c>
      <c r="GU23" s="45">
        <f t="shared" si="3"/>
        <v>-1.312760572853331E-4</v>
      </c>
      <c r="GV23" s="45">
        <f t="shared" si="4"/>
        <v>-1.9077825280081585E-4</v>
      </c>
      <c r="GW23" s="45">
        <f t="shared" si="5"/>
        <v>-8.3079733342488653E-4</v>
      </c>
      <c r="GX23" s="45">
        <f t="shared" si="6"/>
        <v>-6.3968632438419625E-4</v>
      </c>
      <c r="GY23" s="45">
        <f t="shared" si="7"/>
        <v>-2.3112548646393144E-4</v>
      </c>
      <c r="GZ23" s="45">
        <f t="shared" si="8"/>
        <v>-1.3070632858325367E-4</v>
      </c>
      <c r="HA23" s="45">
        <f t="shared" si="9"/>
        <v>-2.3945481698246207E-5</v>
      </c>
      <c r="HB23" s="45">
        <f t="shared" si="10"/>
        <v>-3.4830786788688193E-5</v>
      </c>
      <c r="HC23" s="45">
        <f t="shared" si="11"/>
        <v>-8.9199728133141439E-6</v>
      </c>
      <c r="HD23" s="45">
        <f t="shared" si="12"/>
        <v>-8.6143797145771435E-5</v>
      </c>
      <c r="HE23" s="45">
        <f t="shared" si="13"/>
        <v>-2.3286779219859878E-5</v>
      </c>
      <c r="HF23" s="45">
        <f t="shared" si="14"/>
        <v>-2.2731444385682083E-6</v>
      </c>
      <c r="HG23" s="45">
        <f t="shared" si="15"/>
        <v>-1.7252221405379689E-6</v>
      </c>
      <c r="HH23" s="45">
        <f t="shared" si="16"/>
        <v>-5.9583920671588825E-4</v>
      </c>
      <c r="HI23" s="45">
        <f t="shared" si="17"/>
        <v>-1.8279648573532346E-6</v>
      </c>
      <c r="HJ23" s="45">
        <f t="shared" si="18"/>
        <v>-9.5266907774817005E-6</v>
      </c>
      <c r="HK23" s="45">
        <f t="shared" si="19"/>
        <v>-7.1969228371592619E-6</v>
      </c>
      <c r="HL23" s="45">
        <f t="shared" si="20"/>
        <v>-5.2881705323523914E-4</v>
      </c>
      <c r="HM23" s="45">
        <f t="shared" si="21"/>
        <v>3.2000134047956839E-6</v>
      </c>
      <c r="HN23" s="45">
        <f t="shared" si="22"/>
        <v>7.6414934986425629E-7</v>
      </c>
      <c r="HO23" s="45">
        <f t="shared" si="23"/>
        <v>-2.1745130209898774E-5</v>
      </c>
      <c r="HP23" s="45">
        <f t="shared" si="24"/>
        <v>-8.1599728225913547E-5</v>
      </c>
      <c r="HQ23" s="45">
        <f t="shared" si="25"/>
        <v>-2.3354083438396848E-4</v>
      </c>
      <c r="HR23" s="45">
        <f t="shared" si="26"/>
        <v>-2.2117193743414133E-5</v>
      </c>
      <c r="HS23" s="45">
        <f t="shared" si="27"/>
        <v>-2.0107588176358697E-3</v>
      </c>
      <c r="HT23" s="45">
        <f t="shared" si="28"/>
        <v>-8.5996383254858847E-5</v>
      </c>
      <c r="HU23" s="45">
        <f t="shared" si="29"/>
        <v>5.4080061549177637E-5</v>
      </c>
      <c r="HV23" s="45">
        <f t="shared" si="30"/>
        <v>-2.4357170213834285E-4</v>
      </c>
      <c r="HW23" s="45">
        <f t="shared" si="31"/>
        <v>-5.3854509076398066E-6</v>
      </c>
      <c r="HX23" s="45">
        <f t="shared" si="32"/>
        <v>-2.9397114564851329E-5</v>
      </c>
      <c r="HY23" s="45">
        <f t="shared" si="33"/>
        <v>0</v>
      </c>
      <c r="HZ23" s="45">
        <f t="shared" si="34"/>
        <v>-2.2615766227776949E-4</v>
      </c>
      <c r="IA23" s="45">
        <f t="shared" si="35"/>
        <v>-4.3308189973712608E-6</v>
      </c>
      <c r="IB23" s="45">
        <f t="shared" si="36"/>
        <v>2.5329481681169719E-2</v>
      </c>
      <c r="IC23" s="45">
        <f t="shared" si="37"/>
        <v>-8.6816295136604755E-6</v>
      </c>
      <c r="ID23" s="45">
        <f t="shared" si="38"/>
        <v>-1.0167458403005964E-3</v>
      </c>
      <c r="IE23" s="45">
        <f t="shared" si="39"/>
        <v>-2.1718795276563857E-7</v>
      </c>
      <c r="IF23" s="45">
        <f t="shared" si="40"/>
        <v>-7.9156661251804361E-4</v>
      </c>
      <c r="IG23" s="45">
        <f t="shared" si="41"/>
        <v>1.5887523578472464E-4</v>
      </c>
      <c r="IH23" s="45">
        <f t="shared" si="42"/>
        <v>3.99693721658075E-5</v>
      </c>
      <c r="II23" s="45">
        <f t="shared" si="43"/>
        <v>-6.2823216567263585E-5</v>
      </c>
      <c r="IJ23" s="45">
        <f t="shared" si="44"/>
        <v>-1.7835986688126332E-5</v>
      </c>
      <c r="IK23" s="45">
        <f t="shared" si="45"/>
        <v>-3.6899915380045764E-6</v>
      </c>
      <c r="IL23" s="45">
        <f t="shared" si="46"/>
        <v>-8.2701549523598155E-6</v>
      </c>
      <c r="IM23" s="45">
        <f t="shared" si="47"/>
        <v>-3.2424167930054187E-5</v>
      </c>
      <c r="IN23" s="45">
        <f t="shared" si="48"/>
        <v>-3.0330552985724639E-6</v>
      </c>
      <c r="IO23" s="45">
        <f t="shared" si="49"/>
        <v>-7.1466521961313211E-5</v>
      </c>
      <c r="IP23" s="45">
        <f t="shared" si="50"/>
        <v>0</v>
      </c>
      <c r="IQ23" s="45">
        <f t="shared" si="51"/>
        <v>0</v>
      </c>
      <c r="IR23" s="45">
        <f t="shared" si="52"/>
        <v>-3.5254268878434076E-5</v>
      </c>
      <c r="IS23" s="45">
        <f t="shared" si="53"/>
        <v>-1.577073661900421E-3</v>
      </c>
      <c r="IT23" s="45">
        <f t="shared" si="54"/>
        <v>-7.3756764876231704E-5</v>
      </c>
      <c r="IU23" s="45">
        <f t="shared" si="55"/>
        <v>0</v>
      </c>
      <c r="IV23" s="45">
        <f t="shared" si="56"/>
        <v>-4.5639920151228366E-5</v>
      </c>
      <c r="IW23" s="45">
        <f t="shared" si="57"/>
        <v>8.0679848588755869E-6</v>
      </c>
      <c r="IX23" s="45">
        <f t="shared" si="58"/>
        <v>-6.9140906690205872E-5</v>
      </c>
      <c r="IY23" s="45">
        <f t="shared" si="59"/>
        <v>1.6654899512302538E-5</v>
      </c>
      <c r="IZ23" s="45">
        <f t="shared" si="60"/>
        <v>0</v>
      </c>
      <c r="JA23" s="45">
        <f t="shared" si="61"/>
        <v>3.1265850844088738E-6</v>
      </c>
      <c r="JB23" s="45">
        <f t="shared" si="62"/>
        <v>4.2895118158776891E-6</v>
      </c>
      <c r="JC23" s="45">
        <f t="shared" si="63"/>
        <v>-4.6522801979599726E-5</v>
      </c>
      <c r="JD23" s="45">
        <f t="shared" si="64"/>
        <v>-4.305573424240549E-5</v>
      </c>
      <c r="JE23" s="45">
        <f t="shared" si="65"/>
        <v>-7.4571490444670387E-7</v>
      </c>
      <c r="JF23" s="45">
        <f t="shared" si="66"/>
        <v>-3.3158571314803303E-6</v>
      </c>
      <c r="JG23" s="45">
        <f t="shared" si="67"/>
        <v>-6.4650678524054813E-5</v>
      </c>
    </row>
    <row r="24" spans="1:267" x14ac:dyDescent="0.25">
      <c r="A24" s="22" t="s">
        <v>23</v>
      </c>
      <c r="B24" s="109">
        <v>14994.08653</v>
      </c>
      <c r="C24" s="109">
        <v>1407.0272771</v>
      </c>
      <c r="D24" s="109">
        <v>40348.534246000003</v>
      </c>
      <c r="E24" s="109">
        <v>15228.492523000001</v>
      </c>
      <c r="F24" s="109">
        <v>9019.1883316999993</v>
      </c>
      <c r="G24" s="109">
        <v>10611.197690000001</v>
      </c>
      <c r="H24" s="109">
        <v>9588.2169274999997</v>
      </c>
      <c r="I24" s="109">
        <v>197.61419537</v>
      </c>
      <c r="J24" s="109">
        <v>39.539330454999998</v>
      </c>
      <c r="K24" s="109">
        <v>45.072879764</v>
      </c>
      <c r="L24" s="109">
        <v>6.0204505296999997</v>
      </c>
      <c r="M24" s="109">
        <v>70.574453774000006</v>
      </c>
      <c r="N24" s="109">
        <v>0.1100669832</v>
      </c>
      <c r="O24" s="109">
        <v>1.4119856227000001</v>
      </c>
      <c r="P24" s="109">
        <v>0.2482614242</v>
      </c>
      <c r="Q24" s="109">
        <v>0.60734591149999995</v>
      </c>
      <c r="R24" s="109">
        <v>12.351634134999999</v>
      </c>
      <c r="S24" s="109">
        <v>4.186013913</v>
      </c>
      <c r="T24" s="109">
        <v>0.54455939880000004</v>
      </c>
      <c r="U24" s="109">
        <v>0.45998184289999999</v>
      </c>
      <c r="V24" s="109">
        <v>148.53164692999999</v>
      </c>
      <c r="W24" s="109">
        <v>0.31295497</v>
      </c>
      <c r="X24" s="109">
        <v>9.9044110000000001E-3</v>
      </c>
      <c r="Y24" s="109">
        <v>0.4464929144</v>
      </c>
      <c r="Z24" s="109">
        <v>4.94465158E-2</v>
      </c>
      <c r="AA24" s="109">
        <v>328.00831708999999</v>
      </c>
      <c r="AB24" s="109">
        <v>654.60803148000002</v>
      </c>
      <c r="AC24" s="109">
        <v>7.0843290000000003E-3</v>
      </c>
      <c r="AD24" s="109">
        <v>0.47517503</v>
      </c>
      <c r="AE24" s="109">
        <v>6.0679999999999998E-8</v>
      </c>
      <c r="AF24" s="109">
        <v>3.6305508983000001</v>
      </c>
      <c r="AG24" s="109">
        <v>0.7908568587</v>
      </c>
      <c r="AH24" s="109">
        <v>22.824670113</v>
      </c>
      <c r="AI24" s="109">
        <v>12.577207688</v>
      </c>
      <c r="AJ24" s="109">
        <v>396.35672999000002</v>
      </c>
      <c r="AK24" s="109">
        <v>7.3217972557</v>
      </c>
      <c r="AL24" s="109">
        <v>4.0703394653</v>
      </c>
      <c r="AM24" s="109">
        <v>11.773092731</v>
      </c>
      <c r="AN24" s="109">
        <v>0.35266627189999999</v>
      </c>
      <c r="AO24" s="109">
        <v>1.69E-9</v>
      </c>
      <c r="AP24" s="109">
        <v>7.05034E-4</v>
      </c>
      <c r="AQ24" s="109">
        <v>117.79535181</v>
      </c>
      <c r="AR24" s="109">
        <v>1.5729257860000001</v>
      </c>
      <c r="AS24" s="109">
        <v>3.7793225469</v>
      </c>
      <c r="AT24" s="109">
        <v>5.3592066572999997</v>
      </c>
      <c r="AU24" s="109">
        <v>105.80570281999999</v>
      </c>
      <c r="AV24" s="109">
        <v>0.2563696748</v>
      </c>
      <c r="AW24" s="109">
        <v>5.7895900000000002E-5</v>
      </c>
      <c r="AX24" s="109">
        <v>5.1447159999999995E-4</v>
      </c>
      <c r="AZ24" s="109">
        <v>6.2487559999999998E-4</v>
      </c>
      <c r="BA24" s="109">
        <v>3.1002294000000001E-3</v>
      </c>
      <c r="BB24" s="109">
        <v>3.4074998999999999E-3</v>
      </c>
      <c r="BD24" s="109">
        <v>5.6145078566000004</v>
      </c>
      <c r="BE24" s="109">
        <v>6.9414981344999998</v>
      </c>
      <c r="BF24" s="109">
        <v>0.19904314340000001</v>
      </c>
      <c r="BG24" s="109">
        <v>2.3467604500000001</v>
      </c>
      <c r="BH24" s="109">
        <v>1.0917590000000001E-3</v>
      </c>
      <c r="BI24" s="109">
        <v>79.555715625000005</v>
      </c>
      <c r="BJ24" s="109">
        <v>77.169048766000003</v>
      </c>
      <c r="BK24" s="109">
        <v>23.775693328999999</v>
      </c>
      <c r="BL24" s="109">
        <v>725.10663155999998</v>
      </c>
      <c r="BM24" s="109">
        <v>2.1579099407000002</v>
      </c>
      <c r="BN24" s="109">
        <v>195.01612105000001</v>
      </c>
      <c r="BO24" s="109">
        <v>1.1917704999999999E-3</v>
      </c>
      <c r="BQ24" s="109" t="s">
        <v>23</v>
      </c>
      <c r="BR24" s="109">
        <v>23.224601999657999</v>
      </c>
      <c r="BS24" s="109">
        <v>95.3898594627195</v>
      </c>
      <c r="BT24" s="109">
        <v>6.9415586328968102</v>
      </c>
      <c r="BU24" s="109">
        <v>39.538301505874102</v>
      </c>
      <c r="BV24" s="109">
        <v>0.19904329001517901</v>
      </c>
      <c r="BW24" s="109">
        <v>45.072824555119702</v>
      </c>
      <c r="BX24" s="109">
        <v>214.70414810589099</v>
      </c>
      <c r="BY24" s="109">
        <v>197.61181814918399</v>
      </c>
      <c r="BZ24" s="109">
        <v>86.072148877593307</v>
      </c>
      <c r="CA24" s="109">
        <v>27.779614836115201</v>
      </c>
      <c r="CB24" s="109">
        <v>2.4689159881837601</v>
      </c>
      <c r="CC24" s="109">
        <v>3.55133119276333</v>
      </c>
      <c r="CD24" s="109">
        <v>70.573666000398404</v>
      </c>
      <c r="CE24" s="109">
        <v>1.1917137030821999E-3</v>
      </c>
      <c r="CF24" s="109">
        <v>3.5460561822781303E-2</v>
      </c>
      <c r="CG24" s="109">
        <v>7.4603317307660497E-2</v>
      </c>
      <c r="CH24" s="109">
        <v>0.44647602588850499</v>
      </c>
      <c r="CI24" s="109">
        <v>1.41192313968205</v>
      </c>
      <c r="CJ24" s="109">
        <v>5.96081779505283E-2</v>
      </c>
      <c r="CK24" s="109">
        <v>0.18864406905923201</v>
      </c>
      <c r="CL24" s="109">
        <v>0.60734077581651003</v>
      </c>
      <c r="CM24" s="109">
        <v>2.3467622342996202</v>
      </c>
      <c r="CN24" s="109">
        <v>59845.592504376204</v>
      </c>
      <c r="CO24" s="109">
        <v>12.351597265534</v>
      </c>
      <c r="CP24" s="109">
        <v>1.0917011235665199E-3</v>
      </c>
      <c r="CQ24" s="109">
        <v>0.15771539275941501</v>
      </c>
      <c r="CR24" s="109">
        <v>0.38600319529202998</v>
      </c>
      <c r="CS24" s="109">
        <v>4.18599964508629</v>
      </c>
      <c r="CT24" s="109">
        <v>0.45997731817230503</v>
      </c>
      <c r="CU24" s="109">
        <v>12.577175026748099</v>
      </c>
      <c r="CV24" s="109">
        <v>148.53182274474901</v>
      </c>
      <c r="CW24" s="109">
        <v>3.7792981804960801</v>
      </c>
      <c r="CX24" s="109">
        <v>11.7730883568828</v>
      </c>
      <c r="CY24" s="109">
        <v>5.3592044779703096</v>
      </c>
      <c r="CZ24" s="109">
        <v>14992.465551187401</v>
      </c>
      <c r="DA24" s="109">
        <v>0.312951996692238</v>
      </c>
      <c r="DB24" s="109">
        <v>9.8981669696013401E-3</v>
      </c>
      <c r="DC24" s="109">
        <v>2.38663412644609</v>
      </c>
      <c r="DD24" s="109">
        <v>59.512769501259299</v>
      </c>
      <c r="DE24" s="109">
        <v>3.7897286716601202</v>
      </c>
      <c r="DF24" s="109">
        <v>8.8049578641621801E-2</v>
      </c>
      <c r="DG24" s="109">
        <v>13.550820890997899</v>
      </c>
      <c r="DH24" s="109">
        <v>0.22764648280119201</v>
      </c>
      <c r="DI24" s="109">
        <v>604.622740329718</v>
      </c>
      <c r="DJ24" s="109">
        <v>311.75670811391598</v>
      </c>
      <c r="DK24" s="109">
        <v>53.916537914512197</v>
      </c>
      <c r="DL24" s="109">
        <v>23.775437592859799</v>
      </c>
      <c r="DM24" s="109">
        <v>782.63288114666898</v>
      </c>
      <c r="DN24" s="109">
        <v>4.9447696668546003E-2</v>
      </c>
      <c r="DO24" s="109">
        <v>13.771393434559901</v>
      </c>
      <c r="DP24" s="109">
        <v>327.988322906409</v>
      </c>
      <c r="DQ24" s="109">
        <v>327.988322906409</v>
      </c>
      <c r="DR24" s="109">
        <v>654.48429435625599</v>
      </c>
      <c r="DS24" s="109">
        <v>7.0842559174347196E-3</v>
      </c>
      <c r="DT24" s="109">
        <v>725.09554926432804</v>
      </c>
      <c r="DU24" s="109">
        <v>8.2737595325462501E-2</v>
      </c>
      <c r="DV24" s="109">
        <v>0.366045959500781</v>
      </c>
      <c r="DW24" s="109">
        <v>0</v>
      </c>
      <c r="DX24" s="109">
        <v>6.0684385764755604E-8</v>
      </c>
      <c r="DY24" s="109">
        <v>212.79871082712799</v>
      </c>
      <c r="DZ24" s="109">
        <v>15.307324058489201</v>
      </c>
      <c r="EA24" s="109">
        <v>562.46251795768296</v>
      </c>
      <c r="EB24" s="109">
        <v>48.778230043030902</v>
      </c>
      <c r="EC24" s="109">
        <v>0.94363218452520603</v>
      </c>
      <c r="ED24" s="109">
        <v>2.6857322509295201</v>
      </c>
      <c r="EE24" s="109">
        <v>0.79085835259428505</v>
      </c>
      <c r="EF24" s="109">
        <v>7.7137728171684801</v>
      </c>
      <c r="EG24" s="109">
        <v>15.1045044481908</v>
      </c>
      <c r="EH24" s="109">
        <v>402.28608760437999</v>
      </c>
      <c r="EI24" s="109">
        <v>2.1578619597770201</v>
      </c>
      <c r="EJ24" s="109">
        <v>7.3188231939692496</v>
      </c>
      <c r="EK24" s="109">
        <v>1396.88254519871</v>
      </c>
      <c r="EL24" s="109">
        <v>0</v>
      </c>
      <c r="EM24" s="109">
        <v>1.66917198208689</v>
      </c>
      <c r="EN24" s="109">
        <v>2.4007180335841101</v>
      </c>
      <c r="EO24" s="109">
        <v>11210.754415477501</v>
      </c>
      <c r="EP24" s="109">
        <v>36310.949849651399</v>
      </c>
      <c r="EQ24" s="109">
        <v>4034.5551300144798</v>
      </c>
      <c r="ER24" s="109">
        <v>40345.5049796659</v>
      </c>
      <c r="ES24" s="109">
        <v>0.163518708160797</v>
      </c>
      <c r="ET24" s="109">
        <v>338.527864211598</v>
      </c>
      <c r="EU24" s="109">
        <v>0.25635728622152298</v>
      </c>
      <c r="EV24" s="109">
        <v>5.7889584589996102E-5</v>
      </c>
      <c r="EW24" s="109">
        <v>5.1441097343519603E-4</v>
      </c>
      <c r="EX24" s="109">
        <v>0</v>
      </c>
      <c r="EY24" s="109">
        <v>6.2485622522489897E-4</v>
      </c>
      <c r="EZ24" s="109">
        <v>3.09994700743813E-3</v>
      </c>
      <c r="FA24" s="109">
        <v>3.40649367343091E-3</v>
      </c>
      <c r="FB24" s="109">
        <v>0</v>
      </c>
      <c r="FC24" s="109">
        <v>5.6143751748018103</v>
      </c>
      <c r="FD24" s="109">
        <v>170.41206688324201</v>
      </c>
      <c r="FE24" s="109">
        <v>3323.8860224013401</v>
      </c>
      <c r="FF24" s="109">
        <v>184.24462929397299</v>
      </c>
      <c r="FG24" s="109">
        <v>183.71949376369901</v>
      </c>
      <c r="FH24" s="109">
        <v>257.43647798745502</v>
      </c>
      <c r="FI24" s="109">
        <v>194.210418450887</v>
      </c>
      <c r="FJ24" s="109">
        <v>66.438053341655603</v>
      </c>
      <c r="FK24" s="109">
        <v>2.63737100150465E-2</v>
      </c>
      <c r="FL24" s="109">
        <v>91.7296854311288</v>
      </c>
      <c r="FM24" s="109">
        <v>15223.3001682784</v>
      </c>
      <c r="FN24" s="109">
        <v>9017.0944959079097</v>
      </c>
      <c r="FO24" s="109">
        <v>6206.20567237057</v>
      </c>
      <c r="FP24" s="109">
        <v>18.458252854268899</v>
      </c>
      <c r="FQ24" s="109">
        <v>7.8434017769253197</v>
      </c>
      <c r="FR24" s="109">
        <v>4219.46372030148</v>
      </c>
      <c r="FS24" s="109">
        <v>81.085020154036897</v>
      </c>
      <c r="FT24" s="109">
        <v>597.67891949293698</v>
      </c>
      <c r="FU24" s="109">
        <v>91.226746429976103</v>
      </c>
      <c r="FV24" s="109">
        <v>59.334911824715903</v>
      </c>
      <c r="FW24" s="109">
        <v>1498.2913706029101</v>
      </c>
      <c r="FX24" s="109">
        <v>0.35238054187825701</v>
      </c>
      <c r="FY24" s="109">
        <v>326.78476219904798</v>
      </c>
      <c r="FZ24" s="109">
        <v>564.88408769752095</v>
      </c>
      <c r="GA24" s="109">
        <v>690.13743286440899</v>
      </c>
      <c r="GB24" s="109">
        <v>40.499806756684897</v>
      </c>
      <c r="GC24" s="109">
        <v>1.68995669901948E-9</v>
      </c>
      <c r="GD24" s="109">
        <v>10610.5237966359</v>
      </c>
      <c r="GE24" s="109">
        <v>2272.2839540340701</v>
      </c>
      <c r="GF24" s="109">
        <v>195.016344861991</v>
      </c>
      <c r="GG24" s="109">
        <v>78.654912764081402</v>
      </c>
      <c r="GH24" s="109">
        <v>206.5860681945</v>
      </c>
      <c r="GI24" s="109">
        <v>985.05516695664801</v>
      </c>
      <c r="GJ24" s="109">
        <v>117.79417614016999</v>
      </c>
      <c r="GK24" s="109">
        <v>7.0503893563800496E-4</v>
      </c>
      <c r="GL24" s="109">
        <v>1.57291911754824</v>
      </c>
      <c r="GM24" s="109">
        <v>0.767909299310502</v>
      </c>
      <c r="GN24" s="109">
        <v>630.21649971322802</v>
      </c>
      <c r="GO24" s="109">
        <v>9587.9653114513603</v>
      </c>
      <c r="GP24" s="109">
        <v>105.80480085062401</v>
      </c>
      <c r="GQ24" s="109">
        <v>334.37677280976402</v>
      </c>
      <c r="GS24" s="30">
        <f t="shared" si="1"/>
        <v>0</v>
      </c>
      <c r="GT24" s="45">
        <f t="shared" si="2"/>
        <v>-1.0810787368450564E-4</v>
      </c>
      <c r="GU24" s="45">
        <f t="shared" si="3"/>
        <v>-7.2100463625688546E-3</v>
      </c>
      <c r="GV24" s="45">
        <f t="shared" si="4"/>
        <v>-7.5077481517255877E-5</v>
      </c>
      <c r="GW24" s="45">
        <f t="shared" si="5"/>
        <v>-3.4096314613931252E-4</v>
      </c>
      <c r="GX24" s="45">
        <f t="shared" si="6"/>
        <v>-2.3215346160698928E-4</v>
      </c>
      <c r="GY24" s="45">
        <f t="shared" si="7"/>
        <v>-6.3507756974121271E-5</v>
      </c>
      <c r="GZ24" s="45">
        <f t="shared" si="8"/>
        <v>-2.6242214849945012E-5</v>
      </c>
      <c r="HA24" s="45">
        <f t="shared" si="9"/>
        <v>-1.2029605522843993E-5</v>
      </c>
      <c r="HB24" s="45">
        <f t="shared" si="10"/>
        <v>-2.6023433225986479E-5</v>
      </c>
      <c r="HC24" s="45">
        <f t="shared" si="11"/>
        <v>-1.2248802514219884E-6</v>
      </c>
      <c r="HD24" s="45">
        <f t="shared" si="12"/>
        <v>-3.3776334828581781E-5</v>
      </c>
      <c r="HE24" s="45">
        <f t="shared" si="13"/>
        <v>-1.1162305331104607E-5</v>
      </c>
      <c r="HF24" s="45">
        <f t="shared" si="14"/>
        <v>-2.8201641109359573E-5</v>
      </c>
      <c r="HG24" s="45">
        <f t="shared" si="15"/>
        <v>-4.4251879725664522E-5</v>
      </c>
      <c r="HH24" s="45">
        <f t="shared" si="16"/>
        <v>-3.6965832566444364E-5</v>
      </c>
      <c r="HI24" s="45">
        <f t="shared" si="17"/>
        <v>-8.4559447798649965E-6</v>
      </c>
      <c r="HJ24" s="45">
        <f t="shared" si="18"/>
        <v>-2.9849868929383695E-6</v>
      </c>
      <c r="HK24" s="45">
        <f t="shared" si="19"/>
        <v>-3.4084725962697264E-6</v>
      </c>
      <c r="HL24" s="45">
        <f t="shared" si="20"/>
        <v>-1.5440202674085603E-3</v>
      </c>
      <c r="HM24" s="45">
        <f t="shared" si="21"/>
        <v>-9.8367528301530518E-6</v>
      </c>
      <c r="HN24" s="45">
        <f t="shared" si="22"/>
        <v>1.1836854478324289E-6</v>
      </c>
      <c r="HO24" s="45">
        <f t="shared" si="23"/>
        <v>-9.5007526546064342E-6</v>
      </c>
      <c r="HP24" s="45">
        <f t="shared" si="24"/>
        <v>-6.3042925002405686E-4</v>
      </c>
      <c r="HQ24" s="45">
        <f t="shared" si="25"/>
        <v>-3.7824814124319502E-5</v>
      </c>
      <c r="HR24" s="45">
        <f t="shared" si="26"/>
        <v>2.3881734170689768E-5</v>
      </c>
      <c r="HS24" s="45">
        <f t="shared" si="27"/>
        <v>-6.095633113324164E-5</v>
      </c>
      <c r="HT24" s="45">
        <f t="shared" si="28"/>
        <v>-1.8902475648561632E-4</v>
      </c>
      <c r="HU24" s="45">
        <f t="shared" si="29"/>
        <v>-1.0316088549916439E-5</v>
      </c>
      <c r="HV24" s="45">
        <f t="shared" si="30"/>
        <v>-3.7386557770075824E-5</v>
      </c>
      <c r="HW24" s="45">
        <f t="shared" si="31"/>
        <v>7.2276940599967892E-5</v>
      </c>
      <c r="HX24" s="45">
        <f t="shared" si="32"/>
        <v>-3.2679967269687749E-4</v>
      </c>
      <c r="HY24" s="45">
        <f t="shared" si="33"/>
        <v>1.888956602727856E-6</v>
      </c>
      <c r="HZ24" s="45">
        <f t="shared" si="34"/>
        <v>-2.8008499614972981E-4</v>
      </c>
      <c r="IA24" s="45">
        <f t="shared" si="35"/>
        <v>-2.5968603453643492E-6</v>
      </c>
      <c r="IB24" s="45">
        <f t="shared" si="36"/>
        <v>1.4959649138617031E-2</v>
      </c>
      <c r="IC24" s="45">
        <f t="shared" si="37"/>
        <v>-4.0619285496262852E-4</v>
      </c>
      <c r="ID24" s="45">
        <f t="shared" si="38"/>
        <v>-1.1042067445037333E-4</v>
      </c>
      <c r="IE24" s="45">
        <f t="shared" si="39"/>
        <v>-3.7153510126388022E-7</v>
      </c>
      <c r="IF24" s="45">
        <f t="shared" si="40"/>
        <v>-8.1019945628370239E-4</v>
      </c>
      <c r="IG24" s="45">
        <f t="shared" si="41"/>
        <v>-2.562188196449308E-5</v>
      </c>
      <c r="IH24" s="45">
        <f t="shared" si="42"/>
        <v>7.0005673555623475E-6</v>
      </c>
      <c r="II24" s="45">
        <f t="shared" si="43"/>
        <v>-9.9806130882060482E-6</v>
      </c>
      <c r="IJ24" s="45">
        <f t="shared" si="44"/>
        <v>-4.2395209103125268E-6</v>
      </c>
      <c r="IK24" s="45">
        <f t="shared" si="45"/>
        <v>-6.4472940897521518E-6</v>
      </c>
      <c r="IL24" s="45">
        <f t="shared" si="46"/>
        <v>-4.0665154926905627E-7</v>
      </c>
      <c r="IM24" s="45">
        <f t="shared" si="47"/>
        <v>-8.524770895597625E-6</v>
      </c>
      <c r="IN24" s="45">
        <f t="shared" si="48"/>
        <v>-4.8323104074937773E-5</v>
      </c>
      <c r="IO24" s="45">
        <f t="shared" si="49"/>
        <v>-1.0908216305300775E-4</v>
      </c>
      <c r="IP24" s="45">
        <f t="shared" si="50"/>
        <v>-1.1784239364022369E-4</v>
      </c>
      <c r="IQ24" s="45">
        <f t="shared" si="51"/>
        <v>0</v>
      </c>
      <c r="IR24" s="45">
        <f t="shared" si="52"/>
        <v>-3.1005811558347568E-5</v>
      </c>
      <c r="IS24" s="45">
        <f t="shared" si="53"/>
        <v>-9.108763431185119E-5</v>
      </c>
      <c r="IT24" s="45">
        <f t="shared" si="54"/>
        <v>-2.952976078120762E-4</v>
      </c>
      <c r="IU24" s="45">
        <f t="shared" si="55"/>
        <v>0</v>
      </c>
      <c r="IV24" s="45">
        <f t="shared" si="56"/>
        <v>-2.3631955209427226E-5</v>
      </c>
      <c r="IW24" s="45">
        <f t="shared" si="57"/>
        <v>8.7154668398964458E-6</v>
      </c>
      <c r="IX24" s="45">
        <f t="shared" si="58"/>
        <v>7.3659999783494214E-7</v>
      </c>
      <c r="IY24" s="45">
        <f t="shared" si="59"/>
        <v>7.6032456574579759E-7</v>
      </c>
      <c r="IZ24" s="45">
        <f t="shared" si="60"/>
        <v>-5.3012096515973219E-5</v>
      </c>
      <c r="JA24" s="45">
        <f t="shared" si="61"/>
        <v>-8.3429824328356459E-7</v>
      </c>
      <c r="JB24" s="45">
        <f t="shared" si="62"/>
        <v>-4.3593435980042279E-7</v>
      </c>
      <c r="JC24" s="45">
        <f t="shared" si="63"/>
        <v>-1.0756201161483645E-5</v>
      </c>
      <c r="JD24" s="45">
        <f t="shared" si="64"/>
        <v>-1.5283677171863352E-5</v>
      </c>
      <c r="JE24" s="45">
        <f t="shared" si="65"/>
        <v>-2.2234905208564838E-5</v>
      </c>
      <c r="JF24" s="45">
        <f t="shared" si="66"/>
        <v>1.1476589206411267E-6</v>
      </c>
      <c r="JG24" s="45">
        <f t="shared" si="67"/>
        <v>-4.7657596659754184E-5</v>
      </c>
    </row>
    <row r="25" spans="1:267" x14ac:dyDescent="0.25">
      <c r="A25" s="22" t="s">
        <v>24</v>
      </c>
      <c r="B25" s="109">
        <v>23078.083385999998</v>
      </c>
      <c r="C25" s="109">
        <v>2171.5561290000001</v>
      </c>
      <c r="D25" s="109">
        <v>12996.300144999999</v>
      </c>
      <c r="E25" s="109">
        <v>7843.0173432000001</v>
      </c>
      <c r="F25" s="109">
        <v>6638.1803060000002</v>
      </c>
      <c r="G25" s="109">
        <v>5104.3323576000003</v>
      </c>
      <c r="H25" s="109">
        <v>20083.711449999999</v>
      </c>
      <c r="I25" s="109">
        <v>221.66584517999999</v>
      </c>
      <c r="J25" s="109">
        <v>31.770020455000001</v>
      </c>
      <c r="K25" s="109">
        <v>2.9970061910000001</v>
      </c>
      <c r="L25" s="109">
        <v>0.1884551445</v>
      </c>
      <c r="M25" s="109">
        <v>50.033112647000003</v>
      </c>
      <c r="N25" s="109">
        <v>5.9797390000000004E-3</v>
      </c>
      <c r="O25" s="109">
        <v>3.4935183231</v>
      </c>
      <c r="P25" s="109">
        <v>0.37905442680000001</v>
      </c>
      <c r="Q25" s="109">
        <v>5.1915009923</v>
      </c>
      <c r="R25" s="109">
        <v>5.8215432599000003</v>
      </c>
      <c r="S25" s="109">
        <v>21.493912236</v>
      </c>
      <c r="T25" s="109">
        <v>0.49349390789999997</v>
      </c>
      <c r="U25" s="109">
        <v>2.6046760310999999</v>
      </c>
      <c r="V25" s="109">
        <v>8.9354494725000002</v>
      </c>
      <c r="W25" s="109">
        <v>0.63702407409999995</v>
      </c>
      <c r="X25" s="109">
        <v>0.04</v>
      </c>
      <c r="Y25" s="109">
        <v>3.12383772E-2</v>
      </c>
      <c r="Z25" s="109">
        <v>1.163E-2</v>
      </c>
      <c r="AA25" s="109">
        <v>213.77260418</v>
      </c>
      <c r="AB25" s="109">
        <v>155.60311999999999</v>
      </c>
      <c r="AC25" s="109">
        <v>2.9999999999999997E-4</v>
      </c>
      <c r="AD25" s="109">
        <v>0.2185257172</v>
      </c>
      <c r="AF25" s="109">
        <v>1.1347713927</v>
      </c>
      <c r="AH25" s="109">
        <v>43.841361331000002</v>
      </c>
      <c r="AI25" s="109">
        <v>37.204691019999999</v>
      </c>
      <c r="AJ25" s="109">
        <v>3540.0630388</v>
      </c>
      <c r="AK25" s="109">
        <v>20.255862190999999</v>
      </c>
      <c r="AL25" s="109">
        <v>7.4438275824</v>
      </c>
      <c r="AM25" s="109">
        <v>14.192778321</v>
      </c>
      <c r="AN25" s="109">
        <v>2.3091643044999999</v>
      </c>
      <c r="AP25" s="109">
        <v>0.14776</v>
      </c>
      <c r="AQ25" s="109">
        <v>256.41478074000003</v>
      </c>
      <c r="AR25" s="109">
        <v>2.2599999999999999E-2</v>
      </c>
      <c r="AS25" s="109">
        <v>1.3345571970000001</v>
      </c>
      <c r="AT25" s="109">
        <v>9.8432534354999994</v>
      </c>
      <c r="AU25" s="109">
        <v>126.28082264</v>
      </c>
      <c r="AV25" s="109">
        <v>1.3341286992000001</v>
      </c>
      <c r="AW25" s="109">
        <v>3.2000000000000002E-3</v>
      </c>
      <c r="AX25" s="109">
        <v>0.37690000000000001</v>
      </c>
      <c r="AZ25" s="109">
        <v>4.9272242999999997E-3</v>
      </c>
      <c r="BA25" s="109">
        <v>0.1277892031</v>
      </c>
      <c r="BB25" s="109">
        <v>1.9565481700000002E-2</v>
      </c>
      <c r="BD25" s="109">
        <v>16.935111824</v>
      </c>
      <c r="BE25" s="109">
        <v>8.9899999999999994E-2</v>
      </c>
      <c r="BF25" s="109">
        <v>5.1999999999999998E-3</v>
      </c>
      <c r="BG25" s="109">
        <v>400.09921236999998</v>
      </c>
      <c r="BI25" s="109">
        <v>16.428864901000001</v>
      </c>
      <c r="BJ25" s="109">
        <v>15.935999775000001</v>
      </c>
      <c r="BK25" s="109">
        <v>21.20867007</v>
      </c>
      <c r="BL25" s="109">
        <v>595.28420057000005</v>
      </c>
      <c r="BM25" s="109">
        <v>41.222971096999999</v>
      </c>
      <c r="BN25" s="109">
        <v>414.83412243999999</v>
      </c>
      <c r="BO25" s="109">
        <v>1.4817715800000001E-2</v>
      </c>
      <c r="BQ25" s="109" t="s">
        <v>24</v>
      </c>
      <c r="BR25" s="109">
        <v>12.001879137627901</v>
      </c>
      <c r="BS25" s="109">
        <v>192.01418087414501</v>
      </c>
      <c r="BT25" s="109">
        <v>8.9899181440941403E-2</v>
      </c>
      <c r="BU25" s="109">
        <v>31.7701749831804</v>
      </c>
      <c r="BV25" s="109">
        <v>5.2013215165594897E-3</v>
      </c>
      <c r="BW25" s="109">
        <v>2.9859006690013601</v>
      </c>
      <c r="BX25" s="109">
        <v>248.83977797002001</v>
      </c>
      <c r="BY25" s="109">
        <v>221.66255585972999</v>
      </c>
      <c r="BZ25" s="109">
        <v>97.482768129142897</v>
      </c>
      <c r="CA25" s="109">
        <v>564.54530930184796</v>
      </c>
      <c r="CB25" s="109">
        <v>7.7266177868902206E-2</v>
      </c>
      <c r="CC25" s="109">
        <v>0.111188238253498</v>
      </c>
      <c r="CD25" s="109">
        <v>50.026150821155198</v>
      </c>
      <c r="CE25" s="109">
        <v>1.48170871663136E-2</v>
      </c>
      <c r="CF25" s="109">
        <v>1.91348871950043E-3</v>
      </c>
      <c r="CG25" s="109">
        <v>4.06620407634606E-3</v>
      </c>
      <c r="CH25" s="109">
        <v>3.1232569172559101E-2</v>
      </c>
      <c r="CI25" s="109">
        <v>3.49351686262822</v>
      </c>
      <c r="CJ25" s="109">
        <v>9.0972298737302698E-2</v>
      </c>
      <c r="CK25" s="109">
        <v>0.28808234362340601</v>
      </c>
      <c r="CL25" s="109">
        <v>5.19146891580895</v>
      </c>
      <c r="CM25" s="109">
        <v>400.09754864906103</v>
      </c>
      <c r="CN25" s="109">
        <v>69188.760607961696</v>
      </c>
      <c r="CO25" s="109">
        <v>5.8214147910986203</v>
      </c>
      <c r="CP25" s="109">
        <v>0</v>
      </c>
      <c r="CQ25" s="109">
        <v>0.14310068983062901</v>
      </c>
      <c r="CR25" s="109">
        <v>0.35034750649757201</v>
      </c>
      <c r="CS25" s="109">
        <v>21.493893964517</v>
      </c>
      <c r="CT25" s="109">
        <v>2.6033460501026902</v>
      </c>
      <c r="CU25" s="109">
        <v>37.164882837778499</v>
      </c>
      <c r="CV25" s="109">
        <v>8.9232421836754394</v>
      </c>
      <c r="CW25" s="109">
        <v>1.32840812319978</v>
      </c>
      <c r="CX25" s="109">
        <v>14.172335661179799</v>
      </c>
      <c r="CY25" s="109">
        <v>9.8279915494083294</v>
      </c>
      <c r="CZ25" s="109">
        <v>23076.540552028899</v>
      </c>
      <c r="DA25" s="109">
        <v>0.63652378301355295</v>
      </c>
      <c r="DB25" s="109">
        <v>4.0001224163759203E-2</v>
      </c>
      <c r="DC25" s="109">
        <v>0.49286275676956698</v>
      </c>
      <c r="DD25" s="109">
        <v>12.2898280394847</v>
      </c>
      <c r="DE25" s="109">
        <v>0.78259917216444297</v>
      </c>
      <c r="DF25" s="109">
        <v>1.8183029922231898E-2</v>
      </c>
      <c r="DG25" s="109">
        <v>2.7983715559670901</v>
      </c>
      <c r="DH25" s="109">
        <v>4.7011023109949999E-2</v>
      </c>
      <c r="DI25" s="109">
        <v>551.768949332278</v>
      </c>
      <c r="DJ25" s="109">
        <v>354.72593609309399</v>
      </c>
      <c r="DK25" s="109">
        <v>47.599911277495004</v>
      </c>
      <c r="DL25" s="109">
        <v>21.192298925995399</v>
      </c>
      <c r="DM25" s="109">
        <v>456.37454067413</v>
      </c>
      <c r="DN25" s="109">
        <v>1.16302875028357E-2</v>
      </c>
      <c r="DO25" s="109">
        <v>8.4692035757012203</v>
      </c>
      <c r="DP25" s="109">
        <v>213.76771078794201</v>
      </c>
      <c r="DQ25" s="109">
        <v>213.76771078794201</v>
      </c>
      <c r="DR25" s="109">
        <v>155.60239619044501</v>
      </c>
      <c r="DS25" s="109">
        <v>2.99999635135058E-4</v>
      </c>
      <c r="DT25" s="109">
        <v>595.26514825255902</v>
      </c>
      <c r="DU25" s="109">
        <v>4.1374488134586003E-2</v>
      </c>
      <c r="DV25" s="109">
        <v>0.16463793401302701</v>
      </c>
      <c r="DW25" s="109">
        <v>0</v>
      </c>
      <c r="DX25" s="109">
        <v>0</v>
      </c>
      <c r="DY25" s="109">
        <v>396.49509163717602</v>
      </c>
      <c r="DZ25" s="109">
        <v>20.5349230192591</v>
      </c>
      <c r="EA25" s="109">
        <v>1604.21108131489</v>
      </c>
      <c r="EB25" s="109">
        <v>47.271741262777098</v>
      </c>
      <c r="EC25" s="109">
        <v>0.295041722796342</v>
      </c>
      <c r="ED25" s="109">
        <v>0.83972649421011303</v>
      </c>
      <c r="EE25" s="109">
        <v>0</v>
      </c>
      <c r="EF25" s="109">
        <v>14.4676656033885</v>
      </c>
      <c r="EG25" s="109">
        <v>29.373766230261801</v>
      </c>
      <c r="EH25" s="109">
        <v>3552.1776102336999</v>
      </c>
      <c r="EI25" s="109">
        <v>41.221874651968001</v>
      </c>
      <c r="EJ25" s="109">
        <v>20.255681136554799</v>
      </c>
      <c r="EK25" s="109">
        <v>2171.5564663602299</v>
      </c>
      <c r="EL25" s="109">
        <v>0</v>
      </c>
      <c r="EM25" s="109">
        <v>3.0519893089502199</v>
      </c>
      <c r="EN25" s="109">
        <v>4.3918594357270004</v>
      </c>
      <c r="EO25" s="109">
        <v>24878.460801985198</v>
      </c>
      <c r="EP25" s="109">
        <v>11695.799704062099</v>
      </c>
      <c r="EQ25" s="109">
        <v>1299.5333073192301</v>
      </c>
      <c r="ER25" s="109">
        <v>12995.333011381301</v>
      </c>
      <c r="ES25" s="109">
        <v>0.311898571805102</v>
      </c>
      <c r="ET25" s="109">
        <v>500.13164044655099</v>
      </c>
      <c r="EU25" s="109">
        <v>1.33413582294189</v>
      </c>
      <c r="EV25" s="109">
        <v>3.2003368662400899E-3</v>
      </c>
      <c r="EW25" s="109">
        <v>0.37689573015426597</v>
      </c>
      <c r="EX25" s="109">
        <v>0</v>
      </c>
      <c r="EY25" s="109">
        <v>4.9269408318082701E-3</v>
      </c>
      <c r="EZ25" s="109">
        <v>0.12778609672976399</v>
      </c>
      <c r="FA25" s="109">
        <v>1.9567984988961999E-2</v>
      </c>
      <c r="FB25" s="109">
        <v>0</v>
      </c>
      <c r="FC25" s="109">
        <v>16.935209407023599</v>
      </c>
      <c r="FD25" s="109">
        <v>29.1977162348363</v>
      </c>
      <c r="FE25" s="109">
        <v>5634.8129353200702</v>
      </c>
      <c r="FF25" s="109">
        <v>59.633534779069201</v>
      </c>
      <c r="FG25" s="109">
        <v>157.152267730483</v>
      </c>
      <c r="FH25" s="109">
        <v>245.46326561671501</v>
      </c>
      <c r="FI25" s="109">
        <v>79.801334194326401</v>
      </c>
      <c r="FJ25" s="109">
        <v>49.438143616792502</v>
      </c>
      <c r="FK25" s="109">
        <v>1.25268752549777E-2</v>
      </c>
      <c r="FL25" s="109">
        <v>144.83305943078599</v>
      </c>
      <c r="FM25" s="109">
        <v>7841.6082068920005</v>
      </c>
      <c r="FN25" s="109">
        <v>6637.1472096621101</v>
      </c>
      <c r="FO25" s="109">
        <v>1204.4609972298899</v>
      </c>
      <c r="FP25" s="109">
        <v>8.8368702110374393</v>
      </c>
      <c r="FQ25" s="109">
        <v>4.3810861696787304</v>
      </c>
      <c r="FR25" s="109">
        <v>2070.9450940618499</v>
      </c>
      <c r="FS25" s="109">
        <v>265.47564440141701</v>
      </c>
      <c r="FT25" s="109">
        <v>637.06118815511695</v>
      </c>
      <c r="FU25" s="109">
        <v>57.986934591511101</v>
      </c>
      <c r="FV25" s="109">
        <v>90.127651299217106</v>
      </c>
      <c r="FW25" s="109">
        <v>1595.7766170265099</v>
      </c>
      <c r="FX25" s="109">
        <v>2.3066640327658501</v>
      </c>
      <c r="FY25" s="109">
        <v>593.22605885486303</v>
      </c>
      <c r="FZ25" s="109">
        <v>230.45374499743701</v>
      </c>
      <c r="GA25" s="109">
        <v>896.32760951332796</v>
      </c>
      <c r="GB25" s="109">
        <v>14.2554476319923</v>
      </c>
      <c r="GC25" s="109">
        <v>0</v>
      </c>
      <c r="GD25" s="109">
        <v>5102.1797869550401</v>
      </c>
      <c r="GE25" s="109">
        <v>3735.9494629393898</v>
      </c>
      <c r="GF25" s="109">
        <v>414.83212309091499</v>
      </c>
      <c r="GG25" s="109">
        <v>3.0577608514250101</v>
      </c>
      <c r="GH25" s="109">
        <v>2135.5854728705099</v>
      </c>
      <c r="GI25" s="109">
        <v>1279.47617063745</v>
      </c>
      <c r="GJ25" s="109">
        <v>256.29606266159999</v>
      </c>
      <c r="GK25" s="109">
        <v>0.14775852666800501</v>
      </c>
      <c r="GL25" s="109">
        <v>2.2600369580713799E-2</v>
      </c>
      <c r="GM25" s="109">
        <v>6.4001218373175801</v>
      </c>
      <c r="GN25" s="109">
        <v>1249.3271086525899</v>
      </c>
      <c r="GO25" s="109">
        <v>20081.4041884047</v>
      </c>
      <c r="GP25" s="109">
        <v>126.239334883628</v>
      </c>
      <c r="GQ25" s="109">
        <v>596.67380558606806</v>
      </c>
      <c r="GS25" s="30">
        <f t="shared" si="1"/>
        <v>0</v>
      </c>
      <c r="GT25" s="45">
        <f t="shared" si="2"/>
        <v>-6.6852777385997849E-5</v>
      </c>
      <c r="GU25" s="45">
        <f t="shared" si="3"/>
        <v>1.5535413769540137E-7</v>
      </c>
      <c r="GV25" s="45">
        <f t="shared" si="4"/>
        <v>-7.4416072875210315E-5</v>
      </c>
      <c r="GW25" s="45">
        <f t="shared" si="5"/>
        <v>-1.7966762616194236E-4</v>
      </c>
      <c r="GX25" s="45">
        <f t="shared" si="6"/>
        <v>-1.556294481721673E-4</v>
      </c>
      <c r="GY25" s="45">
        <f t="shared" si="7"/>
        <v>-4.2171443670887702E-4</v>
      </c>
      <c r="GZ25" s="45">
        <f t="shared" si="8"/>
        <v>-1.1488223185454942E-4</v>
      </c>
      <c r="HA25" s="45">
        <f t="shared" si="9"/>
        <v>-1.4839093805040062E-5</v>
      </c>
      <c r="HB25" s="45">
        <f t="shared" si="10"/>
        <v>4.8639622570612127E-6</v>
      </c>
      <c r="HC25" s="45">
        <f t="shared" si="11"/>
        <v>-3.7055385577747079E-3</v>
      </c>
      <c r="HD25" s="45">
        <f t="shared" si="12"/>
        <v>-3.8649918617114969E-6</v>
      </c>
      <c r="HE25" s="45">
        <f t="shared" si="13"/>
        <v>-1.3914436812921272E-4</v>
      </c>
      <c r="HF25" s="45">
        <f t="shared" si="14"/>
        <v>-7.7267843145232876E-6</v>
      </c>
      <c r="HG25" s="45">
        <f t="shared" si="15"/>
        <v>-4.1805184484080708E-7</v>
      </c>
      <c r="HH25" s="45">
        <f t="shared" si="16"/>
        <v>5.6868009838871662E-7</v>
      </c>
      <c r="HI25" s="45">
        <f t="shared" si="17"/>
        <v>-6.1786545158223217E-6</v>
      </c>
      <c r="HJ25" s="45">
        <f t="shared" si="18"/>
        <v>-2.2067825599611344E-5</v>
      </c>
      <c r="HK25" s="45">
        <f t="shared" si="19"/>
        <v>-8.5007711950052948E-7</v>
      </c>
      <c r="HL25" s="45">
        <f t="shared" si="20"/>
        <v>-9.2628441946659669E-5</v>
      </c>
      <c r="HM25" s="45">
        <f t="shared" si="21"/>
        <v>-5.1061282916941848E-4</v>
      </c>
      <c r="HN25" s="45">
        <f t="shared" si="22"/>
        <v>-1.3661639363671968E-3</v>
      </c>
      <c r="HO25" s="45">
        <f t="shared" si="23"/>
        <v>-7.8535664001996039E-4</v>
      </c>
      <c r="HP25" s="45">
        <f t="shared" si="24"/>
        <v>3.0604093980042546E-5</v>
      </c>
      <c r="HQ25" s="45">
        <f t="shared" si="25"/>
        <v>-1.8592602950257461E-4</v>
      </c>
      <c r="HR25" s="45">
        <f t="shared" si="26"/>
        <v>2.4720794127258653E-5</v>
      </c>
      <c r="HS25" s="45">
        <f t="shared" si="27"/>
        <v>-2.2890641561693239E-5</v>
      </c>
      <c r="HT25" s="45">
        <f t="shared" si="28"/>
        <v>-4.6516390865668075E-6</v>
      </c>
      <c r="HU25" s="45">
        <f t="shared" si="29"/>
        <v>-1.2162164732352351E-6</v>
      </c>
      <c r="HV25" s="45">
        <f t="shared" si="30"/>
        <v>6.2144642583546899E-5</v>
      </c>
      <c r="HW25" s="45">
        <f t="shared" si="31"/>
        <v>0</v>
      </c>
      <c r="HX25" s="45">
        <f t="shared" si="32"/>
        <v>-2.7985315504518348E-6</v>
      </c>
      <c r="HY25" s="45">
        <f t="shared" si="33"/>
        <v>0</v>
      </c>
      <c r="HZ25" s="45">
        <f t="shared" si="34"/>
        <v>1.6081309558441184E-6</v>
      </c>
      <c r="IA25" s="45">
        <f t="shared" si="35"/>
        <v>-1.0699774982702993E-3</v>
      </c>
      <c r="IB25" s="45">
        <f t="shared" si="36"/>
        <v>3.4221343803545528E-3</v>
      </c>
      <c r="IC25" s="45">
        <f t="shared" si="37"/>
        <v>-8.9383726791119341E-6</v>
      </c>
      <c r="ID25" s="45">
        <f t="shared" si="38"/>
        <v>2.8429295259890679E-6</v>
      </c>
      <c r="IE25" s="45">
        <f t="shared" si="39"/>
        <v>-1.4403564515591517E-3</v>
      </c>
      <c r="IF25" s="45">
        <f t="shared" si="40"/>
        <v>-1.082760429510093E-3</v>
      </c>
      <c r="IG25" s="45">
        <f t="shared" si="41"/>
        <v>0</v>
      </c>
      <c r="IH25" s="45">
        <f t="shared" si="42"/>
        <v>-9.9711152882301783E-6</v>
      </c>
      <c r="II25" s="45">
        <f t="shared" si="43"/>
        <v>-4.629923363131477E-4</v>
      </c>
      <c r="IJ25" s="45">
        <f t="shared" si="44"/>
        <v>1.6353128929204749E-5</v>
      </c>
      <c r="IK25" s="45">
        <f t="shared" si="45"/>
        <v>-4.6075760664607297E-3</v>
      </c>
      <c r="IL25" s="45">
        <f t="shared" si="46"/>
        <v>-1.5504920392100786E-3</v>
      </c>
      <c r="IM25" s="45">
        <f t="shared" si="47"/>
        <v>-3.285356834447103E-4</v>
      </c>
      <c r="IN25" s="45">
        <f t="shared" si="48"/>
        <v>5.3396212031176889E-6</v>
      </c>
      <c r="IO25" s="45">
        <f t="shared" si="49"/>
        <v>1.0527070002803985E-4</v>
      </c>
      <c r="IP25" s="45">
        <f t="shared" si="50"/>
        <v>-1.1328855754947057E-5</v>
      </c>
      <c r="IQ25" s="45">
        <f t="shared" si="51"/>
        <v>0</v>
      </c>
      <c r="IR25" s="45">
        <f t="shared" si="52"/>
        <v>-5.7531010254503134E-5</v>
      </c>
      <c r="IS25" s="45">
        <f t="shared" si="53"/>
        <v>-2.4308550023434928E-5</v>
      </c>
      <c r="IT25" s="45">
        <f t="shared" si="54"/>
        <v>1.2794415186811436E-4</v>
      </c>
      <c r="IU25" s="45">
        <f t="shared" si="55"/>
        <v>0</v>
      </c>
      <c r="IV25" s="45">
        <f t="shared" si="56"/>
        <v>5.762171789212533E-6</v>
      </c>
      <c r="IW25" s="45">
        <f t="shared" si="57"/>
        <v>-9.1052175594075621E-6</v>
      </c>
      <c r="IX25" s="45">
        <f t="shared" si="58"/>
        <v>2.5413779990191064E-4</v>
      </c>
      <c r="IY25" s="45">
        <f t="shared" si="59"/>
        <v>-4.1582709675806706E-6</v>
      </c>
      <c r="IZ25" s="45">
        <f t="shared" si="60"/>
        <v>0</v>
      </c>
      <c r="JA25" s="45">
        <f t="shared" si="61"/>
        <v>-5.6751224606197923E-7</v>
      </c>
      <c r="JB25" s="45">
        <f t="shared" si="62"/>
        <v>-4.3639255041746272E-7</v>
      </c>
      <c r="JC25" s="45">
        <f t="shared" si="63"/>
        <v>-7.7190808997301219E-4</v>
      </c>
      <c r="JD25" s="45">
        <f t="shared" si="64"/>
        <v>-3.2005414258927444E-5</v>
      </c>
      <c r="JE25" s="45">
        <f t="shared" si="65"/>
        <v>-2.6597913804355928E-5</v>
      </c>
      <c r="JF25" s="45">
        <f t="shared" si="66"/>
        <v>-4.8196350706086651E-6</v>
      </c>
      <c r="JG25" s="45">
        <f t="shared" si="67"/>
        <v>-4.2424466421539066E-5</v>
      </c>
    </row>
    <row r="26" spans="1:267" x14ac:dyDescent="0.25">
      <c r="A26" s="22" t="s">
        <v>25</v>
      </c>
      <c r="B26" s="109">
        <v>51416.192887999998</v>
      </c>
      <c r="C26" s="109">
        <v>1366.5643686999999</v>
      </c>
      <c r="D26" s="109">
        <v>23283.118843</v>
      </c>
      <c r="E26" s="109">
        <v>6852.9384845000004</v>
      </c>
      <c r="F26" s="109">
        <v>3738.0955847</v>
      </c>
      <c r="G26" s="109">
        <v>11142.041268999999</v>
      </c>
      <c r="H26" s="109">
        <v>7516.4482281000001</v>
      </c>
      <c r="I26" s="109">
        <v>63.566605070999998</v>
      </c>
      <c r="J26" s="109">
        <v>4.6314794591000004</v>
      </c>
      <c r="K26" s="109">
        <v>1.53347389</v>
      </c>
      <c r="L26" s="109">
        <v>0.44408814530000001</v>
      </c>
      <c r="M26" s="109">
        <v>61.029288485000002</v>
      </c>
      <c r="N26" s="109">
        <v>4.4934420000000003E-3</v>
      </c>
      <c r="O26" s="109">
        <v>0.64984008400000004</v>
      </c>
      <c r="P26" s="109">
        <v>9.4195871900000006E-2</v>
      </c>
      <c r="Q26" s="109">
        <v>0.1169217199</v>
      </c>
      <c r="R26" s="109">
        <v>1.5305224342999999</v>
      </c>
      <c r="S26" s="109">
        <v>4.0962845395</v>
      </c>
      <c r="T26" s="109">
        <v>0.53266119099999998</v>
      </c>
      <c r="U26" s="109">
        <v>2.8946220948999999</v>
      </c>
      <c r="V26" s="109">
        <v>1.9659346420999999</v>
      </c>
      <c r="W26" s="109">
        <v>0.85135218099999999</v>
      </c>
      <c r="X26" s="109">
        <v>4.8000000000000001E-4</v>
      </c>
      <c r="Y26" s="109">
        <v>5.0294809000000001E-3</v>
      </c>
      <c r="Z26" s="109">
        <v>4.443905</v>
      </c>
      <c r="AA26" s="109">
        <v>184.22771323000001</v>
      </c>
      <c r="AB26" s="109">
        <v>319.07492336000001</v>
      </c>
      <c r="AC26" s="109">
        <v>2.7999999999999998E-4</v>
      </c>
      <c r="AD26" s="109">
        <v>0.28553344450000001</v>
      </c>
      <c r="AE26" s="109">
        <v>1.2205000000000001E-2</v>
      </c>
      <c r="AF26" s="109">
        <v>5.3175231278000004</v>
      </c>
      <c r="AG26" s="109">
        <v>0.48569000000000001</v>
      </c>
      <c r="AH26" s="109">
        <v>7.0599856667000003</v>
      </c>
      <c r="AI26" s="109">
        <v>22.904003499000002</v>
      </c>
      <c r="AJ26" s="109">
        <v>80.991776087999995</v>
      </c>
      <c r="AK26" s="109">
        <v>13.981073299</v>
      </c>
      <c r="AL26" s="109">
        <v>15.798541108</v>
      </c>
      <c r="AM26" s="109">
        <v>8.5273602829000001</v>
      </c>
      <c r="AN26" s="109">
        <v>0.1238210521</v>
      </c>
      <c r="AP26" s="109">
        <v>9.0740000000000001E-2</v>
      </c>
      <c r="AQ26" s="109">
        <v>94.761794561000002</v>
      </c>
      <c r="AR26" s="109">
        <v>0.89801500000000001</v>
      </c>
      <c r="AS26" s="109">
        <v>0.77858322690000004</v>
      </c>
      <c r="AT26" s="109">
        <v>4.0100761347000002</v>
      </c>
      <c r="AU26" s="109">
        <v>82.091368204999995</v>
      </c>
      <c r="AV26" s="109">
        <v>0.1075154059</v>
      </c>
      <c r="AZ26" s="109">
        <v>3.0831699999999998E-5</v>
      </c>
      <c r="BA26" s="109">
        <v>8.4771239999999995E-4</v>
      </c>
      <c r="BB26" s="109">
        <v>6.7384249999999997E-4</v>
      </c>
      <c r="BD26" s="109">
        <v>0.99495747649999999</v>
      </c>
      <c r="BE26" s="109">
        <v>2.2441</v>
      </c>
      <c r="BF26" s="109">
        <v>0.103535</v>
      </c>
      <c r="BG26" s="109">
        <v>45.776670334999999</v>
      </c>
      <c r="BH26" s="109">
        <v>6.0000000000000002E-5</v>
      </c>
      <c r="BI26" s="109">
        <v>65.944444188999995</v>
      </c>
      <c r="BJ26" s="109">
        <v>63.966114435000001</v>
      </c>
      <c r="BK26" s="109">
        <v>17.184395578</v>
      </c>
      <c r="BL26" s="109">
        <v>922.13902841000004</v>
      </c>
      <c r="BM26" s="109">
        <v>3.9758998555999998</v>
      </c>
      <c r="BN26" s="109">
        <v>675.14434470000003</v>
      </c>
      <c r="BO26" s="109">
        <v>6.8570160000000003E-4</v>
      </c>
      <c r="BQ26" s="109" t="s">
        <v>25</v>
      </c>
      <c r="BR26" s="109">
        <v>27.434160565594201</v>
      </c>
      <c r="BS26" s="109">
        <v>85.561469324942905</v>
      </c>
      <c r="BT26" s="109">
        <v>2.21900867985581</v>
      </c>
      <c r="BU26" s="109">
        <v>4.6314354038830796</v>
      </c>
      <c r="BV26" s="109">
        <v>0.103535769213095</v>
      </c>
      <c r="BW26" s="109">
        <v>1.53346529141245</v>
      </c>
      <c r="BX26" s="109">
        <v>70.748402435144797</v>
      </c>
      <c r="BY26" s="109">
        <v>63.566382829716197</v>
      </c>
      <c r="BZ26" s="109">
        <v>85.213325180151102</v>
      </c>
      <c r="CA26" s="109">
        <v>13.0961565761069</v>
      </c>
      <c r="CB26" s="109">
        <v>0.18207624095581301</v>
      </c>
      <c r="CC26" s="109">
        <v>0.262011412656183</v>
      </c>
      <c r="CD26" s="109">
        <v>61.0293739397192</v>
      </c>
      <c r="CE26" s="109">
        <v>6.8564093163049698E-4</v>
      </c>
      <c r="CF26" s="109">
        <v>1.43788066098976E-3</v>
      </c>
      <c r="CG26" s="109">
        <v>3.0554835532994899E-3</v>
      </c>
      <c r="CH26" s="109">
        <v>5.0299430355991298E-3</v>
      </c>
      <c r="CI26" s="109">
        <v>0.64984892467663202</v>
      </c>
      <c r="CJ26" s="109">
        <v>2.2606769390697501E-2</v>
      </c>
      <c r="CK26" s="109">
        <v>7.1588181864228398E-2</v>
      </c>
      <c r="CL26" s="109">
        <v>0.116921776471604</v>
      </c>
      <c r="CM26" s="109">
        <v>45.765039617506602</v>
      </c>
      <c r="CN26" s="109">
        <v>79048.108429493994</v>
      </c>
      <c r="CO26" s="109">
        <v>1.5305075435153299</v>
      </c>
      <c r="CP26" s="109">
        <v>5.9999334468713602E-5</v>
      </c>
      <c r="CQ26" s="109">
        <v>0.15439979458914099</v>
      </c>
      <c r="CR26" s="109">
        <v>0.378008519687142</v>
      </c>
      <c r="CS26" s="109">
        <v>4.0961683043388097</v>
      </c>
      <c r="CT26" s="109">
        <v>2.8946146085688902</v>
      </c>
      <c r="CU26" s="109">
        <v>22.8496351542512</v>
      </c>
      <c r="CV26" s="109">
        <v>1.9659461419553701</v>
      </c>
      <c r="CW26" s="109">
        <v>0.77857543553587305</v>
      </c>
      <c r="CX26" s="109">
        <v>8.5273471525296607</v>
      </c>
      <c r="CY26" s="109">
        <v>4.0100926150226996</v>
      </c>
      <c r="CZ26" s="109">
        <v>51412.420207340001</v>
      </c>
      <c r="DA26" s="109">
        <v>0.85134850817881602</v>
      </c>
      <c r="DB26" s="109">
        <v>4.7996664131351002E-4</v>
      </c>
      <c r="DC26" s="109">
        <v>1.97832385897032</v>
      </c>
      <c r="DD26" s="109">
        <v>49.330738658597703</v>
      </c>
      <c r="DE26" s="109">
        <v>3.1413110611396702</v>
      </c>
      <c r="DF26" s="109">
        <v>7.2985314461769105E-2</v>
      </c>
      <c r="DG26" s="109">
        <v>11.2323888181573</v>
      </c>
      <c r="DH26" s="109">
        <v>0.18869842369527701</v>
      </c>
      <c r="DI26" s="109">
        <v>186.15872669682301</v>
      </c>
      <c r="DJ26" s="109">
        <v>187.254348231752</v>
      </c>
      <c r="DK26" s="109">
        <v>36.2743542767641</v>
      </c>
      <c r="DL26" s="109">
        <v>17.184337967464099</v>
      </c>
      <c r="DM26" s="109">
        <v>240.659394694697</v>
      </c>
      <c r="DN26" s="109">
        <v>4.44393094716707</v>
      </c>
      <c r="DO26" s="109">
        <v>17.0108810767994</v>
      </c>
      <c r="DP26" s="109">
        <v>184.152796495828</v>
      </c>
      <c r="DQ26" s="109">
        <v>184.152796495828</v>
      </c>
      <c r="DR26" s="109">
        <v>319.06445557190102</v>
      </c>
      <c r="DS26" s="109">
        <v>2.7996807817589502E-4</v>
      </c>
      <c r="DT26" s="109">
        <v>922.13530637396298</v>
      </c>
      <c r="DU26" s="109">
        <v>9.6243889272988506E-2</v>
      </c>
      <c r="DV26" s="109">
        <v>0.18118549378621401</v>
      </c>
      <c r="DW26" s="109">
        <v>0</v>
      </c>
      <c r="DX26" s="109">
        <v>1.2204747824313701E-2</v>
      </c>
      <c r="DY26" s="109">
        <v>427.92878252534501</v>
      </c>
      <c r="DZ26" s="109">
        <v>14.747941299556601</v>
      </c>
      <c r="EA26" s="109">
        <v>641.41794467168495</v>
      </c>
      <c r="EB26" s="109">
        <v>50.203640734848001</v>
      </c>
      <c r="EC26" s="109">
        <v>1.3825143399219499</v>
      </c>
      <c r="ED26" s="109">
        <v>3.9348617677990698</v>
      </c>
      <c r="EE26" s="109">
        <v>0.48568101983453899</v>
      </c>
      <c r="EF26" s="109">
        <v>2.3297067954081001</v>
      </c>
      <c r="EG26" s="109">
        <v>4.7299917171555999</v>
      </c>
      <c r="EH26" s="109">
        <v>93.072334506884104</v>
      </c>
      <c r="EI26" s="109">
        <v>3.9756879882918001</v>
      </c>
      <c r="EJ26" s="109">
        <v>13.9811351865229</v>
      </c>
      <c r="EK26" s="109">
        <v>1366.34285779791</v>
      </c>
      <c r="EL26" s="109">
        <v>0</v>
      </c>
      <c r="EM26" s="109">
        <v>6.4774056879169901</v>
      </c>
      <c r="EN26" s="109">
        <v>9.3211320436128808</v>
      </c>
      <c r="EO26" s="109">
        <v>8468.4653803524106</v>
      </c>
      <c r="EP26" s="109">
        <v>20951.3213928978</v>
      </c>
      <c r="EQ26" s="109">
        <v>2327.9237895117299</v>
      </c>
      <c r="ER26" s="109">
        <v>23279.245182409501</v>
      </c>
      <c r="ES26" s="109">
        <v>0.34596552655316898</v>
      </c>
      <c r="ET26" s="109">
        <v>314.22990909988602</v>
      </c>
      <c r="EU26" s="109">
        <v>0.10750162765134599</v>
      </c>
      <c r="EV26" s="109">
        <v>0</v>
      </c>
      <c r="EW26" s="109">
        <v>0</v>
      </c>
      <c r="EX26" s="109">
        <v>0</v>
      </c>
      <c r="EY26" s="109">
        <v>3.0831546399025502E-5</v>
      </c>
      <c r="EZ26" s="109">
        <v>8.4771580137373503E-4</v>
      </c>
      <c r="FA26" s="109">
        <v>6.7382794771974296E-4</v>
      </c>
      <c r="FB26" s="109">
        <v>0</v>
      </c>
      <c r="FC26" s="109">
        <v>0.99418820059139701</v>
      </c>
      <c r="FD26" s="109">
        <v>80.249427979618403</v>
      </c>
      <c r="FE26" s="109">
        <v>2301.1339041912802</v>
      </c>
      <c r="FF26" s="109">
        <v>288.79876353997798</v>
      </c>
      <c r="FG26" s="109">
        <v>93.521601611992594</v>
      </c>
      <c r="FH26" s="109">
        <v>111.518134074637</v>
      </c>
      <c r="FI26" s="109">
        <v>45.636251051364397</v>
      </c>
      <c r="FJ26" s="109">
        <v>64.089478671786907</v>
      </c>
      <c r="FK26" s="109">
        <v>8.0933625482112193E-3</v>
      </c>
      <c r="FL26" s="109">
        <v>114.024326981868</v>
      </c>
      <c r="FM26" s="109">
        <v>6850.5646070320599</v>
      </c>
      <c r="FN26" s="109">
        <v>3735.99394715893</v>
      </c>
      <c r="FO26" s="109">
        <v>3114.5706598731299</v>
      </c>
      <c r="FP26" s="109">
        <v>19.3401865678996</v>
      </c>
      <c r="FQ26" s="109">
        <v>3.7207273014776501</v>
      </c>
      <c r="FR26" s="109">
        <v>1338.6446331416601</v>
      </c>
      <c r="FS26" s="109">
        <v>168.80849528816</v>
      </c>
      <c r="FT26" s="109">
        <v>159.779319810071</v>
      </c>
      <c r="FU26" s="109">
        <v>49.637394631414701</v>
      </c>
      <c r="FV26" s="109">
        <v>113.8602883194</v>
      </c>
      <c r="FW26" s="109">
        <v>402.12679773805701</v>
      </c>
      <c r="FX26" s="109">
        <v>0.12372395233191601</v>
      </c>
      <c r="FY26" s="109">
        <v>176.630042811891</v>
      </c>
      <c r="FZ26" s="109">
        <v>179.07844518207401</v>
      </c>
      <c r="GA26" s="109">
        <v>493.21981284239598</v>
      </c>
      <c r="GB26" s="109">
        <v>9.9398624250694194</v>
      </c>
      <c r="GC26" s="109">
        <v>0</v>
      </c>
      <c r="GD26" s="109">
        <v>11141.976289844901</v>
      </c>
      <c r="GE26" s="109">
        <v>1946.33371380265</v>
      </c>
      <c r="GF26" s="109">
        <v>675.14476084439002</v>
      </c>
      <c r="GG26" s="109">
        <v>16.036546971034301</v>
      </c>
      <c r="GH26" s="109">
        <v>57.744349152797902</v>
      </c>
      <c r="GI26" s="109">
        <v>994.29508387776298</v>
      </c>
      <c r="GJ26" s="109">
        <v>94.746787953362897</v>
      </c>
      <c r="GK26" s="109">
        <v>9.0738538868225402E-2</v>
      </c>
      <c r="GL26" s="109">
        <v>0.89802143756840402</v>
      </c>
      <c r="GM26" s="109">
        <v>0.13322107697514801</v>
      </c>
      <c r="GN26" s="109">
        <v>696.98063024138696</v>
      </c>
      <c r="GO26" s="109">
        <v>7514.8839026560199</v>
      </c>
      <c r="GP26" s="109">
        <v>82.090948017211204</v>
      </c>
      <c r="GQ26" s="109">
        <v>484.97693354508402</v>
      </c>
      <c r="GS26" s="30">
        <f t="shared" si="1"/>
        <v>0</v>
      </c>
      <c r="GT26" s="45">
        <f t="shared" si="2"/>
        <v>-7.3375340492726348E-5</v>
      </c>
      <c r="GU26" s="45">
        <f t="shared" si="3"/>
        <v>-1.6209328090459788E-4</v>
      </c>
      <c r="GV26" s="45">
        <f t="shared" si="4"/>
        <v>-1.6637206624336087E-4</v>
      </c>
      <c r="GW26" s="45">
        <f t="shared" si="5"/>
        <v>-3.4640285671755529E-4</v>
      </c>
      <c r="GX26" s="45">
        <f t="shared" si="6"/>
        <v>-5.6222145567169678E-4</v>
      </c>
      <c r="GY26" s="45">
        <f t="shared" si="7"/>
        <v>-5.8318896448010019E-6</v>
      </c>
      <c r="GZ26" s="45">
        <f t="shared" si="8"/>
        <v>-2.0812029784652059E-4</v>
      </c>
      <c r="HA26" s="45">
        <f t="shared" si="9"/>
        <v>-3.4961955818256098E-6</v>
      </c>
      <c r="HB26" s="45">
        <f t="shared" si="10"/>
        <v>-9.5121261596412951E-6</v>
      </c>
      <c r="HC26" s="45">
        <f t="shared" si="11"/>
        <v>-5.6072604861758954E-6</v>
      </c>
      <c r="HD26" s="45">
        <f t="shared" si="12"/>
        <v>-1.1071856099690069E-6</v>
      </c>
      <c r="HE26" s="45">
        <f t="shared" si="13"/>
        <v>1.4002247333875618E-6</v>
      </c>
      <c r="HF26" s="45">
        <f t="shared" si="14"/>
        <v>-1.7310941311843097E-5</v>
      </c>
      <c r="HG26" s="45">
        <f t="shared" si="15"/>
        <v>1.3604387986602907E-5</v>
      </c>
      <c r="HH26" s="45">
        <f t="shared" si="16"/>
        <v>-9.7737305843306115E-6</v>
      </c>
      <c r="HI26" s="45">
        <f t="shared" si="17"/>
        <v>4.838417023535686E-7</v>
      </c>
      <c r="HJ26" s="45">
        <f t="shared" si="18"/>
        <v>-9.7292168584224203E-6</v>
      </c>
      <c r="HK26" s="45">
        <f t="shared" si="19"/>
        <v>-2.8375753703010897E-5</v>
      </c>
      <c r="HL26" s="45">
        <f t="shared" si="20"/>
        <v>-4.747421587862372E-4</v>
      </c>
      <c r="HM26" s="45">
        <f t="shared" si="21"/>
        <v>-2.586289630997527E-6</v>
      </c>
      <c r="HN26" s="45">
        <f t="shared" si="22"/>
        <v>5.8495613861839351E-6</v>
      </c>
      <c r="HO26" s="45">
        <f t="shared" si="23"/>
        <v>-4.3141032183064094E-6</v>
      </c>
      <c r="HP26" s="45">
        <f t="shared" si="24"/>
        <v>-6.9497263520817257E-5</v>
      </c>
      <c r="HQ26" s="45">
        <f t="shared" si="25"/>
        <v>9.1885347279020311E-5</v>
      </c>
      <c r="HR26" s="45">
        <f t="shared" si="26"/>
        <v>5.8388212776939706E-6</v>
      </c>
      <c r="HS26" s="45">
        <f t="shared" si="27"/>
        <v>-4.0665290177312549E-4</v>
      </c>
      <c r="HT26" s="45">
        <f t="shared" si="28"/>
        <v>-3.2806677468608553E-5</v>
      </c>
      <c r="HU26" s="45">
        <f t="shared" si="29"/>
        <v>-1.140065146605386E-4</v>
      </c>
      <c r="HV26" s="45">
        <f t="shared" si="30"/>
        <v>-3.7469840371915993E-5</v>
      </c>
      <c r="HW26" s="45">
        <f t="shared" si="31"/>
        <v>-2.0661670323619356E-5</v>
      </c>
      <c r="HX26" s="45">
        <f t="shared" si="32"/>
        <v>-2.7648225583026583E-5</v>
      </c>
      <c r="HY26" s="45">
        <f t="shared" si="33"/>
        <v>-1.848950042419143E-5</v>
      </c>
      <c r="HZ26" s="45">
        <f t="shared" si="34"/>
        <v>-4.0673472986601473E-5</v>
      </c>
      <c r="IA26" s="45">
        <f t="shared" si="35"/>
        <v>-2.373748534887182E-3</v>
      </c>
      <c r="IB26" s="45">
        <f t="shared" si="36"/>
        <v>0.14915784049183242</v>
      </c>
      <c r="IC26" s="45">
        <f t="shared" si="37"/>
        <v>4.4265215964912248E-6</v>
      </c>
      <c r="ID26" s="45">
        <f t="shared" si="38"/>
        <v>-2.1372037495022021E-7</v>
      </c>
      <c r="IE26" s="45">
        <f t="shared" si="39"/>
        <v>-1.5397930782617566E-6</v>
      </c>
      <c r="IF26" s="45">
        <f t="shared" si="40"/>
        <v>-7.8419433882349128E-4</v>
      </c>
      <c r="IG26" s="45">
        <f t="shared" si="41"/>
        <v>0</v>
      </c>
      <c r="IH26" s="45">
        <f t="shared" si="42"/>
        <v>-1.610239998456457E-5</v>
      </c>
      <c r="II26" s="45">
        <f t="shared" si="43"/>
        <v>-1.583613702824577E-4</v>
      </c>
      <c r="IJ26" s="45">
        <f t="shared" si="44"/>
        <v>7.1686646704301433E-6</v>
      </c>
      <c r="IK26" s="45">
        <f t="shared" si="45"/>
        <v>-1.0007105031028707E-5</v>
      </c>
      <c r="IL26" s="45">
        <f t="shared" si="46"/>
        <v>4.1097281312942087E-6</v>
      </c>
      <c r="IM26" s="45">
        <f t="shared" si="47"/>
        <v>-5.1185380141493864E-6</v>
      </c>
      <c r="IN26" s="45">
        <f t="shared" si="48"/>
        <v>-1.2815138945595629E-4</v>
      </c>
      <c r="IO26" s="45">
        <f t="shared" si="49"/>
        <v>0</v>
      </c>
      <c r="IP26" s="45">
        <f t="shared" si="50"/>
        <v>0</v>
      </c>
      <c r="IQ26" s="45">
        <f t="shared" si="51"/>
        <v>0</v>
      </c>
      <c r="IR26" s="45">
        <f t="shared" si="52"/>
        <v>-4.9819171338588074E-6</v>
      </c>
      <c r="IS26" s="45">
        <f t="shared" si="53"/>
        <v>4.0124147471204135E-6</v>
      </c>
      <c r="IT26" s="45">
        <f t="shared" si="54"/>
        <v>-2.1595966797897408E-5</v>
      </c>
      <c r="IU26" s="45">
        <f t="shared" si="55"/>
        <v>0</v>
      </c>
      <c r="IV26" s="45">
        <f t="shared" si="56"/>
        <v>-7.7317465999561671E-4</v>
      </c>
      <c r="IW26" s="45">
        <f t="shared" si="57"/>
        <v>-1.1181016952983389E-2</v>
      </c>
      <c r="IX26" s="45">
        <f t="shared" si="58"/>
        <v>7.4294981889956749E-6</v>
      </c>
      <c r="IY26" s="45">
        <f t="shared" si="59"/>
        <v>-2.5407521797197796E-4</v>
      </c>
      <c r="IZ26" s="45">
        <f t="shared" si="60"/>
        <v>-1.1092188106650861E-5</v>
      </c>
      <c r="JA26" s="45">
        <f t="shared" si="61"/>
        <v>2.9510022603969515E-8</v>
      </c>
      <c r="JB26" s="45">
        <f t="shared" si="62"/>
        <v>1.2258133515189109E-7</v>
      </c>
      <c r="JC26" s="45">
        <f t="shared" si="63"/>
        <v>-3.3524912551870764E-6</v>
      </c>
      <c r="JD26" s="45">
        <f t="shared" si="64"/>
        <v>-4.0363068066632464E-6</v>
      </c>
      <c r="JE26" s="45">
        <f t="shared" si="65"/>
        <v>-5.3287888501832492E-5</v>
      </c>
      <c r="JF26" s="45">
        <f t="shared" si="66"/>
        <v>6.1637839856661679E-7</v>
      </c>
      <c r="JG26" s="45">
        <f t="shared" si="67"/>
        <v>-8.8476342337613794E-5</v>
      </c>
    </row>
    <row r="27" spans="1:267" x14ac:dyDescent="0.25">
      <c r="A27" s="22" t="s">
        <v>26</v>
      </c>
      <c r="B27" s="109">
        <v>7199.3965799999996</v>
      </c>
      <c r="C27" s="109">
        <v>202.60693345000001</v>
      </c>
      <c r="D27" s="109">
        <v>7844.7880662999996</v>
      </c>
      <c r="E27" s="109">
        <v>8577.0409536999996</v>
      </c>
      <c r="F27" s="109">
        <v>2141.7296801000002</v>
      </c>
      <c r="G27" s="109">
        <v>2938.7603039000001</v>
      </c>
      <c r="H27" s="109">
        <v>4287.8116729000003</v>
      </c>
      <c r="I27" s="109">
        <v>20.464531540999999</v>
      </c>
      <c r="J27" s="109">
        <v>31.959388671999999</v>
      </c>
      <c r="K27" s="109">
        <v>0.3418156</v>
      </c>
      <c r="L27" s="109">
        <v>0.28839345869999999</v>
      </c>
      <c r="M27" s="109">
        <v>47.151210968000001</v>
      </c>
      <c r="N27" s="109">
        <v>1.0230940399999999E-2</v>
      </c>
      <c r="O27" s="109">
        <v>7.7464165548999997</v>
      </c>
      <c r="P27" s="109">
        <v>1.38639464E-2</v>
      </c>
      <c r="Q27" s="109">
        <v>0.32957209139999999</v>
      </c>
      <c r="R27" s="109">
        <v>0.44858350270000003</v>
      </c>
      <c r="T27" s="109">
        <v>0.1162768441</v>
      </c>
      <c r="U27" s="109">
        <v>0.25251611930000001</v>
      </c>
      <c r="V27" s="109">
        <v>0.59561795890000002</v>
      </c>
      <c r="W27" s="109">
        <v>3.1416520500000003E-2</v>
      </c>
      <c r="Y27" s="109">
        <v>1.91206E-4</v>
      </c>
      <c r="AA27" s="109">
        <v>93.060404884999997</v>
      </c>
      <c r="AB27" s="109">
        <v>27.186740400000001</v>
      </c>
      <c r="AD27" s="109">
        <v>0.1019611141</v>
      </c>
      <c r="AF27" s="109">
        <v>1.3849826949999999</v>
      </c>
      <c r="AH27" s="109">
        <v>2.6444568887000002</v>
      </c>
      <c r="AI27" s="109">
        <v>67.482519453999998</v>
      </c>
      <c r="AJ27" s="109">
        <v>86.197596090000005</v>
      </c>
      <c r="AK27" s="109">
        <v>3.2395223448000001</v>
      </c>
      <c r="AL27" s="109">
        <v>0.73033395329999995</v>
      </c>
      <c r="AM27" s="109">
        <v>1.3637676642000001</v>
      </c>
      <c r="AN27" s="109">
        <v>0.26105299339999999</v>
      </c>
      <c r="AQ27" s="109">
        <v>37.443773227999998</v>
      </c>
      <c r="AS27" s="109">
        <v>0.19451722809999999</v>
      </c>
      <c r="AT27" s="109">
        <v>0.60156967409999995</v>
      </c>
      <c r="AU27" s="109">
        <v>37.457835322000001</v>
      </c>
      <c r="AV27" s="109">
        <v>1.0816895029</v>
      </c>
      <c r="AZ27" s="109">
        <v>5.1644015999999999E-6</v>
      </c>
      <c r="BA27" s="109">
        <v>1.8998830000000001E-4</v>
      </c>
      <c r="BB27" s="109">
        <v>3.157689E-4</v>
      </c>
      <c r="BD27" s="109">
        <v>0.1482240199</v>
      </c>
      <c r="BG27" s="109">
        <v>0.75495538100000004</v>
      </c>
      <c r="BI27" s="109">
        <v>10.300092447000001</v>
      </c>
      <c r="BJ27" s="109">
        <v>9.9910907409000007</v>
      </c>
      <c r="BK27" s="109">
        <v>6.6886406980000004</v>
      </c>
      <c r="BL27" s="109">
        <v>44.530069064999999</v>
      </c>
      <c r="BM27" s="109">
        <v>0.24057872650000001</v>
      </c>
      <c r="BN27" s="109">
        <v>13.871456332999999</v>
      </c>
      <c r="BO27" s="109">
        <v>1.113749E-4</v>
      </c>
      <c r="BQ27" s="109" t="s">
        <v>26</v>
      </c>
      <c r="BR27" s="109">
        <v>0.56352465966393805</v>
      </c>
      <c r="BS27" s="109">
        <v>6.34171466817003</v>
      </c>
      <c r="BT27" s="109">
        <v>0</v>
      </c>
      <c r="BU27" s="109">
        <v>31.958850359027998</v>
      </c>
      <c r="BV27" s="109">
        <v>0</v>
      </c>
      <c r="BW27" s="109">
        <v>0.34181478526430598</v>
      </c>
      <c r="BX27" s="109">
        <v>20.507759214000899</v>
      </c>
      <c r="BY27" s="109">
        <v>20.464509524695501</v>
      </c>
      <c r="BZ27" s="109">
        <v>4.87388450502967</v>
      </c>
      <c r="CA27" s="109">
        <v>54.095982642905497</v>
      </c>
      <c r="CB27" s="109">
        <v>0.11807481604964799</v>
      </c>
      <c r="CC27" s="109">
        <v>0.169913391013961</v>
      </c>
      <c r="CD27" s="109">
        <v>47.151221206537699</v>
      </c>
      <c r="CE27" s="109">
        <v>1.1137706485740301E-4</v>
      </c>
      <c r="CF27" s="109">
        <v>3.26527983244873E-3</v>
      </c>
      <c r="CG27" s="109">
        <v>6.9387427051813798E-3</v>
      </c>
      <c r="CH27" s="109">
        <v>1.91197924833413E-4</v>
      </c>
      <c r="CI27" s="109">
        <v>7.7463798805322996</v>
      </c>
      <c r="CJ27" s="109">
        <v>3.3272942068045602E-3</v>
      </c>
      <c r="CK27" s="109">
        <v>1.05364234637918E-2</v>
      </c>
      <c r="CL27" s="109">
        <v>0.32957276708991101</v>
      </c>
      <c r="CM27" s="109">
        <v>0.754945518301117</v>
      </c>
      <c r="CN27" s="109">
        <v>22263.933428267199</v>
      </c>
      <c r="CO27" s="109">
        <v>0.44858339623236199</v>
      </c>
      <c r="CP27" s="109">
        <v>0</v>
      </c>
      <c r="CQ27" s="109">
        <v>3.3684209911208803E-2</v>
      </c>
      <c r="CR27" s="109">
        <v>8.2468089735279804E-2</v>
      </c>
      <c r="CS27" s="109">
        <v>0</v>
      </c>
      <c r="CT27" s="109">
        <v>0.25251359127898099</v>
      </c>
      <c r="CU27" s="109">
        <v>67.309589227201002</v>
      </c>
      <c r="CV27" s="109">
        <v>0.595614772490898</v>
      </c>
      <c r="CW27" s="109">
        <v>0.19451835902544601</v>
      </c>
      <c r="CX27" s="109">
        <v>1.3637701099538699</v>
      </c>
      <c r="CY27" s="109">
        <v>0.60156689615403602</v>
      </c>
      <c r="CZ27" s="109">
        <v>7199.3371818912401</v>
      </c>
      <c r="DA27" s="109">
        <v>3.1413459131808798E-2</v>
      </c>
      <c r="DB27" s="109">
        <v>0</v>
      </c>
      <c r="DC27" s="109">
        <v>0.30899744429195802</v>
      </c>
      <c r="DD27" s="109">
        <v>7.7051229021643497</v>
      </c>
      <c r="DE27" s="109">
        <v>0.49065151705550603</v>
      </c>
      <c r="DF27" s="109">
        <v>1.13998401649057E-2</v>
      </c>
      <c r="DG27" s="109">
        <v>1.75445027199523</v>
      </c>
      <c r="DH27" s="109">
        <v>2.9473593588959301E-2</v>
      </c>
      <c r="DI27" s="109">
        <v>123.048542467435</v>
      </c>
      <c r="DJ27" s="109">
        <v>220.176380961419</v>
      </c>
      <c r="DK27" s="109">
        <v>9.2262673856714006</v>
      </c>
      <c r="DL27" s="109">
        <v>6.6882155381602004</v>
      </c>
      <c r="DM27" s="109">
        <v>50.493946319679999</v>
      </c>
      <c r="DN27" s="109">
        <v>0</v>
      </c>
      <c r="DO27" s="109">
        <v>0.34400568850850199</v>
      </c>
      <c r="DP27" s="109">
        <v>93.060601695856505</v>
      </c>
      <c r="DQ27" s="109">
        <v>93.060601695856505</v>
      </c>
      <c r="DR27" s="109">
        <v>27.155725744186601</v>
      </c>
      <c r="DS27" s="109">
        <v>0</v>
      </c>
      <c r="DT27" s="109">
        <v>44.5298911579265</v>
      </c>
      <c r="DU27" s="109">
        <v>4.3587908298975103E-2</v>
      </c>
      <c r="DV27" s="109">
        <v>4.72864365876434E-2</v>
      </c>
      <c r="DW27" s="109">
        <v>0</v>
      </c>
      <c r="DX27" s="109">
        <v>0</v>
      </c>
      <c r="DY27" s="109">
        <v>49.342241780428303</v>
      </c>
      <c r="DZ27" s="109">
        <v>1.534304000289</v>
      </c>
      <c r="EA27" s="109">
        <v>76.566222332179095</v>
      </c>
      <c r="EB27" s="109">
        <v>1.64973518501521</v>
      </c>
      <c r="EC27" s="109">
        <v>0.36006473034937803</v>
      </c>
      <c r="ED27" s="109">
        <v>1.02480689453639</v>
      </c>
      <c r="EE27" s="109">
        <v>0</v>
      </c>
      <c r="EF27" s="109">
        <v>0.87089721289042299</v>
      </c>
      <c r="EG27" s="109">
        <v>1.76818631515071</v>
      </c>
      <c r="EH27" s="109">
        <v>86.407634034186401</v>
      </c>
      <c r="EI27" s="109">
        <v>0.24057658680087299</v>
      </c>
      <c r="EJ27" s="109">
        <v>3.2393433392499502</v>
      </c>
      <c r="EK27" s="109">
        <v>202.606534155877</v>
      </c>
      <c r="EL27" s="109">
        <v>0</v>
      </c>
      <c r="EM27" s="109">
        <v>0.29920514635934198</v>
      </c>
      <c r="EN27" s="109">
        <v>0.43056389854329602</v>
      </c>
      <c r="EO27" s="109">
        <v>4804.84406216769</v>
      </c>
      <c r="EP27" s="109">
        <v>7060.24103462733</v>
      </c>
      <c r="EQ27" s="109">
        <v>784.47118568494795</v>
      </c>
      <c r="ER27" s="109">
        <v>7844.7122203122799</v>
      </c>
      <c r="ES27" s="109">
        <v>1.9508963649127901E-2</v>
      </c>
      <c r="ET27" s="109">
        <v>202.646110246489</v>
      </c>
      <c r="EU27" s="109">
        <v>1.0816862020332001</v>
      </c>
      <c r="EV27" s="109">
        <v>0</v>
      </c>
      <c r="EW27" s="109">
        <v>0</v>
      </c>
      <c r="EX27" s="109">
        <v>0</v>
      </c>
      <c r="EY27" s="109">
        <v>5.1641321009496402E-6</v>
      </c>
      <c r="EZ27" s="109">
        <v>1.8999833779050499E-4</v>
      </c>
      <c r="FA27" s="109">
        <v>3.15748831210846E-4</v>
      </c>
      <c r="FB27" s="109">
        <v>0</v>
      </c>
      <c r="FC27" s="109">
        <v>0.14809679137482401</v>
      </c>
      <c r="FD27" s="109">
        <v>56.998360507889799</v>
      </c>
      <c r="FE27" s="109">
        <v>1909.2319511620799</v>
      </c>
      <c r="FF27" s="109">
        <v>63.013560027800303</v>
      </c>
      <c r="FG27" s="109">
        <v>14.482248386382</v>
      </c>
      <c r="FH27" s="109">
        <v>59.185035136603901</v>
      </c>
      <c r="FI27" s="109">
        <v>37.509604786278402</v>
      </c>
      <c r="FJ27" s="109">
        <v>33.9097439512337</v>
      </c>
      <c r="FK27" s="109">
        <v>1.0929987682592899E-2</v>
      </c>
      <c r="FL27" s="109">
        <v>32.36561923827</v>
      </c>
      <c r="FM27" s="109">
        <v>8570.5811958149898</v>
      </c>
      <c r="FN27" s="109">
        <v>2140.32895795281</v>
      </c>
      <c r="FO27" s="109">
        <v>6430.2522378621798</v>
      </c>
      <c r="FP27" s="109">
        <v>5.5562743188434496</v>
      </c>
      <c r="FQ27" s="109">
        <v>1.2634749046060001</v>
      </c>
      <c r="FR27" s="109">
        <v>995.71903207173898</v>
      </c>
      <c r="FS27" s="109">
        <v>14.653038424301499</v>
      </c>
      <c r="FT27" s="109">
        <v>125.756525184719</v>
      </c>
      <c r="FU27" s="109">
        <v>14.138889556925999</v>
      </c>
      <c r="FV27" s="109">
        <v>14.1042970547352</v>
      </c>
      <c r="FW27" s="109">
        <v>315.46265008239601</v>
      </c>
      <c r="FX27" s="109">
        <v>0.260840536113913</v>
      </c>
      <c r="FY27" s="109">
        <v>324.978841447881</v>
      </c>
      <c r="FZ27" s="109">
        <v>177.94336864090499</v>
      </c>
      <c r="GA27" s="109">
        <v>172.986168073436</v>
      </c>
      <c r="GB27" s="109">
        <v>5.2810676057449797</v>
      </c>
      <c r="GC27" s="109">
        <v>0</v>
      </c>
      <c r="GD27" s="109">
        <v>2938.7522017881702</v>
      </c>
      <c r="GE27" s="109">
        <v>962.68771796574401</v>
      </c>
      <c r="GF27" s="109">
        <v>13.871301245308301</v>
      </c>
      <c r="GG27" s="109">
        <v>4.4742572329789603</v>
      </c>
      <c r="GH27" s="109">
        <v>174.794180221175</v>
      </c>
      <c r="GI27" s="109">
        <v>383.85836150116899</v>
      </c>
      <c r="GJ27" s="109">
        <v>37.4438433231159</v>
      </c>
      <c r="GK27" s="109">
        <v>0</v>
      </c>
      <c r="GL27" s="109">
        <v>0</v>
      </c>
      <c r="GM27" s="109">
        <v>0.52842228967079596</v>
      </c>
      <c r="GN27" s="109">
        <v>332.885033288687</v>
      </c>
      <c r="GO27" s="109">
        <v>4287.7395067530797</v>
      </c>
      <c r="GP27" s="109">
        <v>37.457960979143401</v>
      </c>
      <c r="GQ27" s="109">
        <v>103.484995347691</v>
      </c>
      <c r="GS27" s="30">
        <f t="shared" si="1"/>
        <v>0</v>
      </c>
      <c r="GT27" s="45">
        <f t="shared" si="2"/>
        <v>-8.2504287823971909E-6</v>
      </c>
      <c r="GU27" s="45">
        <f t="shared" si="3"/>
        <v>-1.9707821258362779E-6</v>
      </c>
      <c r="GV27" s="45">
        <f t="shared" si="4"/>
        <v>-9.6683284594460529E-6</v>
      </c>
      <c r="GW27" s="45">
        <f t="shared" si="5"/>
        <v>-7.5314527701108669E-4</v>
      </c>
      <c r="GX27" s="45">
        <f t="shared" si="6"/>
        <v>-6.5401444458892076E-4</v>
      </c>
      <c r="GY27" s="45">
        <f t="shared" si="7"/>
        <v>-2.7569828744225E-6</v>
      </c>
      <c r="GZ27" s="45">
        <f t="shared" si="8"/>
        <v>-1.6830530915505379E-5</v>
      </c>
      <c r="HA27" s="45">
        <f t="shared" si="9"/>
        <v>-1.075827436093402E-6</v>
      </c>
      <c r="HB27" s="45">
        <f t="shared" si="10"/>
        <v>-1.684365672715548E-5</v>
      </c>
      <c r="HC27" s="45">
        <f t="shared" si="11"/>
        <v>-2.3835532784968014E-6</v>
      </c>
      <c r="HD27" s="45">
        <f t="shared" si="12"/>
        <v>-1.4052039814555989E-3</v>
      </c>
      <c r="HE27" s="45">
        <f t="shared" si="13"/>
        <v>2.1714262449396019E-7</v>
      </c>
      <c r="HF27" s="45">
        <f t="shared" si="14"/>
        <v>-2.6310252349714216E-3</v>
      </c>
      <c r="HG27" s="45">
        <f t="shared" si="15"/>
        <v>-4.7343655534316707E-6</v>
      </c>
      <c r="HH27" s="45">
        <f t="shared" si="16"/>
        <v>-1.6498145408265917E-5</v>
      </c>
      <c r="HI27" s="45">
        <f t="shared" si="17"/>
        <v>2.0502036691045395E-6</v>
      </c>
      <c r="HJ27" s="45">
        <f t="shared" si="18"/>
        <v>-2.3734184917255654E-7</v>
      </c>
      <c r="HK27" s="45">
        <f t="shared" si="19"/>
        <v>0</v>
      </c>
      <c r="HL27" s="45">
        <f t="shared" si="20"/>
        <v>-1.0711028018982785E-3</v>
      </c>
      <c r="HM27" s="45">
        <f t="shared" si="21"/>
        <v>-1.0011325320654482E-5</v>
      </c>
      <c r="HN27" s="45">
        <f t="shared" si="22"/>
        <v>-5.3497532342764203E-6</v>
      </c>
      <c r="HO27" s="45">
        <f t="shared" si="23"/>
        <v>-9.7444533719300252E-5</v>
      </c>
      <c r="HP27" s="45">
        <f t="shared" si="24"/>
        <v>0</v>
      </c>
      <c r="HQ27" s="45">
        <f t="shared" si="25"/>
        <v>-4.2232809571886801E-5</v>
      </c>
      <c r="HR27" s="45">
        <f t="shared" si="26"/>
        <v>0</v>
      </c>
      <c r="HS27" s="45">
        <f t="shared" si="27"/>
        <v>2.1148721279606849E-6</v>
      </c>
      <c r="HT27" s="45">
        <f t="shared" si="28"/>
        <v>-1.1408008226466454E-3</v>
      </c>
      <c r="HU27" s="45">
        <f t="shared" si="29"/>
        <v>0</v>
      </c>
      <c r="HV27" s="45">
        <f t="shared" si="30"/>
        <v>-1.5376600400309106E-3</v>
      </c>
      <c r="HW27" s="45">
        <f t="shared" si="31"/>
        <v>0</v>
      </c>
      <c r="HX27" s="45">
        <f t="shared" si="32"/>
        <v>-8.0196030342421083E-5</v>
      </c>
      <c r="HY27" s="45">
        <f t="shared" si="33"/>
        <v>0</v>
      </c>
      <c r="HZ27" s="45">
        <f t="shared" si="34"/>
        <v>-2.0319335443992814E-3</v>
      </c>
      <c r="IA27" s="45">
        <f t="shared" si="35"/>
        <v>-2.5625929232958732E-3</v>
      </c>
      <c r="IB27" s="45">
        <f t="shared" si="36"/>
        <v>2.4367030371368263E-3</v>
      </c>
      <c r="IC27" s="45">
        <f t="shared" si="37"/>
        <v>-5.5256772757638045E-5</v>
      </c>
      <c r="ID27" s="45">
        <f t="shared" si="38"/>
        <v>-7.7349326949607031E-4</v>
      </c>
      <c r="IE27" s="45">
        <f t="shared" si="39"/>
        <v>1.7933801585680695E-6</v>
      </c>
      <c r="IF27" s="45">
        <f t="shared" si="40"/>
        <v>-8.1384734693100316E-4</v>
      </c>
      <c r="IG27" s="45">
        <f t="shared" si="41"/>
        <v>0</v>
      </c>
      <c r="IH27" s="45">
        <f t="shared" si="42"/>
        <v>0</v>
      </c>
      <c r="II27" s="45">
        <f t="shared" si="43"/>
        <v>1.8720099460868343E-6</v>
      </c>
      <c r="IJ27" s="45">
        <f t="shared" si="44"/>
        <v>0</v>
      </c>
      <c r="IK27" s="45">
        <f t="shared" si="45"/>
        <v>5.8140117307863961E-6</v>
      </c>
      <c r="IL27" s="45">
        <f t="shared" si="46"/>
        <v>-4.617829128577185E-6</v>
      </c>
      <c r="IM27" s="45">
        <f t="shared" si="47"/>
        <v>3.3546290734544115E-6</v>
      </c>
      <c r="IN27" s="45">
        <f t="shared" si="48"/>
        <v>-3.0515843881667552E-6</v>
      </c>
      <c r="IO27" s="45">
        <f t="shared" si="49"/>
        <v>0</v>
      </c>
      <c r="IP27" s="45">
        <f t="shared" si="50"/>
        <v>0</v>
      </c>
      <c r="IQ27" s="45">
        <f t="shared" si="51"/>
        <v>0</v>
      </c>
      <c r="IR27" s="45">
        <f t="shared" si="52"/>
        <v>-5.2183983979815323E-5</v>
      </c>
      <c r="IS27" s="45">
        <f t="shared" si="53"/>
        <v>5.2833729787500722E-5</v>
      </c>
      <c r="IT27" s="45">
        <f t="shared" si="54"/>
        <v>-6.3555306282524595E-5</v>
      </c>
      <c r="IU27" s="45">
        <f t="shared" si="55"/>
        <v>0</v>
      </c>
      <c r="IV27" s="45">
        <f t="shared" si="56"/>
        <v>-8.5835295292779358E-4</v>
      </c>
      <c r="IW27" s="45">
        <f t="shared" si="57"/>
        <v>0</v>
      </c>
      <c r="IX27" s="45">
        <f t="shared" si="58"/>
        <v>0</v>
      </c>
      <c r="IY27" s="45">
        <f t="shared" si="59"/>
        <v>-1.306394938197566E-5</v>
      </c>
      <c r="IZ27" s="45">
        <f t="shared" si="60"/>
        <v>0</v>
      </c>
      <c r="JA27" s="45">
        <f t="shared" si="61"/>
        <v>3.0312940614592107E-7</v>
      </c>
      <c r="JB27" s="45">
        <f t="shared" si="62"/>
        <v>7.3906534738505527E-7</v>
      </c>
      <c r="JC27" s="45">
        <f t="shared" si="63"/>
        <v>-6.3564460851827338E-5</v>
      </c>
      <c r="JD27" s="45">
        <f t="shared" si="64"/>
        <v>-3.9952121619225475E-6</v>
      </c>
      <c r="JE27" s="45">
        <f t="shared" si="65"/>
        <v>-8.8939664705490523E-6</v>
      </c>
      <c r="JF27" s="45">
        <f t="shared" si="66"/>
        <v>-1.1180346747712789E-5</v>
      </c>
      <c r="JG27" s="45">
        <f t="shared" si="67"/>
        <v>1.943756989233495E-5</v>
      </c>
    </row>
    <row r="28" spans="1:267" x14ac:dyDescent="0.25">
      <c r="A28" s="22" t="s">
        <v>27</v>
      </c>
      <c r="B28" s="109">
        <v>7361.0145405000003</v>
      </c>
      <c r="C28" s="109">
        <v>1331.2197495</v>
      </c>
      <c r="D28" s="109">
        <v>7611.8327430999998</v>
      </c>
      <c r="E28" s="109">
        <v>4439.4110371999996</v>
      </c>
      <c r="F28" s="109">
        <v>2103.6966699999998</v>
      </c>
      <c r="G28" s="109">
        <v>2394.9153823000001</v>
      </c>
      <c r="H28" s="109">
        <v>5549.9283885000004</v>
      </c>
      <c r="I28" s="109">
        <v>177.67864506000001</v>
      </c>
      <c r="J28" s="109">
        <v>33.974349738999997</v>
      </c>
      <c r="K28" s="109">
        <v>0.69864205000000001</v>
      </c>
      <c r="L28" s="109">
        <v>0.38785493840000002</v>
      </c>
      <c r="M28" s="109">
        <v>8.7751309080999995</v>
      </c>
      <c r="N28" s="109">
        <v>1.22541639E-2</v>
      </c>
      <c r="O28" s="109">
        <v>0.18676272429999999</v>
      </c>
      <c r="P28" s="109">
        <v>0.1094868994</v>
      </c>
      <c r="Q28" s="109">
        <v>5.0645396000000001E-3</v>
      </c>
      <c r="R28" s="109">
        <v>3.1448711499999997E-2</v>
      </c>
      <c r="S28" s="109">
        <v>3.7883996</v>
      </c>
      <c r="T28" s="109">
        <v>1.2270941057</v>
      </c>
      <c r="U28" s="109">
        <v>0.30317221599999999</v>
      </c>
      <c r="V28" s="109">
        <v>13.386183315</v>
      </c>
      <c r="W28" s="109">
        <v>7.8846149000000004E-2</v>
      </c>
      <c r="Y28" s="109">
        <v>5.0326850000000003E-4</v>
      </c>
      <c r="Z28" s="109">
        <v>0.40570499999999998</v>
      </c>
      <c r="AA28" s="109">
        <v>54.55814531</v>
      </c>
      <c r="AB28" s="109">
        <v>34.036924403999997</v>
      </c>
      <c r="AC28" s="109">
        <v>0.59969600000000001</v>
      </c>
      <c r="AD28" s="109">
        <v>6.4918244599999994E-2</v>
      </c>
      <c r="AF28" s="109">
        <v>0.61745450280000003</v>
      </c>
      <c r="AG28" s="109">
        <v>0.21249999999999999</v>
      </c>
      <c r="AH28" s="109">
        <v>6.1558864100999999</v>
      </c>
      <c r="AI28" s="109">
        <v>3.1808734099999998</v>
      </c>
      <c r="AJ28" s="109">
        <v>91.465885850000006</v>
      </c>
      <c r="AK28" s="109">
        <v>0.42915152359999997</v>
      </c>
      <c r="AL28" s="109">
        <v>0.74133406749999997</v>
      </c>
      <c r="AM28" s="109">
        <v>1.3060482034000001</v>
      </c>
      <c r="AN28" s="109">
        <v>4.9153770999999999E-2</v>
      </c>
      <c r="AQ28" s="109">
        <v>40.055311195999998</v>
      </c>
      <c r="AR28" s="109">
        <v>5.5999999999999995E-4</v>
      </c>
      <c r="AS28" s="109">
        <v>0.38612660500000001</v>
      </c>
      <c r="AT28" s="109">
        <v>0.97604399900000005</v>
      </c>
      <c r="AU28" s="109">
        <v>22.613531728000002</v>
      </c>
      <c r="AV28" s="109">
        <v>7.3115664699999999E-2</v>
      </c>
      <c r="AX28" s="109">
        <v>5.5206900000000002E-5</v>
      </c>
      <c r="AZ28" s="109">
        <v>2.1905100000000001E-5</v>
      </c>
      <c r="BA28" s="109">
        <v>3.7640619999999999E-4</v>
      </c>
      <c r="BB28" s="109">
        <v>4.1485330000000001E-4</v>
      </c>
      <c r="BD28" s="109">
        <v>0.1183750348</v>
      </c>
      <c r="BE28" s="109">
        <v>2E-3</v>
      </c>
      <c r="BF28" s="109">
        <v>1.0234999999999999E-2</v>
      </c>
      <c r="BG28" s="109">
        <v>0.22554244500000001</v>
      </c>
      <c r="BI28" s="109">
        <v>45.373853048000001</v>
      </c>
      <c r="BJ28" s="109">
        <v>44.012637935999997</v>
      </c>
      <c r="BK28" s="109">
        <v>6.6327715128999998</v>
      </c>
      <c r="BL28" s="109">
        <v>901.85270986</v>
      </c>
      <c r="BM28" s="109">
        <v>0.35195728399999998</v>
      </c>
      <c r="BN28" s="109">
        <v>72.629680397000001</v>
      </c>
      <c r="BO28" s="109">
        <v>2.3878260000000001E-4</v>
      </c>
      <c r="BQ28" s="109" t="s">
        <v>27</v>
      </c>
      <c r="BR28" s="109">
        <v>16.463966979052199</v>
      </c>
      <c r="BS28" s="109">
        <v>144.558608709098</v>
      </c>
      <c r="BT28" s="109">
        <v>2.0001119672393001E-3</v>
      </c>
      <c r="BU28" s="109">
        <v>33.974151079121398</v>
      </c>
      <c r="BV28" s="109">
        <v>1.02344843664742E-2</v>
      </c>
      <c r="BW28" s="109">
        <v>0.69864471677331497</v>
      </c>
      <c r="BX28" s="109">
        <v>181.27188464641199</v>
      </c>
      <c r="BY28" s="109">
        <v>177.678241161035</v>
      </c>
      <c r="BZ28" s="109">
        <v>48.558498622168898</v>
      </c>
      <c r="CA28" s="109">
        <v>7.7719877836231301</v>
      </c>
      <c r="CB28" s="109">
        <v>0.15892272012601499</v>
      </c>
      <c r="CC28" s="109">
        <v>0.22869429576283301</v>
      </c>
      <c r="CD28" s="109">
        <v>8.7750731863430307</v>
      </c>
      <c r="CE28" s="109">
        <v>2.3878707530476599E-4</v>
      </c>
      <c r="CF28" s="109">
        <v>3.9213386878090102E-3</v>
      </c>
      <c r="CG28" s="109">
        <v>8.3327852720227694E-3</v>
      </c>
      <c r="CH28" s="109">
        <v>5.0326262765587897E-4</v>
      </c>
      <c r="CI28" s="109">
        <v>0.186762359980229</v>
      </c>
      <c r="CJ28" s="109">
        <v>2.6268233416668001E-2</v>
      </c>
      <c r="CK28" s="109">
        <v>8.3182716491344205E-2</v>
      </c>
      <c r="CL28" s="109">
        <v>5.0646707051009302E-3</v>
      </c>
      <c r="CM28" s="109">
        <v>0.225543258393822</v>
      </c>
      <c r="CN28" s="109">
        <v>68565.526009118505</v>
      </c>
      <c r="CO28" s="109">
        <v>3.1450240812182603E-2</v>
      </c>
      <c r="CP28" s="109">
        <v>0</v>
      </c>
      <c r="CQ28" s="109">
        <v>0.35567370611583998</v>
      </c>
      <c r="CR28" s="109">
        <v>0.87080966366917001</v>
      </c>
      <c r="CS28" s="109">
        <v>3.7884117241136201</v>
      </c>
      <c r="CT28" s="109">
        <v>0.30317582672332499</v>
      </c>
      <c r="CU28" s="109">
        <v>3.18087836047718</v>
      </c>
      <c r="CV28" s="109">
        <v>13.386274554235399</v>
      </c>
      <c r="CW28" s="109">
        <v>0.38612873162585398</v>
      </c>
      <c r="CX28" s="109">
        <v>1.30604774522623</v>
      </c>
      <c r="CY28" s="109">
        <v>0.97605116376483103</v>
      </c>
      <c r="CZ28" s="109">
        <v>7358.9361224934801</v>
      </c>
      <c r="DA28" s="109">
        <v>7.8843016259161194E-2</v>
      </c>
      <c r="DB28" s="109">
        <v>0</v>
      </c>
      <c r="DC28" s="109">
        <v>1.3611932847214101</v>
      </c>
      <c r="DD28" s="109">
        <v>33.942422989798203</v>
      </c>
      <c r="DE28" s="109">
        <v>2.1614239543202198</v>
      </c>
      <c r="DF28" s="109">
        <v>5.0218425128281501E-2</v>
      </c>
      <c r="DG28" s="109">
        <v>7.7285682633641297</v>
      </c>
      <c r="DH28" s="109">
        <v>0.129837177091772</v>
      </c>
      <c r="DI28" s="109">
        <v>88.670173677052603</v>
      </c>
      <c r="DJ28" s="109">
        <v>140.721905270657</v>
      </c>
      <c r="DK28" s="109">
        <v>25.9018666295405</v>
      </c>
      <c r="DL28" s="109">
        <v>6.6326870385026</v>
      </c>
      <c r="DM28" s="109">
        <v>1008.85981373173</v>
      </c>
      <c r="DN28" s="109">
        <v>0.40570340266902799</v>
      </c>
      <c r="DO28" s="109">
        <v>9.7438772120992692</v>
      </c>
      <c r="DP28" s="109">
        <v>54.553109649367499</v>
      </c>
      <c r="DQ28" s="109">
        <v>54.553109649367499</v>
      </c>
      <c r="DR28" s="109">
        <v>34.036869143519702</v>
      </c>
      <c r="DS28" s="109">
        <v>0.59969289437384798</v>
      </c>
      <c r="DT28" s="109">
        <v>901.84685803016498</v>
      </c>
      <c r="DU28" s="109">
        <v>1.9389427697000201E-2</v>
      </c>
      <c r="DV28" s="109">
        <v>4.0776418520546601E-2</v>
      </c>
      <c r="DW28" s="109">
        <v>0</v>
      </c>
      <c r="DX28" s="109">
        <v>0</v>
      </c>
      <c r="DY28" s="109">
        <v>376.19109352804401</v>
      </c>
      <c r="DZ28" s="109">
        <v>9.0845638856704802</v>
      </c>
      <c r="EA28" s="109">
        <v>314.00323379185699</v>
      </c>
      <c r="EB28" s="109">
        <v>28.5329597395008</v>
      </c>
      <c r="EC28" s="109">
        <v>0.16050404681738101</v>
      </c>
      <c r="ED28" s="109">
        <v>0.45681793606853099</v>
      </c>
      <c r="EE28" s="109">
        <v>0.21249819320204699</v>
      </c>
      <c r="EF28" s="109">
        <v>2.0313433479396701</v>
      </c>
      <c r="EG28" s="109">
        <v>4.1242523090582797</v>
      </c>
      <c r="EH28" s="109">
        <v>95.544690722458299</v>
      </c>
      <c r="EI28" s="109">
        <v>0.35195792112138202</v>
      </c>
      <c r="EJ28" s="109">
        <v>0.42914312818608003</v>
      </c>
      <c r="EK28" s="109">
        <v>1331.21574269184</v>
      </c>
      <c r="EL28" s="109">
        <v>0</v>
      </c>
      <c r="EM28" s="109">
        <v>0.303925378762402</v>
      </c>
      <c r="EN28" s="109">
        <v>0.43735818694782203</v>
      </c>
      <c r="EO28" s="109">
        <v>6353.2426944341496</v>
      </c>
      <c r="EP28" s="109">
        <v>6848.4111151058396</v>
      </c>
      <c r="EQ28" s="109">
        <v>760.93380630537695</v>
      </c>
      <c r="ER28" s="109">
        <v>7609.3449214112197</v>
      </c>
      <c r="ES28" s="109">
        <v>0.111956257540646</v>
      </c>
      <c r="ET28" s="109">
        <v>161.774788020362</v>
      </c>
      <c r="EU28" s="109">
        <v>7.3108916596903495E-2</v>
      </c>
      <c r="EV28" s="109">
        <v>0</v>
      </c>
      <c r="EW28" s="109">
        <v>5.5213117500840697E-5</v>
      </c>
      <c r="EX28" s="109">
        <v>0</v>
      </c>
      <c r="EY28" s="109">
        <v>2.19051604321499E-5</v>
      </c>
      <c r="EZ28" s="109">
        <v>3.7640106288872001E-4</v>
      </c>
      <c r="FA28" s="109">
        <v>4.14873241007117E-4</v>
      </c>
      <c r="FB28" s="109">
        <v>0</v>
      </c>
      <c r="FC28" s="109">
        <v>0.118378534175303</v>
      </c>
      <c r="FD28" s="109">
        <v>23.468352555708002</v>
      </c>
      <c r="FE28" s="109">
        <v>1667.81909688162</v>
      </c>
      <c r="FF28" s="109">
        <v>33.014612248769403</v>
      </c>
      <c r="FG28" s="109">
        <v>23.502157933133802</v>
      </c>
      <c r="FH28" s="109">
        <v>80.337554547583906</v>
      </c>
      <c r="FI28" s="109">
        <v>25.309325694262998</v>
      </c>
      <c r="FJ28" s="109">
        <v>17.981028218996101</v>
      </c>
      <c r="FK28" s="109">
        <v>4.6896461338653203E-3</v>
      </c>
      <c r="FL28" s="109">
        <v>14.1458747184973</v>
      </c>
      <c r="FM28" s="109">
        <v>4434.9365455286597</v>
      </c>
      <c r="FN28" s="109">
        <v>2101.6657920770499</v>
      </c>
      <c r="FO28" s="109">
        <v>2333.2707534516098</v>
      </c>
      <c r="FP28" s="109">
        <v>2.0168088110583802</v>
      </c>
      <c r="FQ28" s="109">
        <v>0.98911533797957296</v>
      </c>
      <c r="FR28" s="109">
        <v>1157.13055416149</v>
      </c>
      <c r="FS28" s="109">
        <v>4.0985507604843496</v>
      </c>
      <c r="FT28" s="109">
        <v>124.666672935729</v>
      </c>
      <c r="FU28" s="109">
        <v>21.863938257301399</v>
      </c>
      <c r="FV28" s="109">
        <v>14.313304864404699</v>
      </c>
      <c r="FW28" s="109">
        <v>314.30725973820103</v>
      </c>
      <c r="FX28" s="109">
        <v>4.91103332727061E-2</v>
      </c>
      <c r="FY28" s="109">
        <v>89.135729134477401</v>
      </c>
      <c r="FZ28" s="109">
        <v>98.625748394869703</v>
      </c>
      <c r="GA28" s="109">
        <v>144.26751891730899</v>
      </c>
      <c r="GB28" s="109">
        <v>1.6274139812603201</v>
      </c>
      <c r="GC28" s="109">
        <v>0</v>
      </c>
      <c r="GD28" s="109">
        <v>2394.1946197296002</v>
      </c>
      <c r="GE28" s="109">
        <v>1379.0038387904499</v>
      </c>
      <c r="GF28" s="109">
        <v>72.629526666042906</v>
      </c>
      <c r="GG28" s="109">
        <v>7.5118716521767501</v>
      </c>
      <c r="GH28" s="109">
        <v>7.3918004670198698</v>
      </c>
      <c r="GI28" s="109">
        <v>658.10857943713995</v>
      </c>
      <c r="GJ28" s="109">
        <v>40.054702242198097</v>
      </c>
      <c r="GK28" s="109">
        <v>0</v>
      </c>
      <c r="GL28" s="109">
        <v>5.59805676350466E-4</v>
      </c>
      <c r="GM28" s="109">
        <v>1.5090998296929501E-3</v>
      </c>
      <c r="GN28" s="109">
        <v>392.80975329438797</v>
      </c>
      <c r="GO28" s="109">
        <v>5549.6586175727398</v>
      </c>
      <c r="GP28" s="109">
        <v>22.6133177252051</v>
      </c>
      <c r="GQ28" s="109">
        <v>199.19418630222</v>
      </c>
      <c r="GS28" s="30">
        <f t="shared" si="1"/>
        <v>0</v>
      </c>
      <c r="GT28" s="45">
        <f t="shared" si="2"/>
        <v>-2.8235482963453649E-4</v>
      </c>
      <c r="GU28" s="45">
        <f t="shared" si="3"/>
        <v>-3.0098773411088184E-6</v>
      </c>
      <c r="GV28" s="45">
        <f t="shared" si="4"/>
        <v>-3.2683609489911981E-4</v>
      </c>
      <c r="GW28" s="45">
        <f t="shared" si="5"/>
        <v>-1.0079020919319844E-3</v>
      </c>
      <c r="GX28" s="45">
        <f t="shared" si="6"/>
        <v>-9.6538533901368608E-4</v>
      </c>
      <c r="GY28" s="45">
        <f t="shared" si="7"/>
        <v>-3.009553388511733E-4</v>
      </c>
      <c r="GZ28" s="45">
        <f t="shared" si="8"/>
        <v>-4.8608001468927715E-5</v>
      </c>
      <c r="HA28" s="45">
        <f t="shared" si="9"/>
        <v>-2.2731992630164071E-6</v>
      </c>
      <c r="HB28" s="45">
        <f t="shared" si="10"/>
        <v>-5.8473489595878918E-6</v>
      </c>
      <c r="HC28" s="45">
        <f t="shared" si="11"/>
        <v>3.8170810287644884E-6</v>
      </c>
      <c r="HD28" s="45">
        <f t="shared" si="12"/>
        <v>-6.1343169209989129E-4</v>
      </c>
      <c r="HE28" s="45">
        <f t="shared" si="13"/>
        <v>-6.5778798713476406E-6</v>
      </c>
      <c r="HF28" s="45">
        <f t="shared" si="14"/>
        <v>-3.2593140215255185E-6</v>
      </c>
      <c r="HG28" s="45">
        <f t="shared" si="15"/>
        <v>-1.9507092347022615E-6</v>
      </c>
      <c r="HH28" s="45">
        <f t="shared" si="16"/>
        <v>-3.283451461754627E-4</v>
      </c>
      <c r="HI28" s="45">
        <f t="shared" si="17"/>
        <v>2.5886874481173319E-5</v>
      </c>
      <c r="HJ28" s="45">
        <f t="shared" si="18"/>
        <v>4.8628770771936662E-5</v>
      </c>
      <c r="HK28" s="45">
        <f t="shared" si="19"/>
        <v>3.200325968826275E-6</v>
      </c>
      <c r="HL28" s="45">
        <f t="shared" si="20"/>
        <v>-4.9770910980104558E-4</v>
      </c>
      <c r="HM28" s="45">
        <f t="shared" si="21"/>
        <v>1.1909809456280232E-5</v>
      </c>
      <c r="HN28" s="45">
        <f t="shared" si="22"/>
        <v>6.8159260374575102E-6</v>
      </c>
      <c r="HO28" s="45">
        <f t="shared" si="23"/>
        <v>-3.9732325275770632E-5</v>
      </c>
      <c r="HP28" s="45">
        <f t="shared" si="24"/>
        <v>0</v>
      </c>
      <c r="HQ28" s="45">
        <f t="shared" si="25"/>
        <v>-1.1668411833967137E-5</v>
      </c>
      <c r="HR28" s="45">
        <f t="shared" si="26"/>
        <v>-3.9371734930352938E-6</v>
      </c>
      <c r="HS28" s="45">
        <f t="shared" si="27"/>
        <v>-9.2298970280026344E-5</v>
      </c>
      <c r="HT28" s="45">
        <f t="shared" si="28"/>
        <v>-1.6235450547438761E-6</v>
      </c>
      <c r="HU28" s="45">
        <f t="shared" si="29"/>
        <v>-5.178667444876016E-6</v>
      </c>
      <c r="HV28" s="45">
        <f t="shared" si="30"/>
        <v>-9.6663501877670564E-4</v>
      </c>
      <c r="HW28" s="45">
        <f t="shared" si="31"/>
        <v>0</v>
      </c>
      <c r="HX28" s="45">
        <f t="shared" si="32"/>
        <v>-2.1462296167099084E-4</v>
      </c>
      <c r="HY28" s="45">
        <f t="shared" si="33"/>
        <v>-8.5025786023638352E-6</v>
      </c>
      <c r="HZ28" s="45">
        <f t="shared" si="34"/>
        <v>-4.7231719801324192E-5</v>
      </c>
      <c r="IA28" s="45">
        <f t="shared" si="35"/>
        <v>1.5563263739526868E-6</v>
      </c>
      <c r="IB28" s="45">
        <f t="shared" si="36"/>
        <v>4.4593728410911047E-2</v>
      </c>
      <c r="IC28" s="45">
        <f t="shared" si="37"/>
        <v>-1.9562819792697217E-5</v>
      </c>
      <c r="ID28" s="45">
        <f t="shared" si="38"/>
        <v>-6.8122850398949782E-5</v>
      </c>
      <c r="IE28" s="45">
        <f t="shared" si="39"/>
        <v>-3.5080923417843536E-7</v>
      </c>
      <c r="IF28" s="45">
        <f t="shared" si="40"/>
        <v>-8.8371098310847918E-4</v>
      </c>
      <c r="IG28" s="45">
        <f t="shared" si="41"/>
        <v>0</v>
      </c>
      <c r="IH28" s="45">
        <f t="shared" si="42"/>
        <v>0</v>
      </c>
      <c r="II28" s="45">
        <f t="shared" si="43"/>
        <v>-1.5202822889614476E-5</v>
      </c>
      <c r="IJ28" s="45">
        <f t="shared" si="44"/>
        <v>-3.4700651702491037E-4</v>
      </c>
      <c r="IK28" s="45">
        <f t="shared" si="45"/>
        <v>5.5075869583525401E-6</v>
      </c>
      <c r="IL28" s="45">
        <f t="shared" si="46"/>
        <v>7.3406166508076388E-6</v>
      </c>
      <c r="IM28" s="45">
        <f t="shared" si="47"/>
        <v>-9.4634839650820388E-6</v>
      </c>
      <c r="IN28" s="45">
        <f t="shared" si="48"/>
        <v>-9.2293534144734661E-5</v>
      </c>
      <c r="IO28" s="45">
        <f t="shared" si="49"/>
        <v>0</v>
      </c>
      <c r="IP28" s="45">
        <f t="shared" si="50"/>
        <v>1.1262180706931595E-4</v>
      </c>
      <c r="IQ28" s="45">
        <f t="shared" si="51"/>
        <v>0</v>
      </c>
      <c r="IR28" s="45">
        <f t="shared" si="52"/>
        <v>2.7588164353693345E-6</v>
      </c>
      <c r="IS28" s="45">
        <f t="shared" si="53"/>
        <v>-1.3647786035358347E-5</v>
      </c>
      <c r="IT28" s="45">
        <f t="shared" si="54"/>
        <v>4.8067611169979038E-5</v>
      </c>
      <c r="IU28" s="45">
        <f t="shared" si="55"/>
        <v>0</v>
      </c>
      <c r="IV28" s="45">
        <f t="shared" si="56"/>
        <v>2.9561767892304265E-5</v>
      </c>
      <c r="IW28" s="45">
        <f t="shared" si="57"/>
        <v>5.5983619650029973E-5</v>
      </c>
      <c r="IX28" s="45">
        <f t="shared" si="58"/>
        <v>-5.0379435837720806E-5</v>
      </c>
      <c r="IY28" s="45">
        <f t="shared" si="59"/>
        <v>3.6063891299537563E-6</v>
      </c>
      <c r="IZ28" s="45">
        <f t="shared" si="60"/>
        <v>0</v>
      </c>
      <c r="JA28" s="45">
        <f t="shared" si="61"/>
        <v>-4.1643714009898274E-6</v>
      </c>
      <c r="JB28" s="45">
        <f t="shared" si="62"/>
        <v>-3.7972342769930136E-6</v>
      </c>
      <c r="JC28" s="45">
        <f t="shared" si="63"/>
        <v>-1.2735912466679657E-5</v>
      </c>
      <c r="JD28" s="45">
        <f t="shared" si="64"/>
        <v>-6.488675779365403E-6</v>
      </c>
      <c r="JE28" s="45">
        <f t="shared" si="65"/>
        <v>1.8102236010012049E-6</v>
      </c>
      <c r="JF28" s="45">
        <f t="shared" si="66"/>
        <v>-2.1166409690172867E-6</v>
      </c>
      <c r="JG28" s="45">
        <f t="shared" si="67"/>
        <v>1.8742172863459052E-5</v>
      </c>
    </row>
    <row r="29" spans="1:267" x14ac:dyDescent="0.25">
      <c r="A29" s="22" t="s">
        <v>28</v>
      </c>
      <c r="B29" s="109">
        <v>3833.8687479</v>
      </c>
      <c r="C29" s="109">
        <v>63.843258837999997</v>
      </c>
      <c r="D29" s="109">
        <v>7524.0002415999998</v>
      </c>
      <c r="E29" s="109">
        <v>3500.2872366000001</v>
      </c>
      <c r="F29" s="109">
        <v>2055.0817969999998</v>
      </c>
      <c r="G29" s="109">
        <v>1237.926205</v>
      </c>
      <c r="H29" s="109">
        <v>1453.5111592999999</v>
      </c>
      <c r="I29" s="109">
        <v>0.95286327000000004</v>
      </c>
      <c r="J29" s="109">
        <v>0.22755411340000001</v>
      </c>
      <c r="K29" s="109">
        <v>1.334867E-2</v>
      </c>
      <c r="L29" s="109">
        <v>1.4955439315000001</v>
      </c>
      <c r="M29" s="109">
        <v>0.66904024529999995</v>
      </c>
      <c r="N29" s="109">
        <v>9.4305120000000005E-4</v>
      </c>
      <c r="O29" s="109">
        <v>2.2840033199999998E-2</v>
      </c>
      <c r="P29" s="109">
        <v>7.2949563199999998E-2</v>
      </c>
      <c r="Q29" s="109">
        <v>9.9827199999999999E-6</v>
      </c>
      <c r="R29" s="109">
        <v>5.8104399999999999E-5</v>
      </c>
      <c r="S29" s="109">
        <v>0.69538425000000004</v>
      </c>
      <c r="T29" s="109">
        <v>2.1656759941999999</v>
      </c>
      <c r="U29" s="109">
        <v>2.2582090000000002E-3</v>
      </c>
      <c r="V29" s="109">
        <v>0.26273624000000001</v>
      </c>
      <c r="W29" s="109">
        <v>1.7949060999999999E-2</v>
      </c>
      <c r="Y29" s="109">
        <v>8.0636000000000005E-5</v>
      </c>
      <c r="Z29" s="109">
        <v>2.6499999999999999E-2</v>
      </c>
      <c r="AA29" s="109">
        <v>4.1677674574000001</v>
      </c>
      <c r="AB29" s="109">
        <v>18.612834371000002</v>
      </c>
      <c r="AD29" s="109">
        <v>0.52868890079999997</v>
      </c>
      <c r="AF29" s="109">
        <v>10.712961489</v>
      </c>
      <c r="AH29" s="109">
        <v>44.091301981000001</v>
      </c>
      <c r="AI29" s="109">
        <v>2.10534673E-2</v>
      </c>
      <c r="AJ29" s="109">
        <v>30.631943075999999</v>
      </c>
      <c r="AK29" s="109">
        <v>0.5953012003</v>
      </c>
      <c r="AL29" s="109">
        <v>0.9382992362</v>
      </c>
      <c r="AM29" s="109">
        <v>2.9072448300000001E-2</v>
      </c>
      <c r="AN29" s="109">
        <v>1.129938E-3</v>
      </c>
      <c r="AQ29" s="109">
        <v>3.3378249258000001</v>
      </c>
      <c r="AS29" s="109">
        <v>7.4429250000000004E-3</v>
      </c>
      <c r="AT29" s="109">
        <v>2.58513259E-2</v>
      </c>
      <c r="AU29" s="109">
        <v>1.6363436758000001</v>
      </c>
      <c r="AV29" s="109">
        <v>1.5866808E-2</v>
      </c>
      <c r="AZ29" s="109">
        <v>4.1087995999999998E-6</v>
      </c>
      <c r="BA29" s="109">
        <v>1.7507819999999999E-4</v>
      </c>
      <c r="BB29" s="109">
        <v>1.2859890000000001E-4</v>
      </c>
      <c r="BD29" s="109">
        <v>2.1786854500000001E-2</v>
      </c>
      <c r="BG29" s="109">
        <v>0.35817749989999997</v>
      </c>
      <c r="BI29" s="109">
        <v>6.3319250994000003</v>
      </c>
      <c r="BJ29" s="109">
        <v>6.1430689685999997</v>
      </c>
      <c r="BK29" s="109">
        <v>0.14896506749999999</v>
      </c>
      <c r="BL29" s="109">
        <v>31.217499452999999</v>
      </c>
      <c r="BM29" s="109">
        <v>1.8129464999999999E-3</v>
      </c>
      <c r="BN29" s="109">
        <v>18.713212012</v>
      </c>
      <c r="BO29" s="109">
        <v>1.42295E-5</v>
      </c>
      <c r="BQ29" s="109" t="s">
        <v>28</v>
      </c>
      <c r="BR29" s="109">
        <v>2.6785823998496801</v>
      </c>
      <c r="BS29" s="109">
        <v>5.68874314125003</v>
      </c>
      <c r="BT29" s="109">
        <v>0</v>
      </c>
      <c r="BU29" s="109">
        <v>0.22747725893700901</v>
      </c>
      <c r="BV29" s="109">
        <v>0</v>
      </c>
      <c r="BW29" s="109">
        <v>1.3349121259721E-2</v>
      </c>
      <c r="BX29" s="109">
        <v>1.1671447185053001</v>
      </c>
      <c r="BY29" s="109">
        <v>0.95281601407875205</v>
      </c>
      <c r="BZ29" s="109">
        <v>7.2296725069015704</v>
      </c>
      <c r="CA29" s="109">
        <v>2.0581329540622102</v>
      </c>
      <c r="CB29" s="109">
        <v>0.61317046501430095</v>
      </c>
      <c r="CC29" s="109">
        <v>0.88237012025220596</v>
      </c>
      <c r="CD29" s="109">
        <v>0.66897117825099905</v>
      </c>
      <c r="CE29" s="109">
        <v>1.42282738643606E-5</v>
      </c>
      <c r="CF29" s="109">
        <v>3.0173353710437198E-4</v>
      </c>
      <c r="CG29" s="109">
        <v>6.4119331925398704E-4</v>
      </c>
      <c r="CH29" s="109">
        <v>7.8316844684601304E-5</v>
      </c>
      <c r="CI29" s="109">
        <v>2.2838972464395899E-2</v>
      </c>
      <c r="CJ29" s="109">
        <v>1.7507458511769901E-2</v>
      </c>
      <c r="CK29" s="109">
        <v>5.5440132332434798E-2</v>
      </c>
      <c r="CL29" s="109">
        <v>9.9827869190408499E-6</v>
      </c>
      <c r="CM29" s="109">
        <v>0.35818336198239498</v>
      </c>
      <c r="CN29" s="109">
        <v>13125.842200894</v>
      </c>
      <c r="CO29" s="109">
        <v>5.8117271603917199E-5</v>
      </c>
      <c r="CP29" s="109">
        <v>0</v>
      </c>
      <c r="CQ29" s="109">
        <v>0.62608998255592996</v>
      </c>
      <c r="CR29" s="109">
        <v>1.5328112750662799</v>
      </c>
      <c r="CS29" s="109">
        <v>0.69539269527163505</v>
      </c>
      <c r="CT29" s="109">
        <v>2.25834038896145E-3</v>
      </c>
      <c r="CU29" s="109">
        <v>2.1052511762460101E-2</v>
      </c>
      <c r="CV29" s="109">
        <v>0.26273942194192801</v>
      </c>
      <c r="CW29" s="109">
        <v>7.44235312543059E-3</v>
      </c>
      <c r="CX29" s="109">
        <v>2.9074847331888701E-2</v>
      </c>
      <c r="CY29" s="109">
        <v>2.5851660685182801E-2</v>
      </c>
      <c r="CZ29" s="109">
        <v>3826.4513175812999</v>
      </c>
      <c r="DA29" s="109">
        <v>1.7567426867547298E-2</v>
      </c>
      <c r="DB29" s="109">
        <v>0</v>
      </c>
      <c r="DC29" s="109">
        <v>0.188856021649388</v>
      </c>
      <c r="DD29" s="109">
        <v>4.73751439893738</v>
      </c>
      <c r="DE29" s="109">
        <v>0.30168118961402601</v>
      </c>
      <c r="DF29" s="109">
        <v>7.0092263430281496E-3</v>
      </c>
      <c r="DG29" s="109">
        <v>1.0787151463042199</v>
      </c>
      <c r="DH29" s="109">
        <v>1.81219139425806E-2</v>
      </c>
      <c r="DI29" s="109">
        <v>30.147826574334601</v>
      </c>
      <c r="DJ29" s="109">
        <v>110.129840553317</v>
      </c>
      <c r="DK29" s="109">
        <v>10.6575011466022</v>
      </c>
      <c r="DL29" s="109">
        <v>0.14896427373534599</v>
      </c>
      <c r="DM29" s="109">
        <v>6.2418252560804204</v>
      </c>
      <c r="DN29" s="109">
        <v>2.6499567811306201E-2</v>
      </c>
      <c r="DO29" s="109">
        <v>1.54319908274635</v>
      </c>
      <c r="DP29" s="109">
        <v>4.16736530470763</v>
      </c>
      <c r="DQ29" s="109">
        <v>4.16736530470763</v>
      </c>
      <c r="DR29" s="109">
        <v>18.613068026808101</v>
      </c>
      <c r="DS29" s="109">
        <v>0</v>
      </c>
      <c r="DT29" s="109">
        <v>31.209996651847302</v>
      </c>
      <c r="DU29" s="109">
        <v>9.4685139383161296E-2</v>
      </c>
      <c r="DV29" s="109">
        <v>0.405897418293937</v>
      </c>
      <c r="DW29" s="109">
        <v>0</v>
      </c>
      <c r="DX29" s="109">
        <v>0</v>
      </c>
      <c r="DY29" s="109">
        <v>88.011725735660406</v>
      </c>
      <c r="DZ29" s="109">
        <v>1.5162999834751101</v>
      </c>
      <c r="EA29" s="109">
        <v>48.173140472785803</v>
      </c>
      <c r="EB29" s="109">
        <v>7.8307307799121597</v>
      </c>
      <c r="EC29" s="109">
        <v>2.7725729789954601</v>
      </c>
      <c r="ED29" s="109">
        <v>7.8911647247253898</v>
      </c>
      <c r="EE29" s="109">
        <v>0</v>
      </c>
      <c r="EF29" s="109">
        <v>14.523219218589301</v>
      </c>
      <c r="EG29" s="109">
        <v>29.486531960901001</v>
      </c>
      <c r="EH29" s="109">
        <v>31.013396256436099</v>
      </c>
      <c r="EI29" s="109">
        <v>1.81303310091106E-3</v>
      </c>
      <c r="EJ29" s="109">
        <v>0.59529518293099704</v>
      </c>
      <c r="EK29" s="109">
        <v>63.843484058488499</v>
      </c>
      <c r="EL29" s="109">
        <v>0</v>
      </c>
      <c r="EM29" s="109">
        <v>0.38465623274194299</v>
      </c>
      <c r="EN29" s="109">
        <v>0.55352619388547897</v>
      </c>
      <c r="EO29" s="109">
        <v>1625.6699540336299</v>
      </c>
      <c r="EP29" s="109">
        <v>6769.6382476077197</v>
      </c>
      <c r="EQ29" s="109">
        <v>752.18361106764303</v>
      </c>
      <c r="ER29" s="109">
        <v>7521.8218586753601</v>
      </c>
      <c r="ES29" s="109">
        <v>1.15904704056537E-2</v>
      </c>
      <c r="ET29" s="109">
        <v>40.370653931359001</v>
      </c>
      <c r="EU29" s="109">
        <v>1.58663890138174E-2</v>
      </c>
      <c r="EV29" s="109">
        <v>0</v>
      </c>
      <c r="EW29" s="109">
        <v>0</v>
      </c>
      <c r="EX29" s="109">
        <v>0</v>
      </c>
      <c r="EY29" s="109">
        <v>4.1079808068338899E-6</v>
      </c>
      <c r="EZ29" s="109">
        <v>1.75067087775922E-4</v>
      </c>
      <c r="FA29" s="109">
        <v>1.2859278687941199E-4</v>
      </c>
      <c r="FB29" s="109">
        <v>0</v>
      </c>
      <c r="FC29" s="109">
        <v>2.17871283069715E-2</v>
      </c>
      <c r="FD29" s="109">
        <v>56.809711985978602</v>
      </c>
      <c r="FE29" s="109">
        <v>630.73107755662204</v>
      </c>
      <c r="FF29" s="109">
        <v>146.96185570275</v>
      </c>
      <c r="FG29" s="109">
        <v>21.607744662885601</v>
      </c>
      <c r="FH29" s="109">
        <v>56.286538963937701</v>
      </c>
      <c r="FI29" s="109">
        <v>35.8967448383736</v>
      </c>
      <c r="FJ29" s="109">
        <v>36.5226283778942</v>
      </c>
      <c r="FK29" s="109">
        <v>2.8056090777163301E-2</v>
      </c>
      <c r="FL29" s="109">
        <v>42.033864084392803</v>
      </c>
      <c r="FM29" s="109">
        <v>3478.9163891395901</v>
      </c>
      <c r="FN29" s="109">
        <v>2042.5857944428001</v>
      </c>
      <c r="FO29" s="109">
        <v>1436.3305946967801</v>
      </c>
      <c r="FP29" s="109">
        <v>5.0998389508204003</v>
      </c>
      <c r="FQ29" s="109">
        <v>1.60814309341534</v>
      </c>
      <c r="FR29" s="109">
        <v>929.13223147979704</v>
      </c>
      <c r="FS29" s="109">
        <v>16.1774001009716</v>
      </c>
      <c r="FT29" s="109">
        <v>86.152847732270601</v>
      </c>
      <c r="FU29" s="109">
        <v>20.173538491046401</v>
      </c>
      <c r="FV29" s="109">
        <v>25.984686328036702</v>
      </c>
      <c r="FW29" s="109">
        <v>217.22994956927201</v>
      </c>
      <c r="FX29" s="109">
        <v>1.1292551243682399E-3</v>
      </c>
      <c r="FY29" s="109">
        <v>106.052378584953</v>
      </c>
      <c r="FZ29" s="109">
        <v>154.84719133583499</v>
      </c>
      <c r="GA29" s="109">
        <v>176.35919159598001</v>
      </c>
      <c r="GB29" s="109">
        <v>13.7016871491481</v>
      </c>
      <c r="GC29" s="109">
        <v>0</v>
      </c>
      <c r="GD29" s="109">
        <v>1235.38943343904</v>
      </c>
      <c r="GE29" s="109">
        <v>491.10820946239102</v>
      </c>
      <c r="GF29" s="109">
        <v>18.713204280527702</v>
      </c>
      <c r="GG29" s="109">
        <v>0.25292379818030403</v>
      </c>
      <c r="GH29" s="109">
        <v>2.0633709455887002</v>
      </c>
      <c r="GI29" s="109">
        <v>139.229327105175</v>
      </c>
      <c r="GJ29" s="109">
        <v>3.3377840551750002</v>
      </c>
      <c r="GK29" s="109">
        <v>0</v>
      </c>
      <c r="GL29" s="109">
        <v>0</v>
      </c>
      <c r="GM29" s="109">
        <v>2.1996206369152799E-3</v>
      </c>
      <c r="GN29" s="109">
        <v>51.620634786461402</v>
      </c>
      <c r="GO29" s="109">
        <v>1451.0446077701799</v>
      </c>
      <c r="GP29" s="109">
        <v>1.63633286968572</v>
      </c>
      <c r="GQ29" s="109">
        <v>101.51937495547899</v>
      </c>
      <c r="GS29" s="30">
        <f t="shared" si="1"/>
        <v>0</v>
      </c>
      <c r="GT29" s="45">
        <f t="shared" si="2"/>
        <v>-1.9347115945904493E-3</v>
      </c>
      <c r="GU29" s="45">
        <f t="shared" si="3"/>
        <v>3.5277097786310635E-6</v>
      </c>
      <c r="GV29" s="45">
        <f t="shared" si="4"/>
        <v>-2.8952456867231897E-4</v>
      </c>
      <c r="GW29" s="45">
        <f t="shared" si="5"/>
        <v>-6.1054553571919289E-3</v>
      </c>
      <c r="GX29" s="45">
        <f t="shared" si="6"/>
        <v>-6.0805378041114272E-3</v>
      </c>
      <c r="GY29" s="45">
        <f t="shared" si="7"/>
        <v>-2.0492106481904593E-3</v>
      </c>
      <c r="GZ29" s="45">
        <f t="shared" si="8"/>
        <v>-1.6969608482454675E-3</v>
      </c>
      <c r="HA29" s="45">
        <f t="shared" si="9"/>
        <v>-4.9593601449230593E-5</v>
      </c>
      <c r="HB29" s="45">
        <f t="shared" si="10"/>
        <v>-3.3774147978550214E-4</v>
      </c>
      <c r="HC29" s="45">
        <f t="shared" si="11"/>
        <v>3.3805594190296533E-5</v>
      </c>
      <c r="HD29" s="45">
        <f t="shared" si="12"/>
        <v>-2.2374692061557898E-6</v>
      </c>
      <c r="HE29" s="45">
        <f t="shared" si="13"/>
        <v>-1.032330259443851E-4</v>
      </c>
      <c r="HF29" s="45">
        <f t="shared" si="14"/>
        <v>-1.3185248228418235E-4</v>
      </c>
      <c r="HG29" s="45">
        <f t="shared" si="15"/>
        <v>-4.6441946682420374E-5</v>
      </c>
      <c r="HH29" s="45">
        <f t="shared" si="16"/>
        <v>-2.7037252983837792E-5</v>
      </c>
      <c r="HI29" s="45">
        <f t="shared" si="17"/>
        <v>6.7034877117696517E-6</v>
      </c>
      <c r="HJ29" s="45">
        <f t="shared" si="18"/>
        <v>2.215254596416146E-4</v>
      </c>
      <c r="HK29" s="45">
        <f t="shared" si="19"/>
        <v>1.2144755414025913E-5</v>
      </c>
      <c r="HL29" s="45">
        <f t="shared" si="20"/>
        <v>-3.1282318296613509E-3</v>
      </c>
      <c r="HM29" s="45">
        <f t="shared" si="21"/>
        <v>5.81828172015331E-5</v>
      </c>
      <c r="HN29" s="45">
        <f t="shared" si="22"/>
        <v>1.2110784290735112E-5</v>
      </c>
      <c r="HO29" s="45">
        <f t="shared" si="23"/>
        <v>-2.126206671494962E-2</v>
      </c>
      <c r="HP29" s="45">
        <f t="shared" si="24"/>
        <v>0</v>
      </c>
      <c r="HQ29" s="45">
        <f t="shared" si="25"/>
        <v>-2.8760793137044265E-2</v>
      </c>
      <c r="HR29" s="45">
        <f t="shared" si="26"/>
        <v>-1.6309007313143268E-5</v>
      </c>
      <c r="HS29" s="45">
        <f t="shared" si="27"/>
        <v>-9.6491154192410638E-5</v>
      </c>
      <c r="HT29" s="45">
        <f t="shared" si="28"/>
        <v>1.2553478070117991E-5</v>
      </c>
      <c r="HU29" s="45">
        <f t="shared" si="29"/>
        <v>0</v>
      </c>
      <c r="HV29" s="45">
        <f t="shared" si="30"/>
        <v>-9.5050880891144214E-5</v>
      </c>
      <c r="HW29" s="45">
        <f t="shared" si="31"/>
        <v>0</v>
      </c>
      <c r="HX29" s="45">
        <f t="shared" si="32"/>
        <v>-4.5947878492508714E-3</v>
      </c>
      <c r="HY29" s="45">
        <f t="shared" si="33"/>
        <v>0</v>
      </c>
      <c r="HZ29" s="45">
        <f t="shared" si="34"/>
        <v>-1.8495893259137983E-3</v>
      </c>
      <c r="IA29" s="45">
        <f t="shared" si="35"/>
        <v>-4.5386231459290796E-5</v>
      </c>
      <c r="IB29" s="45">
        <f t="shared" si="36"/>
        <v>1.2452790849398232E-2</v>
      </c>
      <c r="IC29" s="45">
        <f t="shared" si="37"/>
        <v>-1.0108108298675849E-5</v>
      </c>
      <c r="ID29" s="45">
        <f t="shared" si="38"/>
        <v>-1.244907467378492E-4</v>
      </c>
      <c r="IE29" s="45">
        <f t="shared" si="39"/>
        <v>8.251908693565945E-5</v>
      </c>
      <c r="IF29" s="45">
        <f t="shared" si="40"/>
        <v>-6.0434787728188492E-4</v>
      </c>
      <c r="IG29" s="45">
        <f t="shared" si="41"/>
        <v>0</v>
      </c>
      <c r="IH29" s="45">
        <f t="shared" si="42"/>
        <v>0</v>
      </c>
      <c r="II29" s="45">
        <f t="shared" si="43"/>
        <v>-1.2244688055385526E-5</v>
      </c>
      <c r="IJ29" s="45">
        <f t="shared" si="44"/>
        <v>0</v>
      </c>
      <c r="IK29" s="45">
        <f t="shared" si="45"/>
        <v>-7.6834654307328496E-5</v>
      </c>
      <c r="IL29" s="45">
        <f t="shared" si="46"/>
        <v>1.2950406648266389E-5</v>
      </c>
      <c r="IM29" s="45">
        <f t="shared" si="47"/>
        <v>-6.6038170586485613E-6</v>
      </c>
      <c r="IN29" s="45">
        <f t="shared" si="48"/>
        <v>-2.6406456963455906E-5</v>
      </c>
      <c r="IO29" s="45">
        <f t="shared" si="49"/>
        <v>0</v>
      </c>
      <c r="IP29" s="45">
        <f t="shared" si="50"/>
        <v>0</v>
      </c>
      <c r="IQ29" s="45">
        <f t="shared" si="51"/>
        <v>0</v>
      </c>
      <c r="IR29" s="45">
        <f t="shared" si="52"/>
        <v>-1.9927795118308443E-4</v>
      </c>
      <c r="IS29" s="45">
        <f t="shared" si="53"/>
        <v>-6.3470061252604335E-5</v>
      </c>
      <c r="IT29" s="45">
        <f t="shared" si="54"/>
        <v>-4.7536336531835073E-5</v>
      </c>
      <c r="IU29" s="45">
        <f t="shared" si="55"/>
        <v>0</v>
      </c>
      <c r="IV29" s="45">
        <f t="shared" si="56"/>
        <v>1.2567531099938788E-5</v>
      </c>
      <c r="IW29" s="45">
        <f t="shared" si="57"/>
        <v>0</v>
      </c>
      <c r="IX29" s="45">
        <f t="shared" si="58"/>
        <v>0</v>
      </c>
      <c r="IY29" s="45">
        <f t="shared" si="59"/>
        <v>1.63664171999623E-5</v>
      </c>
      <c r="IZ29" s="45">
        <f t="shared" si="60"/>
        <v>0</v>
      </c>
      <c r="JA29" s="45">
        <f t="shared" si="61"/>
        <v>-4.2961040993972491E-6</v>
      </c>
      <c r="JB29" s="45">
        <f t="shared" si="62"/>
        <v>-4.4104109693365521E-6</v>
      </c>
      <c r="JC29" s="45">
        <f t="shared" si="63"/>
        <v>-5.3285288109959947E-6</v>
      </c>
      <c r="JD29" s="45">
        <f t="shared" si="64"/>
        <v>-2.4033959427124227E-4</v>
      </c>
      <c r="JE29" s="45">
        <f t="shared" si="65"/>
        <v>4.7768045587728973E-5</v>
      </c>
      <c r="JF29" s="45">
        <f t="shared" si="66"/>
        <v>-4.1315581167871853E-7</v>
      </c>
      <c r="JG29" s="45">
        <f t="shared" si="67"/>
        <v>-8.6168568073331477E-5</v>
      </c>
    </row>
    <row r="30" spans="1:267" x14ac:dyDescent="0.25">
      <c r="A30" s="22" t="s">
        <v>29</v>
      </c>
      <c r="B30" s="109">
        <v>634.89007790000005</v>
      </c>
      <c r="C30" s="109">
        <v>7.6187485500000003</v>
      </c>
      <c r="D30" s="109">
        <v>408.23418420000002</v>
      </c>
      <c r="E30" s="109">
        <v>234.90537137999999</v>
      </c>
      <c r="F30" s="109">
        <v>223.77048988000001</v>
      </c>
      <c r="G30" s="109">
        <v>553.08893929999999</v>
      </c>
      <c r="H30" s="109">
        <v>143.3454217</v>
      </c>
      <c r="I30" s="109">
        <v>0.1721419833</v>
      </c>
      <c r="J30" s="109">
        <v>6.5769253999999999E-2</v>
      </c>
      <c r="K30" s="109">
        <v>0.117785273</v>
      </c>
      <c r="L30" s="109">
        <v>2.1539789399999999E-2</v>
      </c>
      <c r="M30" s="109">
        <v>0.99933439280000003</v>
      </c>
      <c r="N30" s="109">
        <v>1.0848081000000001E-3</v>
      </c>
      <c r="O30" s="109">
        <v>7.3590999999999994E-5</v>
      </c>
      <c r="P30" s="109">
        <v>5.5488339999999999E-3</v>
      </c>
      <c r="Q30" s="109">
        <v>9.3613134999999993E-3</v>
      </c>
      <c r="R30" s="109">
        <v>6.9442184000000004E-3</v>
      </c>
      <c r="T30" s="109">
        <v>1.19371611E-2</v>
      </c>
      <c r="U30" s="109">
        <v>2.2732028500000001E-2</v>
      </c>
      <c r="V30" s="109">
        <v>0.15907866649999999</v>
      </c>
      <c r="W30" s="109">
        <v>3.7911320999999998E-2</v>
      </c>
      <c r="Y30" s="109">
        <v>1.026699E-4</v>
      </c>
      <c r="AA30" s="109">
        <v>5.0501010679</v>
      </c>
      <c r="AB30" s="109">
        <v>3.943356225</v>
      </c>
      <c r="AD30" s="109">
        <v>5.0819118E-3</v>
      </c>
      <c r="AF30" s="109">
        <v>5.03111787E-2</v>
      </c>
      <c r="AH30" s="109">
        <v>1.3342096556</v>
      </c>
      <c r="AI30" s="109">
        <v>5.9287463059999999</v>
      </c>
      <c r="AJ30" s="109">
        <v>7.5986500000000001</v>
      </c>
      <c r="AK30" s="109">
        <v>0.26044680660000002</v>
      </c>
      <c r="AL30" s="109">
        <v>0.22458393930000001</v>
      </c>
      <c r="AM30" s="109">
        <v>0.26275854720000003</v>
      </c>
      <c r="AN30" s="109">
        <v>1.37890453E-2</v>
      </c>
      <c r="AQ30" s="109">
        <v>7.0379571224999999</v>
      </c>
      <c r="AR30" s="109">
        <v>4.0000000000000003E-5</v>
      </c>
      <c r="AS30" s="109">
        <v>7.1709871999999994E-2</v>
      </c>
      <c r="AT30" s="109">
        <v>0.19202531310000001</v>
      </c>
      <c r="AU30" s="109">
        <v>2.3381765512000001</v>
      </c>
      <c r="AV30" s="109">
        <v>8.4817569999999997E-4</v>
      </c>
      <c r="AZ30" s="109">
        <v>6.5085342999999999E-6</v>
      </c>
      <c r="BA30" s="109">
        <v>8.2143400000000004E-5</v>
      </c>
      <c r="BB30" s="109">
        <v>3.0536900000000002E-5</v>
      </c>
      <c r="BD30" s="109">
        <v>1.75768512E-2</v>
      </c>
      <c r="BG30" s="109">
        <v>4.65197745E-2</v>
      </c>
      <c r="BK30" s="109">
        <v>0.53640296040000002</v>
      </c>
      <c r="BL30" s="109">
        <v>1.4915681386999999</v>
      </c>
      <c r="BM30" s="109">
        <v>3.8023020300000002E-2</v>
      </c>
      <c r="BN30" s="109">
        <v>9.2341878901999994</v>
      </c>
      <c r="BO30" s="109">
        <v>5.2937969999999998E-4</v>
      </c>
      <c r="BQ30" s="109" t="s">
        <v>29</v>
      </c>
      <c r="BR30" s="109">
        <v>0.45465666850223502</v>
      </c>
      <c r="BS30" s="109">
        <v>2.2536201183068401</v>
      </c>
      <c r="BT30" s="109">
        <v>0</v>
      </c>
      <c r="BU30" s="109">
        <v>6.5584923989461599E-2</v>
      </c>
      <c r="BV30" s="109">
        <v>0</v>
      </c>
      <c r="BW30" s="109">
        <v>0.117785020366297</v>
      </c>
      <c r="BX30" s="109">
        <v>0.20824622102197099</v>
      </c>
      <c r="BY30" s="109">
        <v>0.17214009461677299</v>
      </c>
      <c r="BZ30" s="109">
        <v>1.1400826496626899</v>
      </c>
      <c r="CA30" s="109">
        <v>0.22174969998093</v>
      </c>
      <c r="CB30" s="109">
        <v>8.8098898240160494E-3</v>
      </c>
      <c r="CC30" s="109">
        <v>1.26774237889736E-2</v>
      </c>
      <c r="CD30" s="109">
        <v>0.99526154468907801</v>
      </c>
      <c r="CE30" s="109">
        <v>5.2791894436248496E-4</v>
      </c>
      <c r="CF30" s="109">
        <v>3.4625840374344802E-4</v>
      </c>
      <c r="CG30" s="109">
        <v>7.3580359022691101E-4</v>
      </c>
      <c r="CH30" s="109">
        <v>1.02643414739001E-4</v>
      </c>
      <c r="CI30" s="109">
        <v>7.3585684762424302E-5</v>
      </c>
      <c r="CJ30" s="109">
        <v>1.3292041865771501E-3</v>
      </c>
      <c r="CK30" s="109">
        <v>4.2090950577886596E-3</v>
      </c>
      <c r="CL30" s="109">
        <v>9.3371193637979202E-3</v>
      </c>
      <c r="CM30" s="109">
        <v>4.5660549294024903E-2</v>
      </c>
      <c r="CN30" s="109">
        <v>19770.610074876</v>
      </c>
      <c r="CO30" s="109">
        <v>6.9295592233646099E-3</v>
      </c>
      <c r="CP30" s="109">
        <v>0</v>
      </c>
      <c r="CQ30" s="109">
        <v>3.4535797439331399E-3</v>
      </c>
      <c r="CR30" s="109">
        <v>8.4553286154422699E-3</v>
      </c>
      <c r="CS30" s="109">
        <v>0</v>
      </c>
      <c r="CT30" s="109">
        <v>2.26886351907645E-2</v>
      </c>
      <c r="CU30" s="109">
        <v>5.9271950144942798</v>
      </c>
      <c r="CV30" s="109">
        <v>0.15853100448519</v>
      </c>
      <c r="CW30" s="109">
        <v>7.1530551613948806E-2</v>
      </c>
      <c r="CX30" s="109">
        <v>0.26193816561426803</v>
      </c>
      <c r="CY30" s="109">
        <v>0.19151070550659399</v>
      </c>
      <c r="CZ30" s="109">
        <v>633.95405804769598</v>
      </c>
      <c r="DA30" s="109">
        <v>3.7347489464274498E-2</v>
      </c>
      <c r="DB30" s="109">
        <v>0</v>
      </c>
      <c r="DC30" s="109">
        <v>0</v>
      </c>
      <c r="DD30" s="109">
        <v>0</v>
      </c>
      <c r="DE30" s="109">
        <v>0</v>
      </c>
      <c r="DF30" s="109">
        <v>0</v>
      </c>
      <c r="DG30" s="109">
        <v>0</v>
      </c>
      <c r="DH30" s="109">
        <v>0</v>
      </c>
      <c r="DI30" s="109">
        <v>3.2787572053893101</v>
      </c>
      <c r="DJ30" s="109">
        <v>30.426574932508</v>
      </c>
      <c r="DK30" s="109">
        <v>0.70831635016815797</v>
      </c>
      <c r="DL30" s="109">
        <v>0.52970953754504402</v>
      </c>
      <c r="DM30" s="109">
        <v>29.219144141985002</v>
      </c>
      <c r="DN30" s="109">
        <v>0</v>
      </c>
      <c r="DO30" s="109">
        <v>0.26157362829797598</v>
      </c>
      <c r="DP30" s="109">
        <v>5.0362382400260204</v>
      </c>
      <c r="DQ30" s="109">
        <v>5.0362382400260204</v>
      </c>
      <c r="DR30" s="109">
        <v>3.94139010346289</v>
      </c>
      <c r="DS30" s="109">
        <v>0</v>
      </c>
      <c r="DT30" s="109">
        <v>1.4890187449941199</v>
      </c>
      <c r="DU30" s="109">
        <v>1.6986770073975999E-3</v>
      </c>
      <c r="DV30" s="109">
        <v>2.9595456574788999E-3</v>
      </c>
      <c r="DW30" s="109">
        <v>0</v>
      </c>
      <c r="DX30" s="109">
        <v>0</v>
      </c>
      <c r="DY30" s="109">
        <v>0.94907723488263196</v>
      </c>
      <c r="DZ30" s="109">
        <v>0.25125970558001298</v>
      </c>
      <c r="EA30" s="109">
        <v>7.6926806198214104</v>
      </c>
      <c r="EB30" s="109">
        <v>0.90632391089800002</v>
      </c>
      <c r="EC30" s="109">
        <v>1.3051172417974301E-2</v>
      </c>
      <c r="ED30" s="109">
        <v>3.7145567331911399E-2</v>
      </c>
      <c r="EE30" s="109">
        <v>0</v>
      </c>
      <c r="EF30" s="109">
        <v>0.43903029007313799</v>
      </c>
      <c r="EG30" s="109">
        <v>0.89137347872815098</v>
      </c>
      <c r="EH30" s="109">
        <v>7.6610146634245604</v>
      </c>
      <c r="EI30" s="109">
        <v>3.8009419206666797E-2</v>
      </c>
      <c r="EJ30" s="109">
        <v>0.25974999423396</v>
      </c>
      <c r="EK30" s="109">
        <v>7.6154636197688896</v>
      </c>
      <c r="EL30" s="109">
        <v>0</v>
      </c>
      <c r="EM30" s="109">
        <v>9.2047260812293502E-2</v>
      </c>
      <c r="EN30" s="109">
        <v>0.13245839492496</v>
      </c>
      <c r="EO30" s="109">
        <v>198.17902213440399</v>
      </c>
      <c r="EP30" s="109">
        <v>367.08199732138303</v>
      </c>
      <c r="EQ30" s="109">
        <v>40.786900422736302</v>
      </c>
      <c r="ER30" s="109">
        <v>407.86889774411998</v>
      </c>
      <c r="ES30" s="109">
        <v>1.8593773740306499E-3</v>
      </c>
      <c r="ET30" s="109">
        <v>3.4611193911991398</v>
      </c>
      <c r="EU30" s="109">
        <v>8.4711445004051001E-4</v>
      </c>
      <c r="EV30" s="109">
        <v>0</v>
      </c>
      <c r="EW30" s="109">
        <v>0</v>
      </c>
      <c r="EX30" s="109">
        <v>0</v>
      </c>
      <c r="EY30" s="109">
        <v>6.5031115020640696E-6</v>
      </c>
      <c r="EZ30" s="109">
        <v>8.2005182157994294E-5</v>
      </c>
      <c r="FA30" s="109">
        <v>3.04928316142793E-5</v>
      </c>
      <c r="FB30" s="109">
        <v>0</v>
      </c>
      <c r="FC30" s="109">
        <v>1.7576196680236099E-2</v>
      </c>
      <c r="FD30" s="109">
        <v>0.62267549176849402</v>
      </c>
      <c r="FE30" s="109">
        <v>27.310571283162702</v>
      </c>
      <c r="FF30" s="109">
        <v>4.5190604158192702</v>
      </c>
      <c r="FG30" s="109">
        <v>2.7655422675749599</v>
      </c>
      <c r="FH30" s="109">
        <v>6.2505607786724999</v>
      </c>
      <c r="FI30" s="109">
        <v>1.11923062337891</v>
      </c>
      <c r="FJ30" s="109">
        <v>3.8402889855983</v>
      </c>
      <c r="FK30" s="109">
        <v>4.1547171745564702E-4</v>
      </c>
      <c r="FL30" s="109">
        <v>4.3617361017107896</v>
      </c>
      <c r="FM30" s="109">
        <v>234.64783040820501</v>
      </c>
      <c r="FN30" s="109">
        <v>223.51415294329999</v>
      </c>
      <c r="FO30" s="109">
        <v>11.1336774649051</v>
      </c>
      <c r="FP30" s="109">
        <v>0.169049656354546</v>
      </c>
      <c r="FQ30" s="109">
        <v>1.5354170097609501E-2</v>
      </c>
      <c r="FR30" s="109">
        <v>69.236956894679807</v>
      </c>
      <c r="FS30" s="109">
        <v>12.424988426285701</v>
      </c>
      <c r="FT30" s="109">
        <v>16.1372726290668</v>
      </c>
      <c r="FU30" s="109">
        <v>2.4953863170136099</v>
      </c>
      <c r="FV30" s="109">
        <v>1.4869752426462</v>
      </c>
      <c r="FW30" s="109">
        <v>40.381585933409298</v>
      </c>
      <c r="FX30" s="109">
        <v>1.3761223613155E-2</v>
      </c>
      <c r="FY30" s="109">
        <v>3.2644877779134398</v>
      </c>
      <c r="FZ30" s="109">
        <v>6.06459595010939</v>
      </c>
      <c r="GA30" s="109">
        <v>51.599928665597503</v>
      </c>
      <c r="GB30" s="109">
        <v>2.2964393516537299E-2</v>
      </c>
      <c r="GC30" s="109">
        <v>0</v>
      </c>
      <c r="GD30" s="109">
        <v>553.01399486102298</v>
      </c>
      <c r="GE30" s="109">
        <v>27.866976364972199</v>
      </c>
      <c r="GF30" s="109">
        <v>9.2327310374896197</v>
      </c>
      <c r="GG30" s="109">
        <v>4.1065779414342298</v>
      </c>
      <c r="GH30" s="109">
        <v>5.7031234773401298</v>
      </c>
      <c r="GI30" s="109">
        <v>21.621346398624699</v>
      </c>
      <c r="GJ30" s="109">
        <v>7.0097486620463902</v>
      </c>
      <c r="GK30" s="109">
        <v>0</v>
      </c>
      <c r="GL30" s="109">
        <v>3.8831389917161203E-5</v>
      </c>
      <c r="GM30" s="109">
        <v>9.1020688338101102E-4</v>
      </c>
      <c r="GN30" s="109">
        <v>9.3618080327312398</v>
      </c>
      <c r="GO30" s="109">
        <v>142.94900482260999</v>
      </c>
      <c r="GP30" s="109">
        <v>2.3244589565838298</v>
      </c>
      <c r="GQ30" s="109">
        <v>3.2729092545685599</v>
      </c>
      <c r="GS30" s="30">
        <f t="shared" si="1"/>
        <v>0</v>
      </c>
      <c r="GT30" s="45">
        <f t="shared" si="2"/>
        <v>-1.474302221575277E-3</v>
      </c>
      <c r="GU30" s="45">
        <f t="shared" si="3"/>
        <v>-4.3116401723359801E-4</v>
      </c>
      <c r="GV30" s="45">
        <f t="shared" si="4"/>
        <v>-8.947963448868837E-4</v>
      </c>
      <c r="GW30" s="45">
        <f t="shared" si="5"/>
        <v>-1.0963605058581826E-3</v>
      </c>
      <c r="GX30" s="45">
        <f t="shared" si="6"/>
        <v>-1.145535038322022E-3</v>
      </c>
      <c r="GY30" s="45">
        <f t="shared" si="7"/>
        <v>-1.3550160498936107E-4</v>
      </c>
      <c r="GZ30" s="45">
        <f t="shared" si="8"/>
        <v>-2.7654659122608718E-3</v>
      </c>
      <c r="HA30" s="45">
        <f t="shared" si="9"/>
        <v>-1.097165950340362E-5</v>
      </c>
      <c r="HB30" s="45">
        <f t="shared" si="10"/>
        <v>-2.8026775328544844E-3</v>
      </c>
      <c r="HC30" s="45">
        <f t="shared" si="11"/>
        <v>-2.1448666421904413E-6</v>
      </c>
      <c r="HD30" s="45">
        <f t="shared" si="12"/>
        <v>-2.4362256304302121E-3</v>
      </c>
      <c r="HE30" s="45">
        <f t="shared" si="13"/>
        <v>-4.0755608335568648E-3</v>
      </c>
      <c r="HF30" s="45">
        <f t="shared" si="14"/>
        <v>-2.5314210224288503E-3</v>
      </c>
      <c r="HG30" s="45">
        <f t="shared" si="15"/>
        <v>-7.2226733917078772E-5</v>
      </c>
      <c r="HH30" s="45">
        <f t="shared" si="16"/>
        <v>-1.8985530355008242E-3</v>
      </c>
      <c r="HI30" s="45">
        <f t="shared" si="17"/>
        <v>-2.5844809280320632E-3</v>
      </c>
      <c r="HJ30" s="45">
        <f t="shared" si="18"/>
        <v>-2.110990149069986E-3</v>
      </c>
      <c r="HK30" s="45">
        <f t="shared" si="19"/>
        <v>0</v>
      </c>
      <c r="HL30" s="45">
        <f t="shared" si="20"/>
        <v>-2.3667889197364423E-3</v>
      </c>
      <c r="HM30" s="45">
        <f t="shared" si="21"/>
        <v>-1.9089061601124157E-3</v>
      </c>
      <c r="HN30" s="45">
        <f t="shared" si="22"/>
        <v>-3.4427118787168794E-3</v>
      </c>
      <c r="HO30" s="45">
        <f t="shared" si="23"/>
        <v>-1.4872379037530754E-2</v>
      </c>
      <c r="HP30" s="45">
        <f t="shared" si="24"/>
        <v>0</v>
      </c>
      <c r="HQ30" s="45">
        <f t="shared" si="25"/>
        <v>-2.5796519719024268E-4</v>
      </c>
      <c r="HR30" s="45">
        <f t="shared" si="26"/>
        <v>0</v>
      </c>
      <c r="HS30" s="45">
        <f t="shared" si="27"/>
        <v>-2.7450594923923489E-3</v>
      </c>
      <c r="HT30" s="45">
        <f t="shared" si="28"/>
        <v>-4.9859090199492844E-4</v>
      </c>
      <c r="HU30" s="45">
        <f t="shared" si="29"/>
        <v>0</v>
      </c>
      <c r="HV30" s="45">
        <f t="shared" si="30"/>
        <v>-1.616993366129238E-3</v>
      </c>
      <c r="HW30" s="45">
        <f t="shared" si="31"/>
        <v>0</v>
      </c>
      <c r="HX30" s="45">
        <f t="shared" si="32"/>
        <v>-2.2746227194693248E-3</v>
      </c>
      <c r="HY30" s="45">
        <f t="shared" si="33"/>
        <v>0</v>
      </c>
      <c r="HZ30" s="45">
        <f t="shared" si="34"/>
        <v>-2.8525402906034768E-3</v>
      </c>
      <c r="IA30" s="45">
        <f t="shared" si="35"/>
        <v>-2.6165590930246949E-4</v>
      </c>
      <c r="IB30" s="45">
        <f t="shared" si="36"/>
        <v>8.2073346482020183E-3</v>
      </c>
      <c r="IC30" s="45">
        <f t="shared" si="37"/>
        <v>-2.6754498361356476E-3</v>
      </c>
      <c r="ID30" s="45">
        <f t="shared" si="38"/>
        <v>-3.4857150956787324E-4</v>
      </c>
      <c r="IE30" s="45">
        <f t="shared" si="39"/>
        <v>-3.1221880105295374E-3</v>
      </c>
      <c r="IF30" s="45">
        <f t="shared" si="40"/>
        <v>-2.0176659253559829E-3</v>
      </c>
      <c r="IG30" s="45">
        <f t="shared" si="41"/>
        <v>0</v>
      </c>
      <c r="IH30" s="45">
        <f t="shared" si="42"/>
        <v>0</v>
      </c>
      <c r="II30" s="45">
        <f t="shared" si="43"/>
        <v>-4.0080466480008304E-3</v>
      </c>
      <c r="IJ30" s="45">
        <f t="shared" si="44"/>
        <v>-2.9215252070970015E-2</v>
      </c>
      <c r="IK30" s="45">
        <f t="shared" si="45"/>
        <v>-2.5006373746028683E-3</v>
      </c>
      <c r="IL30" s="45">
        <f t="shared" si="46"/>
        <v>-2.679894567535633E-3</v>
      </c>
      <c r="IM30" s="45">
        <f t="shared" si="47"/>
        <v>-5.866791628343946E-3</v>
      </c>
      <c r="IN30" s="45">
        <f t="shared" si="48"/>
        <v>-1.251214765395854E-3</v>
      </c>
      <c r="IO30" s="45">
        <f t="shared" si="49"/>
        <v>0</v>
      </c>
      <c r="IP30" s="45">
        <f t="shared" si="50"/>
        <v>0</v>
      </c>
      <c r="IQ30" s="45">
        <f t="shared" si="51"/>
        <v>0</v>
      </c>
      <c r="IR30" s="45">
        <f t="shared" si="52"/>
        <v>-8.3318266232849264E-4</v>
      </c>
      <c r="IS30" s="45">
        <f t="shared" si="53"/>
        <v>-1.6826408695733287E-3</v>
      </c>
      <c r="IT30" s="45">
        <f t="shared" si="54"/>
        <v>-1.4431191679804543E-3</v>
      </c>
      <c r="IU30" s="45">
        <f t="shared" si="55"/>
        <v>0</v>
      </c>
      <c r="IV30" s="45">
        <f t="shared" si="56"/>
        <v>-3.7237600549368911E-5</v>
      </c>
      <c r="IW30" s="45">
        <f t="shared" si="57"/>
        <v>0</v>
      </c>
      <c r="IX30" s="45">
        <f t="shared" si="58"/>
        <v>0</v>
      </c>
      <c r="IY30" s="45">
        <f t="shared" si="59"/>
        <v>-1.8470106856925891E-2</v>
      </c>
      <c r="IZ30" s="45">
        <f t="shared" si="60"/>
        <v>0</v>
      </c>
      <c r="JA30" s="45">
        <f t="shared" si="61"/>
        <v>0</v>
      </c>
      <c r="JB30" s="45">
        <f t="shared" si="62"/>
        <v>0</v>
      </c>
      <c r="JC30" s="45">
        <f t="shared" si="63"/>
        <v>-1.2478348087349593E-2</v>
      </c>
      <c r="JD30" s="45">
        <f t="shared" si="64"/>
        <v>-1.709203649323052E-3</v>
      </c>
      <c r="JE30" s="45">
        <f t="shared" si="65"/>
        <v>-3.5770681092380896E-4</v>
      </c>
      <c r="JF30" s="45">
        <f t="shared" si="66"/>
        <v>-1.5776728042602239E-4</v>
      </c>
      <c r="JG30" s="45">
        <f t="shared" si="67"/>
        <v>-2.7593722190613268E-3</v>
      </c>
    </row>
    <row r="31" spans="1:267" x14ac:dyDescent="0.25">
      <c r="A31" s="22" t="s">
        <v>30</v>
      </c>
      <c r="B31" s="109">
        <v>4137.0233393999997</v>
      </c>
      <c r="C31" s="109">
        <v>637.85204831999999</v>
      </c>
      <c r="D31" s="109">
        <v>4680.6173804</v>
      </c>
      <c r="E31" s="109">
        <v>1721.3023272999999</v>
      </c>
      <c r="F31" s="109">
        <v>1316.188097</v>
      </c>
      <c r="G31" s="109">
        <v>741.83517975999996</v>
      </c>
      <c r="H31" s="109">
        <v>5785.1568649000001</v>
      </c>
      <c r="I31" s="109">
        <v>12.694656127</v>
      </c>
      <c r="J31" s="109">
        <v>6.5764782796999999</v>
      </c>
      <c r="K31" s="109">
        <v>0.96821075499999998</v>
      </c>
      <c r="L31" s="109">
        <v>6.0136904099999999E-2</v>
      </c>
      <c r="M31" s="109">
        <v>22.053686799000001</v>
      </c>
      <c r="N31" s="109">
        <v>5.4164508999999996E-3</v>
      </c>
      <c r="O31" s="109">
        <v>0.34729380789999997</v>
      </c>
      <c r="P31" s="109">
        <v>0.1114543668</v>
      </c>
      <c r="Q31" s="109">
        <v>0.12849199410000001</v>
      </c>
      <c r="R31" s="109">
        <v>2.6019651480000001</v>
      </c>
      <c r="S31" s="109">
        <v>4.3319999999999999</v>
      </c>
      <c r="T31" s="109">
        <v>6.0218820800000003E-2</v>
      </c>
      <c r="U31" s="109">
        <v>0.1954625737</v>
      </c>
      <c r="V31" s="109">
        <v>3.8933740750000001</v>
      </c>
      <c r="W31" s="109">
        <v>1.8282676500000001E-2</v>
      </c>
      <c r="X31" s="109">
        <v>2.724E-2</v>
      </c>
      <c r="Y31" s="109">
        <v>1.4894121200000001E-2</v>
      </c>
      <c r="Z31" s="109">
        <v>9.5973450000000002E-2</v>
      </c>
      <c r="AA31" s="109">
        <v>131.85190585999999</v>
      </c>
      <c r="AB31" s="109">
        <v>36.60769415</v>
      </c>
      <c r="AD31" s="109">
        <v>5.3973728700000001E-2</v>
      </c>
      <c r="AE31" s="109">
        <v>1.7125000000000001E-2</v>
      </c>
      <c r="AF31" s="109">
        <v>0.93312260930000002</v>
      </c>
      <c r="AG31" s="109">
        <v>0.221</v>
      </c>
      <c r="AH31" s="109">
        <v>1.8012958082999999</v>
      </c>
      <c r="AI31" s="109">
        <v>14.847930098999999</v>
      </c>
      <c r="AJ31" s="109">
        <v>37.919405728999998</v>
      </c>
      <c r="AK31" s="109">
        <v>5.0321361080999996</v>
      </c>
      <c r="AL31" s="109">
        <v>0.68367852659999995</v>
      </c>
      <c r="AM31" s="109">
        <v>2.1082558105000002</v>
      </c>
      <c r="AN31" s="109">
        <v>3.71396175E-2</v>
      </c>
      <c r="AO31" s="109">
        <v>5.0000000000000004E-6</v>
      </c>
      <c r="AP31" s="109">
        <v>6.4999999999999997E-3</v>
      </c>
      <c r="AQ31" s="109">
        <v>73.060356135999996</v>
      </c>
      <c r="AR31" s="109">
        <v>2.239115</v>
      </c>
      <c r="AS31" s="109">
        <v>0.31628403770000002</v>
      </c>
      <c r="AT31" s="109">
        <v>10.314954930000001</v>
      </c>
      <c r="AU31" s="109">
        <v>51.014829237000001</v>
      </c>
      <c r="AV31" s="109">
        <v>5.7079603100000001E-2</v>
      </c>
      <c r="AZ31" s="109">
        <v>1.7013199999999998E-5</v>
      </c>
      <c r="BA31" s="109">
        <v>3.1017890000000002E-4</v>
      </c>
      <c r="BB31" s="109">
        <v>3.3092609999999998E-4</v>
      </c>
      <c r="BD31" s="109">
        <v>0.94151553379999997</v>
      </c>
      <c r="BE31" s="109">
        <v>1.641</v>
      </c>
      <c r="BF31" s="109">
        <v>0.11849999999999999</v>
      </c>
      <c r="BG31" s="109">
        <v>0.53143237170000002</v>
      </c>
      <c r="BI31" s="109">
        <v>36.038254586999997</v>
      </c>
      <c r="BJ31" s="109">
        <v>34.957105822999999</v>
      </c>
      <c r="BK31" s="109">
        <v>13.069860223999999</v>
      </c>
      <c r="BL31" s="109">
        <v>104.38398529</v>
      </c>
      <c r="BM31" s="109">
        <v>0.38950930719999999</v>
      </c>
      <c r="BN31" s="109">
        <v>30.409973168</v>
      </c>
      <c r="BO31" s="109">
        <v>3.7229299999999999E-5</v>
      </c>
      <c r="BQ31" s="109" t="s">
        <v>30</v>
      </c>
      <c r="BR31" s="109">
        <v>1.72636463297527</v>
      </c>
      <c r="BS31" s="109">
        <v>306.501697526827</v>
      </c>
      <c r="BT31" s="109">
        <v>1.64100515906347</v>
      </c>
      <c r="BU31" s="109">
        <v>6.5625468214565998</v>
      </c>
      <c r="BV31" s="109">
        <v>0.11849967281205</v>
      </c>
      <c r="BW31" s="109">
        <v>0.96678073732028103</v>
      </c>
      <c r="BX31" s="109">
        <v>13.0807574225433</v>
      </c>
      <c r="BY31" s="109">
        <v>12.6909672450945</v>
      </c>
      <c r="BZ31" s="109">
        <v>11.465295183896799</v>
      </c>
      <c r="CA31" s="109">
        <v>0.91571685992164298</v>
      </c>
      <c r="CB31" s="109">
        <v>2.4655927404002399E-2</v>
      </c>
      <c r="CC31" s="109">
        <v>3.5480449511400697E-2</v>
      </c>
      <c r="CD31" s="109">
        <v>22.052114565211301</v>
      </c>
      <c r="CE31" s="109">
        <v>3.7230329353088802E-5</v>
      </c>
      <c r="CF31" s="109">
        <v>1.7332627841068701E-3</v>
      </c>
      <c r="CG31" s="109">
        <v>3.6831971969333798E-3</v>
      </c>
      <c r="CH31" s="109">
        <v>1.4893594398553501E-2</v>
      </c>
      <c r="CI31" s="109">
        <v>0.34675252769124099</v>
      </c>
      <c r="CJ31" s="109">
        <v>2.6748852097422299E-2</v>
      </c>
      <c r="CK31" s="109">
        <v>8.4704844039528798E-2</v>
      </c>
      <c r="CL31" s="109">
        <v>0.128496233047839</v>
      </c>
      <c r="CM31" s="109">
        <v>0.53143602390460698</v>
      </c>
      <c r="CN31" s="109">
        <v>63425.594913890003</v>
      </c>
      <c r="CO31" s="109">
        <v>2.60196778580627</v>
      </c>
      <c r="CP31" s="109">
        <v>0</v>
      </c>
      <c r="CQ31" s="109">
        <v>1.74634957103567E-2</v>
      </c>
      <c r="CR31" s="109">
        <v>4.2755142566289997E-2</v>
      </c>
      <c r="CS31" s="109">
        <v>4.33189192344945</v>
      </c>
      <c r="CT31" s="109">
        <v>0.19546497466311299</v>
      </c>
      <c r="CU31" s="109">
        <v>14.847646171080701</v>
      </c>
      <c r="CV31" s="109">
        <v>3.8933520594058999</v>
      </c>
      <c r="CW31" s="109">
        <v>0.31616728243183301</v>
      </c>
      <c r="CX31" s="109">
        <v>2.1082546953678798</v>
      </c>
      <c r="CY31" s="109">
        <v>10.3143271548801</v>
      </c>
      <c r="CZ31" s="109">
        <v>4133.6132748667496</v>
      </c>
      <c r="DA31" s="109">
        <v>1.8284250227445301E-2</v>
      </c>
      <c r="DB31" s="109">
        <v>2.7241919838836701E-2</v>
      </c>
      <c r="DC31" s="109">
        <v>1.0811494854963399</v>
      </c>
      <c r="DD31" s="109">
        <v>26.958854092605101</v>
      </c>
      <c r="DE31" s="109">
        <v>1.71668908601883</v>
      </c>
      <c r="DF31" s="109">
        <v>3.9886002303829902E-2</v>
      </c>
      <c r="DG31" s="109">
        <v>6.1384535899513102</v>
      </c>
      <c r="DH31" s="109">
        <v>0.10312333812838601</v>
      </c>
      <c r="DI31" s="109">
        <v>89.068472629726003</v>
      </c>
      <c r="DJ31" s="109">
        <v>372.51515272368601</v>
      </c>
      <c r="DK31" s="109">
        <v>28.826046134607399</v>
      </c>
      <c r="DL31" s="109">
        <v>13.069388120505099</v>
      </c>
      <c r="DM31" s="109">
        <v>26.611552054813</v>
      </c>
      <c r="DN31" s="109">
        <v>9.5974063085394398E-2</v>
      </c>
      <c r="DO31" s="109">
        <v>1.1739216114115301</v>
      </c>
      <c r="DP31" s="109">
        <v>131.66961636922099</v>
      </c>
      <c r="DQ31" s="109">
        <v>131.66961636922099</v>
      </c>
      <c r="DR31" s="109">
        <v>36.582011691860899</v>
      </c>
      <c r="DS31" s="109">
        <v>0</v>
      </c>
      <c r="DT31" s="109">
        <v>104.21831308373901</v>
      </c>
      <c r="DU31" s="109">
        <v>1.22108710950558E-2</v>
      </c>
      <c r="DV31" s="109">
        <v>3.8755492354133503E-2</v>
      </c>
      <c r="DW31" s="109">
        <v>0</v>
      </c>
      <c r="DX31" s="109">
        <v>1.7125679125950099E-2</v>
      </c>
      <c r="DY31" s="109">
        <v>173.28529056497399</v>
      </c>
      <c r="DZ31" s="109">
        <v>1.30196384723596</v>
      </c>
      <c r="EA31" s="109">
        <v>124.366956890446</v>
      </c>
      <c r="EB31" s="109">
        <v>18.659433589278901</v>
      </c>
      <c r="EC31" s="109">
        <v>0.24261246639880499</v>
      </c>
      <c r="ED31" s="109">
        <v>0.69051376582505197</v>
      </c>
      <c r="EE31" s="109">
        <v>0.22100048815842299</v>
      </c>
      <c r="EF31" s="109">
        <v>0.59441283816641499</v>
      </c>
      <c r="EG31" s="109">
        <v>1.2068371751406799</v>
      </c>
      <c r="EH31" s="109">
        <v>39.368001473254701</v>
      </c>
      <c r="EI31" s="109">
        <v>0.38950038804179998</v>
      </c>
      <c r="EJ31" s="109">
        <v>5.0320598520531297</v>
      </c>
      <c r="EK31" s="109">
        <v>637.83176523586701</v>
      </c>
      <c r="EL31" s="109">
        <v>0</v>
      </c>
      <c r="EM31" s="109">
        <v>0.28029886164343498</v>
      </c>
      <c r="EN31" s="109">
        <v>0.40335550554737998</v>
      </c>
      <c r="EO31" s="109">
        <v>6721.5213782194296</v>
      </c>
      <c r="EP31" s="109">
        <v>4211.3464353136296</v>
      </c>
      <c r="EQ31" s="109">
        <v>467.92816816195102</v>
      </c>
      <c r="ER31" s="109">
        <v>4679.2746034755801</v>
      </c>
      <c r="ES31" s="109">
        <v>4.4835696071244498E-2</v>
      </c>
      <c r="ET31" s="109">
        <v>173.55198503692699</v>
      </c>
      <c r="EU31" s="109">
        <v>5.7075120263937101E-2</v>
      </c>
      <c r="EV31" s="109">
        <v>0</v>
      </c>
      <c r="EW31" s="109">
        <v>0</v>
      </c>
      <c r="EX31" s="109">
        <v>0</v>
      </c>
      <c r="EY31" s="109">
        <v>1.7012748539713499E-5</v>
      </c>
      <c r="EZ31" s="109">
        <v>3.10175047702067E-4</v>
      </c>
      <c r="FA31" s="109">
        <v>3.3093130321268599E-4</v>
      </c>
      <c r="FB31" s="109">
        <v>0</v>
      </c>
      <c r="FC31" s="109">
        <v>0.94151062680687803</v>
      </c>
      <c r="FD31" s="109">
        <v>27.226425512987898</v>
      </c>
      <c r="FE31" s="109">
        <v>2522.3853176871298</v>
      </c>
      <c r="FF31" s="109">
        <v>7.32389569062539</v>
      </c>
      <c r="FG31" s="109">
        <v>11.134507712318801</v>
      </c>
      <c r="FH31" s="109">
        <v>47.115314296422397</v>
      </c>
      <c r="FI31" s="109">
        <v>14.9514251830663</v>
      </c>
      <c r="FJ31" s="109">
        <v>38.794298428655601</v>
      </c>
      <c r="FK31" s="109">
        <v>3.0066851395250099E-3</v>
      </c>
      <c r="FL31" s="109">
        <v>3.52597206589614</v>
      </c>
      <c r="FM31" s="109">
        <v>1721.02086433205</v>
      </c>
      <c r="FN31" s="109">
        <v>1315.9271811251999</v>
      </c>
      <c r="FO31" s="109">
        <v>405.09368320684302</v>
      </c>
      <c r="FP31" s="109">
        <v>0.75571513864867601</v>
      </c>
      <c r="FQ31" s="109">
        <v>0.83874711669234203</v>
      </c>
      <c r="FR31" s="109">
        <v>582.53953618060302</v>
      </c>
      <c r="FS31" s="109">
        <v>9.0918354028119506</v>
      </c>
      <c r="FT31" s="109">
        <v>72.770795251244195</v>
      </c>
      <c r="FU31" s="109">
        <v>13.0318624767825</v>
      </c>
      <c r="FV31" s="109">
        <v>8.3806985234544307</v>
      </c>
      <c r="FW31" s="109">
        <v>183.69394834570599</v>
      </c>
      <c r="FX31" s="109">
        <v>3.7111566042758698E-2</v>
      </c>
      <c r="FY31" s="109">
        <v>210.20753110982699</v>
      </c>
      <c r="FZ31" s="109">
        <v>70.2037845037122</v>
      </c>
      <c r="GA31" s="109">
        <v>220.37596665509199</v>
      </c>
      <c r="GB31" s="109">
        <v>4.1724526404875499</v>
      </c>
      <c r="GC31" s="109">
        <v>5.0002347349217802E-6</v>
      </c>
      <c r="GD31" s="109">
        <v>741.53332681294205</v>
      </c>
      <c r="GE31" s="109">
        <v>1664.7674427817799</v>
      </c>
      <c r="GF31" s="109">
        <v>30.40997177541</v>
      </c>
      <c r="GG31" s="109">
        <v>0.302761182445697</v>
      </c>
      <c r="GH31" s="109">
        <v>10.830674181564699</v>
      </c>
      <c r="GI31" s="109">
        <v>919.03880519452696</v>
      </c>
      <c r="GJ31" s="109">
        <v>73.058278656979397</v>
      </c>
      <c r="GK31" s="109">
        <v>6.5004474389512403E-3</v>
      </c>
      <c r="GL31" s="109">
        <v>2.2390948661419601</v>
      </c>
      <c r="GM31" s="109">
        <v>4.1784421739777498E-2</v>
      </c>
      <c r="GN31" s="109">
        <v>385.58438927667498</v>
      </c>
      <c r="GO31" s="109">
        <v>5784.3958547595003</v>
      </c>
      <c r="GP31" s="109">
        <v>51.013830222002802</v>
      </c>
      <c r="GQ31" s="109">
        <v>375.242678442792</v>
      </c>
      <c r="GS31" s="30">
        <f t="shared" si="1"/>
        <v>0</v>
      </c>
      <c r="GT31" s="45">
        <f t="shared" si="2"/>
        <v>-8.2427974258048227E-4</v>
      </c>
      <c r="GU31" s="45">
        <f t="shared" si="3"/>
        <v>-3.1799042091981327E-5</v>
      </c>
      <c r="GV31" s="45">
        <f t="shared" si="4"/>
        <v>-2.8688030131297987E-4</v>
      </c>
      <c r="GW31" s="45">
        <f t="shared" si="5"/>
        <v>-1.6351745041290292E-4</v>
      </c>
      <c r="GX31" s="45">
        <f t="shared" si="6"/>
        <v>-1.9823600851182001E-4</v>
      </c>
      <c r="GY31" s="45">
        <f t="shared" si="7"/>
        <v>-4.0690028633525544E-4</v>
      </c>
      <c r="GZ31" s="45">
        <f t="shared" si="8"/>
        <v>-1.315452905204801E-4</v>
      </c>
      <c r="HA31" s="45">
        <f t="shared" si="9"/>
        <v>-2.9058541394077548E-4</v>
      </c>
      <c r="HB31" s="45">
        <f t="shared" si="10"/>
        <v>-2.1183766829129622E-3</v>
      </c>
      <c r="HC31" s="45">
        <f t="shared" si="11"/>
        <v>-1.4769694225499007E-3</v>
      </c>
      <c r="HD31" s="45">
        <f t="shared" si="12"/>
        <v>-8.7664073300269998E-6</v>
      </c>
      <c r="HE31" s="45">
        <f t="shared" si="13"/>
        <v>-7.1291199654252487E-5</v>
      </c>
      <c r="HF31" s="45">
        <f t="shared" si="14"/>
        <v>1.676566522646488E-6</v>
      </c>
      <c r="HG31" s="45">
        <f t="shared" si="15"/>
        <v>-1.5585656768025188E-3</v>
      </c>
      <c r="HH31" s="45">
        <f t="shared" si="16"/>
        <v>-6.0173779472024399E-6</v>
      </c>
      <c r="HI31" s="45">
        <f t="shared" si="17"/>
        <v>3.2989976291382656E-5</v>
      </c>
      <c r="HJ31" s="45">
        <f t="shared" si="18"/>
        <v>1.0137746356378994E-6</v>
      </c>
      <c r="HK31" s="45">
        <f t="shared" si="19"/>
        <v>-2.4948418871167117E-5</v>
      </c>
      <c r="HL31" s="45">
        <f t="shared" si="20"/>
        <v>-3.0310017845199181E-6</v>
      </c>
      <c r="HM31" s="45">
        <f t="shared" si="21"/>
        <v>1.2283492780959737E-5</v>
      </c>
      <c r="HN31" s="45">
        <f t="shared" si="22"/>
        <v>-5.6546310927494985E-6</v>
      </c>
      <c r="HO31" s="45">
        <f t="shared" si="23"/>
        <v>8.6077519629015092E-5</v>
      </c>
      <c r="HP31" s="45">
        <f t="shared" si="24"/>
        <v>7.0478665077129991E-5</v>
      </c>
      <c r="HQ31" s="45">
        <f t="shared" si="25"/>
        <v>-3.5369756927997589E-5</v>
      </c>
      <c r="HR31" s="45">
        <f t="shared" si="26"/>
        <v>6.3880728930388311E-6</v>
      </c>
      <c r="HS31" s="45">
        <f t="shared" si="27"/>
        <v>-1.3825320884823099E-3</v>
      </c>
      <c r="HT31" s="45">
        <f t="shared" si="28"/>
        <v>-7.0155902291653969E-4</v>
      </c>
      <c r="HU31" s="45">
        <f t="shared" si="29"/>
        <v>0</v>
      </c>
      <c r="HV31" s="45">
        <f t="shared" si="30"/>
        <v>-1.2600783789928505E-5</v>
      </c>
      <c r="HW31" s="45">
        <f t="shared" si="31"/>
        <v>3.965698978671714E-5</v>
      </c>
      <c r="HX31" s="45">
        <f t="shared" si="32"/>
        <v>3.8825807249854575E-6</v>
      </c>
      <c r="HY31" s="45">
        <f t="shared" si="33"/>
        <v>2.2088616424881524E-6</v>
      </c>
      <c r="HZ31" s="45">
        <f t="shared" si="34"/>
        <v>-2.5423360612898199E-5</v>
      </c>
      <c r="IA31" s="45">
        <f t="shared" si="35"/>
        <v>-1.9122390623151149E-5</v>
      </c>
      <c r="IB31" s="45">
        <f t="shared" si="36"/>
        <v>3.8201963253523416E-2</v>
      </c>
      <c r="IC31" s="45">
        <f t="shared" si="37"/>
        <v>-1.5153812462891803E-5</v>
      </c>
      <c r="ID31" s="45">
        <f t="shared" si="38"/>
        <v>-3.5337381890776019E-5</v>
      </c>
      <c r="IE31" s="45">
        <f t="shared" si="39"/>
        <v>-5.2893586957894979E-7</v>
      </c>
      <c r="IF31" s="45">
        <f t="shared" si="40"/>
        <v>-7.5529741902434879E-4</v>
      </c>
      <c r="IG31" s="45">
        <f t="shared" si="41"/>
        <v>4.6946984355961882E-5</v>
      </c>
      <c r="IH31" s="45">
        <f t="shared" si="42"/>
        <v>6.8836761729320112E-5</v>
      </c>
      <c r="II31" s="45">
        <f t="shared" si="43"/>
        <v>-2.8435106677168351E-5</v>
      </c>
      <c r="IJ31" s="45">
        <f t="shared" si="44"/>
        <v>-8.9918820783633922E-6</v>
      </c>
      <c r="IK31" s="45">
        <f t="shared" si="45"/>
        <v>-3.6914688776597889E-4</v>
      </c>
      <c r="IL31" s="45">
        <f t="shared" si="46"/>
        <v>-6.0860675025791892E-5</v>
      </c>
      <c r="IM31" s="45">
        <f t="shared" si="47"/>
        <v>-1.9582835268490505E-5</v>
      </c>
      <c r="IN31" s="45">
        <f t="shared" si="48"/>
        <v>-7.8536566819602927E-5</v>
      </c>
      <c r="IO31" s="45">
        <f t="shared" si="49"/>
        <v>0</v>
      </c>
      <c r="IP31" s="45">
        <f t="shared" si="50"/>
        <v>0</v>
      </c>
      <c r="IQ31" s="45">
        <f t="shared" si="51"/>
        <v>0</v>
      </c>
      <c r="IR31" s="45">
        <f t="shared" si="52"/>
        <v>-2.6535883108380974E-5</v>
      </c>
      <c r="IS31" s="45">
        <f t="shared" si="53"/>
        <v>-1.2419600214632799E-5</v>
      </c>
      <c r="IT31" s="45">
        <f t="shared" si="54"/>
        <v>1.5723186191766478E-5</v>
      </c>
      <c r="IU31" s="45">
        <f t="shared" si="55"/>
        <v>0</v>
      </c>
      <c r="IV31" s="45">
        <f t="shared" si="56"/>
        <v>-5.2118026158739073E-6</v>
      </c>
      <c r="IW31" s="45">
        <f t="shared" si="57"/>
        <v>3.1438534247311691E-6</v>
      </c>
      <c r="IX31" s="45">
        <f t="shared" si="58"/>
        <v>-2.7610797468118024E-6</v>
      </c>
      <c r="IY31" s="45">
        <f t="shared" si="59"/>
        <v>6.8723788791414687E-6</v>
      </c>
      <c r="IZ31" s="45">
        <f t="shared" si="60"/>
        <v>0</v>
      </c>
      <c r="JA31" s="45">
        <f t="shared" si="61"/>
        <v>-2.7468726588717896E-6</v>
      </c>
      <c r="JB31" s="45">
        <f t="shared" si="62"/>
        <v>-2.8524670504806699E-6</v>
      </c>
      <c r="JC31" s="45">
        <f t="shared" si="63"/>
        <v>-3.6121541226056446E-5</v>
      </c>
      <c r="JD31" s="45">
        <f t="shared" si="64"/>
        <v>-1.5871419911849679E-3</v>
      </c>
      <c r="JE31" s="45">
        <f t="shared" si="65"/>
        <v>-2.2898446930884462E-5</v>
      </c>
      <c r="JF31" s="45">
        <f t="shared" si="66"/>
        <v>-4.5793858250220376E-8</v>
      </c>
      <c r="JG31" s="45">
        <f t="shared" si="67"/>
        <v>2.7649004649634968E-5</v>
      </c>
    </row>
    <row r="32" spans="1:267" x14ac:dyDescent="0.25">
      <c r="A32" s="22" t="s">
        <v>31</v>
      </c>
      <c r="B32" s="109">
        <v>1420.7133759000001</v>
      </c>
      <c r="C32" s="109">
        <v>33.822743123000002</v>
      </c>
      <c r="D32" s="109">
        <v>2400.8033561000002</v>
      </c>
      <c r="E32" s="109">
        <v>2801.1999190000001</v>
      </c>
      <c r="F32" s="109">
        <v>562.01332979999995</v>
      </c>
      <c r="G32" s="109">
        <v>288.05128085000001</v>
      </c>
      <c r="H32" s="109">
        <v>1469.7803547000001</v>
      </c>
      <c r="I32" s="109">
        <v>4.0792082486999997</v>
      </c>
      <c r="J32" s="109">
        <v>1.0605199886000001</v>
      </c>
      <c r="K32" s="109">
        <v>2E-3</v>
      </c>
      <c r="L32" s="109">
        <v>7.5714004999999996E-3</v>
      </c>
      <c r="M32" s="109">
        <v>6.8285972843999998</v>
      </c>
      <c r="O32" s="109">
        <v>0.27431129069999999</v>
      </c>
      <c r="P32" s="109">
        <v>3.6033734000000001E-3</v>
      </c>
      <c r="Q32" s="109">
        <v>1.2527816495999999</v>
      </c>
      <c r="R32" s="109">
        <v>0.2133558347</v>
      </c>
      <c r="S32" s="109">
        <v>2.9535</v>
      </c>
      <c r="T32" s="109">
        <v>2.1165067799999999E-2</v>
      </c>
      <c r="U32" s="109">
        <v>1.0000420499999999E-2</v>
      </c>
      <c r="V32" s="109">
        <v>7.1585830000000003E-2</v>
      </c>
      <c r="W32" s="109">
        <v>5.6000000000000001E-2</v>
      </c>
      <c r="X32" s="109">
        <v>4.0076899999999997E-8</v>
      </c>
      <c r="Y32" s="109">
        <v>1E-3</v>
      </c>
      <c r="Z32" s="109">
        <v>0.48349999999999999</v>
      </c>
      <c r="AA32" s="109">
        <v>40.879725411999999</v>
      </c>
      <c r="AB32" s="109">
        <v>14.053000000000001</v>
      </c>
      <c r="AD32" s="109">
        <v>2.5137451099999999E-2</v>
      </c>
      <c r="AF32" s="109">
        <v>0.28878607699999997</v>
      </c>
      <c r="AH32" s="109">
        <v>0.1176330206</v>
      </c>
      <c r="AI32" s="109">
        <v>2.1373609011000001</v>
      </c>
      <c r="AJ32" s="109">
        <v>4.6611517019999997</v>
      </c>
      <c r="AK32" s="109">
        <v>0.8760980505</v>
      </c>
      <c r="AL32" s="109">
        <v>0.11690006159999999</v>
      </c>
      <c r="AM32" s="109">
        <v>0.136908957</v>
      </c>
      <c r="AP32" s="109">
        <v>2E-3</v>
      </c>
      <c r="AQ32" s="109">
        <v>20.828927540999999</v>
      </c>
      <c r="AR32" s="109">
        <v>5.6070599999999996E-3</v>
      </c>
      <c r="AS32" s="109">
        <v>3.3906499999999998E-5</v>
      </c>
      <c r="AT32" s="109">
        <v>1.5535430999999999E-3</v>
      </c>
      <c r="AU32" s="109">
        <v>12.654017596999999</v>
      </c>
      <c r="AV32" s="109">
        <v>0.25575486819999999</v>
      </c>
      <c r="AZ32" s="109">
        <v>9.9935490000000008E-6</v>
      </c>
      <c r="BA32" s="109">
        <v>1.9080519999999999E-4</v>
      </c>
      <c r="BB32" s="109">
        <v>2.6340430000000001E-4</v>
      </c>
      <c r="BD32" s="109">
        <v>7.5011681999999996E-2</v>
      </c>
      <c r="BE32" s="109">
        <v>0.44824000000000003</v>
      </c>
      <c r="BF32" s="109">
        <v>4.0000000000000001E-3</v>
      </c>
      <c r="BG32" s="109">
        <v>2.21</v>
      </c>
      <c r="BI32" s="109">
        <v>21.374745104999999</v>
      </c>
      <c r="BJ32" s="109">
        <v>20.733505199</v>
      </c>
      <c r="BK32" s="109">
        <v>3.6070515956000002</v>
      </c>
      <c r="BL32" s="109">
        <v>22.112428801</v>
      </c>
      <c r="BM32" s="109">
        <v>1.490272E-4</v>
      </c>
      <c r="BN32" s="109">
        <v>3.1771159250999998</v>
      </c>
      <c r="BO32" s="109">
        <v>2.2081200000000001E-5</v>
      </c>
      <c r="BQ32" s="109" t="s">
        <v>31</v>
      </c>
      <c r="BR32" s="109">
        <v>0.90238461041088902</v>
      </c>
      <c r="BS32" s="109">
        <v>3.4156928696632902</v>
      </c>
      <c r="BT32" s="109">
        <v>0.44824970099814199</v>
      </c>
      <c r="BU32" s="109">
        <v>1.0603693276581601</v>
      </c>
      <c r="BV32" s="109">
        <v>4.0010165511995804E-3</v>
      </c>
      <c r="BW32" s="109">
        <v>1.9999131290750999E-3</v>
      </c>
      <c r="BX32" s="109">
        <v>4.1499236201815801</v>
      </c>
      <c r="BY32" s="109">
        <v>4.0782662212760599</v>
      </c>
      <c r="BZ32" s="109">
        <v>5.7746034362503398</v>
      </c>
      <c r="CA32" s="109">
        <v>0.43263549739479901</v>
      </c>
      <c r="CB32" s="109">
        <v>3.1041935248047499E-3</v>
      </c>
      <c r="CC32" s="109">
        <v>4.4669855042797297E-3</v>
      </c>
      <c r="CD32" s="109">
        <v>6.8283020293390804</v>
      </c>
      <c r="CE32" s="109">
        <v>2.2080101026802601E-5</v>
      </c>
      <c r="CF32" s="109">
        <v>0</v>
      </c>
      <c r="CG32" s="109">
        <v>0</v>
      </c>
      <c r="CH32" s="109">
        <v>9.9997965905521298E-4</v>
      </c>
      <c r="CI32" s="109">
        <v>0.27431118012524502</v>
      </c>
      <c r="CJ32" s="109">
        <v>8.6451849677849496E-4</v>
      </c>
      <c r="CK32" s="109">
        <v>2.73764575472478E-3</v>
      </c>
      <c r="CL32" s="109">
        <v>1.2527667286522901</v>
      </c>
      <c r="CM32" s="109">
        <v>2.2100048223240001</v>
      </c>
      <c r="CN32" s="109">
        <v>41853.470530711202</v>
      </c>
      <c r="CO32" s="109">
        <v>0.21335762991054599</v>
      </c>
      <c r="CP32" s="109">
        <v>0</v>
      </c>
      <c r="CQ32" s="109">
        <v>6.1228682031779598E-3</v>
      </c>
      <c r="CR32" s="109">
        <v>1.49907129371628E-2</v>
      </c>
      <c r="CS32" s="109">
        <v>2.95352396481423</v>
      </c>
      <c r="CT32" s="109">
        <v>1.00020972105363E-2</v>
      </c>
      <c r="CU32" s="109">
        <v>2.1373712174853901</v>
      </c>
      <c r="CV32" s="109">
        <v>7.1587386353279797E-2</v>
      </c>
      <c r="CW32" s="109">
        <v>3.3908499396484799E-5</v>
      </c>
      <c r="CX32" s="109">
        <v>0.13690731931695199</v>
      </c>
      <c r="CY32" s="109">
        <v>1.5536019744456699E-3</v>
      </c>
      <c r="CZ32" s="109">
        <v>1419.97072714209</v>
      </c>
      <c r="DA32" s="109">
        <v>5.5998085414110499E-2</v>
      </c>
      <c r="DB32" s="109">
        <v>4.0076098348187001E-8</v>
      </c>
      <c r="DC32" s="109">
        <v>0.64123899755838198</v>
      </c>
      <c r="DD32" s="109">
        <v>15.989654260156399</v>
      </c>
      <c r="DE32" s="109">
        <v>1.0182107287929101</v>
      </c>
      <c r="DF32" s="109">
        <v>2.3656913418982899E-2</v>
      </c>
      <c r="DG32" s="109">
        <v>3.64077023980773</v>
      </c>
      <c r="DH32" s="109">
        <v>6.1164220638568502E-2</v>
      </c>
      <c r="DI32" s="109">
        <v>36.082883556656697</v>
      </c>
      <c r="DJ32" s="109">
        <v>210.13811494883001</v>
      </c>
      <c r="DK32" s="109">
        <v>25.120695556510899</v>
      </c>
      <c r="DL32" s="109">
        <v>3.6063004597081001</v>
      </c>
      <c r="DM32" s="109">
        <v>7.9494471135102396</v>
      </c>
      <c r="DN32" s="109">
        <v>0.48350057542949199</v>
      </c>
      <c r="DO32" s="109">
        <v>0.51916126689567099</v>
      </c>
      <c r="DP32" s="109">
        <v>40.812898166296797</v>
      </c>
      <c r="DQ32" s="109">
        <v>40.812898166296797</v>
      </c>
      <c r="DR32" s="109">
        <v>14.053049102333</v>
      </c>
      <c r="DS32" s="109">
        <v>0</v>
      </c>
      <c r="DT32" s="109">
        <v>22.110743774066201</v>
      </c>
      <c r="DU32" s="109">
        <v>6.9162212125087998E-3</v>
      </c>
      <c r="DV32" s="109">
        <v>1.72307480532247E-2</v>
      </c>
      <c r="DW32" s="109">
        <v>0</v>
      </c>
      <c r="DX32" s="109">
        <v>0</v>
      </c>
      <c r="DY32" s="109">
        <v>22.968322073225899</v>
      </c>
      <c r="DZ32" s="109">
        <v>0.54066991650283502</v>
      </c>
      <c r="EA32" s="109">
        <v>19.570101962917601</v>
      </c>
      <c r="EB32" s="109">
        <v>1.9930688845252</v>
      </c>
      <c r="EC32" s="109">
        <v>7.5069786975093103E-2</v>
      </c>
      <c r="ED32" s="109">
        <v>0.21366041250682</v>
      </c>
      <c r="EE32" s="109">
        <v>0</v>
      </c>
      <c r="EF32" s="109">
        <v>3.8739739240618E-2</v>
      </c>
      <c r="EG32" s="109">
        <v>7.8653664852262994E-2</v>
      </c>
      <c r="EH32" s="109">
        <v>4.7847902792369901</v>
      </c>
      <c r="EI32" s="109">
        <v>1.4902588071892699E-4</v>
      </c>
      <c r="EJ32" s="109">
        <v>0.876047065031336</v>
      </c>
      <c r="EK32" s="109">
        <v>33.8216215430148</v>
      </c>
      <c r="EL32" s="109">
        <v>0</v>
      </c>
      <c r="EM32" s="109">
        <v>4.7838506536152903E-2</v>
      </c>
      <c r="EN32" s="109">
        <v>6.8840712881055102E-2</v>
      </c>
      <c r="EO32" s="109">
        <v>1757.9045828943299</v>
      </c>
      <c r="EP32" s="109">
        <v>2160.0535791570601</v>
      </c>
      <c r="EQ32" s="109">
        <v>240.00601785860599</v>
      </c>
      <c r="ER32" s="109">
        <v>2400.0595970156701</v>
      </c>
      <c r="ES32" s="109">
        <v>8.5308821590413999E-3</v>
      </c>
      <c r="ET32" s="109">
        <v>59.9725331962279</v>
      </c>
      <c r="EU32" s="109">
        <v>0.25575660938605799</v>
      </c>
      <c r="EV32" s="109">
        <v>0</v>
      </c>
      <c r="EW32" s="109">
        <v>0</v>
      </c>
      <c r="EX32" s="109">
        <v>0</v>
      </c>
      <c r="EY32" s="109">
        <v>9.9934001333796794E-6</v>
      </c>
      <c r="EZ32" s="109">
        <v>1.90800444410407E-4</v>
      </c>
      <c r="FA32" s="109">
        <v>2.63413488428142E-4</v>
      </c>
      <c r="FB32" s="109">
        <v>0</v>
      </c>
      <c r="FC32" s="109">
        <v>7.5011291054157797E-2</v>
      </c>
      <c r="FD32" s="109">
        <v>26.0352025336617</v>
      </c>
      <c r="FE32" s="109">
        <v>698.61003101408903</v>
      </c>
      <c r="FF32" s="109">
        <v>13.8314343073353</v>
      </c>
      <c r="FG32" s="109">
        <v>2.9724024935376998</v>
      </c>
      <c r="FH32" s="109">
        <v>21.652808451418402</v>
      </c>
      <c r="FI32" s="109">
        <v>10.620123103942401</v>
      </c>
      <c r="FJ32" s="109">
        <v>10.0813008714319</v>
      </c>
      <c r="FK32" s="109">
        <v>9.74123262085461E-4</v>
      </c>
      <c r="FL32" s="109">
        <v>4.3492234618021701</v>
      </c>
      <c r="FM32" s="109">
        <v>2800.9335665990202</v>
      </c>
      <c r="FN32" s="109">
        <v>561.82747981408102</v>
      </c>
      <c r="FO32" s="109">
        <v>2239.1060867849401</v>
      </c>
      <c r="FP32" s="109">
        <v>1.2577540815820301</v>
      </c>
      <c r="FQ32" s="109">
        <v>0.42680000212194802</v>
      </c>
      <c r="FR32" s="109">
        <v>268.86443409618698</v>
      </c>
      <c r="FS32" s="109">
        <v>1.46660330472835</v>
      </c>
      <c r="FT32" s="109">
        <v>19.976598278190199</v>
      </c>
      <c r="FU32" s="109">
        <v>6.0476196772433299</v>
      </c>
      <c r="FV32" s="109">
        <v>3.0575806585756902</v>
      </c>
      <c r="FW32" s="109">
        <v>50.797274322767798</v>
      </c>
      <c r="FX32" s="109">
        <v>0</v>
      </c>
      <c r="FY32" s="109">
        <v>156.22409853586501</v>
      </c>
      <c r="FZ32" s="109">
        <v>64.814708304370001</v>
      </c>
      <c r="GA32" s="109">
        <v>53.892808910530803</v>
      </c>
      <c r="GB32" s="109">
        <v>1.68280295465346</v>
      </c>
      <c r="GC32" s="109">
        <v>0</v>
      </c>
      <c r="GD32" s="109">
        <v>288.01532722767598</v>
      </c>
      <c r="GE32" s="109">
        <v>423.39660268385398</v>
      </c>
      <c r="GF32" s="109">
        <v>3.1771215703737199</v>
      </c>
      <c r="GG32" s="109">
        <v>1.54513619603498E-5</v>
      </c>
      <c r="GH32" s="109">
        <v>0.383788801462768</v>
      </c>
      <c r="GI32" s="109">
        <v>118.533585487381</v>
      </c>
      <c r="GJ32" s="109">
        <v>20.825643182155801</v>
      </c>
      <c r="GK32" s="109">
        <v>1.9998142708598302E-3</v>
      </c>
      <c r="GL32" s="109">
        <v>5.6070136543262903E-3</v>
      </c>
      <c r="GM32" s="109">
        <v>0</v>
      </c>
      <c r="GN32" s="109">
        <v>83.710467656198801</v>
      </c>
      <c r="GO32" s="109">
        <v>1469.57395414386</v>
      </c>
      <c r="GP32" s="109">
        <v>12.6525076000976</v>
      </c>
      <c r="GQ32" s="109">
        <v>31.797246238546901</v>
      </c>
      <c r="GS32" s="30">
        <f t="shared" si="1"/>
        <v>0</v>
      </c>
      <c r="GT32" s="45">
        <f t="shared" si="2"/>
        <v>-5.2272947556335225E-4</v>
      </c>
      <c r="GU32" s="45">
        <f t="shared" si="3"/>
        <v>-3.316052696032708E-5</v>
      </c>
      <c r="GV32" s="45">
        <f t="shared" si="4"/>
        <v>-3.0979591995336357E-4</v>
      </c>
      <c r="GW32" s="45">
        <f t="shared" si="5"/>
        <v>-9.5085109482305493E-5</v>
      </c>
      <c r="GX32" s="45">
        <f t="shared" si="6"/>
        <v>-3.3068608174306529E-4</v>
      </c>
      <c r="GY32" s="45">
        <f t="shared" si="7"/>
        <v>-1.2481674172020875E-4</v>
      </c>
      <c r="GZ32" s="45">
        <f t="shared" si="8"/>
        <v>-1.4042952437083933E-4</v>
      </c>
      <c r="HA32" s="45">
        <f t="shared" si="9"/>
        <v>-2.3093388876137871E-4</v>
      </c>
      <c r="HB32" s="45">
        <f t="shared" si="10"/>
        <v>-1.4206327411038063E-4</v>
      </c>
      <c r="HC32" s="45">
        <f t="shared" si="11"/>
        <v>-4.3435462450088294E-5</v>
      </c>
      <c r="HD32" s="45">
        <f t="shared" si="12"/>
        <v>-2.9250984084123183E-5</v>
      </c>
      <c r="HE32" s="45">
        <f t="shared" si="13"/>
        <v>-4.3238025120319163E-5</v>
      </c>
      <c r="HF32" s="45">
        <f t="shared" si="14"/>
        <v>0</v>
      </c>
      <c r="HG32" s="45">
        <f t="shared" si="15"/>
        <v>-4.0309953950960374E-7</v>
      </c>
      <c r="HH32" s="45">
        <f t="shared" si="16"/>
        <v>-3.3556014392657128E-4</v>
      </c>
      <c r="HI32" s="45">
        <f t="shared" si="17"/>
        <v>-1.1910254045142649E-5</v>
      </c>
      <c r="HJ32" s="45">
        <f t="shared" si="18"/>
        <v>8.4141619493107982E-6</v>
      </c>
      <c r="HK32" s="45">
        <f t="shared" si="19"/>
        <v>8.1140390147109097E-6</v>
      </c>
      <c r="HL32" s="45">
        <f t="shared" si="20"/>
        <v>-2.4326243669883412E-3</v>
      </c>
      <c r="HM32" s="45">
        <f t="shared" si="21"/>
        <v>1.6766400335873258E-4</v>
      </c>
      <c r="HN32" s="45">
        <f t="shared" si="22"/>
        <v>2.1741080319863401E-5</v>
      </c>
      <c r="HO32" s="45">
        <f t="shared" si="23"/>
        <v>-3.4189033741112031E-5</v>
      </c>
      <c r="HP32" s="45">
        <f t="shared" si="24"/>
        <v>-2.000283986526435E-5</v>
      </c>
      <c r="HQ32" s="45">
        <f t="shared" si="25"/>
        <v>-2.0340944787040904E-5</v>
      </c>
      <c r="HR32" s="45">
        <f t="shared" si="26"/>
        <v>1.1901333857294291E-6</v>
      </c>
      <c r="HS32" s="45">
        <f t="shared" si="27"/>
        <v>-1.6347283409977361E-3</v>
      </c>
      <c r="HT32" s="45">
        <f t="shared" si="28"/>
        <v>3.4940819041909506E-6</v>
      </c>
      <c r="HU32" s="45">
        <f t="shared" si="29"/>
        <v>0</v>
      </c>
      <c r="HV32" s="45">
        <f t="shared" si="30"/>
        <v>-6.5076495289690284E-4</v>
      </c>
      <c r="HW32" s="45">
        <f t="shared" si="31"/>
        <v>0</v>
      </c>
      <c r="HX32" s="45">
        <f t="shared" si="32"/>
        <v>-1.9349103899800779E-4</v>
      </c>
      <c r="HY32" s="45">
        <f t="shared" si="33"/>
        <v>0</v>
      </c>
      <c r="HZ32" s="45">
        <f t="shared" si="34"/>
        <v>-2.0369833733489243E-3</v>
      </c>
      <c r="IA32" s="45">
        <f t="shared" si="35"/>
        <v>4.8266932293198699E-6</v>
      </c>
      <c r="IB32" s="45">
        <f t="shared" si="36"/>
        <v>2.6525327889229542E-2</v>
      </c>
      <c r="IC32" s="45">
        <f t="shared" si="37"/>
        <v>-5.8196075924266524E-5</v>
      </c>
      <c r="ID32" s="45">
        <f t="shared" si="38"/>
        <v>-1.8891536905057437E-3</v>
      </c>
      <c r="IE32" s="45">
        <f t="shared" si="39"/>
        <v>-1.1961840071616516E-5</v>
      </c>
      <c r="IF32" s="45">
        <f t="shared" si="40"/>
        <v>0</v>
      </c>
      <c r="IG32" s="45">
        <f t="shared" si="41"/>
        <v>0</v>
      </c>
      <c r="IH32" s="45">
        <f t="shared" si="42"/>
        <v>-9.2864570084942588E-5</v>
      </c>
      <c r="II32" s="45">
        <f t="shared" si="43"/>
        <v>-1.5768257092127136E-4</v>
      </c>
      <c r="IJ32" s="45">
        <f t="shared" si="44"/>
        <v>-8.2655926116981894E-6</v>
      </c>
      <c r="IK32" s="45">
        <f t="shared" si="45"/>
        <v>5.8967940801942942E-5</v>
      </c>
      <c r="IL32" s="45">
        <f t="shared" si="46"/>
        <v>3.7896885944136085E-5</v>
      </c>
      <c r="IM32" s="45">
        <f t="shared" si="47"/>
        <v>-1.193294454369392E-4</v>
      </c>
      <c r="IN32" s="45">
        <f t="shared" si="48"/>
        <v>6.8080270387669865E-6</v>
      </c>
      <c r="IO32" s="45">
        <f t="shared" si="49"/>
        <v>0</v>
      </c>
      <c r="IP32" s="45">
        <f t="shared" si="50"/>
        <v>0</v>
      </c>
      <c r="IQ32" s="45">
        <f t="shared" si="51"/>
        <v>0</v>
      </c>
      <c r="IR32" s="45">
        <f t="shared" si="52"/>
        <v>-1.4896271616963055E-5</v>
      </c>
      <c r="IS32" s="45">
        <f t="shared" si="53"/>
        <v>-2.4923794492974595E-5</v>
      </c>
      <c r="IT32" s="45">
        <f t="shared" si="54"/>
        <v>3.4883364250288106E-5</v>
      </c>
      <c r="IU32" s="45">
        <f t="shared" si="55"/>
        <v>0</v>
      </c>
      <c r="IV32" s="45">
        <f t="shared" si="56"/>
        <v>-5.2117994394409086E-6</v>
      </c>
      <c r="IW32" s="45">
        <f t="shared" si="57"/>
        <v>2.1642419556396905E-5</v>
      </c>
      <c r="IX32" s="45">
        <f t="shared" si="58"/>
        <v>2.5413779989507182E-4</v>
      </c>
      <c r="IY32" s="45">
        <f t="shared" si="59"/>
        <v>2.1820470588778047E-6</v>
      </c>
      <c r="IZ32" s="45">
        <f t="shared" si="60"/>
        <v>0</v>
      </c>
      <c r="JA32" s="45">
        <f t="shared" si="61"/>
        <v>-2.3272617655334557E-6</v>
      </c>
      <c r="JB32" s="45">
        <f t="shared" si="62"/>
        <v>-2.3554235014831412E-6</v>
      </c>
      <c r="JC32" s="45">
        <f t="shared" si="63"/>
        <v>-2.082409613481502E-4</v>
      </c>
      <c r="JD32" s="45">
        <f t="shared" si="64"/>
        <v>-7.6202707037010197E-5</v>
      </c>
      <c r="JE32" s="45">
        <f t="shared" si="65"/>
        <v>-8.8526193406595626E-6</v>
      </c>
      <c r="JF32" s="45">
        <f t="shared" si="66"/>
        <v>1.7768548120785084E-6</v>
      </c>
      <c r="JG32" s="45">
        <f t="shared" si="67"/>
        <v>-4.9769631967486186E-5</v>
      </c>
    </row>
    <row r="33" spans="1:267" x14ac:dyDescent="0.25">
      <c r="A33" s="22" t="s">
        <v>32</v>
      </c>
      <c r="B33" s="109">
        <v>23578.787114999999</v>
      </c>
      <c r="C33" s="109">
        <v>556.78780621999999</v>
      </c>
      <c r="D33" s="109">
        <v>12241.261602</v>
      </c>
      <c r="E33" s="109">
        <v>2502.5608179999999</v>
      </c>
      <c r="F33" s="109">
        <v>1699.1434773000001</v>
      </c>
      <c r="G33" s="109">
        <v>6261.7665141999996</v>
      </c>
      <c r="H33" s="109">
        <v>4679.1897582000001</v>
      </c>
      <c r="I33" s="109">
        <v>23.190387786999999</v>
      </c>
      <c r="J33" s="109">
        <v>5.7633038262999996</v>
      </c>
      <c r="K33" s="109">
        <v>1.3079521949999999</v>
      </c>
      <c r="L33" s="109">
        <v>0.48877706409999999</v>
      </c>
      <c r="M33" s="109">
        <v>16.986232675</v>
      </c>
      <c r="N33" s="109">
        <v>1.5296503100000001E-2</v>
      </c>
      <c r="O33" s="109">
        <v>0.22380298830000001</v>
      </c>
      <c r="P33" s="109">
        <v>0.12575599849999999</v>
      </c>
      <c r="Q33" s="109">
        <v>0.14413130490000001</v>
      </c>
      <c r="R33" s="109">
        <v>6.2744185623000002</v>
      </c>
      <c r="S33" s="109">
        <v>6.0011915233000002</v>
      </c>
      <c r="T33" s="109">
        <v>0.14665009849999999</v>
      </c>
      <c r="U33" s="109">
        <v>0.3797796242</v>
      </c>
      <c r="V33" s="109">
        <v>11.283862412</v>
      </c>
      <c r="W33" s="109">
        <v>1.921803251</v>
      </c>
      <c r="X33" s="109">
        <v>0.23776675</v>
      </c>
      <c r="Y33" s="109">
        <v>3.41234589E-2</v>
      </c>
      <c r="Z33" s="109">
        <v>0.23835899999999999</v>
      </c>
      <c r="AA33" s="109">
        <v>163.88760059000001</v>
      </c>
      <c r="AB33" s="109">
        <v>134.19879455</v>
      </c>
      <c r="AC33" s="109">
        <v>7.4149999999999997E-4</v>
      </c>
      <c r="AD33" s="109">
        <v>0.1082954724</v>
      </c>
      <c r="AE33" s="109">
        <v>8.3515000000000006E-2</v>
      </c>
      <c r="AF33" s="109">
        <v>1.3477165859</v>
      </c>
      <c r="AG33" s="109">
        <v>0.1283</v>
      </c>
      <c r="AH33" s="109">
        <v>2.5981978926</v>
      </c>
      <c r="AI33" s="109">
        <v>26.266268244999999</v>
      </c>
      <c r="AJ33" s="109">
        <v>177.51628357999999</v>
      </c>
      <c r="AK33" s="109">
        <v>92.432637080000006</v>
      </c>
      <c r="AL33" s="109">
        <v>2.4794910394</v>
      </c>
      <c r="AM33" s="109">
        <v>6.4582851355999997</v>
      </c>
      <c r="AN33" s="109">
        <v>0.50529866680000002</v>
      </c>
      <c r="AP33" s="109">
        <v>6.1500000000000001E-3</v>
      </c>
      <c r="AQ33" s="109">
        <v>194.33844977000001</v>
      </c>
      <c r="AR33" s="109">
        <v>0.59799000000000002</v>
      </c>
      <c r="AS33" s="109">
        <v>0.77694664449999995</v>
      </c>
      <c r="AT33" s="109">
        <v>1.3578138483</v>
      </c>
      <c r="AU33" s="109">
        <v>50.689108673</v>
      </c>
      <c r="AV33" s="109">
        <v>0.33506894469999998</v>
      </c>
      <c r="AW33" s="109">
        <v>8.2083399999999994E-5</v>
      </c>
      <c r="AX33" s="109">
        <v>3.338188E-4</v>
      </c>
      <c r="AZ33" s="109">
        <v>5.7627839999999997E-4</v>
      </c>
      <c r="BA33" s="109">
        <v>1.4657826400000001E-2</v>
      </c>
      <c r="BB33" s="109">
        <v>1.2322857000000001E-3</v>
      </c>
      <c r="BC33" s="109">
        <v>0.29499999999999998</v>
      </c>
      <c r="BD33" s="109">
        <v>51.326643202</v>
      </c>
      <c r="BE33" s="109">
        <v>1.4929250000000001</v>
      </c>
      <c r="BF33" s="109">
        <v>3.65E-3</v>
      </c>
      <c r="BG33" s="109">
        <v>220.09921835</v>
      </c>
      <c r="BH33" s="109">
        <v>0.44534000000000001</v>
      </c>
      <c r="BI33" s="109">
        <v>39.878017833999998</v>
      </c>
      <c r="BJ33" s="109">
        <v>38.681678451000003</v>
      </c>
      <c r="BK33" s="109">
        <v>9.4287623276999994</v>
      </c>
      <c r="BL33" s="109">
        <v>223.17121652</v>
      </c>
      <c r="BM33" s="109">
        <v>3.3532709338000002</v>
      </c>
      <c r="BN33" s="109">
        <v>42.793421115999998</v>
      </c>
      <c r="BO33" s="109">
        <v>1.0247677E-3</v>
      </c>
      <c r="BQ33" s="109" t="s">
        <v>32</v>
      </c>
      <c r="BR33" s="109">
        <v>6.5474914949712897</v>
      </c>
      <c r="BS33" s="109">
        <v>78.828085138990502</v>
      </c>
      <c r="BT33" s="109">
        <v>1.4926930455226799</v>
      </c>
      <c r="BU33" s="109">
        <v>5.7632985496557803</v>
      </c>
      <c r="BV33" s="109">
        <v>3.64983747092377E-3</v>
      </c>
      <c r="BW33" s="109">
        <v>1.30685492723932</v>
      </c>
      <c r="BX33" s="109">
        <v>28.410556986712201</v>
      </c>
      <c r="BY33" s="109">
        <v>23.190141805473001</v>
      </c>
      <c r="BZ33" s="109">
        <v>25.697143566633301</v>
      </c>
      <c r="CA33" s="109">
        <v>22.102282742781298</v>
      </c>
      <c r="CB33" s="109">
        <v>0.20039478471000899</v>
      </c>
      <c r="CC33" s="109">
        <v>0.28837332216196199</v>
      </c>
      <c r="CD33" s="109">
        <v>16.985595643480501</v>
      </c>
      <c r="CE33" s="109">
        <v>1.0245206517987999E-3</v>
      </c>
      <c r="CF33" s="109">
        <v>4.8948142080611802E-3</v>
      </c>
      <c r="CG33" s="109">
        <v>1.0401367635597999E-2</v>
      </c>
      <c r="CH33" s="109">
        <v>3.4119500113916797E-2</v>
      </c>
      <c r="CI33" s="109">
        <v>0.22380430068273299</v>
      </c>
      <c r="CJ33" s="109">
        <v>3.0178697989517E-2</v>
      </c>
      <c r="CK33" s="109">
        <v>9.5566440605609607E-2</v>
      </c>
      <c r="CL33" s="109">
        <v>0.144129227130771</v>
      </c>
      <c r="CM33" s="109">
        <v>220.09954590509901</v>
      </c>
      <c r="CN33" s="109">
        <v>151492.757306074</v>
      </c>
      <c r="CO33" s="109">
        <v>6.2744130099092104</v>
      </c>
      <c r="CP33" s="109">
        <v>0.445329306701503</v>
      </c>
      <c r="CQ33" s="109">
        <v>3.7251056080115801E-2</v>
      </c>
      <c r="CR33" s="109">
        <v>9.1200733070354895E-2</v>
      </c>
      <c r="CS33" s="109">
        <v>6.0011775173625796</v>
      </c>
      <c r="CT33" s="109">
        <v>0.37972970979628501</v>
      </c>
      <c r="CU33" s="109">
        <v>26.259989663104498</v>
      </c>
      <c r="CV33" s="109">
        <v>11.283507345264599</v>
      </c>
      <c r="CW33" s="109">
        <v>0.77676351784712705</v>
      </c>
      <c r="CX33" s="109">
        <v>6.4574409373185597</v>
      </c>
      <c r="CY33" s="109">
        <v>1.3572352019227001</v>
      </c>
      <c r="CZ33" s="109">
        <v>23572.3264594051</v>
      </c>
      <c r="DA33" s="109">
        <v>1.9211797556146599</v>
      </c>
      <c r="DB33" s="109">
        <v>0.23776553568716399</v>
      </c>
      <c r="DC33" s="109">
        <v>1.19633065306415</v>
      </c>
      <c r="DD33" s="109">
        <v>29.8313731322718</v>
      </c>
      <c r="DE33" s="109">
        <v>1.8996327099764601</v>
      </c>
      <c r="DF33" s="109">
        <v>4.4135920622585402E-2</v>
      </c>
      <c r="DG33" s="109">
        <v>6.7925289147197097</v>
      </c>
      <c r="DH33" s="109">
        <v>0.114110957246868</v>
      </c>
      <c r="DI33" s="109">
        <v>182.51932110252201</v>
      </c>
      <c r="DJ33" s="109">
        <v>934.19330925827205</v>
      </c>
      <c r="DK33" s="109">
        <v>31.679947891345801</v>
      </c>
      <c r="DL33" s="109">
        <v>9.42659310821643</v>
      </c>
      <c r="DM33" s="109">
        <v>77.877500101677498</v>
      </c>
      <c r="DN33" s="109">
        <v>0.23835644299231101</v>
      </c>
      <c r="DO33" s="109">
        <v>3.8732827747887102</v>
      </c>
      <c r="DP33" s="109">
        <v>163.60383502049601</v>
      </c>
      <c r="DQ33" s="109">
        <v>163.60383502049601</v>
      </c>
      <c r="DR33" s="109">
        <v>134.15383636701401</v>
      </c>
      <c r="DS33" s="109">
        <v>7.2669553068006995E-4</v>
      </c>
      <c r="DT33" s="109">
        <v>223.16179163996901</v>
      </c>
      <c r="DU33" s="109">
        <v>3.0090421558846201E-2</v>
      </c>
      <c r="DV33" s="109">
        <v>7.0576710177431501E-2</v>
      </c>
      <c r="DW33" s="109">
        <v>0</v>
      </c>
      <c r="DX33" s="109">
        <v>8.3514760423728296E-2</v>
      </c>
      <c r="DY33" s="109">
        <v>327.40332888588603</v>
      </c>
      <c r="DZ33" s="109">
        <v>4.24901530089282</v>
      </c>
      <c r="EA33" s="109">
        <v>166.66618821445999</v>
      </c>
      <c r="EB33" s="109">
        <v>15.2115436821024</v>
      </c>
      <c r="EC33" s="109">
        <v>0.35038910769501302</v>
      </c>
      <c r="ED33" s="109">
        <v>0.99725441313833496</v>
      </c>
      <c r="EE33" s="109">
        <v>0.12829903908463999</v>
      </c>
      <c r="EF33" s="109">
        <v>0.85731112799924902</v>
      </c>
      <c r="EG33" s="109">
        <v>1.7406007889239701</v>
      </c>
      <c r="EH33" s="109">
        <v>179.12667704134699</v>
      </c>
      <c r="EI33" s="109">
        <v>3.35320552171597</v>
      </c>
      <c r="EJ33" s="109">
        <v>92.431536452606096</v>
      </c>
      <c r="EK33" s="109">
        <v>556.50158087027398</v>
      </c>
      <c r="EL33" s="109">
        <v>0</v>
      </c>
      <c r="EM33" s="109">
        <v>1.0164207109980301</v>
      </c>
      <c r="EN33" s="109">
        <v>1.46265773465368</v>
      </c>
      <c r="EO33" s="109">
        <v>6306.49812123436</v>
      </c>
      <c r="EP33" s="109">
        <v>11013.4382561561</v>
      </c>
      <c r="EQ33" s="109">
        <v>1223.71606510623</v>
      </c>
      <c r="ER33" s="109">
        <v>12237.1543212623</v>
      </c>
      <c r="ES33" s="109">
        <v>5.1519797612754402E-2</v>
      </c>
      <c r="ET33" s="109">
        <v>182.52942305628</v>
      </c>
      <c r="EU33" s="109">
        <v>0.33507769997611098</v>
      </c>
      <c r="EV33" s="109">
        <v>8.2073590613381103E-5</v>
      </c>
      <c r="EW33" s="109">
        <v>3.3371665995359201E-4</v>
      </c>
      <c r="EX33" s="109">
        <v>0</v>
      </c>
      <c r="EY33" s="109">
        <v>5.7608485911098801E-4</v>
      </c>
      <c r="EZ33" s="109">
        <v>1.4635933625953701E-2</v>
      </c>
      <c r="FA33" s="109">
        <v>1.2321098669131399E-3</v>
      </c>
      <c r="FB33" s="109">
        <v>0.29499713729834398</v>
      </c>
      <c r="FC33" s="109">
        <v>51.326452704322399</v>
      </c>
      <c r="FD33" s="109">
        <v>21.696804531809899</v>
      </c>
      <c r="FE33" s="109">
        <v>1638.84980299002</v>
      </c>
      <c r="FF33" s="109">
        <v>50.123627826738698</v>
      </c>
      <c r="FG33" s="109">
        <v>82.395832032716598</v>
      </c>
      <c r="FH33" s="109">
        <v>84.417830936909198</v>
      </c>
      <c r="FI33" s="109">
        <v>18.225893044527801</v>
      </c>
      <c r="FJ33" s="109">
        <v>14.397601934223401</v>
      </c>
      <c r="FK33" s="109">
        <v>7.6068670302771703E-3</v>
      </c>
      <c r="FL33" s="109">
        <v>46.930484025408099</v>
      </c>
      <c r="FM33" s="109">
        <v>2502.3391289976898</v>
      </c>
      <c r="FN33" s="109">
        <v>1698.9604726175201</v>
      </c>
      <c r="FO33" s="109">
        <v>803.37865638016603</v>
      </c>
      <c r="FP33" s="109">
        <v>3.07941213381118</v>
      </c>
      <c r="FQ33" s="109">
        <v>0.60037584727216398</v>
      </c>
      <c r="FR33" s="109">
        <v>427.76986689881301</v>
      </c>
      <c r="FS33" s="109">
        <v>94.869358629182003</v>
      </c>
      <c r="FT33" s="109">
        <v>123.61698188891999</v>
      </c>
      <c r="FU33" s="109">
        <v>19.679246394726501</v>
      </c>
      <c r="FV33" s="109">
        <v>20.951970637521502</v>
      </c>
      <c r="FW33" s="109">
        <v>312.44323340652602</v>
      </c>
      <c r="FX33" s="109">
        <v>0.50487399395062704</v>
      </c>
      <c r="FY33" s="109">
        <v>236.58964013458601</v>
      </c>
      <c r="FZ33" s="109">
        <v>46.603103455083698</v>
      </c>
      <c r="GA33" s="109">
        <v>325.34146350248301</v>
      </c>
      <c r="GB33" s="109">
        <v>5.8173854908482197</v>
      </c>
      <c r="GC33" s="109">
        <v>0</v>
      </c>
      <c r="GD33" s="109">
        <v>6260.9145078615602</v>
      </c>
      <c r="GE33" s="109">
        <v>1359.9069499643499</v>
      </c>
      <c r="GF33" s="109">
        <v>42.793563021189598</v>
      </c>
      <c r="GG33" s="109">
        <v>10.7382786624961</v>
      </c>
      <c r="GH33" s="109">
        <v>64.105661692426196</v>
      </c>
      <c r="GI33" s="109">
        <v>720.92978110567401</v>
      </c>
      <c r="GJ33" s="109">
        <v>194.328013097254</v>
      </c>
      <c r="GK33" s="109">
        <v>6.1500945533766302E-3</v>
      </c>
      <c r="GL33" s="109">
        <v>0.59800160442268901</v>
      </c>
      <c r="GM33" s="109">
        <v>0.179087289298764</v>
      </c>
      <c r="GN33" s="109">
        <v>329.01448215248303</v>
      </c>
      <c r="GO33" s="109">
        <v>4678.2565437391404</v>
      </c>
      <c r="GP33" s="109">
        <v>50.683982811371799</v>
      </c>
      <c r="GQ33" s="109">
        <v>207.33873717796101</v>
      </c>
      <c r="GS33" s="30">
        <f t="shared" si="1"/>
        <v>0</v>
      </c>
      <c r="GT33" s="45">
        <f t="shared" si="2"/>
        <v>-2.7400288078386324E-4</v>
      </c>
      <c r="GU33" s="45">
        <f t="shared" si="3"/>
        <v>-5.1406540611795564E-4</v>
      </c>
      <c r="GV33" s="45">
        <f t="shared" si="4"/>
        <v>-3.3552756825565804E-4</v>
      </c>
      <c r="GW33" s="45">
        <f t="shared" si="5"/>
        <v>-8.8584861041361492E-5</v>
      </c>
      <c r="GX33" s="45">
        <f t="shared" si="6"/>
        <v>-1.0770407851068175E-4</v>
      </c>
      <c r="GY33" s="45">
        <f t="shared" si="7"/>
        <v>-1.3606485270686836E-4</v>
      </c>
      <c r="GZ33" s="45">
        <f t="shared" si="8"/>
        <v>-1.9943932797859758E-4</v>
      </c>
      <c r="HA33" s="45">
        <f t="shared" si="9"/>
        <v>-1.0607046732346715E-5</v>
      </c>
      <c r="HB33" s="45">
        <f t="shared" si="10"/>
        <v>-9.1555891869934769E-7</v>
      </c>
      <c r="HC33" s="45">
        <f t="shared" si="11"/>
        <v>-8.3892038629131734E-4</v>
      </c>
      <c r="HD33" s="45">
        <f t="shared" si="12"/>
        <v>-1.832579449182918E-5</v>
      </c>
      <c r="HE33" s="45">
        <f t="shared" si="13"/>
        <v>-3.7502813701404306E-5</v>
      </c>
      <c r="HF33" s="45">
        <f t="shared" si="14"/>
        <v>-2.1001946570464268E-5</v>
      </c>
      <c r="HG33" s="45">
        <f t="shared" si="15"/>
        <v>5.8640089793095259E-6</v>
      </c>
      <c r="HH33" s="45">
        <f t="shared" si="16"/>
        <v>-8.6356953170710056E-5</v>
      </c>
      <c r="HI33" s="45">
        <f t="shared" si="17"/>
        <v>-1.4415808074759516E-5</v>
      </c>
      <c r="HJ33" s="45">
        <f t="shared" si="18"/>
        <v>-8.8492515038299469E-7</v>
      </c>
      <c r="HK33" s="45">
        <f t="shared" si="19"/>
        <v>-2.3338594287708995E-6</v>
      </c>
      <c r="HL33" s="45">
        <f t="shared" si="20"/>
        <v>-0.12409340011134934</v>
      </c>
      <c r="HM33" s="45">
        <f t="shared" si="21"/>
        <v>-1.3142991496748686E-4</v>
      </c>
      <c r="HN33" s="45">
        <f t="shared" si="22"/>
        <v>-3.1466772850987526E-5</v>
      </c>
      <c r="HO33" s="45">
        <f t="shared" si="23"/>
        <v>-3.2443247508072957E-4</v>
      </c>
      <c r="HP33" s="45">
        <f t="shared" si="24"/>
        <v>-5.1071600045274688E-6</v>
      </c>
      <c r="HQ33" s="45">
        <f t="shared" si="25"/>
        <v>-1.1601362261678064E-4</v>
      </c>
      <c r="HR33" s="45">
        <f t="shared" si="26"/>
        <v>-1.0727548315669686E-5</v>
      </c>
      <c r="HS33" s="45">
        <f t="shared" si="27"/>
        <v>-1.7314645432749906E-3</v>
      </c>
      <c r="HT33" s="45">
        <f t="shared" si="28"/>
        <v>-3.3501182433679129E-4</v>
      </c>
      <c r="HU33" s="45">
        <f t="shared" si="29"/>
        <v>-1.9965568873809875E-2</v>
      </c>
      <c r="HV33" s="45">
        <f t="shared" si="30"/>
        <v>-1.9828745347551358E-4</v>
      </c>
      <c r="HW33" s="45">
        <f t="shared" si="31"/>
        <v>-2.868661578279434E-6</v>
      </c>
      <c r="HX33" s="45">
        <f t="shared" si="32"/>
        <v>-5.4213970070913284E-5</v>
      </c>
      <c r="HY33" s="45">
        <f t="shared" si="33"/>
        <v>-7.4895975058792736E-6</v>
      </c>
      <c r="HZ33" s="45">
        <f t="shared" si="34"/>
        <v>-1.100669343145529E-4</v>
      </c>
      <c r="IA33" s="45">
        <f t="shared" si="35"/>
        <v>-2.3903593144396744E-4</v>
      </c>
      <c r="IB33" s="45">
        <f t="shared" si="36"/>
        <v>9.0718069850829041E-3</v>
      </c>
      <c r="IC33" s="45">
        <f t="shared" si="37"/>
        <v>-1.1907346027114542E-5</v>
      </c>
      <c r="ID33" s="45">
        <f t="shared" si="38"/>
        <v>-1.6640259703853909E-4</v>
      </c>
      <c r="IE33" s="45">
        <f t="shared" si="39"/>
        <v>-1.3071554812383974E-4</v>
      </c>
      <c r="IF33" s="45">
        <f t="shared" si="40"/>
        <v>-8.4043928329037825E-4</v>
      </c>
      <c r="IG33" s="45">
        <f t="shared" si="41"/>
        <v>0</v>
      </c>
      <c r="IH33" s="45">
        <f t="shared" si="42"/>
        <v>1.5374532785377491E-5</v>
      </c>
      <c r="II33" s="45">
        <f t="shared" si="43"/>
        <v>-5.3703591638001486E-5</v>
      </c>
      <c r="IJ33" s="45">
        <f t="shared" si="44"/>
        <v>1.9405713622290188E-5</v>
      </c>
      <c r="IK33" s="45">
        <f t="shared" si="45"/>
        <v>-2.3570042314907035E-4</v>
      </c>
      <c r="IL33" s="45">
        <f t="shared" si="46"/>
        <v>-4.2616031499777865E-4</v>
      </c>
      <c r="IM33" s="45">
        <f t="shared" si="47"/>
        <v>-1.0112353052543639E-4</v>
      </c>
      <c r="IN33" s="45">
        <f t="shared" si="48"/>
        <v>2.6129774929852994E-5</v>
      </c>
      <c r="IO33" s="45">
        <f t="shared" si="49"/>
        <v>-1.1950512063207445E-4</v>
      </c>
      <c r="IP33" s="45">
        <f t="shared" si="50"/>
        <v>-3.0597451793604663E-4</v>
      </c>
      <c r="IQ33" s="45">
        <f t="shared" si="51"/>
        <v>0</v>
      </c>
      <c r="IR33" s="45">
        <f t="shared" si="52"/>
        <v>-3.3584616222292574E-4</v>
      </c>
      <c r="IS33" s="45">
        <f t="shared" si="53"/>
        <v>-1.4935893937384921E-3</v>
      </c>
      <c r="IT33" s="45">
        <f t="shared" si="54"/>
        <v>-1.4268857202528239E-4</v>
      </c>
      <c r="IU33" s="45">
        <f t="shared" si="55"/>
        <v>-9.7040734101811582E-6</v>
      </c>
      <c r="IV33" s="45">
        <f t="shared" si="56"/>
        <v>-3.7114774260739778E-6</v>
      </c>
      <c r="IW33" s="45">
        <f t="shared" si="57"/>
        <v>-1.5536914266970012E-4</v>
      </c>
      <c r="IX33" s="45">
        <f t="shared" si="58"/>
        <v>-4.4528514035627721E-5</v>
      </c>
      <c r="IY33" s="45">
        <f t="shared" si="59"/>
        <v>1.4882156395690552E-6</v>
      </c>
      <c r="IZ33" s="45">
        <f t="shared" si="60"/>
        <v>-2.4011538368462184E-5</v>
      </c>
      <c r="JA33" s="45">
        <f t="shared" si="61"/>
        <v>2.3685706237454397E-6</v>
      </c>
      <c r="JB33" s="45">
        <f t="shared" si="62"/>
        <v>2.6675118957979931E-6</v>
      </c>
      <c r="JC33" s="45">
        <f t="shared" si="63"/>
        <v>-2.3006407502675424E-4</v>
      </c>
      <c r="JD33" s="45">
        <f t="shared" si="64"/>
        <v>-4.2231611127802663E-5</v>
      </c>
      <c r="JE33" s="45">
        <f t="shared" si="65"/>
        <v>-1.9506948684306801E-5</v>
      </c>
      <c r="JF33" s="45">
        <f t="shared" si="66"/>
        <v>3.3160515308209473E-6</v>
      </c>
      <c r="JG33" s="45">
        <f t="shared" si="67"/>
        <v>-2.4107727165880639E-4</v>
      </c>
    </row>
    <row r="34" spans="1:267" x14ac:dyDescent="0.25">
      <c r="A34" s="22" t="s">
        <v>33</v>
      </c>
      <c r="B34" s="109">
        <v>23034.466639999999</v>
      </c>
      <c r="C34" s="109">
        <v>1214.6687228000001</v>
      </c>
      <c r="D34" s="109">
        <v>25952.598911000001</v>
      </c>
      <c r="E34" s="109">
        <v>10804.715086</v>
      </c>
      <c r="F34" s="109">
        <v>7578.8911332999996</v>
      </c>
      <c r="G34" s="109">
        <v>17722.782326</v>
      </c>
      <c r="H34" s="109">
        <v>27683.154326</v>
      </c>
      <c r="I34" s="109">
        <v>317.03533191000002</v>
      </c>
      <c r="J34" s="109">
        <v>68.331632913000007</v>
      </c>
      <c r="K34" s="109">
        <v>4.2136769855000002</v>
      </c>
      <c r="L34" s="109">
        <v>0.50767749780000004</v>
      </c>
      <c r="M34" s="109">
        <v>59.422770169000003</v>
      </c>
      <c r="N34" s="109">
        <v>3.6349108400000003E-2</v>
      </c>
      <c r="O34" s="109">
        <v>2.1740089171000001</v>
      </c>
      <c r="P34" s="109">
        <v>0.27386567309999998</v>
      </c>
      <c r="Q34" s="109">
        <v>1.9377741193</v>
      </c>
      <c r="R34" s="109">
        <v>46.441505360999997</v>
      </c>
      <c r="S34" s="109">
        <v>77.648403173000005</v>
      </c>
      <c r="T34" s="109">
        <v>2.5695094391</v>
      </c>
      <c r="U34" s="109">
        <v>1.7505845868000001</v>
      </c>
      <c r="V34" s="109">
        <v>4.5369387300000001</v>
      </c>
      <c r="W34" s="109">
        <v>26.118039626000002</v>
      </c>
      <c r="X34" s="109">
        <v>2.2273E-4</v>
      </c>
      <c r="Y34" s="109">
        <v>0.10596970930000001</v>
      </c>
      <c r="Z34" s="109">
        <v>0.72926216789999998</v>
      </c>
      <c r="AA34" s="109">
        <v>462.21684425000001</v>
      </c>
      <c r="AB34" s="109">
        <v>572.11825915999998</v>
      </c>
      <c r="AC34" s="109">
        <v>2.0302250000000001E-2</v>
      </c>
      <c r="AD34" s="109">
        <v>0.60636658480000005</v>
      </c>
      <c r="AE34" s="109">
        <v>1.7551800000000001E-3</v>
      </c>
      <c r="AF34" s="109">
        <v>2.2452832665</v>
      </c>
      <c r="AG34" s="109">
        <v>4.7954425000000002E-2</v>
      </c>
      <c r="AH34" s="109">
        <v>11.937686896000001</v>
      </c>
      <c r="AI34" s="109">
        <v>44.294693504999998</v>
      </c>
      <c r="AJ34" s="109">
        <v>3452.6416067</v>
      </c>
      <c r="AK34" s="109">
        <v>13.752389993</v>
      </c>
      <c r="AL34" s="109">
        <v>2.9713411072000002</v>
      </c>
      <c r="AM34" s="109">
        <v>20.412891890000001</v>
      </c>
      <c r="AN34" s="109">
        <v>0.49753422850000001</v>
      </c>
      <c r="AO34" s="109">
        <v>6.2484999999999996E-5</v>
      </c>
      <c r="AP34" s="109">
        <v>3.9855755E-2</v>
      </c>
      <c r="AQ34" s="109">
        <v>257.29583807</v>
      </c>
      <c r="AR34" s="109">
        <v>3.7202635000000002</v>
      </c>
      <c r="AS34" s="109">
        <v>1.939126331</v>
      </c>
      <c r="AT34" s="109">
        <v>6.2965911089000004</v>
      </c>
      <c r="AU34" s="109">
        <v>101.09891282</v>
      </c>
      <c r="AV34" s="109">
        <v>3.2987469556</v>
      </c>
      <c r="AW34" s="109">
        <v>7.6338402999999995E-7</v>
      </c>
      <c r="AX34" s="109">
        <v>6.7856361E-6</v>
      </c>
      <c r="AZ34" s="109">
        <v>1.1883535E-3</v>
      </c>
      <c r="BA34" s="109">
        <v>4.9191484799999997E-2</v>
      </c>
      <c r="BB34" s="109">
        <v>6.7289925000000002E-3</v>
      </c>
      <c r="BD34" s="109">
        <v>30.074279088000001</v>
      </c>
      <c r="BE34" s="109">
        <v>1.1249887700000001</v>
      </c>
      <c r="BF34" s="109">
        <v>17.65399202</v>
      </c>
      <c r="BG34" s="109">
        <v>5.5909806260000003</v>
      </c>
      <c r="BH34" s="109">
        <v>3.5130000000000001E-3</v>
      </c>
      <c r="BI34" s="109">
        <v>56.665585741000001</v>
      </c>
      <c r="BJ34" s="109">
        <v>54.965616544</v>
      </c>
      <c r="BK34" s="109">
        <v>24.526750445000001</v>
      </c>
      <c r="BL34" s="109">
        <v>563.04035693000003</v>
      </c>
      <c r="BM34" s="109">
        <v>44.071508049000002</v>
      </c>
      <c r="BN34" s="109">
        <v>301.45238072000001</v>
      </c>
      <c r="BO34" s="109">
        <v>4.1845279000000003E-3</v>
      </c>
      <c r="BQ34" s="109" t="s">
        <v>33</v>
      </c>
      <c r="BR34" s="109">
        <v>35.350546185652497</v>
      </c>
      <c r="BS34" s="109">
        <v>491.036471520796</v>
      </c>
      <c r="BT34" s="109">
        <v>1.12498585602566</v>
      </c>
      <c r="BU34" s="109">
        <v>68.328393992090497</v>
      </c>
      <c r="BV34" s="109">
        <v>17.6538711139208</v>
      </c>
      <c r="BW34" s="109">
        <v>4.21122496045205</v>
      </c>
      <c r="BX34" s="109">
        <v>326.78707024433999</v>
      </c>
      <c r="BY34" s="109">
        <v>317.01909887580899</v>
      </c>
      <c r="BZ34" s="109">
        <v>213.485794467424</v>
      </c>
      <c r="CA34" s="109">
        <v>1689.2880750254401</v>
      </c>
      <c r="CB34" s="109">
        <v>0.20810755085820401</v>
      </c>
      <c r="CC34" s="109">
        <v>0.29947169194728701</v>
      </c>
      <c r="CD34" s="109">
        <v>59.394133884119299</v>
      </c>
      <c r="CE34" s="109">
        <v>4.1841320652924296E-3</v>
      </c>
      <c r="CF34" s="109">
        <v>1.16299675720498E-2</v>
      </c>
      <c r="CG34" s="109">
        <v>2.4713557501700199E-2</v>
      </c>
      <c r="CH34" s="109">
        <v>0.105967122142566</v>
      </c>
      <c r="CI34" s="109">
        <v>2.1684004367361198</v>
      </c>
      <c r="CJ34" s="109">
        <v>6.5713823884175696E-2</v>
      </c>
      <c r="CK34" s="109">
        <v>0.20809307817883799</v>
      </c>
      <c r="CL34" s="109">
        <v>1.93749876071834</v>
      </c>
      <c r="CM34" s="109">
        <v>5.5749524284384497</v>
      </c>
      <c r="CN34" s="109">
        <v>207322.06329956101</v>
      </c>
      <c r="CO34" s="109">
        <v>46.441651834860302</v>
      </c>
      <c r="CP34" s="109">
        <v>3.5131314598455701E-3</v>
      </c>
      <c r="CQ34" s="109">
        <v>0.67335041788927197</v>
      </c>
      <c r="CR34" s="109">
        <v>1.6485958750487399</v>
      </c>
      <c r="CS34" s="109">
        <v>77.649004909408802</v>
      </c>
      <c r="CT34" s="109">
        <v>1.75033968253048</v>
      </c>
      <c r="CU34" s="109">
        <v>44.282044830816602</v>
      </c>
      <c r="CV34" s="109">
        <v>4.5347602952590798</v>
      </c>
      <c r="CW34" s="109">
        <v>1.93804340155597</v>
      </c>
      <c r="CX34" s="109">
        <v>20.409047899957802</v>
      </c>
      <c r="CY34" s="109">
        <v>6.2938424176745897</v>
      </c>
      <c r="CZ34" s="109">
        <v>23022.7722927164</v>
      </c>
      <c r="DA34" s="109">
        <v>26.117784091210201</v>
      </c>
      <c r="DB34" s="109">
        <v>2.2268482504737101E-4</v>
      </c>
      <c r="DC34" s="109">
        <v>1.69996064749747</v>
      </c>
      <c r="DD34" s="109">
        <v>42.389504345860999</v>
      </c>
      <c r="DE34" s="109">
        <v>2.69931257130574</v>
      </c>
      <c r="DF34" s="109">
        <v>6.2715777928426905E-2</v>
      </c>
      <c r="DG34" s="109">
        <v>9.65197545153414</v>
      </c>
      <c r="DH34" s="109">
        <v>0.16214853971350901</v>
      </c>
      <c r="DI34" s="109">
        <v>1131.73171908634</v>
      </c>
      <c r="DJ34" s="109">
        <v>753.81150692020606</v>
      </c>
      <c r="DK34" s="109">
        <v>165.126580111213</v>
      </c>
      <c r="DL34" s="109">
        <v>24.490038052542801</v>
      </c>
      <c r="DM34" s="109">
        <v>210.02408738418799</v>
      </c>
      <c r="DN34" s="109">
        <v>0.72926695470094405</v>
      </c>
      <c r="DO34" s="109">
        <v>21.590345147982401</v>
      </c>
      <c r="DP34" s="109">
        <v>461.57949527684502</v>
      </c>
      <c r="DQ34" s="109">
        <v>461.57949527684502</v>
      </c>
      <c r="DR34" s="109">
        <v>571.799573191484</v>
      </c>
      <c r="DS34" s="109">
        <v>2.0302176932310401E-2</v>
      </c>
      <c r="DT34" s="109">
        <v>563.01618457908398</v>
      </c>
      <c r="DU34" s="109">
        <v>0.12850783238064101</v>
      </c>
      <c r="DV34" s="109">
        <v>0.44288055314309599</v>
      </c>
      <c r="DW34" s="109">
        <v>0</v>
      </c>
      <c r="DX34" s="109">
        <v>1.75455967643865E-3</v>
      </c>
      <c r="DY34" s="109">
        <v>660.69624780440802</v>
      </c>
      <c r="DZ34" s="109">
        <v>45.278569111519097</v>
      </c>
      <c r="EA34" s="109">
        <v>2005.8785649255401</v>
      </c>
      <c r="EB34" s="109">
        <v>87.648302305236101</v>
      </c>
      <c r="EC34" s="109">
        <v>0.58374346867364402</v>
      </c>
      <c r="ED34" s="109">
        <v>1.6614198761946</v>
      </c>
      <c r="EE34" s="109">
        <v>4.7954529596917997E-2</v>
      </c>
      <c r="EF34" s="109">
        <v>3.93645147740428</v>
      </c>
      <c r="EG34" s="109">
        <v>7.9921586348142801</v>
      </c>
      <c r="EH34" s="109">
        <v>3467.5461482384999</v>
      </c>
      <c r="EI34" s="109">
        <v>44.070471485176697</v>
      </c>
      <c r="EJ34" s="109">
        <v>13.7476518001623</v>
      </c>
      <c r="EK34" s="109">
        <v>1214.32370286369</v>
      </c>
      <c r="EL34" s="109">
        <v>0</v>
      </c>
      <c r="EM34" s="109">
        <v>1.21809394056195</v>
      </c>
      <c r="EN34" s="109">
        <v>1.75286220461085</v>
      </c>
      <c r="EO34" s="109">
        <v>33753.162182623098</v>
      </c>
      <c r="EP34" s="109">
        <v>23349.3353559813</v>
      </c>
      <c r="EQ34" s="109">
        <v>2594.3745013707198</v>
      </c>
      <c r="ER34" s="109">
        <v>25943.7098573521</v>
      </c>
      <c r="ES34" s="109">
        <v>0.416777010910237</v>
      </c>
      <c r="ET34" s="109">
        <v>675.95396581644104</v>
      </c>
      <c r="EU34" s="109">
        <v>3.2987010689937399</v>
      </c>
      <c r="EV34" s="109">
        <v>7.6335369522203002E-7</v>
      </c>
      <c r="EW34" s="109">
        <v>6.7853890882234503E-6</v>
      </c>
      <c r="EX34" s="109">
        <v>0</v>
      </c>
      <c r="EY34" s="109">
        <v>1.18819451674222E-3</v>
      </c>
      <c r="EZ34" s="109">
        <v>4.9187374292350497E-2</v>
      </c>
      <c r="FA34" s="109">
        <v>6.7288173643214703E-3</v>
      </c>
      <c r="FB34" s="109">
        <v>0</v>
      </c>
      <c r="FC34" s="109">
        <v>30.0666731958616</v>
      </c>
      <c r="FD34" s="109">
        <v>61.1483133163754</v>
      </c>
      <c r="FE34" s="109">
        <v>7673.8970432013502</v>
      </c>
      <c r="FF34" s="109">
        <v>117.62260266384401</v>
      </c>
      <c r="FG34" s="109">
        <v>174.72235123673701</v>
      </c>
      <c r="FH34" s="109">
        <v>283.43720550846803</v>
      </c>
      <c r="FI34" s="109">
        <v>111.818112706801</v>
      </c>
      <c r="FJ34" s="109">
        <v>40.920864422253402</v>
      </c>
      <c r="FK34" s="109">
        <v>3.4933220758334903E-2</v>
      </c>
      <c r="FL34" s="109">
        <v>164.98344341639199</v>
      </c>
      <c r="FM34" s="109">
        <v>10797.370862530301</v>
      </c>
      <c r="FN34" s="109">
        <v>7573.0823418350301</v>
      </c>
      <c r="FO34" s="109">
        <v>3224.2885206953301</v>
      </c>
      <c r="FP34" s="109">
        <v>11.547210032352799</v>
      </c>
      <c r="FQ34" s="109">
        <v>7.6584722279142401</v>
      </c>
      <c r="FR34" s="109">
        <v>2787.6580993093999</v>
      </c>
      <c r="FS34" s="109">
        <v>248.27648480585501</v>
      </c>
      <c r="FT34" s="109">
        <v>629.77164841889999</v>
      </c>
      <c r="FU34" s="109">
        <v>45.686039953707301</v>
      </c>
      <c r="FV34" s="109">
        <v>37.652751913666997</v>
      </c>
      <c r="FW34" s="109">
        <v>1571.8470939046599</v>
      </c>
      <c r="FX34" s="109">
        <v>0.49701647016172501</v>
      </c>
      <c r="FY34" s="109">
        <v>493.40004720521802</v>
      </c>
      <c r="FZ34" s="109">
        <v>330.37542947965397</v>
      </c>
      <c r="GA34" s="109">
        <v>938.44345832503802</v>
      </c>
      <c r="GB34" s="109">
        <v>9.5127601930146604</v>
      </c>
      <c r="GC34" s="109">
        <v>6.2490156076213497E-5</v>
      </c>
      <c r="GD34" s="109">
        <v>17707.031077002299</v>
      </c>
      <c r="GE34" s="109">
        <v>4653.5523164671804</v>
      </c>
      <c r="GF34" s="109">
        <v>301.430603287792</v>
      </c>
      <c r="GG34" s="109">
        <v>152.84722480496399</v>
      </c>
      <c r="GH34" s="109">
        <v>3239.4979524343898</v>
      </c>
      <c r="GI34" s="109">
        <v>1841.0373996989799</v>
      </c>
      <c r="GJ34" s="109">
        <v>257.171723369456</v>
      </c>
      <c r="GK34" s="109">
        <v>3.9858160193470903E-2</v>
      </c>
      <c r="GL34" s="109">
        <v>3.7202650652904201</v>
      </c>
      <c r="GM34" s="109">
        <v>9.3352743502645303</v>
      </c>
      <c r="GN34" s="109">
        <v>2189.5512832397599</v>
      </c>
      <c r="GO34" s="109">
        <v>27677.013294299399</v>
      </c>
      <c r="GP34" s="109">
        <v>101.058378223502</v>
      </c>
      <c r="GQ34" s="109">
        <v>1171.4284412910299</v>
      </c>
      <c r="GS34" s="30">
        <f t="shared" si="1"/>
        <v>0</v>
      </c>
      <c r="GT34" s="45">
        <f t="shared" si="2"/>
        <v>-5.0768908463856663E-4</v>
      </c>
      <c r="GU34" s="45">
        <f t="shared" si="3"/>
        <v>-2.8404447223666438E-4</v>
      </c>
      <c r="GV34" s="45">
        <f t="shared" si="4"/>
        <v>-3.4251111722508613E-4</v>
      </c>
      <c r="GW34" s="45">
        <f t="shared" si="5"/>
        <v>-6.797239363780758E-4</v>
      </c>
      <c r="GX34" s="45">
        <f t="shared" si="6"/>
        <v>-7.6644344968183778E-4</v>
      </c>
      <c r="GY34" s="45">
        <f t="shared" si="7"/>
        <v>-8.8875712108667823E-4</v>
      </c>
      <c r="GZ34" s="45">
        <f t="shared" si="8"/>
        <v>-2.2183280229859891E-4</v>
      </c>
      <c r="HA34" s="45">
        <f t="shared" si="9"/>
        <v>-5.1202602855760506E-5</v>
      </c>
      <c r="HB34" s="45">
        <f t="shared" si="10"/>
        <v>-4.7400022089825635E-5</v>
      </c>
      <c r="HC34" s="45">
        <f t="shared" si="11"/>
        <v>-5.819205070507603E-4</v>
      </c>
      <c r="HD34" s="45">
        <f t="shared" si="12"/>
        <v>-1.9353821064510256E-4</v>
      </c>
      <c r="HE34" s="45">
        <f t="shared" si="13"/>
        <v>-4.8190760543916208E-4</v>
      </c>
      <c r="HF34" s="45">
        <f t="shared" si="14"/>
        <v>-1.536028391277593E-4</v>
      </c>
      <c r="HG34" s="45">
        <f t="shared" si="15"/>
        <v>-2.5797871939557951E-3</v>
      </c>
      <c r="HH34" s="45">
        <f t="shared" si="16"/>
        <v>-2.1459804115302948E-4</v>
      </c>
      <c r="HI34" s="45">
        <f t="shared" si="17"/>
        <v>-1.4210045377188548E-4</v>
      </c>
      <c r="HJ34" s="45">
        <f t="shared" si="18"/>
        <v>3.1539429905680011E-6</v>
      </c>
      <c r="HK34" s="45">
        <f t="shared" si="19"/>
        <v>7.7495013961332693E-6</v>
      </c>
      <c r="HL34" s="45">
        <f t="shared" si="20"/>
        <v>-9.6346463023190776E-2</v>
      </c>
      <c r="HM34" s="45">
        <f t="shared" si="21"/>
        <v>-1.3989856380932644E-4</v>
      </c>
      <c r="HN34" s="45">
        <f t="shared" si="22"/>
        <v>-4.8015520388576804E-4</v>
      </c>
      <c r="HO34" s="45">
        <f t="shared" si="23"/>
        <v>-9.7838426413376039E-6</v>
      </c>
      <c r="HP34" s="45">
        <f t="shared" si="24"/>
        <v>-2.028238343689388E-4</v>
      </c>
      <c r="HQ34" s="45">
        <f t="shared" si="25"/>
        <v>-2.4414122215664259E-5</v>
      </c>
      <c r="HR34" s="45">
        <f t="shared" si="26"/>
        <v>6.5638958865120819E-6</v>
      </c>
      <c r="HS34" s="45">
        <f t="shared" si="27"/>
        <v>-1.3788960335038359E-3</v>
      </c>
      <c r="HT34" s="45">
        <f t="shared" si="28"/>
        <v>-5.5702813782570494E-4</v>
      </c>
      <c r="HU34" s="45">
        <f t="shared" si="29"/>
        <v>-3.5989946730137052E-6</v>
      </c>
      <c r="HV34" s="45">
        <f t="shared" si="30"/>
        <v>-7.4177105163222441E-5</v>
      </c>
      <c r="HW34" s="45">
        <f t="shared" si="31"/>
        <v>-3.5342447005436834E-4</v>
      </c>
      <c r="HX34" s="45">
        <f t="shared" si="32"/>
        <v>-5.3410468756995776E-5</v>
      </c>
      <c r="HY34" s="45">
        <f t="shared" si="33"/>
        <v>2.1811734369658312E-6</v>
      </c>
      <c r="HZ34" s="45">
        <f t="shared" si="34"/>
        <v>-7.6034694665022952E-4</v>
      </c>
      <c r="IA34" s="45">
        <f t="shared" si="35"/>
        <v>-2.855573248738697E-4</v>
      </c>
      <c r="IB34" s="45">
        <f t="shared" si="36"/>
        <v>4.3168516273386047E-3</v>
      </c>
      <c r="IC34" s="45">
        <f t="shared" si="37"/>
        <v>-3.4453595630366975E-4</v>
      </c>
      <c r="ID34" s="45">
        <f t="shared" si="38"/>
        <v>-1.2955834194439814E-4</v>
      </c>
      <c r="IE34" s="45">
        <f t="shared" si="39"/>
        <v>-1.8831187971373478E-4</v>
      </c>
      <c r="IF34" s="45">
        <f t="shared" si="40"/>
        <v>-1.040648680264615E-3</v>
      </c>
      <c r="IG34" s="45">
        <f t="shared" si="41"/>
        <v>8.2517023501661293E-5</v>
      </c>
      <c r="IH34" s="45">
        <f t="shared" si="42"/>
        <v>6.034745724683814E-5</v>
      </c>
      <c r="II34" s="45">
        <f t="shared" si="43"/>
        <v>-4.823812987998342E-4</v>
      </c>
      <c r="IJ34" s="45">
        <f t="shared" si="44"/>
        <v>4.2074719168333603E-7</v>
      </c>
      <c r="IK34" s="45">
        <f t="shared" si="45"/>
        <v>-5.5846255435638742E-4</v>
      </c>
      <c r="IL34" s="45">
        <f t="shared" si="46"/>
        <v>-4.365364016611283E-4</v>
      </c>
      <c r="IM34" s="45">
        <f t="shared" si="47"/>
        <v>-4.0093998409419806E-4</v>
      </c>
      <c r="IN34" s="45">
        <f t="shared" si="48"/>
        <v>-1.3910314091276202E-5</v>
      </c>
      <c r="IO34" s="45">
        <f t="shared" si="49"/>
        <v>-3.9737244660373804E-5</v>
      </c>
      <c r="IP34" s="45">
        <f t="shared" si="50"/>
        <v>-3.6402154920983385E-5</v>
      </c>
      <c r="IQ34" s="45">
        <f t="shared" si="51"/>
        <v>0</v>
      </c>
      <c r="IR34" s="45">
        <f t="shared" si="52"/>
        <v>-1.3378448229418795E-4</v>
      </c>
      <c r="IS34" s="45">
        <f t="shared" si="53"/>
        <v>-8.3561365675639029E-5</v>
      </c>
      <c r="IT34" s="45">
        <f t="shared" si="54"/>
        <v>-2.6027028344863074E-5</v>
      </c>
      <c r="IU34" s="45">
        <f t="shared" si="55"/>
        <v>0</v>
      </c>
      <c r="IV34" s="45">
        <f t="shared" si="56"/>
        <v>-2.5290355642922769E-4</v>
      </c>
      <c r="IW34" s="45">
        <f t="shared" si="57"/>
        <v>-2.5902252695787936E-6</v>
      </c>
      <c r="IX34" s="45">
        <f t="shared" si="58"/>
        <v>-6.8486537811413157E-6</v>
      </c>
      <c r="IY34" s="45">
        <f t="shared" si="59"/>
        <v>-2.8667954038355853E-3</v>
      </c>
      <c r="IZ34" s="45">
        <f t="shared" si="60"/>
        <v>3.7420963726172782E-5</v>
      </c>
      <c r="JA34" s="45">
        <f t="shared" si="61"/>
        <v>5.5753134582021318E-7</v>
      </c>
      <c r="JB34" s="45">
        <f t="shared" si="62"/>
        <v>7.3031733901217549E-7</v>
      </c>
      <c r="JC34" s="45">
        <f t="shared" si="63"/>
        <v>-1.4968306763476996E-3</v>
      </c>
      <c r="JD34" s="45">
        <f t="shared" si="64"/>
        <v>-4.2931826499697518E-5</v>
      </c>
      <c r="JE34" s="45">
        <f t="shared" si="65"/>
        <v>-2.352004433687479E-5</v>
      </c>
      <c r="JF34" s="45">
        <f t="shared" si="66"/>
        <v>-7.22416991897617E-5</v>
      </c>
      <c r="JG34" s="45">
        <f t="shared" si="67"/>
        <v>-9.459483053528697E-5</v>
      </c>
    </row>
    <row r="35" spans="1:267" x14ac:dyDescent="0.25">
      <c r="A35" s="22" t="s">
        <v>34</v>
      </c>
      <c r="B35" s="109">
        <v>6202.5606920999999</v>
      </c>
      <c r="C35" s="109">
        <v>228.95851026</v>
      </c>
      <c r="D35" s="109">
        <v>3837.5619938</v>
      </c>
      <c r="E35" s="109">
        <v>1693.3655189000001</v>
      </c>
      <c r="F35" s="109">
        <v>1272.9252140000001</v>
      </c>
      <c r="G35" s="109">
        <v>2120.1642452000001</v>
      </c>
      <c r="H35" s="109">
        <v>2266.6754311999998</v>
      </c>
      <c r="I35" s="109">
        <v>43.389320218999998</v>
      </c>
      <c r="J35" s="109">
        <v>6.2972068376000001</v>
      </c>
      <c r="K35" s="109">
        <v>0.1021229</v>
      </c>
      <c r="L35" s="109">
        <v>1.4210599643999999</v>
      </c>
      <c r="M35" s="109">
        <v>3.4869453065</v>
      </c>
      <c r="N35" s="109">
        <v>2.26968E-3</v>
      </c>
      <c r="O35" s="109">
        <v>7.6050301599999995E-2</v>
      </c>
      <c r="P35" s="109">
        <v>2.12829925E-2</v>
      </c>
      <c r="Q35" s="109">
        <v>1.8710299999999999E-4</v>
      </c>
      <c r="R35" s="109">
        <v>1.0890315E-3</v>
      </c>
      <c r="S35" s="109">
        <v>0.11331352</v>
      </c>
      <c r="T35" s="109">
        <v>0.19488125989999999</v>
      </c>
      <c r="U35" s="109">
        <v>1.233659E-2</v>
      </c>
      <c r="V35" s="109">
        <v>0.11266669999999999</v>
      </c>
      <c r="W35" s="109">
        <v>1.218617E-2</v>
      </c>
      <c r="Y35" s="109">
        <v>5.7125700000000001E-5</v>
      </c>
      <c r="AA35" s="109">
        <v>15.144108556000001</v>
      </c>
      <c r="AB35" s="109">
        <v>21</v>
      </c>
      <c r="AD35" s="109">
        <v>0.46528479480000001</v>
      </c>
      <c r="AF35" s="109">
        <v>2.0280261820000001</v>
      </c>
      <c r="AH35" s="109">
        <v>1.491643512</v>
      </c>
      <c r="AI35" s="109">
        <v>0.36931714999999998</v>
      </c>
      <c r="AJ35" s="109">
        <v>39.917000000000002</v>
      </c>
      <c r="AK35" s="109">
        <v>0.38651734830000001</v>
      </c>
      <c r="AL35" s="109">
        <v>1.1477360387</v>
      </c>
      <c r="AM35" s="109">
        <v>0.48823493000000001</v>
      </c>
      <c r="AN35" s="109">
        <v>6.1839149999999999E-3</v>
      </c>
      <c r="AQ35" s="109">
        <v>10.351414251</v>
      </c>
      <c r="AS35" s="109">
        <v>5.664955E-2</v>
      </c>
      <c r="AT35" s="109">
        <v>0.1394849</v>
      </c>
      <c r="AU35" s="109">
        <v>9.4901789165999997</v>
      </c>
      <c r="AV35" s="109">
        <v>2.3304540299999999E-2</v>
      </c>
      <c r="AZ35" s="109">
        <v>6.9258286000000002E-6</v>
      </c>
      <c r="BA35" s="109">
        <v>1.126722E-4</v>
      </c>
      <c r="BB35" s="109">
        <v>1.3125459999999999E-4</v>
      </c>
      <c r="BD35" s="109">
        <v>0.2373127518</v>
      </c>
      <c r="BG35" s="109">
        <v>2.1089496400000001</v>
      </c>
      <c r="BI35" s="109">
        <v>14.813336085</v>
      </c>
      <c r="BJ35" s="109">
        <v>14.368938411</v>
      </c>
      <c r="BK35" s="109">
        <v>1.9448396326999999</v>
      </c>
      <c r="BL35" s="109">
        <v>716.06207027000005</v>
      </c>
      <c r="BM35" s="109">
        <v>5.7658935000000001E-2</v>
      </c>
      <c r="BN35" s="109">
        <v>198.36056661999999</v>
      </c>
      <c r="BO35" s="109">
        <v>1.5302899999999999E-5</v>
      </c>
      <c r="BQ35" s="109" t="s">
        <v>34</v>
      </c>
      <c r="BR35" s="109">
        <v>7.2895608533862397</v>
      </c>
      <c r="BS35" s="109">
        <v>16.121528691561799</v>
      </c>
      <c r="BT35" s="109">
        <v>0</v>
      </c>
      <c r="BU35" s="109">
        <v>6.2972518448775796</v>
      </c>
      <c r="BV35" s="109">
        <v>0</v>
      </c>
      <c r="BW35" s="109">
        <v>0.102121951795939</v>
      </c>
      <c r="BX35" s="109">
        <v>43.968235166494203</v>
      </c>
      <c r="BY35" s="109">
        <v>43.389074415204</v>
      </c>
      <c r="BZ35" s="109">
        <v>21.157108688470299</v>
      </c>
      <c r="CA35" s="109">
        <v>3.4949592014528301</v>
      </c>
      <c r="CB35" s="109">
        <v>0.58086166374003101</v>
      </c>
      <c r="CC35" s="109">
        <v>0.83588278153849505</v>
      </c>
      <c r="CD35" s="109">
        <v>3.4869702796519402</v>
      </c>
      <c r="CE35" s="109">
        <v>1.5301763805838901E-5</v>
      </c>
      <c r="CF35" s="109">
        <v>7.2402850576232995E-4</v>
      </c>
      <c r="CG35" s="109">
        <v>1.53856616897325E-3</v>
      </c>
      <c r="CH35" s="109">
        <v>5.71265779526776E-5</v>
      </c>
      <c r="CI35" s="109">
        <v>7.6051182296753103E-2</v>
      </c>
      <c r="CJ35" s="109">
        <v>5.1075794793785101E-3</v>
      </c>
      <c r="CK35" s="109">
        <v>1.61738376406135E-2</v>
      </c>
      <c r="CL35" s="109">
        <v>1.87092156579418E-4</v>
      </c>
      <c r="CM35" s="109">
        <v>2.10895037408575</v>
      </c>
      <c r="CN35" s="109">
        <v>37379.930654679702</v>
      </c>
      <c r="CO35" s="109">
        <v>1.0888583035213199E-3</v>
      </c>
      <c r="CP35" s="109">
        <v>0</v>
      </c>
      <c r="CQ35" s="109">
        <v>5.6364902010064097E-2</v>
      </c>
      <c r="CR35" s="109">
        <v>0.137996815328185</v>
      </c>
      <c r="CS35" s="109">
        <v>0.113313310024968</v>
      </c>
      <c r="CT35" s="109">
        <v>1.2334870460159599E-2</v>
      </c>
      <c r="CU35" s="109">
        <v>0.369320541675622</v>
      </c>
      <c r="CV35" s="109">
        <v>0.112667402551133</v>
      </c>
      <c r="CW35" s="109">
        <v>5.6646981266224403E-2</v>
      </c>
      <c r="CX35" s="109">
        <v>0.48823484396236799</v>
      </c>
      <c r="CY35" s="109">
        <v>0.13948495207702999</v>
      </c>
      <c r="CZ35" s="109">
        <v>6202.5260904269599</v>
      </c>
      <c r="DA35" s="109">
        <v>1.2186148625605599E-2</v>
      </c>
      <c r="DB35" s="109">
        <v>0</v>
      </c>
      <c r="DC35" s="109">
        <v>0.44439645717246201</v>
      </c>
      <c r="DD35" s="109">
        <v>11.0813369930059</v>
      </c>
      <c r="DE35" s="109">
        <v>0.70564091668182705</v>
      </c>
      <c r="DF35" s="109">
        <v>1.63948946466266E-2</v>
      </c>
      <c r="DG35" s="109">
        <v>2.5231557179627</v>
      </c>
      <c r="DH35" s="109">
        <v>4.2388578955780701E-2</v>
      </c>
      <c r="DI35" s="109">
        <v>56.330943375620301</v>
      </c>
      <c r="DJ35" s="109">
        <v>241.722273574176</v>
      </c>
      <c r="DK35" s="109">
        <v>15.3910881533262</v>
      </c>
      <c r="DL35" s="109">
        <v>1.9448248778978301</v>
      </c>
      <c r="DM35" s="109">
        <v>310.796226954742</v>
      </c>
      <c r="DN35" s="109">
        <v>0</v>
      </c>
      <c r="DO35" s="109">
        <v>4.1938792401356899</v>
      </c>
      <c r="DP35" s="109">
        <v>15.144036689729999</v>
      </c>
      <c r="DQ35" s="109">
        <v>15.144036689729999</v>
      </c>
      <c r="DR35" s="109">
        <v>20.999895962896201</v>
      </c>
      <c r="DS35" s="109">
        <v>0</v>
      </c>
      <c r="DT35" s="109">
        <v>716.06088711073005</v>
      </c>
      <c r="DU35" s="109">
        <v>0.18443709459781299</v>
      </c>
      <c r="DV35" s="109">
        <v>0.23432026001073999</v>
      </c>
      <c r="DW35" s="109">
        <v>0</v>
      </c>
      <c r="DX35" s="109">
        <v>0</v>
      </c>
      <c r="DY35" s="109">
        <v>21.0521201902969</v>
      </c>
      <c r="DZ35" s="109">
        <v>4.0216873614500797</v>
      </c>
      <c r="EA35" s="109">
        <v>112.66145177416701</v>
      </c>
      <c r="EB35" s="109">
        <v>10.410100653549099</v>
      </c>
      <c r="EC35" s="109">
        <v>0.52577781786515398</v>
      </c>
      <c r="ED35" s="109">
        <v>1.4964376182366299</v>
      </c>
      <c r="EE35" s="109">
        <v>0</v>
      </c>
      <c r="EF35" s="109">
        <v>0.49094123355214098</v>
      </c>
      <c r="EG35" s="109">
        <v>0.99676292101390596</v>
      </c>
      <c r="EH35" s="109">
        <v>40.915617672950802</v>
      </c>
      <c r="EI35" s="109">
        <v>5.7658145753071301E-2</v>
      </c>
      <c r="EJ35" s="109">
        <v>0.38642934831476899</v>
      </c>
      <c r="EK35" s="109">
        <v>228.958089664732</v>
      </c>
      <c r="EL35" s="109">
        <v>0</v>
      </c>
      <c r="EM35" s="109">
        <v>0.469380872479152</v>
      </c>
      <c r="EN35" s="109">
        <v>0.67544771772019796</v>
      </c>
      <c r="EO35" s="109">
        <v>2689.3274359386401</v>
      </c>
      <c r="EP35" s="109">
        <v>3453.7572047619701</v>
      </c>
      <c r="EQ35" s="109">
        <v>383.75146381829597</v>
      </c>
      <c r="ER35" s="109">
        <v>3837.5086685802698</v>
      </c>
      <c r="ES35" s="109">
        <v>3.06031116704828E-2</v>
      </c>
      <c r="ET35" s="109">
        <v>80.970100257042503</v>
      </c>
      <c r="EU35" s="109">
        <v>2.3306044363586301E-2</v>
      </c>
      <c r="EV35" s="109">
        <v>0</v>
      </c>
      <c r="EW35" s="109">
        <v>0</v>
      </c>
      <c r="EX35" s="109">
        <v>0</v>
      </c>
      <c r="EY35" s="109">
        <v>6.9260806075938397E-6</v>
      </c>
      <c r="EZ35" s="109">
        <v>1.1267238536792399E-4</v>
      </c>
      <c r="FA35" s="109">
        <v>1.3124736427520299E-4</v>
      </c>
      <c r="FB35" s="109">
        <v>0</v>
      </c>
      <c r="FC35" s="109">
        <v>0.23730495111581301</v>
      </c>
      <c r="FD35" s="109">
        <v>12.663534126887001</v>
      </c>
      <c r="FE35" s="109">
        <v>801.23138951602903</v>
      </c>
      <c r="FF35" s="109">
        <v>14.711362336370099</v>
      </c>
      <c r="FG35" s="109">
        <v>10.2342318221752</v>
      </c>
      <c r="FH35" s="109">
        <v>33.578721161615299</v>
      </c>
      <c r="FI35" s="109">
        <v>25.808663412644499</v>
      </c>
      <c r="FJ35" s="109">
        <v>2.4960125454014301</v>
      </c>
      <c r="FK35" s="109">
        <v>4.6073111367030899E-2</v>
      </c>
      <c r="FL35" s="109">
        <v>6.5869552066833004</v>
      </c>
      <c r="FM35" s="109">
        <v>1693.3718101325201</v>
      </c>
      <c r="FN35" s="109">
        <v>1272.9352233608099</v>
      </c>
      <c r="FO35" s="109">
        <v>420.43658677171499</v>
      </c>
      <c r="FP35" s="109">
        <v>0.90229189757325801</v>
      </c>
      <c r="FQ35" s="109">
        <v>2.02222295739017</v>
      </c>
      <c r="FR35" s="109">
        <v>807.61993637405897</v>
      </c>
      <c r="FS35" s="109">
        <v>0.36830909351455299</v>
      </c>
      <c r="FT35" s="109">
        <v>64.671257452448998</v>
      </c>
      <c r="FU35" s="109">
        <v>11.060928848250301</v>
      </c>
      <c r="FV35" s="109">
        <v>5.4444536725144399</v>
      </c>
      <c r="FW35" s="109">
        <v>162.137870241461</v>
      </c>
      <c r="FX35" s="109">
        <v>6.1777432386999603E-3</v>
      </c>
      <c r="FY35" s="109">
        <v>218.63029858407299</v>
      </c>
      <c r="FZ35" s="109">
        <v>64.377263170576995</v>
      </c>
      <c r="GA35" s="109">
        <v>46.375297522555996</v>
      </c>
      <c r="GB35" s="109">
        <v>1.87591151868913</v>
      </c>
      <c r="GC35" s="109">
        <v>0</v>
      </c>
      <c r="GD35" s="109">
        <v>2120.1617562547799</v>
      </c>
      <c r="GE35" s="109">
        <v>513.31621217959901</v>
      </c>
      <c r="GF35" s="109">
        <v>198.36098687108</v>
      </c>
      <c r="GG35" s="109">
        <v>39.085289546233597</v>
      </c>
      <c r="GH35" s="109">
        <v>3.1003843241843798</v>
      </c>
      <c r="GI35" s="109">
        <v>189.99179962201401</v>
      </c>
      <c r="GJ35" s="109">
        <v>10.351381304931801</v>
      </c>
      <c r="GK35" s="109">
        <v>0</v>
      </c>
      <c r="GL35" s="109">
        <v>0</v>
      </c>
      <c r="GM35" s="109">
        <v>0</v>
      </c>
      <c r="GN35" s="109">
        <v>158.12997186200201</v>
      </c>
      <c r="GO35" s="109">
        <v>2266.6718387649698</v>
      </c>
      <c r="GP35" s="109">
        <v>9.4901424860397903</v>
      </c>
      <c r="GQ35" s="109">
        <v>59.277295479287602</v>
      </c>
      <c r="GS35" s="30">
        <f t="shared" si="1"/>
        <v>0</v>
      </c>
      <c r="GT35" s="45">
        <f t="shared" si="2"/>
        <v>-5.5786109572593438E-6</v>
      </c>
      <c r="GU35" s="45">
        <f t="shared" si="3"/>
        <v>-1.8369933815482168E-6</v>
      </c>
      <c r="GV35" s="45">
        <f t="shared" si="4"/>
        <v>-1.3895598251257837E-5</v>
      </c>
      <c r="GW35" s="45">
        <f t="shared" si="5"/>
        <v>3.7152241791584262E-6</v>
      </c>
      <c r="GX35" s="45">
        <f t="shared" si="6"/>
        <v>7.8632748410761968E-6</v>
      </c>
      <c r="GY35" s="45">
        <f t="shared" si="7"/>
        <v>-1.1739398142517419E-6</v>
      </c>
      <c r="GZ35" s="45">
        <f t="shared" si="8"/>
        <v>-1.5848916790370152E-6</v>
      </c>
      <c r="HA35" s="45">
        <f t="shared" si="9"/>
        <v>-5.6650759854638088E-6</v>
      </c>
      <c r="HB35" s="45">
        <f t="shared" si="10"/>
        <v>7.1471810820579571E-6</v>
      </c>
      <c r="HC35" s="45">
        <f t="shared" si="11"/>
        <v>-9.2849308138020001E-6</v>
      </c>
      <c r="HD35" s="45">
        <f t="shared" si="12"/>
        <v>-3.0368311187318371E-3</v>
      </c>
      <c r="HE35" s="45">
        <f t="shared" si="13"/>
        <v>7.1618995266756877E-6</v>
      </c>
      <c r="HF35" s="45">
        <f t="shared" si="14"/>
        <v>-3.1217287302262825E-3</v>
      </c>
      <c r="HG35" s="45">
        <f t="shared" si="15"/>
        <v>1.1580450498940719E-5</v>
      </c>
      <c r="HH35" s="45">
        <f t="shared" si="16"/>
        <v>-7.4020606265333224E-5</v>
      </c>
      <c r="HI35" s="45">
        <f t="shared" si="17"/>
        <v>-5.7954284976652005E-5</v>
      </c>
      <c r="HJ35" s="45">
        <f t="shared" si="18"/>
        <v>-1.5903716162491834E-4</v>
      </c>
      <c r="HK35" s="45">
        <f t="shared" si="19"/>
        <v>-1.8530448264302242E-6</v>
      </c>
      <c r="HL35" s="45">
        <f t="shared" si="20"/>
        <v>-2.6659441857955044E-3</v>
      </c>
      <c r="HM35" s="45">
        <f t="shared" si="21"/>
        <v>-1.3938534395651741E-4</v>
      </c>
      <c r="HN35" s="45">
        <f t="shared" si="22"/>
        <v>6.2356590989666576E-6</v>
      </c>
      <c r="HO35" s="45">
        <f t="shared" si="23"/>
        <v>-1.7539878731589275E-6</v>
      </c>
      <c r="HP35" s="45">
        <f t="shared" si="24"/>
        <v>0</v>
      </c>
      <c r="HQ35" s="45">
        <f t="shared" si="25"/>
        <v>1.5368786336082957E-5</v>
      </c>
      <c r="HR35" s="45">
        <f t="shared" si="26"/>
        <v>0</v>
      </c>
      <c r="HS35" s="45">
        <f t="shared" si="27"/>
        <v>-4.7454935849090113E-6</v>
      </c>
      <c r="HT35" s="45">
        <f t="shared" si="28"/>
        <v>-4.9541477999747757E-6</v>
      </c>
      <c r="HU35" s="45">
        <f t="shared" si="29"/>
        <v>0</v>
      </c>
      <c r="HV35" s="45">
        <f t="shared" si="30"/>
        <v>-9.7645319488977799E-4</v>
      </c>
      <c r="HW35" s="45">
        <f t="shared" si="31"/>
        <v>0</v>
      </c>
      <c r="HX35" s="45">
        <f t="shared" si="32"/>
        <v>-2.8652223278919937E-3</v>
      </c>
      <c r="HY35" s="45">
        <f t="shared" si="33"/>
        <v>0</v>
      </c>
      <c r="HZ35" s="45">
        <f t="shared" si="34"/>
        <v>-2.6409510062301109E-3</v>
      </c>
      <c r="IA35" s="45">
        <f t="shared" si="35"/>
        <v>9.1836396496128823E-6</v>
      </c>
      <c r="IB35" s="45">
        <f t="shared" si="36"/>
        <v>2.501735283089411E-2</v>
      </c>
      <c r="IC35" s="45">
        <f t="shared" si="37"/>
        <v>-2.2767408919175067E-4</v>
      </c>
      <c r="ID35" s="45">
        <f t="shared" si="38"/>
        <v>-2.5332031082191241E-3</v>
      </c>
      <c r="IE35" s="45">
        <f t="shared" si="39"/>
        <v>-1.7622178736549008E-7</v>
      </c>
      <c r="IF35" s="45">
        <f t="shared" si="40"/>
        <v>-9.9803462693772967E-4</v>
      </c>
      <c r="IG35" s="45">
        <f t="shared" si="41"/>
        <v>0</v>
      </c>
      <c r="IH35" s="45">
        <f t="shared" si="42"/>
        <v>0</v>
      </c>
      <c r="II35" s="45">
        <f t="shared" si="43"/>
        <v>-3.1827600944230291E-6</v>
      </c>
      <c r="IJ35" s="45">
        <f t="shared" si="44"/>
        <v>0</v>
      </c>
      <c r="IK35" s="45">
        <f t="shared" si="45"/>
        <v>-4.5344292683653143E-5</v>
      </c>
      <c r="IL35" s="45">
        <f t="shared" si="46"/>
        <v>3.7335245602843014E-7</v>
      </c>
      <c r="IM35" s="45">
        <f t="shared" si="47"/>
        <v>-3.838764319362527E-6</v>
      </c>
      <c r="IN35" s="45">
        <f t="shared" si="48"/>
        <v>6.4539508908583121E-5</v>
      </c>
      <c r="IO35" s="45">
        <f t="shared" si="49"/>
        <v>0</v>
      </c>
      <c r="IP35" s="45">
        <f t="shared" si="50"/>
        <v>0</v>
      </c>
      <c r="IQ35" s="45">
        <f t="shared" si="51"/>
        <v>0</v>
      </c>
      <c r="IR35" s="45">
        <f t="shared" si="52"/>
        <v>3.6386634494454617E-5</v>
      </c>
      <c r="IS35" s="45">
        <f t="shared" si="53"/>
        <v>1.6451966323533747E-6</v>
      </c>
      <c r="IT35" s="45">
        <f t="shared" si="54"/>
        <v>-5.5127399702540918E-5</v>
      </c>
      <c r="IU35" s="45">
        <f t="shared" si="55"/>
        <v>0</v>
      </c>
      <c r="IV35" s="45">
        <f t="shared" si="56"/>
        <v>-3.2870901912431894E-5</v>
      </c>
      <c r="IW35" s="45">
        <f t="shared" si="57"/>
        <v>0</v>
      </c>
      <c r="IX35" s="45">
        <f t="shared" si="58"/>
        <v>0</v>
      </c>
      <c r="IY35" s="45">
        <f t="shared" si="59"/>
        <v>3.4808121353002953E-7</v>
      </c>
      <c r="IZ35" s="45">
        <f t="shared" si="60"/>
        <v>0</v>
      </c>
      <c r="JA35" s="45">
        <f t="shared" si="61"/>
        <v>-1.520695579584777E-6</v>
      </c>
      <c r="JB35" s="45">
        <f t="shared" si="62"/>
        <v>-1.4830425573081884E-6</v>
      </c>
      <c r="JC35" s="45">
        <f t="shared" si="63"/>
        <v>-7.5866420663961559E-6</v>
      </c>
      <c r="JD35" s="45">
        <f t="shared" si="64"/>
        <v>-1.6523138413866811E-6</v>
      </c>
      <c r="JE35" s="45">
        <f t="shared" si="65"/>
        <v>-1.3688198172594562E-5</v>
      </c>
      <c r="JF35" s="45">
        <f t="shared" si="66"/>
        <v>2.1186220990213683E-6</v>
      </c>
      <c r="JG35" s="45">
        <f t="shared" si="67"/>
        <v>-7.4246983323272438E-5</v>
      </c>
    </row>
    <row r="36" spans="1:267" x14ac:dyDescent="0.25">
      <c r="A36" s="22" t="s">
        <v>35</v>
      </c>
      <c r="B36" s="109">
        <v>145641.90693999999</v>
      </c>
      <c r="C36" s="109">
        <v>2859.6203203</v>
      </c>
      <c r="D36" s="109">
        <v>37131.710999000003</v>
      </c>
      <c r="E36" s="109">
        <v>13284.618608999999</v>
      </c>
      <c r="F36" s="109">
        <v>9888.2420106000009</v>
      </c>
      <c r="G36" s="109">
        <v>27556.309135</v>
      </c>
      <c r="H36" s="109">
        <v>18223.142748999999</v>
      </c>
      <c r="I36" s="109">
        <v>94.833859326999999</v>
      </c>
      <c r="J36" s="109">
        <v>14.192092326999999</v>
      </c>
      <c r="K36" s="109">
        <v>12.809745191999999</v>
      </c>
      <c r="L36" s="109">
        <v>0.49227078349999998</v>
      </c>
      <c r="M36" s="109">
        <v>92.257000493000007</v>
      </c>
      <c r="N36" s="109">
        <v>3.8485523799999997E-2</v>
      </c>
      <c r="O36" s="109">
        <v>6.1245772591999996</v>
      </c>
      <c r="P36" s="109">
        <v>0.43195109659999997</v>
      </c>
      <c r="Q36" s="109">
        <v>22.424397179</v>
      </c>
      <c r="R36" s="109">
        <v>52.145862000000001</v>
      </c>
      <c r="S36" s="109">
        <v>7.4931573900000004</v>
      </c>
      <c r="T36" s="109">
        <v>2.7976031709</v>
      </c>
      <c r="U36" s="109">
        <v>0.5584031653</v>
      </c>
      <c r="V36" s="109">
        <v>39.188099893</v>
      </c>
      <c r="W36" s="109">
        <v>0.23741376929999999</v>
      </c>
      <c r="X36" s="109">
        <v>5.5697404999999998E-2</v>
      </c>
      <c r="Y36" s="109">
        <v>2.0857961E-3</v>
      </c>
      <c r="Z36" s="109">
        <v>1.5099999999999999E-6</v>
      </c>
      <c r="AA36" s="109">
        <v>317.57369942000003</v>
      </c>
      <c r="AB36" s="109">
        <v>1377.0942113999999</v>
      </c>
      <c r="AC36" s="109">
        <v>1.7149999999999999E-3</v>
      </c>
      <c r="AD36" s="109">
        <v>0.97845986399999996</v>
      </c>
      <c r="AE36" s="109">
        <v>2.0279999999999999E-3</v>
      </c>
      <c r="AF36" s="109">
        <v>8.2010155986999997</v>
      </c>
      <c r="AG36" s="109">
        <v>7.5266E-2</v>
      </c>
      <c r="AH36" s="109">
        <v>79.967828668999999</v>
      </c>
      <c r="AI36" s="109">
        <v>17.28668957</v>
      </c>
      <c r="AJ36" s="109">
        <v>173.94369194999999</v>
      </c>
      <c r="AK36" s="109">
        <v>3.4305399901999998</v>
      </c>
      <c r="AL36" s="109">
        <v>41.193432983999998</v>
      </c>
      <c r="AM36" s="109">
        <v>16.456027719000001</v>
      </c>
      <c r="AN36" s="109">
        <v>0.20288396210000001</v>
      </c>
      <c r="AO36" s="109">
        <v>4.0000000000000001E-3</v>
      </c>
      <c r="AP36" s="109">
        <v>9.3574999999999995E-3</v>
      </c>
      <c r="AQ36" s="109">
        <v>199.12220012</v>
      </c>
      <c r="AR36" s="109">
        <v>0.33277536499999999</v>
      </c>
      <c r="AS36" s="109">
        <v>1.3423644845</v>
      </c>
      <c r="AT36" s="109">
        <v>3.3327078924000002</v>
      </c>
      <c r="AU36" s="109">
        <v>232.72389558</v>
      </c>
      <c r="AV36" s="109">
        <v>0.49697854629999999</v>
      </c>
      <c r="AW36" s="109">
        <v>3.1186441200000001E-2</v>
      </c>
      <c r="AX36" s="109">
        <v>2.8659626300000001E-2</v>
      </c>
      <c r="AZ36" s="109">
        <v>2.1380295699999999E-2</v>
      </c>
      <c r="BA36" s="109">
        <v>0.120981665</v>
      </c>
      <c r="BB36" s="109">
        <v>7.9940804300000001E-2</v>
      </c>
      <c r="BD36" s="109">
        <v>3.9278880404000001</v>
      </c>
      <c r="BE36" s="109">
        <v>2.5140151999999998</v>
      </c>
      <c r="BF36" s="109">
        <v>3.0733275</v>
      </c>
      <c r="BG36" s="109">
        <v>2412.5135598000002</v>
      </c>
      <c r="BI36" s="109">
        <v>103.05061329</v>
      </c>
      <c r="BJ36" s="109">
        <v>99.959092174999995</v>
      </c>
      <c r="BK36" s="109">
        <v>47.573291216999998</v>
      </c>
      <c r="BL36" s="109">
        <v>856.25135433000003</v>
      </c>
      <c r="BM36" s="109">
        <v>10.218091152</v>
      </c>
      <c r="BN36" s="109">
        <v>429.15738182000001</v>
      </c>
      <c r="BO36" s="109">
        <v>9.1491670919000008</v>
      </c>
      <c r="BQ36" s="109" t="s">
        <v>35</v>
      </c>
      <c r="BR36" s="109">
        <v>51.600132507492702</v>
      </c>
      <c r="BS36" s="109">
        <v>168.165908334568</v>
      </c>
      <c r="BT36" s="109">
        <v>2.5140537614000098</v>
      </c>
      <c r="BU36" s="109">
        <v>14.1907324014851</v>
      </c>
      <c r="BV36" s="109">
        <v>3.0733321748401998</v>
      </c>
      <c r="BW36" s="109">
        <v>12.809878730048901</v>
      </c>
      <c r="BX36" s="109">
        <v>167.79276234901101</v>
      </c>
      <c r="BY36" s="109">
        <v>94.832602488248597</v>
      </c>
      <c r="BZ36" s="109">
        <v>216.324830708359</v>
      </c>
      <c r="CA36" s="109">
        <v>25.0865595359579</v>
      </c>
      <c r="CB36" s="109">
        <v>0.20172489607466601</v>
      </c>
      <c r="CC36" s="109">
        <v>0.29028638363225301</v>
      </c>
      <c r="CD36" s="109">
        <v>92.255388249611599</v>
      </c>
      <c r="CE36" s="109">
        <v>9.1491354689601607</v>
      </c>
      <c r="CF36" s="109">
        <v>1.23150594246881E-2</v>
      </c>
      <c r="CG36" s="109">
        <v>2.6169492651618099E-2</v>
      </c>
      <c r="CH36" s="109">
        <v>2.0860225712462299E-3</v>
      </c>
      <c r="CI36" s="109">
        <v>6.1246016126163996</v>
      </c>
      <c r="CJ36" s="109">
        <v>0.103653374834465</v>
      </c>
      <c r="CK36" s="109">
        <v>0.328236002746843</v>
      </c>
      <c r="CL36" s="109">
        <v>22.4245145625375</v>
      </c>
      <c r="CM36" s="109">
        <v>2412.5126016177701</v>
      </c>
      <c r="CN36" s="109">
        <v>237229.05560127099</v>
      </c>
      <c r="CO36" s="109">
        <v>52.145554842977099</v>
      </c>
      <c r="CP36" s="109">
        <v>0</v>
      </c>
      <c r="CQ36" s="109">
        <v>0.81109009088416995</v>
      </c>
      <c r="CR36" s="109">
        <v>1.98577169405479</v>
      </c>
      <c r="CS36" s="109">
        <v>7.4930620789478803</v>
      </c>
      <c r="CT36" s="109">
        <v>0.55840451441086703</v>
      </c>
      <c r="CU36" s="109">
        <v>17.286471711446001</v>
      </c>
      <c r="CV36" s="109">
        <v>39.188048645318297</v>
      </c>
      <c r="CW36" s="109">
        <v>1.34238609877594</v>
      </c>
      <c r="CX36" s="109">
        <v>16.456027881479098</v>
      </c>
      <c r="CY36" s="109">
        <v>3.33272368659645</v>
      </c>
      <c r="CZ36" s="109">
        <v>145634.74794885999</v>
      </c>
      <c r="DA36" s="109">
        <v>0.23740596079729401</v>
      </c>
      <c r="DB36" s="109">
        <v>5.5699320594553299E-2</v>
      </c>
      <c r="DC36" s="109">
        <v>3.0915327965078698</v>
      </c>
      <c r="DD36" s="109">
        <v>77.088534312185402</v>
      </c>
      <c r="DE36" s="109">
        <v>4.9089207824203296</v>
      </c>
      <c r="DF36" s="109">
        <v>0.114052919195092</v>
      </c>
      <c r="DG36" s="109">
        <v>17.552839277545299</v>
      </c>
      <c r="DH36" s="109">
        <v>0.29488017603906602</v>
      </c>
      <c r="DI36" s="109">
        <v>588.60943187868395</v>
      </c>
      <c r="DJ36" s="109">
        <v>640.60450421430403</v>
      </c>
      <c r="DK36" s="109">
        <v>99.425873994310905</v>
      </c>
      <c r="DL36" s="109">
        <v>47.573210166996503</v>
      </c>
      <c r="DM36" s="109">
        <v>443.46264548166403</v>
      </c>
      <c r="DN36" s="109">
        <v>1.5099312299145E-6</v>
      </c>
      <c r="DO36" s="109">
        <v>34.784353284132301</v>
      </c>
      <c r="DP36" s="109">
        <v>317.15370519569001</v>
      </c>
      <c r="DQ36" s="109">
        <v>317.15370519569001</v>
      </c>
      <c r="DR36" s="109">
        <v>1376.8711516953499</v>
      </c>
      <c r="DS36" s="109">
        <v>1.7148944715796601E-3</v>
      </c>
      <c r="DT36" s="109">
        <v>856.15299211676199</v>
      </c>
      <c r="DU36" s="109">
        <v>0.25157325728241597</v>
      </c>
      <c r="DV36" s="109">
        <v>0.66766281391959403</v>
      </c>
      <c r="DW36" s="109">
        <v>0</v>
      </c>
      <c r="DX36" s="109">
        <v>2.02802678147234E-3</v>
      </c>
      <c r="DY36" s="109">
        <v>822.69269648454201</v>
      </c>
      <c r="DZ36" s="109">
        <v>25.641587835019301</v>
      </c>
      <c r="EA36" s="109">
        <v>1770.3048674112999</v>
      </c>
      <c r="EB36" s="109">
        <v>115.830711003465</v>
      </c>
      <c r="EC36" s="109">
        <v>2.1319899080066298</v>
      </c>
      <c r="ED36" s="109">
        <v>6.0679856858556898</v>
      </c>
      <c r="EE36" s="109">
        <v>7.5263325457663205E-2</v>
      </c>
      <c r="EF36" s="109">
        <v>26.3444291616055</v>
      </c>
      <c r="EG36" s="109">
        <v>53.487161783152096</v>
      </c>
      <c r="EH36" s="109">
        <v>216.75123873520201</v>
      </c>
      <c r="EI36" s="109">
        <v>10.218054608910199</v>
      </c>
      <c r="EJ36" s="109">
        <v>3.4304782350148102</v>
      </c>
      <c r="EK36" s="109">
        <v>2859.5891184482698</v>
      </c>
      <c r="EL36" s="109">
        <v>0</v>
      </c>
      <c r="EM36" s="109">
        <v>16.888565678368799</v>
      </c>
      <c r="EN36" s="109">
        <v>24.3030710932501</v>
      </c>
      <c r="EO36" s="109">
        <v>20314.364047267001</v>
      </c>
      <c r="EP36" s="109">
        <v>33411.275136103803</v>
      </c>
      <c r="EQ36" s="109">
        <v>3712.3639773475102</v>
      </c>
      <c r="ER36" s="109">
        <v>37123.639113451398</v>
      </c>
      <c r="ES36" s="109">
        <v>1.1001508561184199</v>
      </c>
      <c r="ET36" s="109">
        <v>829.41781376743802</v>
      </c>
      <c r="EU36" s="109">
        <v>0.49695838735973902</v>
      </c>
      <c r="EV36" s="109">
        <v>3.1186984255335101E-2</v>
      </c>
      <c r="EW36" s="109">
        <v>2.86578780155625E-2</v>
      </c>
      <c r="EX36" s="109">
        <v>0</v>
      </c>
      <c r="EY36" s="109">
        <v>2.1380135961763001E-2</v>
      </c>
      <c r="EZ36" s="109">
        <v>0.12097857273557</v>
      </c>
      <c r="FA36" s="109">
        <v>7.9938835670306893E-2</v>
      </c>
      <c r="FB36" s="109">
        <v>0</v>
      </c>
      <c r="FC36" s="109">
        <v>3.9278841614665598</v>
      </c>
      <c r="FD36" s="109">
        <v>140.785054416805</v>
      </c>
      <c r="FE36" s="109">
        <v>5768.3719768985602</v>
      </c>
      <c r="FF36" s="109">
        <v>233.15618209736601</v>
      </c>
      <c r="FG36" s="109">
        <v>476.81162062214401</v>
      </c>
      <c r="FH36" s="109">
        <v>369.97469522908699</v>
      </c>
      <c r="FI36" s="109">
        <v>362.70393508468499</v>
      </c>
      <c r="FJ36" s="109">
        <v>84.395685541096896</v>
      </c>
      <c r="FK36" s="109">
        <v>5.9151953864125903E-2</v>
      </c>
      <c r="FL36" s="109">
        <v>198.11496275442099</v>
      </c>
      <c r="FM36" s="109">
        <v>13279.0023823554</v>
      </c>
      <c r="FN36" s="109">
        <v>9883.1700584258397</v>
      </c>
      <c r="FO36" s="109">
        <v>3395.8323239296201</v>
      </c>
      <c r="FP36" s="109">
        <v>39.598595331161697</v>
      </c>
      <c r="FQ36" s="109">
        <v>22.230654887668901</v>
      </c>
      <c r="FR36" s="109">
        <v>3429.6026854511401</v>
      </c>
      <c r="FS36" s="109">
        <v>293.290353164679</v>
      </c>
      <c r="FT36" s="109">
        <v>605.334312571856</v>
      </c>
      <c r="FU36" s="109">
        <v>119.63122875245899</v>
      </c>
      <c r="FV36" s="109">
        <v>128.516306197853</v>
      </c>
      <c r="FW36" s="109">
        <v>1518.3593525035101</v>
      </c>
      <c r="FX36" s="109">
        <v>0.20272438209223601</v>
      </c>
      <c r="FY36" s="109">
        <v>548.22251796113198</v>
      </c>
      <c r="FZ36" s="109">
        <v>387.64735438780298</v>
      </c>
      <c r="GA36" s="109">
        <v>1435.14838811554</v>
      </c>
      <c r="GB36" s="109">
        <v>37.868691316545103</v>
      </c>
      <c r="GC36" s="109">
        <v>3.9998759878084097E-3</v>
      </c>
      <c r="GD36" s="109">
        <v>27555.791903861598</v>
      </c>
      <c r="GE36" s="109">
        <v>4983.5052164834697</v>
      </c>
      <c r="GF36" s="109">
        <v>429.00287497037198</v>
      </c>
      <c r="GG36" s="109">
        <v>27.4186964714137</v>
      </c>
      <c r="GH36" s="109">
        <v>86.105323641051797</v>
      </c>
      <c r="GI36" s="109">
        <v>2019.9659402535599</v>
      </c>
      <c r="GJ36" s="109">
        <v>199.12097146331399</v>
      </c>
      <c r="GK36" s="109">
        <v>9.3576807106261692E-3</v>
      </c>
      <c r="GL36" s="109">
        <v>0.332777202586716</v>
      </c>
      <c r="GM36" s="109">
        <v>6.8244706793598106E-2</v>
      </c>
      <c r="GN36" s="109">
        <v>1706.2749942169901</v>
      </c>
      <c r="GO36" s="109">
        <v>18219.429830861402</v>
      </c>
      <c r="GP36" s="109">
        <v>232.72225793787399</v>
      </c>
      <c r="GQ36" s="109">
        <v>1057.57796449435</v>
      </c>
      <c r="GS36" s="30">
        <f t="shared" si="1"/>
        <v>0</v>
      </c>
      <c r="GT36" s="45">
        <f t="shared" si="2"/>
        <v>-4.9154747355392637E-5</v>
      </c>
      <c r="GU36" s="45">
        <f t="shared" si="3"/>
        <v>-1.0911186883344297E-5</v>
      </c>
      <c r="GV36" s="45">
        <f t="shared" si="4"/>
        <v>-2.173852303445471E-4</v>
      </c>
      <c r="GW36" s="45">
        <f t="shared" si="5"/>
        <v>-4.2276160196229914E-4</v>
      </c>
      <c r="GX36" s="45">
        <f t="shared" si="6"/>
        <v>-5.129275930670147E-4</v>
      </c>
      <c r="GY36" s="45">
        <f t="shared" si="7"/>
        <v>-1.8769971546890084E-5</v>
      </c>
      <c r="GZ36" s="45">
        <f t="shared" si="8"/>
        <v>-2.0374741007836907E-4</v>
      </c>
      <c r="HA36" s="45">
        <f t="shared" si="9"/>
        <v>-1.3253059195540125E-5</v>
      </c>
      <c r="HB36" s="45">
        <f t="shared" si="10"/>
        <v>-9.5822764083352204E-5</v>
      </c>
      <c r="HC36" s="45">
        <f t="shared" si="11"/>
        <v>1.0424723279021143E-5</v>
      </c>
      <c r="HD36" s="45">
        <f t="shared" si="12"/>
        <v>-5.2715660116141858E-4</v>
      </c>
      <c r="HE36" s="45">
        <f t="shared" si="13"/>
        <v>-1.747556694659879E-5</v>
      </c>
      <c r="HF36" s="45">
        <f t="shared" si="14"/>
        <v>-2.5249070243777722E-5</v>
      </c>
      <c r="HG36" s="45">
        <f t="shared" si="15"/>
        <v>3.9763424264694654E-6</v>
      </c>
      <c r="HH36" s="45">
        <f t="shared" si="16"/>
        <v>-1.4288427365449248E-4</v>
      </c>
      <c r="HI36" s="45">
        <f t="shared" si="17"/>
        <v>5.2346351414891862E-6</v>
      </c>
      <c r="HJ36" s="45">
        <f t="shared" si="18"/>
        <v>-5.8903431858603767E-6</v>
      </c>
      <c r="HK36" s="45">
        <f t="shared" si="19"/>
        <v>-1.2719745116686696E-5</v>
      </c>
      <c r="HL36" s="45">
        <f t="shared" si="20"/>
        <v>-2.6500754958810435E-4</v>
      </c>
      <c r="HM36" s="45">
        <f t="shared" si="21"/>
        <v>2.4160157944248096E-6</v>
      </c>
      <c r="HN36" s="45">
        <f t="shared" si="22"/>
        <v>-1.3077358137685221E-6</v>
      </c>
      <c r="HO36" s="45">
        <f t="shared" si="23"/>
        <v>-3.2889847665570877E-5</v>
      </c>
      <c r="HP36" s="45">
        <f t="shared" si="24"/>
        <v>3.4392886945102607E-5</v>
      </c>
      <c r="HQ36" s="45">
        <f t="shared" si="25"/>
        <v>1.0857784527924108E-4</v>
      </c>
      <c r="HR36" s="45">
        <f t="shared" si="26"/>
        <v>-4.5543102980093217E-5</v>
      </c>
      <c r="HS36" s="45">
        <f t="shared" si="27"/>
        <v>-1.3225094681236897E-3</v>
      </c>
      <c r="HT36" s="45">
        <f t="shared" si="28"/>
        <v>-1.6197853625662308E-4</v>
      </c>
      <c r="HU36" s="45">
        <f t="shared" si="29"/>
        <v>-6.1532606612155587E-5</v>
      </c>
      <c r="HV36" s="45">
        <f t="shared" si="30"/>
        <v>-7.34204196893741E-5</v>
      </c>
      <c r="HW36" s="45">
        <f t="shared" si="31"/>
        <v>1.3205854211122584E-5</v>
      </c>
      <c r="HX36" s="45">
        <f t="shared" si="32"/>
        <v>-1.2681415187712174E-4</v>
      </c>
      <c r="HY36" s="45">
        <f t="shared" si="33"/>
        <v>-3.5534535338594447E-5</v>
      </c>
      <c r="HZ36" s="45">
        <f t="shared" si="34"/>
        <v>-1.7036566643107987E-3</v>
      </c>
      <c r="IA36" s="45">
        <f t="shared" si="35"/>
        <v>-1.2602676360705624E-5</v>
      </c>
      <c r="IB36" s="45">
        <f t="shared" si="36"/>
        <v>0.24610002412451396</v>
      </c>
      <c r="IC36" s="45">
        <f t="shared" si="37"/>
        <v>-1.8001593150348976E-5</v>
      </c>
      <c r="ID36" s="45">
        <f t="shared" si="38"/>
        <v>-4.3604338142739623E-5</v>
      </c>
      <c r="IE36" s="45">
        <f t="shared" si="39"/>
        <v>9.8735308191009691E-9</v>
      </c>
      <c r="IF36" s="45">
        <f t="shared" si="40"/>
        <v>-7.8655802120696145E-4</v>
      </c>
      <c r="IG36" s="45">
        <f t="shared" si="41"/>
        <v>-3.100304789760075E-5</v>
      </c>
      <c r="IH36" s="45">
        <f t="shared" si="42"/>
        <v>1.9311848909397396E-5</v>
      </c>
      <c r="II36" s="45">
        <f t="shared" si="43"/>
        <v>-6.1703651590297586E-6</v>
      </c>
      <c r="IJ36" s="45">
        <f t="shared" si="44"/>
        <v>5.5220034572380061E-6</v>
      </c>
      <c r="IK36" s="45">
        <f t="shared" si="45"/>
        <v>1.6101644664706336E-5</v>
      </c>
      <c r="IL36" s="45">
        <f t="shared" si="46"/>
        <v>4.7391481521173228E-6</v>
      </c>
      <c r="IM36" s="45">
        <f t="shared" si="47"/>
        <v>-7.0368456231449317E-6</v>
      </c>
      <c r="IN36" s="45">
        <f t="shared" si="48"/>
        <v>-4.0562998968578488E-5</v>
      </c>
      <c r="IO36" s="45">
        <f t="shared" si="49"/>
        <v>1.741318708400008E-5</v>
      </c>
      <c r="IP36" s="45">
        <f t="shared" si="50"/>
        <v>-6.1001648074548108E-5</v>
      </c>
      <c r="IQ36" s="45">
        <f t="shared" si="51"/>
        <v>0</v>
      </c>
      <c r="IR36" s="45">
        <f t="shared" si="52"/>
        <v>-7.4712828690617846E-6</v>
      </c>
      <c r="IS36" s="45">
        <f t="shared" si="53"/>
        <v>-2.5559777425793226E-5</v>
      </c>
      <c r="IT36" s="45">
        <f t="shared" si="54"/>
        <v>-2.4626093149130117E-5</v>
      </c>
      <c r="IU36" s="45">
        <f t="shared" si="55"/>
        <v>0</v>
      </c>
      <c r="IV36" s="45">
        <f t="shared" si="56"/>
        <v>-9.8753666100719679E-7</v>
      </c>
      <c r="IW36" s="45">
        <f t="shared" si="57"/>
        <v>1.5338570749300809E-5</v>
      </c>
      <c r="IX36" s="45">
        <f t="shared" si="58"/>
        <v>1.5211005660270306E-6</v>
      </c>
      <c r="IY36" s="45">
        <f t="shared" si="59"/>
        <v>-3.9717174901941409E-7</v>
      </c>
      <c r="IZ36" s="45">
        <f t="shared" si="60"/>
        <v>0</v>
      </c>
      <c r="JA36" s="45">
        <f t="shared" si="61"/>
        <v>1.4262301636070592E-6</v>
      </c>
      <c r="JB36" s="45">
        <f t="shared" si="62"/>
        <v>1.3534775301733043E-6</v>
      </c>
      <c r="JC36" s="45">
        <f t="shared" si="63"/>
        <v>-1.7036871198327188E-6</v>
      </c>
      <c r="JD36" s="45">
        <f t="shared" si="64"/>
        <v>-1.1487539580594276E-4</v>
      </c>
      <c r="JE36" s="45">
        <f t="shared" si="65"/>
        <v>-3.5763127629994488E-6</v>
      </c>
      <c r="JF36" s="45">
        <f t="shared" si="66"/>
        <v>-3.6002374926604277E-4</v>
      </c>
      <c r="JG36" s="45">
        <f t="shared" si="67"/>
        <v>-3.4563736264085362E-6</v>
      </c>
    </row>
    <row r="37" spans="1:267" x14ac:dyDescent="0.25">
      <c r="A37" s="22" t="s">
        <v>36</v>
      </c>
      <c r="B37" s="109">
        <v>11004.864441</v>
      </c>
      <c r="C37" s="109">
        <v>3829.0823286</v>
      </c>
      <c r="D37" s="109">
        <v>17178.701549000001</v>
      </c>
      <c r="E37" s="109">
        <v>5502.8656548999998</v>
      </c>
      <c r="F37" s="109">
        <v>3612.5838041000002</v>
      </c>
      <c r="G37" s="109">
        <v>25395.857134000002</v>
      </c>
      <c r="H37" s="109">
        <v>15050.903735</v>
      </c>
      <c r="I37" s="109">
        <v>53.70668689</v>
      </c>
      <c r="J37" s="109">
        <v>9.6904791906999996</v>
      </c>
      <c r="K37" s="109">
        <v>2.2514384500000002</v>
      </c>
      <c r="L37" s="109">
        <v>0.1850720387</v>
      </c>
      <c r="M37" s="109">
        <v>70.781687238000004</v>
      </c>
      <c r="N37" s="109">
        <v>1.5601243900000001E-2</v>
      </c>
      <c r="O37" s="109">
        <v>2.3782261143999999</v>
      </c>
      <c r="P37" s="109">
        <v>0.11910094559999999</v>
      </c>
      <c r="Q37" s="109">
        <v>5.1920959400000001E-2</v>
      </c>
      <c r="R37" s="109">
        <v>4.7513394880000002</v>
      </c>
      <c r="S37" s="109">
        <v>8.4112150000000003</v>
      </c>
      <c r="T37" s="109">
        <v>0.466136473</v>
      </c>
      <c r="U37" s="109">
        <v>0.3392414607</v>
      </c>
      <c r="V37" s="109">
        <v>7.1515076329999996</v>
      </c>
      <c r="W37" s="109">
        <v>0.78200915000000004</v>
      </c>
      <c r="Y37" s="109">
        <v>1.2594167E-3</v>
      </c>
      <c r="Z37" s="109">
        <v>6.4999999999999997E-3</v>
      </c>
      <c r="AA37" s="109">
        <v>87.731149904000006</v>
      </c>
      <c r="AB37" s="109">
        <v>188.64381</v>
      </c>
      <c r="AD37" s="109">
        <v>0.15292413530000001</v>
      </c>
      <c r="AF37" s="109">
        <v>5.3335383497000004</v>
      </c>
      <c r="AG37" s="109">
        <v>0.373</v>
      </c>
      <c r="AH37" s="109">
        <v>4.7143321215</v>
      </c>
      <c r="AI37" s="109">
        <v>20.236914706</v>
      </c>
      <c r="AJ37" s="109">
        <v>2631.8551883999999</v>
      </c>
      <c r="AK37" s="109">
        <v>10.617498707999999</v>
      </c>
      <c r="AL37" s="109">
        <v>6.9423627824</v>
      </c>
      <c r="AM37" s="109">
        <v>8.2230451841000001</v>
      </c>
      <c r="AN37" s="109">
        <v>0.17597560600000001</v>
      </c>
      <c r="AQ37" s="109">
        <v>513.64840019999997</v>
      </c>
      <c r="AS37" s="109">
        <v>1.2491339769000001</v>
      </c>
      <c r="AT37" s="109">
        <v>3.3699420753</v>
      </c>
      <c r="AU37" s="109">
        <v>104.52563005</v>
      </c>
      <c r="AV37" s="109">
        <v>5.02355196E-2</v>
      </c>
      <c r="AZ37" s="109">
        <v>1.3923E-5</v>
      </c>
      <c r="BA37" s="109">
        <v>2.97657E-4</v>
      </c>
      <c r="BB37" s="109">
        <v>3.0488869999999998E-4</v>
      </c>
      <c r="BD37" s="109">
        <v>21.305226246</v>
      </c>
      <c r="BF37" s="109">
        <v>0.124</v>
      </c>
      <c r="BG37" s="109">
        <v>3.3465069894999999</v>
      </c>
      <c r="BI37" s="109">
        <v>29.620284040000001</v>
      </c>
      <c r="BJ37" s="109">
        <v>28.731676271000001</v>
      </c>
      <c r="BK37" s="109">
        <v>25.873896547000001</v>
      </c>
      <c r="BL37" s="109">
        <v>143.95067800000001</v>
      </c>
      <c r="BM37" s="109">
        <v>1.1367369541000001</v>
      </c>
      <c r="BN37" s="109">
        <v>190.90294082</v>
      </c>
      <c r="BO37" s="109">
        <v>5.338602E-4</v>
      </c>
      <c r="BQ37" s="109" t="s">
        <v>36</v>
      </c>
      <c r="BR37" s="109">
        <v>7.6498237891907301</v>
      </c>
      <c r="BS37" s="109">
        <v>76.599906511316206</v>
      </c>
      <c r="BT37" s="109">
        <v>0</v>
      </c>
      <c r="BU37" s="109">
        <v>9.6898324514697105</v>
      </c>
      <c r="BV37" s="109">
        <v>0.123999620926271</v>
      </c>
      <c r="BW37" s="109">
        <v>2.2514393511797399</v>
      </c>
      <c r="BX37" s="109">
        <v>72.225095393946503</v>
      </c>
      <c r="BY37" s="109">
        <v>53.705407816255203</v>
      </c>
      <c r="BZ37" s="109">
        <v>52.479552920091301</v>
      </c>
      <c r="CA37" s="109">
        <v>137.18099230940001</v>
      </c>
      <c r="CB37" s="109">
        <v>7.5879184357104598E-2</v>
      </c>
      <c r="CC37" s="109">
        <v>0.109192183314318</v>
      </c>
      <c r="CD37" s="109">
        <v>70.776663650711598</v>
      </c>
      <c r="CE37" s="109">
        <v>5.3383872324614897E-4</v>
      </c>
      <c r="CF37" s="109">
        <v>4.9924111931965304E-3</v>
      </c>
      <c r="CG37" s="109">
        <v>1.06088141228084E-2</v>
      </c>
      <c r="CH37" s="109">
        <v>1.25938481324095E-3</v>
      </c>
      <c r="CI37" s="109">
        <v>2.37823227927736</v>
      </c>
      <c r="CJ37" s="109">
        <v>2.85836397912223E-2</v>
      </c>
      <c r="CK37" s="109">
        <v>9.0515005329673701E-2</v>
      </c>
      <c r="CL37" s="109">
        <v>5.1918180697775498E-2</v>
      </c>
      <c r="CM37" s="109">
        <v>3.3464882877031799</v>
      </c>
      <c r="CN37" s="109">
        <v>78370.884837262594</v>
      </c>
      <c r="CO37" s="109">
        <v>4.7513402338614403</v>
      </c>
      <c r="CP37" s="109">
        <v>0</v>
      </c>
      <c r="CQ37" s="109">
        <v>0.13515348218720499</v>
      </c>
      <c r="CR37" s="109">
        <v>0.330891770938672</v>
      </c>
      <c r="CS37" s="109">
        <v>8.4113051761873194</v>
      </c>
      <c r="CT37" s="109">
        <v>0.33924514257233002</v>
      </c>
      <c r="CU37" s="109">
        <v>20.236861907825801</v>
      </c>
      <c r="CV37" s="109">
        <v>7.1515364329792197</v>
      </c>
      <c r="CW37" s="109">
        <v>1.2491249813357499</v>
      </c>
      <c r="CX37" s="109">
        <v>8.2230440997166898</v>
      </c>
      <c r="CY37" s="109">
        <v>3.3699374989665798</v>
      </c>
      <c r="CZ37" s="109">
        <v>11004.721910010399</v>
      </c>
      <c r="DA37" s="109">
        <v>0.78200782150697801</v>
      </c>
      <c r="DB37" s="109">
        <v>0</v>
      </c>
      <c r="DC37" s="109">
        <v>0.88861065273345596</v>
      </c>
      <c r="DD37" s="109">
        <v>22.157829770113</v>
      </c>
      <c r="DE37" s="109">
        <v>1.4110022046219799</v>
      </c>
      <c r="DF37" s="109">
        <v>3.2782949453529303E-2</v>
      </c>
      <c r="DG37" s="109">
        <v>5.0452951162111104</v>
      </c>
      <c r="DH37" s="109">
        <v>8.4758770813009504E-2</v>
      </c>
      <c r="DI37" s="109">
        <v>404.458532344373</v>
      </c>
      <c r="DJ37" s="109">
        <v>337.82304545389201</v>
      </c>
      <c r="DK37" s="109">
        <v>109.099761798721</v>
      </c>
      <c r="DL37" s="109">
        <v>25.874002468858802</v>
      </c>
      <c r="DM37" s="109">
        <v>62.008287317118899</v>
      </c>
      <c r="DN37" s="109">
        <v>6.49949268704836E-3</v>
      </c>
      <c r="DO37" s="109">
        <v>5.7030039073138896</v>
      </c>
      <c r="DP37" s="109">
        <v>87.727603379838897</v>
      </c>
      <c r="DQ37" s="109">
        <v>87.727603379838897</v>
      </c>
      <c r="DR37" s="109">
        <v>188.64398246764401</v>
      </c>
      <c r="DS37" s="109">
        <v>0</v>
      </c>
      <c r="DT37" s="109">
        <v>143.94934860893801</v>
      </c>
      <c r="DU37" s="109">
        <v>4.5426799831413997E-2</v>
      </c>
      <c r="DV37" s="109">
        <v>0.101827981867101</v>
      </c>
      <c r="DW37" s="109">
        <v>0</v>
      </c>
      <c r="DX37" s="109">
        <v>0</v>
      </c>
      <c r="DY37" s="109">
        <v>492.54853142251199</v>
      </c>
      <c r="DZ37" s="109">
        <v>17.12587605457</v>
      </c>
      <c r="EA37" s="109">
        <v>623.25664607532303</v>
      </c>
      <c r="EB37" s="109">
        <v>24.867410329877501</v>
      </c>
      <c r="EC37" s="109">
        <v>1.3867094304584999</v>
      </c>
      <c r="ED37" s="109">
        <v>3.94679864009546</v>
      </c>
      <c r="EE37" s="109">
        <v>0.37300021692378099</v>
      </c>
      <c r="EF37" s="109">
        <v>1.55572512928454</v>
      </c>
      <c r="EG37" s="109">
        <v>3.15863577459944</v>
      </c>
      <c r="EH37" s="109">
        <v>2641.63620426333</v>
      </c>
      <c r="EI37" s="109">
        <v>1.13674193423502</v>
      </c>
      <c r="EJ37" s="109">
        <v>10.616712084320801</v>
      </c>
      <c r="EK37" s="109">
        <v>3829.0844608591201</v>
      </c>
      <c r="EL37" s="109">
        <v>0</v>
      </c>
      <c r="EM37" s="109">
        <v>2.84636100753429</v>
      </c>
      <c r="EN37" s="109">
        <v>4.0959944490925002</v>
      </c>
      <c r="EO37" s="109">
        <v>18417.255436348802</v>
      </c>
      <c r="EP37" s="109">
        <v>15460.3734018911</v>
      </c>
      <c r="EQ37" s="109">
        <v>1717.8219435246399</v>
      </c>
      <c r="ER37" s="109">
        <v>17178.195345415701</v>
      </c>
      <c r="ES37" s="109">
        <v>0.28224437792332902</v>
      </c>
      <c r="ET37" s="109">
        <v>536.17472062219395</v>
      </c>
      <c r="EU37" s="109">
        <v>5.0236695551108199E-2</v>
      </c>
      <c r="EV37" s="109">
        <v>0</v>
      </c>
      <c r="EW37" s="109">
        <v>0</v>
      </c>
      <c r="EX37" s="109">
        <v>0</v>
      </c>
      <c r="EY37" s="109">
        <v>1.39225798596758E-5</v>
      </c>
      <c r="EZ37" s="109">
        <v>2.97671785625681E-4</v>
      </c>
      <c r="FA37" s="109">
        <v>3.0488818267492397E-4</v>
      </c>
      <c r="FB37" s="109">
        <v>0</v>
      </c>
      <c r="FC37" s="109">
        <v>21.3054889995915</v>
      </c>
      <c r="FD37" s="109">
        <v>58.298901481494902</v>
      </c>
      <c r="FE37" s="109">
        <v>6678.8001143517304</v>
      </c>
      <c r="FF37" s="109">
        <v>147.27026373292099</v>
      </c>
      <c r="FG37" s="109">
        <v>94.292760746340505</v>
      </c>
      <c r="FH37" s="109">
        <v>123.289251141498</v>
      </c>
      <c r="FI37" s="109">
        <v>65.160166647063093</v>
      </c>
      <c r="FJ37" s="109">
        <v>54.510339583216101</v>
      </c>
      <c r="FK37" s="109">
        <v>5.6670460333637504E-3</v>
      </c>
      <c r="FL37" s="109">
        <v>69.267366077990104</v>
      </c>
      <c r="FM37" s="109">
        <v>5502.09955796756</v>
      </c>
      <c r="FN37" s="109">
        <v>3612.0415245289601</v>
      </c>
      <c r="FO37" s="109">
        <v>1890.0580334386</v>
      </c>
      <c r="FP37" s="109">
        <v>11.954942418554101</v>
      </c>
      <c r="FQ37" s="109">
        <v>3.3504559007258798</v>
      </c>
      <c r="FR37" s="109">
        <v>1320.31029906259</v>
      </c>
      <c r="FS37" s="109">
        <v>110.93286091039801</v>
      </c>
      <c r="FT37" s="109">
        <v>182.61958084932999</v>
      </c>
      <c r="FU37" s="109">
        <v>56.804378616379097</v>
      </c>
      <c r="FV37" s="109">
        <v>66.300189430882398</v>
      </c>
      <c r="FW37" s="109">
        <v>458.50084413157202</v>
      </c>
      <c r="FX37" s="109">
        <v>0.175831291456538</v>
      </c>
      <c r="FY37" s="109">
        <v>988.43671581212197</v>
      </c>
      <c r="FZ37" s="109">
        <v>142.59228982131501</v>
      </c>
      <c r="GA37" s="109">
        <v>620.05601441259705</v>
      </c>
      <c r="GB37" s="109">
        <v>26.530619564087502</v>
      </c>
      <c r="GC37" s="109">
        <v>0</v>
      </c>
      <c r="GD37" s="109">
        <v>25395.823594903301</v>
      </c>
      <c r="GE37" s="109">
        <v>3836.06377579946</v>
      </c>
      <c r="GF37" s="109">
        <v>190.903044988923</v>
      </c>
      <c r="GG37" s="109">
        <v>22.500919232766101</v>
      </c>
      <c r="GH37" s="109">
        <v>449.34260430479202</v>
      </c>
      <c r="GI37" s="109">
        <v>1109.0641308541101</v>
      </c>
      <c r="GJ37" s="109">
        <v>513.64501584021104</v>
      </c>
      <c r="GK37" s="109">
        <v>0</v>
      </c>
      <c r="GL37" s="109">
        <v>0</v>
      </c>
      <c r="GM37" s="109">
        <v>1.3574124919211601</v>
      </c>
      <c r="GN37" s="109">
        <v>1199.47810818413</v>
      </c>
      <c r="GO37" s="109">
        <v>15050.822428908001</v>
      </c>
      <c r="GP37" s="109">
        <v>104.524953118534</v>
      </c>
      <c r="GQ37" s="109">
        <v>387.46087647463702</v>
      </c>
      <c r="GS37" s="30">
        <f t="shared" si="1"/>
        <v>0</v>
      </c>
      <c r="GT37" s="45">
        <f t="shared" si="2"/>
        <v>-1.2951635194099117E-5</v>
      </c>
      <c r="GU37" s="45">
        <f t="shared" si="3"/>
        <v>5.5685904275047129E-7</v>
      </c>
      <c r="GV37" s="45">
        <f t="shared" si="4"/>
        <v>-2.9466929316884523E-5</v>
      </c>
      <c r="GW37" s="45">
        <f t="shared" si="5"/>
        <v>-1.3921781495020792E-4</v>
      </c>
      <c r="GX37" s="45">
        <f t="shared" si="6"/>
        <v>-1.5010850971116049E-4</v>
      </c>
      <c r="GY37" s="45">
        <f t="shared" si="7"/>
        <v>-1.3206522829359971E-6</v>
      </c>
      <c r="GZ37" s="45">
        <f t="shared" si="8"/>
        <v>-5.4020737512256484E-6</v>
      </c>
      <c r="HA37" s="45">
        <f t="shared" si="9"/>
        <v>-2.3815912298163881E-5</v>
      </c>
      <c r="HB37" s="45">
        <f t="shared" si="10"/>
        <v>-6.6739654207173486E-5</v>
      </c>
      <c r="HC37" s="45">
        <f t="shared" si="11"/>
        <v>4.0026843270829954E-7</v>
      </c>
      <c r="HD37" s="45">
        <f t="shared" si="12"/>
        <v>-3.625769630634602E-6</v>
      </c>
      <c r="HE37" s="45">
        <f t="shared" si="13"/>
        <v>-7.0972980221767481E-5</v>
      </c>
      <c r="HF37" s="45">
        <f t="shared" si="14"/>
        <v>-1.1911867534005407E-6</v>
      </c>
      <c r="HG37" s="45">
        <f t="shared" si="15"/>
        <v>2.5922166621717648E-6</v>
      </c>
      <c r="HH37" s="45">
        <f t="shared" si="16"/>
        <v>-1.9315372286929509E-5</v>
      </c>
      <c r="HI37" s="45">
        <f t="shared" si="17"/>
        <v>-5.3517929110197845E-5</v>
      </c>
      <c r="HJ37" s="45">
        <f t="shared" si="18"/>
        <v>1.5697919335155714E-7</v>
      </c>
      <c r="HK37" s="45">
        <f t="shared" si="19"/>
        <v>1.0720946655043538E-5</v>
      </c>
      <c r="HL37" s="45">
        <f t="shared" si="20"/>
        <v>-1.9569349194227816E-4</v>
      </c>
      <c r="HM37" s="45">
        <f t="shared" si="21"/>
        <v>1.0853249842816614E-5</v>
      </c>
      <c r="HN37" s="45">
        <f t="shared" si="22"/>
        <v>4.0271199721891814E-6</v>
      </c>
      <c r="HO37" s="45">
        <f t="shared" si="23"/>
        <v>-1.6988203041291127E-6</v>
      </c>
      <c r="HP37" s="45">
        <f t="shared" si="24"/>
        <v>0</v>
      </c>
      <c r="HQ37" s="45">
        <f t="shared" si="25"/>
        <v>-2.5318672564873061E-5</v>
      </c>
      <c r="HR37" s="45">
        <f t="shared" si="26"/>
        <v>-7.8048146406109901E-5</v>
      </c>
      <c r="HS37" s="45">
        <f t="shared" si="27"/>
        <v>-4.0424913670800209E-5</v>
      </c>
      <c r="HT37" s="45">
        <f t="shared" si="28"/>
        <v>9.1425021582339068E-7</v>
      </c>
      <c r="HU37" s="45">
        <f t="shared" si="29"/>
        <v>0</v>
      </c>
      <c r="HV37" s="45">
        <f t="shared" si="30"/>
        <v>-1.5089626740424608E-5</v>
      </c>
      <c r="HW37" s="45">
        <f t="shared" si="31"/>
        <v>0</v>
      </c>
      <c r="HX37" s="45">
        <f t="shared" si="32"/>
        <v>-5.6771216507631418E-6</v>
      </c>
      <c r="HY37" s="45">
        <f t="shared" si="33"/>
        <v>5.8156509649724422E-7</v>
      </c>
      <c r="HZ37" s="45">
        <f t="shared" si="34"/>
        <v>6.1052940773778184E-6</v>
      </c>
      <c r="IA37" s="45">
        <f t="shared" si="35"/>
        <v>-2.6090031492421161E-6</v>
      </c>
      <c r="IB37" s="45">
        <f t="shared" si="36"/>
        <v>3.7163959120700609E-3</v>
      </c>
      <c r="IC37" s="45">
        <f t="shared" si="37"/>
        <v>-7.4087475857753942E-5</v>
      </c>
      <c r="ID37" s="45">
        <f t="shared" si="38"/>
        <v>-1.0552276564918045E-6</v>
      </c>
      <c r="IE37" s="45">
        <f t="shared" si="39"/>
        <v>-1.3187125766421744E-7</v>
      </c>
      <c r="IF37" s="45">
        <f t="shared" si="40"/>
        <v>-8.200826622640192E-4</v>
      </c>
      <c r="IG37" s="45">
        <f t="shared" si="41"/>
        <v>0</v>
      </c>
      <c r="IH37" s="45">
        <f t="shared" si="42"/>
        <v>0</v>
      </c>
      <c r="II37" s="45">
        <f t="shared" si="43"/>
        <v>-6.5888646545121369E-6</v>
      </c>
      <c r="IJ37" s="45">
        <f t="shared" si="44"/>
        <v>0</v>
      </c>
      <c r="IK37" s="45">
        <f t="shared" si="45"/>
        <v>-7.2014406913201612E-6</v>
      </c>
      <c r="IL37" s="45">
        <f t="shared" si="46"/>
        <v>-1.3579857807516897E-6</v>
      </c>
      <c r="IM37" s="45">
        <f t="shared" si="47"/>
        <v>-6.4762246893850578E-6</v>
      </c>
      <c r="IN37" s="45">
        <f t="shared" si="48"/>
        <v>2.3408757738782033E-5</v>
      </c>
      <c r="IO37" s="45">
        <f t="shared" si="49"/>
        <v>0</v>
      </c>
      <c r="IP37" s="45">
        <f t="shared" si="50"/>
        <v>0</v>
      </c>
      <c r="IQ37" s="45">
        <f t="shared" si="51"/>
        <v>0</v>
      </c>
      <c r="IR37" s="45">
        <f t="shared" si="52"/>
        <v>-3.0175991108237156E-5</v>
      </c>
      <c r="IS37" s="45">
        <f t="shared" si="53"/>
        <v>4.9673367940266685E-5</v>
      </c>
      <c r="IT37" s="45">
        <f t="shared" si="54"/>
        <v>-1.6967669710496642E-6</v>
      </c>
      <c r="IU37" s="45">
        <f t="shared" si="55"/>
        <v>0</v>
      </c>
      <c r="IV37" s="45">
        <f t="shared" si="56"/>
        <v>1.2332823339482856E-5</v>
      </c>
      <c r="IW37" s="45">
        <f t="shared" si="57"/>
        <v>0</v>
      </c>
      <c r="IX37" s="45">
        <f t="shared" si="58"/>
        <v>-3.0570462016436234E-6</v>
      </c>
      <c r="IY37" s="45">
        <f t="shared" si="59"/>
        <v>-5.5884529387636088E-6</v>
      </c>
      <c r="IZ37" s="45">
        <f t="shared" si="60"/>
        <v>0</v>
      </c>
      <c r="JA37" s="45">
        <f t="shared" si="61"/>
        <v>-1.544905480407528E-7</v>
      </c>
      <c r="JB37" s="45">
        <f t="shared" si="62"/>
        <v>-2.5963634348361239E-7</v>
      </c>
      <c r="JC37" s="45">
        <f t="shared" si="63"/>
        <v>4.0937729888507958E-6</v>
      </c>
      <c r="JD37" s="45">
        <f t="shared" si="64"/>
        <v>-9.2350455063552763E-6</v>
      </c>
      <c r="JE37" s="45">
        <f t="shared" si="65"/>
        <v>4.3810795470007538E-6</v>
      </c>
      <c r="JF37" s="45">
        <f t="shared" si="66"/>
        <v>5.4566431797587838E-7</v>
      </c>
      <c r="JG37" s="45">
        <f t="shared" si="67"/>
        <v>-4.0229172077314716E-5</v>
      </c>
    </row>
    <row r="38" spans="1:267" x14ac:dyDescent="0.25">
      <c r="A38" s="22" t="s">
        <v>37</v>
      </c>
      <c r="B38" s="109">
        <v>13470.576262</v>
      </c>
      <c r="C38" s="109">
        <v>672.15905379000003</v>
      </c>
      <c r="D38" s="109">
        <v>8509.1543526999994</v>
      </c>
      <c r="E38" s="109">
        <v>4525.8103080000001</v>
      </c>
      <c r="F38" s="109">
        <v>3597.9826813</v>
      </c>
      <c r="G38" s="109">
        <v>1452.6276264999999</v>
      </c>
      <c r="H38" s="109">
        <v>7989.7382954000004</v>
      </c>
      <c r="I38" s="109">
        <v>181.56073470000001</v>
      </c>
      <c r="J38" s="109">
        <v>11.749709243</v>
      </c>
      <c r="K38" s="109">
        <v>0.1602700648</v>
      </c>
      <c r="L38" s="109">
        <v>6.3153941699999994E-2</v>
      </c>
      <c r="M38" s="109">
        <v>22.31727905</v>
      </c>
      <c r="N38" s="109">
        <v>1.7465749E-3</v>
      </c>
      <c r="O38" s="109">
        <v>0.2200692202</v>
      </c>
      <c r="P38" s="109">
        <v>4.16794838E-2</v>
      </c>
      <c r="Q38" s="109">
        <v>0.95784278389999999</v>
      </c>
      <c r="R38" s="109">
        <v>5.7378170420999997</v>
      </c>
      <c r="S38" s="109">
        <v>6.9132575750000003</v>
      </c>
      <c r="T38" s="109">
        <v>0.86960463369999996</v>
      </c>
      <c r="U38" s="109">
        <v>0.61663132669999998</v>
      </c>
      <c r="V38" s="109">
        <v>22.543962124</v>
      </c>
      <c r="W38" s="109">
        <v>0.25377825799999998</v>
      </c>
      <c r="X38" s="109">
        <v>5.0571999999999998E-4</v>
      </c>
      <c r="Y38" s="109">
        <v>1.3820243E-3</v>
      </c>
      <c r="Z38" s="109">
        <v>1.3467900000000001E-3</v>
      </c>
      <c r="AA38" s="109">
        <v>208.29130559999999</v>
      </c>
      <c r="AB38" s="109">
        <v>175.36550133</v>
      </c>
      <c r="AC38" s="109">
        <v>1.3632823000000001E-3</v>
      </c>
      <c r="AD38" s="109">
        <v>3.5038372300000002E-2</v>
      </c>
      <c r="AF38" s="109">
        <v>1.2321144803999999</v>
      </c>
      <c r="AH38" s="109">
        <v>4.2287432810999999</v>
      </c>
      <c r="AI38" s="109">
        <v>10.338460705999999</v>
      </c>
      <c r="AJ38" s="109">
        <v>1660.5146267</v>
      </c>
      <c r="AK38" s="109">
        <v>4.3935200523000004</v>
      </c>
      <c r="AL38" s="109">
        <v>0.6982893214</v>
      </c>
      <c r="AM38" s="109">
        <v>5.5166886320000001</v>
      </c>
      <c r="AN38" s="109">
        <v>0.68740886000000001</v>
      </c>
      <c r="AQ38" s="109">
        <v>33.225677988999998</v>
      </c>
      <c r="AR38" s="109">
        <v>5.0221935000000001E-3</v>
      </c>
      <c r="AS38" s="109">
        <v>8.8924803400000002E-2</v>
      </c>
      <c r="AT38" s="109">
        <v>0.78773971769999995</v>
      </c>
      <c r="AU38" s="109">
        <v>52.517412432</v>
      </c>
      <c r="AV38" s="109">
        <v>1.0494085793000001</v>
      </c>
      <c r="AW38" s="109">
        <v>2.9285123E-3</v>
      </c>
      <c r="AX38" s="109">
        <v>3.0906990000000001E-4</v>
      </c>
      <c r="AZ38" s="109">
        <v>8.7534479999999996E-4</v>
      </c>
      <c r="BA38" s="109">
        <v>1.7803111999999999E-2</v>
      </c>
      <c r="BB38" s="109">
        <v>1.2639539700000001E-2</v>
      </c>
      <c r="BD38" s="109">
        <v>0.80254284519999997</v>
      </c>
      <c r="BE38" s="109">
        <v>0.83740999999999999</v>
      </c>
      <c r="BF38" s="109">
        <v>2.5050505000000002E-3</v>
      </c>
      <c r="BG38" s="109">
        <v>1.15880753</v>
      </c>
      <c r="BI38" s="109">
        <v>34.617296056999997</v>
      </c>
      <c r="BJ38" s="109">
        <v>33.578779308999998</v>
      </c>
      <c r="BK38" s="109">
        <v>12.420103348</v>
      </c>
      <c r="BL38" s="109">
        <v>26.291500824</v>
      </c>
      <c r="BM38" s="109">
        <v>0.46883144399999999</v>
      </c>
      <c r="BN38" s="109">
        <v>77.844286823999994</v>
      </c>
      <c r="BO38" s="109">
        <v>2.0135675799999999E-2</v>
      </c>
      <c r="BQ38" s="109" t="s">
        <v>37</v>
      </c>
      <c r="BR38" s="109">
        <v>5.1547310894522997</v>
      </c>
      <c r="BS38" s="109">
        <v>84.572086349628194</v>
      </c>
      <c r="BT38" s="109">
        <v>0.83740756081174605</v>
      </c>
      <c r="BU38" s="109">
        <v>11.749721068297401</v>
      </c>
      <c r="BV38" s="109">
        <v>2.5049842755336602E-3</v>
      </c>
      <c r="BW38" s="109">
        <v>0.16027038669940499</v>
      </c>
      <c r="BX38" s="109">
        <v>186.26757008675301</v>
      </c>
      <c r="BY38" s="109">
        <v>181.56007899031201</v>
      </c>
      <c r="BZ38" s="109">
        <v>28.741310442798301</v>
      </c>
      <c r="CA38" s="109">
        <v>667.55814341691803</v>
      </c>
      <c r="CB38" s="109">
        <v>2.5888301904242201E-2</v>
      </c>
      <c r="CC38" s="109">
        <v>3.72543261330378E-2</v>
      </c>
      <c r="CD38" s="109">
        <v>22.3170074587686</v>
      </c>
      <c r="CE38" s="109">
        <v>2.0135048032663701E-2</v>
      </c>
      <c r="CF38" s="109">
        <v>5.5890706027987504E-4</v>
      </c>
      <c r="CG38" s="109">
        <v>1.1876619840495599E-3</v>
      </c>
      <c r="CH38" s="109">
        <v>1.3818388605300899E-3</v>
      </c>
      <c r="CI38" s="109">
        <v>0.22007071288597699</v>
      </c>
      <c r="CJ38" s="109">
        <v>1.0002980793333199E-2</v>
      </c>
      <c r="CK38" s="109">
        <v>3.1675762529142198E-2</v>
      </c>
      <c r="CL38" s="109">
        <v>0.95782793384841303</v>
      </c>
      <c r="CM38" s="109">
        <v>1.15881302293689</v>
      </c>
      <c r="CN38" s="109">
        <v>65266.3718683771</v>
      </c>
      <c r="CO38" s="109">
        <v>5.7378093054106998</v>
      </c>
      <c r="CP38" s="109">
        <v>0</v>
      </c>
      <c r="CQ38" s="109">
        <v>0.25217353080793897</v>
      </c>
      <c r="CR38" s="109">
        <v>0.61739077213578197</v>
      </c>
      <c r="CS38" s="109">
        <v>6.9132417065923999</v>
      </c>
      <c r="CT38" s="109">
        <v>0.61662498162707602</v>
      </c>
      <c r="CU38" s="109">
        <v>10.338385643788699</v>
      </c>
      <c r="CV38" s="109">
        <v>22.5441145567662</v>
      </c>
      <c r="CW38" s="109">
        <v>8.8926846184626401E-2</v>
      </c>
      <c r="CX38" s="109">
        <v>5.5166578366948196</v>
      </c>
      <c r="CY38" s="109">
        <v>0.78772155073110595</v>
      </c>
      <c r="CZ38" s="109">
        <v>13470.050764772301</v>
      </c>
      <c r="DA38" s="109">
        <v>0.25375393115874501</v>
      </c>
      <c r="DB38" s="109">
        <v>5.0586251591461598E-4</v>
      </c>
      <c r="DC38" s="109">
        <v>1.03850211919288</v>
      </c>
      <c r="DD38" s="109">
        <v>25.895914835452601</v>
      </c>
      <c r="DE38" s="109">
        <v>1.6489964395354799</v>
      </c>
      <c r="DF38" s="109">
        <v>3.8313402448232503E-2</v>
      </c>
      <c r="DG38" s="109">
        <v>5.8964206308525897</v>
      </c>
      <c r="DH38" s="109">
        <v>9.9058743255234893E-2</v>
      </c>
      <c r="DI38" s="109">
        <v>136.947004950935</v>
      </c>
      <c r="DJ38" s="109">
        <v>311.02087827372401</v>
      </c>
      <c r="DK38" s="109">
        <v>28.228109567330101</v>
      </c>
      <c r="DL38" s="109">
        <v>12.4196983261327</v>
      </c>
      <c r="DM38" s="109">
        <v>117.780391475909</v>
      </c>
      <c r="DN38" s="109">
        <v>1.3467715594967899E-3</v>
      </c>
      <c r="DO38" s="109">
        <v>3.0646824382650601</v>
      </c>
      <c r="DP38" s="109">
        <v>208.27338720931999</v>
      </c>
      <c r="DQ38" s="109">
        <v>208.27338720931999</v>
      </c>
      <c r="DR38" s="109">
        <v>175.36649511197399</v>
      </c>
      <c r="DS38" s="109">
        <v>1.3634357616142199E-3</v>
      </c>
      <c r="DT38" s="109">
        <v>26.290932972635101</v>
      </c>
      <c r="DU38" s="109">
        <v>1.19712203374766E-2</v>
      </c>
      <c r="DV38" s="109">
        <v>2.1295349334303899E-2</v>
      </c>
      <c r="DW38" s="109">
        <v>0</v>
      </c>
      <c r="DX38" s="109">
        <v>0</v>
      </c>
      <c r="DY38" s="109">
        <v>87.783784988670206</v>
      </c>
      <c r="DZ38" s="109">
        <v>11.204563441584099</v>
      </c>
      <c r="EA38" s="109">
        <v>544.10905632306105</v>
      </c>
      <c r="EB38" s="109">
        <v>24.286212568757101</v>
      </c>
      <c r="EC38" s="109">
        <v>0.32034723901739898</v>
      </c>
      <c r="ED38" s="109">
        <v>0.91176613742731805</v>
      </c>
      <c r="EE38" s="109">
        <v>0</v>
      </c>
      <c r="EF38" s="109">
        <v>1.39542390295914</v>
      </c>
      <c r="EG38" s="109">
        <v>2.8331295829086698</v>
      </c>
      <c r="EH38" s="109">
        <v>1661.8892427957401</v>
      </c>
      <c r="EI38" s="109">
        <v>0.46883164227748603</v>
      </c>
      <c r="EJ38" s="109">
        <v>4.3934749969384397</v>
      </c>
      <c r="EK38" s="109">
        <v>672.15088137810801</v>
      </c>
      <c r="EL38" s="109">
        <v>0</v>
      </c>
      <c r="EM38" s="109">
        <v>0.28628599222870599</v>
      </c>
      <c r="EN38" s="109">
        <v>0.41197203795256698</v>
      </c>
      <c r="EO38" s="109">
        <v>10544.0551205101</v>
      </c>
      <c r="EP38" s="109">
        <v>7658.1719916841703</v>
      </c>
      <c r="EQ38" s="109">
        <v>850.90610431940502</v>
      </c>
      <c r="ER38" s="109">
        <v>8509.07809600357</v>
      </c>
      <c r="ES38" s="109">
        <v>3.9695869188346403E-2</v>
      </c>
      <c r="ET38" s="109">
        <v>129.94191083316099</v>
      </c>
      <c r="EU38" s="109">
        <v>1.04930964036915</v>
      </c>
      <c r="EV38" s="109">
        <v>2.9285094630810702E-3</v>
      </c>
      <c r="EW38" s="109">
        <v>3.0909123409227502E-4</v>
      </c>
      <c r="EX38" s="109">
        <v>0</v>
      </c>
      <c r="EY38" s="109">
        <v>8.7540172646152499E-4</v>
      </c>
      <c r="EZ38" s="109">
        <v>1.78022844547552E-2</v>
      </c>
      <c r="FA38" s="109">
        <v>1.26395150262815E-2</v>
      </c>
      <c r="FB38" s="109">
        <v>0</v>
      </c>
      <c r="FC38" s="109">
        <v>0.80245095424835799</v>
      </c>
      <c r="FD38" s="109">
        <v>11.9790318027745</v>
      </c>
      <c r="FE38" s="109">
        <v>1837.3132071677701</v>
      </c>
      <c r="FF38" s="109">
        <v>52.146407193681597</v>
      </c>
      <c r="FG38" s="109">
        <v>77.8917307070774</v>
      </c>
      <c r="FH38" s="109">
        <v>128.76818643937</v>
      </c>
      <c r="FI38" s="109">
        <v>33.357465217678801</v>
      </c>
      <c r="FJ38" s="109">
        <v>13.192623847396</v>
      </c>
      <c r="FK38" s="109">
        <v>1.77072631161229E-3</v>
      </c>
      <c r="FL38" s="109">
        <v>113.425819744043</v>
      </c>
      <c r="FM38" s="109">
        <v>4522.51652424037</v>
      </c>
      <c r="FN38" s="109">
        <v>3595.6431380071299</v>
      </c>
      <c r="FO38" s="109">
        <v>926.87338623323797</v>
      </c>
      <c r="FP38" s="109">
        <v>5.3689033670089303</v>
      </c>
      <c r="FQ38" s="109">
        <v>2.84110344262746</v>
      </c>
      <c r="FR38" s="109">
        <v>719.14773249116797</v>
      </c>
      <c r="FS38" s="109">
        <v>355.26945869365198</v>
      </c>
      <c r="FT38" s="109">
        <v>326.71862703858602</v>
      </c>
      <c r="FU38" s="109">
        <v>14.1425576673997</v>
      </c>
      <c r="FV38" s="109">
        <v>24.5215931392163</v>
      </c>
      <c r="FW38" s="109">
        <v>818.51005935944704</v>
      </c>
      <c r="FX38" s="109">
        <v>0.68687383558149595</v>
      </c>
      <c r="FY38" s="109">
        <v>157.76786695070899</v>
      </c>
      <c r="FZ38" s="109">
        <v>100.969941786956</v>
      </c>
      <c r="GA38" s="109">
        <v>793.95850926437402</v>
      </c>
      <c r="GB38" s="109">
        <v>3.4333868046760001</v>
      </c>
      <c r="GC38" s="109">
        <v>0</v>
      </c>
      <c r="GD38" s="109">
        <v>1452.62012355142</v>
      </c>
      <c r="GE38" s="109">
        <v>1181.66086207636</v>
      </c>
      <c r="GF38" s="109">
        <v>77.844177615019703</v>
      </c>
      <c r="GG38" s="109">
        <v>3.40005614069896E-2</v>
      </c>
      <c r="GH38" s="109">
        <v>1474.1085639821999</v>
      </c>
      <c r="GI38" s="109">
        <v>468.93485718594502</v>
      </c>
      <c r="GJ38" s="109">
        <v>33.223440584059297</v>
      </c>
      <c r="GK38" s="109">
        <v>0</v>
      </c>
      <c r="GL38" s="109">
        <v>5.02029826551364E-3</v>
      </c>
      <c r="GM38" s="109">
        <v>2.9994223901288</v>
      </c>
      <c r="GN38" s="109">
        <v>430.41542868671701</v>
      </c>
      <c r="GO38" s="109">
        <v>7987.18894977319</v>
      </c>
      <c r="GP38" s="109">
        <v>52.516195555415003</v>
      </c>
      <c r="GQ38" s="109">
        <v>313.59898500221698</v>
      </c>
      <c r="GS38" s="30">
        <f t="shared" si="1"/>
        <v>0</v>
      </c>
      <c r="GT38" s="45">
        <f t="shared" si="2"/>
        <v>-3.9010745901214655E-5</v>
      </c>
      <c r="GU38" s="45">
        <f t="shared" si="3"/>
        <v>-1.2158449471057041E-5</v>
      </c>
      <c r="GV38" s="45">
        <f t="shared" si="4"/>
        <v>-8.9617244286190796E-6</v>
      </c>
      <c r="GW38" s="45">
        <f t="shared" si="5"/>
        <v>-7.2777768741386225E-4</v>
      </c>
      <c r="GX38" s="45">
        <f t="shared" si="6"/>
        <v>-6.5023750809850111E-4</v>
      </c>
      <c r="GY38" s="45">
        <f t="shared" si="7"/>
        <v>-5.1650873514076696E-6</v>
      </c>
      <c r="GZ38" s="45">
        <f t="shared" si="8"/>
        <v>-3.1907748821738256E-4</v>
      </c>
      <c r="HA38" s="45">
        <f t="shared" si="9"/>
        <v>-3.6115170446291185E-6</v>
      </c>
      <c r="HB38" s="45">
        <f t="shared" si="10"/>
        <v>1.0064331939015484E-6</v>
      </c>
      <c r="HC38" s="45">
        <f t="shared" si="11"/>
        <v>2.0084811558178042E-6</v>
      </c>
      <c r="HD38" s="45">
        <f t="shared" si="12"/>
        <v>-1.7914420565753704E-4</v>
      </c>
      <c r="HE38" s="45">
        <f t="shared" si="13"/>
        <v>-1.2169549468420799E-5</v>
      </c>
      <c r="HF38" s="45">
        <f t="shared" si="14"/>
        <v>-3.3526592904618037E-6</v>
      </c>
      <c r="HG38" s="45">
        <f t="shared" si="15"/>
        <v>6.7828021366763624E-6</v>
      </c>
      <c r="HH38" s="45">
        <f t="shared" si="16"/>
        <v>-1.7765995571237561E-5</v>
      </c>
      <c r="HI38" s="45">
        <f t="shared" si="17"/>
        <v>-1.5503641971914654E-5</v>
      </c>
      <c r="HJ38" s="45">
        <f t="shared" si="18"/>
        <v>-1.3483680715347092E-6</v>
      </c>
      <c r="HK38" s="45">
        <f t="shared" si="19"/>
        <v>-2.2953589430482541E-6</v>
      </c>
      <c r="HL38" s="45">
        <f t="shared" si="20"/>
        <v>-4.6378267451682751E-5</v>
      </c>
      <c r="HM38" s="45">
        <f t="shared" si="21"/>
        <v>-1.0289897138246314E-5</v>
      </c>
      <c r="HN38" s="45">
        <f t="shared" si="22"/>
        <v>6.7615783490612345E-6</v>
      </c>
      <c r="HO38" s="45">
        <f t="shared" si="23"/>
        <v>-9.5858650172362417E-5</v>
      </c>
      <c r="HP38" s="45">
        <f t="shared" si="24"/>
        <v>2.818079463260308E-4</v>
      </c>
      <c r="HQ38" s="45">
        <f t="shared" si="25"/>
        <v>-1.3417960155266532E-4</v>
      </c>
      <c r="HR38" s="45">
        <f t="shared" si="26"/>
        <v>-1.3692188990226343E-5</v>
      </c>
      <c r="HS38" s="45">
        <f t="shared" si="27"/>
        <v>-8.6025629482611019E-5</v>
      </c>
      <c r="HT38" s="45">
        <f t="shared" si="28"/>
        <v>5.6669183302982345E-6</v>
      </c>
      <c r="HU38" s="45">
        <f t="shared" si="29"/>
        <v>1.1256774493430624E-4</v>
      </c>
      <c r="HV38" s="45">
        <f t="shared" si="30"/>
        <v>-3.0718225093131986E-5</v>
      </c>
      <c r="HW38" s="45">
        <f t="shared" si="31"/>
        <v>0</v>
      </c>
      <c r="HX38" s="45">
        <f t="shared" si="32"/>
        <v>-8.95984342792357E-7</v>
      </c>
      <c r="HY38" s="45">
        <f t="shared" si="33"/>
        <v>0</v>
      </c>
      <c r="HZ38" s="45">
        <f t="shared" si="34"/>
        <v>-4.4882183564645873E-5</v>
      </c>
      <c r="IA38" s="45">
        <f t="shared" si="35"/>
        <v>-7.2604823323818154E-6</v>
      </c>
      <c r="IB38" s="45">
        <f t="shared" si="36"/>
        <v>8.2782534621323378E-4</v>
      </c>
      <c r="IC38" s="45">
        <f t="shared" si="37"/>
        <v>-1.0254957533915306E-5</v>
      </c>
      <c r="ID38" s="45">
        <f t="shared" si="38"/>
        <v>-4.4811251966863229E-5</v>
      </c>
      <c r="IE38" s="45">
        <f t="shared" si="39"/>
        <v>-5.5822083200318241E-6</v>
      </c>
      <c r="IF38" s="45">
        <f t="shared" si="40"/>
        <v>-7.7832051583399692E-4</v>
      </c>
      <c r="IG38" s="45">
        <f t="shared" si="41"/>
        <v>0</v>
      </c>
      <c r="IH38" s="45">
        <f t="shared" si="42"/>
        <v>0</v>
      </c>
      <c r="II38" s="45">
        <f t="shared" si="43"/>
        <v>-6.7339632360287953E-5</v>
      </c>
      <c r="IJ38" s="45">
        <f t="shared" si="44"/>
        <v>-3.7737185681117983E-4</v>
      </c>
      <c r="IK38" s="45">
        <f t="shared" si="45"/>
        <v>2.2972045461944596E-5</v>
      </c>
      <c r="IL38" s="45">
        <f t="shared" si="46"/>
        <v>-2.3062146653020931E-5</v>
      </c>
      <c r="IM38" s="45">
        <f t="shared" si="47"/>
        <v>-2.3170916628335948E-5</v>
      </c>
      <c r="IN38" s="45">
        <f t="shared" si="48"/>
        <v>-9.4280657507210894E-5</v>
      </c>
      <c r="IO38" s="45">
        <f t="shared" si="49"/>
        <v>-9.687235835773559E-7</v>
      </c>
      <c r="IP38" s="45">
        <f t="shared" si="50"/>
        <v>6.9026755031820539E-5</v>
      </c>
      <c r="IQ38" s="45">
        <f t="shared" si="51"/>
        <v>0</v>
      </c>
      <c r="IR38" s="45">
        <f t="shared" si="52"/>
        <v>6.5033186379840813E-5</v>
      </c>
      <c r="IS38" s="45">
        <f t="shared" si="53"/>
        <v>-4.6483179165478638E-5</v>
      </c>
      <c r="IT38" s="45">
        <f t="shared" si="54"/>
        <v>-1.952105779661962E-6</v>
      </c>
      <c r="IU38" s="45">
        <f t="shared" si="55"/>
        <v>0</v>
      </c>
      <c r="IV38" s="45">
        <f t="shared" si="56"/>
        <v>-1.1449974564170573E-4</v>
      </c>
      <c r="IW38" s="45">
        <f t="shared" si="57"/>
        <v>-2.9127766015848733E-6</v>
      </c>
      <c r="IX38" s="45">
        <f t="shared" si="58"/>
        <v>-2.6436379761606194E-5</v>
      </c>
      <c r="IY38" s="45">
        <f t="shared" si="59"/>
        <v>4.7401632693962992E-6</v>
      </c>
      <c r="IZ38" s="45">
        <f t="shared" si="60"/>
        <v>0</v>
      </c>
      <c r="JA38" s="45">
        <f t="shared" si="61"/>
        <v>-2.5965708826242797E-6</v>
      </c>
      <c r="JB38" s="45">
        <f t="shared" si="62"/>
        <v>-2.2412207176815692E-6</v>
      </c>
      <c r="JC38" s="45">
        <f t="shared" si="63"/>
        <v>-3.2610184951879469E-5</v>
      </c>
      <c r="JD38" s="45">
        <f t="shared" si="64"/>
        <v>-2.1598286408223112E-5</v>
      </c>
      <c r="JE38" s="45">
        <f t="shared" si="65"/>
        <v>4.2291848931735514E-7</v>
      </c>
      <c r="JF38" s="45">
        <f t="shared" si="66"/>
        <v>-1.4029158046999646E-6</v>
      </c>
      <c r="JG38" s="45">
        <f t="shared" si="67"/>
        <v>-3.1176869479505654E-5</v>
      </c>
    </row>
    <row r="39" spans="1:267" x14ac:dyDescent="0.25">
      <c r="A39" s="22" t="s">
        <v>38</v>
      </c>
      <c r="B39" s="109">
        <v>32751.817012</v>
      </c>
      <c r="C39" s="109">
        <v>1360.1424002000001</v>
      </c>
      <c r="D39" s="109">
        <v>31846.827095000001</v>
      </c>
      <c r="E39" s="109">
        <v>13710.430598000001</v>
      </c>
      <c r="F39" s="109">
        <v>9751.0458760000001</v>
      </c>
      <c r="G39" s="109">
        <v>16579.121018000002</v>
      </c>
      <c r="H39" s="109">
        <v>11308.434796</v>
      </c>
      <c r="I39" s="109">
        <v>31.659375415</v>
      </c>
      <c r="J39" s="109">
        <v>5.6849514230000002</v>
      </c>
      <c r="K39" s="109">
        <v>2.4411279499999998</v>
      </c>
      <c r="L39" s="109">
        <v>0.63057721739999995</v>
      </c>
      <c r="M39" s="109">
        <v>113.82670188</v>
      </c>
      <c r="N39" s="109">
        <v>2.8062637200000001E-2</v>
      </c>
      <c r="O39" s="109">
        <v>4.9398742280999999</v>
      </c>
      <c r="P39" s="109">
        <v>0.95198806960000004</v>
      </c>
      <c r="Q39" s="109">
        <v>3.3825186299999997E-2</v>
      </c>
      <c r="R39" s="109">
        <v>7.2265882995000004</v>
      </c>
      <c r="S39" s="109">
        <v>32.053744588000001</v>
      </c>
      <c r="T39" s="109">
        <v>2.8451682814999999</v>
      </c>
      <c r="U39" s="109">
        <v>0.2297598324</v>
      </c>
      <c r="V39" s="109">
        <v>3.1256161052000002</v>
      </c>
      <c r="W39" s="109">
        <v>0.72646438810000002</v>
      </c>
      <c r="X39" s="109">
        <v>4.5260000000000004E-6</v>
      </c>
      <c r="Y39" s="109">
        <v>2.2016276E-3</v>
      </c>
      <c r="Z39" s="109">
        <v>2.5975000000000001</v>
      </c>
      <c r="AA39" s="109">
        <v>235.05974734</v>
      </c>
      <c r="AB39" s="109">
        <v>518.63314379999997</v>
      </c>
      <c r="AC39" s="109">
        <v>0.26400000000000001</v>
      </c>
      <c r="AD39" s="109">
        <v>1.0919983198000001</v>
      </c>
      <c r="AF39" s="109">
        <v>13.498750354</v>
      </c>
      <c r="AG39" s="109">
        <v>1.24685</v>
      </c>
      <c r="AH39" s="109">
        <v>40.197779105999999</v>
      </c>
      <c r="AI39" s="109">
        <v>32.953082203000001</v>
      </c>
      <c r="AJ39" s="109">
        <v>439.20723953999999</v>
      </c>
      <c r="AK39" s="109">
        <v>20.456419523000001</v>
      </c>
      <c r="AL39" s="109">
        <v>37.928678654000002</v>
      </c>
      <c r="AM39" s="109">
        <v>9.8515799665999992</v>
      </c>
      <c r="AN39" s="109">
        <v>7.4360197200000006E-2</v>
      </c>
      <c r="AO39" s="109">
        <v>3.5900000000000001E-2</v>
      </c>
      <c r="AP39" s="109">
        <v>2.6922999999999999E-2</v>
      </c>
      <c r="AQ39" s="109">
        <v>320.81407674000002</v>
      </c>
      <c r="AR39" s="109">
        <v>2.6724999999999999</v>
      </c>
      <c r="AS39" s="109">
        <v>1.2766876008000001</v>
      </c>
      <c r="AT39" s="109">
        <v>7.1290084452000002</v>
      </c>
      <c r="AU39" s="109">
        <v>118.81787084</v>
      </c>
      <c r="AV39" s="109">
        <v>2.2917304483000001</v>
      </c>
      <c r="AZ39" s="109">
        <v>5.9188736999999996E-3</v>
      </c>
      <c r="BA39" s="109">
        <v>0.23310471969999999</v>
      </c>
      <c r="BB39" s="109">
        <v>0.27752815749999998</v>
      </c>
      <c r="BD39" s="109">
        <v>11.865469944000001</v>
      </c>
      <c r="BE39" s="109">
        <v>3.7562000000000002</v>
      </c>
      <c r="BF39" s="109">
        <v>0.85924</v>
      </c>
      <c r="BG39" s="109">
        <v>4.9418215200000004</v>
      </c>
      <c r="BH39" s="109">
        <v>0.4052</v>
      </c>
      <c r="BI39" s="109">
        <v>38.512904343999999</v>
      </c>
      <c r="BJ39" s="109">
        <v>37.357515155000002</v>
      </c>
      <c r="BK39" s="109">
        <v>26.188660948999999</v>
      </c>
      <c r="BL39" s="109">
        <v>246.6002527</v>
      </c>
      <c r="BM39" s="109">
        <v>5.4249959984</v>
      </c>
      <c r="BN39" s="109">
        <v>415.85145040999998</v>
      </c>
      <c r="BO39" s="109">
        <v>0.185594803</v>
      </c>
      <c r="BQ39" s="109" t="s">
        <v>128</v>
      </c>
      <c r="BR39" s="109">
        <v>23.314941466752799</v>
      </c>
      <c r="BS39" s="109">
        <v>123.22273876431601</v>
      </c>
      <c r="BT39" s="109">
        <v>3.7562143695883301</v>
      </c>
      <c r="BU39" s="109">
        <v>5.6836230707779398</v>
      </c>
      <c r="BV39" s="109">
        <v>0.85924709866234295</v>
      </c>
      <c r="BW39" s="109">
        <v>2.4411220603583601</v>
      </c>
      <c r="BX39" s="109">
        <v>76.817105796320703</v>
      </c>
      <c r="BY39" s="109">
        <v>31.657472346847399</v>
      </c>
      <c r="BZ39" s="109">
        <v>108.476255891352</v>
      </c>
      <c r="CA39" s="109">
        <v>18.126273456124299</v>
      </c>
      <c r="CB39" s="109">
        <v>0.258270833024135</v>
      </c>
      <c r="CC39" s="109">
        <v>0.37165782850245499</v>
      </c>
      <c r="CD39" s="109">
        <v>113.822390479425</v>
      </c>
      <c r="CE39" s="109">
        <v>0.18558630962908901</v>
      </c>
      <c r="CF39" s="109">
        <v>8.9732981795333996E-3</v>
      </c>
      <c r="CG39" s="109">
        <v>1.9068312383912898E-2</v>
      </c>
      <c r="CH39" s="109">
        <v>2.20136111701581E-3</v>
      </c>
      <c r="CI39" s="109">
        <v>4.9399001467706096</v>
      </c>
      <c r="CJ39" s="109">
        <v>0.22847642226888501</v>
      </c>
      <c r="CK39" s="109">
        <v>0.72350552168521298</v>
      </c>
      <c r="CL39" s="109">
        <v>3.3809169537605301E-2</v>
      </c>
      <c r="CM39" s="109">
        <v>4.9417976677855098</v>
      </c>
      <c r="CN39" s="109">
        <v>176645.608873939</v>
      </c>
      <c r="CO39" s="109">
        <v>7.2265677499818199</v>
      </c>
      <c r="CP39" s="109">
        <v>0.40520442726015299</v>
      </c>
      <c r="CQ39" s="109">
        <v>0.82494405182019004</v>
      </c>
      <c r="CR39" s="109">
        <v>2.01969237106875</v>
      </c>
      <c r="CS39" s="109">
        <v>32.053315115383803</v>
      </c>
      <c r="CT39" s="109">
        <v>0.229756108984254</v>
      </c>
      <c r="CU39" s="109">
        <v>32.933319942934098</v>
      </c>
      <c r="CV39" s="109">
        <v>3.1255980218764399</v>
      </c>
      <c r="CW39" s="109">
        <v>1.2766810386613501</v>
      </c>
      <c r="CX39" s="109">
        <v>9.8515701673239899</v>
      </c>
      <c r="CY39" s="109">
        <v>7.1290759636023902</v>
      </c>
      <c r="CZ39" s="109">
        <v>32747.228472688501</v>
      </c>
      <c r="DA39" s="109">
        <v>0.72645725685584694</v>
      </c>
      <c r="DB39" s="109">
        <v>4.5273132492270302E-6</v>
      </c>
      <c r="DC39" s="109">
        <v>1.15538890358636</v>
      </c>
      <c r="DD39" s="109">
        <v>28.8101331591681</v>
      </c>
      <c r="DE39" s="109">
        <v>1.83458579396705</v>
      </c>
      <c r="DF39" s="109">
        <v>4.2624714363663302E-2</v>
      </c>
      <c r="DG39" s="109">
        <v>6.5599611270027598</v>
      </c>
      <c r="DH39" s="109">
        <v>0.110204101148057</v>
      </c>
      <c r="DI39" s="109">
        <v>342.78341730791999</v>
      </c>
      <c r="DJ39" s="109">
        <v>732.76400677214599</v>
      </c>
      <c r="DK39" s="109">
        <v>57.565928285159004</v>
      </c>
      <c r="DL39" s="109">
        <v>26.187271727431799</v>
      </c>
      <c r="DM39" s="109">
        <v>63.317281286077304</v>
      </c>
      <c r="DN39" s="109">
        <v>2.5975088705490998</v>
      </c>
      <c r="DO39" s="109">
        <v>11.619504000620299</v>
      </c>
      <c r="DP39" s="109">
        <v>234.773425563682</v>
      </c>
      <c r="DQ39" s="109">
        <v>234.773425563682</v>
      </c>
      <c r="DR39" s="109">
        <v>518.540372499049</v>
      </c>
      <c r="DS39" s="109">
        <v>0.26399697195169702</v>
      </c>
      <c r="DT39" s="109">
        <v>246.59310825789899</v>
      </c>
      <c r="DU39" s="109">
        <v>0.30755310681128101</v>
      </c>
      <c r="DV39" s="109">
        <v>0.70055746985832801</v>
      </c>
      <c r="DW39" s="109">
        <v>0</v>
      </c>
      <c r="DX39" s="109">
        <v>0</v>
      </c>
      <c r="DY39" s="109">
        <v>704.29830394899</v>
      </c>
      <c r="DZ39" s="109">
        <v>13.250374609072599</v>
      </c>
      <c r="EA39" s="109">
        <v>571.08143648410805</v>
      </c>
      <c r="EB39" s="109">
        <v>41.474938357107703</v>
      </c>
      <c r="EC39" s="109">
        <v>3.5091476955968099</v>
      </c>
      <c r="ED39" s="109">
        <v>9.9876177025744699</v>
      </c>
      <c r="EE39" s="109">
        <v>1.24685208643936</v>
      </c>
      <c r="EF39" s="109">
        <v>13.264836975693999</v>
      </c>
      <c r="EG39" s="109">
        <v>26.931719286733099</v>
      </c>
      <c r="EH39" s="109">
        <v>443.16033513505101</v>
      </c>
      <c r="EI39" s="109">
        <v>5.4249508266136601</v>
      </c>
      <c r="EJ39" s="109">
        <v>20.456243832973701</v>
      </c>
      <c r="EK39" s="109">
        <v>1360.0786855873901</v>
      </c>
      <c r="EL39" s="109">
        <v>0</v>
      </c>
      <c r="EM39" s="109">
        <v>15.5505401232935</v>
      </c>
      <c r="EN39" s="109">
        <v>22.377553007379898</v>
      </c>
      <c r="EO39" s="109">
        <v>13164.105908772701</v>
      </c>
      <c r="EP39" s="109">
        <v>28659.728680390399</v>
      </c>
      <c r="EQ39" s="109">
        <v>3184.4183812055899</v>
      </c>
      <c r="ER39" s="109">
        <v>31844.147061595999</v>
      </c>
      <c r="ES39" s="109">
        <v>0.12619124905300799</v>
      </c>
      <c r="ET39" s="109">
        <v>482.954212198481</v>
      </c>
      <c r="EU39" s="109">
        <v>2.2917353618082301</v>
      </c>
      <c r="EV39" s="109">
        <v>0</v>
      </c>
      <c r="EW39" s="109">
        <v>0</v>
      </c>
      <c r="EX39" s="109">
        <v>0</v>
      </c>
      <c r="EY39" s="109">
        <v>5.9190423031443796E-3</v>
      </c>
      <c r="EZ39" s="109">
        <v>0.23310210151522101</v>
      </c>
      <c r="FA39" s="109">
        <v>0.27752899514332302</v>
      </c>
      <c r="FB39" s="109">
        <v>0</v>
      </c>
      <c r="FC39" s="109">
        <v>11.865282654014001</v>
      </c>
      <c r="FD39" s="109">
        <v>146.295798410137</v>
      </c>
      <c r="FE39" s="109">
        <v>3858.4960861546501</v>
      </c>
      <c r="FF39" s="109">
        <v>212.872250462805</v>
      </c>
      <c r="FG39" s="109">
        <v>471.48343008162601</v>
      </c>
      <c r="FH39" s="109">
        <v>315.88239446143803</v>
      </c>
      <c r="FI39" s="109">
        <v>285.41968944316699</v>
      </c>
      <c r="FJ39" s="109">
        <v>89.965921913832403</v>
      </c>
      <c r="FK39" s="109">
        <v>8.3795531567426695E-2</v>
      </c>
      <c r="FL39" s="109">
        <v>188.64518440461401</v>
      </c>
      <c r="FM39" s="109">
        <v>13706.5614824162</v>
      </c>
      <c r="FN39" s="109">
        <v>9748.0087384478193</v>
      </c>
      <c r="FO39" s="109">
        <v>3958.5527439684201</v>
      </c>
      <c r="FP39" s="109">
        <v>13.421066768409901</v>
      </c>
      <c r="FQ39" s="109">
        <v>11.840182547043799</v>
      </c>
      <c r="FR39" s="109">
        <v>3396.7232784007601</v>
      </c>
      <c r="FS39" s="109">
        <v>257.22221156836798</v>
      </c>
      <c r="FT39" s="109">
        <v>576.48668742318205</v>
      </c>
      <c r="FU39" s="109">
        <v>126.51637066750401</v>
      </c>
      <c r="FV39" s="109">
        <v>90.683322401715202</v>
      </c>
      <c r="FW39" s="109">
        <v>1444.02436328312</v>
      </c>
      <c r="FX39" s="109">
        <v>7.4295416410544504E-2</v>
      </c>
      <c r="FY39" s="109">
        <v>671.48350089636904</v>
      </c>
      <c r="FZ39" s="109">
        <v>390.02471374096802</v>
      </c>
      <c r="GA39" s="109">
        <v>1707.3121366005801</v>
      </c>
      <c r="GB39" s="109">
        <v>23.189735868543899</v>
      </c>
      <c r="GC39" s="109">
        <v>3.5898588182123603E-2</v>
      </c>
      <c r="GD39" s="109">
        <v>16578.434472788598</v>
      </c>
      <c r="GE39" s="109">
        <v>2438.2073446839599</v>
      </c>
      <c r="GF39" s="109">
        <v>415.73863268396099</v>
      </c>
      <c r="GG39" s="109">
        <v>43.467835029775799</v>
      </c>
      <c r="GH39" s="109">
        <v>138.39210208347399</v>
      </c>
      <c r="GI39" s="109">
        <v>1584.55020930249</v>
      </c>
      <c r="GJ39" s="109">
        <v>320.71187059670899</v>
      </c>
      <c r="GK39" s="109">
        <v>2.6925517046716401E-2</v>
      </c>
      <c r="GL39" s="109">
        <v>2.6725198838109101</v>
      </c>
      <c r="GM39" s="109">
        <v>0.47112016417533398</v>
      </c>
      <c r="GN39" s="109">
        <v>751.68630289684904</v>
      </c>
      <c r="GO39" s="109">
        <v>11306.4745760963</v>
      </c>
      <c r="GP39" s="109">
        <v>118.794405552847</v>
      </c>
      <c r="GQ39" s="109">
        <v>489.83619961679398</v>
      </c>
      <c r="GS39" s="30">
        <f t="shared" si="1"/>
        <v>0</v>
      </c>
      <c r="GT39" s="45">
        <f t="shared" si="2"/>
        <v>-1.4010029763592669E-4</v>
      </c>
      <c r="GU39" s="45">
        <f t="shared" si="3"/>
        <v>-4.684407500324028E-5</v>
      </c>
      <c r="GV39" s="45">
        <f t="shared" si="4"/>
        <v>-8.4153859221426259E-5</v>
      </c>
      <c r="GW39" s="45">
        <f t="shared" si="5"/>
        <v>-2.822023390253641E-4</v>
      </c>
      <c r="GX39" s="45">
        <f t="shared" si="6"/>
        <v>-3.1146787645170402E-4</v>
      </c>
      <c r="GY39" s="45">
        <f t="shared" si="7"/>
        <v>-4.141022981001482E-5</v>
      </c>
      <c r="GZ39" s="45">
        <f t="shared" si="8"/>
        <v>-1.7334139861630311E-4</v>
      </c>
      <c r="HA39" s="45">
        <f t="shared" si="9"/>
        <v>-6.0110729528125157E-5</v>
      </c>
      <c r="HB39" s="45">
        <f t="shared" si="10"/>
        <v>-2.3366113854310109E-4</v>
      </c>
      <c r="HC39" s="45">
        <f t="shared" si="11"/>
        <v>-2.4126722401922844E-6</v>
      </c>
      <c r="HD39" s="45">
        <f t="shared" si="12"/>
        <v>-1.0285114265372293E-3</v>
      </c>
      <c r="HE39" s="45">
        <f t="shared" si="13"/>
        <v>-3.7876882170852929E-5</v>
      </c>
      <c r="HF39" s="45">
        <f t="shared" si="14"/>
        <v>-7.492751448784894E-4</v>
      </c>
      <c r="HG39" s="45">
        <f t="shared" si="15"/>
        <v>5.2468280391254084E-6</v>
      </c>
      <c r="HH39" s="45">
        <f t="shared" si="16"/>
        <v>-6.4345826357376191E-6</v>
      </c>
      <c r="HI39" s="45">
        <f t="shared" si="17"/>
        <v>-4.7351586633232015E-4</v>
      </c>
      <c r="HJ39" s="45">
        <f t="shared" si="18"/>
        <v>-2.8435988503517809E-6</v>
      </c>
      <c r="HK39" s="45">
        <f t="shared" si="19"/>
        <v>-1.3398516202006673E-5</v>
      </c>
      <c r="HL39" s="45">
        <f t="shared" si="20"/>
        <v>-1.8693397312135175E-4</v>
      </c>
      <c r="HM39" s="45">
        <f t="shared" si="21"/>
        <v>-1.6205686203330511E-5</v>
      </c>
      <c r="HN39" s="45">
        <f t="shared" si="22"/>
        <v>-5.7855229022727812E-6</v>
      </c>
      <c r="HO39" s="45">
        <f t="shared" si="23"/>
        <v>-9.816371276961424E-6</v>
      </c>
      <c r="HP39" s="45">
        <f t="shared" si="24"/>
        <v>2.9015670062523211E-4</v>
      </c>
      <c r="HQ39" s="45">
        <f t="shared" si="25"/>
        <v>-1.2103908226352038E-4</v>
      </c>
      <c r="HR39" s="45">
        <f t="shared" si="26"/>
        <v>3.4150333396359213E-6</v>
      </c>
      <c r="HS39" s="45">
        <f t="shared" si="27"/>
        <v>-1.2180808477763618E-3</v>
      </c>
      <c r="HT39" s="45">
        <f t="shared" si="28"/>
        <v>-1.7887653741378886E-4</v>
      </c>
      <c r="HU39" s="45">
        <f t="shared" si="29"/>
        <v>-1.146987993556345E-5</v>
      </c>
      <c r="HV39" s="45">
        <f t="shared" si="30"/>
        <v>-8.4442953155230242E-5</v>
      </c>
      <c r="HW39" s="45">
        <f t="shared" si="31"/>
        <v>0</v>
      </c>
      <c r="HX39" s="45">
        <f t="shared" si="32"/>
        <v>-1.4704737673226935E-4</v>
      </c>
      <c r="HY39" s="45">
        <f t="shared" si="33"/>
        <v>1.6733683762678475E-6</v>
      </c>
      <c r="HZ39" s="45">
        <f t="shared" si="34"/>
        <v>-3.042067497509406E-5</v>
      </c>
      <c r="IA39" s="45">
        <f t="shared" si="35"/>
        <v>-5.9970900276223524E-4</v>
      </c>
      <c r="IB39" s="45">
        <f t="shared" si="36"/>
        <v>9.000524670748293E-3</v>
      </c>
      <c r="IC39" s="45">
        <f t="shared" si="37"/>
        <v>-8.5885032863231611E-6</v>
      </c>
      <c r="ID39" s="45">
        <f t="shared" si="38"/>
        <v>-1.5437482859539528E-5</v>
      </c>
      <c r="IE39" s="45">
        <f t="shared" si="39"/>
        <v>-9.9469080518314819E-7</v>
      </c>
      <c r="IF39" s="45">
        <f t="shared" si="40"/>
        <v>-8.7117560058731747E-4</v>
      </c>
      <c r="IG39" s="45">
        <f t="shared" si="41"/>
        <v>-3.9326403242293163E-5</v>
      </c>
      <c r="IH39" s="45">
        <f t="shared" si="42"/>
        <v>9.3490573725144732E-5</v>
      </c>
      <c r="II39" s="45">
        <f t="shared" si="43"/>
        <v>-3.1858372403608553E-4</v>
      </c>
      <c r="IJ39" s="45">
        <f t="shared" si="44"/>
        <v>7.4401537549957627E-6</v>
      </c>
      <c r="IK39" s="45">
        <f t="shared" si="45"/>
        <v>-5.1399721011715498E-6</v>
      </c>
      <c r="IL39" s="45">
        <f t="shared" si="46"/>
        <v>9.4709387580265575E-6</v>
      </c>
      <c r="IM39" s="45">
        <f t="shared" si="47"/>
        <v>-1.9748954418313046E-4</v>
      </c>
      <c r="IN39" s="45">
        <f t="shared" si="48"/>
        <v>2.1440166463334512E-6</v>
      </c>
      <c r="IO39" s="45">
        <f t="shared" si="49"/>
        <v>0</v>
      </c>
      <c r="IP39" s="45">
        <f t="shared" si="50"/>
        <v>0</v>
      </c>
      <c r="IQ39" s="45">
        <f t="shared" si="51"/>
        <v>0</v>
      </c>
      <c r="IR39" s="45">
        <f t="shared" si="52"/>
        <v>2.848568037192103E-5</v>
      </c>
      <c r="IS39" s="45">
        <f t="shared" si="53"/>
        <v>-1.1231796517673349E-5</v>
      </c>
      <c r="IT39" s="45">
        <f t="shared" si="54"/>
        <v>3.0182282424343292E-6</v>
      </c>
      <c r="IU39" s="45">
        <f t="shared" si="55"/>
        <v>0</v>
      </c>
      <c r="IV39" s="45">
        <f t="shared" si="56"/>
        <v>-1.5784455810344492E-5</v>
      </c>
      <c r="IW39" s="45">
        <f t="shared" si="57"/>
        <v>3.825565286699024E-6</v>
      </c>
      <c r="IX39" s="45">
        <f t="shared" si="58"/>
        <v>8.2615594513074706E-6</v>
      </c>
      <c r="IY39" s="45">
        <f t="shared" si="59"/>
        <v>-4.8266037925704655E-6</v>
      </c>
      <c r="IZ39" s="45">
        <f t="shared" si="60"/>
        <v>1.092611094023638E-5</v>
      </c>
      <c r="JA39" s="45">
        <f t="shared" si="61"/>
        <v>-1.699369113806333E-7</v>
      </c>
      <c r="JB39" s="45">
        <f t="shared" si="62"/>
        <v>-1.6755264222957128E-7</v>
      </c>
      <c r="JC39" s="45">
        <f t="shared" si="63"/>
        <v>-5.3046681955417761E-5</v>
      </c>
      <c r="JD39" s="45">
        <f t="shared" si="64"/>
        <v>-2.8971754987210148E-5</v>
      </c>
      <c r="JE39" s="45">
        <f t="shared" si="65"/>
        <v>-8.326602702235204E-6</v>
      </c>
      <c r="JF39" s="45">
        <f t="shared" si="66"/>
        <v>-2.7129333305863734E-4</v>
      </c>
      <c r="JG39" s="45">
        <f t="shared" si="67"/>
        <v>-4.576297813142251E-5</v>
      </c>
    </row>
    <row r="40" spans="1:267" x14ac:dyDescent="0.25">
      <c r="A40" s="22" t="s">
        <v>39</v>
      </c>
      <c r="B40" s="109">
        <v>728.78377499999999</v>
      </c>
      <c r="C40" s="109">
        <v>13.63935</v>
      </c>
      <c r="D40" s="109">
        <v>826.28555500000004</v>
      </c>
      <c r="E40" s="109">
        <v>172.63575750000001</v>
      </c>
      <c r="F40" s="109">
        <v>91.128603896000001</v>
      </c>
      <c r="G40" s="109">
        <v>228.88</v>
      </c>
      <c r="H40" s="109">
        <v>544.30638499999998</v>
      </c>
      <c r="I40" s="109">
        <v>3.3386224854000002</v>
      </c>
      <c r="J40" s="109">
        <v>0.61424295699999998</v>
      </c>
      <c r="K40" s="109">
        <v>4.4450000000000002E-3</v>
      </c>
      <c r="L40" s="109">
        <v>3.6413863E-3</v>
      </c>
      <c r="M40" s="109">
        <v>1.1325672073999999</v>
      </c>
      <c r="N40" s="109">
        <v>1.2715130000000001E-4</v>
      </c>
      <c r="O40" s="109">
        <v>1.27086331E-2</v>
      </c>
      <c r="P40" s="109">
        <v>7.7015245999999997E-3</v>
      </c>
      <c r="Q40" s="109">
        <v>1.56231084E-2</v>
      </c>
      <c r="R40" s="109">
        <v>4.7289820900000001E-2</v>
      </c>
      <c r="S40" s="109">
        <v>2.3175000000000001E-2</v>
      </c>
      <c r="T40" s="109">
        <v>6.8359247999999996E-3</v>
      </c>
      <c r="U40" s="109">
        <v>1.69201982E-2</v>
      </c>
      <c r="V40" s="109">
        <v>0.35198874460000001</v>
      </c>
      <c r="W40" s="109">
        <v>1.1285E-2</v>
      </c>
      <c r="X40" s="109">
        <v>6.9680510000000003E-4</v>
      </c>
      <c r="Y40" s="109">
        <v>3.9399999999999999E-3</v>
      </c>
      <c r="Z40" s="109">
        <v>0.33563999999999999</v>
      </c>
      <c r="AA40" s="109">
        <v>9.4008236642000007</v>
      </c>
      <c r="AB40" s="109">
        <v>1.7028100100000001</v>
      </c>
      <c r="AC40" s="109">
        <v>1.5E-5</v>
      </c>
      <c r="AD40" s="109">
        <v>2.6033836099999999E-2</v>
      </c>
      <c r="AE40" s="109">
        <v>5.6140000000000002E-2</v>
      </c>
      <c r="AF40" s="109">
        <v>5.2690898399999998E-2</v>
      </c>
      <c r="AH40" s="109">
        <v>5.7842645499999998E-2</v>
      </c>
      <c r="AI40" s="109">
        <v>4.4052226572000004</v>
      </c>
      <c r="AJ40" s="109">
        <v>4.6304452540999996</v>
      </c>
      <c r="AK40" s="109">
        <v>6.1334807399999997E-2</v>
      </c>
      <c r="AL40" s="109">
        <v>8.4378355899999993E-2</v>
      </c>
      <c r="AM40" s="109">
        <v>0.51156816279999995</v>
      </c>
      <c r="AN40" s="109">
        <v>4.9532062999999996E-3</v>
      </c>
      <c r="AP40" s="109">
        <v>3.0500000000000002E-3</v>
      </c>
      <c r="AQ40" s="109">
        <v>3.4823900297999999</v>
      </c>
      <c r="AR40" s="109">
        <v>1.0545000000000001E-2</v>
      </c>
      <c r="AS40" s="109">
        <v>0.23502475289999999</v>
      </c>
      <c r="AT40" s="109">
        <v>1.49071303E-2</v>
      </c>
      <c r="AU40" s="109">
        <v>5.6737121165</v>
      </c>
      <c r="AV40" s="109">
        <v>1.2621708E-3</v>
      </c>
      <c r="AZ40" s="109">
        <v>1.7601266999999999E-8</v>
      </c>
      <c r="BA40" s="109">
        <v>4.7002300000000002E-5</v>
      </c>
      <c r="BB40" s="109">
        <v>3.4252499999999998E-5</v>
      </c>
      <c r="BD40" s="109">
        <v>1.6024323000000001E-3</v>
      </c>
      <c r="BE40" s="109">
        <v>6.3875000000000001E-2</v>
      </c>
      <c r="BF40" s="109">
        <v>1.15E-4</v>
      </c>
      <c r="BG40" s="109">
        <v>0.17660999999999999</v>
      </c>
      <c r="BK40" s="109">
        <v>1.663668782</v>
      </c>
      <c r="BL40" s="109">
        <v>8.8821273242000007</v>
      </c>
      <c r="BM40" s="109">
        <v>6.0321025399999999E-2</v>
      </c>
      <c r="BN40" s="109">
        <v>22.559003642</v>
      </c>
      <c r="BO40" s="109">
        <v>5.1054491000000001E-6</v>
      </c>
      <c r="BQ40" s="109" t="s">
        <v>39</v>
      </c>
      <c r="BR40" s="109">
        <v>0.70170208436118098</v>
      </c>
      <c r="BS40" s="109">
        <v>6.1252318991614398</v>
      </c>
      <c r="BT40" s="109">
        <v>6.3874163808925494E-2</v>
      </c>
      <c r="BU40" s="109">
        <v>0.61422615539592595</v>
      </c>
      <c r="BV40" s="109">
        <v>1.15000232973428E-4</v>
      </c>
      <c r="BW40" s="109">
        <v>4.4451311317977903E-3</v>
      </c>
      <c r="BX40" s="109">
        <v>3.5739944912913901</v>
      </c>
      <c r="BY40" s="109">
        <v>3.3385069484712999</v>
      </c>
      <c r="BZ40" s="109">
        <v>2.97130484523553</v>
      </c>
      <c r="CA40" s="109">
        <v>0.32049917809531597</v>
      </c>
      <c r="CB40" s="109">
        <v>1.49295088653361E-3</v>
      </c>
      <c r="CC40" s="109">
        <v>2.1483960603404999E-3</v>
      </c>
      <c r="CD40" s="109">
        <v>1.1324831613384001</v>
      </c>
      <c r="CE40" s="109">
        <v>5.1058410061930703E-6</v>
      </c>
      <c r="CF40" s="109">
        <v>4.0688508959032601E-5</v>
      </c>
      <c r="CG40" s="109">
        <v>8.6463884433715001E-5</v>
      </c>
      <c r="CH40" s="109">
        <v>3.9402070768365599E-3</v>
      </c>
      <c r="CI40" s="109">
        <v>1.27027841859554E-2</v>
      </c>
      <c r="CJ40" s="109">
        <v>1.84835208915491E-3</v>
      </c>
      <c r="CK40" s="109">
        <v>5.8531135325209302E-3</v>
      </c>
      <c r="CL40" s="109">
        <v>1.5621901310895799E-2</v>
      </c>
      <c r="CM40" s="109">
        <v>0.176610905239835</v>
      </c>
      <c r="CN40" s="109">
        <v>10082.8305194068</v>
      </c>
      <c r="CO40" s="109">
        <v>4.7288026574747802E-2</v>
      </c>
      <c r="CP40" s="109">
        <v>0</v>
      </c>
      <c r="CQ40" s="109">
        <v>1.9824180767979999E-3</v>
      </c>
      <c r="CR40" s="109">
        <v>4.85350488930043E-3</v>
      </c>
      <c r="CS40" s="109">
        <v>2.3175160935641599E-2</v>
      </c>
      <c r="CT40" s="109">
        <v>1.6919775925618601E-2</v>
      </c>
      <c r="CU40" s="109">
        <v>4.4052058534466196</v>
      </c>
      <c r="CV40" s="109">
        <v>0.351988956624465</v>
      </c>
      <c r="CW40" s="109">
        <v>0.23502441779990599</v>
      </c>
      <c r="CX40" s="109">
        <v>0.51156961227070297</v>
      </c>
      <c r="CY40" s="109">
        <v>1.49074668293952E-2</v>
      </c>
      <c r="CZ40" s="109">
        <v>728.67317934048594</v>
      </c>
      <c r="DA40" s="109">
        <v>1.12858758023402E-2</v>
      </c>
      <c r="DB40" s="109">
        <v>6.9676842150796401E-4</v>
      </c>
      <c r="DC40" s="109">
        <v>0</v>
      </c>
      <c r="DD40" s="109">
        <v>0</v>
      </c>
      <c r="DE40" s="109">
        <v>0</v>
      </c>
      <c r="DF40" s="109">
        <v>0</v>
      </c>
      <c r="DG40" s="109">
        <v>0</v>
      </c>
      <c r="DH40" s="109">
        <v>0</v>
      </c>
      <c r="DI40" s="109">
        <v>16.5416839842093</v>
      </c>
      <c r="DJ40" s="109">
        <v>51.570176657266103</v>
      </c>
      <c r="DK40" s="109">
        <v>2.1558937617457201</v>
      </c>
      <c r="DL40" s="109">
        <v>1.66357104229368</v>
      </c>
      <c r="DM40" s="109">
        <v>3.5358712130000298</v>
      </c>
      <c r="DN40" s="109">
        <v>0.33563224262272601</v>
      </c>
      <c r="DO40" s="109">
        <v>0.43758756873184501</v>
      </c>
      <c r="DP40" s="109">
        <v>9.3985206822694192</v>
      </c>
      <c r="DQ40" s="109">
        <v>9.3985206822694192</v>
      </c>
      <c r="DR40" s="109">
        <v>1.70281479665338</v>
      </c>
      <c r="DS40" s="109">
        <v>1.5003365465698799E-5</v>
      </c>
      <c r="DT40" s="109">
        <v>8.8819955766712297</v>
      </c>
      <c r="DU40" s="109">
        <v>1.05236340850366E-2</v>
      </c>
      <c r="DV40" s="109">
        <v>1.23175367552704E-2</v>
      </c>
      <c r="DW40" s="109">
        <v>0</v>
      </c>
      <c r="DX40" s="109">
        <v>5.6139915970832302E-2</v>
      </c>
      <c r="DY40" s="109">
        <v>76.120323132576203</v>
      </c>
      <c r="DZ40" s="109">
        <v>0.39956205968606101</v>
      </c>
      <c r="EA40" s="109">
        <v>18.248121371174001</v>
      </c>
      <c r="EB40" s="109">
        <v>1.82482105165097</v>
      </c>
      <c r="EC40" s="109">
        <v>1.36997238710958E-2</v>
      </c>
      <c r="ED40" s="109">
        <v>3.8991193086305199E-2</v>
      </c>
      <c r="EE40" s="109">
        <v>0</v>
      </c>
      <c r="EF40" s="109">
        <v>1.9088046760032298E-2</v>
      </c>
      <c r="EG40" s="109">
        <v>3.8754587807338203E-2</v>
      </c>
      <c r="EH40" s="109">
        <v>4.9538271626400299</v>
      </c>
      <c r="EI40" s="109">
        <v>6.0321103176309301E-2</v>
      </c>
      <c r="EJ40" s="109">
        <v>6.1317502440642199E-2</v>
      </c>
      <c r="EK40" s="109">
        <v>13.6326345300021</v>
      </c>
      <c r="EL40" s="109">
        <v>0</v>
      </c>
      <c r="EM40" s="109">
        <v>3.4595267602528498E-2</v>
      </c>
      <c r="EN40" s="109">
        <v>4.9783315531010897E-2</v>
      </c>
      <c r="EO40" s="109">
        <v>627.92785440676403</v>
      </c>
      <c r="EP40" s="109">
        <v>743.36688338100805</v>
      </c>
      <c r="EQ40" s="109">
        <v>82.595858136984305</v>
      </c>
      <c r="ER40" s="109">
        <v>825.96274151799196</v>
      </c>
      <c r="ES40" s="109">
        <v>8.2922130347283293E-3</v>
      </c>
      <c r="ET40" s="109">
        <v>19.684975228316201</v>
      </c>
      <c r="EU40" s="109">
        <v>1.2621625164657699E-3</v>
      </c>
      <c r="EV40" s="109">
        <v>0</v>
      </c>
      <c r="EW40" s="109">
        <v>0</v>
      </c>
      <c r="EX40" s="109">
        <v>0</v>
      </c>
      <c r="EY40" s="109">
        <v>1.76022068266119E-8</v>
      </c>
      <c r="EZ40" s="109">
        <v>4.7001022547771497E-5</v>
      </c>
      <c r="FA40" s="109">
        <v>3.4249597354453598E-5</v>
      </c>
      <c r="FB40" s="109">
        <v>0</v>
      </c>
      <c r="FC40" s="109">
        <v>1.60232230206628E-3</v>
      </c>
      <c r="FD40" s="109">
        <v>1.42756186235442</v>
      </c>
      <c r="FE40" s="109">
        <v>181.810110610625</v>
      </c>
      <c r="FF40" s="109">
        <v>2.3340847302369401</v>
      </c>
      <c r="FG40" s="109">
        <v>3.0219921835127201</v>
      </c>
      <c r="FH40" s="109">
        <v>9.7275086007815101</v>
      </c>
      <c r="FI40" s="109">
        <v>2.0213397609087398</v>
      </c>
      <c r="FJ40" s="109">
        <v>0.23732823426313199</v>
      </c>
      <c r="FK40" s="109">
        <v>3.1923794595369202E-3</v>
      </c>
      <c r="FL40" s="109">
        <v>0.716056557262298</v>
      </c>
      <c r="FM40" s="109">
        <v>172.61278223491701</v>
      </c>
      <c r="FN40" s="109">
        <v>91.104792006904702</v>
      </c>
      <c r="FO40" s="109">
        <v>81.507990228013</v>
      </c>
      <c r="FP40" s="109">
        <v>0.122646971003708</v>
      </c>
      <c r="FQ40" s="109">
        <v>2.43674285840263E-2</v>
      </c>
      <c r="FR40" s="109">
        <v>21.6236659666991</v>
      </c>
      <c r="FS40" s="109">
        <v>0.119564178530289</v>
      </c>
      <c r="FT40" s="109">
        <v>9.3869217965464298</v>
      </c>
      <c r="FU40" s="109">
        <v>1.9689491812585</v>
      </c>
      <c r="FV40" s="109">
        <v>1.20449383753038</v>
      </c>
      <c r="FW40" s="109">
        <v>23.976978345100399</v>
      </c>
      <c r="FX40" s="109">
        <v>4.94750904000561E-3</v>
      </c>
      <c r="FY40" s="109">
        <v>11.7019258674338</v>
      </c>
      <c r="FZ40" s="109">
        <v>4.3408457558271003</v>
      </c>
      <c r="GA40" s="109">
        <v>8.2489977127046892</v>
      </c>
      <c r="GB40" s="109">
        <v>0.60148890380021602</v>
      </c>
      <c r="GC40" s="109">
        <v>0</v>
      </c>
      <c r="GD40" s="109">
        <v>228.87321327402901</v>
      </c>
      <c r="GE40" s="109">
        <v>154.46441033716101</v>
      </c>
      <c r="GF40" s="109">
        <v>22.558928373227701</v>
      </c>
      <c r="GG40" s="109">
        <v>0.98414076290943597</v>
      </c>
      <c r="GH40" s="109">
        <v>0.29001651180365501</v>
      </c>
      <c r="GI40" s="109">
        <v>103.383502493105</v>
      </c>
      <c r="GJ40" s="109">
        <v>3.4819513155987298</v>
      </c>
      <c r="GK40" s="109">
        <v>3.05017222181254E-3</v>
      </c>
      <c r="GL40" s="109">
        <v>1.05447032854379E-2</v>
      </c>
      <c r="GM40" s="109">
        <v>0</v>
      </c>
      <c r="GN40" s="109">
        <v>23.801548766745402</v>
      </c>
      <c r="GO40" s="109">
        <v>543.89491658261397</v>
      </c>
      <c r="GP40" s="109">
        <v>5.6735172953945296</v>
      </c>
      <c r="GQ40" s="109">
        <v>17.1650702702205</v>
      </c>
      <c r="GS40" s="30">
        <f t="shared" si="1"/>
        <v>0</v>
      </c>
      <c r="GT40" s="45">
        <f t="shared" si="2"/>
        <v>-1.5175373452029297E-4</v>
      </c>
      <c r="GU40" s="45">
        <f t="shared" si="3"/>
        <v>-4.9235997301190731E-4</v>
      </c>
      <c r="GV40" s="45">
        <f t="shared" si="4"/>
        <v>-3.9068029212744351E-4</v>
      </c>
      <c r="GW40" s="45">
        <f t="shared" si="5"/>
        <v>-1.330852044542688E-4</v>
      </c>
      <c r="GX40" s="45">
        <f t="shared" si="6"/>
        <v>-2.612998342701941E-4</v>
      </c>
      <c r="GY40" s="45">
        <f t="shared" si="7"/>
        <v>-2.9651896063364396E-5</v>
      </c>
      <c r="GZ40" s="45">
        <f t="shared" si="8"/>
        <v>-7.5595001037146413E-4</v>
      </c>
      <c r="HA40" s="45">
        <f t="shared" si="9"/>
        <v>-3.4606167425489116E-5</v>
      </c>
      <c r="HB40" s="45">
        <f t="shared" si="10"/>
        <v>-2.7353352419511353E-5</v>
      </c>
      <c r="HC40" s="45">
        <f t="shared" si="11"/>
        <v>2.9500966881919498E-5</v>
      </c>
      <c r="HD40" s="45">
        <f t="shared" si="12"/>
        <v>-1.0807182388301681E-5</v>
      </c>
      <c r="HE40" s="45">
        <f t="shared" si="13"/>
        <v>-7.4208454077336934E-5</v>
      </c>
      <c r="HF40" s="45">
        <f t="shared" si="14"/>
        <v>8.5991472175158236E-6</v>
      </c>
      <c r="HG40" s="45">
        <f t="shared" si="15"/>
        <v>-4.6023156059164978E-4</v>
      </c>
      <c r="HH40" s="45">
        <f t="shared" si="16"/>
        <v>-7.6580063328448339E-6</v>
      </c>
      <c r="HI40" s="45">
        <f t="shared" si="17"/>
        <v>-7.7263056319896306E-5</v>
      </c>
      <c r="HJ40" s="45">
        <f t="shared" si="18"/>
        <v>-3.7943160241479793E-5</v>
      </c>
      <c r="HK40" s="45">
        <f t="shared" si="19"/>
        <v>6.9443642544970932E-6</v>
      </c>
      <c r="HL40" s="45">
        <f t="shared" si="20"/>
        <v>-2.6827409945554713E-7</v>
      </c>
      <c r="HM40" s="45">
        <f t="shared" si="21"/>
        <v>-2.4956822397001698E-5</v>
      </c>
      <c r="HN40" s="45">
        <f t="shared" si="22"/>
        <v>6.023614909220248E-7</v>
      </c>
      <c r="HO40" s="45">
        <f t="shared" si="23"/>
        <v>7.7607650881733524E-5</v>
      </c>
      <c r="HP40" s="45">
        <f t="shared" si="24"/>
        <v>-5.2638093544402903E-5</v>
      </c>
      <c r="HQ40" s="45">
        <f t="shared" si="25"/>
        <v>5.2557572730968579E-5</v>
      </c>
      <c r="HR40" s="45">
        <f t="shared" si="26"/>
        <v>-2.3112195429588113E-5</v>
      </c>
      <c r="HS40" s="45">
        <f t="shared" si="27"/>
        <v>-2.4497661192728255E-4</v>
      </c>
      <c r="HT40" s="45">
        <f t="shared" si="28"/>
        <v>2.8110319717257225E-6</v>
      </c>
      <c r="HU40" s="45">
        <f t="shared" si="29"/>
        <v>2.243643799199352E-4</v>
      </c>
      <c r="HV40" s="45">
        <f t="shared" si="30"/>
        <v>-1.09780270176725E-5</v>
      </c>
      <c r="HW40" s="45">
        <f t="shared" si="31"/>
        <v>-1.496778904531432E-6</v>
      </c>
      <c r="HX40" s="45">
        <f t="shared" si="32"/>
        <v>3.5219367217736908E-7</v>
      </c>
      <c r="HY40" s="45">
        <f t="shared" si="33"/>
        <v>0</v>
      </c>
      <c r="HZ40" s="45">
        <f t="shared" si="34"/>
        <v>-1.8900638796233713E-7</v>
      </c>
      <c r="IA40" s="45">
        <f t="shared" si="35"/>
        <v>-3.814507163058352E-6</v>
      </c>
      <c r="IB40" s="45">
        <f t="shared" si="36"/>
        <v>6.9838188509775315E-2</v>
      </c>
      <c r="IC40" s="45">
        <f t="shared" si="37"/>
        <v>-2.8213929563586273E-4</v>
      </c>
      <c r="ID40" s="45">
        <f t="shared" si="38"/>
        <v>2.6930311331365053E-6</v>
      </c>
      <c r="IE40" s="45">
        <f t="shared" si="39"/>
        <v>2.8333872363857322E-6</v>
      </c>
      <c r="IF40" s="45">
        <f t="shared" si="40"/>
        <v>-1.1502165767635305E-3</v>
      </c>
      <c r="IG40" s="45">
        <f t="shared" si="41"/>
        <v>0</v>
      </c>
      <c r="IH40" s="45">
        <f t="shared" si="42"/>
        <v>5.6466168045834766E-5</v>
      </c>
      <c r="II40" s="45">
        <f t="shared" si="43"/>
        <v>-1.259807768560775E-4</v>
      </c>
      <c r="IJ40" s="45">
        <f t="shared" si="44"/>
        <v>-2.81379385586331E-5</v>
      </c>
      <c r="IK40" s="45">
        <f t="shared" si="45"/>
        <v>-1.4258076643918169E-6</v>
      </c>
      <c r="IL40" s="45">
        <f t="shared" si="46"/>
        <v>2.2575062297512685E-5</v>
      </c>
      <c r="IM40" s="45">
        <f t="shared" si="47"/>
        <v>-3.4337502761858865E-5</v>
      </c>
      <c r="IN40" s="45">
        <f t="shared" si="48"/>
        <v>-6.562926531080154E-6</v>
      </c>
      <c r="IO40" s="45">
        <f t="shared" si="49"/>
        <v>0</v>
      </c>
      <c r="IP40" s="45">
        <f t="shared" si="50"/>
        <v>0</v>
      </c>
      <c r="IQ40" s="45">
        <f t="shared" si="51"/>
        <v>0</v>
      </c>
      <c r="IR40" s="45">
        <f t="shared" si="52"/>
        <v>5.3395395450847564E-5</v>
      </c>
      <c r="IS40" s="45">
        <f t="shared" si="53"/>
        <v>-2.7178504637117344E-5</v>
      </c>
      <c r="IT40" s="45">
        <f t="shared" si="54"/>
        <v>-8.4742589486885123E-5</v>
      </c>
      <c r="IU40" s="45">
        <f t="shared" si="55"/>
        <v>0</v>
      </c>
      <c r="IV40" s="45">
        <f t="shared" si="56"/>
        <v>-6.8644356282711194E-5</v>
      </c>
      <c r="IW40" s="45">
        <f t="shared" si="57"/>
        <v>-1.309105400403127E-5</v>
      </c>
      <c r="IX40" s="45">
        <f t="shared" si="58"/>
        <v>2.0258558956329417E-6</v>
      </c>
      <c r="IY40" s="45">
        <f t="shared" si="59"/>
        <v>5.1256431403003993E-6</v>
      </c>
      <c r="IZ40" s="45">
        <f t="shared" si="60"/>
        <v>0</v>
      </c>
      <c r="JA40" s="45">
        <f t="shared" si="61"/>
        <v>0</v>
      </c>
      <c r="JB40" s="45">
        <f t="shared" si="62"/>
        <v>0</v>
      </c>
      <c r="JC40" s="45">
        <f t="shared" si="63"/>
        <v>-5.8749498324112975E-5</v>
      </c>
      <c r="JD40" s="45">
        <f t="shared" si="64"/>
        <v>-1.4832880002973064E-5</v>
      </c>
      <c r="JE40" s="45">
        <f t="shared" si="65"/>
        <v>1.2893731296329792E-6</v>
      </c>
      <c r="JF40" s="45">
        <f t="shared" si="66"/>
        <v>-3.3365291080151512E-6</v>
      </c>
      <c r="JG40" s="45">
        <f t="shared" si="67"/>
        <v>7.6762334790538291E-5</v>
      </c>
    </row>
    <row r="41" spans="1:267" x14ac:dyDescent="0.25">
      <c r="A41" s="22" t="s">
        <v>40</v>
      </c>
      <c r="B41" s="109">
        <v>56346.024582999999</v>
      </c>
      <c r="C41" s="109">
        <v>1351.1040161000001</v>
      </c>
      <c r="D41" s="109">
        <v>20593.995511000001</v>
      </c>
      <c r="E41" s="109">
        <v>7463.2398101999997</v>
      </c>
      <c r="F41" s="109">
        <v>5591.7418225000001</v>
      </c>
      <c r="G41" s="109">
        <v>11069.479773999999</v>
      </c>
      <c r="H41" s="109">
        <v>22816.951807000001</v>
      </c>
      <c r="I41" s="109">
        <v>378.87818553</v>
      </c>
      <c r="J41" s="109">
        <v>55.580429895999998</v>
      </c>
      <c r="K41" s="109">
        <v>22.568546482999999</v>
      </c>
      <c r="L41" s="109">
        <v>0.62433519289999995</v>
      </c>
      <c r="M41" s="109">
        <v>84.286775066999994</v>
      </c>
      <c r="N41" s="109">
        <v>1.3182442799999999E-2</v>
      </c>
      <c r="O41" s="109">
        <v>2.8181385201000002</v>
      </c>
      <c r="P41" s="109">
        <v>0.2051108646</v>
      </c>
      <c r="Q41" s="109">
        <v>3.2326404726</v>
      </c>
      <c r="R41" s="109">
        <v>14.994857311000001</v>
      </c>
      <c r="S41" s="109">
        <v>77.122750181000001</v>
      </c>
      <c r="T41" s="109">
        <v>0.62785983359999997</v>
      </c>
      <c r="U41" s="109">
        <v>9.1169054476000007</v>
      </c>
      <c r="V41" s="109">
        <v>17.024430303999999</v>
      </c>
      <c r="W41" s="109">
        <v>0.4940392911</v>
      </c>
      <c r="X41" s="109">
        <v>0.1857329036</v>
      </c>
      <c r="Y41" s="109">
        <v>3.1550552E-3</v>
      </c>
      <c r="Z41" s="109">
        <v>1.7867897660000001</v>
      </c>
      <c r="AA41" s="109">
        <v>292.56969462000001</v>
      </c>
      <c r="AB41" s="109">
        <v>449.29752851000001</v>
      </c>
      <c r="AC41" s="109">
        <v>0.18356138</v>
      </c>
      <c r="AD41" s="109">
        <v>0.76129989570000001</v>
      </c>
      <c r="AE41" s="109">
        <v>9.9635000000000001E-2</v>
      </c>
      <c r="AF41" s="109">
        <v>1.9445546304000001</v>
      </c>
      <c r="AG41" s="109">
        <v>1.3325070000000001</v>
      </c>
      <c r="AH41" s="109">
        <v>18.407154893000001</v>
      </c>
      <c r="AI41" s="109">
        <v>502.89685331999999</v>
      </c>
      <c r="AJ41" s="109">
        <v>3441.2897112000001</v>
      </c>
      <c r="AK41" s="109">
        <v>17.164888584</v>
      </c>
      <c r="AL41" s="109">
        <v>3.2569226488999998</v>
      </c>
      <c r="AM41" s="109">
        <v>21.656584618</v>
      </c>
      <c r="AN41" s="109">
        <v>0.52523324360000001</v>
      </c>
      <c r="AO41" s="109">
        <v>0.158141</v>
      </c>
      <c r="AP41" s="109">
        <v>2.8400000000000002E-4</v>
      </c>
      <c r="AQ41" s="109">
        <v>136.15553249999999</v>
      </c>
      <c r="AR41" s="109">
        <v>2.2668664000000001</v>
      </c>
      <c r="AS41" s="109">
        <v>1.0695791646999999</v>
      </c>
      <c r="AT41" s="109">
        <v>6.1000074019000001</v>
      </c>
      <c r="AU41" s="109">
        <v>274.75945187999997</v>
      </c>
      <c r="AV41" s="109">
        <v>2.9104034959999998</v>
      </c>
      <c r="AW41" s="109">
        <v>7.5746727999999996E-3</v>
      </c>
      <c r="AX41" s="109">
        <v>3.8140910000000001E-4</v>
      </c>
      <c r="AZ41" s="109">
        <v>3.0396122000000002E-3</v>
      </c>
      <c r="BA41" s="109">
        <v>0.47243908499999998</v>
      </c>
      <c r="BB41" s="109">
        <v>2.6070962E-2</v>
      </c>
      <c r="BD41" s="109">
        <v>25.795095630999999</v>
      </c>
      <c r="BE41" s="109">
        <v>0.74033036090000004</v>
      </c>
      <c r="BF41" s="109">
        <v>2.1436418000000002</v>
      </c>
      <c r="BG41" s="109">
        <v>208.85266071999999</v>
      </c>
      <c r="BH41" s="109">
        <v>1.25E-4</v>
      </c>
      <c r="BI41" s="109">
        <v>31.338216094</v>
      </c>
      <c r="BJ41" s="109">
        <v>30.398070016999998</v>
      </c>
      <c r="BK41" s="109">
        <v>49.909464298000003</v>
      </c>
      <c r="BL41" s="109">
        <v>284.06559687999999</v>
      </c>
      <c r="BM41" s="109">
        <v>40.537418391999999</v>
      </c>
      <c r="BN41" s="109">
        <v>902.18361916000003</v>
      </c>
      <c r="BO41" s="109">
        <v>1.7703459000000001E-3</v>
      </c>
      <c r="BQ41" s="109" t="s">
        <v>40</v>
      </c>
      <c r="BR41" s="109">
        <v>30.220120253648702</v>
      </c>
      <c r="BS41" s="109">
        <v>234.36416239953201</v>
      </c>
      <c r="BT41" s="109">
        <v>0.74032315354641098</v>
      </c>
      <c r="BU41" s="109">
        <v>55.579266268355298</v>
      </c>
      <c r="BV41" s="109">
        <v>2.1436483720762598</v>
      </c>
      <c r="BW41" s="109">
        <v>22.568425902674701</v>
      </c>
      <c r="BX41" s="109">
        <v>403.64198371927102</v>
      </c>
      <c r="BY41" s="109">
        <v>378.87516226730799</v>
      </c>
      <c r="BZ41" s="109">
        <v>109.96253129618501</v>
      </c>
      <c r="CA41" s="109">
        <v>813.67380927644501</v>
      </c>
      <c r="CB41" s="109">
        <v>0.25597672106604502</v>
      </c>
      <c r="CC41" s="109">
        <v>0.368357576631337</v>
      </c>
      <c r="CD41" s="109">
        <v>84.286569157813304</v>
      </c>
      <c r="CE41" s="109">
        <v>1.76991485076008E-3</v>
      </c>
      <c r="CF41" s="109">
        <v>4.21820102900731E-3</v>
      </c>
      <c r="CG41" s="109">
        <v>8.9638124555630992E-3</v>
      </c>
      <c r="CH41" s="109">
        <v>3.1498416041247398E-3</v>
      </c>
      <c r="CI41" s="109">
        <v>2.8180800485110802</v>
      </c>
      <c r="CJ41" s="109">
        <v>4.9226567135303198E-2</v>
      </c>
      <c r="CK41" s="109">
        <v>0.155884392750541</v>
      </c>
      <c r="CL41" s="109">
        <v>3.2326014871685098</v>
      </c>
      <c r="CM41" s="109">
        <v>208.852219973616</v>
      </c>
      <c r="CN41" s="109">
        <v>90887.953846128803</v>
      </c>
      <c r="CO41" s="109">
        <v>14.9947723739529</v>
      </c>
      <c r="CP41" s="109">
        <v>1.2500284274982401E-4</v>
      </c>
      <c r="CQ41" s="109">
        <v>0.18109061223897999</v>
      </c>
      <c r="CR41" s="109">
        <v>0.44336013793900902</v>
      </c>
      <c r="CS41" s="109">
        <v>77.123018308851698</v>
      </c>
      <c r="CT41" s="109">
        <v>9.1168615104877606</v>
      </c>
      <c r="CU41" s="109">
        <v>502.89817639711202</v>
      </c>
      <c r="CV41" s="109">
        <v>17.024457154126601</v>
      </c>
      <c r="CW41" s="109">
        <v>1.06954264408662</v>
      </c>
      <c r="CX41" s="109">
        <v>21.656373541639699</v>
      </c>
      <c r="CY41" s="109">
        <v>6.0999556977766503</v>
      </c>
      <c r="CZ41" s="109">
        <v>56345.085166390403</v>
      </c>
      <c r="DA41" s="109">
        <v>0.49402475643642602</v>
      </c>
      <c r="DB41" s="109">
        <v>0.18572435750789901</v>
      </c>
      <c r="DC41" s="109">
        <v>0.94014441927501002</v>
      </c>
      <c r="DD41" s="109">
        <v>23.442987373027499</v>
      </c>
      <c r="DE41" s="109">
        <v>1.4928211720872799</v>
      </c>
      <c r="DF41" s="109">
        <v>3.4684062787634203E-2</v>
      </c>
      <c r="DG41" s="109">
        <v>5.33785920181659</v>
      </c>
      <c r="DH41" s="109">
        <v>8.9674603856986002E-2</v>
      </c>
      <c r="DI41" s="109">
        <v>497.82879918912897</v>
      </c>
      <c r="DJ41" s="109">
        <v>344.52660838894002</v>
      </c>
      <c r="DK41" s="109">
        <v>99.206985828924203</v>
      </c>
      <c r="DL41" s="109">
        <v>49.9091993702311</v>
      </c>
      <c r="DM41" s="109">
        <v>184.23785507351201</v>
      </c>
      <c r="DN41" s="109">
        <v>1.7867953616146599</v>
      </c>
      <c r="DO41" s="109">
        <v>17.269748165878099</v>
      </c>
      <c r="DP41" s="109">
        <v>292.511563993133</v>
      </c>
      <c r="DQ41" s="109">
        <v>292.511563993133</v>
      </c>
      <c r="DR41" s="109">
        <v>449.28585121039202</v>
      </c>
      <c r="DS41" s="109">
        <v>0.18356467410605401</v>
      </c>
      <c r="DT41" s="109">
        <v>284.06460079163003</v>
      </c>
      <c r="DU41" s="109">
        <v>0.15185094792061399</v>
      </c>
      <c r="DV41" s="109">
        <v>0.57210316930472604</v>
      </c>
      <c r="DW41" s="109">
        <v>0</v>
      </c>
      <c r="DX41" s="109">
        <v>9.9634813279540005E-2</v>
      </c>
      <c r="DY41" s="109">
        <v>780.079461267238</v>
      </c>
      <c r="DZ41" s="109">
        <v>33.767078160642797</v>
      </c>
      <c r="EA41" s="109">
        <v>2014.24551424072</v>
      </c>
      <c r="EB41" s="109">
        <v>60.622226546009898</v>
      </c>
      <c r="EC41" s="109">
        <v>0.50558250010350603</v>
      </c>
      <c r="ED41" s="109">
        <v>1.4389713928305601</v>
      </c>
      <c r="EE41" s="109">
        <v>1.33249564435423</v>
      </c>
      <c r="EF41" s="109">
        <v>6.0743138086218398</v>
      </c>
      <c r="EG41" s="109">
        <v>12.3327339113356</v>
      </c>
      <c r="EH41" s="109">
        <v>3453.5961166544198</v>
      </c>
      <c r="EI41" s="109">
        <v>40.537192312741396</v>
      </c>
      <c r="EJ41" s="109">
        <v>17.164892468891299</v>
      </c>
      <c r="EK41" s="109">
        <v>1351.10205757579</v>
      </c>
      <c r="EL41" s="109">
        <v>0</v>
      </c>
      <c r="EM41" s="109">
        <v>1.33533436283007</v>
      </c>
      <c r="EN41" s="109">
        <v>1.92158834564504</v>
      </c>
      <c r="EO41" s="109">
        <v>28270.195585354599</v>
      </c>
      <c r="EP41" s="109">
        <v>18534.21178532</v>
      </c>
      <c r="EQ41" s="109">
        <v>2059.35387118878</v>
      </c>
      <c r="ER41" s="109">
        <v>20593.565656508799</v>
      </c>
      <c r="ES41" s="109">
        <v>0.51376487432929296</v>
      </c>
      <c r="ET41" s="109">
        <v>571.88308030241797</v>
      </c>
      <c r="EU41" s="109">
        <v>2.91041108442111</v>
      </c>
      <c r="EV41" s="109">
        <v>7.5742898490760002E-3</v>
      </c>
      <c r="EW41" s="109">
        <v>3.8140589149952999E-4</v>
      </c>
      <c r="EX41" s="109">
        <v>0</v>
      </c>
      <c r="EY41" s="109">
        <v>3.0393001637643601E-3</v>
      </c>
      <c r="EZ41" s="109">
        <v>0.472439039311148</v>
      </c>
      <c r="FA41" s="109">
        <v>2.60752074014193E-2</v>
      </c>
      <c r="FB41" s="109">
        <v>0</v>
      </c>
      <c r="FC41" s="109">
        <v>25.795341168074799</v>
      </c>
      <c r="FD41" s="109">
        <v>58.952736079189897</v>
      </c>
      <c r="FE41" s="109">
        <v>7144.03973512419</v>
      </c>
      <c r="FF41" s="109">
        <v>164.70031931723901</v>
      </c>
      <c r="FG41" s="109">
        <v>129.606432131383</v>
      </c>
      <c r="FH41" s="109">
        <v>182.36852323947099</v>
      </c>
      <c r="FI41" s="109">
        <v>108.567561762262</v>
      </c>
      <c r="FJ41" s="109">
        <v>41.6458034982941</v>
      </c>
      <c r="FK41" s="109">
        <v>3.7347745914780198E-2</v>
      </c>
      <c r="FL41" s="109">
        <v>170.99826252978701</v>
      </c>
      <c r="FM41" s="109">
        <v>7461.1462154114697</v>
      </c>
      <c r="FN41" s="109">
        <v>5590.3351190860303</v>
      </c>
      <c r="FO41" s="109">
        <v>1870.8110963254401</v>
      </c>
      <c r="FP41" s="109">
        <v>13.6684945520478</v>
      </c>
      <c r="FQ41" s="109">
        <v>9.8770298975401296</v>
      </c>
      <c r="FR41" s="109">
        <v>1410.0304909484801</v>
      </c>
      <c r="FS41" s="109">
        <v>410.85793456340201</v>
      </c>
      <c r="FT41" s="109">
        <v>416.28862151281101</v>
      </c>
      <c r="FU41" s="109">
        <v>44.108177786228701</v>
      </c>
      <c r="FV41" s="109">
        <v>49.101681475685801</v>
      </c>
      <c r="FW41" s="109">
        <v>1044.8990321317001</v>
      </c>
      <c r="FX41" s="109">
        <v>0.52480851865165301</v>
      </c>
      <c r="FY41" s="109">
        <v>284.06614866563399</v>
      </c>
      <c r="FZ41" s="109">
        <v>211.86790680511601</v>
      </c>
      <c r="GA41" s="109">
        <v>1077.96295024459</v>
      </c>
      <c r="GB41" s="109">
        <v>44.833160610790003</v>
      </c>
      <c r="GC41" s="109">
        <v>0.15814103892811299</v>
      </c>
      <c r="GD41" s="109">
        <v>11069.418361542699</v>
      </c>
      <c r="GE41" s="109">
        <v>5046.2733507744397</v>
      </c>
      <c r="GF41" s="109">
        <v>902.185229433931</v>
      </c>
      <c r="GG41" s="109">
        <v>35.475995015010298</v>
      </c>
      <c r="GH41" s="109">
        <v>2146.6658763498399</v>
      </c>
      <c r="GI41" s="109">
        <v>1883.81843290852</v>
      </c>
      <c r="GJ41" s="109">
        <v>136.149715380565</v>
      </c>
      <c r="GK41" s="109">
        <v>2.8399604904677701E-4</v>
      </c>
      <c r="GL41" s="109">
        <v>2.26686083728897</v>
      </c>
      <c r="GM41" s="109">
        <v>8.1297244885758708</v>
      </c>
      <c r="GN41" s="109">
        <v>1665.1490814848</v>
      </c>
      <c r="GO41" s="109">
        <v>22814.259562867501</v>
      </c>
      <c r="GP41" s="109">
        <v>274.75755369969301</v>
      </c>
      <c r="GQ41" s="109">
        <v>603.709170008402</v>
      </c>
      <c r="GS41" s="30">
        <f t="shared" si="1"/>
        <v>0</v>
      </c>
      <c r="GT41" s="45">
        <f t="shared" si="2"/>
        <v>-1.6672278418001896E-5</v>
      </c>
      <c r="GU41" s="45">
        <f t="shared" si="3"/>
        <v>-1.4495732280633847E-6</v>
      </c>
      <c r="GV41" s="45">
        <f t="shared" si="4"/>
        <v>-2.0872806880631499E-5</v>
      </c>
      <c r="GW41" s="45">
        <f t="shared" si="5"/>
        <v>-2.8052090536722583E-4</v>
      </c>
      <c r="GX41" s="45">
        <f t="shared" si="6"/>
        <v>-2.5156801916524966E-4</v>
      </c>
      <c r="GY41" s="45">
        <f t="shared" si="7"/>
        <v>-5.5479081722129867E-6</v>
      </c>
      <c r="GZ41" s="45">
        <f t="shared" si="8"/>
        <v>-1.1799315505739636E-4</v>
      </c>
      <c r="HA41" s="45">
        <f t="shared" si="9"/>
        <v>-7.9795111132668929E-6</v>
      </c>
      <c r="HB41" s="45">
        <f t="shared" si="10"/>
        <v>-2.0935923793285122E-5</v>
      </c>
      <c r="HC41" s="45">
        <f t="shared" si="11"/>
        <v>-5.3428485254362716E-6</v>
      </c>
      <c r="HD41" s="45">
        <f t="shared" si="12"/>
        <v>-1.433849361854861E-6</v>
      </c>
      <c r="HE41" s="45">
        <f t="shared" si="13"/>
        <v>-2.4429596045885618E-6</v>
      </c>
      <c r="HF41" s="45">
        <f t="shared" si="14"/>
        <v>-3.2567213535729573E-5</v>
      </c>
      <c r="HG41" s="45">
        <f t="shared" si="15"/>
        <v>-2.0748301938668863E-5</v>
      </c>
      <c r="HH41" s="45">
        <f t="shared" si="16"/>
        <v>4.6455776197298866E-7</v>
      </c>
      <c r="HI41" s="45">
        <f t="shared" si="17"/>
        <v>-1.2059934230425717E-5</v>
      </c>
      <c r="HJ41" s="45">
        <f t="shared" si="18"/>
        <v>-5.6644118272632241E-6</v>
      </c>
      <c r="HK41" s="45">
        <f t="shared" si="19"/>
        <v>3.4766375818823209E-6</v>
      </c>
      <c r="HL41" s="45">
        <f t="shared" si="20"/>
        <v>-5.4296886654845913E-3</v>
      </c>
      <c r="HM41" s="45">
        <f t="shared" si="21"/>
        <v>-4.8193010767278281E-6</v>
      </c>
      <c r="HN41" s="45">
        <f t="shared" si="22"/>
        <v>1.5771527224482951E-6</v>
      </c>
      <c r="HO41" s="45">
        <f t="shared" si="23"/>
        <v>-2.942005592636563E-5</v>
      </c>
      <c r="HP41" s="45">
        <f t="shared" si="24"/>
        <v>-4.601280621443784E-5</v>
      </c>
      <c r="HQ41" s="45">
        <f t="shared" si="25"/>
        <v>-1.6524578952723757E-3</v>
      </c>
      <c r="HR41" s="45">
        <f t="shared" si="26"/>
        <v>3.1316581090424296E-6</v>
      </c>
      <c r="HS41" s="45">
        <f t="shared" si="27"/>
        <v>-1.986898436029542E-4</v>
      </c>
      <c r="HT41" s="45">
        <f t="shared" si="28"/>
        <v>-2.5990126513063589E-5</v>
      </c>
      <c r="HU41" s="45">
        <f t="shared" si="29"/>
        <v>1.7945528923424422E-5</v>
      </c>
      <c r="HV41" s="45">
        <f t="shared" si="30"/>
        <v>2.5843168130952547E-6</v>
      </c>
      <c r="HW41" s="45">
        <f t="shared" si="31"/>
        <v>-1.8740448637171567E-6</v>
      </c>
      <c r="HX41" s="45">
        <f t="shared" si="32"/>
        <v>-3.7924670376772649E-7</v>
      </c>
      <c r="HY41" s="45">
        <f t="shared" si="33"/>
        <v>-8.5220158469338208E-6</v>
      </c>
      <c r="HZ41" s="45">
        <f t="shared" si="34"/>
        <v>-5.8223578377246559E-6</v>
      </c>
      <c r="IA41" s="45">
        <f t="shared" si="35"/>
        <v>2.6309114946708502E-6</v>
      </c>
      <c r="IB41" s="45">
        <f t="shared" si="36"/>
        <v>3.5761027077631374E-3</v>
      </c>
      <c r="IC41" s="45">
        <f t="shared" si="37"/>
        <v>2.2632779002963786E-7</v>
      </c>
      <c r="ID41" s="45">
        <f t="shared" si="38"/>
        <v>1.8291840673133997E-8</v>
      </c>
      <c r="IE41" s="45">
        <f t="shared" si="39"/>
        <v>-9.7465211631726622E-6</v>
      </c>
      <c r="IF41" s="45">
        <f t="shared" si="40"/>
        <v>-8.0864064398493353E-4</v>
      </c>
      <c r="IG41" s="45">
        <f t="shared" si="41"/>
        <v>2.4616078678594728E-7</v>
      </c>
      <c r="IH41" s="45">
        <f t="shared" si="42"/>
        <v>-1.3911807123262551E-5</v>
      </c>
      <c r="II41" s="45">
        <f t="shared" si="43"/>
        <v>-4.2724076856692227E-5</v>
      </c>
      <c r="IJ41" s="45">
        <f t="shared" si="44"/>
        <v>-2.4539209853863225E-6</v>
      </c>
      <c r="IK41" s="45">
        <f t="shared" si="45"/>
        <v>-3.4144843677962091E-5</v>
      </c>
      <c r="IL41" s="45">
        <f t="shared" si="46"/>
        <v>-8.4760755099685746E-6</v>
      </c>
      <c r="IM41" s="45">
        <f t="shared" si="47"/>
        <v>-6.9085168644005231E-6</v>
      </c>
      <c r="IN41" s="45">
        <f t="shared" si="48"/>
        <v>2.6073433187456455E-6</v>
      </c>
      <c r="IO41" s="45">
        <f t="shared" si="49"/>
        <v>-5.0556761210784654E-5</v>
      </c>
      <c r="IP41" s="45">
        <f t="shared" si="50"/>
        <v>-8.4122284183279958E-6</v>
      </c>
      <c r="IQ41" s="45">
        <f t="shared" si="51"/>
        <v>0</v>
      </c>
      <c r="IR41" s="45">
        <f t="shared" si="52"/>
        <v>-1.0265659403527353E-4</v>
      </c>
      <c r="IS41" s="45">
        <f t="shared" si="53"/>
        <v>-9.6708450740333344E-8</v>
      </c>
      <c r="IT41" s="45">
        <f t="shared" si="54"/>
        <v>1.6284022888378728E-4</v>
      </c>
      <c r="IU41" s="45">
        <f t="shared" si="55"/>
        <v>0</v>
      </c>
      <c r="IV41" s="45">
        <f t="shared" si="56"/>
        <v>9.5187503203189609E-6</v>
      </c>
      <c r="IW41" s="45">
        <f t="shared" si="57"/>
        <v>-9.7353208374356128E-6</v>
      </c>
      <c r="IX41" s="45">
        <f t="shared" si="58"/>
        <v>3.0658462900134385E-6</v>
      </c>
      <c r="IY41" s="45">
        <f t="shared" si="59"/>
        <v>-2.1103220924617495E-6</v>
      </c>
      <c r="IZ41" s="45">
        <f t="shared" si="60"/>
        <v>2.2741998592038654E-5</v>
      </c>
      <c r="JA41" s="45">
        <f t="shared" si="61"/>
        <v>-1.4442796892267611E-6</v>
      </c>
      <c r="JB41" s="45">
        <f t="shared" si="62"/>
        <v>-1.434414224000531E-6</v>
      </c>
      <c r="JC41" s="45">
        <f t="shared" si="63"/>
        <v>-5.3081669504854727E-6</v>
      </c>
      <c r="JD41" s="45">
        <f t="shared" si="64"/>
        <v>-3.5065434917129732E-6</v>
      </c>
      <c r="JE41" s="45">
        <f t="shared" si="65"/>
        <v>-5.5770512176342217E-6</v>
      </c>
      <c r="JF41" s="45">
        <f t="shared" si="66"/>
        <v>1.7848627449739691E-6</v>
      </c>
      <c r="JG41" s="45">
        <f t="shared" si="67"/>
        <v>-2.434830616548098E-4</v>
      </c>
    </row>
    <row r="42" spans="1:267" x14ac:dyDescent="0.25">
      <c r="A42" s="22" t="s">
        <v>41</v>
      </c>
      <c r="B42" s="109">
        <v>2284.3863136</v>
      </c>
      <c r="C42" s="109">
        <v>44.077693144999998</v>
      </c>
      <c r="D42" s="109">
        <v>2798.2970685999999</v>
      </c>
      <c r="E42" s="109">
        <v>643.34375321000005</v>
      </c>
      <c r="F42" s="109">
        <v>613.29516744</v>
      </c>
      <c r="G42" s="109">
        <v>512.15269438999997</v>
      </c>
      <c r="H42" s="109">
        <v>3091.4949448000002</v>
      </c>
      <c r="I42" s="109">
        <v>71.561921354000006</v>
      </c>
      <c r="J42" s="109">
        <v>13.251409184</v>
      </c>
      <c r="K42" s="109">
        <v>0.14854714999999999</v>
      </c>
      <c r="L42" s="109">
        <v>6.2533327000000001E-3</v>
      </c>
      <c r="M42" s="109">
        <v>8.4134921401000007</v>
      </c>
      <c r="N42" s="109">
        <v>1.975895E-4</v>
      </c>
      <c r="O42" s="109">
        <v>4.6687682000000003E-3</v>
      </c>
      <c r="P42" s="109">
        <v>1.3953352800000001E-2</v>
      </c>
      <c r="Q42" s="109">
        <v>8.9623230299999995E-2</v>
      </c>
      <c r="R42" s="109">
        <v>5.7180243499999998E-2</v>
      </c>
      <c r="T42" s="109">
        <v>1.02678323E-2</v>
      </c>
      <c r="U42" s="109">
        <v>7.5527030999999994E-2</v>
      </c>
      <c r="V42" s="109">
        <v>0.22345246499999999</v>
      </c>
      <c r="W42" s="109">
        <v>1.365304E-2</v>
      </c>
      <c r="Y42" s="109">
        <v>8.3095000000000003E-5</v>
      </c>
      <c r="AA42" s="109">
        <v>11.965008581999999</v>
      </c>
      <c r="AB42" s="109">
        <v>23.609459999999999</v>
      </c>
      <c r="AD42" s="109">
        <v>1.2812875499999999E-2</v>
      </c>
      <c r="AF42" s="109">
        <v>0.1368683886</v>
      </c>
      <c r="AH42" s="109">
        <v>1.3009323066</v>
      </c>
      <c r="AI42" s="109">
        <v>1.1130293099999999</v>
      </c>
      <c r="AJ42" s="109">
        <v>36.069707325000003</v>
      </c>
      <c r="AK42" s="109">
        <v>0.219029956</v>
      </c>
      <c r="AL42" s="109">
        <v>0.40114313460000001</v>
      </c>
      <c r="AM42" s="109">
        <v>0.349018885</v>
      </c>
      <c r="AN42" s="109">
        <v>7.4518748499999996E-2</v>
      </c>
      <c r="AQ42" s="109">
        <v>24.643950985</v>
      </c>
      <c r="AS42" s="109">
        <v>8.2401705000000006E-2</v>
      </c>
      <c r="AT42" s="109">
        <v>0.238634809</v>
      </c>
      <c r="AU42" s="109">
        <v>83.016517182000001</v>
      </c>
      <c r="AV42" s="109">
        <v>5.4672245999999999E-3</v>
      </c>
      <c r="AZ42" s="109">
        <v>2.2357829000000001E-6</v>
      </c>
      <c r="BA42" s="109">
        <v>5.5413700000000001E-5</v>
      </c>
      <c r="BB42" s="109">
        <v>3.5020400000000001E-5</v>
      </c>
      <c r="BD42" s="109">
        <v>5.5298938000000004E-3</v>
      </c>
      <c r="BG42" s="109">
        <v>1.301807E-2</v>
      </c>
      <c r="BI42" s="109">
        <v>2.0017205967999998</v>
      </c>
      <c r="BJ42" s="109">
        <v>1.941669037</v>
      </c>
      <c r="BK42" s="109">
        <v>9.0629893975000009</v>
      </c>
      <c r="BL42" s="109">
        <v>448.81620237999999</v>
      </c>
      <c r="BM42" s="109">
        <v>7.2688507999999999E-2</v>
      </c>
      <c r="BN42" s="109">
        <v>33.977683869000003</v>
      </c>
      <c r="BO42" s="109">
        <v>3.8179190000000001E-4</v>
      </c>
      <c r="BQ42" s="109" t="s">
        <v>41</v>
      </c>
      <c r="BR42" s="109">
        <v>7.6151518975561796</v>
      </c>
      <c r="BS42" s="109">
        <v>81.805897297142906</v>
      </c>
      <c r="BT42" s="109">
        <v>0</v>
      </c>
      <c r="BU42" s="109">
        <v>13.2514769889732</v>
      </c>
      <c r="BV42" s="109">
        <v>0</v>
      </c>
      <c r="BW42" s="109">
        <v>0.14854606676697699</v>
      </c>
      <c r="BX42" s="109">
        <v>72.166422038003702</v>
      </c>
      <c r="BY42" s="109">
        <v>71.562280344740003</v>
      </c>
      <c r="BZ42" s="109">
        <v>18.498319564013901</v>
      </c>
      <c r="CA42" s="109">
        <v>11.3733006678038</v>
      </c>
      <c r="CB42" s="109">
        <v>2.5637472290657398E-3</v>
      </c>
      <c r="CC42" s="109">
        <v>3.6893123012395499E-3</v>
      </c>
      <c r="CD42" s="109">
        <v>8.4133583779110204</v>
      </c>
      <c r="CE42" s="109">
        <v>3.8177816869756101E-4</v>
      </c>
      <c r="CF42" s="109">
        <v>6.3191995017554297E-5</v>
      </c>
      <c r="CG42" s="109">
        <v>1.3428441828293E-4</v>
      </c>
      <c r="CH42" s="109">
        <v>8.3097327072207094E-5</v>
      </c>
      <c r="CI42" s="109">
        <v>4.6681466757056301E-3</v>
      </c>
      <c r="CJ42" s="109">
        <v>3.3487824644366899E-3</v>
      </c>
      <c r="CK42" s="109">
        <v>1.06044226921741E-2</v>
      </c>
      <c r="CL42" s="109">
        <v>8.9619602475919602E-2</v>
      </c>
      <c r="CM42" s="109">
        <v>1.3017302126909E-2</v>
      </c>
      <c r="CN42" s="109">
        <v>9175.7913908143291</v>
      </c>
      <c r="CO42" s="109">
        <v>5.7176948887585198E-2</v>
      </c>
      <c r="CP42" s="109">
        <v>0</v>
      </c>
      <c r="CQ42" s="109">
        <v>2.97768604860089E-3</v>
      </c>
      <c r="CR42" s="109">
        <v>7.2901609704745804E-3</v>
      </c>
      <c r="CS42" s="109">
        <v>0</v>
      </c>
      <c r="CT42" s="109">
        <v>7.5525404874868904E-2</v>
      </c>
      <c r="CU42" s="109">
        <v>1.1130044646042401</v>
      </c>
      <c r="CV42" s="109">
        <v>0.223452803139639</v>
      </c>
      <c r="CW42" s="109">
        <v>8.2397450933381897E-2</v>
      </c>
      <c r="CX42" s="109">
        <v>0.34901119888129101</v>
      </c>
      <c r="CY42" s="109">
        <v>0.23863370687897101</v>
      </c>
      <c r="CZ42" s="109">
        <v>2284.2862532339</v>
      </c>
      <c r="DA42" s="109">
        <v>1.3650568349785199E-2</v>
      </c>
      <c r="DB42" s="109">
        <v>0</v>
      </c>
      <c r="DC42" s="109">
        <v>6.0049769341424197E-2</v>
      </c>
      <c r="DD42" s="109">
        <v>1.4974018529847699</v>
      </c>
      <c r="DE42" s="109">
        <v>9.5351389187431704E-2</v>
      </c>
      <c r="DF42" s="109">
        <v>2.21542408659755E-3</v>
      </c>
      <c r="DG42" s="109">
        <v>0.34095796337020301</v>
      </c>
      <c r="DH42" s="109">
        <v>5.7277622535645703E-3</v>
      </c>
      <c r="DI42" s="109">
        <v>47.0336952688304</v>
      </c>
      <c r="DJ42" s="109">
        <v>26.302807963968</v>
      </c>
      <c r="DK42" s="109">
        <v>10.3106461966838</v>
      </c>
      <c r="DL42" s="109">
        <v>9.0628451590733405</v>
      </c>
      <c r="DM42" s="109">
        <v>365.649951653823</v>
      </c>
      <c r="DN42" s="109">
        <v>0</v>
      </c>
      <c r="DO42" s="109">
        <v>4.3811795190573202</v>
      </c>
      <c r="DP42" s="109">
        <v>11.964990643421901</v>
      </c>
      <c r="DQ42" s="109">
        <v>11.964990643421901</v>
      </c>
      <c r="DR42" s="109">
        <v>23.6026299887011</v>
      </c>
      <c r="DS42" s="109">
        <v>0</v>
      </c>
      <c r="DT42" s="109">
        <v>448.81599525023302</v>
      </c>
      <c r="DU42" s="109">
        <v>4.6503239901642497E-3</v>
      </c>
      <c r="DV42" s="109">
        <v>7.3278118261678998E-3</v>
      </c>
      <c r="DW42" s="109">
        <v>0</v>
      </c>
      <c r="DX42" s="109">
        <v>0</v>
      </c>
      <c r="DY42" s="109">
        <v>132.068306292306</v>
      </c>
      <c r="DZ42" s="109">
        <v>5.7182672661100096</v>
      </c>
      <c r="EA42" s="109">
        <v>198.14940355383101</v>
      </c>
      <c r="EB42" s="109">
        <v>12.9232649408269</v>
      </c>
      <c r="EC42" s="109">
        <v>3.5547669152378003E-2</v>
      </c>
      <c r="ED42" s="109">
        <v>0.101174718883138</v>
      </c>
      <c r="EE42" s="109">
        <v>0</v>
      </c>
      <c r="EF42" s="109">
        <v>0.42925037366138302</v>
      </c>
      <c r="EG42" s="109">
        <v>0.87151650688668603</v>
      </c>
      <c r="EH42" s="109">
        <v>37.113337923541302</v>
      </c>
      <c r="EI42" s="109">
        <v>7.2686571043998505E-2</v>
      </c>
      <c r="EJ42" s="109">
        <v>0.219021399391961</v>
      </c>
      <c r="EK42" s="109">
        <v>44.059847027342798</v>
      </c>
      <c r="EL42" s="109">
        <v>0</v>
      </c>
      <c r="EM42" s="109">
        <v>0.164469624938683</v>
      </c>
      <c r="EN42" s="109">
        <v>0.23667435418354599</v>
      </c>
      <c r="EO42" s="109">
        <v>3377.22275379332</v>
      </c>
      <c r="EP42" s="109">
        <v>2518.2070396838499</v>
      </c>
      <c r="EQ42" s="109">
        <v>279.80094540612998</v>
      </c>
      <c r="ER42" s="109">
        <v>2798.0079850899801</v>
      </c>
      <c r="ES42" s="109">
        <v>3.170591591079E-2</v>
      </c>
      <c r="ET42" s="109">
        <v>81.883004578558797</v>
      </c>
      <c r="EU42" s="109">
        <v>5.4674136052514097E-3</v>
      </c>
      <c r="EV42" s="109">
        <v>0</v>
      </c>
      <c r="EW42" s="109">
        <v>0</v>
      </c>
      <c r="EX42" s="109">
        <v>0</v>
      </c>
      <c r="EY42" s="109">
        <v>2.2357649652496398E-6</v>
      </c>
      <c r="EZ42" s="109">
        <v>5.5411258602379699E-5</v>
      </c>
      <c r="FA42" s="109">
        <v>3.5020406522594599E-5</v>
      </c>
      <c r="FB42" s="109">
        <v>0</v>
      </c>
      <c r="FC42" s="109">
        <v>5.5297258362075902E-3</v>
      </c>
      <c r="FD42" s="109">
        <v>2.2392609434679702</v>
      </c>
      <c r="FE42" s="109">
        <v>1025.0506306651801</v>
      </c>
      <c r="FF42" s="109">
        <v>9.5560710163858396</v>
      </c>
      <c r="FG42" s="109">
        <v>5.0915135325209304</v>
      </c>
      <c r="FH42" s="109">
        <v>14.559415775172599</v>
      </c>
      <c r="FI42" s="109">
        <v>10.663412986325801</v>
      </c>
      <c r="FJ42" s="109">
        <v>3.4562143581518598</v>
      </c>
      <c r="FK42" s="109">
        <v>8.1252029372950302E-4</v>
      </c>
      <c r="FL42" s="109">
        <v>11.906814368623801</v>
      </c>
      <c r="FM42" s="109">
        <v>643.21819578034501</v>
      </c>
      <c r="FN42" s="109">
        <v>613.20618715476201</v>
      </c>
      <c r="FO42" s="109">
        <v>30.012008625583501</v>
      </c>
      <c r="FP42" s="109">
        <v>0.49186741414375201</v>
      </c>
      <c r="FQ42" s="109">
        <v>1.0331864549127201</v>
      </c>
      <c r="FR42" s="109">
        <v>319.236261953184</v>
      </c>
      <c r="FS42" s="109">
        <v>2.51151048694588</v>
      </c>
      <c r="FT42" s="109">
        <v>46.854868356509201</v>
      </c>
      <c r="FU42" s="109">
        <v>3.9561154979414401</v>
      </c>
      <c r="FV42" s="109">
        <v>3.6430438387980302</v>
      </c>
      <c r="FW42" s="109">
        <v>117.212113372685</v>
      </c>
      <c r="FX42" s="109">
        <v>7.4458459425034498E-2</v>
      </c>
      <c r="FY42" s="109">
        <v>47.8951285180068</v>
      </c>
      <c r="FZ42" s="109">
        <v>33.576322095272701</v>
      </c>
      <c r="GA42" s="109">
        <v>27.0563593004734</v>
      </c>
      <c r="GB42" s="109">
        <v>0.16183540324533499</v>
      </c>
      <c r="GC42" s="109">
        <v>0</v>
      </c>
      <c r="GD42" s="109">
        <v>512.11786929986602</v>
      </c>
      <c r="GE42" s="109">
        <v>752.12571300782702</v>
      </c>
      <c r="GF42" s="109">
        <v>33.977372973977097</v>
      </c>
      <c r="GG42" s="109">
        <v>2.01397445724964E-3</v>
      </c>
      <c r="GH42" s="109">
        <v>169.038444063556</v>
      </c>
      <c r="GI42" s="109">
        <v>280.82567593144398</v>
      </c>
      <c r="GJ42" s="109">
        <v>24.6437924235709</v>
      </c>
      <c r="GK42" s="109">
        <v>0</v>
      </c>
      <c r="GL42" s="109">
        <v>0</v>
      </c>
      <c r="GM42" s="109">
        <v>0.66475461115428203</v>
      </c>
      <c r="GN42" s="109">
        <v>223.68136126920001</v>
      </c>
      <c r="GO42" s="109">
        <v>3091.4806631502902</v>
      </c>
      <c r="GP42" s="109">
        <v>83.016309298860094</v>
      </c>
      <c r="GQ42" s="109">
        <v>140.68728539882699</v>
      </c>
      <c r="GS42" s="30">
        <f t="shared" si="1"/>
        <v>0</v>
      </c>
      <c r="GT42" s="45">
        <f t="shared" si="2"/>
        <v>-4.380185851417461E-5</v>
      </c>
      <c r="GU42" s="45">
        <f t="shared" si="3"/>
        <v>-4.0487866727717818E-4</v>
      </c>
      <c r="GV42" s="45">
        <f t="shared" si="4"/>
        <v>-1.0330694094761216E-4</v>
      </c>
      <c r="GW42" s="45">
        <f t="shared" si="5"/>
        <v>-1.9516382809121289E-4</v>
      </c>
      <c r="GX42" s="45">
        <f t="shared" si="6"/>
        <v>-1.4508558025887189E-4</v>
      </c>
      <c r="GY42" s="45">
        <f t="shared" si="7"/>
        <v>-6.7997475197173772E-5</v>
      </c>
      <c r="GZ42" s="45">
        <f t="shared" si="8"/>
        <v>-4.6196581152593028E-6</v>
      </c>
      <c r="HA42" s="45">
        <f t="shared" si="9"/>
        <v>5.0165050519139748E-6</v>
      </c>
      <c r="HB42" s="45">
        <f t="shared" si="10"/>
        <v>5.1168122770255493E-6</v>
      </c>
      <c r="HC42" s="45">
        <f t="shared" si="11"/>
        <v>-7.2921831418685357E-6</v>
      </c>
      <c r="HD42" s="45">
        <f t="shared" si="12"/>
        <v>-4.3683857523017643E-5</v>
      </c>
      <c r="HE42" s="45">
        <f t="shared" si="13"/>
        <v>-1.5898533777999495E-5</v>
      </c>
      <c r="HF42" s="45">
        <f t="shared" si="14"/>
        <v>-5.7233152326259203E-4</v>
      </c>
      <c r="HG42" s="45">
        <f t="shared" si="15"/>
        <v>-1.3312382790180076E-4</v>
      </c>
      <c r="HH42" s="45">
        <f t="shared" si="16"/>
        <v>-1.0581212367156134E-5</v>
      </c>
      <c r="HI42" s="45">
        <f t="shared" si="17"/>
        <v>-4.0478613281955148E-5</v>
      </c>
      <c r="HJ42" s="45">
        <f t="shared" si="18"/>
        <v>-5.7618020021204268E-5</v>
      </c>
      <c r="HK42" s="45">
        <f t="shared" si="19"/>
        <v>0</v>
      </c>
      <c r="HL42" s="45">
        <f t="shared" si="20"/>
        <v>1.4335134272315922E-6</v>
      </c>
      <c r="HM42" s="45">
        <f t="shared" si="21"/>
        <v>-2.1530372762708185E-5</v>
      </c>
      <c r="HN42" s="45">
        <f t="shared" si="22"/>
        <v>1.5132508787101203E-6</v>
      </c>
      <c r="HO42" s="45">
        <f t="shared" si="23"/>
        <v>-1.8103295784681082E-4</v>
      </c>
      <c r="HP42" s="45">
        <f t="shared" si="24"/>
        <v>0</v>
      </c>
      <c r="HQ42" s="45">
        <f t="shared" si="25"/>
        <v>2.8004960672615607E-5</v>
      </c>
      <c r="HR42" s="45">
        <f t="shared" si="26"/>
        <v>0</v>
      </c>
      <c r="HS42" s="45">
        <f t="shared" si="27"/>
        <v>-1.4992532579955845E-6</v>
      </c>
      <c r="HT42" s="45">
        <f t="shared" si="28"/>
        <v>-2.8929129674709197E-4</v>
      </c>
      <c r="HU42" s="45">
        <f t="shared" si="29"/>
        <v>0</v>
      </c>
      <c r="HV42" s="45">
        <f t="shared" si="30"/>
        <v>-1.7341454647200501E-3</v>
      </c>
      <c r="HW42" s="45">
        <f t="shared" si="31"/>
        <v>0</v>
      </c>
      <c r="HX42" s="45">
        <f t="shared" si="32"/>
        <v>-1.0667223160687855E-3</v>
      </c>
      <c r="HY42" s="45">
        <f t="shared" si="33"/>
        <v>0</v>
      </c>
      <c r="HZ42" s="45">
        <f t="shared" si="34"/>
        <v>-1.2715961552479374E-4</v>
      </c>
      <c r="IA42" s="45">
        <f t="shared" si="35"/>
        <v>-2.2322319400434196E-5</v>
      </c>
      <c r="IB42" s="45">
        <f t="shared" si="36"/>
        <v>2.8933714075854329E-2</v>
      </c>
      <c r="IC42" s="45">
        <f t="shared" si="37"/>
        <v>-3.906592593663734E-5</v>
      </c>
      <c r="ID42" s="45">
        <f t="shared" si="38"/>
        <v>2.1052890007060467E-6</v>
      </c>
      <c r="IE42" s="45">
        <f t="shared" si="39"/>
        <v>-2.2022071123726808E-5</v>
      </c>
      <c r="IF42" s="45">
        <f t="shared" si="40"/>
        <v>-8.090457257947265E-4</v>
      </c>
      <c r="IG42" s="45">
        <f t="shared" si="41"/>
        <v>0</v>
      </c>
      <c r="IH42" s="45">
        <f t="shared" si="42"/>
        <v>0</v>
      </c>
      <c r="II42" s="45">
        <f t="shared" si="43"/>
        <v>-6.4340912378882168E-6</v>
      </c>
      <c r="IJ42" s="45">
        <f t="shared" si="44"/>
        <v>0</v>
      </c>
      <c r="IK42" s="45">
        <f t="shared" si="45"/>
        <v>-5.1625953833224794E-5</v>
      </c>
      <c r="IL42" s="45">
        <f t="shared" si="46"/>
        <v>-4.6184420186378034E-6</v>
      </c>
      <c r="IM42" s="45">
        <f t="shared" si="47"/>
        <v>-2.5041178185269425E-6</v>
      </c>
      <c r="IN42" s="45">
        <f t="shared" si="48"/>
        <v>3.4570603045979786E-5</v>
      </c>
      <c r="IO42" s="45">
        <f t="shared" si="49"/>
        <v>0</v>
      </c>
      <c r="IP42" s="45">
        <f t="shared" si="50"/>
        <v>0</v>
      </c>
      <c r="IQ42" s="45">
        <f t="shared" si="51"/>
        <v>0</v>
      </c>
      <c r="IR42" s="45">
        <f t="shared" si="52"/>
        <v>-8.0216868821546329E-6</v>
      </c>
      <c r="IS42" s="45">
        <f t="shared" si="53"/>
        <v>-4.4057653979106717E-5</v>
      </c>
      <c r="IT42" s="45">
        <f t="shared" si="54"/>
        <v>1.8625128777010203E-7</v>
      </c>
      <c r="IU42" s="45">
        <f t="shared" si="55"/>
        <v>0</v>
      </c>
      <c r="IV42" s="45">
        <f t="shared" si="56"/>
        <v>-3.0373782659291826E-5</v>
      </c>
      <c r="IW42" s="45">
        <f t="shared" si="57"/>
        <v>0</v>
      </c>
      <c r="IX42" s="45">
        <f t="shared" si="58"/>
        <v>0</v>
      </c>
      <c r="IY42" s="45">
        <f t="shared" si="59"/>
        <v>-5.8985171457772146E-5</v>
      </c>
      <c r="IZ42" s="45">
        <f t="shared" si="60"/>
        <v>0</v>
      </c>
      <c r="JA42" s="45">
        <f t="shared" si="61"/>
        <v>-8.2107243315223003E-6</v>
      </c>
      <c r="JB42" s="45">
        <f t="shared" si="62"/>
        <v>-7.542540543397286E-6</v>
      </c>
      <c r="JC42" s="45">
        <f t="shared" si="63"/>
        <v>-1.59151048659645E-5</v>
      </c>
      <c r="JD42" s="45">
        <f t="shared" si="64"/>
        <v>-4.6150242767274508E-7</v>
      </c>
      <c r="JE42" s="45">
        <f t="shared" si="65"/>
        <v>-2.6647348456983585E-5</v>
      </c>
      <c r="JF42" s="45">
        <f t="shared" si="66"/>
        <v>-9.1499769114608463E-6</v>
      </c>
      <c r="JG42" s="45">
        <f t="shared" si="67"/>
        <v>-3.5965410578389503E-5</v>
      </c>
    </row>
    <row r="43" spans="1:267" x14ac:dyDescent="0.25">
      <c r="A43" s="22" t="s">
        <v>42</v>
      </c>
      <c r="B43" s="109">
        <v>34210.495413999997</v>
      </c>
      <c r="C43" s="109">
        <v>996.10883439999998</v>
      </c>
      <c r="D43" s="109">
        <v>23778.781746000001</v>
      </c>
      <c r="E43" s="109">
        <v>13031.58675</v>
      </c>
      <c r="F43" s="109">
        <v>10380.137257</v>
      </c>
      <c r="G43" s="109">
        <v>14725.843627</v>
      </c>
      <c r="H43" s="109">
        <v>27807.587283000001</v>
      </c>
      <c r="I43" s="109">
        <v>185.10175315000001</v>
      </c>
      <c r="J43" s="109">
        <v>27.804274907</v>
      </c>
      <c r="K43" s="109">
        <v>3.2169239583000002</v>
      </c>
      <c r="L43" s="109">
        <v>0.48841820130000002</v>
      </c>
      <c r="M43" s="109">
        <v>62.718111767000003</v>
      </c>
      <c r="N43" s="109">
        <v>1.9769684199999998E-2</v>
      </c>
      <c r="O43" s="109">
        <v>1.817351916</v>
      </c>
      <c r="P43" s="109">
        <v>0.21616728809999999</v>
      </c>
      <c r="Q43" s="109">
        <v>0.40898457649999997</v>
      </c>
      <c r="R43" s="109">
        <v>45.312965251999998</v>
      </c>
      <c r="S43" s="109">
        <v>87.704061925000005</v>
      </c>
      <c r="T43" s="109">
        <v>1.2886279623000001</v>
      </c>
      <c r="U43" s="109">
        <v>0.54198319589999999</v>
      </c>
      <c r="V43" s="109">
        <v>64.228659828999994</v>
      </c>
      <c r="W43" s="109">
        <v>0.41563417130000002</v>
      </c>
      <c r="X43" s="109">
        <v>2.8403690000000001E-3</v>
      </c>
      <c r="Y43" s="109">
        <v>6.9105142699999997E-2</v>
      </c>
      <c r="Z43" s="109">
        <v>0.108325</v>
      </c>
      <c r="AA43" s="109">
        <v>86.023757950000004</v>
      </c>
      <c r="AB43" s="109">
        <v>339.10306595999998</v>
      </c>
      <c r="AC43" s="109">
        <v>1.8E-3</v>
      </c>
      <c r="AD43" s="109">
        <v>0.41633390840000001</v>
      </c>
      <c r="AE43" s="109">
        <v>1E-3</v>
      </c>
      <c r="AF43" s="109">
        <v>2.8745590437000001</v>
      </c>
      <c r="AG43" s="109">
        <v>1.41751</v>
      </c>
      <c r="AH43" s="109">
        <v>40.279332474</v>
      </c>
      <c r="AI43" s="109">
        <v>39.855509212000001</v>
      </c>
      <c r="AJ43" s="109">
        <v>1259.2581299000001</v>
      </c>
      <c r="AK43" s="109">
        <v>17.688603294</v>
      </c>
      <c r="AL43" s="109">
        <v>4.4755242418999996</v>
      </c>
      <c r="AM43" s="109">
        <v>13.323668071</v>
      </c>
      <c r="AN43" s="109">
        <v>0.3209106444</v>
      </c>
      <c r="AP43" s="109">
        <v>0.47201295999999998</v>
      </c>
      <c r="AQ43" s="109">
        <v>241.04291085</v>
      </c>
      <c r="AR43" s="109">
        <v>1.1717299999999999</v>
      </c>
      <c r="AS43" s="109">
        <v>1.3370095248</v>
      </c>
      <c r="AT43" s="109">
        <v>3.4288136653999999</v>
      </c>
      <c r="AU43" s="109">
        <v>187.72755518</v>
      </c>
      <c r="AV43" s="109">
        <v>1.438482313</v>
      </c>
      <c r="AW43" s="109">
        <v>6.6450039999999997E-4</v>
      </c>
      <c r="AX43" s="109">
        <v>1.8140016E-3</v>
      </c>
      <c r="AZ43" s="109">
        <v>2.2274099999999999E-4</v>
      </c>
      <c r="BA43" s="109">
        <v>4.6979185999999999E-3</v>
      </c>
      <c r="BB43" s="109">
        <v>9.8501991999999997E-3</v>
      </c>
      <c r="BD43" s="109">
        <v>1.8814201573</v>
      </c>
      <c r="BE43" s="109">
        <v>65.136154550000001</v>
      </c>
      <c r="BF43" s="109">
        <v>1.3464750000000001</v>
      </c>
      <c r="BG43" s="109">
        <v>1369.6238748000001</v>
      </c>
      <c r="BH43" s="109">
        <v>4.7000000000000002E-3</v>
      </c>
      <c r="BI43" s="109">
        <v>59.377224304000002</v>
      </c>
      <c r="BJ43" s="109">
        <v>57.595906374999998</v>
      </c>
      <c r="BK43" s="109">
        <v>34.676187728999999</v>
      </c>
      <c r="BL43" s="109">
        <v>269.03260404000002</v>
      </c>
      <c r="BM43" s="109">
        <v>1.7163010872</v>
      </c>
      <c r="BN43" s="109">
        <v>1157.6767184</v>
      </c>
      <c r="BO43" s="109">
        <v>1.48682255E-2</v>
      </c>
      <c r="BQ43" s="109" t="s">
        <v>42</v>
      </c>
      <c r="BR43" s="109">
        <v>208.23824772543699</v>
      </c>
      <c r="BS43" s="109">
        <v>388.60051550838199</v>
      </c>
      <c r="BT43" s="109">
        <v>65.136199694781098</v>
      </c>
      <c r="BU43" s="109">
        <v>27.803363838748201</v>
      </c>
      <c r="BV43" s="109">
        <v>1.3464863745564499</v>
      </c>
      <c r="BW43" s="109">
        <v>3.21464942489939</v>
      </c>
      <c r="BX43" s="109">
        <v>224.176611388108</v>
      </c>
      <c r="BY43" s="109">
        <v>185.10127897625199</v>
      </c>
      <c r="BZ43" s="109">
        <v>153.467197017296</v>
      </c>
      <c r="CA43" s="109">
        <v>72.899153485301795</v>
      </c>
      <c r="CB43" s="109">
        <v>0.20024909044638001</v>
      </c>
      <c r="CC43" s="109">
        <v>0.28816153512039899</v>
      </c>
      <c r="CD43" s="109">
        <v>62.716101866779397</v>
      </c>
      <c r="CE43" s="109">
        <v>1.48679712327558E-2</v>
      </c>
      <c r="CF43" s="109">
        <v>6.3261652764110797E-3</v>
      </c>
      <c r="CG43" s="109">
        <v>1.34429253458445E-2</v>
      </c>
      <c r="CH43" s="109">
        <v>6.9105512733601396E-2</v>
      </c>
      <c r="CI43" s="109">
        <v>1.8173551551865601</v>
      </c>
      <c r="CJ43" s="109">
        <v>5.18786114074858E-2</v>
      </c>
      <c r="CK43" s="109">
        <v>0.16428174592613401</v>
      </c>
      <c r="CL43" s="109">
        <v>0.40897855554545798</v>
      </c>
      <c r="CM43" s="109">
        <v>1369.6222511875901</v>
      </c>
      <c r="CN43" s="109">
        <v>141939.99249504399</v>
      </c>
      <c r="CO43" s="109">
        <v>45.312658093224698</v>
      </c>
      <c r="CP43" s="109">
        <v>4.6987389451986399E-3</v>
      </c>
      <c r="CQ43" s="109">
        <v>0.37345163300605699</v>
      </c>
      <c r="CR43" s="109">
        <v>0.91430926349112795</v>
      </c>
      <c r="CS43" s="109">
        <v>87.705365657717707</v>
      </c>
      <c r="CT43" s="109">
        <v>0.54169349994128202</v>
      </c>
      <c r="CU43" s="109">
        <v>39.847399917766403</v>
      </c>
      <c r="CV43" s="109">
        <v>64.224848377574105</v>
      </c>
      <c r="CW43" s="109">
        <v>1.33572634003764</v>
      </c>
      <c r="CX43" s="109">
        <v>13.3194599835857</v>
      </c>
      <c r="CY43" s="109">
        <v>3.42568902739999</v>
      </c>
      <c r="CZ43" s="109">
        <v>34206.983695615301</v>
      </c>
      <c r="DA43" s="109">
        <v>0.41540866789992098</v>
      </c>
      <c r="DB43" s="109">
        <v>2.8406950417712001E-3</v>
      </c>
      <c r="DC43" s="109">
        <v>1.7813457288204699</v>
      </c>
      <c r="DD43" s="109">
        <v>44.418120339291299</v>
      </c>
      <c r="DE43" s="109">
        <v>2.82846765543963</v>
      </c>
      <c r="DF43" s="109">
        <v>6.5716817958850704E-2</v>
      </c>
      <c r="DG43" s="109">
        <v>10.113839249987601</v>
      </c>
      <c r="DH43" s="109">
        <v>0.16990942420785099</v>
      </c>
      <c r="DI43" s="109">
        <v>652.89223806269501</v>
      </c>
      <c r="DJ43" s="109">
        <v>328.62455852692199</v>
      </c>
      <c r="DK43" s="109">
        <v>73.717862569397099</v>
      </c>
      <c r="DL43" s="109">
        <v>34.6721582795332</v>
      </c>
      <c r="DM43" s="109">
        <v>10432.799009475601</v>
      </c>
      <c r="DN43" s="109">
        <v>0.10832369649895</v>
      </c>
      <c r="DO43" s="109">
        <v>31.9428181162497</v>
      </c>
      <c r="DP43" s="109">
        <v>85.999599507121502</v>
      </c>
      <c r="DQ43" s="109">
        <v>85.999599507121502</v>
      </c>
      <c r="DR43" s="109">
        <v>339.09830664273301</v>
      </c>
      <c r="DS43" s="109">
        <v>1.80012759690692E-3</v>
      </c>
      <c r="DT43" s="109">
        <v>269.02605772952597</v>
      </c>
      <c r="DU43" s="109">
        <v>8.6459028917472494E-2</v>
      </c>
      <c r="DV43" s="109">
        <v>0.30648364963661401</v>
      </c>
      <c r="DW43" s="109">
        <v>0</v>
      </c>
      <c r="DX43" s="109">
        <v>1.00001574926833E-3</v>
      </c>
      <c r="DY43" s="109">
        <v>914.54190823740601</v>
      </c>
      <c r="DZ43" s="109">
        <v>21.3265304663318</v>
      </c>
      <c r="EA43" s="109">
        <v>1285.8198368221999</v>
      </c>
      <c r="EB43" s="109">
        <v>132.86992938719101</v>
      </c>
      <c r="EC43" s="109">
        <v>0.74715671492584101</v>
      </c>
      <c r="ED43" s="109">
        <v>2.1265302765532899</v>
      </c>
      <c r="EE43" s="109">
        <v>1.4175294026391501</v>
      </c>
      <c r="EF43" s="109">
        <v>13.2906002209736</v>
      </c>
      <c r="EG43" s="109">
        <v>26.983980185150699</v>
      </c>
      <c r="EH43" s="109">
        <v>1289.14361003044</v>
      </c>
      <c r="EI43" s="109">
        <v>1.7162920931222301</v>
      </c>
      <c r="EJ43" s="109">
        <v>17.6885183746876</v>
      </c>
      <c r="EK43" s="109">
        <v>996.06726815974605</v>
      </c>
      <c r="EL43" s="109">
        <v>0</v>
      </c>
      <c r="EM43" s="109">
        <v>1.8349432720602701</v>
      </c>
      <c r="EN43" s="109">
        <v>2.6405343712693599</v>
      </c>
      <c r="EO43" s="109">
        <v>30568.600841613301</v>
      </c>
      <c r="EP43" s="109">
        <v>21399.076040403601</v>
      </c>
      <c r="EQ43" s="109">
        <v>2377.6767038407702</v>
      </c>
      <c r="ER43" s="109">
        <v>23776.752744244401</v>
      </c>
      <c r="ES43" s="109">
        <v>0.74733609529701295</v>
      </c>
      <c r="ET43" s="109">
        <v>737.56692747733996</v>
      </c>
      <c r="EU43" s="109">
        <v>1.43847748940011</v>
      </c>
      <c r="EV43" s="109">
        <v>6.6449972658701303E-4</v>
      </c>
      <c r="EW43" s="109">
        <v>1.8135625698290801E-3</v>
      </c>
      <c r="EX43" s="109">
        <v>0</v>
      </c>
      <c r="EY43" s="109">
        <v>2.2272794582198799E-4</v>
      </c>
      <c r="EZ43" s="109">
        <v>4.6981077159038501E-3</v>
      </c>
      <c r="FA43" s="109">
        <v>9.8501181885766106E-3</v>
      </c>
      <c r="FB43" s="109">
        <v>0</v>
      </c>
      <c r="FC43" s="109">
        <v>1.88139597902844</v>
      </c>
      <c r="FD43" s="109">
        <v>71.770388039167003</v>
      </c>
      <c r="FE43" s="109">
        <v>4741.1287422938804</v>
      </c>
      <c r="FF43" s="109">
        <v>159.195006009248</v>
      </c>
      <c r="FG43" s="109">
        <v>240.870953705142</v>
      </c>
      <c r="FH43" s="109">
        <v>224.890202338552</v>
      </c>
      <c r="FI43" s="109">
        <v>151.74555006156299</v>
      </c>
      <c r="FJ43" s="109">
        <v>152.67535025545999</v>
      </c>
      <c r="FK43" s="109">
        <v>2.3387684450674299E-2</v>
      </c>
      <c r="FL43" s="109">
        <v>117.468670338685</v>
      </c>
      <c r="FM43" s="109">
        <v>12890.2044995575</v>
      </c>
      <c r="FN43" s="109">
        <v>10239.8453669583</v>
      </c>
      <c r="FO43" s="109">
        <v>2650.3591325992502</v>
      </c>
      <c r="FP43" s="109">
        <v>14.599762662081</v>
      </c>
      <c r="FQ43" s="109">
        <v>9.5631922952374708</v>
      </c>
      <c r="FR43" s="109">
        <v>5717.1203920899197</v>
      </c>
      <c r="FS43" s="109">
        <v>193.73936955924</v>
      </c>
      <c r="FT43" s="109">
        <v>458.08793078379801</v>
      </c>
      <c r="FU43" s="109">
        <v>46.223179232822098</v>
      </c>
      <c r="FV43" s="109">
        <v>53.834890219525199</v>
      </c>
      <c r="FW43" s="109">
        <v>1149.3397807402</v>
      </c>
      <c r="FX43" s="109">
        <v>0.32050616435285501</v>
      </c>
      <c r="FY43" s="109">
        <v>404.243544810792</v>
      </c>
      <c r="FZ43" s="109">
        <v>237.52446036976701</v>
      </c>
      <c r="GA43" s="109">
        <v>1203.5978344847999</v>
      </c>
      <c r="GB43" s="109">
        <v>37.598453773074397</v>
      </c>
      <c r="GC43" s="109">
        <v>0</v>
      </c>
      <c r="GD43" s="109">
        <v>14725.603711870801</v>
      </c>
      <c r="GE43" s="109">
        <v>3380.5260716368098</v>
      </c>
      <c r="GF43" s="109">
        <v>1157.67873930729</v>
      </c>
      <c r="GG43" s="109">
        <v>241.14721280337599</v>
      </c>
      <c r="GH43" s="109">
        <v>258.79933172824701</v>
      </c>
      <c r="GI43" s="109">
        <v>2530.0607485588898</v>
      </c>
      <c r="GJ43" s="109">
        <v>241.01392446253899</v>
      </c>
      <c r="GK43" s="109">
        <v>0.472015574334127</v>
      </c>
      <c r="GL43" s="109">
        <v>1.1717347909059299</v>
      </c>
      <c r="GM43" s="109">
        <v>0.75785760728070894</v>
      </c>
      <c r="GN43" s="109">
        <v>1665.7939061983</v>
      </c>
      <c r="GO43" s="109">
        <v>27805.740975553999</v>
      </c>
      <c r="GP43" s="109">
        <v>187.71947658088601</v>
      </c>
      <c r="GQ43" s="109">
        <v>1302.3607526560299</v>
      </c>
      <c r="GS43" s="30">
        <f t="shared" si="1"/>
        <v>0</v>
      </c>
      <c r="GT43" s="45">
        <f t="shared" si="2"/>
        <v>-1.0265032242879745E-4</v>
      </c>
      <c r="GU43" s="45">
        <f t="shared" si="3"/>
        <v>-4.1728613198140611E-5</v>
      </c>
      <c r="GV43" s="45">
        <f t="shared" si="4"/>
        <v>-8.5328246723203385E-5</v>
      </c>
      <c r="GW43" s="45">
        <f t="shared" si="5"/>
        <v>-1.0849196890202235E-2</v>
      </c>
      <c r="GX43" s="45">
        <f t="shared" si="6"/>
        <v>-1.3515417625821164E-2</v>
      </c>
      <c r="GY43" s="45">
        <f t="shared" si="7"/>
        <v>-1.6292114413017552E-5</v>
      </c>
      <c r="GZ43" s="45">
        <f t="shared" si="8"/>
        <v>-6.6395815904897861E-5</v>
      </c>
      <c r="HA43" s="45">
        <f t="shared" si="9"/>
        <v>-2.5616923662151299E-6</v>
      </c>
      <c r="HB43" s="45">
        <f t="shared" si="10"/>
        <v>-3.2767200541879157E-5</v>
      </c>
      <c r="HC43" s="45">
        <f t="shared" si="11"/>
        <v>-7.0705227418935428E-4</v>
      </c>
      <c r="HD43" s="45">
        <f t="shared" si="12"/>
        <v>-1.5510751239117143E-5</v>
      </c>
      <c r="HE43" s="45">
        <f t="shared" si="13"/>
        <v>-3.2046567793263664E-5</v>
      </c>
      <c r="HF43" s="45">
        <f t="shared" si="14"/>
        <v>-3.0024644724390685E-5</v>
      </c>
      <c r="HG43" s="45">
        <f t="shared" si="15"/>
        <v>1.7823661623107039E-6</v>
      </c>
      <c r="HH43" s="45">
        <f t="shared" si="16"/>
        <v>-3.2062049910917453E-5</v>
      </c>
      <c r="HI43" s="45">
        <f t="shared" si="17"/>
        <v>-1.4721715409227591E-5</v>
      </c>
      <c r="HJ43" s="45">
        <f t="shared" si="18"/>
        <v>-6.7786068201814865E-6</v>
      </c>
      <c r="HK43" s="45">
        <f t="shared" si="19"/>
        <v>1.486513496736973E-5</v>
      </c>
      <c r="HL43" s="45">
        <f t="shared" si="20"/>
        <v>-6.7285968346330975E-4</v>
      </c>
      <c r="HM43" s="45">
        <f t="shared" si="21"/>
        <v>-5.3451096068931204E-4</v>
      </c>
      <c r="HN43" s="45">
        <f t="shared" si="22"/>
        <v>-5.9341911166087107E-5</v>
      </c>
      <c r="HO43" s="45">
        <f t="shared" si="23"/>
        <v>-5.4255259949807029E-4</v>
      </c>
      <c r="HP43" s="45">
        <f t="shared" si="24"/>
        <v>1.1478852613865521E-4</v>
      </c>
      <c r="HQ43" s="45">
        <f t="shared" si="25"/>
        <v>5.354646368438481E-6</v>
      </c>
      <c r="HR43" s="45">
        <f t="shared" si="26"/>
        <v>-1.2033243018704916E-5</v>
      </c>
      <c r="HS43" s="45">
        <f t="shared" si="27"/>
        <v>-2.8083454448181048E-4</v>
      </c>
      <c r="HT43" s="45">
        <f t="shared" si="28"/>
        <v>-1.4035016915874599E-5</v>
      </c>
      <c r="HU43" s="45">
        <f t="shared" si="29"/>
        <v>7.0887170511165951E-5</v>
      </c>
      <c r="HV43" s="45">
        <f t="shared" si="30"/>
        <v>-8.5157494205771621E-6</v>
      </c>
      <c r="HW43" s="45">
        <f t="shared" si="31"/>
        <v>1.5749268330016858E-5</v>
      </c>
      <c r="HX43" s="45">
        <f t="shared" si="32"/>
        <v>-3.0336904116838137E-4</v>
      </c>
      <c r="HY43" s="45">
        <f t="shared" si="33"/>
        <v>1.36878322904335E-5</v>
      </c>
      <c r="HZ43" s="45">
        <f t="shared" si="34"/>
        <v>-1.1797782097722246E-4</v>
      </c>
      <c r="IA43" s="45">
        <f t="shared" si="35"/>
        <v>-2.0346733472814118E-4</v>
      </c>
      <c r="IB43" s="45">
        <f t="shared" si="36"/>
        <v>2.3732608446858414E-2</v>
      </c>
      <c r="IC43" s="45">
        <f t="shared" si="37"/>
        <v>-4.8007924078742032E-6</v>
      </c>
      <c r="ID43" s="45">
        <f t="shared" si="38"/>
        <v>-1.0411868610435708E-5</v>
      </c>
      <c r="IE43" s="45">
        <f t="shared" si="39"/>
        <v>-3.1583550354719807E-4</v>
      </c>
      <c r="IF43" s="45">
        <f t="shared" si="40"/>
        <v>-1.2604133088238408E-3</v>
      </c>
      <c r="IG43" s="45">
        <f t="shared" si="41"/>
        <v>0</v>
      </c>
      <c r="IH43" s="45">
        <f t="shared" si="42"/>
        <v>5.5386914101166364E-6</v>
      </c>
      <c r="II43" s="45">
        <f t="shared" si="43"/>
        <v>-1.2025405500948986E-4</v>
      </c>
      <c r="IJ43" s="45">
        <f t="shared" si="44"/>
        <v>4.0887456410388426E-6</v>
      </c>
      <c r="IK43" s="45">
        <f t="shared" si="45"/>
        <v>-9.5974242408777876E-4</v>
      </c>
      <c r="IL43" s="45">
        <f t="shared" si="46"/>
        <v>-9.1128836528517603E-4</v>
      </c>
      <c r="IM43" s="45">
        <f t="shared" si="47"/>
        <v>-4.3033635132786844E-5</v>
      </c>
      <c r="IN43" s="45">
        <f t="shared" si="48"/>
        <v>-3.3532563079614135E-6</v>
      </c>
      <c r="IO43" s="45">
        <f t="shared" si="49"/>
        <v>-1.0134124628672889E-6</v>
      </c>
      <c r="IP43" s="45">
        <f t="shared" si="50"/>
        <v>-2.4202303400387335E-4</v>
      </c>
      <c r="IQ43" s="45">
        <f t="shared" si="51"/>
        <v>0</v>
      </c>
      <c r="IR43" s="45">
        <f t="shared" si="52"/>
        <v>-5.8606983052062396E-5</v>
      </c>
      <c r="IS43" s="45">
        <f t="shared" si="53"/>
        <v>4.0255253432903474E-5</v>
      </c>
      <c r="IT43" s="45">
        <f t="shared" si="54"/>
        <v>-8.2243436649494606E-6</v>
      </c>
      <c r="IU43" s="45">
        <f t="shared" si="55"/>
        <v>0</v>
      </c>
      <c r="IV43" s="45">
        <f t="shared" si="56"/>
        <v>-1.2851075006382645E-5</v>
      </c>
      <c r="IW43" s="45">
        <f t="shared" si="57"/>
        <v>6.9308330234250738E-7</v>
      </c>
      <c r="IX43" s="45">
        <f t="shared" si="58"/>
        <v>8.4476551364407726E-6</v>
      </c>
      <c r="IY43" s="45">
        <f t="shared" si="59"/>
        <v>-1.1854440038838219E-6</v>
      </c>
      <c r="IZ43" s="45">
        <f t="shared" si="60"/>
        <v>-2.683095322043181E-4</v>
      </c>
      <c r="JA43" s="45">
        <f t="shared" si="61"/>
        <v>2.9457710047764803E-6</v>
      </c>
      <c r="JB43" s="45">
        <f t="shared" si="62"/>
        <v>2.5542073125095728E-6</v>
      </c>
      <c r="JC43" s="45">
        <f t="shared" si="63"/>
        <v>-1.1620220476050449E-4</v>
      </c>
      <c r="JD43" s="45">
        <f t="shared" si="64"/>
        <v>-2.4332777424541731E-5</v>
      </c>
      <c r="JE43" s="45">
        <f t="shared" si="65"/>
        <v>-5.2403845904212007E-6</v>
      </c>
      <c r="JF43" s="45">
        <f t="shared" si="66"/>
        <v>1.7456577107138158E-6</v>
      </c>
      <c r="JG43" s="45">
        <f t="shared" si="67"/>
        <v>-1.7101384707987286E-5</v>
      </c>
    </row>
    <row r="44" spans="1:267" x14ac:dyDescent="0.25">
      <c r="A44" s="22" t="s">
        <v>43</v>
      </c>
      <c r="B44" s="109">
        <v>88514.957381</v>
      </c>
      <c r="C44" s="109">
        <v>2562.1386769000001</v>
      </c>
      <c r="D44" s="109">
        <v>95287.430645</v>
      </c>
      <c r="E44" s="109">
        <v>25694.511725</v>
      </c>
      <c r="F44" s="109">
        <v>18549.413089999998</v>
      </c>
      <c r="G44" s="109">
        <v>59635.440668000003</v>
      </c>
      <c r="H44" s="109">
        <v>61854.566094000002</v>
      </c>
      <c r="I44" s="109">
        <v>289.97278661000001</v>
      </c>
      <c r="J44" s="109">
        <v>34.507743587999997</v>
      </c>
      <c r="K44" s="109">
        <v>42.183241115000001</v>
      </c>
      <c r="L44" s="109">
        <v>1.4281125741</v>
      </c>
      <c r="M44" s="109">
        <v>696.75397357999998</v>
      </c>
      <c r="N44" s="109">
        <v>0.16658058840000001</v>
      </c>
      <c r="O44" s="109">
        <v>448.50184478</v>
      </c>
      <c r="P44" s="109">
        <v>1.031390228</v>
      </c>
      <c r="Q44" s="109">
        <v>20.559456542</v>
      </c>
      <c r="R44" s="109">
        <v>79.261159789000004</v>
      </c>
      <c r="S44" s="109">
        <v>81.512294593999997</v>
      </c>
      <c r="T44" s="109">
        <v>20.104486464000001</v>
      </c>
      <c r="U44" s="109">
        <v>37.485027901999999</v>
      </c>
      <c r="V44" s="109">
        <v>18.485246433</v>
      </c>
      <c r="W44" s="109">
        <v>9.1546519558000004</v>
      </c>
      <c r="X44" s="109">
        <v>0.99689121800000002</v>
      </c>
      <c r="Y44" s="109">
        <v>1.8679394063999999</v>
      </c>
      <c r="Z44" s="109">
        <v>38.162399999999998</v>
      </c>
      <c r="AA44" s="109">
        <v>394.57235495999998</v>
      </c>
      <c r="AB44" s="109">
        <v>776.08887579999998</v>
      </c>
      <c r="AC44" s="109">
        <v>1.8724000000000001</v>
      </c>
      <c r="AD44" s="109">
        <v>1.345698472</v>
      </c>
      <c r="AE44" s="109">
        <v>2.1735000000000001E-2</v>
      </c>
      <c r="AF44" s="109">
        <v>5.9665015000999997</v>
      </c>
      <c r="AG44" s="109">
        <v>14.08258</v>
      </c>
      <c r="AH44" s="109">
        <v>50.790863446000003</v>
      </c>
      <c r="AI44" s="109">
        <v>119.30940687</v>
      </c>
      <c r="AJ44" s="109">
        <v>2609.6098754</v>
      </c>
      <c r="AK44" s="109">
        <v>116.53295134</v>
      </c>
      <c r="AL44" s="109">
        <v>34.115588727999999</v>
      </c>
      <c r="AM44" s="109">
        <v>40.014917384999997</v>
      </c>
      <c r="AN44" s="109">
        <v>2.7399602797</v>
      </c>
      <c r="AO44" s="109">
        <v>1.2744</v>
      </c>
      <c r="AP44" s="109">
        <v>0.12442</v>
      </c>
      <c r="AQ44" s="109">
        <v>936.57122259000005</v>
      </c>
      <c r="AR44" s="109">
        <v>5.0651149999999996</v>
      </c>
      <c r="AS44" s="109">
        <v>4.8118657885999996</v>
      </c>
      <c r="AT44" s="109">
        <v>93.536769625999995</v>
      </c>
      <c r="AU44" s="109">
        <v>668.10623963</v>
      </c>
      <c r="AV44" s="109">
        <v>12.514878938000001</v>
      </c>
      <c r="AX44" s="109">
        <v>1.12E-2</v>
      </c>
      <c r="AZ44" s="109">
        <v>1.683322E-4</v>
      </c>
      <c r="BA44" s="109">
        <v>2.8581161E-3</v>
      </c>
      <c r="BB44" s="109">
        <v>1.9526266E-3</v>
      </c>
      <c r="BC44" s="109">
        <v>5.2211999999999996</v>
      </c>
      <c r="BD44" s="109">
        <v>13.422668363</v>
      </c>
      <c r="BE44" s="109">
        <v>59.476084999999998</v>
      </c>
      <c r="BF44" s="109">
        <v>38.944277470000003</v>
      </c>
      <c r="BG44" s="109">
        <v>106.48061118</v>
      </c>
      <c r="BH44" s="109">
        <v>2.2839999999999999E-2</v>
      </c>
      <c r="BI44" s="109">
        <v>228.39885090999999</v>
      </c>
      <c r="BJ44" s="109">
        <v>221.54687321</v>
      </c>
      <c r="BK44" s="109">
        <v>211.80243544999999</v>
      </c>
      <c r="BL44" s="109">
        <v>2230.2151075000002</v>
      </c>
      <c r="BM44" s="109">
        <v>169.38411356</v>
      </c>
      <c r="BN44" s="109">
        <v>1358.4512463999999</v>
      </c>
      <c r="BO44" s="109">
        <v>1.5374237400000001E-2</v>
      </c>
      <c r="BQ44" s="109" t="s">
        <v>43</v>
      </c>
      <c r="BR44" s="109">
        <v>73.613762572249499</v>
      </c>
      <c r="BS44" s="109">
        <v>427.59861748943501</v>
      </c>
      <c r="BT44" s="109">
        <v>59.476043748462203</v>
      </c>
      <c r="BU44" s="109">
        <v>34.504366757166203</v>
      </c>
      <c r="BV44" s="109">
        <v>38.944212643789598</v>
      </c>
      <c r="BW44" s="109">
        <v>42.1833088299934</v>
      </c>
      <c r="BX44" s="109">
        <v>310.31785388805702</v>
      </c>
      <c r="BY44" s="109">
        <v>289.95730890560702</v>
      </c>
      <c r="BZ44" s="109">
        <v>376.76646337870397</v>
      </c>
      <c r="CA44" s="109">
        <v>821.07625946672204</v>
      </c>
      <c r="CB44" s="109">
        <v>0.58543973528114901</v>
      </c>
      <c r="CC44" s="109">
        <v>0.84245602670669095</v>
      </c>
      <c r="CD44" s="109">
        <v>696.72873138779403</v>
      </c>
      <c r="CE44" s="109">
        <v>1.5374308894272701E-2</v>
      </c>
      <c r="CF44" s="109">
        <v>5.3289520382281401E-2</v>
      </c>
      <c r="CG44" s="109">
        <v>0.11324171727872399</v>
      </c>
      <c r="CH44" s="109">
        <v>1.8679282586291801</v>
      </c>
      <c r="CI44" s="109">
        <v>448.49564476855801</v>
      </c>
      <c r="CJ44" s="109">
        <v>0.24744727696004601</v>
      </c>
      <c r="CK44" s="109">
        <v>0.78358383307528201</v>
      </c>
      <c r="CL44" s="109">
        <v>20.5594220552648</v>
      </c>
      <c r="CM44" s="109">
        <v>106.479216092391</v>
      </c>
      <c r="CN44" s="109">
        <v>558206.50452861795</v>
      </c>
      <c r="CO44" s="109">
        <v>79.261259821531695</v>
      </c>
      <c r="CP44" s="109">
        <v>2.28407160689383E-2</v>
      </c>
      <c r="CQ44" s="109">
        <v>5.8202207546526097</v>
      </c>
      <c r="CR44" s="109">
        <v>14.2496503721983</v>
      </c>
      <c r="CS44" s="109">
        <v>81.510898249359997</v>
      </c>
      <c r="CT44" s="109">
        <v>37.484674453940798</v>
      </c>
      <c r="CU44" s="109">
        <v>119.308325975275</v>
      </c>
      <c r="CV44" s="109">
        <v>18.4852845646754</v>
      </c>
      <c r="CW44" s="109">
        <v>4.8118791873836999</v>
      </c>
      <c r="CX44" s="109">
        <v>40.014395883774498</v>
      </c>
      <c r="CY44" s="109">
        <v>93.537442964390493</v>
      </c>
      <c r="CZ44" s="109">
        <v>88503.152004754898</v>
      </c>
      <c r="DA44" s="109">
        <v>9.1545194416986195</v>
      </c>
      <c r="DB44" s="109">
        <v>0.99688219700852398</v>
      </c>
      <c r="DC44" s="109">
        <v>6.8520235547324901</v>
      </c>
      <c r="DD44" s="109">
        <v>170.85671614940699</v>
      </c>
      <c r="DE44" s="109">
        <v>10.8799601619294</v>
      </c>
      <c r="DF44" s="109">
        <v>0.252782680544762</v>
      </c>
      <c r="DG44" s="109">
        <v>38.903638187359803</v>
      </c>
      <c r="DH44" s="109">
        <v>0.65356354381961801</v>
      </c>
      <c r="DI44" s="109">
        <v>2955.3132250665599</v>
      </c>
      <c r="DJ44" s="109">
        <v>3363.3173901786599</v>
      </c>
      <c r="DK44" s="109">
        <v>275.03433212595098</v>
      </c>
      <c r="DL44" s="109">
        <v>211.800302736464</v>
      </c>
      <c r="DM44" s="109">
        <v>637.43192602528495</v>
      </c>
      <c r="DN44" s="109">
        <v>38.1624234658821</v>
      </c>
      <c r="DO44" s="109">
        <v>43.900899737768697</v>
      </c>
      <c r="DP44" s="109">
        <v>394.37464755965601</v>
      </c>
      <c r="DQ44" s="109">
        <v>394.37464755965601</v>
      </c>
      <c r="DR44" s="109">
        <v>775.86750209176</v>
      </c>
      <c r="DS44" s="109">
        <v>1.87243365527317</v>
      </c>
      <c r="DT44" s="109">
        <v>2230.0729943524302</v>
      </c>
      <c r="DU44" s="109">
        <v>0.34670604779828401</v>
      </c>
      <c r="DV44" s="109">
        <v>0.90158180745925198</v>
      </c>
      <c r="DW44" s="109">
        <v>0</v>
      </c>
      <c r="DX44" s="109">
        <v>2.173570880526E-2</v>
      </c>
      <c r="DY44" s="109">
        <v>1556.3828534240399</v>
      </c>
      <c r="DZ44" s="109">
        <v>40.011476661628798</v>
      </c>
      <c r="EA44" s="109">
        <v>2812.7334911763501</v>
      </c>
      <c r="EB44" s="109">
        <v>145.91748952473901</v>
      </c>
      <c r="EC44" s="109">
        <v>1.5511088212569599</v>
      </c>
      <c r="ED44" s="109">
        <v>4.4146919157741804</v>
      </c>
      <c r="EE44" s="109">
        <v>14.0826269943309</v>
      </c>
      <c r="EF44" s="109">
        <v>16.759678440692099</v>
      </c>
      <c r="EG44" s="109">
        <v>34.027612463434203</v>
      </c>
      <c r="EH44" s="109">
        <v>2675.3444168637998</v>
      </c>
      <c r="EI44" s="109">
        <v>169.383957684297</v>
      </c>
      <c r="EJ44" s="109">
        <v>116.505628986158</v>
      </c>
      <c r="EK44" s="109">
        <v>2560.4974542545901</v>
      </c>
      <c r="EL44" s="109">
        <v>0</v>
      </c>
      <c r="EM44" s="109">
        <v>13.984852804596599</v>
      </c>
      <c r="EN44" s="109">
        <v>20.1246329642243</v>
      </c>
      <c r="EO44" s="109">
        <v>70826.2940013599</v>
      </c>
      <c r="EP44" s="109">
        <v>85739.381097726102</v>
      </c>
      <c r="EQ44" s="109">
        <v>9526.6023018566102</v>
      </c>
      <c r="ER44" s="109">
        <v>95265.983399582707</v>
      </c>
      <c r="ES44" s="109">
        <v>2.47636736284888</v>
      </c>
      <c r="ET44" s="109">
        <v>2613.7440346731801</v>
      </c>
      <c r="EU44" s="109">
        <v>12.514699363098501</v>
      </c>
      <c r="EV44" s="109">
        <v>0</v>
      </c>
      <c r="EW44" s="109">
        <v>1.12000977088466E-2</v>
      </c>
      <c r="EX44" s="109">
        <v>0</v>
      </c>
      <c r="EY44" s="109">
        <v>1.6833671111669501E-4</v>
      </c>
      <c r="EZ44" s="109">
        <v>2.8581183546588802E-3</v>
      </c>
      <c r="FA44" s="109">
        <v>1.95267772127198E-3</v>
      </c>
      <c r="FB44" s="109">
        <v>5.2211893018050297</v>
      </c>
      <c r="FC44" s="109">
        <v>13.419727136727699</v>
      </c>
      <c r="FD44" s="109">
        <v>258.28494643530797</v>
      </c>
      <c r="FE44" s="109">
        <v>25339.754228526599</v>
      </c>
      <c r="FF44" s="109">
        <v>468.70186454631101</v>
      </c>
      <c r="FG44" s="109">
        <v>325.04641025427799</v>
      </c>
      <c r="FH44" s="109">
        <v>838.13459787353099</v>
      </c>
      <c r="FI44" s="109">
        <v>326.43406451912398</v>
      </c>
      <c r="FJ44" s="109">
        <v>293.90989576208699</v>
      </c>
      <c r="FK44" s="109">
        <v>9.7101435380279599E-2</v>
      </c>
      <c r="FL44" s="109">
        <v>239.75291350401599</v>
      </c>
      <c r="FM44" s="109">
        <v>25687.766029124501</v>
      </c>
      <c r="FN44" s="109">
        <v>18543.826480168998</v>
      </c>
      <c r="FO44" s="109">
        <v>7143.9395489555</v>
      </c>
      <c r="FP44" s="109">
        <v>32.391548245131901</v>
      </c>
      <c r="FQ44" s="109">
        <v>20.863464034743899</v>
      </c>
      <c r="FR44" s="109">
        <v>6308.3989306670001</v>
      </c>
      <c r="FS44" s="109">
        <v>334.92647080288401</v>
      </c>
      <c r="FT44" s="109">
        <v>1405.8217632467299</v>
      </c>
      <c r="FU44" s="109">
        <v>353.83048574315097</v>
      </c>
      <c r="FV44" s="109">
        <v>210.60873563938401</v>
      </c>
      <c r="FW44" s="109">
        <v>3527.8491091789401</v>
      </c>
      <c r="FX44" s="109">
        <v>2.7377740713144498</v>
      </c>
      <c r="FY44" s="109">
        <v>3766.3801937708699</v>
      </c>
      <c r="FZ44" s="109">
        <v>800.11425207939897</v>
      </c>
      <c r="GA44" s="109">
        <v>2756.4086923467798</v>
      </c>
      <c r="GB44" s="109">
        <v>42.348335290248997</v>
      </c>
      <c r="GC44" s="109">
        <v>1.27440682834042</v>
      </c>
      <c r="GD44" s="109">
        <v>59609.040918972503</v>
      </c>
      <c r="GE44" s="109">
        <v>16473.3376528269</v>
      </c>
      <c r="GF44" s="109">
        <v>1358.43033651006</v>
      </c>
      <c r="GG44" s="109">
        <v>1.67221636096276E-2</v>
      </c>
      <c r="GH44" s="109">
        <v>1778.8837252341</v>
      </c>
      <c r="GI44" s="109">
        <v>5790.5983747642604</v>
      </c>
      <c r="GJ44" s="109">
        <v>936.52520222468104</v>
      </c>
      <c r="GK44" s="109">
        <v>0.124418751732279</v>
      </c>
      <c r="GL44" s="109">
        <v>5.0650716322624501</v>
      </c>
      <c r="GM44" s="109">
        <v>5.3940053037289104</v>
      </c>
      <c r="GN44" s="109">
        <v>4524.6391847674204</v>
      </c>
      <c r="GO44" s="109">
        <v>61845.8821679541</v>
      </c>
      <c r="GP44" s="109">
        <v>668.085409538916</v>
      </c>
      <c r="GQ44" s="109">
        <v>1441.7172487437001</v>
      </c>
      <c r="GS44" s="30">
        <f t="shared" si="1"/>
        <v>0</v>
      </c>
      <c r="GT44" s="45">
        <f t="shared" si="2"/>
        <v>-1.3337154074748341E-4</v>
      </c>
      <c r="GU44" s="45">
        <f t="shared" si="3"/>
        <v>-6.4056745257664368E-4</v>
      </c>
      <c r="GV44" s="45">
        <f t="shared" si="4"/>
        <v>-2.2507948080998174E-4</v>
      </c>
      <c r="GW44" s="45">
        <f t="shared" si="5"/>
        <v>-2.6253450338719069E-4</v>
      </c>
      <c r="GX44" s="45">
        <f t="shared" si="6"/>
        <v>-3.0117447942390967E-4</v>
      </c>
      <c r="GY44" s="45">
        <f t="shared" si="7"/>
        <v>-4.4268556971803469E-4</v>
      </c>
      <c r="GZ44" s="45">
        <f t="shared" si="8"/>
        <v>-1.4039264349061944E-4</v>
      </c>
      <c r="HA44" s="45">
        <f t="shared" si="9"/>
        <v>-5.3376403261625236E-5</v>
      </c>
      <c r="HB44" s="45">
        <f t="shared" si="10"/>
        <v>-9.7857190377649553E-5</v>
      </c>
      <c r="HC44" s="45">
        <f t="shared" si="11"/>
        <v>1.6052581928114068E-6</v>
      </c>
      <c r="HD44" s="45">
        <f t="shared" si="12"/>
        <v>-1.5181724192633498E-4</v>
      </c>
      <c r="HE44" s="45">
        <f t="shared" si="13"/>
        <v>-3.6228271618249884E-5</v>
      </c>
      <c r="HF44" s="45">
        <f t="shared" si="14"/>
        <v>-2.9625744193024508E-4</v>
      </c>
      <c r="HG44" s="45">
        <f t="shared" si="15"/>
        <v>-1.3823825953339097E-5</v>
      </c>
      <c r="HH44" s="45">
        <f t="shared" si="16"/>
        <v>-3.4818825593141921E-4</v>
      </c>
      <c r="HI44" s="45">
        <f t="shared" si="17"/>
        <v>-1.6774147278004467E-6</v>
      </c>
      <c r="HJ44" s="45">
        <f t="shared" si="18"/>
        <v>1.2620624270094058E-6</v>
      </c>
      <c r="HK44" s="45">
        <f t="shared" si="19"/>
        <v>-1.7130478867694735E-5</v>
      </c>
      <c r="HL44" s="45">
        <f t="shared" si="20"/>
        <v>-1.7217717652761315E-3</v>
      </c>
      <c r="HM44" s="45">
        <f t="shared" si="21"/>
        <v>-9.4290461814500154E-6</v>
      </c>
      <c r="HN44" s="45">
        <f t="shared" si="22"/>
        <v>2.0628167191421607E-6</v>
      </c>
      <c r="HO44" s="45">
        <f t="shared" si="23"/>
        <v>-1.4475056181340167E-5</v>
      </c>
      <c r="HP44" s="45">
        <f t="shared" si="24"/>
        <v>-9.0491232274438901E-6</v>
      </c>
      <c r="HQ44" s="45">
        <f t="shared" si="25"/>
        <v>-5.9679509847006448E-6</v>
      </c>
      <c r="HR44" s="45">
        <f t="shared" si="26"/>
        <v>6.1489534467034916E-7</v>
      </c>
      <c r="HS44" s="45">
        <f t="shared" si="27"/>
        <v>-5.0106754276795494E-4</v>
      </c>
      <c r="HT44" s="45">
        <f t="shared" si="28"/>
        <v>-2.852427281756694E-4</v>
      </c>
      <c r="HU44" s="45">
        <f t="shared" si="29"/>
        <v>1.7974403530173528E-5</v>
      </c>
      <c r="HV44" s="45">
        <f t="shared" si="30"/>
        <v>-2.297553044888174E-4</v>
      </c>
      <c r="HW44" s="45">
        <f t="shared" si="31"/>
        <v>3.261123809522024E-5</v>
      </c>
      <c r="HX44" s="45">
        <f t="shared" si="32"/>
        <v>-1.1744957557591413E-4</v>
      </c>
      <c r="HY44" s="45">
        <f t="shared" si="33"/>
        <v>3.3370540696099661E-6</v>
      </c>
      <c r="HZ44" s="45">
        <f t="shared" si="34"/>
        <v>-7.0338278015294274E-5</v>
      </c>
      <c r="IA44" s="45">
        <f t="shared" si="35"/>
        <v>-9.0595934835606839E-6</v>
      </c>
      <c r="IB44" s="45">
        <f t="shared" si="36"/>
        <v>2.518941320825744E-2</v>
      </c>
      <c r="IC44" s="45">
        <f t="shared" si="37"/>
        <v>-2.3446032669574324E-4</v>
      </c>
      <c r="ID44" s="45">
        <f t="shared" si="38"/>
        <v>-1.788906305488024E-4</v>
      </c>
      <c r="IE44" s="45">
        <f t="shared" si="39"/>
        <v>-1.3032670303470657E-5</v>
      </c>
      <c r="IF44" s="45">
        <f t="shared" si="40"/>
        <v>-7.9789783879258996E-4</v>
      </c>
      <c r="IG44" s="45">
        <f t="shared" si="41"/>
        <v>5.3580825643316526E-6</v>
      </c>
      <c r="IH44" s="45">
        <f t="shared" si="42"/>
        <v>-1.0032693465740153E-5</v>
      </c>
      <c r="II44" s="45">
        <f t="shared" si="43"/>
        <v>-4.9137069567164577E-5</v>
      </c>
      <c r="IJ44" s="45">
        <f t="shared" si="44"/>
        <v>-8.5620440107554963E-6</v>
      </c>
      <c r="IK44" s="45">
        <f t="shared" si="45"/>
        <v>2.7845298038171174E-6</v>
      </c>
      <c r="IL44" s="45">
        <f t="shared" si="46"/>
        <v>7.198649185672667E-6</v>
      </c>
      <c r="IM44" s="45">
        <f t="shared" si="47"/>
        <v>-3.1177812522068057E-5</v>
      </c>
      <c r="IN44" s="45">
        <f t="shared" si="48"/>
        <v>-1.4348912393761296E-5</v>
      </c>
      <c r="IO44" s="45">
        <f t="shared" si="49"/>
        <v>0</v>
      </c>
      <c r="IP44" s="45">
        <f t="shared" si="50"/>
        <v>8.7240041607552058E-6</v>
      </c>
      <c r="IQ44" s="45">
        <f t="shared" si="51"/>
        <v>0</v>
      </c>
      <c r="IR44" s="45">
        <f t="shared" si="52"/>
        <v>2.6798893467860897E-5</v>
      </c>
      <c r="IS44" s="45">
        <f t="shared" si="53"/>
        <v>7.8886189408796906E-7</v>
      </c>
      <c r="IT44" s="45">
        <f t="shared" si="54"/>
        <v>2.6180772084081757E-5</v>
      </c>
      <c r="IU44" s="45">
        <f t="shared" si="55"/>
        <v>-2.0489916053598333E-6</v>
      </c>
      <c r="IV44" s="45">
        <f t="shared" si="56"/>
        <v>-2.1912381299741366E-4</v>
      </c>
      <c r="IW44" s="45">
        <f t="shared" si="57"/>
        <v>-6.9358192951925206E-7</v>
      </c>
      <c r="IX44" s="45">
        <f t="shared" si="58"/>
        <v>-1.6645888591714715E-6</v>
      </c>
      <c r="IY44" s="45">
        <f t="shared" si="59"/>
        <v>-1.3101799412472805E-5</v>
      </c>
      <c r="IZ44" s="45">
        <f t="shared" si="60"/>
        <v>3.1351529697933992E-5</v>
      </c>
      <c r="JA44" s="45">
        <f t="shared" si="61"/>
        <v>-7.295667481566788E-7</v>
      </c>
      <c r="JB44" s="45">
        <f t="shared" si="62"/>
        <v>-9.5910601830429878E-7</v>
      </c>
      <c r="JC44" s="45">
        <f t="shared" si="63"/>
        <v>-1.0069353222753186E-5</v>
      </c>
      <c r="JD44" s="45">
        <f t="shared" si="64"/>
        <v>-6.3721722219543334E-5</v>
      </c>
      <c r="JE44" s="45">
        <f t="shared" si="65"/>
        <v>-9.2024983763258468E-7</v>
      </c>
      <c r="JF44" s="45">
        <f t="shared" si="66"/>
        <v>-1.5392447830108447E-5</v>
      </c>
      <c r="JG44" s="45">
        <f t="shared" si="67"/>
        <v>4.6502646498714294E-6</v>
      </c>
    </row>
    <row r="45" spans="1:267" x14ac:dyDescent="0.25">
      <c r="A45" s="22" t="s">
        <v>44</v>
      </c>
      <c r="B45" s="109">
        <v>9595.3341297999996</v>
      </c>
      <c r="C45" s="109">
        <v>383.15793977999999</v>
      </c>
      <c r="D45" s="109">
        <v>12710.446755000001</v>
      </c>
      <c r="E45" s="109">
        <v>4790.7716830999998</v>
      </c>
      <c r="F45" s="109">
        <v>2547.0350352</v>
      </c>
      <c r="G45" s="109">
        <v>1416.6560268000001</v>
      </c>
      <c r="H45" s="109">
        <v>3324.5927274000001</v>
      </c>
      <c r="I45" s="109">
        <v>5.0609303061000004</v>
      </c>
      <c r="J45" s="109">
        <v>1.9382871916</v>
      </c>
      <c r="K45" s="109">
        <v>0.50925432900000001</v>
      </c>
      <c r="L45" s="109">
        <v>2.3415292816000002</v>
      </c>
      <c r="M45" s="109">
        <v>25.879124445999999</v>
      </c>
      <c r="N45" s="109">
        <v>0.32106960010000002</v>
      </c>
      <c r="O45" s="109">
        <v>0.76424983369999999</v>
      </c>
      <c r="P45" s="109">
        <v>0.29437205319999998</v>
      </c>
      <c r="Q45" s="109">
        <v>0.54263426869999998</v>
      </c>
      <c r="R45" s="109">
        <v>14.490947778000001</v>
      </c>
      <c r="S45" s="109">
        <v>1601.2789342000001</v>
      </c>
      <c r="T45" s="109">
        <v>0.28252527919999998</v>
      </c>
      <c r="U45" s="109">
        <v>4.3477934400000001E-2</v>
      </c>
      <c r="V45" s="109">
        <v>4.2691941281999997</v>
      </c>
      <c r="W45" s="109">
        <v>3.4508112700000003E-2</v>
      </c>
      <c r="X45" s="109">
        <v>2.1538340000000001E-4</v>
      </c>
      <c r="Y45" s="109">
        <v>2.9522640000000002E-4</v>
      </c>
      <c r="Z45" s="109">
        <v>1.325145</v>
      </c>
      <c r="AA45" s="109">
        <v>52.83259194</v>
      </c>
      <c r="AB45" s="109">
        <v>1017.673638</v>
      </c>
      <c r="AD45" s="109">
        <v>0.33555452959999998</v>
      </c>
      <c r="AE45" s="109">
        <v>1.4300000000000001E-4</v>
      </c>
      <c r="AF45" s="109">
        <v>8.9516347930000002</v>
      </c>
      <c r="AH45" s="109">
        <v>3.9730630832</v>
      </c>
      <c r="AI45" s="109">
        <v>3.4903045839</v>
      </c>
      <c r="AJ45" s="109">
        <v>19.055118284999999</v>
      </c>
      <c r="AK45" s="109">
        <v>2.2536650003999998</v>
      </c>
      <c r="AL45" s="109">
        <v>1.3122901508</v>
      </c>
      <c r="AM45" s="109">
        <v>1.0358376124999999</v>
      </c>
      <c r="AN45" s="109">
        <v>2.07883554E-2</v>
      </c>
      <c r="AO45" s="109">
        <v>7.8499999999999995E-8</v>
      </c>
      <c r="AP45" s="109">
        <v>1.1900000000000001E-3</v>
      </c>
      <c r="AQ45" s="109">
        <v>73.959886940000004</v>
      </c>
      <c r="AR45" s="109">
        <v>7.2100000000000003E-3</v>
      </c>
      <c r="AS45" s="109">
        <v>0.28157548090000001</v>
      </c>
      <c r="AT45" s="109">
        <v>0.71709868300000001</v>
      </c>
      <c r="AU45" s="109">
        <v>42.134161153000001</v>
      </c>
      <c r="AV45" s="109">
        <v>5.6897335700000003E-2</v>
      </c>
      <c r="AZ45" s="109">
        <v>1.5232899999999999E-5</v>
      </c>
      <c r="BA45" s="109">
        <v>3.6464290000000002E-4</v>
      </c>
      <c r="BB45" s="109">
        <v>4.1392749999999998E-4</v>
      </c>
      <c r="BD45" s="109">
        <v>0.34247585000000003</v>
      </c>
      <c r="BE45" s="109">
        <v>2.3201200000000002E-2</v>
      </c>
      <c r="BG45" s="109">
        <v>1.07847516</v>
      </c>
      <c r="BI45" s="109">
        <v>143.47450620999999</v>
      </c>
      <c r="BJ45" s="109">
        <v>31.603555904</v>
      </c>
      <c r="BK45" s="109">
        <v>10.386323918</v>
      </c>
      <c r="BL45" s="109">
        <v>58.436069566</v>
      </c>
      <c r="BM45" s="109">
        <v>0.2211780223</v>
      </c>
      <c r="BN45" s="109">
        <v>39.130656182999999</v>
      </c>
      <c r="BO45" s="109">
        <v>3.3657800000000002E-5</v>
      </c>
      <c r="BQ45" s="109" t="s">
        <v>44</v>
      </c>
      <c r="BR45" s="109">
        <v>9.1782589721906405</v>
      </c>
      <c r="BS45" s="109">
        <v>20.8844876505479</v>
      </c>
      <c r="BT45" s="109">
        <v>2.3201959468024801E-2</v>
      </c>
      <c r="BU45" s="109">
        <v>1.93710303276758</v>
      </c>
      <c r="BV45" s="109">
        <v>0</v>
      </c>
      <c r="BW45" s="109">
        <v>0.50922531576469998</v>
      </c>
      <c r="BX45" s="109">
        <v>11.9310519835111</v>
      </c>
      <c r="BY45" s="109">
        <v>5.0604108905895497</v>
      </c>
      <c r="BZ45" s="109">
        <v>41.535418932794798</v>
      </c>
      <c r="CA45" s="109">
        <v>4.18682815190739</v>
      </c>
      <c r="CB45" s="109">
        <v>0.95995474804653902</v>
      </c>
      <c r="CC45" s="109">
        <v>1.3813821349603399</v>
      </c>
      <c r="CD45" s="109">
        <v>25.878720614798301</v>
      </c>
      <c r="CE45" s="109">
        <v>3.3660225735434502E-5</v>
      </c>
      <c r="CF45" s="109">
        <v>0.102740817668942</v>
      </c>
      <c r="CG45" s="109">
        <v>0.21832402524732999</v>
      </c>
      <c r="CH45" s="109">
        <v>2.9519688660606099E-4</v>
      </c>
      <c r="CI45" s="109">
        <v>0.76424054758480897</v>
      </c>
      <c r="CJ45" s="109">
        <v>7.0648273683978302E-2</v>
      </c>
      <c r="CK45" s="109">
        <v>0.22371953732590399</v>
      </c>
      <c r="CL45" s="109">
        <v>0.54263296384285498</v>
      </c>
      <c r="CM45" s="109">
        <v>1.0784682416431</v>
      </c>
      <c r="CN45" s="109">
        <v>35036.623446143101</v>
      </c>
      <c r="CO45" s="109">
        <v>14.491013747900499</v>
      </c>
      <c r="CP45" s="109">
        <v>0</v>
      </c>
      <c r="CQ45" s="109">
        <v>8.1885801893329196E-2</v>
      </c>
      <c r="CR45" s="109">
        <v>0.20047900603956101</v>
      </c>
      <c r="CS45" s="109">
        <v>1601.2783150144701</v>
      </c>
      <c r="CT45" s="109">
        <v>4.3478597923557002E-2</v>
      </c>
      <c r="CU45" s="109">
        <v>3.4902106651472402</v>
      </c>
      <c r="CV45" s="109">
        <v>4.2692027539943096</v>
      </c>
      <c r="CW45" s="109">
        <v>0.28156377024256302</v>
      </c>
      <c r="CX45" s="109">
        <v>1.0357867545528101</v>
      </c>
      <c r="CY45" s="109">
        <v>0.71698331900329204</v>
      </c>
      <c r="CZ45" s="109">
        <v>9592.7943823762507</v>
      </c>
      <c r="DA45" s="109">
        <v>3.45055376124275E-2</v>
      </c>
      <c r="DB45" s="109">
        <v>2.1536380013707199E-4</v>
      </c>
      <c r="DC45" s="109">
        <v>111.870941924745</v>
      </c>
      <c r="DD45" s="109">
        <v>24.372682528921999</v>
      </c>
      <c r="DE45" s="109">
        <v>1.5520320552037301</v>
      </c>
      <c r="DF45" s="109">
        <v>3.6059836196585898E-2</v>
      </c>
      <c r="DG45" s="109">
        <v>5.5495562647089498</v>
      </c>
      <c r="DH45" s="109">
        <v>9.3229791608106197E-2</v>
      </c>
      <c r="DI45" s="109">
        <v>183.63754982325</v>
      </c>
      <c r="DJ45" s="109">
        <v>186.66955816535699</v>
      </c>
      <c r="DK45" s="109">
        <v>47.464789519537</v>
      </c>
      <c r="DL45" s="109">
        <v>10.3860881233899</v>
      </c>
      <c r="DM45" s="109">
        <v>24.025732794043702</v>
      </c>
      <c r="DN45" s="109">
        <v>1.3251379090659401</v>
      </c>
      <c r="DO45" s="109">
        <v>5.7349684169167601</v>
      </c>
      <c r="DP45" s="109">
        <v>52.781902757923199</v>
      </c>
      <c r="DQ45" s="109">
        <v>52.781902757923199</v>
      </c>
      <c r="DR45" s="109">
        <v>1017.58467045817</v>
      </c>
      <c r="DS45" s="109">
        <v>0</v>
      </c>
      <c r="DT45" s="109">
        <v>58.429654823368203</v>
      </c>
      <c r="DU45" s="109">
        <v>6.4015889622164895E-2</v>
      </c>
      <c r="DV45" s="109">
        <v>0.25502820944828303</v>
      </c>
      <c r="DW45" s="109">
        <v>0</v>
      </c>
      <c r="DX45" s="109">
        <v>1.4300676543373001E-4</v>
      </c>
      <c r="DY45" s="109">
        <v>169.02128373539199</v>
      </c>
      <c r="DZ45" s="109">
        <v>4.8261261338410604</v>
      </c>
      <c r="EA45" s="109">
        <v>214.22921684697201</v>
      </c>
      <c r="EB45" s="109">
        <v>16.4737297102354</v>
      </c>
      <c r="EC45" s="109">
        <v>2.3271030242530402</v>
      </c>
      <c r="ED45" s="109">
        <v>6.6233112074824998</v>
      </c>
      <c r="EE45" s="109">
        <v>0</v>
      </c>
      <c r="EF45" s="109">
        <v>1.31110720815269</v>
      </c>
      <c r="EG45" s="109">
        <v>2.6619582361084002</v>
      </c>
      <c r="EH45" s="109">
        <v>23.3606697669277</v>
      </c>
      <c r="EI45" s="109">
        <v>0.22117626519948999</v>
      </c>
      <c r="EJ45" s="109">
        <v>2.2536497944530902</v>
      </c>
      <c r="EK45" s="109">
        <v>383.095886673721</v>
      </c>
      <c r="EL45" s="109">
        <v>0</v>
      </c>
      <c r="EM45" s="109">
        <v>0.53798891494017098</v>
      </c>
      <c r="EN45" s="109">
        <v>0.77417989866454995</v>
      </c>
      <c r="EO45" s="109">
        <v>3721.6569592310202</v>
      </c>
      <c r="EP45" s="109">
        <v>11436.464232038599</v>
      </c>
      <c r="EQ45" s="109">
        <v>1270.7173656751299</v>
      </c>
      <c r="ER45" s="109">
        <v>12707.181597713799</v>
      </c>
      <c r="ES45" s="109">
        <v>0.123232995717171</v>
      </c>
      <c r="ET45" s="109">
        <v>206.40853252159101</v>
      </c>
      <c r="EU45" s="109">
        <v>5.6897190795935797E-2</v>
      </c>
      <c r="EV45" s="109">
        <v>0</v>
      </c>
      <c r="EW45" s="109">
        <v>0</v>
      </c>
      <c r="EX45" s="109">
        <v>0</v>
      </c>
      <c r="EY45" s="109">
        <v>1.52336153926708E-5</v>
      </c>
      <c r="EZ45" s="109">
        <v>3.6464067459669302E-4</v>
      </c>
      <c r="FA45" s="109">
        <v>4.1392958109492598E-4</v>
      </c>
      <c r="FB45" s="109">
        <v>0</v>
      </c>
      <c r="FC45" s="109">
        <v>0.34226140231060698</v>
      </c>
      <c r="FD45" s="109">
        <v>26.573560544872301</v>
      </c>
      <c r="FE45" s="109">
        <v>1183.3649470580499</v>
      </c>
      <c r="FF45" s="109">
        <v>61.127395116872599</v>
      </c>
      <c r="FG45" s="109">
        <v>145.63192417016799</v>
      </c>
      <c r="FH45" s="109">
        <v>208.60732227252399</v>
      </c>
      <c r="FI45" s="109">
        <v>77.249640799230804</v>
      </c>
      <c r="FJ45" s="109">
        <v>26.004406675595199</v>
      </c>
      <c r="FK45" s="109">
        <v>1.65005558324266E-2</v>
      </c>
      <c r="FL45" s="109">
        <v>167.20201419025901</v>
      </c>
      <c r="FM45" s="109">
        <v>4786.2341022750097</v>
      </c>
      <c r="FN45" s="109">
        <v>2545.8408242148598</v>
      </c>
      <c r="FO45" s="109">
        <v>2240.3932780601499</v>
      </c>
      <c r="FP45" s="109">
        <v>8.2302118189784803</v>
      </c>
      <c r="FQ45" s="109">
        <v>3.52448265282165</v>
      </c>
      <c r="FR45" s="109">
        <v>1057.6070664701199</v>
      </c>
      <c r="FS45" s="109">
        <v>107.505154897843</v>
      </c>
      <c r="FT45" s="109">
        <v>86.600744271565304</v>
      </c>
      <c r="FU45" s="109">
        <v>18.629584881584201</v>
      </c>
      <c r="FV45" s="109">
        <v>13.448019008857001</v>
      </c>
      <c r="FW45" s="109">
        <v>230.800391254815</v>
      </c>
      <c r="FX45" s="109">
        <v>2.0774414483923299E-2</v>
      </c>
      <c r="FY45" s="109">
        <v>151.54351357791799</v>
      </c>
      <c r="FZ45" s="109">
        <v>78.649778667857007</v>
      </c>
      <c r="GA45" s="109">
        <v>226.63233402282799</v>
      </c>
      <c r="GB45" s="109">
        <v>1.8167924980650001</v>
      </c>
      <c r="GC45" s="109">
        <v>7.8521665812375703E-8</v>
      </c>
      <c r="GD45" s="109">
        <v>1416.58072108687</v>
      </c>
      <c r="GE45" s="109">
        <v>827.91272914734395</v>
      </c>
      <c r="GF45" s="109">
        <v>39.1303176263173</v>
      </c>
      <c r="GG45" s="109">
        <v>3.3745455875487602</v>
      </c>
      <c r="GH45" s="109">
        <v>3.7911274490028699</v>
      </c>
      <c r="GI45" s="109">
        <v>270.15710936581797</v>
      </c>
      <c r="GJ45" s="109">
        <v>73.954539471912398</v>
      </c>
      <c r="GK45" s="109">
        <v>1.18979839941137E-3</v>
      </c>
      <c r="GL45" s="109">
        <v>7.2102971113940798E-3</v>
      </c>
      <c r="GM45" s="109">
        <v>0</v>
      </c>
      <c r="GN45" s="109">
        <v>262.47445002101801</v>
      </c>
      <c r="GO45" s="109">
        <v>3324.4276663635301</v>
      </c>
      <c r="GP45" s="109">
        <v>42.133415910333497</v>
      </c>
      <c r="GQ45" s="109">
        <v>92.246925643649703</v>
      </c>
      <c r="GS45" s="30">
        <f t="shared" si="1"/>
        <v>0</v>
      </c>
      <c r="GT45" s="45">
        <f t="shared" si="2"/>
        <v>-2.6468566799161446E-4</v>
      </c>
      <c r="GU45" s="45">
        <f t="shared" si="3"/>
        <v>-1.6195176932683287E-4</v>
      </c>
      <c r="GV45" s="45">
        <f t="shared" si="4"/>
        <v>-2.5688768846122506E-4</v>
      </c>
      <c r="GW45" s="45">
        <f t="shared" si="5"/>
        <v>-9.4715029751822925E-4</v>
      </c>
      <c r="GX45" s="45">
        <f t="shared" si="6"/>
        <v>-4.6886319529815333E-4</v>
      </c>
      <c r="GY45" s="45">
        <f t="shared" si="7"/>
        <v>-5.3157373212321439E-5</v>
      </c>
      <c r="GZ45" s="45">
        <f t="shared" si="8"/>
        <v>-4.9648498328715535E-5</v>
      </c>
      <c r="HA45" s="45">
        <f t="shared" si="9"/>
        <v>-1.0263241717132352E-4</v>
      </c>
      <c r="HB45" s="45">
        <f t="shared" si="10"/>
        <v>-6.109305357594961E-4</v>
      </c>
      <c r="HC45" s="45">
        <f t="shared" si="11"/>
        <v>-5.6971995421218821E-5</v>
      </c>
      <c r="HD45" s="45">
        <f t="shared" si="12"/>
        <v>-8.2167921039150616E-5</v>
      </c>
      <c r="HE45" s="45">
        <f t="shared" si="13"/>
        <v>-1.5604515621875544E-5</v>
      </c>
      <c r="HF45" s="45">
        <f t="shared" si="14"/>
        <v>-1.4816674411147899E-5</v>
      </c>
      <c r="HG45" s="45">
        <f t="shared" si="15"/>
        <v>-1.2150627689460271E-5</v>
      </c>
      <c r="HH45" s="45">
        <f t="shared" si="16"/>
        <v>-1.4410981176955714E-5</v>
      </c>
      <c r="HI45" s="45">
        <f t="shared" si="17"/>
        <v>-2.404671470763292E-6</v>
      </c>
      <c r="HJ45" s="45">
        <f t="shared" si="18"/>
        <v>4.5524903898239486E-6</v>
      </c>
      <c r="HK45" s="45">
        <f t="shared" si="19"/>
        <v>-3.8668186834194568E-7</v>
      </c>
      <c r="HL45" s="45">
        <f t="shared" si="20"/>
        <v>-5.6798905770189965E-4</v>
      </c>
      <c r="HM45" s="45">
        <f t="shared" si="21"/>
        <v>1.5261156404000592E-5</v>
      </c>
      <c r="HN45" s="45">
        <f t="shared" si="22"/>
        <v>2.0204736657342726E-6</v>
      </c>
      <c r="HO45" s="45">
        <f t="shared" si="23"/>
        <v>-7.462267191745091E-5</v>
      </c>
      <c r="HP45" s="45">
        <f t="shared" si="24"/>
        <v>-9.0999877093691947E-5</v>
      </c>
      <c r="HQ45" s="45">
        <f t="shared" si="25"/>
        <v>-9.9968681456122314E-5</v>
      </c>
      <c r="HR45" s="45">
        <f t="shared" si="26"/>
        <v>-5.3510627591153341E-6</v>
      </c>
      <c r="HS45" s="45">
        <f t="shared" si="27"/>
        <v>-9.5943015883770476E-4</v>
      </c>
      <c r="HT45" s="45">
        <f t="shared" si="28"/>
        <v>-8.7422468764014263E-5</v>
      </c>
      <c r="HU45" s="45">
        <f t="shared" si="29"/>
        <v>0</v>
      </c>
      <c r="HV45" s="45">
        <f t="shared" si="30"/>
        <v>-2.9427995316305104E-5</v>
      </c>
      <c r="HW45" s="45">
        <f t="shared" si="31"/>
        <v>4.7310725384633503E-5</v>
      </c>
      <c r="HX45" s="45">
        <f t="shared" si="32"/>
        <v>-1.3635065467763934E-4</v>
      </c>
      <c r="HY45" s="45">
        <f t="shared" si="33"/>
        <v>0</v>
      </c>
      <c r="HZ45" s="45">
        <f t="shared" si="34"/>
        <v>5.9426720410718546E-7</v>
      </c>
      <c r="IA45" s="45">
        <f t="shared" si="35"/>
        <v>-2.690846901814699E-5</v>
      </c>
      <c r="IB45" s="45">
        <f t="shared" si="36"/>
        <v>0.22595249305363738</v>
      </c>
      <c r="IC45" s="45">
        <f t="shared" si="37"/>
        <v>-6.7472081728764122E-6</v>
      </c>
      <c r="ID45" s="45">
        <f t="shared" si="38"/>
        <v>-9.2462170203060735E-5</v>
      </c>
      <c r="IE45" s="45">
        <f t="shared" si="39"/>
        <v>-4.9098378525853948E-5</v>
      </c>
      <c r="IF45" s="45">
        <f t="shared" si="40"/>
        <v>-6.7061178282054427E-4</v>
      </c>
      <c r="IG45" s="45">
        <f t="shared" si="41"/>
        <v>2.759976098816351E-4</v>
      </c>
      <c r="IH45" s="45">
        <f t="shared" si="42"/>
        <v>-1.6941225935299538E-4</v>
      </c>
      <c r="II45" s="45">
        <f t="shared" si="43"/>
        <v>-7.2302275041936993E-5</v>
      </c>
      <c r="IJ45" s="45">
        <f t="shared" si="44"/>
        <v>4.1208237736410774E-5</v>
      </c>
      <c r="IK45" s="45">
        <f t="shared" si="45"/>
        <v>-4.1589762714995841E-5</v>
      </c>
      <c r="IL45" s="45">
        <f t="shared" si="46"/>
        <v>-1.6087604041517027E-4</v>
      </c>
      <c r="IM45" s="45">
        <f t="shared" si="47"/>
        <v>-1.7687374000346885E-5</v>
      </c>
      <c r="IN45" s="45">
        <f t="shared" si="48"/>
        <v>-2.5467636124475879E-6</v>
      </c>
      <c r="IO45" s="45">
        <f t="shared" si="49"/>
        <v>0</v>
      </c>
      <c r="IP45" s="45">
        <f t="shared" si="50"/>
        <v>0</v>
      </c>
      <c r="IQ45" s="45">
        <f t="shared" si="51"/>
        <v>0</v>
      </c>
      <c r="IR45" s="45">
        <f t="shared" si="52"/>
        <v>4.6963655692661107E-5</v>
      </c>
      <c r="IS45" s="45">
        <f t="shared" si="53"/>
        <v>-6.1029662362797646E-6</v>
      </c>
      <c r="IT45" s="45">
        <f t="shared" si="54"/>
        <v>5.0276797893327946E-6</v>
      </c>
      <c r="IU45" s="45">
        <f t="shared" si="55"/>
        <v>0</v>
      </c>
      <c r="IV45" s="45">
        <f t="shared" si="56"/>
        <v>-6.2616879231936829E-4</v>
      </c>
      <c r="IW45" s="45">
        <f t="shared" si="57"/>
        <v>3.2733997586286648E-5</v>
      </c>
      <c r="IX45" s="45">
        <f t="shared" si="58"/>
        <v>0</v>
      </c>
      <c r="IY45" s="45">
        <f t="shared" si="59"/>
        <v>-6.4149432055829197E-6</v>
      </c>
      <c r="IZ45" s="45">
        <f t="shared" si="60"/>
        <v>0</v>
      </c>
      <c r="JA45" s="45">
        <f t="shared" si="61"/>
        <v>-2.6545591389512905E-8</v>
      </c>
      <c r="JB45" s="45">
        <f t="shared" si="62"/>
        <v>1.4468749614169869E-7</v>
      </c>
      <c r="JC45" s="45">
        <f t="shared" si="63"/>
        <v>-2.2702412514954118E-5</v>
      </c>
      <c r="JD45" s="45">
        <f t="shared" si="64"/>
        <v>-1.0977368394964084E-4</v>
      </c>
      <c r="JE45" s="45">
        <f t="shared" si="65"/>
        <v>-7.9442816774300401E-6</v>
      </c>
      <c r="JF45" s="45">
        <f t="shared" si="66"/>
        <v>-8.6519551605757015E-6</v>
      </c>
      <c r="JG45" s="45">
        <f t="shared" si="67"/>
        <v>7.2070528510478768E-5</v>
      </c>
    </row>
    <row r="46" spans="1:267" x14ac:dyDescent="0.25">
      <c r="A46" s="22" t="s">
        <v>45</v>
      </c>
      <c r="B46" s="109">
        <v>96.526799999999994</v>
      </c>
      <c r="C46" s="109">
        <v>3.3090000000000002</v>
      </c>
      <c r="D46" s="109">
        <v>45.575229999999998</v>
      </c>
      <c r="E46" s="109">
        <v>152.06212980000001</v>
      </c>
      <c r="F46" s="109">
        <v>121.57148438999999</v>
      </c>
      <c r="G46" s="109">
        <v>3.9408734000000001</v>
      </c>
      <c r="H46" s="109">
        <v>10.082126000000001</v>
      </c>
      <c r="I46" s="109">
        <v>1.7323808409999999</v>
      </c>
      <c r="J46" s="109">
        <v>1.3771959296</v>
      </c>
      <c r="K46" s="109">
        <v>6.5659999999999996E-2</v>
      </c>
      <c r="L46" s="109">
        <v>2.0468156000000002E-3</v>
      </c>
      <c r="M46" s="109">
        <v>1.6845010929999999</v>
      </c>
      <c r="N46" s="109">
        <v>8.8669800000000003E-5</v>
      </c>
      <c r="O46" s="109">
        <v>3.9050000000000001E-3</v>
      </c>
      <c r="P46" s="109">
        <v>5.2745000000000005E-4</v>
      </c>
      <c r="Q46" s="109">
        <v>0.2535097939</v>
      </c>
      <c r="R46" s="109">
        <v>1.39947479E-2</v>
      </c>
      <c r="S46" s="109">
        <v>0.3125</v>
      </c>
      <c r="T46" s="109">
        <v>3.5734422000000001E-3</v>
      </c>
      <c r="U46" s="109">
        <v>1.2500734499999999E-2</v>
      </c>
      <c r="V46" s="109">
        <v>3.4996721000000001E-2</v>
      </c>
      <c r="W46" s="109">
        <v>8.8369999999999994E-3</v>
      </c>
      <c r="Y46" s="109">
        <v>2.1499999999999999E-4</v>
      </c>
      <c r="Z46" s="109">
        <v>1.4999999999999999E-4</v>
      </c>
      <c r="AA46" s="109">
        <v>1.9753410675</v>
      </c>
      <c r="AB46" s="109">
        <v>2.2003489900000002</v>
      </c>
      <c r="AC46" s="109">
        <v>1.758E-3</v>
      </c>
      <c r="AD46" s="109">
        <v>5.2749769999999995E-4</v>
      </c>
      <c r="AF46" s="109">
        <v>4.4604108999999996E-3</v>
      </c>
      <c r="AH46" s="109">
        <v>0.12878815830000001</v>
      </c>
      <c r="AI46" s="109">
        <v>1.1495823445</v>
      </c>
      <c r="AJ46" s="109">
        <v>1.6415653990000001</v>
      </c>
      <c r="AK46" s="109">
        <v>4.3390661599999998E-2</v>
      </c>
      <c r="AL46" s="109">
        <v>1.1182577000000001E-2</v>
      </c>
      <c r="AM46" s="109">
        <v>0.26445846309999999</v>
      </c>
      <c r="AN46" s="109">
        <v>2.2034105500000001E-2</v>
      </c>
      <c r="AP46" s="109">
        <v>1.204E-2</v>
      </c>
      <c r="AQ46" s="109">
        <v>8.2190790384000003</v>
      </c>
      <c r="AR46" s="109">
        <v>1.123E-2</v>
      </c>
      <c r="AS46" s="109">
        <v>4.4549999999999999E-2</v>
      </c>
      <c r="AT46" s="109">
        <v>1.4856032599999999E-2</v>
      </c>
      <c r="AU46" s="109">
        <v>3.0253049999999999</v>
      </c>
      <c r="AV46" s="109">
        <v>1.104163E-3</v>
      </c>
      <c r="AZ46" s="109">
        <v>3.7938368000000001E-7</v>
      </c>
      <c r="BA46" s="109">
        <v>1.9607999999999999E-5</v>
      </c>
      <c r="BB46" s="109">
        <v>6.5693877999999999E-6</v>
      </c>
      <c r="BD46" s="109">
        <v>7.9158430000000001E-4</v>
      </c>
      <c r="BE46" s="109">
        <v>3.0000000000000001E-3</v>
      </c>
      <c r="BF46" s="109">
        <v>6.0000000000000002E-5</v>
      </c>
      <c r="BG46" s="109">
        <v>0.12409000000000001</v>
      </c>
      <c r="BH46" s="109">
        <v>1.15E-4</v>
      </c>
      <c r="BK46" s="109">
        <v>0.37118499999999999</v>
      </c>
      <c r="BL46" s="109">
        <v>1.352559973</v>
      </c>
      <c r="BM46" s="109">
        <v>1.5700390200000001E-2</v>
      </c>
      <c r="BN46" s="109">
        <v>5.8033940864</v>
      </c>
      <c r="BO46" s="109">
        <v>2.0929299999999999E-4</v>
      </c>
      <c r="BQ46" s="109" t="s">
        <v>45</v>
      </c>
      <c r="BR46" s="109">
        <v>0</v>
      </c>
      <c r="BS46" s="109">
        <v>2.5704479791883702E-4</v>
      </c>
      <c r="BT46" s="109">
        <v>2.9993421407981998E-3</v>
      </c>
      <c r="BU46" s="109">
        <v>1.3771951174530099</v>
      </c>
      <c r="BV46" s="109">
        <v>5.9986255394434101E-5</v>
      </c>
      <c r="BW46" s="109">
        <v>6.5658804659248504E-2</v>
      </c>
      <c r="BX46" s="109">
        <v>1.7323664202640101</v>
      </c>
      <c r="BY46" s="109">
        <v>1.7323664202640101</v>
      </c>
      <c r="BZ46" s="109">
        <v>4.8507056994990197E-5</v>
      </c>
      <c r="CA46" s="109">
        <v>1.72359057683933</v>
      </c>
      <c r="CB46" s="109">
        <v>8.3918798260552898E-4</v>
      </c>
      <c r="CC46" s="109">
        <v>1.20758979700943E-3</v>
      </c>
      <c r="CD46" s="109">
        <v>1.68449922494496</v>
      </c>
      <c r="CE46" s="109">
        <v>2.0932950950467699E-4</v>
      </c>
      <c r="CF46" s="109">
        <v>2.8373264549127201E-5</v>
      </c>
      <c r="CG46" s="109">
        <v>6.02951988844613E-5</v>
      </c>
      <c r="CH46" s="109">
        <v>2.14961613783296E-4</v>
      </c>
      <c r="CI46" s="109">
        <v>3.9042681287719799E-3</v>
      </c>
      <c r="CJ46" s="109">
        <v>1.2659329458710101E-4</v>
      </c>
      <c r="CK46" s="109">
        <v>4.0085260917012498E-4</v>
      </c>
      <c r="CL46" s="109">
        <v>0.25350640634944199</v>
      </c>
      <c r="CM46" s="109">
        <v>0.12409206084514</v>
      </c>
      <c r="CN46" s="109">
        <v>2874.3378546026802</v>
      </c>
      <c r="CO46" s="109">
        <v>1.3997424788796099E-2</v>
      </c>
      <c r="CP46" s="109">
        <v>1.1499264075133501E-4</v>
      </c>
      <c r="CQ46" s="109">
        <v>1.0363099505613499E-3</v>
      </c>
      <c r="CR46" s="109">
        <v>2.53712709645771E-3</v>
      </c>
      <c r="CS46" s="109">
        <v>0.312491045321515</v>
      </c>
      <c r="CT46" s="109">
        <v>1.2500543139258099E-2</v>
      </c>
      <c r="CU46" s="109">
        <v>1.14957669304996</v>
      </c>
      <c r="CV46" s="109">
        <v>3.4999898911774199E-2</v>
      </c>
      <c r="CW46" s="109">
        <v>4.4547772257312303E-2</v>
      </c>
      <c r="CX46" s="109">
        <v>0.264457204448376</v>
      </c>
      <c r="CY46" s="109">
        <v>1.48565342240005E-2</v>
      </c>
      <c r="CZ46" s="109">
        <v>96.525989720729299</v>
      </c>
      <c r="DA46" s="109">
        <v>8.83405993888659E-3</v>
      </c>
      <c r="DB46" s="109">
        <v>0</v>
      </c>
      <c r="DC46" s="109">
        <v>0</v>
      </c>
      <c r="DD46" s="109">
        <v>0</v>
      </c>
      <c r="DE46" s="109">
        <v>0</v>
      </c>
      <c r="DF46" s="109">
        <v>0</v>
      </c>
      <c r="DG46" s="109">
        <v>0</v>
      </c>
      <c r="DH46" s="109">
        <v>0</v>
      </c>
      <c r="DI46" s="109">
        <v>1.6734009774913501</v>
      </c>
      <c r="DJ46" s="109">
        <v>0.58762126603449205</v>
      </c>
      <c r="DK46" s="109">
        <v>1.2832877114370301E-3</v>
      </c>
      <c r="DL46" s="109">
        <v>0.371180422057517</v>
      </c>
      <c r="DM46" s="109">
        <v>1.68007864787447</v>
      </c>
      <c r="DN46" s="109">
        <v>1.5000056343193499E-4</v>
      </c>
      <c r="DO46" s="109">
        <v>0</v>
      </c>
      <c r="DP46" s="109">
        <v>1.9753512058954099</v>
      </c>
      <c r="DQ46" s="109">
        <v>1.9753512058954099</v>
      </c>
      <c r="DR46" s="109">
        <v>2.2003565288336802</v>
      </c>
      <c r="DS46" s="109">
        <v>1.75824284241913E-3</v>
      </c>
      <c r="DT46" s="109">
        <v>1.35256630990756</v>
      </c>
      <c r="DU46" s="109">
        <v>1.67054897982164E-4</v>
      </c>
      <c r="DV46" s="109">
        <v>3.1990996378483899E-4</v>
      </c>
      <c r="DW46" s="109">
        <v>0</v>
      </c>
      <c r="DX46" s="109">
        <v>0</v>
      </c>
      <c r="DY46" s="109">
        <v>1.2980457841564701E-3</v>
      </c>
      <c r="DZ46" s="109">
        <v>0</v>
      </c>
      <c r="EA46" s="109">
        <v>0</v>
      </c>
      <c r="EB46" s="109">
        <v>0</v>
      </c>
      <c r="EC46" s="109">
        <v>1.1597471298577301E-3</v>
      </c>
      <c r="ED46" s="109">
        <v>3.3006652446854702E-3</v>
      </c>
      <c r="EE46" s="109">
        <v>0</v>
      </c>
      <c r="EF46" s="109">
        <v>4.2500304921267197E-2</v>
      </c>
      <c r="EG46" s="109">
        <v>8.6287716397427203E-2</v>
      </c>
      <c r="EH46" s="109">
        <v>1.6415665732739699</v>
      </c>
      <c r="EI46" s="109">
        <v>1.5699701830552699E-2</v>
      </c>
      <c r="EJ46" s="109">
        <v>4.3392994177857497E-2</v>
      </c>
      <c r="EK46" s="109">
        <v>3.30897766166767</v>
      </c>
      <c r="EL46" s="109">
        <v>0</v>
      </c>
      <c r="EM46" s="109">
        <v>4.5848342895881298E-3</v>
      </c>
      <c r="EN46" s="109">
        <v>6.5977673352182603E-3</v>
      </c>
      <c r="EO46" s="109">
        <v>17.747280344141402</v>
      </c>
      <c r="EP46" s="109">
        <v>41.017824286556802</v>
      </c>
      <c r="EQ46" s="109">
        <v>4.5574081736360199</v>
      </c>
      <c r="ER46" s="109">
        <v>45.575232460192801</v>
      </c>
      <c r="ES46" s="109">
        <v>0</v>
      </c>
      <c r="ET46" s="109">
        <v>0.16541462353323599</v>
      </c>
      <c r="EU46" s="109">
        <v>1.1041059993275801E-3</v>
      </c>
      <c r="EV46" s="109">
        <v>0</v>
      </c>
      <c r="EW46" s="109">
        <v>0</v>
      </c>
      <c r="EX46" s="109">
        <v>0</v>
      </c>
      <c r="EY46" s="109">
        <v>3.79335901717949E-7</v>
      </c>
      <c r="EZ46" s="109">
        <v>1.9606006272149499E-5</v>
      </c>
      <c r="FA46" s="109">
        <v>6.5690947270953399E-6</v>
      </c>
      <c r="FB46" s="109">
        <v>0</v>
      </c>
      <c r="FC46" s="109">
        <v>7.9154838144369303E-4</v>
      </c>
      <c r="FD46" s="109">
        <v>6.4057949701549601E-3</v>
      </c>
      <c r="FE46" s="109">
        <v>0.75447921277137697</v>
      </c>
      <c r="FF46" s="109">
        <v>0.52520478728153797</v>
      </c>
      <c r="FG46" s="109">
        <v>2.2384597876067098</v>
      </c>
      <c r="FH46" s="109">
        <v>4.4944954217607203</v>
      </c>
      <c r="FI46" s="109">
        <v>0.78503061395415297</v>
      </c>
      <c r="FJ46" s="109">
        <v>0.68050727690603396</v>
      </c>
      <c r="FK46" s="109">
        <v>4.0542506214278102E-5</v>
      </c>
      <c r="FL46" s="109">
        <v>3.9294370537100898</v>
      </c>
      <c r="FM46" s="109">
        <v>152.055531373012</v>
      </c>
      <c r="FN46" s="109">
        <v>121.564923379053</v>
      </c>
      <c r="FO46" s="109">
        <v>30.490607993959198</v>
      </c>
      <c r="FP46" s="109">
        <v>3.3006250103341697E-2</v>
      </c>
      <c r="FQ46" s="109">
        <v>0.120256735621731</v>
      </c>
      <c r="FR46" s="109">
        <v>52.212028270297601</v>
      </c>
      <c r="FS46" s="109">
        <v>1.6888562972271299</v>
      </c>
      <c r="FT46" s="109">
        <v>13.044101776153701</v>
      </c>
      <c r="FU46" s="109">
        <v>3.6572385555316403E-2</v>
      </c>
      <c r="FV46" s="109">
        <v>0.71965837378263497</v>
      </c>
      <c r="FW46" s="109">
        <v>32.612656131990697</v>
      </c>
      <c r="FX46" s="109">
        <v>2.2019066763118801E-2</v>
      </c>
      <c r="FY46" s="109">
        <v>0.24283695173619399</v>
      </c>
      <c r="FZ46" s="109">
        <v>4.0037426134140297</v>
      </c>
      <c r="GA46" s="109">
        <v>4.43449319510351</v>
      </c>
      <c r="GB46" s="109">
        <v>1.06136140588744E-5</v>
      </c>
      <c r="GC46" s="109">
        <v>0</v>
      </c>
      <c r="GD46" s="109">
        <v>3.9408976207322799</v>
      </c>
      <c r="GE46" s="109">
        <v>0.49358618354452199</v>
      </c>
      <c r="GF46" s="109">
        <v>5.8033106530588903</v>
      </c>
      <c r="GG46" s="109">
        <v>6.2630078760120503E-3</v>
      </c>
      <c r="GH46" s="109">
        <v>1.5453939489078801</v>
      </c>
      <c r="GI46" s="109">
        <v>4.98925653597318E-2</v>
      </c>
      <c r="GJ46" s="109">
        <v>8.2190946134069698</v>
      </c>
      <c r="GK46" s="109">
        <v>1.20374244425723E-2</v>
      </c>
      <c r="GL46" s="109">
        <v>1.1228684039087901E-2</v>
      </c>
      <c r="GM46" s="109">
        <v>0</v>
      </c>
      <c r="GN46" s="109">
        <v>2.40325120205689E-2</v>
      </c>
      <c r="GO46" s="109">
        <v>10.0820221465302</v>
      </c>
      <c r="GP46" s="109">
        <v>3.02529153682215</v>
      </c>
      <c r="GQ46" s="109">
        <v>4.4334544257235396E-3</v>
      </c>
      <c r="GS46" s="30">
        <f t="shared" si="1"/>
        <v>0</v>
      </c>
      <c r="GT46" s="45">
        <f t="shared" si="2"/>
        <v>-8.3943451009977675E-6</v>
      </c>
      <c r="GU46" s="45">
        <f t="shared" si="3"/>
        <v>-6.7507803959258095E-6</v>
      </c>
      <c r="GV46" s="45">
        <f t="shared" si="4"/>
        <v>5.3980919092569977E-8</v>
      </c>
      <c r="GW46" s="45">
        <f t="shared" si="5"/>
        <v>-4.3392967050275836E-5</v>
      </c>
      <c r="GX46" s="45">
        <f t="shared" si="6"/>
        <v>-5.3968337887099758E-5</v>
      </c>
      <c r="GY46" s="45">
        <f t="shared" si="7"/>
        <v>6.1460315573221877E-6</v>
      </c>
      <c r="GZ46" s="45">
        <f t="shared" si="8"/>
        <v>-1.0300751032152985E-5</v>
      </c>
      <c r="HA46" s="45">
        <f t="shared" si="9"/>
        <v>-8.3242296661858006E-6</v>
      </c>
      <c r="HB46" s="45">
        <f t="shared" si="10"/>
        <v>-5.8971056524930439E-7</v>
      </c>
      <c r="HC46" s="45">
        <f t="shared" si="11"/>
        <v>-1.8205006876210311E-5</v>
      </c>
      <c r="HD46" s="45">
        <f t="shared" si="12"/>
        <v>-1.8477670895800682E-5</v>
      </c>
      <c r="HE46" s="45">
        <f t="shared" si="13"/>
        <v>-1.1089663567161293E-6</v>
      </c>
      <c r="HF46" s="45">
        <f t="shared" si="14"/>
        <v>-1.5073524599157078E-5</v>
      </c>
      <c r="HG46" s="45">
        <f t="shared" si="15"/>
        <v>-1.8741900845587492E-4</v>
      </c>
      <c r="HH46" s="45">
        <f t="shared" si="16"/>
        <v>-7.7661252706664257E-6</v>
      </c>
      <c r="HI46" s="45">
        <f t="shared" si="17"/>
        <v>-1.3362602311710661E-5</v>
      </c>
      <c r="HJ46" s="45">
        <f t="shared" si="18"/>
        <v>1.9127810055794475E-4</v>
      </c>
      <c r="HK46" s="45">
        <f t="shared" si="19"/>
        <v>-2.8654971151986784E-5</v>
      </c>
      <c r="HL46" s="45">
        <f t="shared" si="20"/>
        <v>-1.4420216283201999E-6</v>
      </c>
      <c r="HM46" s="45">
        <f t="shared" si="21"/>
        <v>-1.5307959856276731E-5</v>
      </c>
      <c r="HN46" s="45">
        <f t="shared" si="22"/>
        <v>9.0805986486501125E-5</v>
      </c>
      <c r="HO46" s="45">
        <f t="shared" si="23"/>
        <v>-3.3269900570435208E-4</v>
      </c>
      <c r="HP46" s="45">
        <f t="shared" si="24"/>
        <v>0</v>
      </c>
      <c r="HQ46" s="45">
        <f t="shared" si="25"/>
        <v>-1.7854054280926637E-4</v>
      </c>
      <c r="HR46" s="45">
        <f t="shared" si="26"/>
        <v>3.7562129000361564E-6</v>
      </c>
      <c r="HS46" s="45">
        <f t="shared" si="27"/>
        <v>5.1324784244452438E-6</v>
      </c>
      <c r="HT46" s="45">
        <f t="shared" si="28"/>
        <v>3.4261990776233784E-6</v>
      </c>
      <c r="HU46" s="45">
        <f t="shared" si="29"/>
        <v>1.3813561952788435E-4</v>
      </c>
      <c r="HV46" s="45">
        <f t="shared" si="30"/>
        <v>1.8328006513043883E-5</v>
      </c>
      <c r="HW46" s="45">
        <f t="shared" si="31"/>
        <v>0</v>
      </c>
      <c r="HX46" s="45">
        <f t="shared" si="32"/>
        <v>3.305846107323084E-7</v>
      </c>
      <c r="HY46" s="45">
        <f t="shared" si="33"/>
        <v>0</v>
      </c>
      <c r="HZ46" s="45">
        <f t="shared" si="34"/>
        <v>-1.0636172409961587E-6</v>
      </c>
      <c r="IA46" s="45">
        <f t="shared" si="35"/>
        <v>-4.9160898016428794E-6</v>
      </c>
      <c r="IB46" s="45">
        <f t="shared" si="36"/>
        <v>7.1533791498945323E-7</v>
      </c>
      <c r="IC46" s="45">
        <f t="shared" si="37"/>
        <v>5.3757600633097641E-5</v>
      </c>
      <c r="ID46" s="45">
        <f t="shared" si="38"/>
        <v>2.2020690213144828E-6</v>
      </c>
      <c r="IE46" s="45">
        <f t="shared" si="39"/>
        <v>-4.7593546798502044E-6</v>
      </c>
      <c r="IF46" s="45">
        <f t="shared" si="40"/>
        <v>-6.8252087116494741E-4</v>
      </c>
      <c r="IG46" s="45">
        <f t="shared" si="41"/>
        <v>0</v>
      </c>
      <c r="IH46" s="45">
        <f t="shared" si="42"/>
        <v>-2.1391672987547115E-4</v>
      </c>
      <c r="II46" s="45">
        <f t="shared" si="43"/>
        <v>1.8949820164404237E-6</v>
      </c>
      <c r="IJ46" s="45">
        <f t="shared" si="44"/>
        <v>-1.1718262796971386E-4</v>
      </c>
      <c r="IK46" s="45">
        <f t="shared" si="45"/>
        <v>-5.0005447535275948E-5</v>
      </c>
      <c r="IL46" s="45">
        <f t="shared" si="46"/>
        <v>3.3765677149937738E-5</v>
      </c>
      <c r="IM46" s="45">
        <f t="shared" si="47"/>
        <v>-4.450188609046961E-6</v>
      </c>
      <c r="IN46" s="45">
        <f t="shared" si="48"/>
        <v>-5.1623421922253026E-5</v>
      </c>
      <c r="IO46" s="45">
        <f t="shared" si="49"/>
        <v>0</v>
      </c>
      <c r="IP46" s="45">
        <f t="shared" si="50"/>
        <v>0</v>
      </c>
      <c r="IQ46" s="45">
        <f t="shared" si="51"/>
        <v>0</v>
      </c>
      <c r="IR46" s="45">
        <f t="shared" si="52"/>
        <v>-1.2593657705835745E-4</v>
      </c>
      <c r="IS46" s="45">
        <f t="shared" si="53"/>
        <v>-1.0167930694107749E-4</v>
      </c>
      <c r="IT46" s="45">
        <f t="shared" si="54"/>
        <v>-4.4611905033232666E-5</v>
      </c>
      <c r="IU46" s="45">
        <f t="shared" si="55"/>
        <v>0</v>
      </c>
      <c r="IV46" s="45">
        <f t="shared" si="56"/>
        <v>-4.5375528932270072E-5</v>
      </c>
      <c r="IW46" s="45">
        <f t="shared" si="57"/>
        <v>-2.1928640060008228E-4</v>
      </c>
      <c r="IX46" s="45">
        <f t="shared" si="58"/>
        <v>-2.2907675943167465E-4</v>
      </c>
      <c r="IY46" s="45">
        <f t="shared" si="59"/>
        <v>1.6607664920604598E-5</v>
      </c>
      <c r="IZ46" s="45">
        <f t="shared" si="60"/>
        <v>-6.3993466652153316E-5</v>
      </c>
      <c r="JA46" s="45">
        <f t="shared" si="61"/>
        <v>0</v>
      </c>
      <c r="JB46" s="45">
        <f t="shared" si="62"/>
        <v>0</v>
      </c>
      <c r="JC46" s="45">
        <f t="shared" si="63"/>
        <v>-1.233331757206286E-5</v>
      </c>
      <c r="JD46" s="45">
        <f t="shared" si="64"/>
        <v>4.6851213155210004E-6</v>
      </c>
      <c r="JE46" s="45">
        <f t="shared" si="65"/>
        <v>-4.3844098046767098E-5</v>
      </c>
      <c r="JF46" s="45">
        <f t="shared" si="66"/>
        <v>-1.4376645781343723E-5</v>
      </c>
      <c r="JG46" s="45">
        <f t="shared" si="67"/>
        <v>1.7444207248689094E-4</v>
      </c>
    </row>
    <row r="47" spans="1:267" x14ac:dyDescent="0.25">
      <c r="A47" s="22" t="s">
        <v>46</v>
      </c>
      <c r="B47" s="109">
        <v>15748.329331000001</v>
      </c>
      <c r="C47" s="109">
        <v>1323.3834929</v>
      </c>
      <c r="D47" s="109">
        <v>15818.083057</v>
      </c>
      <c r="E47" s="109">
        <v>4997.8544705000004</v>
      </c>
      <c r="F47" s="109">
        <v>3523.5016446999998</v>
      </c>
      <c r="G47" s="109">
        <v>12248.111358</v>
      </c>
      <c r="H47" s="109">
        <v>8482.3855643000006</v>
      </c>
      <c r="I47" s="109">
        <v>149.55467666999999</v>
      </c>
      <c r="J47" s="109">
        <v>25.233753259</v>
      </c>
      <c r="K47" s="109">
        <v>2.0270613750000002</v>
      </c>
      <c r="L47" s="109">
        <v>0.36270396059999999</v>
      </c>
      <c r="M47" s="109">
        <v>34.236565122999998</v>
      </c>
      <c r="N47" s="109">
        <v>1.8427776900000001E-2</v>
      </c>
      <c r="O47" s="109">
        <v>0.30015287959999998</v>
      </c>
      <c r="P47" s="109">
        <v>4.4848627100000003E-2</v>
      </c>
      <c r="Q47" s="109">
        <v>0.64556130349999996</v>
      </c>
      <c r="R47" s="109">
        <v>5.6741932112000004</v>
      </c>
      <c r="S47" s="109">
        <v>12.318508556999999</v>
      </c>
      <c r="T47" s="109">
        <v>8.6205437999999995E-2</v>
      </c>
      <c r="U47" s="109">
        <v>1.9024930659999999</v>
      </c>
      <c r="V47" s="109">
        <v>3.4860112389000002</v>
      </c>
      <c r="W47" s="109">
        <v>0.64456547019999999</v>
      </c>
      <c r="X47" s="109">
        <v>2.3159249999999999E-9</v>
      </c>
      <c r="Y47" s="109">
        <v>5.3387400000000005E-4</v>
      </c>
      <c r="Z47" s="109">
        <v>2.1066850000000001</v>
      </c>
      <c r="AA47" s="109">
        <v>69.205504450999996</v>
      </c>
      <c r="AB47" s="109">
        <v>1131.7217828</v>
      </c>
      <c r="AD47" s="109">
        <v>0.3752482727</v>
      </c>
      <c r="AF47" s="109">
        <v>7.2596226875000003</v>
      </c>
      <c r="AG47" s="109">
        <v>1.232766</v>
      </c>
      <c r="AH47" s="109">
        <v>5.6284328154000001</v>
      </c>
      <c r="AI47" s="109">
        <v>43.603573674000003</v>
      </c>
      <c r="AJ47" s="109">
        <v>1972.0697729000001</v>
      </c>
      <c r="AK47" s="109">
        <v>71.758877366999997</v>
      </c>
      <c r="AL47" s="109">
        <v>0.96051208840000002</v>
      </c>
      <c r="AM47" s="109">
        <v>11.829635072</v>
      </c>
      <c r="AN47" s="109">
        <v>2.1338765836000002</v>
      </c>
      <c r="AQ47" s="109">
        <v>189.27531782</v>
      </c>
      <c r="AR47" s="109">
        <v>2.5565000000000002</v>
      </c>
      <c r="AS47" s="109">
        <v>0.95928020349999998</v>
      </c>
      <c r="AT47" s="109">
        <v>2.4831565826999999</v>
      </c>
      <c r="AU47" s="109">
        <v>69.782134904000003</v>
      </c>
      <c r="AV47" s="109">
        <v>4.5708978800000001E-2</v>
      </c>
      <c r="AW47" s="109">
        <v>1.377E-8</v>
      </c>
      <c r="AX47" s="109">
        <v>1.2240000000000001E-7</v>
      </c>
      <c r="AZ47" s="109">
        <v>1.24912E-5</v>
      </c>
      <c r="BA47" s="109">
        <v>6.7115000000000002E-4</v>
      </c>
      <c r="BB47" s="109">
        <v>3.5086269999999998E-4</v>
      </c>
      <c r="BD47" s="109">
        <v>0.52978206650000004</v>
      </c>
      <c r="BE47" s="109">
        <v>3.8331750000000002</v>
      </c>
      <c r="BF47" s="109">
        <v>1.58555</v>
      </c>
      <c r="BG47" s="109">
        <v>0.112173812</v>
      </c>
      <c r="BI47" s="109">
        <v>21.502876763</v>
      </c>
      <c r="BJ47" s="109">
        <v>20.857788543000002</v>
      </c>
      <c r="BK47" s="109">
        <v>29.125054690999999</v>
      </c>
      <c r="BL47" s="109">
        <v>50.213228579999999</v>
      </c>
      <c r="BM47" s="109">
        <v>0.31464791530000003</v>
      </c>
      <c r="BN47" s="109">
        <v>152.82005867000001</v>
      </c>
      <c r="BO47" s="109">
        <v>1.8913685E-3</v>
      </c>
      <c r="BQ47" s="109" t="s">
        <v>46</v>
      </c>
      <c r="BR47" s="109">
        <v>110.682567689857</v>
      </c>
      <c r="BS47" s="109">
        <v>327.40388286878698</v>
      </c>
      <c r="BT47" s="109">
        <v>3.83323529834048</v>
      </c>
      <c r="BU47" s="109">
        <v>25.2329399769133</v>
      </c>
      <c r="BV47" s="109">
        <v>1.5855417756246</v>
      </c>
      <c r="BW47" s="109">
        <v>2.02706201355489</v>
      </c>
      <c r="BX47" s="109">
        <v>158.499158500373</v>
      </c>
      <c r="BY47" s="109">
        <v>149.550365434084</v>
      </c>
      <c r="BZ47" s="109">
        <v>52.862721799494103</v>
      </c>
      <c r="CA47" s="109">
        <v>186.008814327995</v>
      </c>
      <c r="CB47" s="109">
        <v>0.14869392084166899</v>
      </c>
      <c r="CC47" s="109">
        <v>0.21397633830795301</v>
      </c>
      <c r="CD47" s="109">
        <v>34.2358736300096</v>
      </c>
      <c r="CE47" s="109">
        <v>1.8913479692891199E-3</v>
      </c>
      <c r="CF47" s="109">
        <v>5.8966850642371699E-3</v>
      </c>
      <c r="CG47" s="109">
        <v>1.25304270816868E-2</v>
      </c>
      <c r="CH47" s="109">
        <v>5.3392715884852495E-4</v>
      </c>
      <c r="CI47" s="109">
        <v>0.30015698809445002</v>
      </c>
      <c r="CJ47" s="109">
        <v>1.0760681628003E-2</v>
      </c>
      <c r="CK47" s="109">
        <v>3.4075634873923101E-2</v>
      </c>
      <c r="CL47" s="109">
        <v>0.64555648593951098</v>
      </c>
      <c r="CM47" s="109">
        <v>0.112173809585145</v>
      </c>
      <c r="CN47" s="109">
        <v>195618.89210460201</v>
      </c>
      <c r="CO47" s="109">
        <v>5.6741808138762098</v>
      </c>
      <c r="CP47" s="109">
        <v>0</v>
      </c>
      <c r="CQ47" s="109">
        <v>2.4969891686375999E-2</v>
      </c>
      <c r="CR47" s="109">
        <v>6.1133073546894998E-2</v>
      </c>
      <c r="CS47" s="109">
        <v>12.3186033836459</v>
      </c>
      <c r="CT47" s="109">
        <v>1.9024960057546401</v>
      </c>
      <c r="CU47" s="109">
        <v>43.603581109089298</v>
      </c>
      <c r="CV47" s="109">
        <v>3.4860128562956199</v>
      </c>
      <c r="CW47" s="109">
        <v>0.95925453971650598</v>
      </c>
      <c r="CX47" s="109">
        <v>11.829613276138</v>
      </c>
      <c r="CY47" s="109">
        <v>2.4831582562805798</v>
      </c>
      <c r="CZ47" s="109">
        <v>15747.1039540446</v>
      </c>
      <c r="DA47" s="109">
        <v>0.64455145277910597</v>
      </c>
      <c r="DB47" s="109">
        <v>2.31607344665091E-9</v>
      </c>
      <c r="DC47" s="109">
        <v>0.64508733058857903</v>
      </c>
      <c r="DD47" s="109">
        <v>16.085572953697302</v>
      </c>
      <c r="DE47" s="109">
        <v>1.02430542833049</v>
      </c>
      <c r="DF47" s="109">
        <v>2.3798980913485E-2</v>
      </c>
      <c r="DG47" s="109">
        <v>3.66261749257318</v>
      </c>
      <c r="DH47" s="109">
        <v>6.1530353235558201E-2</v>
      </c>
      <c r="DI47" s="109">
        <v>317.76608140918103</v>
      </c>
      <c r="DJ47" s="109">
        <v>126.039034469016</v>
      </c>
      <c r="DK47" s="109">
        <v>32.678793435196802</v>
      </c>
      <c r="DL47" s="109">
        <v>29.122198689999301</v>
      </c>
      <c r="DM47" s="109">
        <v>75.459202608474399</v>
      </c>
      <c r="DN47" s="109">
        <v>2.1066809863936999</v>
      </c>
      <c r="DO47" s="109">
        <v>8.4839989908590798</v>
      </c>
      <c r="DP47" s="109">
        <v>69.1807201054487</v>
      </c>
      <c r="DQ47" s="109">
        <v>69.1807201054487</v>
      </c>
      <c r="DR47" s="109">
        <v>1131.3978889571299</v>
      </c>
      <c r="DS47" s="109">
        <v>0</v>
      </c>
      <c r="DT47" s="109">
        <v>50.1998261243576</v>
      </c>
      <c r="DU47" s="109">
        <v>9.4119389828268493E-2</v>
      </c>
      <c r="DV47" s="109">
        <v>0.254434232292442</v>
      </c>
      <c r="DW47" s="109">
        <v>0</v>
      </c>
      <c r="DX47" s="109">
        <v>0</v>
      </c>
      <c r="DY47" s="109">
        <v>308.21792144744501</v>
      </c>
      <c r="DZ47" s="109">
        <v>11.203026072599201</v>
      </c>
      <c r="EA47" s="109">
        <v>594.57993294170103</v>
      </c>
      <c r="EB47" s="109">
        <v>35.013614176380301</v>
      </c>
      <c r="EC47" s="109">
        <v>1.88746471293639</v>
      </c>
      <c r="ED47" s="109">
        <v>5.3720687762760697</v>
      </c>
      <c r="EE47" s="109">
        <v>1.2144152569387601</v>
      </c>
      <c r="EF47" s="109">
        <v>1.8569312887031799</v>
      </c>
      <c r="EG47" s="109">
        <v>3.7701525696709601</v>
      </c>
      <c r="EH47" s="109">
        <v>1979.8556244393701</v>
      </c>
      <c r="EI47" s="109">
        <v>0.314653083816332</v>
      </c>
      <c r="EJ47" s="109">
        <v>71.618069046118293</v>
      </c>
      <c r="EK47" s="109">
        <v>1322.96719874016</v>
      </c>
      <c r="EL47" s="109">
        <v>0</v>
      </c>
      <c r="EM47" s="109">
        <v>0.39360944201888198</v>
      </c>
      <c r="EN47" s="109">
        <v>0.56640989789546803</v>
      </c>
      <c r="EO47" s="109">
        <v>11379.1457779272</v>
      </c>
      <c r="EP47" s="109">
        <v>14233.573498305999</v>
      </c>
      <c r="EQ47" s="109">
        <v>1581.5086473808301</v>
      </c>
      <c r="ER47" s="109">
        <v>15815.0821456869</v>
      </c>
      <c r="ES47" s="109">
        <v>0.24281280371373201</v>
      </c>
      <c r="ET47" s="109">
        <v>219.794914724336</v>
      </c>
      <c r="EU47" s="109">
        <v>4.5710036990715797E-2</v>
      </c>
      <c r="EV47" s="109">
        <v>1.37696434575087E-8</v>
      </c>
      <c r="EW47" s="109">
        <v>1.22363927974999E-7</v>
      </c>
      <c r="EX47" s="109">
        <v>0</v>
      </c>
      <c r="EY47" s="109">
        <v>1.24915087689501E-5</v>
      </c>
      <c r="EZ47" s="109">
        <v>6.7118181171343103E-4</v>
      </c>
      <c r="FA47" s="109">
        <v>3.5081894839511101E-4</v>
      </c>
      <c r="FB47" s="109">
        <v>0</v>
      </c>
      <c r="FC47" s="109">
        <v>0.52952581992269798</v>
      </c>
      <c r="FD47" s="109">
        <v>49.471111131203799</v>
      </c>
      <c r="FE47" s="109">
        <v>2552.2526445122799</v>
      </c>
      <c r="FF47" s="109">
        <v>108.564582026902</v>
      </c>
      <c r="FG47" s="109">
        <v>58.491003463357899</v>
      </c>
      <c r="FH47" s="109">
        <v>154.34605564999401</v>
      </c>
      <c r="FI47" s="109">
        <v>44.853638383792898</v>
      </c>
      <c r="FJ47" s="109">
        <v>29.0141694891119</v>
      </c>
      <c r="FK47" s="109">
        <v>2.64558331494654E-2</v>
      </c>
      <c r="FL47" s="109">
        <v>55.531812403966697</v>
      </c>
      <c r="FM47" s="109">
        <v>4996.8313793427997</v>
      </c>
      <c r="FN47" s="109">
        <v>3522.81309625117</v>
      </c>
      <c r="FO47" s="109">
        <v>1474.0182830916301</v>
      </c>
      <c r="FP47" s="109">
        <v>7.9590093222991998</v>
      </c>
      <c r="FQ47" s="109">
        <v>3.0363894655373498</v>
      </c>
      <c r="FR47" s="109">
        <v>1225.8298925852</v>
      </c>
      <c r="FS47" s="109">
        <v>173.51279624190801</v>
      </c>
      <c r="FT47" s="109">
        <v>247.06333088098901</v>
      </c>
      <c r="FU47" s="109">
        <v>28.979357255168502</v>
      </c>
      <c r="FV47" s="109">
        <v>19.597386641990301</v>
      </c>
      <c r="FW47" s="109">
        <v>621.80494056063503</v>
      </c>
      <c r="FX47" s="109">
        <v>2.13216659403485</v>
      </c>
      <c r="FY47" s="109">
        <v>129.90405893995299</v>
      </c>
      <c r="FZ47" s="109">
        <v>142.62684460569901</v>
      </c>
      <c r="GA47" s="109">
        <v>535.26751742566205</v>
      </c>
      <c r="GB47" s="109">
        <v>16.863258717750199</v>
      </c>
      <c r="GC47" s="109">
        <v>0</v>
      </c>
      <c r="GD47" s="109">
        <v>12243.4585489076</v>
      </c>
      <c r="GE47" s="109">
        <v>1843.4306360994301</v>
      </c>
      <c r="GF47" s="109">
        <v>152.81957420465699</v>
      </c>
      <c r="GG47" s="109">
        <v>36.679738815502603</v>
      </c>
      <c r="GH47" s="109">
        <v>630.53420058187601</v>
      </c>
      <c r="GI47" s="109">
        <v>909.68751233825401</v>
      </c>
      <c r="GJ47" s="109">
        <v>189.26679906471799</v>
      </c>
      <c r="GK47" s="109">
        <v>0</v>
      </c>
      <c r="GL47" s="109">
        <v>2.5564920635592601</v>
      </c>
      <c r="GM47" s="109">
        <v>1.7170142988357899</v>
      </c>
      <c r="GN47" s="109">
        <v>588.95985694111698</v>
      </c>
      <c r="GO47" s="109">
        <v>8481.7844518983402</v>
      </c>
      <c r="GP47" s="109">
        <v>69.5495982544697</v>
      </c>
      <c r="GQ47" s="109">
        <v>360.05548090480403</v>
      </c>
      <c r="GS47" s="30">
        <f t="shared" si="1"/>
        <v>0</v>
      </c>
      <c r="GT47" s="45">
        <f t="shared" si="2"/>
        <v>-7.7809965085550524E-5</v>
      </c>
      <c r="GU47" s="45">
        <f t="shared" si="3"/>
        <v>-3.1456804627938071E-4</v>
      </c>
      <c r="GV47" s="45">
        <f t="shared" si="4"/>
        <v>-1.8971396864501903E-4</v>
      </c>
      <c r="GW47" s="45">
        <f t="shared" si="5"/>
        <v>-2.0470607202341593E-4</v>
      </c>
      <c r="GX47" s="45">
        <f t="shared" si="6"/>
        <v>-1.954159578343069E-4</v>
      </c>
      <c r="GY47" s="45">
        <f t="shared" si="7"/>
        <v>-3.7987971830132306E-4</v>
      </c>
      <c r="GZ47" s="45">
        <f t="shared" si="8"/>
        <v>-7.0865960655024299E-5</v>
      </c>
      <c r="HA47" s="45">
        <f t="shared" si="9"/>
        <v>-2.8827155472409534E-5</v>
      </c>
      <c r="HB47" s="45">
        <f t="shared" si="10"/>
        <v>-3.222992942635911E-5</v>
      </c>
      <c r="HC47" s="45">
        <f t="shared" si="11"/>
        <v>3.1501507439730953E-7</v>
      </c>
      <c r="HD47" s="45">
        <f t="shared" si="12"/>
        <v>-9.291723840623054E-5</v>
      </c>
      <c r="HE47" s="45">
        <f t="shared" si="13"/>
        <v>-2.0197499016452407E-5</v>
      </c>
      <c r="HF47" s="45">
        <f t="shared" si="14"/>
        <v>-3.6073481876791025E-5</v>
      </c>
      <c r="HG47" s="45">
        <f t="shared" si="15"/>
        <v>1.3688006110467231E-5</v>
      </c>
      <c r="HH47" s="45">
        <f t="shared" si="16"/>
        <v>-2.7449219452036221E-4</v>
      </c>
      <c r="HI47" s="45">
        <f t="shared" si="17"/>
        <v>-7.4625917985786705E-6</v>
      </c>
      <c r="HJ47" s="45">
        <f t="shared" si="18"/>
        <v>-2.1848610593992167E-6</v>
      </c>
      <c r="HK47" s="45">
        <f t="shared" si="19"/>
        <v>7.6978999090758713E-6</v>
      </c>
      <c r="HL47" s="45">
        <f t="shared" si="20"/>
        <v>-1.188704205980671E-3</v>
      </c>
      <c r="HM47" s="45">
        <f t="shared" si="21"/>
        <v>1.5452117501506165E-6</v>
      </c>
      <c r="HN47" s="45">
        <f t="shared" si="22"/>
        <v>4.6396741399141959E-7</v>
      </c>
      <c r="HO47" s="45">
        <f t="shared" si="23"/>
        <v>-2.1747086280730678E-5</v>
      </c>
      <c r="HP47" s="45">
        <f t="shared" si="24"/>
        <v>6.4098211690822215E-5</v>
      </c>
      <c r="HQ47" s="45">
        <f t="shared" si="25"/>
        <v>9.9571899970600145E-5</v>
      </c>
      <c r="HR47" s="45">
        <f t="shared" si="26"/>
        <v>-1.9051762841628645E-6</v>
      </c>
      <c r="HS47" s="45">
        <f t="shared" si="27"/>
        <v>-3.5812679566326401E-4</v>
      </c>
      <c r="HT47" s="45">
        <f t="shared" si="28"/>
        <v>-2.86195642597576E-4</v>
      </c>
      <c r="HU47" s="45">
        <f t="shared" si="29"/>
        <v>0</v>
      </c>
      <c r="HV47" s="45">
        <f t="shared" si="30"/>
        <v>-6.3642512757146005E-4</v>
      </c>
      <c r="HW47" s="45">
        <f t="shared" si="31"/>
        <v>0</v>
      </c>
      <c r="HX47" s="45">
        <f t="shared" si="32"/>
        <v>-1.2286904069237261E-5</v>
      </c>
      <c r="HY47" s="45">
        <f t="shared" si="33"/>
        <v>-1.4885828341501922E-2</v>
      </c>
      <c r="HZ47" s="45">
        <f t="shared" si="34"/>
        <v>-2.3966831800295886E-4</v>
      </c>
      <c r="IA47" s="45">
        <f t="shared" si="35"/>
        <v>1.7051559466315485E-7</v>
      </c>
      <c r="IB47" s="45">
        <f t="shared" si="36"/>
        <v>3.9480608882923231E-3</v>
      </c>
      <c r="IC47" s="45">
        <f t="shared" si="37"/>
        <v>-1.9622425273121296E-3</v>
      </c>
      <c r="ID47" s="45">
        <f t="shared" si="38"/>
        <v>-5.1300602210105719E-4</v>
      </c>
      <c r="IE47" s="45">
        <f t="shared" si="39"/>
        <v>-1.8424796595934376E-6</v>
      </c>
      <c r="IF47" s="45">
        <f t="shared" si="40"/>
        <v>-8.0135354513584584E-4</v>
      </c>
      <c r="IG47" s="45">
        <f t="shared" si="41"/>
        <v>0</v>
      </c>
      <c r="IH47" s="45">
        <f t="shared" si="42"/>
        <v>0</v>
      </c>
      <c r="II47" s="45">
        <f t="shared" si="43"/>
        <v>-4.5007216895088903E-5</v>
      </c>
      <c r="IJ47" s="45">
        <f t="shared" si="44"/>
        <v>-3.1044164835332526E-6</v>
      </c>
      <c r="IK47" s="45">
        <f t="shared" si="45"/>
        <v>-2.6753167010394791E-5</v>
      </c>
      <c r="IL47" s="45">
        <f t="shared" si="46"/>
        <v>6.7397303559390429E-7</v>
      </c>
      <c r="IM47" s="45">
        <f t="shared" si="47"/>
        <v>-3.3323235216320911E-3</v>
      </c>
      <c r="IN47" s="45">
        <f t="shared" si="48"/>
        <v>2.3150609433338474E-5</v>
      </c>
      <c r="IO47" s="45">
        <f t="shared" si="49"/>
        <v>-2.5892700893228508E-5</v>
      </c>
      <c r="IP47" s="45">
        <f t="shared" si="50"/>
        <v>-2.9470608660954928E-4</v>
      </c>
      <c r="IQ47" s="45">
        <f t="shared" si="51"/>
        <v>0</v>
      </c>
      <c r="IR47" s="45">
        <f t="shared" si="52"/>
        <v>2.4718918126376385E-5</v>
      </c>
      <c r="IS47" s="45">
        <f t="shared" si="53"/>
        <v>4.7398813128225223E-5</v>
      </c>
      <c r="IT47" s="45">
        <f t="shared" si="54"/>
        <v>-1.2469722455244177E-4</v>
      </c>
      <c r="IU47" s="45">
        <f t="shared" si="55"/>
        <v>0</v>
      </c>
      <c r="IV47" s="45">
        <f t="shared" si="56"/>
        <v>-4.8368299628363316E-4</v>
      </c>
      <c r="IW47" s="45">
        <f t="shared" si="57"/>
        <v>1.5730651608607793E-5</v>
      </c>
      <c r="IX47" s="45">
        <f t="shared" si="58"/>
        <v>-5.1870804453000555E-6</v>
      </c>
      <c r="IY47" s="45">
        <f t="shared" si="59"/>
        <v>-2.1527796492501858E-8</v>
      </c>
      <c r="IZ47" s="45">
        <f t="shared" si="60"/>
        <v>0</v>
      </c>
      <c r="JA47" s="45">
        <f t="shared" si="61"/>
        <v>1.6637931282385079E-6</v>
      </c>
      <c r="JB47" s="45">
        <f t="shared" si="62"/>
        <v>1.7578924984043045E-6</v>
      </c>
      <c r="JC47" s="45">
        <f t="shared" si="63"/>
        <v>-9.8059936058429313E-5</v>
      </c>
      <c r="JD47" s="45">
        <f t="shared" si="64"/>
        <v>-2.6691085240708299E-4</v>
      </c>
      <c r="JE47" s="45">
        <f t="shared" si="65"/>
        <v>1.6426348565027385E-5</v>
      </c>
      <c r="JF47" s="45">
        <f t="shared" si="66"/>
        <v>-3.1701685448721894E-6</v>
      </c>
      <c r="JG47" s="45">
        <f t="shared" si="67"/>
        <v>-1.0854950201439502E-5</v>
      </c>
    </row>
    <row r="48" spans="1:267" x14ac:dyDescent="0.25">
      <c r="A48" s="22" t="s">
        <v>47</v>
      </c>
      <c r="B48" s="109">
        <v>35371.268842999998</v>
      </c>
      <c r="C48" s="109">
        <v>430.33613695000003</v>
      </c>
      <c r="D48" s="109">
        <v>14708.249775</v>
      </c>
      <c r="E48" s="109">
        <v>3235.9918888000002</v>
      </c>
      <c r="F48" s="109">
        <v>2845.535586</v>
      </c>
      <c r="G48" s="109">
        <v>6881.8407152</v>
      </c>
      <c r="H48" s="109">
        <v>6122.1156209000001</v>
      </c>
      <c r="I48" s="109">
        <v>213.35241421000001</v>
      </c>
      <c r="J48" s="109">
        <v>29.155910895000002</v>
      </c>
      <c r="K48" s="109">
        <v>0.236848802</v>
      </c>
      <c r="L48" s="109">
        <v>0.17133845610000001</v>
      </c>
      <c r="M48" s="109">
        <v>57.470304960999997</v>
      </c>
      <c r="N48" s="109">
        <v>3.0115541000000001E-3</v>
      </c>
      <c r="O48" s="109">
        <v>0.56964832040000002</v>
      </c>
      <c r="P48" s="109">
        <v>0.44928349579999999</v>
      </c>
      <c r="Q48" s="109">
        <v>0.39895548060000002</v>
      </c>
      <c r="R48" s="109">
        <v>1.0100912174000001</v>
      </c>
      <c r="S48" s="109">
        <v>2.42410785</v>
      </c>
      <c r="T48" s="109">
        <v>0.32574346129999998</v>
      </c>
      <c r="U48" s="109">
        <v>0.34309180420000002</v>
      </c>
      <c r="V48" s="109">
        <v>1.8601583665000001</v>
      </c>
      <c r="W48" s="109">
        <v>8.3398713299999996E-2</v>
      </c>
      <c r="X48" s="109">
        <v>3.0499999999999999E-2</v>
      </c>
      <c r="Y48" s="109">
        <v>1.5435646999999999E-3</v>
      </c>
      <c r="Z48" s="109">
        <v>2.5000000000000001E-4</v>
      </c>
      <c r="AA48" s="109">
        <v>64.591689690999999</v>
      </c>
      <c r="AB48" s="109">
        <v>248.55461500000001</v>
      </c>
      <c r="AD48" s="109">
        <v>0.16154314140000001</v>
      </c>
      <c r="AF48" s="109">
        <v>2.0278428787</v>
      </c>
      <c r="AH48" s="109">
        <v>5.2107460112000004</v>
      </c>
      <c r="AI48" s="109">
        <v>6.6515280649999999</v>
      </c>
      <c r="AJ48" s="109">
        <v>1308.1064406999999</v>
      </c>
      <c r="AK48" s="109">
        <v>3.7544623149</v>
      </c>
      <c r="AL48" s="109">
        <v>1.9221325084000001</v>
      </c>
      <c r="AM48" s="109">
        <v>1.380150159</v>
      </c>
      <c r="AN48" s="109">
        <v>0.28968282839999998</v>
      </c>
      <c r="AQ48" s="109">
        <v>91.693110132000001</v>
      </c>
      <c r="AR48" s="109">
        <v>1.0000000000000001E-5</v>
      </c>
      <c r="AS48" s="109">
        <v>0.1215337645</v>
      </c>
      <c r="AT48" s="109">
        <v>0.59132745649999996</v>
      </c>
      <c r="AU48" s="109">
        <v>83.733139283</v>
      </c>
      <c r="AV48" s="109">
        <v>0.59770576409999998</v>
      </c>
      <c r="AZ48" s="109">
        <v>6.9067420000000002E-4</v>
      </c>
      <c r="BA48" s="109">
        <v>6.8933707999999996E-3</v>
      </c>
      <c r="BB48" s="109">
        <v>4.2924978000000004E-3</v>
      </c>
      <c r="BD48" s="109">
        <v>30.254957650000001</v>
      </c>
      <c r="BE48" s="109">
        <v>7.3389999999999997E-2</v>
      </c>
      <c r="BG48" s="109">
        <v>187.92276498999999</v>
      </c>
      <c r="BI48" s="109">
        <v>31.746168814000001</v>
      </c>
      <c r="BJ48" s="109">
        <v>30.793779371999999</v>
      </c>
      <c r="BK48" s="109">
        <v>12.922966497999999</v>
      </c>
      <c r="BL48" s="109">
        <v>83.736781519999994</v>
      </c>
      <c r="BM48" s="109">
        <v>13.649636181</v>
      </c>
      <c r="BN48" s="109">
        <v>170.80814203</v>
      </c>
      <c r="BO48" s="109">
        <v>1.9436776E-3</v>
      </c>
      <c r="BQ48" s="109" t="s">
        <v>47</v>
      </c>
      <c r="BR48" s="109">
        <v>2.4632968744883601</v>
      </c>
      <c r="BS48" s="109">
        <v>46.032218044997997</v>
      </c>
      <c r="BT48" s="109">
        <v>7.3390142826435301E-2</v>
      </c>
      <c r="BU48" s="109">
        <v>29.153688296777499</v>
      </c>
      <c r="BV48" s="109">
        <v>0</v>
      </c>
      <c r="BW48" s="109">
        <v>0.23684816625605501</v>
      </c>
      <c r="BX48" s="109">
        <v>220.12194056507099</v>
      </c>
      <c r="BY48" s="109">
        <v>213.351323457354</v>
      </c>
      <c r="BZ48" s="109">
        <v>21.8734632234329</v>
      </c>
      <c r="CA48" s="109">
        <v>104.483239153171</v>
      </c>
      <c r="CB48" s="109">
        <v>7.0248595110148304E-2</v>
      </c>
      <c r="CC48" s="109">
        <v>0.1010888808016</v>
      </c>
      <c r="CD48" s="109">
        <v>57.467715605639199</v>
      </c>
      <c r="CE48" s="109">
        <v>1.94382137891155E-3</v>
      </c>
      <c r="CF48" s="109">
        <v>9.6370285884356699E-4</v>
      </c>
      <c r="CG48" s="109">
        <v>2.0478252274894202E-3</v>
      </c>
      <c r="CH48" s="109">
        <v>1.54377585373766E-3</v>
      </c>
      <c r="CI48" s="109">
        <v>0.56964779130589804</v>
      </c>
      <c r="CJ48" s="109">
        <v>0.107827410318733</v>
      </c>
      <c r="CK48" s="109">
        <v>0.34145466924607498</v>
      </c>
      <c r="CL48" s="109">
        <v>0.39891589264753502</v>
      </c>
      <c r="CM48" s="109">
        <v>187.922804049136</v>
      </c>
      <c r="CN48" s="109">
        <v>67835.5903039767</v>
      </c>
      <c r="CO48" s="109">
        <v>1.0100682376393</v>
      </c>
      <c r="CP48" s="109">
        <v>0</v>
      </c>
      <c r="CQ48" s="109">
        <v>9.4452384694411307E-2</v>
      </c>
      <c r="CR48" s="109">
        <v>0.231247124201238</v>
      </c>
      <c r="CS48" s="109">
        <v>2.4241139701692598</v>
      </c>
      <c r="CT48" s="109">
        <v>0.34308428632674398</v>
      </c>
      <c r="CU48" s="109">
        <v>6.6513621959632001</v>
      </c>
      <c r="CV48" s="109">
        <v>1.8601507187461901</v>
      </c>
      <c r="CW48" s="109">
        <v>0.12153775962730801</v>
      </c>
      <c r="CX48" s="109">
        <v>1.38013810319747</v>
      </c>
      <c r="CY48" s="109">
        <v>0.59131831090130504</v>
      </c>
      <c r="CZ48" s="109">
        <v>35370.064122288197</v>
      </c>
      <c r="DA48" s="109">
        <v>8.3394555442347695E-2</v>
      </c>
      <c r="DB48" s="109">
        <v>3.0499089551745101E-2</v>
      </c>
      <c r="DC48" s="109">
        <v>0.95239054878553298</v>
      </c>
      <c r="DD48" s="109">
        <v>23.7482091855574</v>
      </c>
      <c r="DE48" s="109">
        <v>1.5122370630025801</v>
      </c>
      <c r="DF48" s="109">
        <v>3.51354519750657E-2</v>
      </c>
      <c r="DG48" s="109">
        <v>5.4073809421452097</v>
      </c>
      <c r="DH48" s="109">
        <v>9.0841762154356701E-2</v>
      </c>
      <c r="DI48" s="109">
        <v>88.290610309323398</v>
      </c>
      <c r="DJ48" s="109">
        <v>239.76195238374399</v>
      </c>
      <c r="DK48" s="109">
        <v>10.217169470684</v>
      </c>
      <c r="DL48" s="109">
        <v>12.9229746651504</v>
      </c>
      <c r="DM48" s="109">
        <v>77.801298379188495</v>
      </c>
      <c r="DN48" s="109">
        <v>2.4991231766398201E-4</v>
      </c>
      <c r="DO48" s="109">
        <v>1.4512373378533601</v>
      </c>
      <c r="DP48" s="109">
        <v>64.589157865638896</v>
      </c>
      <c r="DQ48" s="109">
        <v>64.589157865638896</v>
      </c>
      <c r="DR48" s="109">
        <v>248.55308604320999</v>
      </c>
      <c r="DS48" s="109">
        <v>0</v>
      </c>
      <c r="DT48" s="109">
        <v>83.736057777926604</v>
      </c>
      <c r="DU48" s="109">
        <v>3.20340676929683E-2</v>
      </c>
      <c r="DV48" s="109">
        <v>0.120420095807848</v>
      </c>
      <c r="DW48" s="109">
        <v>0</v>
      </c>
      <c r="DX48" s="109">
        <v>0</v>
      </c>
      <c r="DY48" s="109">
        <v>178.77858749380701</v>
      </c>
      <c r="DZ48" s="109">
        <v>5.2920422820847604</v>
      </c>
      <c r="EA48" s="109">
        <v>300.492850320927</v>
      </c>
      <c r="EB48" s="109">
        <v>8.4358489415256894</v>
      </c>
      <c r="EC48" s="109">
        <v>0.52723133538914302</v>
      </c>
      <c r="ED48" s="109">
        <v>1.50059038535138</v>
      </c>
      <c r="EE48" s="109">
        <v>0</v>
      </c>
      <c r="EF48" s="109">
        <v>1.7195314786124101</v>
      </c>
      <c r="EG48" s="109">
        <v>3.4911559210249199</v>
      </c>
      <c r="EH48" s="109">
        <v>1308.6759003853001</v>
      </c>
      <c r="EI48" s="109">
        <v>13.6495398245114</v>
      </c>
      <c r="EJ48" s="109">
        <v>3.7544133082063298</v>
      </c>
      <c r="EK48" s="109">
        <v>430.33585397686102</v>
      </c>
      <c r="EL48" s="109">
        <v>0</v>
      </c>
      <c r="EM48" s="109">
        <v>0.78806105673043603</v>
      </c>
      <c r="EN48" s="109">
        <v>1.1340344211489299</v>
      </c>
      <c r="EO48" s="109">
        <v>8108.6500699191502</v>
      </c>
      <c r="EP48" s="109">
        <v>13237.1387828281</v>
      </c>
      <c r="EQ48" s="109">
        <v>1470.7912892474999</v>
      </c>
      <c r="ER48" s="109">
        <v>14707.9300720756</v>
      </c>
      <c r="ES48" s="109">
        <v>0.15869131210096801</v>
      </c>
      <c r="ET48" s="109">
        <v>175.38807364569001</v>
      </c>
      <c r="EU48" s="109">
        <v>0.59770188896712595</v>
      </c>
      <c r="EV48" s="109">
        <v>0</v>
      </c>
      <c r="EW48" s="109">
        <v>0</v>
      </c>
      <c r="EX48" s="109">
        <v>0</v>
      </c>
      <c r="EY48" s="109">
        <v>6.9066558860321004E-4</v>
      </c>
      <c r="EZ48" s="109">
        <v>6.8934781873146202E-3</v>
      </c>
      <c r="FA48" s="109">
        <v>4.2923477895811801E-3</v>
      </c>
      <c r="FB48" s="109">
        <v>0</v>
      </c>
      <c r="FC48" s="109">
        <v>30.254777341533899</v>
      </c>
      <c r="FD48" s="109">
        <v>169.67132894227601</v>
      </c>
      <c r="FE48" s="109">
        <v>2423.1394988817201</v>
      </c>
      <c r="FF48" s="109">
        <v>43.403342060990802</v>
      </c>
      <c r="FG48" s="109">
        <v>55.174421795278697</v>
      </c>
      <c r="FH48" s="109">
        <v>93.660595649178603</v>
      </c>
      <c r="FI48" s="109">
        <v>14.6542472307192</v>
      </c>
      <c r="FJ48" s="109">
        <v>28.867461895644201</v>
      </c>
      <c r="FK48" s="109">
        <v>9.0874387658636292E-3</v>
      </c>
      <c r="FL48" s="109">
        <v>50.163693022536698</v>
      </c>
      <c r="FM48" s="109">
        <v>3235.7998683552501</v>
      </c>
      <c r="FN48" s="109">
        <v>2845.43959040753</v>
      </c>
      <c r="FO48" s="109">
        <v>390.36027794771798</v>
      </c>
      <c r="FP48" s="109">
        <v>18.596307445779999</v>
      </c>
      <c r="FQ48" s="109">
        <v>0.538157454064495</v>
      </c>
      <c r="FR48" s="109">
        <v>791.168429537522</v>
      </c>
      <c r="FS48" s="109">
        <v>266.23389600467499</v>
      </c>
      <c r="FT48" s="109">
        <v>150.60565631045401</v>
      </c>
      <c r="FU48" s="109">
        <v>26.018778782166802</v>
      </c>
      <c r="FV48" s="109">
        <v>16.794841313844401</v>
      </c>
      <c r="FW48" s="109">
        <v>377.97689288292798</v>
      </c>
      <c r="FX48" s="109">
        <v>0.28943906432370398</v>
      </c>
      <c r="FY48" s="109">
        <v>222.543018492378</v>
      </c>
      <c r="FZ48" s="109">
        <v>74.928942087060506</v>
      </c>
      <c r="GA48" s="109">
        <v>665.19511651206801</v>
      </c>
      <c r="GB48" s="109">
        <v>1.7874814803430401</v>
      </c>
      <c r="GC48" s="109">
        <v>0</v>
      </c>
      <c r="GD48" s="109">
        <v>6881.7498547211399</v>
      </c>
      <c r="GE48" s="109">
        <v>1507.6203316886599</v>
      </c>
      <c r="GF48" s="109">
        <v>170.80574857553799</v>
      </c>
      <c r="GG48" s="109">
        <v>2.8723217460738399</v>
      </c>
      <c r="GH48" s="109">
        <v>544.90455808602496</v>
      </c>
      <c r="GI48" s="109">
        <v>495.20843531603401</v>
      </c>
      <c r="GJ48" s="109">
        <v>91.692002141552607</v>
      </c>
      <c r="GK48" s="109">
        <v>0</v>
      </c>
      <c r="GL48" s="109">
        <v>9.9991472081217795E-6</v>
      </c>
      <c r="GM48" s="109">
        <v>1.61447738949056</v>
      </c>
      <c r="GN48" s="109">
        <v>329.51783893628198</v>
      </c>
      <c r="GO48" s="109">
        <v>6122.0483835160303</v>
      </c>
      <c r="GP48" s="109">
        <v>83.733546145655396</v>
      </c>
      <c r="GQ48" s="109">
        <v>223.08991409530501</v>
      </c>
      <c r="GS48" s="30">
        <f t="shared" si="1"/>
        <v>0</v>
      </c>
      <c r="GT48" s="45">
        <f t="shared" si="2"/>
        <v>-3.405930155201702E-5</v>
      </c>
      <c r="GU48" s="45">
        <f t="shared" si="3"/>
        <v>-6.5756304133206946E-7</v>
      </c>
      <c r="GV48" s="45">
        <f t="shared" si="4"/>
        <v>-2.1736299647535029E-5</v>
      </c>
      <c r="GW48" s="45">
        <f t="shared" si="5"/>
        <v>-5.9338975914846521E-5</v>
      </c>
      <c r="GX48" s="45">
        <f t="shared" si="6"/>
        <v>-3.3735509386101836E-5</v>
      </c>
      <c r="GY48" s="45">
        <f t="shared" si="7"/>
        <v>-1.3202932561260508E-5</v>
      </c>
      <c r="GZ48" s="45">
        <f t="shared" si="8"/>
        <v>-1.0982704041104664E-5</v>
      </c>
      <c r="HA48" s="45">
        <f t="shared" si="9"/>
        <v>-5.1124457627825002E-6</v>
      </c>
      <c r="HB48" s="45">
        <f t="shared" si="10"/>
        <v>-7.6231479459059785E-5</v>
      </c>
      <c r="HC48" s="45">
        <f t="shared" si="11"/>
        <v>-2.6841763167870136E-6</v>
      </c>
      <c r="HD48" s="45">
        <f t="shared" si="12"/>
        <v>-5.7207720555825633E-6</v>
      </c>
      <c r="HE48" s="45">
        <f t="shared" si="13"/>
        <v>-4.5055535420498487E-5</v>
      </c>
      <c r="HF48" s="45">
        <f t="shared" si="14"/>
        <v>-8.6379544080003362E-6</v>
      </c>
      <c r="HG48" s="45">
        <f t="shared" si="15"/>
        <v>-9.2880832441286135E-7</v>
      </c>
      <c r="HH48" s="45">
        <f t="shared" si="16"/>
        <v>-3.1522083611975876E-6</v>
      </c>
      <c r="HI48" s="45">
        <f t="shared" si="17"/>
        <v>-9.9228997695346727E-5</v>
      </c>
      <c r="HJ48" s="45">
        <f t="shared" si="18"/>
        <v>-2.2750183650980583E-5</v>
      </c>
      <c r="HK48" s="45">
        <f t="shared" si="19"/>
        <v>2.5247099710628486E-6</v>
      </c>
      <c r="HL48" s="45">
        <f t="shared" si="20"/>
        <v>-1.3492950610664435E-4</v>
      </c>
      <c r="HM48" s="45">
        <f t="shared" si="21"/>
        <v>-2.1912133032630101E-5</v>
      </c>
      <c r="HN48" s="45">
        <f t="shared" si="22"/>
        <v>-4.1113455433386748E-6</v>
      </c>
      <c r="HO48" s="45">
        <f t="shared" si="23"/>
        <v>-4.9855177469518989E-5</v>
      </c>
      <c r="HP48" s="45">
        <f t="shared" si="24"/>
        <v>-2.9850762455681223E-5</v>
      </c>
      <c r="HQ48" s="45">
        <f t="shared" si="25"/>
        <v>1.3679616906252804E-4</v>
      </c>
      <c r="HR48" s="45">
        <f t="shared" si="26"/>
        <v>-3.5072934407198893E-4</v>
      </c>
      <c r="HS48" s="45">
        <f t="shared" si="27"/>
        <v>-3.9197385502922957E-5</v>
      </c>
      <c r="HT48" s="45">
        <f t="shared" si="28"/>
        <v>-6.1513916771386604E-6</v>
      </c>
      <c r="HU48" s="45">
        <f t="shared" si="29"/>
        <v>0</v>
      </c>
      <c r="HV48" s="45">
        <f t="shared" si="30"/>
        <v>-9.5276921491886398E-6</v>
      </c>
      <c r="HW48" s="45">
        <f t="shared" si="31"/>
        <v>0</v>
      </c>
      <c r="HX48" s="45">
        <f t="shared" si="32"/>
        <v>-1.043372723750893E-5</v>
      </c>
      <c r="HY48" s="45">
        <f t="shared" si="33"/>
        <v>0</v>
      </c>
      <c r="HZ48" s="45">
        <f t="shared" si="34"/>
        <v>-1.1248209478040304E-5</v>
      </c>
      <c r="IA48" s="45">
        <f t="shared" si="35"/>
        <v>-2.4936982175963518E-5</v>
      </c>
      <c r="IB48" s="45">
        <f t="shared" si="36"/>
        <v>4.353313060636601E-4</v>
      </c>
      <c r="IC48" s="45">
        <f t="shared" si="37"/>
        <v>-1.3052919315706529E-5</v>
      </c>
      <c r="ID48" s="45">
        <f t="shared" si="38"/>
        <v>-1.926533185004471E-5</v>
      </c>
      <c r="IE48" s="45">
        <f t="shared" si="39"/>
        <v>-8.7351383118981524E-6</v>
      </c>
      <c r="IF48" s="45">
        <f t="shared" si="40"/>
        <v>-8.4148610962680287E-4</v>
      </c>
      <c r="IG48" s="45">
        <f t="shared" si="41"/>
        <v>0</v>
      </c>
      <c r="IH48" s="45">
        <f t="shared" si="42"/>
        <v>0</v>
      </c>
      <c r="II48" s="45">
        <f t="shared" si="43"/>
        <v>-1.2083682686730414E-5</v>
      </c>
      <c r="IJ48" s="45">
        <f t="shared" si="44"/>
        <v>-8.5279187822135931E-5</v>
      </c>
      <c r="IK48" s="45">
        <f t="shared" si="45"/>
        <v>3.2872571045917936E-5</v>
      </c>
      <c r="IL48" s="45">
        <f t="shared" si="46"/>
        <v>-1.54662168894489E-5</v>
      </c>
      <c r="IM48" s="45">
        <f t="shared" si="47"/>
        <v>4.8590397885454141E-6</v>
      </c>
      <c r="IN48" s="45">
        <f t="shared" si="48"/>
        <v>-6.4833453293973819E-6</v>
      </c>
      <c r="IO48" s="45">
        <f t="shared" si="49"/>
        <v>0</v>
      </c>
      <c r="IP48" s="45">
        <f t="shared" si="50"/>
        <v>0</v>
      </c>
      <c r="IQ48" s="45">
        <f t="shared" si="51"/>
        <v>0</v>
      </c>
      <c r="IR48" s="45">
        <f t="shared" si="52"/>
        <v>-1.2468102601753568E-5</v>
      </c>
      <c r="IS48" s="45">
        <f t="shared" si="53"/>
        <v>1.5578345882762961E-5</v>
      </c>
      <c r="IT48" s="45">
        <f t="shared" si="54"/>
        <v>-3.4947116063821141E-5</v>
      </c>
      <c r="IU48" s="45">
        <f t="shared" si="55"/>
        <v>0</v>
      </c>
      <c r="IV48" s="45">
        <f t="shared" si="56"/>
        <v>-5.9596337297378389E-6</v>
      </c>
      <c r="IW48" s="45">
        <f t="shared" si="57"/>
        <v>1.9461293814378293E-6</v>
      </c>
      <c r="IX48" s="45">
        <f t="shared" si="58"/>
        <v>0</v>
      </c>
      <c r="IY48" s="45">
        <f t="shared" si="59"/>
        <v>2.0784675032058179E-7</v>
      </c>
      <c r="IZ48" s="45">
        <f t="shared" si="60"/>
        <v>0</v>
      </c>
      <c r="JA48" s="45">
        <f t="shared" si="61"/>
        <v>8.2339447949729676E-7</v>
      </c>
      <c r="JB48" s="45">
        <f t="shared" si="62"/>
        <v>8.1291855448059024E-7</v>
      </c>
      <c r="JC48" s="45">
        <f t="shared" si="63"/>
        <v>6.3198727649490267E-7</v>
      </c>
      <c r="JD48" s="45">
        <f t="shared" si="64"/>
        <v>-8.6430605553813627E-6</v>
      </c>
      <c r="JE48" s="45">
        <f t="shared" si="65"/>
        <v>-7.059271567527274E-6</v>
      </c>
      <c r="JF48" s="45">
        <f t="shared" si="66"/>
        <v>-1.4012531449400274E-5</v>
      </c>
      <c r="JG48" s="45">
        <f t="shared" si="67"/>
        <v>7.3972613333627975E-5</v>
      </c>
    </row>
    <row r="49" spans="1:267" x14ac:dyDescent="0.25">
      <c r="A49" s="22" t="s">
        <v>48</v>
      </c>
      <c r="B49" s="109">
        <v>6831.3713137000004</v>
      </c>
      <c r="C49" s="109">
        <v>362.56252203000003</v>
      </c>
      <c r="D49" s="109">
        <v>6798.5172659999998</v>
      </c>
      <c r="E49" s="109">
        <v>4210.1192933000002</v>
      </c>
      <c r="F49" s="109">
        <v>2417.8505773000002</v>
      </c>
      <c r="G49" s="109">
        <v>5177.1094604</v>
      </c>
      <c r="H49" s="109">
        <v>3935.7046905000002</v>
      </c>
      <c r="I49" s="109">
        <v>19.184886433999999</v>
      </c>
      <c r="J49" s="109">
        <v>3.6038458070999999</v>
      </c>
      <c r="K49" s="109">
        <v>2.8078305499999998</v>
      </c>
      <c r="L49" s="109">
        <v>5.5774525399999997E-2</v>
      </c>
      <c r="M49" s="109">
        <v>35.832660721000003</v>
      </c>
      <c r="N49" s="109">
        <v>4.8760098E-3</v>
      </c>
      <c r="O49" s="109">
        <v>2.02850501E-2</v>
      </c>
      <c r="P49" s="109">
        <v>3.7871000799999999E-2</v>
      </c>
      <c r="Q49" s="109">
        <v>0.21798847199999999</v>
      </c>
      <c r="R49" s="109">
        <v>0.66452972340000005</v>
      </c>
      <c r="S49" s="109">
        <v>11.84101894</v>
      </c>
      <c r="T49" s="109">
        <v>0.31112774529999998</v>
      </c>
      <c r="U49" s="109">
        <v>0.49682879569999999</v>
      </c>
      <c r="V49" s="109">
        <v>2.3143613035000001</v>
      </c>
      <c r="W49" s="109">
        <v>6.4744088699999994E-2</v>
      </c>
      <c r="Y49" s="109">
        <v>4.8612875700000002E-2</v>
      </c>
      <c r="Z49" s="109">
        <v>1.558719</v>
      </c>
      <c r="AA49" s="109">
        <v>22.114904583000001</v>
      </c>
      <c r="AB49" s="109">
        <v>331.88165350000003</v>
      </c>
      <c r="AD49" s="109">
        <v>4.36391561E-2</v>
      </c>
      <c r="AE49" s="109">
        <v>6.0000000000000001E-3</v>
      </c>
      <c r="AF49" s="109">
        <v>0.96982568579999995</v>
      </c>
      <c r="AG49" s="109">
        <v>0.48937000000000003</v>
      </c>
      <c r="AH49" s="109">
        <v>9.2888347704999994</v>
      </c>
      <c r="AI49" s="109">
        <v>14.449939675</v>
      </c>
      <c r="AJ49" s="109">
        <v>232.45234714</v>
      </c>
      <c r="AK49" s="109">
        <v>6.5102071586000001</v>
      </c>
      <c r="AL49" s="109">
        <v>15.593201123</v>
      </c>
      <c r="AM49" s="109">
        <v>3.7641442786999999</v>
      </c>
      <c r="AN49" s="109">
        <v>3.782243587</v>
      </c>
      <c r="AO49" s="109">
        <v>1.09E-2</v>
      </c>
      <c r="AP49" s="109">
        <v>0.25819999999999999</v>
      </c>
      <c r="AQ49" s="109">
        <v>126.18963676</v>
      </c>
      <c r="AR49" s="109">
        <v>3.1074000000000002</v>
      </c>
      <c r="AS49" s="109">
        <v>1.0781955000000001</v>
      </c>
      <c r="AT49" s="109">
        <v>2.7253874087000001</v>
      </c>
      <c r="AU49" s="109">
        <v>36.945683662999997</v>
      </c>
      <c r="AV49" s="109">
        <v>0.91736884620000003</v>
      </c>
      <c r="AW49" s="109">
        <v>1.0040045000000001E-6</v>
      </c>
      <c r="AX49" s="109">
        <v>8.9277021999999996E-6</v>
      </c>
      <c r="AZ49" s="109">
        <v>7.4779718199999998E-2</v>
      </c>
      <c r="BA49" s="109">
        <v>1.0575491999999999E-3</v>
      </c>
      <c r="BB49" s="109">
        <v>3.6926869999999998E-4</v>
      </c>
      <c r="BD49" s="109">
        <v>1.9044787134000001</v>
      </c>
      <c r="BE49" s="109">
        <v>0.43802922500000002</v>
      </c>
      <c r="BF49" s="109">
        <v>0.16381000000000001</v>
      </c>
      <c r="BG49" s="109">
        <v>0.16625047300000001</v>
      </c>
      <c r="BI49" s="109">
        <v>8.2250150026999993</v>
      </c>
      <c r="BJ49" s="109">
        <v>7.9782638066000002</v>
      </c>
      <c r="BK49" s="109">
        <v>6.1940225180999997</v>
      </c>
      <c r="BL49" s="109">
        <v>29.014891118000001</v>
      </c>
      <c r="BM49" s="109">
        <v>5.4964910730999996</v>
      </c>
      <c r="BN49" s="109">
        <v>108.21813868</v>
      </c>
      <c r="BO49" s="109">
        <v>2.4169635E-3</v>
      </c>
      <c r="BQ49" s="109" t="s">
        <v>48</v>
      </c>
      <c r="BR49" s="109">
        <v>9.4758145320767895</v>
      </c>
      <c r="BS49" s="109">
        <v>23.993238833694001</v>
      </c>
      <c r="BT49" s="109">
        <v>0.43803690797632</v>
      </c>
      <c r="BU49" s="109">
        <v>3.6038324661438499</v>
      </c>
      <c r="BV49" s="109">
        <v>0.16380958774705101</v>
      </c>
      <c r="BW49" s="109">
        <v>2.8078349095608801</v>
      </c>
      <c r="BX49" s="109">
        <v>20.136188887688899</v>
      </c>
      <c r="BY49" s="109">
        <v>19.1848943563289</v>
      </c>
      <c r="BZ49" s="109">
        <v>22.650130474017399</v>
      </c>
      <c r="CA49" s="109">
        <v>81.240915703301894</v>
      </c>
      <c r="CB49" s="109">
        <v>2.28666171684937E-2</v>
      </c>
      <c r="CC49" s="109">
        <v>3.2905730208281601E-2</v>
      </c>
      <c r="CD49" s="109">
        <v>35.832428687650498</v>
      </c>
      <c r="CE49" s="109">
        <v>2.4172427133956399E-3</v>
      </c>
      <c r="CF49" s="109">
        <v>1.56015245493476E-3</v>
      </c>
      <c r="CG49" s="109">
        <v>3.3154061788940301E-3</v>
      </c>
      <c r="CH49" s="109">
        <v>4.86143871307399E-2</v>
      </c>
      <c r="CI49" s="109">
        <v>2.0283745989468398E-2</v>
      </c>
      <c r="CJ49" s="109">
        <v>9.0866539757601603E-3</v>
      </c>
      <c r="CK49" s="109">
        <v>2.8774388344163501E-2</v>
      </c>
      <c r="CL49" s="109">
        <v>0.21798292501121599</v>
      </c>
      <c r="CM49" s="109">
        <v>0.166249751467451</v>
      </c>
      <c r="CN49" s="109">
        <v>72406.860285945804</v>
      </c>
      <c r="CO49" s="109">
        <v>0.66453063583556804</v>
      </c>
      <c r="CP49" s="109">
        <v>0</v>
      </c>
      <c r="CQ49" s="109">
        <v>8.9127423351356094E-2</v>
      </c>
      <c r="CR49" s="109">
        <v>0.218208812047156</v>
      </c>
      <c r="CS49" s="109">
        <v>11.8410533918043</v>
      </c>
      <c r="CT49" s="109">
        <v>0.496826593565383</v>
      </c>
      <c r="CU49" s="109">
        <v>14.450047588614201</v>
      </c>
      <c r="CV49" s="109">
        <v>2.31435766432433</v>
      </c>
      <c r="CW49" s="109">
        <v>1.0781970847732201</v>
      </c>
      <c r="CX49" s="109">
        <v>3.7641851771797299</v>
      </c>
      <c r="CY49" s="109">
        <v>2.7254063083880302</v>
      </c>
      <c r="CZ49" s="109">
        <v>6831.1916804620796</v>
      </c>
      <c r="DA49" s="109">
        <v>6.4737731887782105E-2</v>
      </c>
      <c r="DB49" s="109">
        <v>0</v>
      </c>
      <c r="DC49" s="109">
        <v>0.24675176342201399</v>
      </c>
      <c r="DD49" s="109">
        <v>6.1528784095856697</v>
      </c>
      <c r="DE49" s="109">
        <v>0.39180436625385101</v>
      </c>
      <c r="DF49" s="109">
        <v>9.1032633917007E-3</v>
      </c>
      <c r="DG49" s="109">
        <v>1.4009870698920199</v>
      </c>
      <c r="DH49" s="109">
        <v>2.3535928724570901E-2</v>
      </c>
      <c r="DI49" s="109">
        <v>342.051523559744</v>
      </c>
      <c r="DJ49" s="109">
        <v>110.893708161288</v>
      </c>
      <c r="DK49" s="109">
        <v>17.5328560858879</v>
      </c>
      <c r="DL49" s="109">
        <v>6.1939035240667701</v>
      </c>
      <c r="DM49" s="109">
        <v>21.938327344415502</v>
      </c>
      <c r="DN49" s="109">
        <v>1.55872616683146</v>
      </c>
      <c r="DO49" s="109">
        <v>5.4219981221048004</v>
      </c>
      <c r="DP49" s="109">
        <v>22.1118126360921</v>
      </c>
      <c r="DQ49" s="109">
        <v>22.1118126360921</v>
      </c>
      <c r="DR49" s="109">
        <v>331.881955207636</v>
      </c>
      <c r="DS49" s="109">
        <v>0</v>
      </c>
      <c r="DT49" s="109">
        <v>28.999474756326101</v>
      </c>
      <c r="DU49" s="109">
        <v>1.2765612767876701E-2</v>
      </c>
      <c r="DV49" s="109">
        <v>2.95870388171009E-2</v>
      </c>
      <c r="DW49" s="109">
        <v>0</v>
      </c>
      <c r="DX49" s="109">
        <v>5.9998683895787202E-3</v>
      </c>
      <c r="DY49" s="109">
        <v>21.596277385850001</v>
      </c>
      <c r="DZ49" s="109">
        <v>4.6872224551745196</v>
      </c>
      <c r="EA49" s="109">
        <v>218.08601205270199</v>
      </c>
      <c r="EB49" s="109">
        <v>14.284884036452899</v>
      </c>
      <c r="EC49" s="109">
        <v>0.252151824124076</v>
      </c>
      <c r="ED49" s="109">
        <v>0.71766473241731199</v>
      </c>
      <c r="EE49" s="109">
        <v>0.48935737834068699</v>
      </c>
      <c r="EF49" s="109">
        <v>3.0653270455838499</v>
      </c>
      <c r="EG49" s="109">
        <v>6.2235126340216897</v>
      </c>
      <c r="EH49" s="109">
        <v>236.15548329595001</v>
      </c>
      <c r="EI49" s="109">
        <v>5.4963487382016902</v>
      </c>
      <c r="EJ49" s="109">
        <v>6.5101997260623801</v>
      </c>
      <c r="EK49" s="109">
        <v>362.562456920584</v>
      </c>
      <c r="EL49" s="109">
        <v>0</v>
      </c>
      <c r="EM49" s="109">
        <v>6.3925630610404598</v>
      </c>
      <c r="EN49" s="109">
        <v>9.1990696547010806</v>
      </c>
      <c r="EO49" s="109">
        <v>4579.0828455607198</v>
      </c>
      <c r="EP49" s="109">
        <v>6118.49589339659</v>
      </c>
      <c r="EQ49" s="109">
        <v>679.83471499947598</v>
      </c>
      <c r="ER49" s="109">
        <v>6798.3306083960697</v>
      </c>
      <c r="ES49" s="109">
        <v>9.6774740627181402E-2</v>
      </c>
      <c r="ET49" s="109">
        <v>169.11214751522499</v>
      </c>
      <c r="EU49" s="109">
        <v>0.91737065223437197</v>
      </c>
      <c r="EV49" s="109">
        <v>9.8887365509147703E-7</v>
      </c>
      <c r="EW49" s="109">
        <v>8.79338374587054E-6</v>
      </c>
      <c r="EX49" s="109">
        <v>0</v>
      </c>
      <c r="EY49" s="109">
        <v>7.4784090880831502E-2</v>
      </c>
      <c r="EZ49" s="109">
        <v>1.0575211366708199E-3</v>
      </c>
      <c r="FA49" s="109">
        <v>3.6919980956971098E-4</v>
      </c>
      <c r="FB49" s="109">
        <v>0</v>
      </c>
      <c r="FC49" s="109">
        <v>1.90443054064823</v>
      </c>
      <c r="FD49" s="109">
        <v>41.096608734712298</v>
      </c>
      <c r="FE49" s="109">
        <v>1172.7913976519999</v>
      </c>
      <c r="FF49" s="109">
        <v>76.659332751864198</v>
      </c>
      <c r="FG49" s="109">
        <v>43.9898580933326</v>
      </c>
      <c r="FH49" s="109">
        <v>131.003172229699</v>
      </c>
      <c r="FI49" s="109">
        <v>46.799284284131602</v>
      </c>
      <c r="FJ49" s="109">
        <v>20.1723097554523</v>
      </c>
      <c r="FK49" s="109">
        <v>1.28547808068089E-3</v>
      </c>
      <c r="FL49" s="109">
        <v>95.566574845152502</v>
      </c>
      <c r="FM49" s="109">
        <v>4206.3285749365796</v>
      </c>
      <c r="FN49" s="109">
        <v>2415.5224355328201</v>
      </c>
      <c r="FO49" s="109">
        <v>1790.80613940376</v>
      </c>
      <c r="FP49" s="109">
        <v>22.623675574441901</v>
      </c>
      <c r="FQ49" s="109">
        <v>2.04202043497191</v>
      </c>
      <c r="FR49" s="109">
        <v>1090.35308758577</v>
      </c>
      <c r="FS49" s="109">
        <v>72.9478563342646</v>
      </c>
      <c r="FT49" s="109">
        <v>98.004015322122697</v>
      </c>
      <c r="FU49" s="109">
        <v>8.9863900794215006</v>
      </c>
      <c r="FV49" s="109">
        <v>55.7079761184322</v>
      </c>
      <c r="FW49" s="109">
        <v>245.91986716050101</v>
      </c>
      <c r="FX49" s="109">
        <v>3.7792443699024698</v>
      </c>
      <c r="FY49" s="109">
        <v>173.216698693946</v>
      </c>
      <c r="FZ49" s="109">
        <v>126.256155624266</v>
      </c>
      <c r="GA49" s="109">
        <v>234.77381009220801</v>
      </c>
      <c r="GB49" s="109">
        <v>2.6204405120730598</v>
      </c>
      <c r="GC49" s="109">
        <v>1.0897414507514899E-2</v>
      </c>
      <c r="GD49" s="109">
        <v>5177.0696988155696</v>
      </c>
      <c r="GE49" s="109">
        <v>560.111996975436</v>
      </c>
      <c r="GF49" s="109">
        <v>108.217395843849</v>
      </c>
      <c r="GG49" s="109">
        <v>45.8340435617176</v>
      </c>
      <c r="GH49" s="109">
        <v>106.04520927661</v>
      </c>
      <c r="GI49" s="109">
        <v>359.12174062525298</v>
      </c>
      <c r="GJ49" s="109">
        <v>126.189222063975</v>
      </c>
      <c r="GK49" s="109">
        <v>0.258199289639092</v>
      </c>
      <c r="GL49" s="109">
        <v>3.1073897048562298</v>
      </c>
      <c r="GM49" s="109">
        <v>0.12741942887117799</v>
      </c>
      <c r="GN49" s="109">
        <v>531.15540857001201</v>
      </c>
      <c r="GO49" s="109">
        <v>3935.5321564399601</v>
      </c>
      <c r="GP49" s="109">
        <v>36.945119178947898</v>
      </c>
      <c r="GQ49" s="109">
        <v>364.07318596703601</v>
      </c>
      <c r="GS49" s="30">
        <f t="shared" si="1"/>
        <v>0</v>
      </c>
      <c r="GT49" s="45">
        <f t="shared" si="2"/>
        <v>-2.6295340960398246E-5</v>
      </c>
      <c r="GU49" s="45">
        <f t="shared" si="3"/>
        <v>-1.7958120895398543E-7</v>
      </c>
      <c r="GV49" s="45">
        <f t="shared" si="4"/>
        <v>-2.7455634313622339E-5</v>
      </c>
      <c r="GW49" s="45">
        <f t="shared" si="5"/>
        <v>-9.0038264935941392E-4</v>
      </c>
      <c r="GX49" s="45">
        <f t="shared" si="6"/>
        <v>-9.6289728945116876E-4</v>
      </c>
      <c r="GY49" s="45">
        <f t="shared" si="7"/>
        <v>-7.6802672870872465E-6</v>
      </c>
      <c r="GZ49" s="45">
        <f t="shared" si="8"/>
        <v>-4.3838162059406892E-5</v>
      </c>
      <c r="HA49" s="45">
        <f t="shared" si="9"/>
        <v>4.1294635381859589E-7</v>
      </c>
      <c r="HB49" s="45">
        <f t="shared" si="10"/>
        <v>-3.7018665237390548E-6</v>
      </c>
      <c r="HC49" s="45">
        <f t="shared" si="11"/>
        <v>1.5526438660253153E-6</v>
      </c>
      <c r="HD49" s="45">
        <f t="shared" si="12"/>
        <v>-3.9050502161539084E-5</v>
      </c>
      <c r="HE49" s="45">
        <f t="shared" si="13"/>
        <v>-6.4754708368324002E-6</v>
      </c>
      <c r="HF49" s="45">
        <f t="shared" si="14"/>
        <v>-9.2527740860954687E-5</v>
      </c>
      <c r="HG49" s="45">
        <f t="shared" si="15"/>
        <v>-6.4289243811225068E-5</v>
      </c>
      <c r="HH49" s="45">
        <f t="shared" si="16"/>
        <v>-2.6295793261257584E-4</v>
      </c>
      <c r="HI49" s="45">
        <f t="shared" si="17"/>
        <v>-2.5446248295158878E-5</v>
      </c>
      <c r="HJ49" s="45">
        <f t="shared" si="18"/>
        <v>1.3730545615352743E-6</v>
      </c>
      <c r="HK49" s="45">
        <f t="shared" si="19"/>
        <v>2.9095303769577363E-6</v>
      </c>
      <c r="HL49" s="45">
        <f t="shared" si="20"/>
        <v>-1.2186344544206456E-2</v>
      </c>
      <c r="HM49" s="45">
        <f t="shared" si="21"/>
        <v>-4.4323812066654841E-6</v>
      </c>
      <c r="HN49" s="45">
        <f t="shared" si="22"/>
        <v>-1.5724319554778724E-6</v>
      </c>
      <c r="HO49" s="45">
        <f t="shared" si="23"/>
        <v>-9.818366966819624E-5</v>
      </c>
      <c r="HP49" s="45">
        <f t="shared" si="24"/>
        <v>0</v>
      </c>
      <c r="HQ49" s="45">
        <f t="shared" si="25"/>
        <v>3.10911608937751E-5</v>
      </c>
      <c r="HR49" s="45">
        <f t="shared" si="26"/>
        <v>4.5978983126980266E-6</v>
      </c>
      <c r="HS49" s="45">
        <f t="shared" si="27"/>
        <v>-1.3981280797737425E-4</v>
      </c>
      <c r="HT49" s="45">
        <f t="shared" si="28"/>
        <v>9.0908199591004417E-7</v>
      </c>
      <c r="HU49" s="45">
        <f t="shared" si="29"/>
        <v>0</v>
      </c>
      <c r="HV49" s="45">
        <f t="shared" si="30"/>
        <v>-2.3520948460971673E-5</v>
      </c>
      <c r="HW49" s="45">
        <f t="shared" si="31"/>
        <v>-2.1935070213321972E-5</v>
      </c>
      <c r="HX49" s="45">
        <f t="shared" si="32"/>
        <v>-9.4132984366475609E-6</v>
      </c>
      <c r="HY49" s="45">
        <f t="shared" si="33"/>
        <v>-2.5791649085638771E-5</v>
      </c>
      <c r="HZ49" s="45">
        <f t="shared" si="34"/>
        <v>5.2849530227867035E-7</v>
      </c>
      <c r="IA49" s="45">
        <f t="shared" si="35"/>
        <v>7.4681013643081802E-6</v>
      </c>
      <c r="IB49" s="45">
        <f t="shared" si="36"/>
        <v>1.5930732477051322E-2</v>
      </c>
      <c r="IC49" s="45">
        <f t="shared" si="37"/>
        <v>-1.1416745180243741E-6</v>
      </c>
      <c r="ID49" s="45">
        <f t="shared" si="38"/>
        <v>-1.0058276335236394E-4</v>
      </c>
      <c r="IE49" s="45">
        <f t="shared" si="39"/>
        <v>1.0865279516893081E-5</v>
      </c>
      <c r="IF49" s="45">
        <f t="shared" si="40"/>
        <v>-7.9297301417571256E-4</v>
      </c>
      <c r="IG49" s="45">
        <f t="shared" si="41"/>
        <v>-2.3720114542208297E-4</v>
      </c>
      <c r="IH49" s="45">
        <f t="shared" si="42"/>
        <v>-2.7512041362704938E-6</v>
      </c>
      <c r="II49" s="45">
        <f t="shared" si="43"/>
        <v>-3.2862922475377373E-6</v>
      </c>
      <c r="IJ49" s="45">
        <f t="shared" si="44"/>
        <v>-3.3131054162251365E-6</v>
      </c>
      <c r="IK49" s="45">
        <f t="shared" si="45"/>
        <v>1.4698384662029816E-6</v>
      </c>
      <c r="IL49" s="45">
        <f t="shared" si="46"/>
        <v>6.9346794403679298E-6</v>
      </c>
      <c r="IM49" s="45">
        <f t="shared" si="47"/>
        <v>-1.5278755084019435E-5</v>
      </c>
      <c r="IN49" s="45">
        <f t="shared" si="48"/>
        <v>1.9687112543923032E-6</v>
      </c>
      <c r="IO49" s="45">
        <f t="shared" si="49"/>
        <v>-1.5070495110851628E-2</v>
      </c>
      <c r="IP49" s="45">
        <f t="shared" si="50"/>
        <v>-1.5045131560219339E-2</v>
      </c>
      <c r="IQ49" s="45">
        <f t="shared" si="51"/>
        <v>0</v>
      </c>
      <c r="IR49" s="45">
        <f t="shared" si="52"/>
        <v>5.8474154981567872E-5</v>
      </c>
      <c r="IS49" s="45">
        <f t="shared" si="53"/>
        <v>-2.653619252892905E-5</v>
      </c>
      <c r="IT49" s="45">
        <f t="shared" si="54"/>
        <v>-1.8655908364019152E-4</v>
      </c>
      <c r="IU49" s="45">
        <f t="shared" si="55"/>
        <v>0</v>
      </c>
      <c r="IV49" s="45">
        <f t="shared" si="56"/>
        <v>-2.5294455344185468E-5</v>
      </c>
      <c r="IW49" s="45">
        <f t="shared" si="57"/>
        <v>1.7539871500533241E-5</v>
      </c>
      <c r="IX49" s="45">
        <f t="shared" si="58"/>
        <v>-2.5166531286262688E-6</v>
      </c>
      <c r="IY49" s="45">
        <f t="shared" si="59"/>
        <v>-4.340033059719295E-6</v>
      </c>
      <c r="IZ49" s="45">
        <f t="shared" si="60"/>
        <v>0</v>
      </c>
      <c r="JA49" s="45">
        <f t="shared" si="61"/>
        <v>5.5682050201694408E-6</v>
      </c>
      <c r="JB49" s="45">
        <f t="shared" si="62"/>
        <v>5.669309627824747E-6</v>
      </c>
      <c r="JC49" s="45">
        <f t="shared" si="63"/>
        <v>-1.9211107625432115E-5</v>
      </c>
      <c r="JD49" s="45">
        <f t="shared" si="64"/>
        <v>-5.3132584958542027E-4</v>
      </c>
      <c r="JE49" s="45">
        <f t="shared" si="65"/>
        <v>-2.589559346434392E-5</v>
      </c>
      <c r="JF49" s="45">
        <f t="shared" si="66"/>
        <v>-6.8642480831006558E-6</v>
      </c>
      <c r="JG49" s="45">
        <f t="shared" si="67"/>
        <v>1.1552238817005924E-4</v>
      </c>
    </row>
    <row r="50" spans="1:267" x14ac:dyDescent="0.25">
      <c r="A50" s="22" t="s">
        <v>49</v>
      </c>
      <c r="B50" s="109">
        <v>22164.114408000001</v>
      </c>
      <c r="C50" s="109">
        <v>337.64755157000002</v>
      </c>
      <c r="D50" s="109">
        <v>21515.649939999999</v>
      </c>
      <c r="E50" s="109">
        <v>6486.1701782999999</v>
      </c>
      <c r="F50" s="109">
        <v>3622.5875953999998</v>
      </c>
      <c r="G50" s="109">
        <v>16132.448267</v>
      </c>
      <c r="H50" s="109">
        <v>10653.880252999999</v>
      </c>
      <c r="I50" s="109">
        <v>98.575527698000002</v>
      </c>
      <c r="J50" s="109">
        <v>21.437271592999998</v>
      </c>
      <c r="K50" s="109">
        <v>0.54985678199999999</v>
      </c>
      <c r="L50" s="109">
        <v>0.29918530199999999</v>
      </c>
      <c r="M50" s="109">
        <v>119.42476449999999</v>
      </c>
      <c r="N50" s="109">
        <v>1.9687080400000001E-2</v>
      </c>
      <c r="O50" s="109">
        <v>0.3143620077</v>
      </c>
      <c r="P50" s="109">
        <v>0.15438550270000001</v>
      </c>
      <c r="Q50" s="109">
        <v>3.7193943416000002</v>
      </c>
      <c r="R50" s="109">
        <v>14.384119333999999</v>
      </c>
      <c r="S50" s="109">
        <v>15.444758074999999</v>
      </c>
      <c r="T50" s="109">
        <v>0.4337950833</v>
      </c>
      <c r="U50" s="109">
        <v>9.6691954625999994</v>
      </c>
      <c r="V50" s="109">
        <v>1.0589116502</v>
      </c>
      <c r="W50" s="109">
        <v>0.2362727429</v>
      </c>
      <c r="X50" s="109">
        <v>4.7880334999999995E-7</v>
      </c>
      <c r="Y50" s="109">
        <v>0.64064224359999999</v>
      </c>
      <c r="Z50" s="109">
        <v>0.28547</v>
      </c>
      <c r="AA50" s="109">
        <v>179.74940013</v>
      </c>
      <c r="AB50" s="109">
        <v>513.07030796000004</v>
      </c>
      <c r="AC50" s="109">
        <v>8.0999999999999996E-4</v>
      </c>
      <c r="AD50" s="109">
        <v>0.1481608317</v>
      </c>
      <c r="AF50" s="109">
        <v>2.6738636570000001</v>
      </c>
      <c r="AG50" s="109">
        <v>7.4749999999999999E-3</v>
      </c>
      <c r="AH50" s="109">
        <v>13.985882673000001</v>
      </c>
      <c r="AI50" s="109">
        <v>23.675878101999999</v>
      </c>
      <c r="AJ50" s="109">
        <v>1915.8272540999999</v>
      </c>
      <c r="AK50" s="109">
        <v>11.985721177</v>
      </c>
      <c r="AL50" s="109">
        <v>4.0833938185000003</v>
      </c>
      <c r="AM50" s="109">
        <v>8.5787298459999999</v>
      </c>
      <c r="AN50" s="109">
        <v>0.26912896739999997</v>
      </c>
      <c r="AP50" s="109">
        <v>0.31138325</v>
      </c>
      <c r="AQ50" s="109">
        <v>197.15870163</v>
      </c>
      <c r="AR50" s="109">
        <v>0.41749999999999998</v>
      </c>
      <c r="AS50" s="109">
        <v>5.9290340000000001E-4</v>
      </c>
      <c r="AT50" s="109">
        <v>1.7988426449999999</v>
      </c>
      <c r="AU50" s="109">
        <v>46.153676533000002</v>
      </c>
      <c r="AV50" s="109">
        <v>9.5749563199999999E-2</v>
      </c>
      <c r="AZ50" s="109">
        <v>2.9634299999999998E-5</v>
      </c>
      <c r="BA50" s="109">
        <v>5.8201330000000003E-4</v>
      </c>
      <c r="BB50" s="109">
        <v>5.9728229999999997E-4</v>
      </c>
      <c r="BD50" s="109">
        <v>5.9746862134000001</v>
      </c>
      <c r="BE50" s="109">
        <v>1.6617</v>
      </c>
      <c r="BF50" s="109">
        <v>0.593445</v>
      </c>
      <c r="BG50" s="109">
        <v>0.1065898596</v>
      </c>
      <c r="BH50" s="109">
        <v>2.405E-3</v>
      </c>
      <c r="BI50" s="109">
        <v>55.944246526999997</v>
      </c>
      <c r="BJ50" s="109">
        <v>54.265918677000002</v>
      </c>
      <c r="BK50" s="109">
        <v>8.3699397234999999</v>
      </c>
      <c r="BL50" s="109">
        <v>89.185642086000001</v>
      </c>
      <c r="BM50" s="109">
        <v>26.926062214000002</v>
      </c>
      <c r="BN50" s="109">
        <v>171.27487563</v>
      </c>
      <c r="BO50" s="109">
        <v>1.3007933000000001E-3</v>
      </c>
      <c r="BQ50" s="109" t="s">
        <v>49</v>
      </c>
      <c r="BR50" s="109">
        <v>15.396869254707401</v>
      </c>
      <c r="BS50" s="109">
        <v>81.087204946179796</v>
      </c>
      <c r="BT50" s="109">
        <v>1.6617082172875499</v>
      </c>
      <c r="BU50" s="109">
        <v>21.435047028795999</v>
      </c>
      <c r="BV50" s="109">
        <v>0.59343638281056499</v>
      </c>
      <c r="BW50" s="109">
        <v>0.54985958653968103</v>
      </c>
      <c r="BX50" s="109">
        <v>191.68019233220701</v>
      </c>
      <c r="BY50" s="109">
        <v>98.566368991692698</v>
      </c>
      <c r="BZ50" s="109">
        <v>134.94780039008501</v>
      </c>
      <c r="CA50" s="109">
        <v>126.80370574759</v>
      </c>
      <c r="CB50" s="109">
        <v>0.122622875767814</v>
      </c>
      <c r="CC50" s="109">
        <v>0.17645706188965801</v>
      </c>
      <c r="CD50" s="109">
        <v>119.423070594924</v>
      </c>
      <c r="CE50" s="109">
        <v>1.2996976909447201E-3</v>
      </c>
      <c r="CF50" s="109">
        <v>6.29814042678174E-3</v>
      </c>
      <c r="CG50" s="109">
        <v>1.3383593458092801E-2</v>
      </c>
      <c r="CH50" s="109">
        <v>0.64058725949986395</v>
      </c>
      <c r="CI50" s="109">
        <v>0.31435314459326202</v>
      </c>
      <c r="CJ50" s="109">
        <v>3.7042939914306301E-2</v>
      </c>
      <c r="CK50" s="109">
        <v>0.117302442719533</v>
      </c>
      <c r="CL50" s="109">
        <v>3.7190938942556899</v>
      </c>
      <c r="CM50" s="109">
        <v>0.10658913078368799</v>
      </c>
      <c r="CN50" s="109">
        <v>82396.851284986595</v>
      </c>
      <c r="CO50" s="109">
        <v>14.383884064815801</v>
      </c>
      <c r="CP50" s="109">
        <v>2.4049421242634999E-3</v>
      </c>
      <c r="CQ50" s="109">
        <v>0.12578405779632201</v>
      </c>
      <c r="CR50" s="109">
        <v>0.30795682679872</v>
      </c>
      <c r="CS50" s="109">
        <v>15.444658739441699</v>
      </c>
      <c r="CT50" s="109">
        <v>9.6690441975335304</v>
      </c>
      <c r="CU50" s="109">
        <v>23.673767406519499</v>
      </c>
      <c r="CV50" s="109">
        <v>1.05871715835794</v>
      </c>
      <c r="CW50" s="109">
        <v>5.9287332990789804E-4</v>
      </c>
      <c r="CX50" s="109">
        <v>8.5784332648800898</v>
      </c>
      <c r="CY50" s="109">
        <v>1.7987182174360099</v>
      </c>
      <c r="CZ50" s="109">
        <v>22159.562220649601</v>
      </c>
      <c r="DA50" s="109">
        <v>0.23627034180997999</v>
      </c>
      <c r="DB50" s="109">
        <v>4.7880579176242898E-7</v>
      </c>
      <c r="DC50" s="109">
        <v>1.6783465941345901</v>
      </c>
      <c r="DD50" s="109">
        <v>41.849840991638899</v>
      </c>
      <c r="DE50" s="109">
        <v>2.6649411696621899</v>
      </c>
      <c r="DF50" s="109">
        <v>6.1917528398286799E-2</v>
      </c>
      <c r="DG50" s="109">
        <v>9.5291118129157901</v>
      </c>
      <c r="DH50" s="109">
        <v>0.16008226436724601</v>
      </c>
      <c r="DI50" s="109">
        <v>445.20530307752102</v>
      </c>
      <c r="DJ50" s="109">
        <v>571.30649371561401</v>
      </c>
      <c r="DK50" s="109">
        <v>80.531514352186505</v>
      </c>
      <c r="DL50" s="109">
        <v>8.3696736635099995</v>
      </c>
      <c r="DM50" s="109">
        <v>234.29013247164599</v>
      </c>
      <c r="DN50" s="109">
        <v>0.28546721902809202</v>
      </c>
      <c r="DO50" s="109">
        <v>9.3520656035377403</v>
      </c>
      <c r="DP50" s="109">
        <v>179.71755554448799</v>
      </c>
      <c r="DQ50" s="109">
        <v>179.71755554448799</v>
      </c>
      <c r="DR50" s="109">
        <v>513.02889161244195</v>
      </c>
      <c r="DS50" s="109">
        <v>8.1005992162568204E-4</v>
      </c>
      <c r="DT50" s="109">
        <v>89.160067318548499</v>
      </c>
      <c r="DU50" s="109">
        <v>5.1898044758525802E-2</v>
      </c>
      <c r="DV50" s="109">
        <v>8.2070838240054095E-2</v>
      </c>
      <c r="DW50" s="109">
        <v>0</v>
      </c>
      <c r="DX50" s="109">
        <v>0</v>
      </c>
      <c r="DY50" s="109">
        <v>209.12628126219701</v>
      </c>
      <c r="DZ50" s="109">
        <v>18.090267784917501</v>
      </c>
      <c r="EA50" s="109">
        <v>1360.71372628939</v>
      </c>
      <c r="EB50" s="109">
        <v>43.043230690425801</v>
      </c>
      <c r="EC50" s="109">
        <v>0.69489733208304705</v>
      </c>
      <c r="ED50" s="109">
        <v>1.9777801960155801</v>
      </c>
      <c r="EE50" s="109">
        <v>7.47570695282664E-3</v>
      </c>
      <c r="EF50" s="109">
        <v>4.6144963943963901</v>
      </c>
      <c r="EG50" s="109">
        <v>9.3688714894904095</v>
      </c>
      <c r="EH50" s="109">
        <v>1921.6697995992699</v>
      </c>
      <c r="EI50" s="109">
        <v>26.925682707003499</v>
      </c>
      <c r="EJ50" s="109">
        <v>11.984960199448199</v>
      </c>
      <c r="EK50" s="109">
        <v>337.48524348286202</v>
      </c>
      <c r="EL50" s="109">
        <v>0</v>
      </c>
      <c r="EM50" s="109">
        <v>1.67391670329723</v>
      </c>
      <c r="EN50" s="109">
        <v>2.40881174397901</v>
      </c>
      <c r="EO50" s="109">
        <v>13803.6492167705</v>
      </c>
      <c r="EP50" s="109">
        <v>19358.686950236101</v>
      </c>
      <c r="EQ50" s="109">
        <v>2150.9705995193899</v>
      </c>
      <c r="ER50" s="109">
        <v>21509.657549755499</v>
      </c>
      <c r="ES50" s="109">
        <v>1.96591218971026</v>
      </c>
      <c r="ET50" s="109">
        <v>322.35475495269401</v>
      </c>
      <c r="EU50" s="109">
        <v>9.5741464373681903E-2</v>
      </c>
      <c r="EV50" s="109">
        <v>0</v>
      </c>
      <c r="EW50" s="109">
        <v>0</v>
      </c>
      <c r="EX50" s="109">
        <v>0</v>
      </c>
      <c r="EY50" s="109">
        <v>2.9630776348374201E-5</v>
      </c>
      <c r="EZ50" s="109">
        <v>5.8190043988716499E-4</v>
      </c>
      <c r="FA50" s="109">
        <v>5.9721102016653397E-4</v>
      </c>
      <c r="FB50" s="109">
        <v>0</v>
      </c>
      <c r="FC50" s="109">
        <v>5.9744461425420097</v>
      </c>
      <c r="FD50" s="109">
        <v>47.077918721649901</v>
      </c>
      <c r="FE50" s="109">
        <v>3003.61576658375</v>
      </c>
      <c r="FF50" s="109">
        <v>46.868095579732802</v>
      </c>
      <c r="FG50" s="109">
        <v>179.04538349234099</v>
      </c>
      <c r="FH50" s="109">
        <v>95.362838744908601</v>
      </c>
      <c r="FI50" s="109">
        <v>105.11735522842601</v>
      </c>
      <c r="FJ50" s="109">
        <v>14.634186855922399</v>
      </c>
      <c r="FK50" s="109">
        <v>1.4146291585594901E-2</v>
      </c>
      <c r="FL50" s="109">
        <v>75.419285070630593</v>
      </c>
      <c r="FM50" s="109">
        <v>6479.0346076351498</v>
      </c>
      <c r="FN50" s="109">
        <v>3619.7975577334701</v>
      </c>
      <c r="FO50" s="109">
        <v>2859.2370499016702</v>
      </c>
      <c r="FP50" s="109">
        <v>8.1561803573361598</v>
      </c>
      <c r="FQ50" s="109">
        <v>7.0847847981348702</v>
      </c>
      <c r="FR50" s="109">
        <v>1372.9152800862</v>
      </c>
      <c r="FS50" s="109">
        <v>169.39467029559501</v>
      </c>
      <c r="FT50" s="109">
        <v>198.434611313017</v>
      </c>
      <c r="FU50" s="109">
        <v>20.0912073482145</v>
      </c>
      <c r="FV50" s="109">
        <v>20.612768711232999</v>
      </c>
      <c r="FW50" s="109">
        <v>498.45234648941403</v>
      </c>
      <c r="FX50" s="109">
        <v>0.268693343816862</v>
      </c>
      <c r="FY50" s="109">
        <v>215.78840754746</v>
      </c>
      <c r="FZ50" s="109">
        <v>200.44255751362701</v>
      </c>
      <c r="GA50" s="109">
        <v>555.85731299900203</v>
      </c>
      <c r="GB50" s="109">
        <v>4.8307741280885299</v>
      </c>
      <c r="GC50" s="109">
        <v>0</v>
      </c>
      <c r="GD50" s="109">
        <v>16127.997823470099</v>
      </c>
      <c r="GE50" s="109">
        <v>2676.8784131382699</v>
      </c>
      <c r="GF50" s="109">
        <v>171.26231931313299</v>
      </c>
      <c r="GG50" s="109">
        <v>271.05345595745302</v>
      </c>
      <c r="GH50" s="109">
        <v>744.14894728569595</v>
      </c>
      <c r="GI50" s="109">
        <v>901.12544741581701</v>
      </c>
      <c r="GJ50" s="109">
        <v>197.15269694336001</v>
      </c>
      <c r="GK50" s="109">
        <v>0.311386637640998</v>
      </c>
      <c r="GL50" s="109">
        <v>0.40876949696258003</v>
      </c>
      <c r="GM50" s="109">
        <v>2.0787681440685799</v>
      </c>
      <c r="GN50" s="109">
        <v>690.23357742114194</v>
      </c>
      <c r="GO50" s="109">
        <v>10652.842908239199</v>
      </c>
      <c r="GP50" s="109">
        <v>46.153582838003899</v>
      </c>
      <c r="GQ50" s="109">
        <v>501.72788174699099</v>
      </c>
      <c r="GS50" s="30">
        <f t="shared" si="1"/>
        <v>0</v>
      </c>
      <c r="GT50" s="45">
        <f t="shared" si="2"/>
        <v>-2.0538548333594872E-4</v>
      </c>
      <c r="GU50" s="45">
        <f t="shared" si="3"/>
        <v>-4.807026924474883E-4</v>
      </c>
      <c r="GV50" s="45">
        <f t="shared" si="4"/>
        <v>-2.7851309447827501E-4</v>
      </c>
      <c r="GW50" s="45">
        <f t="shared" si="5"/>
        <v>-1.1001207906512712E-3</v>
      </c>
      <c r="GX50" s="45">
        <f t="shared" si="6"/>
        <v>-7.7017810972261635E-4</v>
      </c>
      <c r="GY50" s="45">
        <f t="shared" si="7"/>
        <v>-2.7586907183853299E-4</v>
      </c>
      <c r="GZ50" s="45">
        <f t="shared" si="8"/>
        <v>-9.7367788652194919E-5</v>
      </c>
      <c r="HA50" s="45">
        <f t="shared" si="9"/>
        <v>-9.2910548096303549E-5</v>
      </c>
      <c r="HB50" s="45">
        <f t="shared" si="10"/>
        <v>-1.0377086441940103E-4</v>
      </c>
      <c r="HC50" s="45">
        <f t="shared" si="11"/>
        <v>5.1004912058081938E-6</v>
      </c>
      <c r="HD50" s="45">
        <f t="shared" si="12"/>
        <v>-3.5217085138762144E-4</v>
      </c>
      <c r="HE50" s="45">
        <f t="shared" si="13"/>
        <v>-1.4183867835853023E-5</v>
      </c>
      <c r="HF50" s="45">
        <f t="shared" si="14"/>
        <v>-2.7157481032380362E-4</v>
      </c>
      <c r="HG50" s="45">
        <f t="shared" si="15"/>
        <v>-2.8193950034940595E-5</v>
      </c>
      <c r="HH50" s="45">
        <f t="shared" si="16"/>
        <v>-2.5986938837567675E-4</v>
      </c>
      <c r="HI50" s="45">
        <f t="shared" si="17"/>
        <v>-8.0778566808536553E-5</v>
      </c>
      <c r="HJ50" s="45">
        <f t="shared" si="18"/>
        <v>-1.6356175775208025E-5</v>
      </c>
      <c r="HK50" s="45">
        <f t="shared" si="19"/>
        <v>-6.4316681308641667E-6</v>
      </c>
      <c r="HL50" s="45">
        <f t="shared" si="20"/>
        <v>-1.2494080049428301E-4</v>
      </c>
      <c r="HM50" s="45">
        <f t="shared" si="21"/>
        <v>-1.5644017855890365E-5</v>
      </c>
      <c r="HN50" s="45">
        <f t="shared" si="22"/>
        <v>-1.8367145363190767E-4</v>
      </c>
      <c r="HO50" s="45">
        <f t="shared" si="23"/>
        <v>-1.0162365707248227E-5</v>
      </c>
      <c r="HP50" s="45">
        <f t="shared" si="24"/>
        <v>5.0997187656140826E-6</v>
      </c>
      <c r="HQ50" s="45">
        <f t="shared" si="25"/>
        <v>-8.5826529057888469E-5</v>
      </c>
      <c r="HR50" s="45">
        <f t="shared" si="26"/>
        <v>-9.7417308578083386E-6</v>
      </c>
      <c r="HS50" s="45">
        <f t="shared" si="27"/>
        <v>-1.7716101132450907E-4</v>
      </c>
      <c r="HT50" s="45">
        <f t="shared" si="28"/>
        <v>-8.0722557738251421E-5</v>
      </c>
      <c r="HU50" s="45">
        <f t="shared" si="29"/>
        <v>7.3977315656892145E-5</v>
      </c>
      <c r="HV50" s="45">
        <f t="shared" si="30"/>
        <v>-3.0815914909032788E-4</v>
      </c>
      <c r="HW50" s="45">
        <f t="shared" si="31"/>
        <v>0</v>
      </c>
      <c r="HX50" s="45">
        <f t="shared" si="32"/>
        <v>-4.4360111566182903E-4</v>
      </c>
      <c r="HY50" s="45">
        <f t="shared" si="33"/>
        <v>9.457562898195694E-5</v>
      </c>
      <c r="HZ50" s="45">
        <f t="shared" si="34"/>
        <v>-1.7980910980012568E-4</v>
      </c>
      <c r="IA50" s="45">
        <f t="shared" si="35"/>
        <v>-8.9149617657543787E-5</v>
      </c>
      <c r="IB50" s="45">
        <f t="shared" si="36"/>
        <v>3.0496202028479358E-3</v>
      </c>
      <c r="IC50" s="45">
        <f t="shared" si="37"/>
        <v>-6.3490343264551498E-5</v>
      </c>
      <c r="ID50" s="45">
        <f t="shared" si="38"/>
        <v>-1.6294564113443461E-4</v>
      </c>
      <c r="IE50" s="45">
        <f t="shared" si="39"/>
        <v>-3.4571681966221495E-5</v>
      </c>
      <c r="IF50" s="45">
        <f t="shared" si="40"/>
        <v>-1.6186424945127571E-3</v>
      </c>
      <c r="IG50" s="45">
        <f t="shared" si="41"/>
        <v>0</v>
      </c>
      <c r="IH50" s="45">
        <f t="shared" si="42"/>
        <v>1.0879329565730541E-5</v>
      </c>
      <c r="II50" s="45">
        <f t="shared" si="43"/>
        <v>-3.0456107644955749E-5</v>
      </c>
      <c r="IJ50" s="45">
        <f t="shared" si="44"/>
        <v>-2.0911384520766366E-2</v>
      </c>
      <c r="IK50" s="45">
        <f t="shared" si="45"/>
        <v>-5.0716680157298105E-5</v>
      </c>
      <c r="IL50" s="45">
        <f t="shared" si="46"/>
        <v>-6.9170899598060111E-5</v>
      </c>
      <c r="IM50" s="45">
        <f t="shared" si="47"/>
        <v>-2.0300657096302771E-6</v>
      </c>
      <c r="IN50" s="45">
        <f t="shared" si="48"/>
        <v>-8.4583428346076585E-5</v>
      </c>
      <c r="IO50" s="45">
        <f t="shared" si="49"/>
        <v>0</v>
      </c>
      <c r="IP50" s="45">
        <f t="shared" si="50"/>
        <v>0</v>
      </c>
      <c r="IQ50" s="45">
        <f t="shared" si="51"/>
        <v>0</v>
      </c>
      <c r="IR50" s="45">
        <f t="shared" si="52"/>
        <v>-1.1890450004885081E-4</v>
      </c>
      <c r="IS50" s="45">
        <f t="shared" si="53"/>
        <v>-1.9391328829606105E-4</v>
      </c>
      <c r="IT50" s="45">
        <f t="shared" si="54"/>
        <v>-1.1934027421539747E-4</v>
      </c>
      <c r="IU50" s="45">
        <f t="shared" si="55"/>
        <v>0</v>
      </c>
      <c r="IV50" s="45">
        <f t="shared" si="56"/>
        <v>-4.0181333281060383E-5</v>
      </c>
      <c r="IW50" s="45">
        <f t="shared" si="57"/>
        <v>4.9451089546614145E-6</v>
      </c>
      <c r="IX50" s="45">
        <f t="shared" si="58"/>
        <v>-1.4520620167010883E-5</v>
      </c>
      <c r="IY50" s="45">
        <f t="shared" si="59"/>
        <v>-6.8375764331102921E-6</v>
      </c>
      <c r="IZ50" s="45">
        <f t="shared" si="60"/>
        <v>-2.4064755301524038E-5</v>
      </c>
      <c r="JA50" s="45">
        <f t="shared" si="61"/>
        <v>-1.1021478291664602E-7</v>
      </c>
      <c r="JB50" s="45">
        <f t="shared" si="62"/>
        <v>-4.5903613527101769E-7</v>
      </c>
      <c r="JC50" s="45">
        <f t="shared" si="63"/>
        <v>-3.1787563446053546E-5</v>
      </c>
      <c r="JD50" s="45">
        <f t="shared" si="64"/>
        <v>-2.8675879719339639E-4</v>
      </c>
      <c r="JE50" s="45">
        <f t="shared" si="65"/>
        <v>-1.409441133597774E-5</v>
      </c>
      <c r="JF50" s="45">
        <f t="shared" si="66"/>
        <v>-7.3310909266870945E-5</v>
      </c>
      <c r="JG50" s="45">
        <f t="shared" si="67"/>
        <v>-8.4226222204554198E-4</v>
      </c>
    </row>
    <row r="51" spans="1:267" x14ac:dyDescent="0.25">
      <c r="A51" s="22" t="s">
        <v>50</v>
      </c>
      <c r="B51" s="109">
        <v>34154.483744999998</v>
      </c>
      <c r="C51" s="109">
        <v>492.00986261000003</v>
      </c>
      <c r="D51" s="109">
        <v>34474.218245999997</v>
      </c>
      <c r="E51" s="109">
        <v>21137.109606999999</v>
      </c>
      <c r="F51" s="109">
        <v>5827.5614888999999</v>
      </c>
      <c r="G51" s="109">
        <v>9899.8633831000006</v>
      </c>
      <c r="H51" s="109">
        <v>12404.393814999999</v>
      </c>
      <c r="I51" s="109">
        <v>38.321422663</v>
      </c>
      <c r="J51" s="109">
        <v>21.085915109999998</v>
      </c>
      <c r="K51" s="109">
        <v>0.26765</v>
      </c>
      <c r="L51" s="109">
        <v>0.96072270940000004</v>
      </c>
      <c r="M51" s="109">
        <v>153.12238927000001</v>
      </c>
      <c r="N51" s="109">
        <v>1.26950949E-2</v>
      </c>
      <c r="O51" s="109">
        <v>79.742150636000005</v>
      </c>
      <c r="P51" s="109">
        <v>9.1079450300000003E-2</v>
      </c>
      <c r="Q51" s="109">
        <v>2.4834142999999999E-2</v>
      </c>
      <c r="R51" s="109">
        <v>3.6747815199999999E-2</v>
      </c>
      <c r="S51" s="109">
        <v>49.241340950000001</v>
      </c>
      <c r="T51" s="109">
        <v>0.1194216395</v>
      </c>
      <c r="U51" s="109">
        <v>0.1322604194</v>
      </c>
      <c r="V51" s="109">
        <v>1.0996044277999999</v>
      </c>
      <c r="W51" s="109">
        <v>2.0954E-2</v>
      </c>
      <c r="X51" s="109">
        <v>8.6736637000000005E-3</v>
      </c>
      <c r="Y51" s="109">
        <v>1.44922833E-2</v>
      </c>
      <c r="AA51" s="109">
        <v>42.314761707999999</v>
      </c>
      <c r="AB51" s="109">
        <v>83.625911099999996</v>
      </c>
      <c r="AD51" s="109">
        <v>5.1727342799999999E-2</v>
      </c>
      <c r="AF51" s="109">
        <v>1.1609836239</v>
      </c>
      <c r="AH51" s="109">
        <v>1.2395997016</v>
      </c>
      <c r="AI51" s="109">
        <v>13.897011316</v>
      </c>
      <c r="AJ51" s="109">
        <v>10.104711030000001</v>
      </c>
      <c r="AK51" s="109">
        <v>8.3348158582000007</v>
      </c>
      <c r="AL51" s="109">
        <v>0.6137270588</v>
      </c>
      <c r="AM51" s="109">
        <v>4.3192191273000002</v>
      </c>
      <c r="AN51" s="109">
        <v>1.7985368700000001E-2</v>
      </c>
      <c r="AQ51" s="109">
        <v>128.38444164000001</v>
      </c>
      <c r="AR51" s="109">
        <v>1.2849999999999999E-3</v>
      </c>
      <c r="AS51" s="109">
        <v>1.2552521125</v>
      </c>
      <c r="AT51" s="109">
        <v>0.37567894169999999</v>
      </c>
      <c r="AU51" s="109">
        <v>115.17558483000001</v>
      </c>
      <c r="AV51" s="109">
        <v>0.13708733040000001</v>
      </c>
      <c r="AW51" s="109">
        <v>9.5046000000000004E-6</v>
      </c>
      <c r="AX51" s="109">
        <v>8.4400400000000006E-5</v>
      </c>
      <c r="AZ51" s="109">
        <v>9.7251339999999996E-4</v>
      </c>
      <c r="BA51" s="109">
        <v>1.4865110516</v>
      </c>
      <c r="BB51" s="109">
        <v>0.31646927949999998</v>
      </c>
      <c r="BD51" s="109">
        <v>0.78352701170000005</v>
      </c>
      <c r="BG51" s="109">
        <v>4.6203399999999997</v>
      </c>
      <c r="BI51" s="109">
        <v>15.830038954999999</v>
      </c>
      <c r="BJ51" s="109">
        <v>15.355138794</v>
      </c>
      <c r="BK51" s="109">
        <v>17.088814991</v>
      </c>
      <c r="BL51" s="109">
        <v>58.067296884000001</v>
      </c>
      <c r="BM51" s="109">
        <v>2.0698509300000001E-2</v>
      </c>
      <c r="BN51" s="109">
        <v>29.636980996999998</v>
      </c>
      <c r="BO51" s="109">
        <v>1.4784323960000001</v>
      </c>
      <c r="BQ51" s="109" t="s">
        <v>50</v>
      </c>
      <c r="BR51" s="109">
        <v>12.931224808636699</v>
      </c>
      <c r="BS51" s="109">
        <v>49.924460788714001</v>
      </c>
      <c r="BT51" s="109">
        <v>0</v>
      </c>
      <c r="BU51" s="109">
        <v>21.085835647699199</v>
      </c>
      <c r="BV51" s="109">
        <v>0</v>
      </c>
      <c r="BW51" s="109">
        <v>0.26766130262294902</v>
      </c>
      <c r="BX51" s="109">
        <v>39.311859512061403</v>
      </c>
      <c r="BY51" s="109">
        <v>38.321525322507</v>
      </c>
      <c r="BZ51" s="109">
        <v>34.6091324404006</v>
      </c>
      <c r="CA51" s="109">
        <v>6.4548625001231299</v>
      </c>
      <c r="CB51" s="109">
        <v>0.39388877954175999</v>
      </c>
      <c r="CC51" s="109">
        <v>0.56681239437471698</v>
      </c>
      <c r="CD51" s="109">
        <v>153.12217272065899</v>
      </c>
      <c r="CE51" s="109">
        <v>1.47841598634958</v>
      </c>
      <c r="CF51" s="109">
        <v>4.0624356572242504E-3</v>
      </c>
      <c r="CG51" s="109">
        <v>8.6326532054762598E-3</v>
      </c>
      <c r="CH51" s="109">
        <v>1.4491739995342499E-2</v>
      </c>
      <c r="CI51" s="109">
        <v>79.741933910109694</v>
      </c>
      <c r="CJ51" s="109">
        <v>2.1858725029719899E-2</v>
      </c>
      <c r="CK51" s="109">
        <v>6.9218762233491493E-2</v>
      </c>
      <c r="CL51" s="109">
        <v>2.4832521758278901E-2</v>
      </c>
      <c r="CM51" s="109">
        <v>4.6202721791585697</v>
      </c>
      <c r="CN51" s="109">
        <v>28309.024345178401</v>
      </c>
      <c r="CO51" s="109">
        <v>3.67487429596869E-2</v>
      </c>
      <c r="CP51" s="109">
        <v>0</v>
      </c>
      <c r="CQ51" s="109">
        <v>3.4608836672904798E-2</v>
      </c>
      <c r="CR51" s="109">
        <v>8.4731933497147402E-2</v>
      </c>
      <c r="CS51" s="109">
        <v>49.241406950263197</v>
      </c>
      <c r="CT51" s="109">
        <v>0.13225690106552501</v>
      </c>
      <c r="CU51" s="109">
        <v>13.8908281437306</v>
      </c>
      <c r="CV51" s="109">
        <v>1.0996038225842999</v>
      </c>
      <c r="CW51" s="109">
        <v>1.2552623173459301</v>
      </c>
      <c r="CX51" s="109">
        <v>4.3192477171970998</v>
      </c>
      <c r="CY51" s="109">
        <v>0.375681289339928</v>
      </c>
      <c r="CZ51" s="109">
        <v>33833.223325153303</v>
      </c>
      <c r="DA51" s="109">
        <v>2.0953384218213598E-2</v>
      </c>
      <c r="DB51" s="109">
        <v>8.6730148400539497E-3</v>
      </c>
      <c r="DC51" s="109">
        <v>0.47490133765439102</v>
      </c>
      <c r="DD51" s="109">
        <v>11.8418949828315</v>
      </c>
      <c r="DE51" s="109">
        <v>0.75407744285895495</v>
      </c>
      <c r="DF51" s="109">
        <v>1.7520329921680702E-2</v>
      </c>
      <c r="DG51" s="109">
        <v>2.6963814988122699</v>
      </c>
      <c r="DH51" s="109">
        <v>4.5297643259092697E-2</v>
      </c>
      <c r="DI51" s="109">
        <v>118.611661493856</v>
      </c>
      <c r="DJ51" s="109">
        <v>194.445988791281</v>
      </c>
      <c r="DK51" s="109">
        <v>37.363477631406901</v>
      </c>
      <c r="DL51" s="109">
        <v>17.088785186867799</v>
      </c>
      <c r="DM51" s="109">
        <v>37.282242696797503</v>
      </c>
      <c r="DN51" s="109">
        <v>0</v>
      </c>
      <c r="DO51" s="109">
        <v>7.9025611885778302</v>
      </c>
      <c r="DP51" s="109">
        <v>42.312174957645396</v>
      </c>
      <c r="DQ51" s="109">
        <v>42.312174957645396</v>
      </c>
      <c r="DR51" s="109">
        <v>83.624003953240006</v>
      </c>
      <c r="DS51" s="109">
        <v>0</v>
      </c>
      <c r="DT51" s="109">
        <v>58.0662192311543</v>
      </c>
      <c r="DU51" s="109">
        <v>1.8797220817835501E-2</v>
      </c>
      <c r="DV51" s="109">
        <v>2.9856295278409401E-2</v>
      </c>
      <c r="DW51" s="109">
        <v>0</v>
      </c>
      <c r="DX51" s="109">
        <v>0</v>
      </c>
      <c r="DY51" s="109">
        <v>69.118188283266804</v>
      </c>
      <c r="DZ51" s="109">
        <v>7.1921391008618096</v>
      </c>
      <c r="EA51" s="109">
        <v>280.60242662010501</v>
      </c>
      <c r="EB51" s="109">
        <v>20.376456326399801</v>
      </c>
      <c r="EC51" s="109">
        <v>0.30185243712933801</v>
      </c>
      <c r="ED51" s="109">
        <v>0.85910661489031104</v>
      </c>
      <c r="EE51" s="109">
        <v>0</v>
      </c>
      <c r="EF51" s="109">
        <v>0.40906938259807701</v>
      </c>
      <c r="EG51" s="109">
        <v>0.83053126380417097</v>
      </c>
      <c r="EH51" s="109">
        <v>14.980666407250499</v>
      </c>
      <c r="EI51" s="109">
        <v>2.0696802372166902E-2</v>
      </c>
      <c r="EJ51" s="109">
        <v>8.3346352716033394</v>
      </c>
      <c r="EK51" s="109">
        <v>492.009909686676</v>
      </c>
      <c r="EL51" s="109">
        <v>0</v>
      </c>
      <c r="EM51" s="109">
        <v>0.25162803508388398</v>
      </c>
      <c r="EN51" s="109">
        <v>0.36209814204729901</v>
      </c>
      <c r="EO51" s="109">
        <v>13003.7241394426</v>
      </c>
      <c r="EP51" s="109">
        <v>30927.807145066599</v>
      </c>
      <c r="EQ51" s="109">
        <v>3436.4382374259699</v>
      </c>
      <c r="ER51" s="109">
        <v>34364.245382492598</v>
      </c>
      <c r="ES51" s="109">
        <v>0.13143864673644401</v>
      </c>
      <c r="ET51" s="109">
        <v>187.09463610268</v>
      </c>
      <c r="EU51" s="109">
        <v>0.13708038244747101</v>
      </c>
      <c r="EV51" s="109">
        <v>9.5045769633095592E-6</v>
      </c>
      <c r="EW51" s="109">
        <v>8.4401053066441995E-5</v>
      </c>
      <c r="EX51" s="109">
        <v>0</v>
      </c>
      <c r="EY51" s="109">
        <v>9.7245862101750103E-4</v>
      </c>
      <c r="EZ51" s="109">
        <v>1.48649528001058</v>
      </c>
      <c r="FA51" s="109">
        <v>0.316469688438208</v>
      </c>
      <c r="FB51" s="109">
        <v>0</v>
      </c>
      <c r="FC51" s="109">
        <v>0.78351973900393102</v>
      </c>
      <c r="FD51" s="109">
        <v>94.051825300914203</v>
      </c>
      <c r="FE51" s="109">
        <v>6722.9396126715101</v>
      </c>
      <c r="FF51" s="109">
        <v>91.320840713062793</v>
      </c>
      <c r="FG51" s="109">
        <v>31.0054684212481</v>
      </c>
      <c r="FH51" s="109">
        <v>94.769466370696094</v>
      </c>
      <c r="FI51" s="109">
        <v>61.978069997883502</v>
      </c>
      <c r="FJ51" s="109">
        <v>67.767337774764798</v>
      </c>
      <c r="FK51" s="109">
        <v>3.0735166201799799E-3</v>
      </c>
      <c r="FL51" s="109">
        <v>38.770225605569898</v>
      </c>
      <c r="FM51" s="109">
        <v>21124.848626512801</v>
      </c>
      <c r="FN51" s="109">
        <v>5823.4698181110698</v>
      </c>
      <c r="FO51" s="109">
        <v>15301.3788084018</v>
      </c>
      <c r="FP51" s="109">
        <v>10.396736876932501</v>
      </c>
      <c r="FQ51" s="109">
        <v>1.6089239486984399</v>
      </c>
      <c r="FR51" s="109">
        <v>4126.80285718297</v>
      </c>
      <c r="FS51" s="109">
        <v>11.8723004992366</v>
      </c>
      <c r="FT51" s="109">
        <v>136.08144649172999</v>
      </c>
      <c r="FU51" s="109">
        <v>19.2734063002585</v>
      </c>
      <c r="FV51" s="109">
        <v>41.122666724582203</v>
      </c>
      <c r="FW51" s="109">
        <v>343.76301457442497</v>
      </c>
      <c r="FX51" s="109">
        <v>1.7967744124431799E-2</v>
      </c>
      <c r="FY51" s="109">
        <v>1018.69975726992</v>
      </c>
      <c r="FZ51" s="109">
        <v>311.13851127442501</v>
      </c>
      <c r="GA51" s="109">
        <v>335.07845409789502</v>
      </c>
      <c r="GB51" s="109">
        <v>6.6682659557752597</v>
      </c>
      <c r="GC51" s="109">
        <v>0</v>
      </c>
      <c r="GD51" s="109">
        <v>9895.09291281478</v>
      </c>
      <c r="GE51" s="109">
        <v>5286.9607279494203</v>
      </c>
      <c r="GF51" s="109">
        <v>29.637123043339901</v>
      </c>
      <c r="GG51" s="109">
        <v>153.25447104646599</v>
      </c>
      <c r="GH51" s="109">
        <v>33.095394389873903</v>
      </c>
      <c r="GI51" s="109">
        <v>668.52414511226004</v>
      </c>
      <c r="GJ51" s="109">
        <v>128.38027378922499</v>
      </c>
      <c r="GK51" s="109">
        <v>0</v>
      </c>
      <c r="GL51" s="109">
        <v>1.2849067014996901E-3</v>
      </c>
      <c r="GM51" s="109">
        <v>0.114170522594619</v>
      </c>
      <c r="GN51" s="109">
        <v>363.09272214941802</v>
      </c>
      <c r="GO51" s="109">
        <v>12404.137572755601</v>
      </c>
      <c r="GP51" s="109">
        <v>115.170404980467</v>
      </c>
      <c r="GQ51" s="109">
        <v>128.60710528978399</v>
      </c>
      <c r="GS51" s="30">
        <f t="shared" si="1"/>
        <v>0</v>
      </c>
      <c r="GT51" s="45">
        <f t="shared" si="2"/>
        <v>-9.4060979590629822E-3</v>
      </c>
      <c r="GU51" s="45">
        <f t="shared" si="3"/>
        <v>9.5682382705311489E-8</v>
      </c>
      <c r="GV51" s="45">
        <f t="shared" si="4"/>
        <v>-3.1900031125479951E-3</v>
      </c>
      <c r="GW51" s="45">
        <f t="shared" si="5"/>
        <v>-5.8006892688566793E-4</v>
      </c>
      <c r="GX51" s="45">
        <f t="shared" si="6"/>
        <v>-7.0212400104634437E-4</v>
      </c>
      <c r="GY51" s="45">
        <f t="shared" si="7"/>
        <v>-4.8187233506315815E-4</v>
      </c>
      <c r="GZ51" s="45">
        <f t="shared" si="8"/>
        <v>-2.0657377395502401E-5</v>
      </c>
      <c r="HA51" s="45">
        <f t="shared" si="9"/>
        <v>2.6789064670944109E-6</v>
      </c>
      <c r="HB51" s="45">
        <f t="shared" si="10"/>
        <v>-3.7685014088916204E-6</v>
      </c>
      <c r="HC51" s="45">
        <f t="shared" si="11"/>
        <v>4.2229116192850797E-5</v>
      </c>
      <c r="HD51" s="45">
        <f t="shared" si="12"/>
        <v>-2.2415920132111717E-5</v>
      </c>
      <c r="HE51" s="45">
        <f t="shared" si="13"/>
        <v>-1.4142238901265421E-6</v>
      </c>
      <c r="HF51" s="45">
        <f t="shared" si="14"/>
        <v>-4.7556158797969556E-7</v>
      </c>
      <c r="HG51" s="45">
        <f t="shared" si="15"/>
        <v>-2.7178335244643736E-6</v>
      </c>
      <c r="HH51" s="45">
        <f t="shared" si="16"/>
        <v>-2.1553015330479455E-5</v>
      </c>
      <c r="HI51" s="45">
        <f t="shared" si="17"/>
        <v>-6.528277303945057E-5</v>
      </c>
      <c r="HJ51" s="45">
        <f t="shared" si="18"/>
        <v>2.5246662471010047E-5</v>
      </c>
      <c r="HK51" s="45">
        <f t="shared" si="19"/>
        <v>1.3403425236337116E-6</v>
      </c>
      <c r="HL51" s="45">
        <f t="shared" si="20"/>
        <v>-6.7717484273684429E-4</v>
      </c>
      <c r="HM51" s="45">
        <f t="shared" si="21"/>
        <v>-2.6601567505564692E-5</v>
      </c>
      <c r="HN51" s="45">
        <f t="shared" si="22"/>
        <v>-5.5039401870283402E-7</v>
      </c>
      <c r="HO51" s="45">
        <f t="shared" si="23"/>
        <v>-2.9387314422159277E-5</v>
      </c>
      <c r="HP51" s="45">
        <f t="shared" si="24"/>
        <v>-7.4808059027097723E-5</v>
      </c>
      <c r="HQ51" s="45">
        <f t="shared" si="25"/>
        <v>-3.7489237979569041E-5</v>
      </c>
      <c r="HR51" s="45">
        <f t="shared" si="26"/>
        <v>0</v>
      </c>
      <c r="HS51" s="45">
        <f t="shared" si="27"/>
        <v>-6.1131157312257304E-5</v>
      </c>
      <c r="HT51" s="45">
        <f t="shared" si="28"/>
        <v>-2.2805691859183123E-5</v>
      </c>
      <c r="HU51" s="45">
        <f t="shared" si="29"/>
        <v>0</v>
      </c>
      <c r="HV51" s="45">
        <f t="shared" si="30"/>
        <v>-5.9945776900697823E-6</v>
      </c>
      <c r="HW51" s="45">
        <f t="shared" si="31"/>
        <v>0</v>
      </c>
      <c r="HX51" s="45">
        <f t="shared" si="32"/>
        <v>-2.1164708825378756E-5</v>
      </c>
      <c r="HY51" s="45">
        <f t="shared" si="33"/>
        <v>0</v>
      </c>
      <c r="HZ51" s="45">
        <f t="shared" si="34"/>
        <v>7.6218334577968072E-7</v>
      </c>
      <c r="IA51" s="45">
        <f t="shared" si="35"/>
        <v>-4.4492820282025102E-4</v>
      </c>
      <c r="IB51" s="45">
        <f t="shared" si="36"/>
        <v>0.4825427825470926</v>
      </c>
      <c r="IC51" s="45">
        <f t="shared" si="37"/>
        <v>-2.1666537057762163E-5</v>
      </c>
      <c r="ID51" s="45">
        <f t="shared" si="38"/>
        <v>-1.4365813015940551E-6</v>
      </c>
      <c r="IE51" s="45">
        <f t="shared" si="39"/>
        <v>6.6192282116052296E-6</v>
      </c>
      <c r="IF51" s="45">
        <f t="shared" si="40"/>
        <v>-9.7993963105140816E-4</v>
      </c>
      <c r="IG51" s="45">
        <f t="shared" si="41"/>
        <v>0</v>
      </c>
      <c r="IH51" s="45">
        <f t="shared" si="42"/>
        <v>0</v>
      </c>
      <c r="II51" s="45">
        <f t="shared" si="43"/>
        <v>-3.2463830677443861E-5</v>
      </c>
      <c r="IJ51" s="45">
        <f t="shared" si="44"/>
        <v>-7.2605836816973761E-5</v>
      </c>
      <c r="IK51" s="45">
        <f t="shared" si="45"/>
        <v>8.1297181884343396E-6</v>
      </c>
      <c r="IL51" s="45">
        <f t="shared" si="46"/>
        <v>6.2490591497881751E-6</v>
      </c>
      <c r="IM51" s="45">
        <f t="shared" si="47"/>
        <v>-4.497350320081323E-5</v>
      </c>
      <c r="IN51" s="45">
        <f t="shared" si="48"/>
        <v>-5.0682674385256399E-5</v>
      </c>
      <c r="IO51" s="45">
        <f t="shared" si="49"/>
        <v>-2.4237411822958841E-6</v>
      </c>
      <c r="IP51" s="45">
        <f t="shared" si="50"/>
        <v>7.7377173803565505E-6</v>
      </c>
      <c r="IQ51" s="45">
        <f t="shared" si="51"/>
        <v>0</v>
      </c>
      <c r="IR51" s="45">
        <f t="shared" si="52"/>
        <v>-5.6327226441230829E-5</v>
      </c>
      <c r="IS51" s="45">
        <f t="shared" si="53"/>
        <v>-1.0609803003506009E-5</v>
      </c>
      <c r="IT51" s="45">
        <f t="shared" si="54"/>
        <v>1.2921892724142666E-6</v>
      </c>
      <c r="IU51" s="45">
        <f t="shared" si="55"/>
        <v>0</v>
      </c>
      <c r="IV51" s="45">
        <f t="shared" si="56"/>
        <v>-9.2819978895927991E-6</v>
      </c>
      <c r="IW51" s="45">
        <f t="shared" si="57"/>
        <v>0</v>
      </c>
      <c r="IX51" s="45">
        <f t="shared" si="58"/>
        <v>0</v>
      </c>
      <c r="IY51" s="45">
        <f t="shared" si="59"/>
        <v>-1.4678755552616791E-5</v>
      </c>
      <c r="IZ51" s="45">
        <f t="shared" si="60"/>
        <v>0</v>
      </c>
      <c r="JA51" s="45">
        <f t="shared" si="61"/>
        <v>2.1655245439801417E-6</v>
      </c>
      <c r="JB51" s="45">
        <f t="shared" si="62"/>
        <v>2.1558700277232503E-6</v>
      </c>
      <c r="JC51" s="45">
        <f t="shared" si="63"/>
        <v>-1.7440724951458646E-6</v>
      </c>
      <c r="JD51" s="45">
        <f t="shared" si="64"/>
        <v>-1.8558687997037319E-5</v>
      </c>
      <c r="JE51" s="45">
        <f t="shared" si="65"/>
        <v>-8.2466220555273026E-5</v>
      </c>
      <c r="JF51" s="45">
        <f t="shared" si="66"/>
        <v>4.7928748180278227E-6</v>
      </c>
      <c r="JG51" s="45">
        <f t="shared" si="67"/>
        <v>-1.1099357985149401E-5</v>
      </c>
    </row>
    <row r="52" spans="1:267" x14ac:dyDescent="0.25">
      <c r="GS52" s="30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</row>
    <row r="53" spans="1:267" x14ac:dyDescent="0.25">
      <c r="GS53" s="30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</row>
    <row r="54" spans="1:267" x14ac:dyDescent="0.25">
      <c r="A54" s="22" t="s">
        <v>51</v>
      </c>
      <c r="B54" s="109">
        <v>495.92458169000002</v>
      </c>
      <c r="C54" s="109">
        <v>14.271016700000001</v>
      </c>
      <c r="D54" s="109">
        <v>384.75924119000001</v>
      </c>
      <c r="E54" s="109">
        <v>356.63490858</v>
      </c>
      <c r="F54" s="109">
        <v>160.61187518</v>
      </c>
      <c r="G54" s="109">
        <v>69.242767943000004</v>
      </c>
      <c r="H54" s="109">
        <v>672.99443165000002</v>
      </c>
      <c r="I54" s="109">
        <v>11.127623533</v>
      </c>
      <c r="J54" s="109">
        <v>2.2585289559000001</v>
      </c>
      <c r="K54" s="109">
        <v>1.9616999999999999E-2</v>
      </c>
      <c r="L54" s="109">
        <v>0.103815091</v>
      </c>
      <c r="M54" s="109">
        <v>2.3173969214999999</v>
      </c>
      <c r="N54" s="109">
        <v>1.28119125E-2</v>
      </c>
      <c r="O54" s="109">
        <v>1.7007519999999999E-4</v>
      </c>
      <c r="P54" s="109">
        <v>8.12117E-4</v>
      </c>
      <c r="Q54" s="109">
        <v>2.1962880000000001E-2</v>
      </c>
      <c r="R54" s="109">
        <v>1.4624130000000001E-2</v>
      </c>
      <c r="S54" s="109">
        <v>4.1000000000000002E-2</v>
      </c>
      <c r="T54" s="109">
        <v>2.6035263999999998E-3</v>
      </c>
      <c r="U54" s="109">
        <v>2.384549E-2</v>
      </c>
      <c r="V54" s="109">
        <v>0.10083685000000001</v>
      </c>
      <c r="W54" s="109">
        <v>0.156</v>
      </c>
      <c r="Y54" s="109">
        <v>5.6299999999999996E-3</v>
      </c>
      <c r="AA54" s="109">
        <v>2.6685845421000001</v>
      </c>
      <c r="AB54" s="109">
        <v>22.177700000000002</v>
      </c>
      <c r="AD54" s="109">
        <v>5.99102522E-2</v>
      </c>
      <c r="AF54" s="109">
        <v>0.26145904139999998</v>
      </c>
      <c r="AH54" s="109">
        <v>0.5833376817</v>
      </c>
      <c r="AI54" s="109">
        <v>0.39855489999999999</v>
      </c>
      <c r="AJ54" s="109">
        <v>26.716000000000001</v>
      </c>
      <c r="AK54" s="109">
        <v>0.12763108770000001</v>
      </c>
      <c r="AL54" s="109">
        <v>0.2681022435</v>
      </c>
      <c r="AM54" s="109">
        <v>0.19592614999999999</v>
      </c>
      <c r="AN54" s="109">
        <v>1.785014E-2</v>
      </c>
      <c r="AQ54" s="109">
        <v>2.9779291392</v>
      </c>
      <c r="AS54" s="109">
        <v>1.1299999999999999E-2</v>
      </c>
      <c r="AT54" s="109">
        <v>8.6002110000000007E-2</v>
      </c>
      <c r="AU54" s="109">
        <v>1.4019520049</v>
      </c>
      <c r="AV54" s="109">
        <v>3.5200779999999999E-4</v>
      </c>
      <c r="AW54" s="109">
        <v>7.3795519999999998E-7</v>
      </c>
      <c r="AX54" s="109">
        <v>6.559615E-6</v>
      </c>
      <c r="AZ54" s="109">
        <v>3.0750449E-6</v>
      </c>
      <c r="BA54" s="109">
        <v>1.7904899999999999E-5</v>
      </c>
      <c r="BB54" s="109">
        <v>5.6551582999999996E-6</v>
      </c>
      <c r="BD54" s="109">
        <v>6.5329380999999999E-3</v>
      </c>
      <c r="BG54" s="109">
        <v>8.7200000000000003E-3</v>
      </c>
      <c r="BK54" s="109">
        <v>0.53789821000000004</v>
      </c>
      <c r="BL54" s="109">
        <v>1.2621059998999999</v>
      </c>
      <c r="BM54" s="109">
        <v>1.6908119999999999E-2</v>
      </c>
      <c r="BN54" s="109">
        <v>73.480322509999993</v>
      </c>
      <c r="BO54" s="109">
        <v>1.4936099999999999E-5</v>
      </c>
      <c r="BQ54" s="109" t="s">
        <v>51</v>
      </c>
      <c r="BR54" s="109">
        <v>0.68021713981690701</v>
      </c>
      <c r="BS54" s="109">
        <v>7.7640264372839898</v>
      </c>
      <c r="BT54" s="109">
        <v>0</v>
      </c>
      <c r="BU54" s="109">
        <v>2.2585315781364099</v>
      </c>
      <c r="BV54" s="109">
        <v>0</v>
      </c>
      <c r="BW54" s="109">
        <v>1.9617636333272601E-2</v>
      </c>
      <c r="BX54" s="109">
        <v>11.1815964500473</v>
      </c>
      <c r="BY54" s="109">
        <v>11.127576807321001</v>
      </c>
      <c r="BZ54" s="109">
        <v>1.90411168565947</v>
      </c>
      <c r="CA54" s="109">
        <v>10.8808367993337</v>
      </c>
      <c r="CB54" s="109">
        <v>4.24350008234263E-2</v>
      </c>
      <c r="CC54" s="109">
        <v>6.1064753126429602E-2</v>
      </c>
      <c r="CD54" s="109">
        <v>2.31725792464557</v>
      </c>
      <c r="CE54" s="109">
        <v>1.4933382473652001E-5</v>
      </c>
      <c r="CF54" s="109">
        <v>4.0880152174032902E-3</v>
      </c>
      <c r="CG54" s="109">
        <v>8.6869490266042997E-3</v>
      </c>
      <c r="CH54" s="109">
        <v>5.6302709601679596E-3</v>
      </c>
      <c r="CI54" s="109">
        <v>1.7008593719957901E-4</v>
      </c>
      <c r="CJ54" s="109">
        <v>1.94925379057193E-4</v>
      </c>
      <c r="CK54" s="109">
        <v>6.1718696847941899E-4</v>
      </c>
      <c r="CL54" s="109">
        <v>2.1965597037559199E-2</v>
      </c>
      <c r="CM54" s="109">
        <v>8.7200939609892204E-3</v>
      </c>
      <c r="CN54" s="109">
        <v>10097.9120979694</v>
      </c>
      <c r="CO54" s="109">
        <v>1.4625379506936299E-2</v>
      </c>
      <c r="CP54" s="109">
        <v>0</v>
      </c>
      <c r="CQ54" s="109">
        <v>7.5362481687858598E-4</v>
      </c>
      <c r="CR54" s="109">
        <v>1.8450714969934501E-3</v>
      </c>
      <c r="CS54" s="109">
        <v>4.1000719550036299E-2</v>
      </c>
      <c r="CT54" s="109">
        <v>2.3841576602787701E-2</v>
      </c>
      <c r="CU54" s="109">
        <v>0.398557278857122</v>
      </c>
      <c r="CV54" s="109">
        <v>0.100836611629656</v>
      </c>
      <c r="CW54" s="109">
        <v>1.13003569090097E-2</v>
      </c>
      <c r="CX54" s="109">
        <v>0.19592511469545801</v>
      </c>
      <c r="CY54" s="109">
        <v>8.6003440588193203E-2</v>
      </c>
      <c r="CZ54" s="109">
        <v>495.90129078413003</v>
      </c>
      <c r="DA54" s="109">
        <v>0.15599973604590001</v>
      </c>
      <c r="DB54" s="109">
        <v>0</v>
      </c>
      <c r="DC54" s="109">
        <v>0</v>
      </c>
      <c r="DD54" s="109">
        <v>0</v>
      </c>
      <c r="DE54" s="109">
        <v>0</v>
      </c>
      <c r="DF54" s="109">
        <v>0</v>
      </c>
      <c r="DG54" s="109">
        <v>0</v>
      </c>
      <c r="DH54" s="109">
        <v>0</v>
      </c>
      <c r="DI54" s="109">
        <v>20.343129320357399</v>
      </c>
      <c r="DJ54" s="109">
        <v>20.927970983949798</v>
      </c>
      <c r="DK54" s="109">
        <v>2.3320399812777901</v>
      </c>
      <c r="DL54" s="109">
        <v>0.53789892180756504</v>
      </c>
      <c r="DM54" s="109">
        <v>17.784112981693902</v>
      </c>
      <c r="DN54" s="109">
        <v>0</v>
      </c>
      <c r="DO54" s="109">
        <v>0.39133188185431</v>
      </c>
      <c r="DP54" s="109">
        <v>2.6678552109053602</v>
      </c>
      <c r="DQ54" s="109">
        <v>2.6678552109053602</v>
      </c>
      <c r="DR54" s="109">
        <v>22.118802817617102</v>
      </c>
      <c r="DS54" s="109">
        <v>0</v>
      </c>
      <c r="DT54" s="109">
        <v>1.2620876543097601</v>
      </c>
      <c r="DU54" s="109">
        <v>2.3892887548406301E-2</v>
      </c>
      <c r="DV54" s="109">
        <v>2.9854984759817401E-2</v>
      </c>
      <c r="DW54" s="109">
        <v>0</v>
      </c>
      <c r="DX54" s="109">
        <v>0</v>
      </c>
      <c r="DY54" s="109">
        <v>18.770672817264298</v>
      </c>
      <c r="DZ54" s="109">
        <v>1.01362553862828</v>
      </c>
      <c r="EA54" s="109">
        <v>39.653102802581103</v>
      </c>
      <c r="EB54" s="109">
        <v>1.2960270464458601</v>
      </c>
      <c r="EC54" s="109">
        <v>6.7820442646207804E-2</v>
      </c>
      <c r="ED54" s="109">
        <v>0.19302797991589299</v>
      </c>
      <c r="EE54" s="109">
        <v>0</v>
      </c>
      <c r="EF54" s="109">
        <v>0.192051610761862</v>
      </c>
      <c r="EG54" s="109">
        <v>0.38992443908353802</v>
      </c>
      <c r="EH54" s="109">
        <v>26.8093070466165</v>
      </c>
      <c r="EI54" s="109">
        <v>1.6907611848740799E-2</v>
      </c>
      <c r="EJ54" s="109">
        <v>0.127479249042773</v>
      </c>
      <c r="EK54" s="109">
        <v>14.2358373099201</v>
      </c>
      <c r="EL54" s="109">
        <v>0</v>
      </c>
      <c r="EM54" s="109">
        <v>0.109590262945264</v>
      </c>
      <c r="EN54" s="109">
        <v>0.15770333584660201</v>
      </c>
      <c r="EO54" s="109">
        <v>751.96821439287703</v>
      </c>
      <c r="EP54" s="109">
        <v>346.195532994921</v>
      </c>
      <c r="EQ54" s="109">
        <v>38.466042890920797</v>
      </c>
      <c r="ER54" s="109">
        <v>384.66157588584201</v>
      </c>
      <c r="ES54" s="109">
        <v>2.99417345939913E-3</v>
      </c>
      <c r="ET54" s="109">
        <v>20.3651065716749</v>
      </c>
      <c r="EU54" s="109">
        <v>3.5201514652469002E-4</v>
      </c>
      <c r="EV54" s="109">
        <v>7.3797179671180502E-7</v>
      </c>
      <c r="EW54" s="109">
        <v>6.5594094787722697E-6</v>
      </c>
      <c r="EX54" s="109">
        <v>0</v>
      </c>
      <c r="EY54" s="109">
        <v>3.0748294008388702E-6</v>
      </c>
      <c r="EZ54" s="109">
        <v>1.7904606835430399E-5</v>
      </c>
      <c r="FA54" s="109">
        <v>5.6536749218737201E-6</v>
      </c>
      <c r="FB54" s="109">
        <v>0</v>
      </c>
      <c r="FC54" s="109">
        <v>6.5135000393525102E-3</v>
      </c>
      <c r="FD54" s="109">
        <v>0.88986085197617004</v>
      </c>
      <c r="FE54" s="109">
        <v>235.308388840953</v>
      </c>
      <c r="FF54" s="109">
        <v>3.40476561219596</v>
      </c>
      <c r="FG54" s="109">
        <v>2.4469214834901298</v>
      </c>
      <c r="FH54" s="109">
        <v>13.573699741507999</v>
      </c>
      <c r="FI54" s="109">
        <v>0.98836844778077204</v>
      </c>
      <c r="FJ54" s="109">
        <v>0.78904368458472895</v>
      </c>
      <c r="FK54" s="109">
        <v>5.9775961662174703E-3</v>
      </c>
      <c r="FL54" s="109">
        <v>3.0158539314472899</v>
      </c>
      <c r="FM54" s="109">
        <v>356.47833620281398</v>
      </c>
      <c r="FN54" s="109">
        <v>160.57771449941299</v>
      </c>
      <c r="FO54" s="109">
        <v>195.90062170339999</v>
      </c>
      <c r="FP54" s="109">
        <v>0.14132838395696601</v>
      </c>
      <c r="FQ54" s="109">
        <v>0.10117686304336999</v>
      </c>
      <c r="FR54" s="109">
        <v>41.871729280135902</v>
      </c>
      <c r="FS54" s="109">
        <v>1.8707865374758099</v>
      </c>
      <c r="FT54" s="109">
        <v>22.664833666782499</v>
      </c>
      <c r="FU54" s="109">
        <v>0.58796047112771899</v>
      </c>
      <c r="FV54" s="109">
        <v>1.31789268230846</v>
      </c>
      <c r="FW54" s="109">
        <v>57.235170753484802</v>
      </c>
      <c r="FX54" s="109">
        <v>1.7836416618440602E-2</v>
      </c>
      <c r="FY54" s="109">
        <v>4.8909105948303901</v>
      </c>
      <c r="FZ54" s="109">
        <v>4.9082854769424102</v>
      </c>
      <c r="GA54" s="109">
        <v>4.6723606078142996</v>
      </c>
      <c r="GB54" s="109">
        <v>9.7676023357970099E-2</v>
      </c>
      <c r="GC54" s="109">
        <v>0</v>
      </c>
      <c r="GD54" s="109">
        <v>69.240414618848305</v>
      </c>
      <c r="GE54" s="109">
        <v>163.62902590912799</v>
      </c>
      <c r="GF54" s="109">
        <v>73.480965280042099</v>
      </c>
      <c r="GG54" s="109">
        <v>0</v>
      </c>
      <c r="GH54" s="109">
        <v>75.6105777617488</v>
      </c>
      <c r="GI54" s="109">
        <v>94.668157570899993</v>
      </c>
      <c r="GJ54" s="109">
        <v>2.9779170663077501</v>
      </c>
      <c r="GK54" s="109">
        <v>0</v>
      </c>
      <c r="GL54" s="109">
        <v>0</v>
      </c>
      <c r="GM54" s="109">
        <v>0.27555699231137998</v>
      </c>
      <c r="GN54" s="109">
        <v>38.5141796110657</v>
      </c>
      <c r="GO54" s="109">
        <v>672.99126142958698</v>
      </c>
      <c r="GP54" s="109">
        <v>1.40195763163158</v>
      </c>
      <c r="GQ54" s="109">
        <v>25.1337462882185</v>
      </c>
      <c r="GS54" s="30">
        <f t="shared" si="1"/>
        <v>0</v>
      </c>
      <c r="GT54" s="45">
        <f t="shared" si="2"/>
        <v>-4.6964612624420892E-5</v>
      </c>
      <c r="GU54" s="45">
        <f t="shared" si="3"/>
        <v>-2.4650934701730275E-3</v>
      </c>
      <c r="GV54" s="45">
        <f t="shared" si="4"/>
        <v>-2.5383484969960921E-4</v>
      </c>
      <c r="GW54" s="45">
        <f t="shared" si="5"/>
        <v>-4.3902706498767012E-4</v>
      </c>
      <c r="GX54" s="45">
        <f t="shared" si="6"/>
        <v>-2.1269087698977927E-4</v>
      </c>
      <c r="GY54" s="45">
        <f t="shared" si="7"/>
        <v>-3.3986569595771763E-5</v>
      </c>
      <c r="GZ54" s="45">
        <f t="shared" si="8"/>
        <v>-4.7106190838268796E-6</v>
      </c>
      <c r="HA54" s="45">
        <f t="shared" si="9"/>
        <v>-4.1990707953331654E-6</v>
      </c>
      <c r="HB54" s="45">
        <f t="shared" si="10"/>
        <v>1.161037321632824E-6</v>
      </c>
      <c r="HC54" s="45">
        <f t="shared" si="11"/>
        <v>3.2437848427499772E-5</v>
      </c>
      <c r="HD54" s="45">
        <f t="shared" si="12"/>
        <v>-3.0374875859242477E-3</v>
      </c>
      <c r="HE54" s="45">
        <f t="shared" si="13"/>
        <v>-5.9979735512849881E-5</v>
      </c>
      <c r="HF54" s="45">
        <f t="shared" si="14"/>
        <v>-2.8838985586585727E-3</v>
      </c>
      <c r="HG54" s="45">
        <f t="shared" si="15"/>
        <v>6.3132070866409127E-5</v>
      </c>
      <c r="HH54" s="45">
        <f t="shared" si="16"/>
        <v>-5.7288092578634892E-6</v>
      </c>
      <c r="HI54" s="45">
        <f t="shared" si="17"/>
        <v>1.2371044048859302E-4</v>
      </c>
      <c r="HJ54" s="45">
        <f t="shared" si="18"/>
        <v>8.5441454383852996E-5</v>
      </c>
      <c r="HK54" s="45">
        <f t="shared" si="19"/>
        <v>1.7550000885304349E-5</v>
      </c>
      <c r="HL54" s="45">
        <f t="shared" si="20"/>
        <v>-1.8552091993242861E-3</v>
      </c>
      <c r="HM54" s="45">
        <f t="shared" si="21"/>
        <v>-1.6411477442061358E-4</v>
      </c>
      <c r="HN54" s="45">
        <f t="shared" si="22"/>
        <v>-2.3639209674349199E-6</v>
      </c>
      <c r="HO54" s="45">
        <f t="shared" si="23"/>
        <v>-1.6920134614987288E-6</v>
      </c>
      <c r="HP54" s="45">
        <f t="shared" si="24"/>
        <v>0</v>
      </c>
      <c r="HQ54" s="45">
        <f t="shared" si="25"/>
        <v>4.8127916156310567E-5</v>
      </c>
      <c r="HR54" s="45">
        <f t="shared" si="26"/>
        <v>0</v>
      </c>
      <c r="HS54" s="45">
        <f t="shared" si="27"/>
        <v>-2.7330263783435522E-4</v>
      </c>
      <c r="HT54" s="45">
        <f t="shared" si="28"/>
        <v>-2.6556938899389869E-3</v>
      </c>
      <c r="HU54" s="45">
        <f t="shared" si="29"/>
        <v>0</v>
      </c>
      <c r="HV54" s="45">
        <f t="shared" si="30"/>
        <v>-3.0843423082573696E-3</v>
      </c>
      <c r="HW54" s="45">
        <f t="shared" si="31"/>
        <v>0</v>
      </c>
      <c r="HX54" s="45">
        <f t="shared" si="32"/>
        <v>-2.3354282744616601E-3</v>
      </c>
      <c r="HY54" s="45">
        <f t="shared" si="33"/>
        <v>0</v>
      </c>
      <c r="HZ54" s="45">
        <f t="shared" si="34"/>
        <v>-2.3342086364655304E-3</v>
      </c>
      <c r="IA54" s="45">
        <f t="shared" si="35"/>
        <v>5.9687062485233053E-6</v>
      </c>
      <c r="IB54" s="45">
        <f t="shared" si="36"/>
        <v>3.4925530250224011E-3</v>
      </c>
      <c r="IC54" s="45">
        <f t="shared" si="37"/>
        <v>-1.1896682850804402E-3</v>
      </c>
      <c r="ID54" s="45">
        <f t="shared" si="38"/>
        <v>-3.0161803108298903E-3</v>
      </c>
      <c r="IE54" s="45">
        <f t="shared" si="39"/>
        <v>-5.2841570254164882E-6</v>
      </c>
      <c r="IF54" s="45">
        <f t="shared" si="40"/>
        <v>-7.6881086419483915E-4</v>
      </c>
      <c r="IG54" s="45">
        <f t="shared" si="41"/>
        <v>0</v>
      </c>
      <c r="IH54" s="45">
        <f t="shared" si="42"/>
        <v>0</v>
      </c>
      <c r="II54" s="45">
        <f t="shared" si="43"/>
        <v>-4.0541234144872907E-6</v>
      </c>
      <c r="IJ54" s="45">
        <f t="shared" si="44"/>
        <v>0</v>
      </c>
      <c r="IK54" s="45">
        <f t="shared" si="45"/>
        <v>3.1584868115116117E-5</v>
      </c>
      <c r="IL54" s="45">
        <f t="shared" si="46"/>
        <v>1.5471576141519243E-5</v>
      </c>
      <c r="IM54" s="45">
        <f t="shared" si="47"/>
        <v>4.013498008728872E-6</v>
      </c>
      <c r="IN54" s="45">
        <f t="shared" si="48"/>
        <v>2.0870346310566661E-5</v>
      </c>
      <c r="IO54" s="45">
        <f t="shared" si="49"/>
        <v>2.2490134638317889E-5</v>
      </c>
      <c r="IP54" s="45">
        <f t="shared" si="50"/>
        <v>-3.1331294249791317E-5</v>
      </c>
      <c r="IQ54" s="45">
        <f t="shared" si="51"/>
        <v>0</v>
      </c>
      <c r="IR54" s="45">
        <f t="shared" si="52"/>
        <v>-7.0080004727678203E-5</v>
      </c>
      <c r="IS54" s="45">
        <f t="shared" si="53"/>
        <v>-1.6373426804906176E-5</v>
      </c>
      <c r="IT54" s="45">
        <f t="shared" si="54"/>
        <v>-2.623053233150767E-4</v>
      </c>
      <c r="IU54" s="45">
        <f t="shared" si="55"/>
        <v>0</v>
      </c>
      <c r="IV54" s="45">
        <f t="shared" si="56"/>
        <v>-2.9753933605294268E-3</v>
      </c>
      <c r="IW54" s="45">
        <f t="shared" si="57"/>
        <v>0</v>
      </c>
      <c r="IX54" s="45">
        <f t="shared" si="58"/>
        <v>0</v>
      </c>
      <c r="IY54" s="45">
        <f t="shared" si="59"/>
        <v>1.0775342800471632E-5</v>
      </c>
      <c r="IZ54" s="45">
        <f t="shared" si="60"/>
        <v>0</v>
      </c>
      <c r="JA54" s="45">
        <f t="shared" si="61"/>
        <v>0</v>
      </c>
      <c r="JB54" s="45">
        <f t="shared" si="62"/>
        <v>0</v>
      </c>
      <c r="JC54" s="45">
        <f t="shared" si="63"/>
        <v>1.3233127602366314E-6</v>
      </c>
      <c r="JD54" s="45">
        <f t="shared" si="64"/>
        <v>-1.4535696875924643E-5</v>
      </c>
      <c r="JE54" s="45">
        <f t="shared" si="65"/>
        <v>-3.005368185223246E-5</v>
      </c>
      <c r="JF54" s="45">
        <f t="shared" si="66"/>
        <v>8.7475125332798039E-6</v>
      </c>
      <c r="JG54" s="45">
        <f t="shared" ref="JG54" si="68">(CE54-BO54)/(BO54+1E-50)</f>
        <v>-1.8194350252064831E-4</v>
      </c>
    </row>
    <row r="55" spans="1:267" x14ac:dyDescent="0.25">
      <c r="A55" s="22" t="s">
        <v>1</v>
      </c>
      <c r="B55" s="109">
        <v>4903.5332360000002</v>
      </c>
      <c r="C55" s="109">
        <v>97.665999999999997</v>
      </c>
      <c r="D55" s="109">
        <v>17180.627</v>
      </c>
      <c r="E55" s="109">
        <v>1206.6047708000001</v>
      </c>
      <c r="F55" s="109">
        <v>918.95431213999996</v>
      </c>
      <c r="G55" s="109">
        <v>2393.65</v>
      </c>
      <c r="H55" s="109">
        <v>1662.9395</v>
      </c>
      <c r="I55" s="109">
        <v>3.0948301909000002</v>
      </c>
      <c r="J55" s="109">
        <v>0.30505043209999999</v>
      </c>
      <c r="K55" s="109">
        <v>0.23046905000000001</v>
      </c>
      <c r="L55" s="109">
        <v>0.4266071421</v>
      </c>
      <c r="M55" s="109">
        <v>8.2589595449999997</v>
      </c>
      <c r="N55" s="109">
        <v>1.3734125E-3</v>
      </c>
      <c r="P55" s="109">
        <v>0.21058252399999999</v>
      </c>
      <c r="Q55" s="109">
        <v>4.2225230000000002E-4</v>
      </c>
      <c r="R55" s="109">
        <v>2.4577169999999999E-3</v>
      </c>
      <c r="T55" s="109">
        <v>2.6885084900000002E-2</v>
      </c>
      <c r="U55" s="109">
        <v>2.7841089999999999E-2</v>
      </c>
      <c r="V55" s="109">
        <v>0.25426525</v>
      </c>
      <c r="W55" s="109">
        <v>2.1182585E-2</v>
      </c>
      <c r="Y55" s="109">
        <v>1.2892059999999999E-4</v>
      </c>
      <c r="AA55" s="109">
        <v>36.287915830999999</v>
      </c>
      <c r="AB55" s="109">
        <v>1.56753465</v>
      </c>
      <c r="AD55" s="109">
        <v>4.1854486199999999E-2</v>
      </c>
      <c r="AF55" s="109">
        <v>1.9333238802999999</v>
      </c>
      <c r="AH55" s="109">
        <v>0.56387336030000001</v>
      </c>
      <c r="AI55" s="109">
        <v>0.83347090000000001</v>
      </c>
      <c r="AJ55" s="109">
        <v>85.244500000000002</v>
      </c>
      <c r="AK55" s="109">
        <v>0.65033523739999999</v>
      </c>
      <c r="AL55" s="109">
        <v>0.13231577189999999</v>
      </c>
      <c r="AM55" s="109">
        <v>0.42443755</v>
      </c>
      <c r="AN55" s="109">
        <v>1.3955789999999999E-2</v>
      </c>
      <c r="AQ55" s="109">
        <v>14.818361903</v>
      </c>
      <c r="AS55" s="109">
        <v>0.12784555</v>
      </c>
      <c r="AT55" s="109">
        <v>0.31478820000000002</v>
      </c>
      <c r="AU55" s="109">
        <v>8.0667559631000003</v>
      </c>
      <c r="AV55" s="109">
        <v>2.5723880000000001E-3</v>
      </c>
      <c r="BA55" s="109">
        <v>1.348392E-4</v>
      </c>
      <c r="BB55" s="109">
        <v>2.317048E-4</v>
      </c>
      <c r="BD55" s="109">
        <v>1.2577220973000001</v>
      </c>
      <c r="BG55" s="109">
        <v>0.38519744</v>
      </c>
      <c r="BK55" s="109">
        <v>2.6542090421000002</v>
      </c>
      <c r="BL55" s="109">
        <v>15.219297422</v>
      </c>
      <c r="BM55" s="109">
        <v>4.1921124999999997E-2</v>
      </c>
      <c r="BO55" s="109">
        <v>1.11901E-4</v>
      </c>
      <c r="BQ55" s="109" t="s">
        <v>1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T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G55" s="109">
        <v>0</v>
      </c>
      <c r="EH55" s="109">
        <v>0</v>
      </c>
      <c r="EI55" s="109">
        <v>0</v>
      </c>
      <c r="EJ55" s="109">
        <v>0</v>
      </c>
      <c r="EK55" s="109">
        <v>0</v>
      </c>
      <c r="EL55" s="109">
        <v>0</v>
      </c>
      <c r="EM55" s="109">
        <v>0</v>
      </c>
      <c r="EN55" s="109">
        <v>0</v>
      </c>
      <c r="EO55" s="109">
        <v>0</v>
      </c>
      <c r="EP55" s="109">
        <v>0</v>
      </c>
      <c r="EQ55" s="109">
        <v>0</v>
      </c>
      <c r="ER55" s="109">
        <v>0</v>
      </c>
      <c r="ES55" s="109">
        <v>0</v>
      </c>
      <c r="ET55" s="109">
        <v>0</v>
      </c>
      <c r="EU55" s="109">
        <v>0</v>
      </c>
      <c r="EV55" s="109">
        <v>0</v>
      </c>
      <c r="EW55" s="109">
        <v>0</v>
      </c>
      <c r="EX55" s="109">
        <v>0</v>
      </c>
      <c r="EY55" s="109">
        <v>0</v>
      </c>
      <c r="EZ55" s="109">
        <v>0</v>
      </c>
      <c r="FA55" s="109">
        <v>0</v>
      </c>
      <c r="FB55" s="109">
        <v>0</v>
      </c>
      <c r="FC55" s="109">
        <v>0</v>
      </c>
      <c r="FD55" s="109">
        <v>0</v>
      </c>
      <c r="FE55" s="109">
        <v>0</v>
      </c>
      <c r="FF55" s="109">
        <v>0</v>
      </c>
      <c r="FG55" s="109">
        <v>0</v>
      </c>
      <c r="FH55" s="109">
        <v>0</v>
      </c>
      <c r="FI55" s="109">
        <v>0</v>
      </c>
      <c r="FJ55" s="109">
        <v>0</v>
      </c>
      <c r="FK55" s="109">
        <v>0</v>
      </c>
      <c r="FL55" s="109">
        <v>0</v>
      </c>
      <c r="FM55" s="109">
        <v>0</v>
      </c>
      <c r="FN55" s="109">
        <v>0</v>
      </c>
      <c r="FO55" s="109">
        <v>0</v>
      </c>
      <c r="FP55" s="109">
        <v>0</v>
      </c>
      <c r="FQ55" s="109">
        <v>0</v>
      </c>
      <c r="FR55" s="109">
        <v>0</v>
      </c>
      <c r="FS55" s="109">
        <v>0</v>
      </c>
      <c r="FT55" s="109">
        <v>0</v>
      </c>
      <c r="FU55" s="109">
        <v>0</v>
      </c>
      <c r="FV55" s="109">
        <v>0</v>
      </c>
      <c r="FW55" s="109">
        <v>0</v>
      </c>
      <c r="FX55" s="109">
        <v>0</v>
      </c>
      <c r="FY55" s="109">
        <v>0</v>
      </c>
      <c r="FZ55" s="109">
        <v>0</v>
      </c>
      <c r="GA55" s="109">
        <v>0</v>
      </c>
      <c r="GB55" s="109">
        <v>0</v>
      </c>
      <c r="GC55" s="109">
        <v>0</v>
      </c>
      <c r="GD55" s="109">
        <v>0</v>
      </c>
      <c r="GE55" s="109">
        <v>0</v>
      </c>
      <c r="GF55" s="109">
        <v>0</v>
      </c>
      <c r="GG55" s="109">
        <v>0</v>
      </c>
      <c r="GH55" s="109">
        <v>0</v>
      </c>
      <c r="GI55" s="109">
        <v>0</v>
      </c>
      <c r="GJ55" s="109">
        <v>0</v>
      </c>
      <c r="GK55" s="109">
        <v>0</v>
      </c>
      <c r="GL55" s="109">
        <v>0</v>
      </c>
      <c r="GM55" s="109">
        <v>0</v>
      </c>
      <c r="GN55" s="109">
        <v>0</v>
      </c>
      <c r="GO55" s="109">
        <v>0</v>
      </c>
      <c r="GP55" s="109">
        <v>0</v>
      </c>
      <c r="GQ55" s="109">
        <v>0</v>
      </c>
    </row>
    <row r="56" spans="1:267" x14ac:dyDescent="0.25">
      <c r="A56" s="22" t="s">
        <v>11</v>
      </c>
      <c r="B56" s="109">
        <v>1723.0757003000001</v>
      </c>
      <c r="C56" s="109">
        <v>241.75764943999999</v>
      </c>
      <c r="D56" s="109">
        <v>19545.662064</v>
      </c>
      <c r="E56" s="109">
        <v>1797.7628135</v>
      </c>
      <c r="F56" s="109">
        <v>1493.7802876000001</v>
      </c>
      <c r="G56" s="109">
        <v>15348.36815</v>
      </c>
      <c r="H56" s="109">
        <v>2309.5060884999998</v>
      </c>
      <c r="I56" s="109">
        <v>0.97600120499999998</v>
      </c>
      <c r="J56" s="109">
        <v>0.85898259639999996</v>
      </c>
      <c r="K56" s="109">
        <v>9.9321800000000002E-2</v>
      </c>
      <c r="L56" s="109">
        <v>0.12597415319999999</v>
      </c>
      <c r="M56" s="109">
        <v>16.400617828000001</v>
      </c>
      <c r="N56" s="109">
        <v>2.9592430999999999E-3</v>
      </c>
      <c r="O56" s="109">
        <v>1.6655654900000001</v>
      </c>
      <c r="P56" s="109">
        <v>3.4641302200000001E-2</v>
      </c>
      <c r="Q56" s="109">
        <v>8.5338407999999994E-3</v>
      </c>
      <c r="R56" s="109">
        <v>3.57981598E-2</v>
      </c>
      <c r="S56" s="109">
        <v>4.1244299999999998E-2</v>
      </c>
      <c r="T56" s="109">
        <v>6.8269576200000001E-2</v>
      </c>
      <c r="U56" s="109">
        <v>1.7380614900000001E-2</v>
      </c>
      <c r="V56" s="109">
        <v>0.11514521849999999</v>
      </c>
      <c r="W56" s="109">
        <v>1.2097139999999999E-2</v>
      </c>
      <c r="Y56" s="109">
        <v>5.5559200000000002E-5</v>
      </c>
      <c r="AA56" s="109">
        <v>6.1709031682999997</v>
      </c>
      <c r="AB56" s="109">
        <v>27.008911900000001</v>
      </c>
      <c r="AD56" s="109">
        <v>6.1949002400000001E-2</v>
      </c>
      <c r="AF56" s="109">
        <v>1.4469400846</v>
      </c>
      <c r="AH56" s="109">
        <v>0.92453716770000005</v>
      </c>
      <c r="AI56" s="109">
        <v>0.41301274900000001</v>
      </c>
      <c r="AK56" s="109">
        <v>5.0853364095</v>
      </c>
      <c r="AL56" s="109">
        <v>10.490169622</v>
      </c>
      <c r="AM56" s="109">
        <v>6.7999668115</v>
      </c>
      <c r="AN56" s="109">
        <v>1.2138996399999999E-2</v>
      </c>
      <c r="AQ56" s="109">
        <v>29.411456102999999</v>
      </c>
      <c r="AS56" s="109">
        <v>5.5095949999999998E-2</v>
      </c>
      <c r="AT56" s="109">
        <v>0.13900026109999999</v>
      </c>
      <c r="AU56" s="109">
        <v>37.754192285000002</v>
      </c>
      <c r="AV56" s="109">
        <v>2.1364756999999999E-3</v>
      </c>
      <c r="AZ56" s="109">
        <v>4.6562400000000001E-7</v>
      </c>
      <c r="BA56" s="109">
        <v>1.6072929999999999E-4</v>
      </c>
      <c r="BB56" s="109">
        <v>3.4813E-5</v>
      </c>
      <c r="BD56" s="109">
        <v>0.35633505250000003</v>
      </c>
      <c r="BG56" s="109">
        <v>0.55555723499999998</v>
      </c>
      <c r="BK56" s="109">
        <v>6.3599181679000001</v>
      </c>
      <c r="BL56" s="109">
        <v>43.079806378999997</v>
      </c>
      <c r="BM56" s="109">
        <v>2.2334956199999999E-2</v>
      </c>
      <c r="BN56" s="109">
        <v>1.9337201151000001</v>
      </c>
      <c r="BO56" s="109">
        <v>2.147955E-4</v>
      </c>
      <c r="BQ56" s="109" t="s">
        <v>11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0</v>
      </c>
      <c r="DK56" s="109">
        <v>0</v>
      </c>
      <c r="DL56" s="109">
        <v>0</v>
      </c>
      <c r="DM56" s="109">
        <v>0</v>
      </c>
      <c r="DN56" s="109">
        <v>0</v>
      </c>
      <c r="DO56" s="109">
        <v>0</v>
      </c>
      <c r="DP56" s="109">
        <v>0</v>
      </c>
      <c r="DQ56" s="109">
        <v>0</v>
      </c>
      <c r="DR56" s="109">
        <v>0</v>
      </c>
      <c r="DS56" s="109">
        <v>0</v>
      </c>
      <c r="DT56" s="109">
        <v>0</v>
      </c>
      <c r="DU56" s="109">
        <v>0</v>
      </c>
      <c r="DV56" s="109">
        <v>0</v>
      </c>
      <c r="DW56" s="109">
        <v>0</v>
      </c>
      <c r="DX56" s="109">
        <v>0</v>
      </c>
      <c r="DY56" s="109">
        <v>0</v>
      </c>
      <c r="DZ56" s="109">
        <v>0</v>
      </c>
      <c r="EA56" s="109">
        <v>0</v>
      </c>
      <c r="EB56" s="109">
        <v>0</v>
      </c>
      <c r="EC56" s="109">
        <v>0</v>
      </c>
      <c r="ED56" s="109">
        <v>0</v>
      </c>
      <c r="EE56" s="109">
        <v>0</v>
      </c>
      <c r="EF56" s="109">
        <v>0</v>
      </c>
      <c r="EG56" s="109">
        <v>0</v>
      </c>
      <c r="EH56" s="109">
        <v>0</v>
      </c>
      <c r="EI56" s="109">
        <v>0</v>
      </c>
      <c r="EJ56" s="109">
        <v>0</v>
      </c>
      <c r="EK56" s="109">
        <v>0</v>
      </c>
      <c r="EL56" s="109">
        <v>0</v>
      </c>
      <c r="EM56" s="109">
        <v>0</v>
      </c>
      <c r="EN56" s="109">
        <v>0</v>
      </c>
      <c r="EO56" s="109">
        <v>0</v>
      </c>
      <c r="EP56" s="109">
        <v>0</v>
      </c>
      <c r="EQ56" s="109">
        <v>0</v>
      </c>
      <c r="ER56" s="109">
        <v>0</v>
      </c>
      <c r="ES56" s="109">
        <v>0</v>
      </c>
      <c r="ET56" s="109">
        <v>0</v>
      </c>
      <c r="EU56" s="109">
        <v>0</v>
      </c>
      <c r="EV56" s="109">
        <v>0</v>
      </c>
      <c r="EW56" s="109">
        <v>0</v>
      </c>
      <c r="EX56" s="109">
        <v>0</v>
      </c>
      <c r="EY56" s="109">
        <v>0</v>
      </c>
      <c r="EZ56" s="109">
        <v>0</v>
      </c>
      <c r="FA56" s="109">
        <v>0</v>
      </c>
      <c r="FB56" s="109">
        <v>0</v>
      </c>
      <c r="FC56" s="109">
        <v>0</v>
      </c>
      <c r="FD56" s="109">
        <v>0</v>
      </c>
      <c r="FE56" s="109">
        <v>0</v>
      </c>
      <c r="FF56" s="109">
        <v>0</v>
      </c>
      <c r="FG56" s="109">
        <v>0</v>
      </c>
      <c r="FH56" s="109">
        <v>0</v>
      </c>
      <c r="FI56" s="109">
        <v>0</v>
      </c>
      <c r="FJ56" s="109">
        <v>0</v>
      </c>
      <c r="FK56" s="109">
        <v>0</v>
      </c>
      <c r="FL56" s="109">
        <v>0</v>
      </c>
      <c r="FM56" s="109">
        <v>0</v>
      </c>
      <c r="FN56" s="109">
        <v>0</v>
      </c>
      <c r="FO56" s="109">
        <v>0</v>
      </c>
      <c r="FP56" s="109">
        <v>0</v>
      </c>
      <c r="FQ56" s="109">
        <v>0</v>
      </c>
      <c r="FR56" s="109">
        <v>0</v>
      </c>
      <c r="FS56" s="109">
        <v>0</v>
      </c>
      <c r="FT56" s="109">
        <v>0</v>
      </c>
      <c r="FU56" s="109">
        <v>0</v>
      </c>
      <c r="FV56" s="109">
        <v>0</v>
      </c>
      <c r="FW56" s="109">
        <v>0</v>
      </c>
      <c r="FX56" s="109">
        <v>0</v>
      </c>
      <c r="FY56" s="109">
        <v>0</v>
      </c>
      <c r="FZ56" s="109">
        <v>0</v>
      </c>
      <c r="GA56" s="109">
        <v>0</v>
      </c>
      <c r="GB56" s="109">
        <v>0</v>
      </c>
      <c r="GC56" s="109">
        <v>0</v>
      </c>
      <c r="GD56" s="109">
        <v>0</v>
      </c>
      <c r="GE56" s="109">
        <v>0</v>
      </c>
      <c r="GF56" s="109">
        <v>0</v>
      </c>
      <c r="GG56" s="109">
        <v>0</v>
      </c>
      <c r="GH56" s="109">
        <v>0</v>
      </c>
      <c r="GI56" s="109">
        <v>0</v>
      </c>
      <c r="GJ56" s="109">
        <v>0</v>
      </c>
      <c r="GK56" s="109">
        <v>0</v>
      </c>
      <c r="GL56" s="109">
        <v>0</v>
      </c>
      <c r="GM56" s="109">
        <v>0</v>
      </c>
      <c r="GN56" s="109">
        <v>0</v>
      </c>
      <c r="GO56" s="109">
        <v>0</v>
      </c>
      <c r="GP56" s="109">
        <v>0</v>
      </c>
      <c r="GQ56" s="109">
        <v>0</v>
      </c>
    </row>
    <row r="57" spans="1:267" x14ac:dyDescent="0.25">
      <c r="A57" s="22" t="s">
        <v>58</v>
      </c>
      <c r="B57" s="109">
        <v>2608.4580850000002</v>
      </c>
      <c r="C57" s="109">
        <v>160.49136539</v>
      </c>
      <c r="D57" s="109">
        <v>14297.833339999999</v>
      </c>
      <c r="E57" s="109">
        <v>2006.9991649999999</v>
      </c>
      <c r="F57" s="109">
        <v>850.18697033000001</v>
      </c>
      <c r="G57" s="109">
        <v>14494.191557</v>
      </c>
      <c r="H57" s="109">
        <v>497.5167027</v>
      </c>
      <c r="I57" s="109">
        <v>0.16988414860000001</v>
      </c>
      <c r="J57" s="109">
        <v>3.5584620999999997E-2</v>
      </c>
      <c r="L57" s="109">
        <v>0.13267663730000001</v>
      </c>
      <c r="M57" s="109">
        <v>13.547228587999999</v>
      </c>
      <c r="N57" s="109">
        <v>1.8033763500000001E-2</v>
      </c>
      <c r="O57" s="109">
        <v>1.5238259E-3</v>
      </c>
      <c r="P57" s="109">
        <v>4.9508253000000002E-2</v>
      </c>
      <c r="R57" s="109">
        <v>8.7527499999999998E-5</v>
      </c>
      <c r="S57" s="109">
        <v>4.3400000000000001E-3</v>
      </c>
      <c r="T57" s="109">
        <v>5.5777862499999997E-2</v>
      </c>
      <c r="U57" s="109">
        <v>7.8429099999999998E-5</v>
      </c>
      <c r="X57" s="109">
        <v>8.1395000000000003E-5</v>
      </c>
      <c r="Z57" s="109">
        <v>0.28999999999999998</v>
      </c>
      <c r="AA57" s="109">
        <v>49.091247377000002</v>
      </c>
      <c r="AB57" s="109">
        <v>53.17963202</v>
      </c>
      <c r="AD57" s="109">
        <v>6.9073377300000002E-2</v>
      </c>
      <c r="AF57" s="109">
        <v>0.63341746160000001</v>
      </c>
      <c r="AH57" s="109">
        <v>0.37955697170000002</v>
      </c>
      <c r="AI57" s="109">
        <v>110.42890817999999</v>
      </c>
      <c r="AJ57" s="109">
        <v>9.1182271740999994</v>
      </c>
      <c r="AK57" s="109">
        <v>15.899043047999999</v>
      </c>
      <c r="AL57" s="109">
        <v>6.9605994506000002</v>
      </c>
      <c r="AN57" s="109">
        <v>8.2889100000000006E-5</v>
      </c>
      <c r="AQ57" s="109">
        <v>11.399168202</v>
      </c>
      <c r="AS57" s="109">
        <v>1.232075E-4</v>
      </c>
      <c r="AT57" s="109">
        <v>4.5893399999999997E-5</v>
      </c>
      <c r="AU57" s="109">
        <v>5.4258961386999998</v>
      </c>
      <c r="AV57" s="109">
        <v>9.1565920999999995E-3</v>
      </c>
      <c r="BA57" s="109">
        <v>2.44009E-4</v>
      </c>
      <c r="BB57" s="109">
        <v>7.5445199999999994E-5</v>
      </c>
      <c r="BD57" s="109">
        <v>0.71385243359999995</v>
      </c>
      <c r="BE57" s="109">
        <v>5.9990750000000004</v>
      </c>
      <c r="BK57" s="109">
        <v>1.176509233</v>
      </c>
      <c r="BL57" s="109">
        <v>37.972256950999999</v>
      </c>
      <c r="BN57" s="109">
        <v>10.535601844</v>
      </c>
      <c r="BO57" s="109">
        <v>4.1125897000000001E-7</v>
      </c>
      <c r="BQ57" s="109" t="s">
        <v>58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  <c r="DJ57" s="109">
        <v>0</v>
      </c>
      <c r="DK57" s="109">
        <v>0</v>
      </c>
      <c r="DL57" s="109">
        <v>0</v>
      </c>
      <c r="DM57" s="109">
        <v>0</v>
      </c>
      <c r="DN57" s="109">
        <v>0</v>
      </c>
      <c r="DO57" s="109">
        <v>0</v>
      </c>
      <c r="DP57" s="109">
        <v>0</v>
      </c>
      <c r="DQ57" s="109">
        <v>0</v>
      </c>
      <c r="DR57" s="109">
        <v>0</v>
      </c>
      <c r="DS57" s="109">
        <v>0</v>
      </c>
      <c r="DT57" s="109">
        <v>0</v>
      </c>
      <c r="DU57" s="109">
        <v>0</v>
      </c>
      <c r="DV57" s="109">
        <v>0</v>
      </c>
      <c r="DW57" s="109">
        <v>0</v>
      </c>
      <c r="DX57" s="109">
        <v>0</v>
      </c>
      <c r="DY57" s="109">
        <v>0</v>
      </c>
      <c r="DZ57" s="109">
        <v>0</v>
      </c>
      <c r="EA57" s="109">
        <v>0</v>
      </c>
      <c r="EB57" s="109">
        <v>0</v>
      </c>
      <c r="EC57" s="109">
        <v>0</v>
      </c>
      <c r="ED57" s="109">
        <v>0</v>
      </c>
      <c r="EE57" s="109">
        <v>0</v>
      </c>
      <c r="EF57" s="109">
        <v>0</v>
      </c>
      <c r="EG57" s="109">
        <v>0</v>
      </c>
      <c r="EH57" s="109">
        <v>0</v>
      </c>
      <c r="EI57" s="109">
        <v>0</v>
      </c>
      <c r="EJ57" s="109">
        <v>0</v>
      </c>
      <c r="EK57" s="109">
        <v>0</v>
      </c>
      <c r="EL57" s="109">
        <v>0</v>
      </c>
      <c r="EM57" s="109">
        <v>0</v>
      </c>
      <c r="EN57" s="109">
        <v>0</v>
      </c>
      <c r="EO57" s="109">
        <v>0</v>
      </c>
      <c r="EP57" s="109">
        <v>0</v>
      </c>
      <c r="EQ57" s="109">
        <v>0</v>
      </c>
      <c r="ER57" s="109">
        <v>0</v>
      </c>
      <c r="ES57" s="109">
        <v>0</v>
      </c>
      <c r="ET57" s="109">
        <v>0</v>
      </c>
      <c r="EU57" s="109">
        <v>0</v>
      </c>
      <c r="EV57" s="109">
        <v>0</v>
      </c>
      <c r="EW57" s="109">
        <v>0</v>
      </c>
      <c r="EX57" s="109">
        <v>0</v>
      </c>
      <c r="EY57" s="109">
        <v>0</v>
      </c>
      <c r="EZ57" s="109">
        <v>0</v>
      </c>
      <c r="FA57" s="109">
        <v>0</v>
      </c>
      <c r="FB57" s="109">
        <v>0</v>
      </c>
      <c r="FC57" s="109">
        <v>0</v>
      </c>
      <c r="FD57" s="109">
        <v>0</v>
      </c>
      <c r="FE57" s="109">
        <v>0</v>
      </c>
      <c r="FF57" s="109">
        <v>0</v>
      </c>
      <c r="FG57" s="109">
        <v>0</v>
      </c>
      <c r="FH57" s="109">
        <v>0</v>
      </c>
      <c r="FI57" s="109">
        <v>0</v>
      </c>
      <c r="FJ57" s="109">
        <v>0</v>
      </c>
      <c r="FK57" s="109">
        <v>0</v>
      </c>
      <c r="FL57" s="109">
        <v>0</v>
      </c>
      <c r="FM57" s="109">
        <v>0</v>
      </c>
      <c r="FN57" s="109">
        <v>0</v>
      </c>
      <c r="FO57" s="109">
        <v>0</v>
      </c>
      <c r="FP57" s="109">
        <v>0</v>
      </c>
      <c r="FQ57" s="109">
        <v>0</v>
      </c>
      <c r="FR57" s="109">
        <v>0</v>
      </c>
      <c r="FS57" s="109">
        <v>0</v>
      </c>
      <c r="FT57" s="109">
        <v>0</v>
      </c>
      <c r="FU57" s="109">
        <v>0</v>
      </c>
      <c r="FV57" s="109">
        <v>0</v>
      </c>
      <c r="FW57" s="109">
        <v>0</v>
      </c>
      <c r="FX57" s="109">
        <v>0</v>
      </c>
      <c r="FY57" s="109">
        <v>0</v>
      </c>
      <c r="FZ57" s="109">
        <v>0</v>
      </c>
      <c r="GA57" s="109">
        <v>0</v>
      </c>
      <c r="GB57" s="109">
        <v>0</v>
      </c>
      <c r="GC57" s="109">
        <v>0</v>
      </c>
      <c r="GD57" s="109">
        <v>0</v>
      </c>
      <c r="GE57" s="109">
        <v>0</v>
      </c>
      <c r="GF57" s="109">
        <v>0</v>
      </c>
      <c r="GG57" s="109">
        <v>0</v>
      </c>
      <c r="GH57" s="109">
        <v>0</v>
      </c>
      <c r="GI57" s="109">
        <v>0</v>
      </c>
      <c r="GJ57" s="109">
        <v>0</v>
      </c>
      <c r="GK57" s="109">
        <v>0</v>
      </c>
      <c r="GL57" s="109">
        <v>0</v>
      </c>
      <c r="GM57" s="109">
        <v>0</v>
      </c>
      <c r="GN57" s="109">
        <v>0</v>
      </c>
      <c r="GO57" s="109">
        <v>0</v>
      </c>
      <c r="GP57" s="109">
        <v>0</v>
      </c>
      <c r="GQ57" s="109">
        <v>0</v>
      </c>
    </row>
    <row r="58" spans="1:267" x14ac:dyDescent="0.25">
      <c r="A58" s="22" t="s">
        <v>73</v>
      </c>
      <c r="M58" s="109">
        <v>3.4893200000000002</v>
      </c>
      <c r="AF58" s="109">
        <v>6.4999999999999997E-3</v>
      </c>
      <c r="AK58" s="109">
        <v>0.47465499999999999</v>
      </c>
      <c r="AQ58" s="109">
        <v>10.4834</v>
      </c>
      <c r="AU58" s="109">
        <v>6.9698000000000002</v>
      </c>
      <c r="BD58" s="109">
        <v>0.11265505000000001</v>
      </c>
      <c r="BK58" s="109">
        <v>1.5781000000000001</v>
      </c>
      <c r="BL58" s="109">
        <v>12.21968</v>
      </c>
      <c r="BQ58" s="109" t="s">
        <v>175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109">
        <v>0</v>
      </c>
      <c r="DB58" s="109">
        <v>0</v>
      </c>
      <c r="DC58" s="109">
        <v>0</v>
      </c>
      <c r="DD58" s="109">
        <v>0</v>
      </c>
      <c r="DE58" s="109">
        <v>0</v>
      </c>
      <c r="DF58" s="109">
        <v>0</v>
      </c>
      <c r="DG58" s="109">
        <v>0</v>
      </c>
      <c r="DH58" s="109">
        <v>0</v>
      </c>
      <c r="DI58" s="109">
        <v>0</v>
      </c>
      <c r="DJ58" s="109">
        <v>0</v>
      </c>
      <c r="DK58" s="109">
        <v>0</v>
      </c>
      <c r="DL58" s="109">
        <v>0</v>
      </c>
      <c r="DM58" s="109">
        <v>0</v>
      </c>
      <c r="DN58" s="109">
        <v>0</v>
      </c>
      <c r="DO58" s="109">
        <v>0</v>
      </c>
      <c r="DP58" s="109">
        <v>0</v>
      </c>
      <c r="DQ58" s="109">
        <v>0</v>
      </c>
      <c r="DR58" s="109">
        <v>0</v>
      </c>
      <c r="DS58" s="109">
        <v>0</v>
      </c>
      <c r="DT58" s="109">
        <v>0</v>
      </c>
      <c r="DU58" s="109">
        <v>0</v>
      </c>
      <c r="DV58" s="109">
        <v>0</v>
      </c>
      <c r="DW58" s="109">
        <v>0</v>
      </c>
      <c r="DX58" s="109">
        <v>0</v>
      </c>
      <c r="DY58" s="109">
        <v>0</v>
      </c>
      <c r="DZ58" s="109">
        <v>0</v>
      </c>
      <c r="EA58" s="109">
        <v>0</v>
      </c>
      <c r="EB58" s="109">
        <v>0</v>
      </c>
      <c r="EC58" s="109">
        <v>0</v>
      </c>
      <c r="ED58" s="109">
        <v>0</v>
      </c>
      <c r="EE58" s="109">
        <v>0</v>
      </c>
      <c r="EF58" s="109">
        <v>0</v>
      </c>
      <c r="EG58" s="109">
        <v>0</v>
      </c>
      <c r="EH58" s="109">
        <v>0</v>
      </c>
      <c r="EI58" s="109">
        <v>0</v>
      </c>
      <c r="EJ58" s="109">
        <v>0</v>
      </c>
      <c r="EK58" s="109">
        <v>0</v>
      </c>
      <c r="EL58" s="109">
        <v>0</v>
      </c>
      <c r="EM58" s="109">
        <v>0</v>
      </c>
      <c r="EN58" s="109">
        <v>0</v>
      </c>
      <c r="EO58" s="109">
        <v>0</v>
      </c>
      <c r="EP58" s="109">
        <v>0</v>
      </c>
      <c r="EQ58" s="109">
        <v>0</v>
      </c>
      <c r="ER58" s="109">
        <v>0</v>
      </c>
      <c r="ES58" s="109">
        <v>0</v>
      </c>
      <c r="ET58" s="109">
        <v>0</v>
      </c>
      <c r="EU58" s="109">
        <v>0</v>
      </c>
      <c r="EV58" s="109">
        <v>0</v>
      </c>
      <c r="EW58" s="109">
        <v>0</v>
      </c>
      <c r="EX58" s="109">
        <v>0</v>
      </c>
      <c r="EY58" s="109">
        <v>0</v>
      </c>
      <c r="EZ58" s="109">
        <v>0</v>
      </c>
      <c r="FA58" s="109">
        <v>0</v>
      </c>
      <c r="FB58" s="109">
        <v>0</v>
      </c>
      <c r="FC58" s="109">
        <v>0</v>
      </c>
      <c r="FD58" s="109">
        <v>0</v>
      </c>
      <c r="FE58" s="109">
        <v>0</v>
      </c>
      <c r="FF58" s="109">
        <v>0</v>
      </c>
      <c r="FG58" s="109">
        <v>0</v>
      </c>
      <c r="FH58" s="109">
        <v>0</v>
      </c>
      <c r="FI58" s="109">
        <v>0</v>
      </c>
      <c r="FJ58" s="109">
        <v>0</v>
      </c>
      <c r="FK58" s="109">
        <v>0</v>
      </c>
      <c r="FL58" s="109">
        <v>0</v>
      </c>
      <c r="FM58" s="109">
        <v>0</v>
      </c>
      <c r="FN58" s="109">
        <v>0</v>
      </c>
      <c r="FO58" s="109">
        <v>0</v>
      </c>
      <c r="FP58" s="109">
        <v>0</v>
      </c>
      <c r="FQ58" s="109">
        <v>0</v>
      </c>
      <c r="FR58" s="109">
        <v>0</v>
      </c>
      <c r="FS58" s="109">
        <v>0</v>
      </c>
      <c r="FT58" s="109">
        <v>0</v>
      </c>
      <c r="FU58" s="109">
        <v>0</v>
      </c>
      <c r="FV58" s="109">
        <v>0</v>
      </c>
      <c r="FW58" s="109">
        <v>0</v>
      </c>
      <c r="FX58" s="109">
        <v>0</v>
      </c>
      <c r="FY58" s="109">
        <v>0</v>
      </c>
      <c r="FZ58" s="109">
        <v>0</v>
      </c>
      <c r="GA58" s="109">
        <v>0</v>
      </c>
      <c r="GB58" s="109">
        <v>0</v>
      </c>
      <c r="GC58" s="109">
        <v>0</v>
      </c>
      <c r="GD58" s="109">
        <v>0</v>
      </c>
      <c r="GE58" s="109">
        <v>0</v>
      </c>
      <c r="GF58" s="109">
        <v>0</v>
      </c>
      <c r="GG58" s="109">
        <v>0</v>
      </c>
      <c r="GH58" s="109">
        <v>0</v>
      </c>
      <c r="GI58" s="109">
        <v>0</v>
      </c>
      <c r="GJ58" s="109">
        <v>0</v>
      </c>
      <c r="GK58" s="109">
        <v>0</v>
      </c>
      <c r="GL58" s="109">
        <v>0</v>
      </c>
      <c r="GM58" s="109">
        <v>0</v>
      </c>
      <c r="GN58" s="109">
        <v>0</v>
      </c>
      <c r="GO58" s="109">
        <v>0</v>
      </c>
      <c r="GP58" s="109">
        <v>0</v>
      </c>
      <c r="GQ58" s="109">
        <v>0</v>
      </c>
    </row>
    <row r="59" spans="1:267" x14ac:dyDescent="0.25">
      <c r="A59" s="22" t="s">
        <v>239</v>
      </c>
    </row>
    <row r="61" spans="1:267" x14ac:dyDescent="0.25">
      <c r="A61" s="1" t="s">
        <v>55</v>
      </c>
      <c r="B61" s="110">
        <f>SUM(B3:B54)</f>
        <v>1387105.1904227003</v>
      </c>
      <c r="C61" s="110">
        <f t="shared" ref="C61:BD61" si="69">SUM(C3:C54)</f>
        <v>61531.098648984698</v>
      </c>
      <c r="D61" s="110">
        <f t="shared" si="69"/>
        <v>905358.98209532991</v>
      </c>
      <c r="E61" s="110">
        <f t="shared" si="69"/>
        <v>387124.79545429407</v>
      </c>
      <c r="F61" s="110">
        <f t="shared" si="69"/>
        <v>241088.53411220794</v>
      </c>
      <c r="G61" s="110">
        <f t="shared" si="69"/>
        <v>569450.66810730682</v>
      </c>
      <c r="H61" s="110">
        <f t="shared" si="69"/>
        <v>609870.14535301994</v>
      </c>
      <c r="I61" s="110">
        <f t="shared" si="69"/>
        <v>5589.6817723797003</v>
      </c>
      <c r="J61" s="110">
        <f t="shared" si="69"/>
        <v>978.12543000549999</v>
      </c>
      <c r="K61" s="110">
        <f t="shared" si="69"/>
        <v>271.89067686040005</v>
      </c>
      <c r="L61" s="110"/>
      <c r="M61" s="110">
        <f t="shared" si="69"/>
        <v>3184.5524790360005</v>
      </c>
      <c r="N61" s="110">
        <f t="shared" si="69"/>
        <v>1.9898207652000002</v>
      </c>
      <c r="O61" s="110">
        <f t="shared" si="69"/>
        <v>680.15022574680006</v>
      </c>
      <c r="P61" s="110">
        <f t="shared" si="69"/>
        <v>12.887867149100002</v>
      </c>
      <c r="Q61" s="110">
        <f t="shared" si="69"/>
        <v>125.04578435502002</v>
      </c>
      <c r="R61" s="110">
        <f t="shared" si="69"/>
        <v>529.33931140570007</v>
      </c>
      <c r="S61" s="110">
        <f t="shared" si="69"/>
        <v>2600.8724813033004</v>
      </c>
      <c r="T61" s="110">
        <f t="shared" si="69"/>
        <v>59.651515228299992</v>
      </c>
      <c r="U61" s="110">
        <f t="shared" si="69"/>
        <v>250.55138577480005</v>
      </c>
      <c r="V61" s="110">
        <f t="shared" si="69"/>
        <v>803.60040785220008</v>
      </c>
      <c r="W61" s="110">
        <f t="shared" si="69"/>
        <v>55.893190687800001</v>
      </c>
      <c r="X61" s="110">
        <f t="shared" si="69"/>
        <v>3.0351120298111383</v>
      </c>
      <c r="Y61" s="110">
        <f t="shared" si="69"/>
        <v>5.056095314907</v>
      </c>
      <c r="Z61" s="110"/>
      <c r="AA61" s="110">
        <f t="shared" si="69"/>
        <v>6535.5528697419995</v>
      </c>
      <c r="AB61" s="110">
        <f t="shared" si="69"/>
        <v>16761.374030160998</v>
      </c>
      <c r="AC61" s="110"/>
      <c r="AD61" s="110">
        <f t="shared" si="69"/>
        <v>17.225301462899999</v>
      </c>
      <c r="AE61" s="110"/>
      <c r="AF61" s="110">
        <f t="shared" si="69"/>
        <v>184.20746461120007</v>
      </c>
      <c r="AG61" s="110"/>
      <c r="AH61" s="110">
        <f t="shared" si="69"/>
        <v>712.88604785459984</v>
      </c>
      <c r="AI61" s="110">
        <f t="shared" si="69"/>
        <v>1751.8298245332005</v>
      </c>
      <c r="AJ61" s="110">
        <f t="shared" si="69"/>
        <v>51690.820865202106</v>
      </c>
      <c r="AK61" s="110">
        <f t="shared" si="69"/>
        <v>1041.1243747845999</v>
      </c>
      <c r="AL61" s="110">
        <f t="shared" si="69"/>
        <v>300.19464035350001</v>
      </c>
      <c r="AM61" s="110">
        <f t="shared" si="69"/>
        <v>429.85089136310006</v>
      </c>
      <c r="AN61" s="110">
        <f t="shared" si="69"/>
        <v>21.698790566999996</v>
      </c>
      <c r="AO61" s="110">
        <f t="shared" si="69"/>
        <v>2.1736154910899996</v>
      </c>
      <c r="AP61" s="110"/>
      <c r="AQ61" s="110">
        <f t="shared" si="69"/>
        <v>7591.3091306282977</v>
      </c>
      <c r="AR61" s="110"/>
      <c r="AS61" s="110">
        <f t="shared" si="69"/>
        <v>40.712601330300011</v>
      </c>
      <c r="AT61" s="110">
        <f t="shared" si="69"/>
        <v>384.12669663380001</v>
      </c>
      <c r="AU61" s="110">
        <f t="shared" si="69"/>
        <v>4608.0517620516994</v>
      </c>
      <c r="AV61" s="110">
        <f t="shared" si="69"/>
        <v>40.811411143800001</v>
      </c>
      <c r="AW61" s="110">
        <f t="shared" si="69"/>
        <v>4.5786575715710008E-2</v>
      </c>
      <c r="AX61" s="110">
        <f t="shared" si="69"/>
        <v>0.4204215785219001</v>
      </c>
      <c r="AY61" s="110">
        <f t="shared" si="69"/>
        <v>1.1815700000000001E-3</v>
      </c>
      <c r="AZ61" s="110">
        <f t="shared" si="69"/>
        <v>0.11945290546550699</v>
      </c>
      <c r="BA61" s="110">
        <f t="shared" si="69"/>
        <v>3.7698875079999996</v>
      </c>
      <c r="BB61" s="110">
        <f t="shared" si="69"/>
        <v>2.0660238302460998</v>
      </c>
      <c r="BC61" s="110">
        <f t="shared" si="69"/>
        <v>5.6634748999999998</v>
      </c>
      <c r="BD61" s="110">
        <f t="shared" si="69"/>
        <v>382.5875807443</v>
      </c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R61" s="110">
        <f t="shared" ref="BR61:EW61" si="70">SUM(BR3:BR54)</f>
        <v>1151.2460814902222</v>
      </c>
      <c r="BS61" s="110">
        <f t="shared" si="70"/>
        <v>8272.1534200433016</v>
      </c>
      <c r="BT61" s="110">
        <f t="shared" si="70"/>
        <v>231.73914772679569</v>
      </c>
      <c r="BU61" s="110">
        <f t="shared" si="70"/>
        <v>978.01298045775718</v>
      </c>
      <c r="BV61" s="110">
        <f t="shared" si="70"/>
        <v>142.51453585895268</v>
      </c>
      <c r="BW61" s="110">
        <f t="shared" si="70"/>
        <v>271.87266038605617</v>
      </c>
      <c r="BX61" s="110">
        <f t="shared" si="70"/>
        <v>6324.2206012733504</v>
      </c>
      <c r="BY61" s="110">
        <f t="shared" si="70"/>
        <v>5589.537130464545</v>
      </c>
      <c r="BZ61" s="110">
        <f t="shared" si="70"/>
        <v>3624.2608934944415</v>
      </c>
      <c r="CA61" s="110">
        <f t="shared" si="70"/>
        <v>8923.4876604673955</v>
      </c>
      <c r="CB61" s="110">
        <f t="shared" si="70"/>
        <v>12.266740854076575</v>
      </c>
      <c r="CC61" s="110">
        <f t="shared" si="70"/>
        <v>17.650645029139366</v>
      </c>
      <c r="CD61" s="110">
        <f t="shared" si="70"/>
        <v>3184.3330272310768</v>
      </c>
      <c r="CE61" s="110">
        <f t="shared" si="70"/>
        <v>15.295248092254377</v>
      </c>
      <c r="CF61" s="110">
        <f t="shared" si="70"/>
        <v>0.63683564509481927</v>
      </c>
      <c r="CG61" s="110">
        <f t="shared" si="70"/>
        <v>1.3525228294846512</v>
      </c>
      <c r="CH61" s="110">
        <f t="shared" si="70"/>
        <v>5.0559045844418078</v>
      </c>
      <c r="CI61" s="110">
        <f t="shared" si="70"/>
        <v>680.13497732820645</v>
      </c>
      <c r="CJ61" s="110">
        <f t="shared" si="70"/>
        <v>3.092867778712892</v>
      </c>
      <c r="CK61" s="110">
        <f t="shared" si="70"/>
        <v>9.7939528566642782</v>
      </c>
      <c r="CL61" s="110">
        <f t="shared" si="70"/>
        <v>125.04416746294136</v>
      </c>
      <c r="CM61" s="110">
        <f t="shared" si="70"/>
        <v>5656.6176571069273</v>
      </c>
      <c r="CN61" s="110">
        <f t="shared" si="70"/>
        <v>5474667.1876963247</v>
      </c>
      <c r="CO61" s="110">
        <f t="shared" si="70"/>
        <v>529.3236812536079</v>
      </c>
      <c r="CP61" s="110">
        <f t="shared" si="70"/>
        <v>42.428143306613208</v>
      </c>
      <c r="CQ61" s="110">
        <f t="shared" si="70"/>
        <v>17.199261289479921</v>
      </c>
      <c r="CR61" s="110">
        <f t="shared" si="70"/>
        <v>42.10864167099021</v>
      </c>
      <c r="CS61" s="110">
        <f t="shared" si="70"/>
        <v>2600.8696266861371</v>
      </c>
      <c r="CT61" s="110">
        <f t="shared" si="70"/>
        <v>250.54679877509955</v>
      </c>
      <c r="CU61" s="110">
        <f t="shared" si="70"/>
        <v>1751.3225858383939</v>
      </c>
      <c r="CV61" s="110">
        <f t="shared" si="70"/>
        <v>803.58175145026792</v>
      </c>
      <c r="CW61" s="110">
        <f t="shared" si="70"/>
        <v>40.703333129369788</v>
      </c>
      <c r="CX61" s="110">
        <f t="shared" si="70"/>
        <v>429.73875985368011</v>
      </c>
      <c r="CY61" s="110">
        <f t="shared" si="70"/>
        <v>384.10238102337178</v>
      </c>
      <c r="CZ61" s="110">
        <f t="shared" si="70"/>
        <v>1386504.952530371</v>
      </c>
      <c r="DA61" s="110">
        <f t="shared" si="70"/>
        <v>55.889184822102763</v>
      </c>
      <c r="DB61" s="110">
        <f t="shared" si="70"/>
        <v>3.0350789151792252</v>
      </c>
      <c r="DC61" s="110">
        <f t="shared" si="70"/>
        <v>196.66362511009288</v>
      </c>
      <c r="DD61" s="110">
        <f t="shared" si="70"/>
        <v>1492.948854197323</v>
      </c>
      <c r="DE61" s="110">
        <f t="shared" si="70"/>
        <v>95.069165973312806</v>
      </c>
      <c r="DF61" s="110">
        <f t="shared" si="70"/>
        <v>2.2088324243676829</v>
      </c>
      <c r="DG61" s="110">
        <f t="shared" si="70"/>
        <v>339.93980395674475</v>
      </c>
      <c r="DH61" s="110">
        <f t="shared" si="70"/>
        <v>5.7108349843196198</v>
      </c>
      <c r="DI61" s="110">
        <f t="shared" si="70"/>
        <v>18729.496191170543</v>
      </c>
      <c r="DJ61" s="110">
        <f t="shared" si="70"/>
        <v>22040.556516793196</v>
      </c>
      <c r="DK61" s="110">
        <f t="shared" si="70"/>
        <v>3196.8045601604513</v>
      </c>
      <c r="DL61" s="110">
        <f t="shared" si="70"/>
        <v>1060.9141096740063</v>
      </c>
      <c r="DM61" s="110">
        <f t="shared" si="70"/>
        <v>55625.143192328062</v>
      </c>
      <c r="DN61" s="110">
        <f t="shared" si="70"/>
        <v>94.839092691773757</v>
      </c>
      <c r="DO61" s="110">
        <f t="shared" si="70"/>
        <v>544.74708792622323</v>
      </c>
      <c r="DP61" s="110">
        <f t="shared" si="70"/>
        <v>6531.9554824142178</v>
      </c>
      <c r="DQ61" s="110">
        <f t="shared" si="70"/>
        <v>6531.9554824142178</v>
      </c>
      <c r="DR61" s="110">
        <f t="shared" si="70"/>
        <v>16755.701888452713</v>
      </c>
      <c r="DS61" s="110">
        <f t="shared" si="70"/>
        <v>4.7434170363065222</v>
      </c>
      <c r="DT61" s="110">
        <f t="shared" si="70"/>
        <v>21601.15569509194</v>
      </c>
      <c r="DU61" s="110">
        <f t="shared" si="70"/>
        <v>4.3917463021935443</v>
      </c>
      <c r="DV61" s="110">
        <f t="shared" si="70"/>
        <v>11.723621081836692</v>
      </c>
      <c r="DW61" s="110">
        <f t="shared" si="70"/>
        <v>0.32019176242993402</v>
      </c>
      <c r="DX61" s="110">
        <f t="shared" si="70"/>
        <v>1.6782516439151447</v>
      </c>
      <c r="DY61" s="110">
        <f t="shared" si="70"/>
        <v>18376.577369604191</v>
      </c>
      <c r="DZ61" s="110">
        <f t="shared" si="70"/>
        <v>731.16412197093905</v>
      </c>
      <c r="EA61" s="110">
        <f t="shared" si="70"/>
        <v>36188.059101010251</v>
      </c>
      <c r="EB61" s="110">
        <f t="shared" si="70"/>
        <v>2029.2728718112198</v>
      </c>
      <c r="EC61" s="110">
        <f t="shared" si="70"/>
        <v>47.874834479519286</v>
      </c>
      <c r="ED61" s="110">
        <f t="shared" si="70"/>
        <v>136.2594672078252</v>
      </c>
      <c r="EE61" s="110">
        <f t="shared" si="70"/>
        <v>133.4876351799648</v>
      </c>
      <c r="EF61" s="110">
        <f t="shared" si="70"/>
        <v>235.27887632406251</v>
      </c>
      <c r="EG61" s="110">
        <f t="shared" si="70"/>
        <v>477.13124695992468</v>
      </c>
      <c r="EH61" s="110">
        <f t="shared" si="70"/>
        <v>52100.791656904541</v>
      </c>
      <c r="EI61" s="110">
        <f t="shared" si="70"/>
        <v>566.23820891070454</v>
      </c>
      <c r="EJ61" s="110">
        <f t="shared" si="70"/>
        <v>1040.88553587707</v>
      </c>
      <c r="EK61" s="110">
        <f t="shared" si="70"/>
        <v>61509.915177237977</v>
      </c>
      <c r="EL61" s="110">
        <f t="shared" si="70"/>
        <v>0</v>
      </c>
      <c r="EM61" s="110">
        <f t="shared" si="70"/>
        <v>123.05825015857701</v>
      </c>
      <c r="EN61" s="110">
        <f t="shared" si="70"/>
        <v>177.08258631436988</v>
      </c>
      <c r="EO61" s="110">
        <f t="shared" si="70"/>
        <v>721751.03663284867</v>
      </c>
      <c r="EP61" s="110">
        <f t="shared" si="70"/>
        <v>814588.60688196612</v>
      </c>
      <c r="EQ61" s="110">
        <f t="shared" si="70"/>
        <v>90509.492464245035</v>
      </c>
      <c r="ER61" s="110">
        <f t="shared" si="70"/>
        <v>905098.41953797441</v>
      </c>
      <c r="ES61" s="110">
        <f t="shared" si="70"/>
        <v>15.123056458644276</v>
      </c>
      <c r="ET61" s="110">
        <f t="shared" si="70"/>
        <v>19448.66564935297</v>
      </c>
      <c r="EU61" s="110">
        <f t="shared" si="70"/>
        <v>40.810748765082742</v>
      </c>
      <c r="EV61" s="110">
        <f t="shared" si="70"/>
        <v>4.5787026817151848E-2</v>
      </c>
      <c r="EW61" s="110">
        <f t="shared" si="70"/>
        <v>0.42041486565966019</v>
      </c>
      <c r="EX61" s="110">
        <f t="shared" ref="EX61:GQ61" si="71">SUM(EX3:EX54)</f>
        <v>1.181589876375814E-3</v>
      </c>
      <c r="EY61" s="110">
        <f t="shared" si="71"/>
        <v>0.11945609716362648</v>
      </c>
      <c r="EZ61" s="110">
        <f t="shared" si="71"/>
        <v>3.7697477992728299</v>
      </c>
      <c r="FA61" s="110">
        <f t="shared" si="71"/>
        <v>2.0660142623370712</v>
      </c>
      <c r="FB61" s="110">
        <f t="shared" si="71"/>
        <v>5.6634615499131868</v>
      </c>
      <c r="FC61" s="110">
        <f t="shared" si="71"/>
        <v>382.57140511765266</v>
      </c>
      <c r="FD61" s="110">
        <f t="shared" si="71"/>
        <v>3535.7881893242452</v>
      </c>
      <c r="FE61" s="110">
        <f t="shared" si="71"/>
        <v>194921.9943924394</v>
      </c>
      <c r="FF61" s="110">
        <f t="shared" si="71"/>
        <v>5585.7977465456206</v>
      </c>
      <c r="FG61" s="110">
        <f t="shared" si="71"/>
        <v>6394.4744663755173</v>
      </c>
      <c r="FH61" s="110">
        <f t="shared" si="71"/>
        <v>8427.4009830279156</v>
      </c>
      <c r="FI61" s="110">
        <f t="shared" si="71"/>
        <v>4557.9399545862925</v>
      </c>
      <c r="FJ61" s="110">
        <f t="shared" si="71"/>
        <v>2587.252661812181</v>
      </c>
      <c r="FK61" s="110">
        <f t="shared" si="71"/>
        <v>1.1046923236520612</v>
      </c>
      <c r="FL61" s="110">
        <f t="shared" si="71"/>
        <v>4934.3387799682114</v>
      </c>
      <c r="FM61" s="110">
        <f t="shared" si="71"/>
        <v>386767.8124633694</v>
      </c>
      <c r="FN61" s="110">
        <f t="shared" si="71"/>
        <v>240836.5307671531</v>
      </c>
      <c r="FO61" s="110">
        <f t="shared" si="71"/>
        <v>145931.28169621661</v>
      </c>
      <c r="FP61" s="110">
        <f t="shared" si="71"/>
        <v>530.4598214407855</v>
      </c>
      <c r="FQ61" s="110">
        <f t="shared" si="71"/>
        <v>259.27914955097492</v>
      </c>
      <c r="FR61" s="110">
        <f t="shared" si="71"/>
        <v>93969.880175293016</v>
      </c>
      <c r="FS61" s="110">
        <f t="shared" si="71"/>
        <v>7343.1376853773381</v>
      </c>
      <c r="FT61" s="110">
        <f t="shared" si="71"/>
        <v>15393.997521916936</v>
      </c>
      <c r="FU61" s="110">
        <f t="shared" si="71"/>
        <v>2491.2568474786876</v>
      </c>
      <c r="FV61" s="110">
        <f t="shared" si="71"/>
        <v>2284.6699092213789</v>
      </c>
      <c r="FW61" s="110">
        <f t="shared" si="71"/>
        <v>38362.663719612749</v>
      </c>
      <c r="FX61" s="110">
        <f t="shared" si="71"/>
        <v>21.679790539831458</v>
      </c>
      <c r="FY61" s="110">
        <f t="shared" si="71"/>
        <v>19680.057508047466</v>
      </c>
      <c r="FZ61" s="110">
        <f t="shared" si="71"/>
        <v>11094.631631522641</v>
      </c>
      <c r="GA61" s="110">
        <f t="shared" si="71"/>
        <v>32419.976095621827</v>
      </c>
      <c r="GB61" s="110">
        <f t="shared" si="71"/>
        <v>663.58542847684248</v>
      </c>
      <c r="GC61" s="110">
        <f t="shared" si="71"/>
        <v>2.1736154916426167</v>
      </c>
      <c r="GD61" s="110">
        <f t="shared" si="71"/>
        <v>569372.33593884949</v>
      </c>
      <c r="GE61" s="110">
        <f t="shared" si="71"/>
        <v>134252.65975577111</v>
      </c>
      <c r="GF61" s="110">
        <f t="shared" si="71"/>
        <v>15044.347255071394</v>
      </c>
      <c r="GG61" s="110">
        <f t="shared" si="71"/>
        <v>1875.9641209718206</v>
      </c>
      <c r="GH61" s="110">
        <f t="shared" si="71"/>
        <v>29215.758143058269</v>
      </c>
      <c r="GI61" s="110">
        <f t="shared" si="71"/>
        <v>56368.19247832465</v>
      </c>
      <c r="GJ61" s="110">
        <f t="shared" si="71"/>
        <v>7590.5098915040535</v>
      </c>
      <c r="GK61" s="110">
        <f t="shared" si="71"/>
        <v>5.3454270574213725</v>
      </c>
      <c r="GL61" s="110">
        <f t="shared" si="71"/>
        <v>89.932103928051589</v>
      </c>
      <c r="GM61" s="110">
        <f t="shared" si="71"/>
        <v>87.843220712993556</v>
      </c>
      <c r="GN61" s="110">
        <f t="shared" si="71"/>
        <v>42837.087423062556</v>
      </c>
      <c r="GO61" s="110">
        <f t="shared" si="71"/>
        <v>609770.96458236547</v>
      </c>
      <c r="GP61" s="110">
        <f t="shared" si="71"/>
        <v>4607.472682357854</v>
      </c>
      <c r="GQ61" s="110">
        <f t="shared" si="71"/>
        <v>23090.616103994529</v>
      </c>
    </row>
    <row r="62" spans="1:267" x14ac:dyDescent="0.25">
      <c r="A62" s="22" t="s">
        <v>56</v>
      </c>
      <c r="B62" s="110">
        <f>SUM(B2:B54)</f>
        <v>1387105.1904227003</v>
      </c>
      <c r="C62" s="110">
        <f t="shared" ref="C62:BN62" si="72">SUM(C2:C54)</f>
        <v>61531.098648984698</v>
      </c>
      <c r="D62" s="110">
        <f t="shared" si="72"/>
        <v>905358.98209532991</v>
      </c>
      <c r="E62" s="110">
        <f t="shared" si="72"/>
        <v>387124.79545429407</v>
      </c>
      <c r="F62" s="110">
        <f t="shared" si="72"/>
        <v>241088.53411220794</v>
      </c>
      <c r="G62" s="110">
        <f t="shared" si="72"/>
        <v>569450.66810730682</v>
      </c>
      <c r="H62" s="110">
        <f t="shared" si="72"/>
        <v>609870.14535301994</v>
      </c>
      <c r="I62" s="110">
        <f t="shared" si="72"/>
        <v>5589.6817723797003</v>
      </c>
      <c r="J62" s="110">
        <f t="shared" si="72"/>
        <v>978.12543000549999</v>
      </c>
      <c r="K62" s="110">
        <f t="shared" si="72"/>
        <v>271.89067686040005</v>
      </c>
      <c r="L62" s="110">
        <f t="shared" si="72"/>
        <v>29.930296587399994</v>
      </c>
      <c r="M62" s="110">
        <f t="shared" si="72"/>
        <v>3184.5524790360005</v>
      </c>
      <c r="N62" s="110">
        <f t="shared" si="72"/>
        <v>1.9898207652000002</v>
      </c>
      <c r="O62" s="110">
        <f t="shared" si="72"/>
        <v>680.15022574680006</v>
      </c>
      <c r="P62" s="110">
        <f t="shared" si="72"/>
        <v>12.887867149100002</v>
      </c>
      <c r="Q62" s="110">
        <f t="shared" si="72"/>
        <v>125.04578435502002</v>
      </c>
      <c r="R62" s="110">
        <f t="shared" si="72"/>
        <v>529.33931140570007</v>
      </c>
      <c r="S62" s="110">
        <f t="shared" si="72"/>
        <v>2600.8724813033004</v>
      </c>
      <c r="T62" s="110">
        <f t="shared" si="72"/>
        <v>59.651515228299992</v>
      </c>
      <c r="U62" s="110">
        <f t="shared" si="72"/>
        <v>250.55138577480005</v>
      </c>
      <c r="V62" s="110">
        <f t="shared" si="72"/>
        <v>803.60040785220008</v>
      </c>
      <c r="W62" s="110">
        <f t="shared" si="72"/>
        <v>55.893190687800001</v>
      </c>
      <c r="X62" s="110">
        <f t="shared" si="72"/>
        <v>3.0351120298111383</v>
      </c>
      <c r="Y62" s="110">
        <f t="shared" si="72"/>
        <v>5.056095314907</v>
      </c>
      <c r="Z62" s="110">
        <f t="shared" si="72"/>
        <v>94.839018109800008</v>
      </c>
      <c r="AA62" s="110">
        <f t="shared" si="72"/>
        <v>6535.5528697419995</v>
      </c>
      <c r="AB62" s="110">
        <f t="shared" si="72"/>
        <v>16761.374030160998</v>
      </c>
      <c r="AC62" s="110">
        <f t="shared" si="72"/>
        <v>4.7433982877999998</v>
      </c>
      <c r="AD62" s="110">
        <f t="shared" si="72"/>
        <v>17.225301462899999</v>
      </c>
      <c r="AE62" s="110">
        <f t="shared" si="72"/>
        <v>1.6782475101799996</v>
      </c>
      <c r="AF62" s="110">
        <f t="shared" si="72"/>
        <v>184.20746461120007</v>
      </c>
      <c r="AG62" s="110">
        <f t="shared" si="72"/>
        <v>133.50650358920004</v>
      </c>
      <c r="AH62" s="110">
        <f t="shared" si="72"/>
        <v>712.88604785459984</v>
      </c>
      <c r="AI62" s="110">
        <f t="shared" si="72"/>
        <v>1751.8298245332005</v>
      </c>
      <c r="AJ62" s="110">
        <f t="shared" si="72"/>
        <v>51690.820865202106</v>
      </c>
      <c r="AK62" s="110">
        <f t="shared" si="72"/>
        <v>1041.1243747845999</v>
      </c>
      <c r="AL62" s="110">
        <f t="shared" si="72"/>
        <v>300.19464035350001</v>
      </c>
      <c r="AM62" s="110">
        <f t="shared" si="72"/>
        <v>429.85089136310006</v>
      </c>
      <c r="AN62" s="110">
        <f t="shared" si="72"/>
        <v>21.698790566999996</v>
      </c>
      <c r="AO62" s="110">
        <f t="shared" si="72"/>
        <v>2.1736154910899996</v>
      </c>
      <c r="AP62" s="110">
        <f t="shared" si="72"/>
        <v>5.3454497669999981</v>
      </c>
      <c r="AQ62" s="110">
        <f t="shared" si="72"/>
        <v>7591.3091306282977</v>
      </c>
      <c r="AR62" s="110">
        <f t="shared" si="72"/>
        <v>89.965965763499995</v>
      </c>
      <c r="AS62" s="110">
        <f t="shared" si="72"/>
        <v>40.712601330300011</v>
      </c>
      <c r="AT62" s="110">
        <f t="shared" si="72"/>
        <v>384.12669663380001</v>
      </c>
      <c r="AU62" s="110">
        <f t="shared" si="72"/>
        <v>4608.0517620516994</v>
      </c>
      <c r="AV62" s="110">
        <f t="shared" si="72"/>
        <v>40.811411143800001</v>
      </c>
      <c r="AW62" s="110">
        <f t="shared" si="72"/>
        <v>4.5786575715710008E-2</v>
      </c>
      <c r="AX62" s="110">
        <f t="shared" si="72"/>
        <v>0.4204215785219001</v>
      </c>
      <c r="AY62" s="110">
        <f t="shared" si="72"/>
        <v>1.1815700000000001E-3</v>
      </c>
      <c r="AZ62" s="110">
        <f t="shared" si="72"/>
        <v>0.11945290546550699</v>
      </c>
      <c r="BA62" s="110">
        <f t="shared" si="72"/>
        <v>3.7698875079999996</v>
      </c>
      <c r="BB62" s="110">
        <f t="shared" si="72"/>
        <v>2.0660238302460998</v>
      </c>
      <c r="BC62" s="110">
        <f t="shared" si="72"/>
        <v>5.6634748999999998</v>
      </c>
      <c r="BD62" s="110">
        <f t="shared" si="72"/>
        <v>382.5875807443</v>
      </c>
      <c r="BE62" s="110">
        <f t="shared" si="72"/>
        <v>231.77012683499999</v>
      </c>
      <c r="BF62" s="110">
        <f t="shared" si="72"/>
        <v>142.54523628940004</v>
      </c>
      <c r="BG62" s="110">
        <f t="shared" si="72"/>
        <v>5656.6548946532012</v>
      </c>
      <c r="BH62" s="110">
        <f t="shared" si="72"/>
        <v>42.427814683500003</v>
      </c>
      <c r="BI62" s="110">
        <f t="shared" si="72"/>
        <v>2133.1211381088997</v>
      </c>
      <c r="BJ62" s="110">
        <f t="shared" si="72"/>
        <v>1935.9358588723996</v>
      </c>
      <c r="BK62" s="110">
        <f t="shared" si="72"/>
        <v>1061.0541988627997</v>
      </c>
      <c r="BL62" s="110">
        <f t="shared" si="72"/>
        <v>21601.910023955097</v>
      </c>
      <c r="BM62" s="110">
        <f t="shared" si="72"/>
        <v>566.24308577930003</v>
      </c>
      <c r="BN62" s="110">
        <f t="shared" si="72"/>
        <v>15045.830616752504</v>
      </c>
      <c r="BO62" s="110"/>
    </row>
    <row r="63" spans="1:267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1211599.8889599701</v>
      </c>
      <c r="C63" s="109">
        <f t="shared" ref="C63:BD63" si="73">+C3+C5+C8+C9+C11+C12+C14+C15+C16+C17+C18+C19+C20+C21+C22+C23+C24+C25+C26+C28+C30+C31+C33+C34+C35+C36+C37+C39+C40+C41+C42+C43+C44+C46+C47+C49+C50</f>
        <v>52967.899489307005</v>
      </c>
      <c r="D63" s="109">
        <f t="shared" si="73"/>
        <v>751948.26011160982</v>
      </c>
      <c r="E63" s="109">
        <f t="shared" si="73"/>
        <v>291314.72998331999</v>
      </c>
      <c r="F63" s="109">
        <f t="shared" si="73"/>
        <v>201592.79617786594</v>
      </c>
      <c r="G63" s="109">
        <f t="shared" si="73"/>
        <v>518605.19812216295</v>
      </c>
      <c r="H63" s="109">
        <f t="shared" si="73"/>
        <v>527446.06045691005</v>
      </c>
      <c r="I63" s="109">
        <f t="shared" si="73"/>
        <v>4857.5268019108007</v>
      </c>
      <c r="J63" s="109">
        <f t="shared" si="73"/>
        <v>855.84994304750012</v>
      </c>
      <c r="K63" s="109">
        <f t="shared" si="73"/>
        <v>261.90150747080008</v>
      </c>
      <c r="M63" s="109">
        <f t="shared" si="73"/>
        <v>2691.5991352618003</v>
      </c>
      <c r="N63" s="109">
        <f t="shared" si="73"/>
        <v>1.5716675270000002</v>
      </c>
      <c r="O63" s="109">
        <f t="shared" si="73"/>
        <v>584.66359005909999</v>
      </c>
      <c r="P63" s="109">
        <f t="shared" si="73"/>
        <v>8.7878459262999993</v>
      </c>
      <c r="Q63" s="109">
        <f t="shared" si="73"/>
        <v>119.89050005970002</v>
      </c>
      <c r="R63" s="109">
        <f t="shared" si="73"/>
        <v>460.96503831270007</v>
      </c>
      <c r="S63" s="109">
        <f t="shared" si="73"/>
        <v>931.08609401249998</v>
      </c>
      <c r="T63" s="109">
        <f t="shared" si="73"/>
        <v>53.310169835300002</v>
      </c>
      <c r="U63" s="109">
        <f t="shared" si="73"/>
        <v>245.62640957090002</v>
      </c>
      <c r="V63" s="109">
        <f t="shared" si="73"/>
        <v>755.75408747190022</v>
      </c>
      <c r="W63" s="109">
        <f t="shared" si="73"/>
        <v>52.623351976199999</v>
      </c>
      <c r="X63" s="109">
        <f t="shared" si="73"/>
        <v>2.4556563321855749</v>
      </c>
      <c r="Y63" s="109">
        <f t="shared" si="73"/>
        <v>4.7061251864069993</v>
      </c>
      <c r="AA63" s="109">
        <f t="shared" si="73"/>
        <v>5607.3453344198997</v>
      </c>
      <c r="AB63" s="109">
        <f t="shared" si="73"/>
        <v>14615.30910223</v>
      </c>
      <c r="AD63" s="109">
        <f t="shared" si="73"/>
        <v>14.0985018331</v>
      </c>
      <c r="AF63" s="109">
        <f t="shared" si="73"/>
        <v>120.09877400050001</v>
      </c>
      <c r="AH63" s="109">
        <f t="shared" si="73"/>
        <v>621.6504810396998</v>
      </c>
      <c r="AI63" s="109">
        <f t="shared" si="73"/>
        <v>1562.6266416932003</v>
      </c>
      <c r="AJ63" s="109">
        <f t="shared" si="73"/>
        <v>47646.046687685099</v>
      </c>
      <c r="AK63" s="109">
        <f t="shared" si="73"/>
        <v>997.3887755694999</v>
      </c>
      <c r="AL63" s="109">
        <f t="shared" si="73"/>
        <v>286.60156511150001</v>
      </c>
      <c r="AM63" s="109">
        <f t="shared" si="73"/>
        <v>380.33880080719996</v>
      </c>
      <c r="AN63" s="109">
        <f t="shared" si="73"/>
        <v>19.964716612899995</v>
      </c>
      <c r="AO63" s="109">
        <f t="shared" si="73"/>
        <v>2.1236404125899999</v>
      </c>
      <c r="AQ63" s="109">
        <f t="shared" si="73"/>
        <v>6709.334976963898</v>
      </c>
      <c r="AS63" s="109">
        <f t="shared" si="73"/>
        <v>35.4022380738</v>
      </c>
      <c r="AT63" s="109">
        <f t="shared" si="73"/>
        <v>365.11469031640002</v>
      </c>
      <c r="AU63" s="109">
        <f t="shared" si="73"/>
        <v>3952.4441487996005</v>
      </c>
      <c r="AV63" s="109">
        <f t="shared" si="73"/>
        <v>35.902043686600003</v>
      </c>
      <c r="AW63" s="109">
        <f t="shared" si="73"/>
        <v>4.2844034618810006E-2</v>
      </c>
      <c r="AX63" s="109">
        <f t="shared" si="73"/>
        <v>0.41997747580690009</v>
      </c>
      <c r="AY63" s="109">
        <f t="shared" si="73"/>
        <v>1.16657E-3</v>
      </c>
      <c r="AZ63" s="109">
        <f t="shared" si="73"/>
        <v>0.114830722657847</v>
      </c>
      <c r="BA63" s="109">
        <f t="shared" si="73"/>
        <v>2.2473163974999997</v>
      </c>
      <c r="BB63" s="109">
        <f t="shared" si="73"/>
        <v>1.7224564515877998</v>
      </c>
      <c r="BC63" s="109">
        <f t="shared" si="73"/>
        <v>5.5161999999999995</v>
      </c>
      <c r="BD63" s="109">
        <f t="shared" si="73"/>
        <v>345.01154546579994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V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" style="22" customWidth="1"/>
    <col min="2" max="56" width="9" style="109" customWidth="1"/>
    <col min="57" max="57" width="11.5703125" style="109" customWidth="1"/>
    <col min="58" max="58" width="15" style="109" bestFit="1" customWidth="1"/>
    <col min="59" max="174" width="9" style="109" customWidth="1"/>
    <col min="175" max="176" width="9" style="22" customWidth="1"/>
    <col min="177" max="204" width="9.140625" style="22"/>
    <col min="205" max="205" width="9.140625" style="22" customWidth="1"/>
    <col min="206" max="16384" width="9.140625" style="22"/>
  </cols>
  <sheetData>
    <row r="1" spans="1:230" x14ac:dyDescent="0.25">
      <c r="B1" s="109" t="s">
        <v>641</v>
      </c>
      <c r="BF1" s="109" t="s">
        <v>644</v>
      </c>
      <c r="FT1" s="22" t="s">
        <v>367</v>
      </c>
    </row>
    <row r="2" spans="1:230" x14ac:dyDescent="0.25">
      <c r="A2" s="22" t="s">
        <v>52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413</v>
      </c>
      <c r="L2" s="109" t="s">
        <v>64</v>
      </c>
      <c r="M2" s="109" t="s">
        <v>369</v>
      </c>
      <c r="N2" s="109" t="s">
        <v>316</v>
      </c>
      <c r="O2" s="109" t="s">
        <v>370</v>
      </c>
      <c r="P2" s="109" t="s">
        <v>371</v>
      </c>
      <c r="Q2" s="109" t="s">
        <v>372</v>
      </c>
      <c r="R2" s="109" t="s">
        <v>225</v>
      </c>
      <c r="S2" s="109" t="s">
        <v>373</v>
      </c>
      <c r="T2" s="109" t="s">
        <v>374</v>
      </c>
      <c r="U2" s="109" t="s">
        <v>375</v>
      </c>
      <c r="V2" s="109" t="s">
        <v>376</v>
      </c>
      <c r="W2" s="109" t="s">
        <v>377</v>
      </c>
      <c r="X2" s="109" t="s">
        <v>378</v>
      </c>
      <c r="Y2" s="109" t="s">
        <v>65</v>
      </c>
      <c r="Z2" s="109" t="s">
        <v>66</v>
      </c>
      <c r="AA2" s="109" t="s">
        <v>318</v>
      </c>
      <c r="AB2" s="109" t="s">
        <v>379</v>
      </c>
      <c r="AC2" s="109" t="s">
        <v>321</v>
      </c>
      <c r="AD2" s="109" t="s">
        <v>380</v>
      </c>
      <c r="AE2" s="109" t="s">
        <v>67</v>
      </c>
      <c r="AF2" s="109" t="s">
        <v>317</v>
      </c>
      <c r="AG2" s="109" t="s">
        <v>322</v>
      </c>
      <c r="AH2" s="109" t="s">
        <v>382</v>
      </c>
      <c r="AI2" s="109" t="s">
        <v>383</v>
      </c>
      <c r="AJ2" s="109" t="s">
        <v>319</v>
      </c>
      <c r="AK2" s="109" t="s">
        <v>384</v>
      </c>
      <c r="AL2" s="109" t="s">
        <v>385</v>
      </c>
      <c r="AM2" s="109" t="s">
        <v>478</v>
      </c>
      <c r="AN2" s="109" t="s">
        <v>323</v>
      </c>
      <c r="AO2" s="109" t="s">
        <v>386</v>
      </c>
      <c r="AP2" s="109" t="s">
        <v>381</v>
      </c>
      <c r="AQ2" s="109" t="s">
        <v>388</v>
      </c>
      <c r="AR2" s="109" t="s">
        <v>324</v>
      </c>
      <c r="AS2" s="109" t="s">
        <v>325</v>
      </c>
      <c r="AT2" s="109" t="s">
        <v>326</v>
      </c>
      <c r="AU2" s="109" t="s">
        <v>328</v>
      </c>
      <c r="AV2" s="109" t="s">
        <v>494</v>
      </c>
      <c r="AW2" s="109" t="s">
        <v>466</v>
      </c>
      <c r="AX2" s="109" t="s">
        <v>468</v>
      </c>
      <c r="AY2" s="109" t="s">
        <v>474</v>
      </c>
      <c r="AZ2" s="109" t="s">
        <v>495</v>
      </c>
      <c r="BA2" s="109" t="s">
        <v>490</v>
      </c>
      <c r="BB2" s="109" t="s">
        <v>491</v>
      </c>
      <c r="BC2" s="109" t="s">
        <v>387</v>
      </c>
      <c r="BD2" s="109" t="s">
        <v>426</v>
      </c>
      <c r="BF2" s="109" t="s">
        <v>226</v>
      </c>
      <c r="BG2" s="109" t="s">
        <v>603</v>
      </c>
      <c r="BH2" s="109" t="s">
        <v>463</v>
      </c>
      <c r="BI2" s="109" t="s">
        <v>497</v>
      </c>
      <c r="BJ2" s="109" t="s">
        <v>177</v>
      </c>
      <c r="BK2" s="109" t="s">
        <v>389</v>
      </c>
      <c r="BL2" s="109" t="s">
        <v>129</v>
      </c>
      <c r="BM2" s="109" t="s">
        <v>130</v>
      </c>
      <c r="BN2" s="109" t="s">
        <v>131</v>
      </c>
      <c r="BO2" s="109" t="s">
        <v>559</v>
      </c>
      <c r="BP2" s="109" t="s">
        <v>414</v>
      </c>
      <c r="BQ2" s="109" t="s">
        <v>415</v>
      </c>
      <c r="BR2" s="109" t="s">
        <v>464</v>
      </c>
      <c r="BS2" s="109" t="s">
        <v>600</v>
      </c>
      <c r="BT2" s="109" t="s">
        <v>341</v>
      </c>
      <c r="BU2" s="109" t="s">
        <v>342</v>
      </c>
      <c r="BV2" s="109" t="s">
        <v>390</v>
      </c>
      <c r="BW2" s="109" t="s">
        <v>178</v>
      </c>
      <c r="BX2" s="109" t="s">
        <v>343</v>
      </c>
      <c r="BY2" s="109" t="s">
        <v>344</v>
      </c>
      <c r="BZ2" s="109" t="s">
        <v>371</v>
      </c>
      <c r="CA2" s="109" t="s">
        <v>500</v>
      </c>
      <c r="CB2" s="109" t="s">
        <v>132</v>
      </c>
      <c r="CC2" s="109" t="s">
        <v>372</v>
      </c>
      <c r="CD2" s="109" t="s">
        <v>329</v>
      </c>
      <c r="CE2" s="109" t="s">
        <v>330</v>
      </c>
      <c r="CF2" s="109" t="s">
        <v>133</v>
      </c>
      <c r="CG2" s="109" t="s">
        <v>374</v>
      </c>
      <c r="CH2" s="109" t="s">
        <v>391</v>
      </c>
      <c r="CI2" s="109" t="s">
        <v>375</v>
      </c>
      <c r="CJ2" s="109" t="s">
        <v>392</v>
      </c>
      <c r="CK2" s="109" t="s">
        <v>393</v>
      </c>
      <c r="CL2" s="109" t="s">
        <v>394</v>
      </c>
      <c r="CM2" s="109" t="s">
        <v>59</v>
      </c>
      <c r="CN2" s="109" t="s">
        <v>395</v>
      </c>
      <c r="CO2" s="109" t="s">
        <v>396</v>
      </c>
      <c r="CP2" s="109" t="s">
        <v>134</v>
      </c>
      <c r="CQ2" s="109" t="s">
        <v>135</v>
      </c>
      <c r="CR2" s="109" t="s">
        <v>465</v>
      </c>
      <c r="CS2" s="109" t="s">
        <v>466</v>
      </c>
      <c r="CT2" s="109" t="s">
        <v>136</v>
      </c>
      <c r="CU2" s="109" t="s">
        <v>604</v>
      </c>
      <c r="CV2" s="109" t="s">
        <v>137</v>
      </c>
      <c r="CW2" s="109" t="s">
        <v>138</v>
      </c>
      <c r="CX2" s="109" t="s">
        <v>66</v>
      </c>
      <c r="CY2" s="109" t="s">
        <v>468</v>
      </c>
      <c r="CZ2" s="109" t="s">
        <v>333</v>
      </c>
      <c r="DA2" s="109" t="s">
        <v>334</v>
      </c>
      <c r="DB2" s="109" t="s">
        <v>139</v>
      </c>
      <c r="DC2" s="109" t="s">
        <v>140</v>
      </c>
      <c r="DD2" s="109" t="s">
        <v>141</v>
      </c>
      <c r="DE2" s="109" t="s">
        <v>601</v>
      </c>
      <c r="DF2" s="109" t="s">
        <v>470</v>
      </c>
      <c r="DG2" s="109" t="s">
        <v>345</v>
      </c>
      <c r="DH2" s="109" t="s">
        <v>346</v>
      </c>
      <c r="DI2" s="109" t="s">
        <v>335</v>
      </c>
      <c r="DJ2" s="109" t="s">
        <v>336</v>
      </c>
      <c r="DK2" s="109" t="s">
        <v>142</v>
      </c>
      <c r="DL2" s="109" t="s">
        <v>498</v>
      </c>
      <c r="DM2" s="109" t="s">
        <v>482</v>
      </c>
      <c r="DN2" s="109" t="s">
        <v>57</v>
      </c>
      <c r="DO2" s="109" t="s">
        <v>126</v>
      </c>
      <c r="DP2" s="109" t="s">
        <v>337</v>
      </c>
      <c r="DQ2" s="109" t="s">
        <v>338</v>
      </c>
      <c r="DR2" s="109" t="s">
        <v>642</v>
      </c>
      <c r="DS2" s="109" t="s">
        <v>143</v>
      </c>
      <c r="DT2" s="109" t="s">
        <v>144</v>
      </c>
      <c r="DU2" s="109" t="s">
        <v>60</v>
      </c>
      <c r="DV2" s="109" t="s">
        <v>145</v>
      </c>
      <c r="DW2" s="109" t="s">
        <v>146</v>
      </c>
      <c r="DX2" s="109" t="s">
        <v>323</v>
      </c>
      <c r="DY2" s="109" t="s">
        <v>386</v>
      </c>
      <c r="DZ2" s="109" t="s">
        <v>381</v>
      </c>
      <c r="EA2" s="109" t="s">
        <v>388</v>
      </c>
      <c r="EB2" s="109" t="s">
        <v>324</v>
      </c>
      <c r="EC2" s="109" t="s">
        <v>325</v>
      </c>
      <c r="ED2" s="109" t="s">
        <v>326</v>
      </c>
      <c r="EE2" s="109" t="s">
        <v>328</v>
      </c>
      <c r="EF2" s="109" t="s">
        <v>147</v>
      </c>
      <c r="EG2" s="109" t="s">
        <v>148</v>
      </c>
      <c r="EH2" s="109" t="s">
        <v>149</v>
      </c>
      <c r="EI2" s="109" t="s">
        <v>150</v>
      </c>
      <c r="EJ2" s="109" t="s">
        <v>151</v>
      </c>
      <c r="EK2" s="109" t="s">
        <v>152</v>
      </c>
      <c r="EL2" s="109" t="s">
        <v>153</v>
      </c>
      <c r="EM2" s="109" t="s">
        <v>339</v>
      </c>
      <c r="EN2" s="109" t="s">
        <v>154</v>
      </c>
      <c r="EO2" s="109" t="s">
        <v>54</v>
      </c>
      <c r="EP2" s="109" t="s">
        <v>53</v>
      </c>
      <c r="EQ2" s="109" t="s">
        <v>155</v>
      </c>
      <c r="ER2" s="109" t="s">
        <v>157</v>
      </c>
      <c r="ES2" s="109" t="s">
        <v>158</v>
      </c>
      <c r="ET2" s="109" t="s">
        <v>159</v>
      </c>
      <c r="EU2" s="109" t="s">
        <v>160</v>
      </c>
      <c r="EV2" s="109" t="s">
        <v>161</v>
      </c>
      <c r="EW2" s="109" t="s">
        <v>162</v>
      </c>
      <c r="EX2" s="109" t="s">
        <v>163</v>
      </c>
      <c r="EY2" s="109" t="s">
        <v>164</v>
      </c>
      <c r="EZ2" s="109" t="s">
        <v>397</v>
      </c>
      <c r="FA2" s="109" t="s">
        <v>473</v>
      </c>
      <c r="FB2" s="109" t="s">
        <v>165</v>
      </c>
      <c r="FC2" s="109" t="s">
        <v>166</v>
      </c>
      <c r="FD2" s="109" t="s">
        <v>167</v>
      </c>
      <c r="FE2" s="109" t="s">
        <v>387</v>
      </c>
      <c r="FF2" s="109" t="s">
        <v>61</v>
      </c>
      <c r="FG2" s="109" t="s">
        <v>483</v>
      </c>
      <c r="FH2" s="109" t="s">
        <v>474</v>
      </c>
      <c r="FI2" s="109" t="s">
        <v>168</v>
      </c>
      <c r="FJ2" s="109" t="s">
        <v>169</v>
      </c>
      <c r="FK2" s="109" t="s">
        <v>170</v>
      </c>
      <c r="FL2" s="109" t="s">
        <v>340</v>
      </c>
      <c r="FM2" s="109" t="s">
        <v>406</v>
      </c>
      <c r="FN2" s="109" t="s">
        <v>171</v>
      </c>
      <c r="FO2" s="109" t="s">
        <v>172</v>
      </c>
      <c r="FP2" s="109" t="s">
        <v>173</v>
      </c>
      <c r="FQ2" s="109" t="s">
        <v>478</v>
      </c>
      <c r="FR2" s="109" t="s">
        <v>484</v>
      </c>
      <c r="FT2" s="22" t="s">
        <v>59</v>
      </c>
      <c r="FU2" s="22" t="s">
        <v>57</v>
      </c>
      <c r="FV2" s="22" t="s">
        <v>60</v>
      </c>
      <c r="FW2" s="22" t="s">
        <v>54</v>
      </c>
      <c r="FX2" s="22" t="s">
        <v>53</v>
      </c>
      <c r="FY2" s="22" t="s">
        <v>61</v>
      </c>
      <c r="FZ2" s="22" t="s">
        <v>62</v>
      </c>
      <c r="GA2" s="22" t="s">
        <v>63</v>
      </c>
      <c r="GB2" s="22" t="s">
        <v>315</v>
      </c>
      <c r="GC2" s="22" t="s">
        <v>413</v>
      </c>
      <c r="GD2" s="22" t="s">
        <v>64</v>
      </c>
      <c r="GE2" s="22" t="s">
        <v>369</v>
      </c>
      <c r="GF2" s="22" t="s">
        <v>316</v>
      </c>
      <c r="GG2" s="22" t="s">
        <v>370</v>
      </c>
      <c r="GH2" s="22" t="s">
        <v>371</v>
      </c>
      <c r="GI2" s="22" t="s">
        <v>372</v>
      </c>
      <c r="GJ2" s="22" t="s">
        <v>225</v>
      </c>
      <c r="GK2" s="22" t="s">
        <v>373</v>
      </c>
      <c r="GL2" s="22" t="s">
        <v>374</v>
      </c>
      <c r="GM2" s="22" t="s">
        <v>375</v>
      </c>
      <c r="GN2" s="22" t="s">
        <v>376</v>
      </c>
      <c r="GO2" s="22" t="s">
        <v>377</v>
      </c>
      <c r="GP2" s="22" t="s">
        <v>378</v>
      </c>
      <c r="GQ2" s="22" t="s">
        <v>65</v>
      </c>
      <c r="GR2" s="22" t="s">
        <v>66</v>
      </c>
      <c r="GS2" s="22" t="s">
        <v>318</v>
      </c>
      <c r="GT2" s="22" t="s">
        <v>379</v>
      </c>
      <c r="GU2" s="22" t="s">
        <v>321</v>
      </c>
      <c r="GV2" s="22" t="s">
        <v>380</v>
      </c>
      <c r="GW2" s="22" t="s">
        <v>67</v>
      </c>
      <c r="GX2" s="22" t="s">
        <v>317</v>
      </c>
      <c r="GY2" s="22" t="s">
        <v>322</v>
      </c>
      <c r="GZ2" s="22" t="s">
        <v>382</v>
      </c>
      <c r="HA2" s="22" t="s">
        <v>383</v>
      </c>
      <c r="HB2" s="22" t="s">
        <v>319</v>
      </c>
      <c r="HC2" s="22" t="s">
        <v>384</v>
      </c>
      <c r="HD2" s="22" t="s">
        <v>385</v>
      </c>
      <c r="HE2" s="22" t="s">
        <v>320</v>
      </c>
      <c r="HF2" s="22" t="s">
        <v>323</v>
      </c>
      <c r="HG2" s="22" t="s">
        <v>386</v>
      </c>
      <c r="HH2" s="22" t="s">
        <v>381</v>
      </c>
      <c r="HI2" s="22" t="s">
        <v>388</v>
      </c>
      <c r="HJ2" s="22" t="s">
        <v>324</v>
      </c>
      <c r="HK2" s="22" t="s">
        <v>325</v>
      </c>
      <c r="HL2" s="22" t="s">
        <v>326</v>
      </c>
      <c r="HM2" s="22" t="s">
        <v>328</v>
      </c>
      <c r="HN2" s="22" t="s">
        <v>494</v>
      </c>
      <c r="HO2" s="22" t="s">
        <v>466</v>
      </c>
      <c r="HP2" s="22" t="s">
        <v>468</v>
      </c>
      <c r="HQ2" s="22" t="s">
        <v>474</v>
      </c>
      <c r="HR2" s="22" t="s">
        <v>495</v>
      </c>
      <c r="HS2" s="22" t="s">
        <v>490</v>
      </c>
      <c r="HT2" s="22" t="s">
        <v>491</v>
      </c>
      <c r="HU2" s="22" t="s">
        <v>387</v>
      </c>
      <c r="HV2" s="22" t="s">
        <v>426</v>
      </c>
    </row>
    <row r="3" spans="1:230" x14ac:dyDescent="0.25">
      <c r="A3" s="22" t="s">
        <v>0</v>
      </c>
      <c r="B3" s="109">
        <v>3520.7684300000001</v>
      </c>
      <c r="D3" s="109">
        <v>10605.075143</v>
      </c>
      <c r="E3" s="109">
        <v>289.66308000999999</v>
      </c>
      <c r="F3" s="109">
        <v>189.13250798000001</v>
      </c>
      <c r="G3" s="109">
        <v>6462.1148249999997</v>
      </c>
      <c r="H3" s="109">
        <v>1667.3189404</v>
      </c>
      <c r="I3" s="109">
        <v>40.765441838000001</v>
      </c>
      <c r="J3" s="109">
        <v>38.211103573000003</v>
      </c>
      <c r="K3" s="109">
        <v>3.7160410000000002E-4</v>
      </c>
      <c r="L3" s="109">
        <v>22.776052554</v>
      </c>
      <c r="N3" s="109">
        <v>3.3359734946000001</v>
      </c>
      <c r="O3" s="109">
        <v>2.0429404000000002E-3</v>
      </c>
      <c r="P3" s="109">
        <v>6.6016000000000005E-2</v>
      </c>
      <c r="Q3" s="109">
        <v>5.8866272999999997E-2</v>
      </c>
      <c r="S3" s="109">
        <v>1.0410559999999999E-4</v>
      </c>
      <c r="T3" s="109">
        <v>2.27698525E-2</v>
      </c>
      <c r="W3" s="109">
        <v>5.0489394E-2</v>
      </c>
      <c r="X3" s="109">
        <v>8.5986000000000007E-2</v>
      </c>
      <c r="Y3" s="109">
        <v>297.01289687000002</v>
      </c>
      <c r="AA3" s="109">
        <v>2.5356306999999999E-6</v>
      </c>
      <c r="AB3" s="109">
        <v>4.9596709000000001E-3</v>
      </c>
      <c r="AC3" s="109">
        <v>7.0580079999999997E-4</v>
      </c>
      <c r="AD3" s="109">
        <v>0.31820200100000001</v>
      </c>
      <c r="AE3" s="109">
        <v>15.270427127</v>
      </c>
      <c r="AF3" s="109">
        <v>0.23094300700000001</v>
      </c>
      <c r="AG3" s="109">
        <v>3.9006080999999999E-3</v>
      </c>
      <c r="AI3" s="109">
        <v>2.3609764500000002E-2</v>
      </c>
      <c r="AJ3" s="109">
        <v>17.958009828000002</v>
      </c>
      <c r="AK3" s="109">
        <v>0.1686943967</v>
      </c>
      <c r="AL3" s="109">
        <v>3.4713024699999998E-2</v>
      </c>
      <c r="AM3" s="109">
        <v>9.9653261002000004</v>
      </c>
      <c r="AN3" s="109">
        <v>7.1943776000000003E-3</v>
      </c>
      <c r="AS3" s="109">
        <v>1.7147660000000001E-4</v>
      </c>
      <c r="AT3" s="109">
        <v>5.1814509999999995E-4</v>
      </c>
      <c r="AU3" s="109">
        <v>3.2090064600000003E-2</v>
      </c>
      <c r="AV3" s="109">
        <v>1.76</v>
      </c>
      <c r="AW3" s="109">
        <v>2.7682938712</v>
      </c>
      <c r="AX3" s="109">
        <v>22.656854027000001</v>
      </c>
      <c r="AY3" s="109">
        <v>6.3800390499999998E-2</v>
      </c>
      <c r="AZ3" s="109">
        <v>1.04E-2</v>
      </c>
      <c r="BD3" s="109">
        <v>9.4900000000000004E-7</v>
      </c>
      <c r="BF3" s="109" t="s">
        <v>0</v>
      </c>
      <c r="BG3" s="109">
        <v>0</v>
      </c>
      <c r="BH3" s="109">
        <v>0</v>
      </c>
      <c r="BI3" s="109">
        <v>0</v>
      </c>
      <c r="BJ3" s="109">
        <v>38.210196940630901</v>
      </c>
      <c r="BK3" s="109">
        <v>0</v>
      </c>
      <c r="BL3" s="109">
        <v>40.764233381805099</v>
      </c>
      <c r="BM3" s="109">
        <v>40.764233381805099</v>
      </c>
      <c r="BN3" s="109">
        <v>0.73199723824240803</v>
      </c>
      <c r="BO3" s="109">
        <v>0</v>
      </c>
      <c r="BP3" s="109">
        <v>1.5234027293220201E-4</v>
      </c>
      <c r="BQ3" s="109">
        <v>2.1926903002144E-4</v>
      </c>
      <c r="BR3" s="109">
        <v>22.775410022906499</v>
      </c>
      <c r="BS3" s="109">
        <v>9.4898751447610405E-7</v>
      </c>
      <c r="BT3" s="109">
        <v>0</v>
      </c>
      <c r="BU3" s="109">
        <v>0</v>
      </c>
      <c r="BV3" s="109">
        <v>8.5980866300699302E-2</v>
      </c>
      <c r="BW3" s="109">
        <v>3.3357923695184901</v>
      </c>
      <c r="BX3" s="109">
        <v>4.9032451539653002E-4</v>
      </c>
      <c r="BY3" s="109">
        <v>1.5526021373810199E-3</v>
      </c>
      <c r="BZ3" s="109">
        <v>6.6012648379337999E-2</v>
      </c>
      <c r="CA3" s="109">
        <v>1.7599943523647299</v>
      </c>
      <c r="CB3" s="109">
        <v>10461.440429644799</v>
      </c>
      <c r="CC3" s="109">
        <v>5.8861268742053503E-2</v>
      </c>
      <c r="CD3" s="109">
        <v>3.01933924723181E-5</v>
      </c>
      <c r="CE3" s="109">
        <v>7.3913400849881305E-5</v>
      </c>
      <c r="CF3" s="109">
        <v>0</v>
      </c>
      <c r="CG3" s="109">
        <v>2.2770537172902901E-2</v>
      </c>
      <c r="CH3" s="109">
        <v>0.31819017937289001</v>
      </c>
      <c r="CI3" s="109">
        <v>0</v>
      </c>
      <c r="CJ3" s="109">
        <v>0.16869394573319699</v>
      </c>
      <c r="CK3" s="109">
        <v>0</v>
      </c>
      <c r="CL3" s="109">
        <v>3.4712840407414097E-2</v>
      </c>
      <c r="CM3" s="109">
        <v>3519.6561858055402</v>
      </c>
      <c r="CN3" s="109">
        <v>0</v>
      </c>
      <c r="CO3" s="109">
        <v>5.0489811782602E-2</v>
      </c>
      <c r="CP3" s="109">
        <v>76.813458515047202</v>
      </c>
      <c r="CQ3" s="109">
        <v>1083.5073938417599</v>
      </c>
      <c r="CR3" s="109">
        <v>97.548964081354001</v>
      </c>
      <c r="CS3" s="109">
        <v>2.7679056231598298</v>
      </c>
      <c r="CT3" s="109">
        <v>1.26110067099676E-2</v>
      </c>
      <c r="CU3" s="109">
        <v>0</v>
      </c>
      <c r="CV3" s="109">
        <v>297.00152860794901</v>
      </c>
      <c r="CW3" s="109">
        <v>297.00152860794901</v>
      </c>
      <c r="CX3" s="109">
        <v>0</v>
      </c>
      <c r="CY3" s="109">
        <v>22.656824623431302</v>
      </c>
      <c r="CZ3" s="109">
        <v>1.01447549231964E-6</v>
      </c>
      <c r="DA3" s="109">
        <v>1.2678926001862901E-6</v>
      </c>
      <c r="DB3" s="109">
        <v>0</v>
      </c>
      <c r="DC3" s="109">
        <v>29.681900996559602</v>
      </c>
      <c r="DD3" s="109">
        <v>3.6245706058411299E-2</v>
      </c>
      <c r="DE3" s="109">
        <v>6.8194385783372405E-2</v>
      </c>
      <c r="DF3" s="109">
        <v>0</v>
      </c>
      <c r="DG3" s="109">
        <v>1.2894992112964701E-3</v>
      </c>
      <c r="DH3" s="109">
        <v>3.6701818151755098E-3</v>
      </c>
      <c r="DI3" s="109">
        <v>2.3291237785016299E-4</v>
      </c>
      <c r="DJ3" s="109">
        <v>4.7285785809950598E-4</v>
      </c>
      <c r="DK3" s="109">
        <v>15.269577847733499</v>
      </c>
      <c r="DL3" s="109">
        <v>1.0400933877874901E-2</v>
      </c>
      <c r="DM3" s="109">
        <v>0.23089301713347801</v>
      </c>
      <c r="DN3" s="109">
        <v>0</v>
      </c>
      <c r="DO3" s="109">
        <v>0</v>
      </c>
      <c r="DP3" s="109">
        <v>1.5992268556027599E-3</v>
      </c>
      <c r="DQ3" s="109">
        <v>2.3013648318700101E-3</v>
      </c>
      <c r="DR3" s="109">
        <v>3126.66436182807</v>
      </c>
      <c r="DS3" s="109">
        <v>9542.9960850212701</v>
      </c>
      <c r="DT3" s="109">
        <v>1060.3339019571499</v>
      </c>
      <c r="DU3" s="109">
        <v>10603.3299869784</v>
      </c>
      <c r="DV3" s="109">
        <v>5.09025097831203E-5</v>
      </c>
      <c r="DW3" s="109">
        <v>77.826073087203795</v>
      </c>
      <c r="DX3" s="109">
        <v>7.1935138900292598E-3</v>
      </c>
      <c r="DY3" s="109">
        <v>0</v>
      </c>
      <c r="DZ3" s="109">
        <v>0</v>
      </c>
      <c r="EA3" s="109">
        <v>0</v>
      </c>
      <c r="EB3" s="109">
        <v>0</v>
      </c>
      <c r="EC3" s="109">
        <v>1.7147873730275501E-4</v>
      </c>
      <c r="ED3" s="109">
        <v>5.1821222473916303E-4</v>
      </c>
      <c r="EE3" s="109">
        <v>3.2084974540855501E-2</v>
      </c>
      <c r="EF3" s="109">
        <v>1.65522303670144</v>
      </c>
      <c r="EG3" s="109">
        <v>715.02825553877801</v>
      </c>
      <c r="EH3" s="109">
        <v>2.1745690301867802</v>
      </c>
      <c r="EI3" s="109">
        <v>5.2206976693287404</v>
      </c>
      <c r="EJ3" s="109">
        <v>12.675400916020401</v>
      </c>
      <c r="EK3" s="109">
        <v>2.9481849405578702</v>
      </c>
      <c r="EL3" s="109">
        <v>0</v>
      </c>
      <c r="EM3" s="109">
        <v>2.5356702326427202E-7</v>
      </c>
      <c r="EN3" s="109">
        <v>0.70788014914267805</v>
      </c>
      <c r="EO3" s="109">
        <v>289.629368082513</v>
      </c>
      <c r="EP3" s="109">
        <v>189.118125107265</v>
      </c>
      <c r="EQ3" s="109">
        <v>100.511242975247</v>
      </c>
      <c r="ER3" s="109">
        <v>6.0870550108302198E-5</v>
      </c>
      <c r="ES3" s="109">
        <v>1.34459178668077E-5</v>
      </c>
      <c r="ET3" s="109">
        <v>7.1175869516140597</v>
      </c>
      <c r="EU3" s="109">
        <v>3.5949392902219397E-5</v>
      </c>
      <c r="EV3" s="109">
        <v>34.230048411845402</v>
      </c>
      <c r="EW3" s="109">
        <v>8.4151610531478998</v>
      </c>
      <c r="EX3" s="109">
        <v>4.5105546432645998</v>
      </c>
      <c r="EY3" s="109">
        <v>85.551423545914005</v>
      </c>
      <c r="EZ3" s="109">
        <v>2.35912569927854E-2</v>
      </c>
      <c r="FA3" s="109">
        <v>391.79059075594603</v>
      </c>
      <c r="FB3" s="109">
        <v>4.7896034837436599</v>
      </c>
      <c r="FC3" s="109">
        <v>17.8696242078518</v>
      </c>
      <c r="FD3" s="109">
        <v>1.25205680208556</v>
      </c>
      <c r="FE3" s="109">
        <v>0</v>
      </c>
      <c r="FF3" s="109">
        <v>6462.1055624826304</v>
      </c>
      <c r="FG3" s="109">
        <v>427.04354582096499</v>
      </c>
      <c r="FH3" s="109">
        <v>6.3806080769082493E-2</v>
      </c>
      <c r="FI3" s="109">
        <v>0</v>
      </c>
      <c r="FJ3" s="109">
        <v>0</v>
      </c>
      <c r="FK3" s="109">
        <v>19.537665215982798</v>
      </c>
      <c r="FL3" s="109">
        <v>17.956237645016</v>
      </c>
      <c r="FM3" s="109">
        <v>0</v>
      </c>
      <c r="FN3" s="109">
        <v>0</v>
      </c>
      <c r="FO3" s="109">
        <v>18.089417484626299</v>
      </c>
      <c r="FP3" s="109">
        <v>1667.2673936076999</v>
      </c>
      <c r="FQ3" s="109">
        <v>9.9649109129174196</v>
      </c>
      <c r="FR3" s="109">
        <v>12.3545530805662</v>
      </c>
      <c r="FT3" s="45">
        <f t="shared" ref="FT3:FT34" si="0">(CM3-B3)/(B3+1E-50)</f>
        <v>-3.1590950003488027E-4</v>
      </c>
      <c r="FU3" s="45">
        <f t="shared" ref="FU3:FU34" si="1">(DN3-C3)/(C3+1E-50)</f>
        <v>0</v>
      </c>
      <c r="FV3" s="45">
        <f t="shared" ref="FV3:FV34" si="2">(DU3-D3)/(D3+1E-50)</f>
        <v>-1.6455857201082177E-4</v>
      </c>
      <c r="FW3" s="45">
        <f t="shared" ref="FW3:FW34" si="3">(EO3-E3)/(E3+1E-50)</f>
        <v>-1.1638323905768992E-4</v>
      </c>
      <c r="FX3" s="45">
        <f t="shared" ref="FX3:FX34" si="4">(EP3-F3)/(F3+1E-50)</f>
        <v>-7.6046539479789098E-5</v>
      </c>
      <c r="FY3" s="45">
        <f t="shared" ref="FY3:FY34" si="5">(FF3-G3)/(G3+1E-50)</f>
        <v>-1.4333569767973787E-6</v>
      </c>
      <c r="FZ3" s="45">
        <f t="shared" ref="FZ3:FZ34" si="6">(FP3-H3)/(H3+1E-50)</f>
        <v>-3.0915975972611801E-5</v>
      </c>
      <c r="GA3" s="45">
        <f t="shared" ref="GA3:GA34" si="7">(BM3-I3)/(I3+1E-50)</f>
        <v>-2.964413337416398E-5</v>
      </c>
      <c r="GB3" s="45">
        <f t="shared" ref="GB3:GB34" si="8">(BJ3-J3)/(J3+1E-50)</f>
        <v>-2.3726934956734096E-5</v>
      </c>
      <c r="GC3" s="45">
        <f t="shared" ref="GC3:GC34" si="9">(BQ3+BP3-K3)/(K3+1E-50)</f>
        <v>1.4001335405021309E-5</v>
      </c>
      <c r="GD3" s="45">
        <f t="shared" ref="GD3:GD34" si="10">(BR3-L3)/(L3+1E-50)</f>
        <v>-2.8210818884325115E-5</v>
      </c>
      <c r="GE3" s="45">
        <f t="shared" ref="GE3:GE34" si="11">(BT3+BU3-M3)/(M3+1E-50)</f>
        <v>0</v>
      </c>
      <c r="GF3" s="45">
        <f t="shared" ref="GF3:GF34" si="12">(BW3-N3)/(N3+1E-50)</f>
        <v>-5.4294520565950405E-5</v>
      </c>
      <c r="GG3" s="45">
        <f t="shared" ref="GG3:GG34" si="13">(BX3+BY3-O3)/(O3+1E-50)</f>
        <v>-6.7291353434704731E-6</v>
      </c>
      <c r="GH3" s="45">
        <f t="shared" ref="GH3:GH34" si="14">(BZ3-P3)/(P3+1E-50)</f>
        <v>-5.076982340654629E-5</v>
      </c>
      <c r="GI3" s="45">
        <f t="shared" ref="GI3:GI34" si="15">(CC3-Q3)/(Q3+1E-50)</f>
        <v>-8.501061289362504E-5</v>
      </c>
      <c r="GJ3" s="45">
        <f t="shared" ref="GJ3:GJ34" si="16">(CF3-R3)/(R3+1E-50)</f>
        <v>0</v>
      </c>
      <c r="GK3" s="45">
        <f t="shared" ref="GK3:GK34" si="17">(CD3+CE3-S3)/(S3+1E-50)</f>
        <v>1.1462612956559575E-5</v>
      </c>
      <c r="GL3" s="45">
        <f t="shared" ref="GL3:GL34" si="18">(CG3-T3)/(T3+1E-50)</f>
        <v>3.006927264464548E-5</v>
      </c>
      <c r="GM3" s="45">
        <f t="shared" ref="GM3:GM34" si="19">(CI3-U3)/(U3+1E-50)</f>
        <v>0</v>
      </c>
      <c r="GN3" s="45">
        <f t="shared" ref="GN3:GN34" si="20">(CN3-V3)/(V3+1E-50)</f>
        <v>0</v>
      </c>
      <c r="GO3" s="45">
        <f t="shared" ref="GO3:GO34" si="21">(CO3-W3)/(W3+1E-50)</f>
        <v>8.2746606544663623E-6</v>
      </c>
      <c r="GP3" s="45">
        <f t="shared" ref="GP3:GP34" si="22">(BV3-X3)/(X3+1E-50)</f>
        <v>-5.9703897154246774E-5</v>
      </c>
      <c r="GQ3" s="45">
        <f t="shared" ref="GQ3:GQ34" si="23">(CW3-Y3)/(Y3+1E-50)</f>
        <v>-3.8275314542935137E-5</v>
      </c>
      <c r="GR3" s="45">
        <f t="shared" ref="GR3:GR34" si="24">(CX3-Z3)/(Z3+1E-50)</f>
        <v>0</v>
      </c>
      <c r="GS3" s="45">
        <f t="shared" ref="GS3:GS34" si="25">(CZ3+DA3+EM3-AA3)/(AA3+1E-50)</f>
        <v>1.2005524708398533E-4</v>
      </c>
      <c r="GT3" s="45">
        <f t="shared" ref="GT3:GT34" si="26">(DG3+DH3-AB3)/(AB3+1E-50)</f>
        <v>2.0417628878422229E-6</v>
      </c>
      <c r="GU3" s="45">
        <f t="shared" ref="GU3:GU34" si="27">(DJ3+DI3-AC3)/(AC3+1E-50)</f>
        <v>-4.3304074366313472E-5</v>
      </c>
      <c r="GV3" s="45">
        <f t="shared" ref="GV3:GV34" si="28">(CH3-AD3)/(AD3+1E-50)</f>
        <v>-3.7151328630387874E-5</v>
      </c>
      <c r="GW3" s="45">
        <f t="shared" ref="GW3:GW34" si="29">(DK3-AE3)/(AE3+1E-50)</f>
        <v>-5.5615947048305956E-5</v>
      </c>
      <c r="GX3" s="45">
        <f t="shared" ref="GX3:GX34" si="30">(DM3-AF3)/(AF3+1E-50)</f>
        <v>-2.1645975416780352E-4</v>
      </c>
      <c r="GY3" s="45">
        <f t="shared" ref="GY3:GY34" si="31">(DP3+DQ3-AG3)/(AG3+1E-50)</f>
        <v>-4.2076842403306147E-6</v>
      </c>
      <c r="GZ3" s="45">
        <f t="shared" ref="GZ3:GZ34" si="32">(CK3-AH3)/(AH3+1E-50)</f>
        <v>0</v>
      </c>
      <c r="HA3" s="45">
        <f t="shared" ref="HA3:HA34" si="33">(EZ3-AI3)/(AI3+1E-50)</f>
        <v>-7.8389207205354034E-4</v>
      </c>
      <c r="HB3" s="45">
        <f t="shared" ref="HB3:HB34" si="34">(FL3-AJ3)/(AJ3+1E-50)</f>
        <v>-9.8684820922576979E-5</v>
      </c>
      <c r="HC3" s="45">
        <f t="shared" ref="HC3:HC34" si="35">(CJ3-AK3)/(AK3+1E-50)</f>
        <v>-2.6732767171496085E-6</v>
      </c>
      <c r="HD3" s="45">
        <f t="shared" ref="HD3:HD34" si="36">(CL3-AL3)/(AL3+1E-50)</f>
        <v>-5.3090327763989853E-6</v>
      </c>
      <c r="HE3" s="45">
        <f t="shared" ref="HE3:HE34" si="37">(FQ3-AM3)/(AM3+1E-50)</f>
        <v>-4.1663190788357495E-5</v>
      </c>
      <c r="HF3" s="45">
        <f t="shared" ref="HF3:HM3" si="38">(DX3-AN3)/(AN3+1E-50)</f>
        <v>-1.2005346657651618E-4</v>
      </c>
      <c r="HG3" s="45">
        <f t="shared" si="38"/>
        <v>0</v>
      </c>
      <c r="HH3" s="45">
        <f t="shared" si="38"/>
        <v>0</v>
      </c>
      <c r="HI3" s="45">
        <f t="shared" si="38"/>
        <v>0</v>
      </c>
      <c r="HJ3" s="45">
        <f t="shared" si="38"/>
        <v>0</v>
      </c>
      <c r="HK3" s="45">
        <f t="shared" si="38"/>
        <v>1.246410737674383E-5</v>
      </c>
      <c r="HL3" s="45">
        <f t="shared" si="38"/>
        <v>1.2954815005118911E-4</v>
      </c>
      <c r="HM3" s="45">
        <f t="shared" si="38"/>
        <v>-1.5861791516932807E-4</v>
      </c>
      <c r="HN3" s="45">
        <f t="shared" ref="HN3:HN34" si="39">(CA3-AV3)/(AV3+1E-50)</f>
        <v>-3.2088836761998896E-6</v>
      </c>
      <c r="HO3" s="45">
        <f t="shared" ref="HO3:HO34" si="40">(CS3-AW3)/(AW3+1E-50)</f>
        <v>-1.4024813052161193E-4</v>
      </c>
      <c r="HP3" s="45">
        <f t="shared" ref="HP3:HP34" si="41">(CY3-AX3)/(AX3+1E-50)</f>
        <v>-1.2977780880261833E-6</v>
      </c>
      <c r="HQ3" s="45">
        <f t="shared" ref="HQ3:HQ34" si="42">(FH3-AY3)/(AY3+1E-50)</f>
        <v>8.9188624676130105E-5</v>
      </c>
      <c r="HR3" s="45">
        <f t="shared" ref="HR3:HR34" si="43">(DL3-AZ3)/(AZ3+1E-50)</f>
        <v>8.9795949509719402E-5</v>
      </c>
      <c r="HS3" s="45">
        <f t="shared" ref="HS3:HS34" si="44">(BK3-BA3)/(BA3+1E-50)</f>
        <v>0</v>
      </c>
      <c r="HT3" s="45">
        <f t="shared" ref="HT3:HT34" si="45">(BI3-BB3)/(BB3+1E-50)</f>
        <v>0</v>
      </c>
      <c r="HU3" s="45">
        <f t="shared" ref="HU3:HU34" si="46">(FE3-BC3)/(BC3+1E-50)</f>
        <v>0</v>
      </c>
      <c r="HV3" s="45">
        <f>(BS3-BD3)/(BD3+1E-50)</f>
        <v>-1.3156505685976672E-5</v>
      </c>
    </row>
    <row r="4" spans="1:230" x14ac:dyDescent="0.25">
      <c r="A4" s="22" t="s">
        <v>2</v>
      </c>
      <c r="B4" s="109">
        <v>302.13902352000002</v>
      </c>
      <c r="D4" s="109">
        <v>2158.4310383000002</v>
      </c>
      <c r="E4" s="109">
        <v>47.308812594000003</v>
      </c>
      <c r="F4" s="109">
        <v>47.308812594000003</v>
      </c>
      <c r="G4" s="109">
        <v>21.403282257000001</v>
      </c>
      <c r="H4" s="109">
        <v>200.19367511999999</v>
      </c>
      <c r="I4" s="109">
        <v>2.4745514247</v>
      </c>
      <c r="J4" s="109">
        <v>2.2905139012000002</v>
      </c>
      <c r="L4" s="109">
        <v>0.58561596709999997</v>
      </c>
      <c r="N4" s="109">
        <v>0.2362885096</v>
      </c>
      <c r="Q4" s="109">
        <v>1.2848764E-2</v>
      </c>
      <c r="T4" s="109">
        <v>1.1513147099999999E-2</v>
      </c>
      <c r="W4" s="109">
        <v>1.1948532099999999E-2</v>
      </c>
      <c r="Y4" s="109">
        <v>19.488891037999998</v>
      </c>
      <c r="AD4" s="109">
        <v>4.1041873800000003E-2</v>
      </c>
      <c r="AE4" s="109">
        <v>0.79387398880000004</v>
      </c>
      <c r="AF4" s="109">
        <v>3.3647067599999997E-2</v>
      </c>
      <c r="AI4" s="109">
        <v>1.2167861300000001E-2</v>
      </c>
      <c r="AJ4" s="109">
        <v>0.67507691309999995</v>
      </c>
      <c r="AK4" s="109">
        <v>1.8095168299999999E-2</v>
      </c>
      <c r="AL4" s="109">
        <v>7.4273602000000001E-3</v>
      </c>
      <c r="AM4" s="109">
        <v>0.27569707970000001</v>
      </c>
      <c r="AN4" s="109">
        <v>2.1283722E-3</v>
      </c>
      <c r="AS4" s="109">
        <v>1.235032E-4</v>
      </c>
      <c r="AT4" s="109">
        <v>2.5365769999999998E-4</v>
      </c>
      <c r="AU4" s="109">
        <v>1.14408553E-2</v>
      </c>
      <c r="AW4" s="109">
        <v>0.1280559258</v>
      </c>
      <c r="AX4" s="109">
        <v>0.17299722270000001</v>
      </c>
      <c r="AY4" s="109">
        <v>1.49503962E-2</v>
      </c>
      <c r="BD4" s="109">
        <v>1.2588457000000001E-6</v>
      </c>
      <c r="BF4" s="109" t="s">
        <v>2</v>
      </c>
      <c r="BG4" s="109">
        <v>1.96191645144045E-2</v>
      </c>
      <c r="BH4" s="109">
        <v>3.9510122211015401E-2</v>
      </c>
      <c r="BI4" s="109">
        <v>0</v>
      </c>
      <c r="BJ4" s="109">
        <v>2.2905136188139998</v>
      </c>
      <c r="BK4" s="109">
        <v>0</v>
      </c>
      <c r="BL4" s="109">
        <v>2.4761009786033101</v>
      </c>
      <c r="BM4" s="109">
        <v>2.4745501285714</v>
      </c>
      <c r="BN4" s="109">
        <v>9.5647617541228594E-2</v>
      </c>
      <c r="BO4" s="109">
        <v>9.4058878354469806E-3</v>
      </c>
      <c r="BP4" s="109">
        <v>0</v>
      </c>
      <c r="BQ4" s="109">
        <v>0</v>
      </c>
      <c r="BR4" s="109">
        <v>0.58561952158902497</v>
      </c>
      <c r="BS4" s="109">
        <v>1.25881955279242E-6</v>
      </c>
      <c r="BT4" s="109">
        <v>0</v>
      </c>
      <c r="BU4" s="109">
        <v>0</v>
      </c>
      <c r="BV4" s="109">
        <v>0</v>
      </c>
      <c r="BW4" s="109">
        <v>0.23628840444603</v>
      </c>
      <c r="BX4" s="109">
        <v>0</v>
      </c>
      <c r="BY4" s="109">
        <v>0</v>
      </c>
      <c r="BZ4" s="109">
        <v>0</v>
      </c>
      <c r="CA4" s="109">
        <v>0</v>
      </c>
      <c r="CB4" s="109">
        <v>793.412307010365</v>
      </c>
      <c r="CC4" s="109">
        <v>1.28482397967338E-2</v>
      </c>
      <c r="CD4" s="109">
        <v>0</v>
      </c>
      <c r="CE4" s="109">
        <v>0</v>
      </c>
      <c r="CF4" s="109">
        <v>0</v>
      </c>
      <c r="CG4" s="109">
        <v>1.15146692610657E-2</v>
      </c>
      <c r="CH4" s="109">
        <v>4.1043344420282797E-2</v>
      </c>
      <c r="CI4" s="109">
        <v>0</v>
      </c>
      <c r="CJ4" s="109">
        <v>1.80941225683031E-2</v>
      </c>
      <c r="CK4" s="109">
        <v>0</v>
      </c>
      <c r="CL4" s="109">
        <v>7.4282901612542597E-3</v>
      </c>
      <c r="CM4" s="109">
        <v>302.11466781306899</v>
      </c>
      <c r="CN4" s="109">
        <v>0</v>
      </c>
      <c r="CO4" s="109">
        <v>1.1947820764232101E-2</v>
      </c>
      <c r="CP4" s="109">
        <v>2.7344190131443602</v>
      </c>
      <c r="CQ4" s="109">
        <v>131.85067349206699</v>
      </c>
      <c r="CR4" s="109">
        <v>1.3743171404532</v>
      </c>
      <c r="CS4" s="109">
        <v>0.128055655770872</v>
      </c>
      <c r="CT4" s="109">
        <v>3.8940487078247397E-2</v>
      </c>
      <c r="CU4" s="109">
        <v>1.1288487574199301E-2</v>
      </c>
      <c r="CV4" s="109">
        <v>19.487949304045902</v>
      </c>
      <c r="CW4" s="109">
        <v>19.487949304045902</v>
      </c>
      <c r="CX4" s="109">
        <v>0</v>
      </c>
      <c r="CY4" s="109">
        <v>0.17299742234919099</v>
      </c>
      <c r="CZ4" s="109">
        <v>0</v>
      </c>
      <c r="DA4" s="109">
        <v>0</v>
      </c>
      <c r="DB4" s="109">
        <v>0</v>
      </c>
      <c r="DC4" s="109">
        <v>1.35295661010711</v>
      </c>
      <c r="DD4" s="109">
        <v>1.0760035364057599E-2</v>
      </c>
      <c r="DE4" s="109">
        <v>0.29784802083619</v>
      </c>
      <c r="DF4" s="109">
        <v>2.5775725976509602E-2</v>
      </c>
      <c r="DG4" s="109">
        <v>0</v>
      </c>
      <c r="DH4" s="109">
        <v>0</v>
      </c>
      <c r="DI4" s="109">
        <v>0</v>
      </c>
      <c r="DJ4" s="109">
        <v>0</v>
      </c>
      <c r="DK4" s="109">
        <v>0.79656216514784495</v>
      </c>
      <c r="DL4" s="109">
        <v>0</v>
      </c>
      <c r="DM4" s="109">
        <v>3.3647006829517698E-2</v>
      </c>
      <c r="DN4" s="109">
        <v>0</v>
      </c>
      <c r="DO4" s="109">
        <v>0</v>
      </c>
      <c r="DP4" s="109">
        <v>0</v>
      </c>
      <c r="DQ4" s="109">
        <v>0</v>
      </c>
      <c r="DR4" s="109">
        <v>355.54558629166098</v>
      </c>
      <c r="DS4" s="109">
        <v>1942.5874994626199</v>
      </c>
      <c r="DT4" s="109">
        <v>215.843039776892</v>
      </c>
      <c r="DU4" s="109">
        <v>2158.4305392395099</v>
      </c>
      <c r="DV4" s="109">
        <v>8.0195080882069096E-5</v>
      </c>
      <c r="DW4" s="109">
        <v>5.1855484031402996</v>
      </c>
      <c r="DX4" s="109">
        <v>2.12860085689854E-3</v>
      </c>
      <c r="DY4" s="109">
        <v>0</v>
      </c>
      <c r="DZ4" s="109">
        <v>0</v>
      </c>
      <c r="EA4" s="109">
        <v>0</v>
      </c>
      <c r="EB4" s="109">
        <v>0</v>
      </c>
      <c r="EC4" s="109">
        <v>1.2349943716878E-4</v>
      </c>
      <c r="ED4" s="109">
        <v>2.5360977530448599E-4</v>
      </c>
      <c r="EE4" s="109">
        <v>1.1439154602038201E-2</v>
      </c>
      <c r="EF4" s="109">
        <v>0.37872646593583498</v>
      </c>
      <c r="EG4" s="109">
        <v>102.99289525640199</v>
      </c>
      <c r="EH4" s="109">
        <v>0.51094639957671095</v>
      </c>
      <c r="EI4" s="109">
        <v>1.3388098733995699</v>
      </c>
      <c r="EJ4" s="109">
        <v>3.2358815952644702</v>
      </c>
      <c r="EK4" s="109">
        <v>0.75694497814668404</v>
      </c>
      <c r="EL4" s="109">
        <v>0</v>
      </c>
      <c r="EM4" s="109">
        <v>0</v>
      </c>
      <c r="EN4" s="109">
        <v>0.17820973065030801</v>
      </c>
      <c r="EO4" s="109">
        <v>47.311919429650303</v>
      </c>
      <c r="EP4" s="109">
        <v>47.311919429650303</v>
      </c>
      <c r="EQ4" s="109">
        <v>0</v>
      </c>
      <c r="ER4" s="109">
        <v>0</v>
      </c>
      <c r="ES4" s="109">
        <v>1.6953686403545E-7</v>
      </c>
      <c r="ET4" s="109">
        <v>1.4101161725557601</v>
      </c>
      <c r="EU4" s="109">
        <v>0</v>
      </c>
      <c r="EV4" s="109">
        <v>8.6904939455568808</v>
      </c>
      <c r="EW4" s="109">
        <v>2.1619795190617102</v>
      </c>
      <c r="EX4" s="109">
        <v>1.15904590574138</v>
      </c>
      <c r="EY4" s="109">
        <v>21.719086569993902</v>
      </c>
      <c r="EZ4" s="109">
        <v>1.2155618313794799E-2</v>
      </c>
      <c r="FA4" s="109">
        <v>71.093355484316902</v>
      </c>
      <c r="FB4" s="109">
        <v>1.18274780226745</v>
      </c>
      <c r="FC4" s="109">
        <v>4.5889277214680604</v>
      </c>
      <c r="FD4" s="109">
        <v>2.5804946069434501E-6</v>
      </c>
      <c r="FE4" s="109">
        <v>0</v>
      </c>
      <c r="FF4" s="109">
        <v>21.403373891763898</v>
      </c>
      <c r="FG4" s="109">
        <v>59.729295133699203</v>
      </c>
      <c r="FH4" s="109">
        <v>1.4951374636926199E-2</v>
      </c>
      <c r="FI4" s="109">
        <v>0</v>
      </c>
      <c r="FJ4" s="109">
        <v>8.3425182316727194E-3</v>
      </c>
      <c r="FK4" s="109">
        <v>0.90320822530567102</v>
      </c>
      <c r="FL4" s="109">
        <v>0.67507492076178499</v>
      </c>
      <c r="FM4" s="109">
        <v>0</v>
      </c>
      <c r="FN4" s="109">
        <v>0</v>
      </c>
      <c r="FO4" s="109">
        <v>2.07357653953932</v>
      </c>
      <c r="FP4" s="109">
        <v>200.18930019786501</v>
      </c>
      <c r="FQ4" s="109">
        <v>0.275697620929302</v>
      </c>
      <c r="FR4" s="109">
        <v>0.62143446970160199</v>
      </c>
      <c r="FT4" s="45">
        <f t="shared" si="0"/>
        <v>-8.0610927536874457E-5</v>
      </c>
      <c r="FU4" s="45">
        <f t="shared" si="1"/>
        <v>0</v>
      </c>
      <c r="FV4" s="45">
        <f t="shared" si="2"/>
        <v>-2.312144707893967E-7</v>
      </c>
      <c r="FW4" s="45">
        <f t="shared" si="3"/>
        <v>6.5671393551186433E-5</v>
      </c>
      <c r="FX4" s="45">
        <f t="shared" si="4"/>
        <v>6.5671393551186433E-5</v>
      </c>
      <c r="FY4" s="45">
        <f t="shared" si="5"/>
        <v>4.2813416557995703E-6</v>
      </c>
      <c r="FZ4" s="45">
        <f t="shared" si="6"/>
        <v>-2.1853448328790446E-5</v>
      </c>
      <c r="GA4" s="45">
        <f t="shared" si="7"/>
        <v>-5.2378325504414757E-7</v>
      </c>
      <c r="GB4" s="45">
        <f t="shared" si="8"/>
        <v>-1.2328499740296679E-7</v>
      </c>
      <c r="GC4" s="45">
        <f t="shared" si="9"/>
        <v>0</v>
      </c>
      <c r="GD4" s="45">
        <f t="shared" si="10"/>
        <v>6.0696586580551963E-6</v>
      </c>
      <c r="GE4" s="45">
        <f t="shared" si="11"/>
        <v>0</v>
      </c>
      <c r="GF4" s="45">
        <f t="shared" si="12"/>
        <v>-4.4502362887500073E-7</v>
      </c>
      <c r="GG4" s="45">
        <f t="shared" si="13"/>
        <v>0</v>
      </c>
      <c r="GH4" s="45">
        <f t="shared" si="14"/>
        <v>0</v>
      </c>
      <c r="GI4" s="45">
        <f t="shared" si="15"/>
        <v>-4.0797952721425713E-5</v>
      </c>
      <c r="GJ4" s="45">
        <f t="shared" si="16"/>
        <v>0</v>
      </c>
      <c r="GK4" s="45">
        <f t="shared" si="17"/>
        <v>0</v>
      </c>
      <c r="GL4" s="45">
        <f t="shared" si="18"/>
        <v>1.3221068509591404E-4</v>
      </c>
      <c r="GM4" s="45">
        <f t="shared" si="19"/>
        <v>0</v>
      </c>
      <c r="GN4" s="45">
        <f t="shared" si="20"/>
        <v>0</v>
      </c>
      <c r="GO4" s="45">
        <f t="shared" si="21"/>
        <v>-5.953331856540954E-5</v>
      </c>
      <c r="GP4" s="45">
        <f t="shared" si="22"/>
        <v>0</v>
      </c>
      <c r="GQ4" s="45">
        <f t="shared" si="23"/>
        <v>-4.832157726473358E-5</v>
      </c>
      <c r="GR4" s="45">
        <f t="shared" si="24"/>
        <v>0</v>
      </c>
      <c r="GS4" s="45">
        <f t="shared" si="25"/>
        <v>0</v>
      </c>
      <c r="GT4" s="45">
        <f t="shared" si="26"/>
        <v>0</v>
      </c>
      <c r="GU4" s="45">
        <f t="shared" si="27"/>
        <v>0</v>
      </c>
      <c r="GV4" s="45">
        <f t="shared" si="28"/>
        <v>3.5832191531026585E-5</v>
      </c>
      <c r="GW4" s="45">
        <f t="shared" si="29"/>
        <v>3.3861499252649477E-3</v>
      </c>
      <c r="GX4" s="45">
        <f t="shared" si="30"/>
        <v>-1.8061152615609464E-6</v>
      </c>
      <c r="GY4" s="45">
        <f t="shared" si="31"/>
        <v>0</v>
      </c>
      <c r="GZ4" s="45">
        <f t="shared" si="32"/>
        <v>0</v>
      </c>
      <c r="HA4" s="45">
        <f t="shared" si="33"/>
        <v>-1.0061740435191914E-3</v>
      </c>
      <c r="HB4" s="45">
        <f t="shared" si="34"/>
        <v>-2.9512758861998367E-6</v>
      </c>
      <c r="HC4" s="45">
        <f t="shared" si="35"/>
        <v>-5.77906587859211E-5</v>
      </c>
      <c r="HD4" s="45">
        <f t="shared" si="36"/>
        <v>1.2520750700357279E-4</v>
      </c>
      <c r="HE4" s="45">
        <f t="shared" si="37"/>
        <v>1.9631303406470445E-6</v>
      </c>
      <c r="HF4" s="45">
        <f t="shared" ref="HF4:HF51" si="47">(DX4-AN4)/(AN4+1E-50)</f>
        <v>1.0743275942996452E-4</v>
      </c>
      <c r="HG4" s="45">
        <f t="shared" ref="HG4:HG51" si="48">(DY4-AO4)/(AO4+1E-50)</f>
        <v>0</v>
      </c>
      <c r="HH4" s="45">
        <f t="shared" ref="HH4:HH51" si="49">(DZ4-AP4)/(AP4+1E-50)</f>
        <v>0</v>
      </c>
      <c r="HI4" s="45">
        <f t="shared" ref="HI4:HI51" si="50">(EA4-AQ4)/(AQ4+1E-50)</f>
        <v>0</v>
      </c>
      <c r="HJ4" s="45">
        <f t="shared" ref="HJ4:HJ51" si="51">(EB4-AR4)/(AR4+1E-50)</f>
        <v>0</v>
      </c>
      <c r="HK4" s="45">
        <f t="shared" ref="HK4:HK51" si="52">(EC4-AS4)/(AS4+1E-50)</f>
        <v>-3.0467479547130671E-5</v>
      </c>
      <c r="HL4" s="45">
        <f t="shared" ref="HL4:HL51" si="53">(ED4-AT4)/(AT4+1E-50)</f>
        <v>-1.8893451889687713E-4</v>
      </c>
      <c r="HM4" s="45">
        <f t="shared" ref="HM4:HM51" si="54">(EE4-AU4)/(AU4+1E-50)</f>
        <v>-1.486512954848559E-4</v>
      </c>
      <c r="HN4" s="45">
        <f t="shared" si="39"/>
        <v>0</v>
      </c>
      <c r="HO4" s="45">
        <f t="shared" si="40"/>
        <v>-2.1086812368524137E-6</v>
      </c>
      <c r="HP4" s="45">
        <f t="shared" si="41"/>
        <v>1.1540600933880168E-6</v>
      </c>
      <c r="HQ4" s="45">
        <f t="shared" si="42"/>
        <v>6.5445551616804881E-5</v>
      </c>
      <c r="HR4" s="45">
        <f t="shared" si="43"/>
        <v>0</v>
      </c>
      <c r="HS4" s="45">
        <f t="shared" si="44"/>
        <v>0</v>
      </c>
      <c r="HT4" s="45">
        <f t="shared" si="45"/>
        <v>0</v>
      </c>
      <c r="HU4" s="45">
        <f t="shared" si="46"/>
        <v>0</v>
      </c>
      <c r="HV4" s="45">
        <f t="shared" ref="HV4:HV51" si="55">(BS4-BD4)/(BD4+1E-50)</f>
        <v>-2.0770780390417434E-5</v>
      </c>
    </row>
    <row r="5" spans="1:230" x14ac:dyDescent="0.25">
      <c r="A5" s="22" t="s">
        <v>3</v>
      </c>
      <c r="B5" s="109">
        <v>1414.9971425000001</v>
      </c>
      <c r="C5" s="109">
        <v>1.782144</v>
      </c>
      <c r="D5" s="109">
        <v>4701.1189936999999</v>
      </c>
      <c r="E5" s="109">
        <v>86.701230261999996</v>
      </c>
      <c r="F5" s="109">
        <v>84.490904439999994</v>
      </c>
      <c r="G5" s="109">
        <v>176.93124111</v>
      </c>
      <c r="H5" s="109">
        <v>306.95108833</v>
      </c>
      <c r="I5" s="109">
        <v>13.835538896999999</v>
      </c>
      <c r="J5" s="109">
        <v>11.246112409</v>
      </c>
      <c r="K5" s="109">
        <v>2.26012E-5</v>
      </c>
      <c r="L5" s="109">
        <v>2.2812856960999999</v>
      </c>
      <c r="N5" s="109">
        <v>0.99395732479999999</v>
      </c>
      <c r="O5" s="109">
        <v>1.260915E-4</v>
      </c>
      <c r="Q5" s="109">
        <v>2.9286826200000001E-2</v>
      </c>
      <c r="S5" s="109">
        <v>6.3317667E-6</v>
      </c>
      <c r="T5" s="109">
        <v>2.6242488200000001E-2</v>
      </c>
      <c r="W5" s="109">
        <v>2.72348826E-2</v>
      </c>
      <c r="X5" s="109">
        <v>5.6461150000000002E-3</v>
      </c>
      <c r="Y5" s="109">
        <v>103.45672927</v>
      </c>
      <c r="AA5" s="109">
        <v>8.6166869999999998E-10</v>
      </c>
      <c r="AB5" s="109">
        <v>5.6492200000000001E-5</v>
      </c>
      <c r="AC5" s="109">
        <v>4.2927199999999998E-5</v>
      </c>
      <c r="AD5" s="109">
        <v>0.12748694529999999</v>
      </c>
      <c r="AE5" s="109">
        <v>5.5083668136000004</v>
      </c>
      <c r="AF5" s="109">
        <v>0.1187945727</v>
      </c>
      <c r="AG5" s="109">
        <v>2.372373E-4</v>
      </c>
      <c r="AI5" s="109">
        <v>2.7734810400000001E-2</v>
      </c>
      <c r="AJ5" s="109">
        <v>1.4151738992</v>
      </c>
      <c r="AK5" s="109">
        <v>5.3881973E-2</v>
      </c>
      <c r="AL5" s="109">
        <v>2.6884690100000001E-2</v>
      </c>
      <c r="AM5" s="109">
        <v>0.47914370750000002</v>
      </c>
      <c r="AN5" s="109">
        <v>9.6267807000000004E-3</v>
      </c>
      <c r="AS5" s="109">
        <v>2.1309049999999999E-4</v>
      </c>
      <c r="AT5" s="109">
        <v>6.7311420000000001E-4</v>
      </c>
      <c r="AU5" s="109">
        <v>0.14929333680000001</v>
      </c>
      <c r="AW5" s="109">
        <v>0.1343309503</v>
      </c>
      <c r="AX5" s="109">
        <v>1.2870183416000001</v>
      </c>
      <c r="AY5" s="109">
        <v>3.4077180200000001E-2</v>
      </c>
      <c r="BD5" s="109">
        <v>1.0410383000000001E-6</v>
      </c>
      <c r="BF5" s="109" t="s">
        <v>3</v>
      </c>
      <c r="BG5" s="109">
        <v>0</v>
      </c>
      <c r="BH5" s="109">
        <v>0</v>
      </c>
      <c r="BI5" s="109">
        <v>0</v>
      </c>
      <c r="BJ5" s="109">
        <v>11.2460257360194</v>
      </c>
      <c r="BK5" s="109">
        <v>0</v>
      </c>
      <c r="BL5" s="109">
        <v>13.8355308092094</v>
      </c>
      <c r="BM5" s="109">
        <v>13.8355308092094</v>
      </c>
      <c r="BN5" s="109">
        <v>0.34655552745580998</v>
      </c>
      <c r="BO5" s="109">
        <v>0</v>
      </c>
      <c r="BP5" s="109">
        <v>9.2643617343761293E-6</v>
      </c>
      <c r="BQ5" s="109">
        <v>1.3334871057171299E-5</v>
      </c>
      <c r="BR5" s="109">
        <v>2.2812946125210201</v>
      </c>
      <c r="BS5" s="109">
        <v>1.04104894756233E-6</v>
      </c>
      <c r="BT5" s="109">
        <v>0</v>
      </c>
      <c r="BU5" s="109">
        <v>0</v>
      </c>
      <c r="BV5" s="109">
        <v>5.6461436531688603E-3</v>
      </c>
      <c r="BW5" s="109">
        <v>0.99396078318777303</v>
      </c>
      <c r="BX5" s="109">
        <v>3.0261060312946098E-5</v>
      </c>
      <c r="BY5" s="109">
        <v>9.5815291258122794E-5</v>
      </c>
      <c r="BZ5" s="109">
        <v>0</v>
      </c>
      <c r="CA5" s="109">
        <v>0</v>
      </c>
      <c r="CB5" s="109">
        <v>2501.4038306555199</v>
      </c>
      <c r="CC5" s="109">
        <v>2.92853411920171E-2</v>
      </c>
      <c r="CD5" s="109">
        <v>1.8364969658889901E-6</v>
      </c>
      <c r="CE5" s="109">
        <v>4.4953840727084304E-6</v>
      </c>
      <c r="CF5" s="109">
        <v>0</v>
      </c>
      <c r="CG5" s="109">
        <v>2.6240904003690502E-2</v>
      </c>
      <c r="CH5" s="109">
        <v>0.12748761941897199</v>
      </c>
      <c r="CI5" s="109">
        <v>0</v>
      </c>
      <c r="CJ5" s="109">
        <v>5.3886534969906898E-2</v>
      </c>
      <c r="CK5" s="109">
        <v>0</v>
      </c>
      <c r="CL5" s="109">
        <v>2.6885121626239499E-2</v>
      </c>
      <c r="CM5" s="109">
        <v>1414.9935513042999</v>
      </c>
      <c r="CN5" s="109">
        <v>0</v>
      </c>
      <c r="CO5" s="109">
        <v>2.7233396524247999E-2</v>
      </c>
      <c r="CP5" s="109">
        <v>18.1370946005108</v>
      </c>
      <c r="CQ5" s="109">
        <v>418.97477752884299</v>
      </c>
      <c r="CR5" s="109">
        <v>9.3195995027612994</v>
      </c>
      <c r="CS5" s="109">
        <v>0.134314462185221</v>
      </c>
      <c r="CT5" s="109">
        <v>0</v>
      </c>
      <c r="CU5" s="109">
        <v>0</v>
      </c>
      <c r="CV5" s="109">
        <v>103.456554994789</v>
      </c>
      <c r="CW5" s="109">
        <v>103.456554994789</v>
      </c>
      <c r="CX5" s="109">
        <v>0</v>
      </c>
      <c r="CY5" s="109">
        <v>1.28701801336827</v>
      </c>
      <c r="CZ5" s="109">
        <v>3.4467778023225699E-10</v>
      </c>
      <c r="DA5" s="109">
        <v>4.3086215038828598E-10</v>
      </c>
      <c r="DB5" s="109">
        <v>0</v>
      </c>
      <c r="DC5" s="109">
        <v>8.9487993221382798</v>
      </c>
      <c r="DD5" s="109">
        <v>0</v>
      </c>
      <c r="DE5" s="109">
        <v>0</v>
      </c>
      <c r="DF5" s="109">
        <v>0</v>
      </c>
      <c r="DG5" s="109">
        <v>1.46907686965724E-5</v>
      </c>
      <c r="DH5" s="109">
        <v>4.1803491018920997E-5</v>
      </c>
      <c r="DI5" s="109">
        <v>1.4166917442418E-5</v>
      </c>
      <c r="DJ5" s="109">
        <v>2.8761928382854599E-5</v>
      </c>
      <c r="DK5" s="109">
        <v>5.5083852409552598</v>
      </c>
      <c r="DL5" s="109">
        <v>0</v>
      </c>
      <c r="DM5" s="109">
        <v>0.11879343313648499</v>
      </c>
      <c r="DN5" s="109">
        <v>1.78212024008334</v>
      </c>
      <c r="DO5" s="109">
        <v>0</v>
      </c>
      <c r="DP5" s="109">
        <v>9.7254474004751195E-5</v>
      </c>
      <c r="DQ5" s="109">
        <v>1.3997128479858E-4</v>
      </c>
      <c r="DR5" s="109">
        <v>850.97417019681495</v>
      </c>
      <c r="DS5" s="109">
        <v>4230.9254624933101</v>
      </c>
      <c r="DT5" s="109">
        <v>470.10294879787398</v>
      </c>
      <c r="DU5" s="109">
        <v>4701.0284112911804</v>
      </c>
      <c r="DV5" s="109">
        <v>0</v>
      </c>
      <c r="DW5" s="109">
        <v>34.5333974945408</v>
      </c>
      <c r="DX5" s="109">
        <v>9.6258546001201407E-3</v>
      </c>
      <c r="DY5" s="109">
        <v>0</v>
      </c>
      <c r="DZ5" s="109">
        <v>0</v>
      </c>
      <c r="EA5" s="109">
        <v>0</v>
      </c>
      <c r="EB5" s="109">
        <v>0</v>
      </c>
      <c r="EC5" s="109">
        <v>2.13085727387467E-4</v>
      </c>
      <c r="ED5" s="109">
        <v>6.7302627556672598E-4</v>
      </c>
      <c r="EE5" s="109">
        <v>0.14928867379861799</v>
      </c>
      <c r="EF5" s="109">
        <v>0.67903374262140503</v>
      </c>
      <c r="EG5" s="109">
        <v>101.627109560726</v>
      </c>
      <c r="EH5" s="109">
        <v>0.91502293269840296</v>
      </c>
      <c r="EI5" s="109">
        <v>2.3885084306949498</v>
      </c>
      <c r="EJ5" s="109">
        <v>5.7747781595815502</v>
      </c>
      <c r="EK5" s="109">
        <v>1.3503114695459</v>
      </c>
      <c r="EL5" s="109">
        <v>0</v>
      </c>
      <c r="EM5" s="109">
        <v>8.6168521304915606E-11</v>
      </c>
      <c r="EN5" s="109">
        <v>0.31818387671753801</v>
      </c>
      <c r="EO5" s="109">
        <v>86.704789534181501</v>
      </c>
      <c r="EP5" s="109">
        <v>84.494482312501304</v>
      </c>
      <c r="EQ5" s="109">
        <v>2.2103072216802402</v>
      </c>
      <c r="ER5" s="109">
        <v>0</v>
      </c>
      <c r="ES5" s="109">
        <v>0</v>
      </c>
      <c r="ET5" s="109">
        <v>2.5460250440648799</v>
      </c>
      <c r="EU5" s="109">
        <v>0</v>
      </c>
      <c r="EV5" s="109">
        <v>15.5106573830034</v>
      </c>
      <c r="EW5" s="109">
        <v>3.85666855790164</v>
      </c>
      <c r="EX5" s="109">
        <v>2.0675969540942498</v>
      </c>
      <c r="EY5" s="109">
        <v>38.764144424786402</v>
      </c>
      <c r="EZ5" s="109">
        <v>2.7712175129659199E-2</v>
      </c>
      <c r="FA5" s="109">
        <v>98.282545000400901</v>
      </c>
      <c r="FB5" s="109">
        <v>2.1133958899232201</v>
      </c>
      <c r="FC5" s="109">
        <v>8.1859766139210794</v>
      </c>
      <c r="FD5" s="109">
        <v>2.4178832946536801E-2</v>
      </c>
      <c r="FE5" s="109">
        <v>0</v>
      </c>
      <c r="FF5" s="109">
        <v>176.93020286464201</v>
      </c>
      <c r="FG5" s="109">
        <v>30.1214400722411</v>
      </c>
      <c r="FH5" s="109">
        <v>3.4076143908353798E-2</v>
      </c>
      <c r="FI5" s="109">
        <v>0</v>
      </c>
      <c r="FJ5" s="109">
        <v>0</v>
      </c>
      <c r="FK5" s="109">
        <v>1.9486326025623399</v>
      </c>
      <c r="FL5" s="109">
        <v>1.4151289428007701</v>
      </c>
      <c r="FM5" s="109">
        <v>0</v>
      </c>
      <c r="FN5" s="109">
        <v>0</v>
      </c>
      <c r="FO5" s="109">
        <v>0.65862185872319201</v>
      </c>
      <c r="FP5" s="109">
        <v>306.95015465423302</v>
      </c>
      <c r="FQ5" s="109">
        <v>0.479117740404853</v>
      </c>
      <c r="FR5" s="109">
        <v>2.9778755844081402</v>
      </c>
      <c r="FT5" s="45">
        <f t="shared" si="0"/>
        <v>-2.5379526165438436E-6</v>
      </c>
      <c r="FU5" s="45">
        <f t="shared" si="1"/>
        <v>-1.3332209215375815E-5</v>
      </c>
      <c r="FV5" s="45">
        <f t="shared" si="2"/>
        <v>-1.9268265479110503E-5</v>
      </c>
      <c r="FW5" s="45">
        <f t="shared" si="3"/>
        <v>4.1052153132652398E-5</v>
      </c>
      <c r="FX5" s="45">
        <f t="shared" si="4"/>
        <v>4.234624454577863E-5</v>
      </c>
      <c r="FY5" s="45">
        <f t="shared" si="5"/>
        <v>-5.8680725431856635E-6</v>
      </c>
      <c r="FZ5" s="45">
        <f t="shared" si="6"/>
        <v>-3.0417737629368567E-6</v>
      </c>
      <c r="GA5" s="45">
        <f t="shared" si="7"/>
        <v>-5.8456635908662365E-7</v>
      </c>
      <c r="GB5" s="45">
        <f t="shared" si="8"/>
        <v>-7.7069281764646259E-6</v>
      </c>
      <c r="GC5" s="45">
        <f t="shared" si="9"/>
        <v>-8.7040000202178897E-5</v>
      </c>
      <c r="GD5" s="45">
        <f t="shared" si="10"/>
        <v>3.9085069596639361E-6</v>
      </c>
      <c r="GE5" s="45">
        <f t="shared" si="11"/>
        <v>0</v>
      </c>
      <c r="GF5" s="45">
        <f t="shared" si="12"/>
        <v>3.4794127340864616E-6</v>
      </c>
      <c r="GG5" s="45">
        <f t="shared" si="13"/>
        <v>-1.201383830877733E-4</v>
      </c>
      <c r="GH5" s="45">
        <f t="shared" si="14"/>
        <v>0</v>
      </c>
      <c r="GI5" s="45">
        <f t="shared" si="15"/>
        <v>-5.0705664477276834E-5</v>
      </c>
      <c r="GJ5" s="45">
        <f t="shared" si="16"/>
        <v>0</v>
      </c>
      <c r="GK5" s="45">
        <f t="shared" si="17"/>
        <v>1.8057929617070463E-5</v>
      </c>
      <c r="GL5" s="45">
        <f t="shared" si="18"/>
        <v>-6.0367610625383665E-5</v>
      </c>
      <c r="GM5" s="45">
        <f t="shared" si="19"/>
        <v>0</v>
      </c>
      <c r="GN5" s="45">
        <f t="shared" si="20"/>
        <v>0</v>
      </c>
      <c r="GO5" s="45">
        <f t="shared" si="21"/>
        <v>-5.456516093079668E-5</v>
      </c>
      <c r="GP5" s="45">
        <f t="shared" si="22"/>
        <v>5.0748468389594554E-6</v>
      </c>
      <c r="GQ5" s="45">
        <f t="shared" si="23"/>
        <v>-1.6845227200248869E-6</v>
      </c>
      <c r="GR5" s="45">
        <f t="shared" si="24"/>
        <v>0</v>
      </c>
      <c r="GS5" s="45">
        <f t="shared" si="25"/>
        <v>4.6133653756438626E-5</v>
      </c>
      <c r="GT5" s="45">
        <f t="shared" si="26"/>
        <v>3.6460174916155101E-5</v>
      </c>
      <c r="GU5" s="45">
        <f t="shared" si="27"/>
        <v>3.8339916710220022E-5</v>
      </c>
      <c r="GV5" s="45">
        <f t="shared" si="28"/>
        <v>5.2877490351553504E-6</v>
      </c>
      <c r="GW5" s="45">
        <f t="shared" si="29"/>
        <v>3.3453391691307515E-6</v>
      </c>
      <c r="GX5" s="45">
        <f t="shared" si="30"/>
        <v>-9.5927237171640263E-6</v>
      </c>
      <c r="GY5" s="45">
        <f t="shared" si="31"/>
        <v>-4.8648322455263614E-5</v>
      </c>
      <c r="GZ5" s="45">
        <f t="shared" si="32"/>
        <v>0</v>
      </c>
      <c r="HA5" s="45">
        <f t="shared" si="33"/>
        <v>-8.1613214636584806E-4</v>
      </c>
      <c r="HB5" s="45">
        <f t="shared" si="34"/>
        <v>-3.1767402759039881E-5</v>
      </c>
      <c r="HC5" s="45">
        <f t="shared" si="35"/>
        <v>8.4665977374250939E-5</v>
      </c>
      <c r="HD5" s="45">
        <f t="shared" si="36"/>
        <v>1.6051002927444846E-5</v>
      </c>
      <c r="HE5" s="45">
        <f t="shared" si="37"/>
        <v>-5.4194795299522964E-5</v>
      </c>
      <c r="HF5" s="45">
        <f t="shared" si="47"/>
        <v>-9.6200371517722748E-5</v>
      </c>
      <c r="HG5" s="45">
        <f t="shared" si="48"/>
        <v>0</v>
      </c>
      <c r="HH5" s="45">
        <f t="shared" si="49"/>
        <v>0</v>
      </c>
      <c r="HI5" s="45">
        <f t="shared" si="50"/>
        <v>0</v>
      </c>
      <c r="HJ5" s="45">
        <f t="shared" si="51"/>
        <v>0</v>
      </c>
      <c r="HK5" s="45">
        <f t="shared" si="52"/>
        <v>-2.2397115464966994E-5</v>
      </c>
      <c r="HL5" s="45">
        <f t="shared" si="53"/>
        <v>-1.306233522841011E-4</v>
      </c>
      <c r="HM5" s="45">
        <f t="shared" si="54"/>
        <v>-3.1233821160205118E-5</v>
      </c>
      <c r="HN5" s="45">
        <f t="shared" si="39"/>
        <v>0</v>
      </c>
      <c r="HO5" s="45">
        <f t="shared" si="40"/>
        <v>-1.2274248594369399E-4</v>
      </c>
      <c r="HP5" s="45">
        <f t="shared" si="41"/>
        <v>-2.5503267467804293E-7</v>
      </c>
      <c r="HQ5" s="45">
        <f t="shared" si="42"/>
        <v>-3.0410134879737305E-5</v>
      </c>
      <c r="HR5" s="45">
        <f t="shared" si="43"/>
        <v>0</v>
      </c>
      <c r="HS5" s="45">
        <f t="shared" si="44"/>
        <v>0</v>
      </c>
      <c r="HT5" s="45">
        <f t="shared" si="45"/>
        <v>0</v>
      </c>
      <c r="HU5" s="45">
        <f t="shared" si="46"/>
        <v>0</v>
      </c>
      <c r="HV5" s="45">
        <f t="shared" si="55"/>
        <v>1.0227829590806733E-5</v>
      </c>
    </row>
    <row r="6" spans="1:230" x14ac:dyDescent="0.25">
      <c r="A6" s="22" t="s">
        <v>4</v>
      </c>
      <c r="B6" s="109">
        <v>6571.5163392000004</v>
      </c>
      <c r="C6" s="109">
        <v>195.66323943</v>
      </c>
      <c r="D6" s="109">
        <v>3343.591547</v>
      </c>
      <c r="E6" s="109">
        <v>967.32961112999999</v>
      </c>
      <c r="F6" s="109">
        <v>961.25161648999995</v>
      </c>
      <c r="G6" s="109">
        <v>330.49790628</v>
      </c>
      <c r="H6" s="109">
        <v>2796.7878630999999</v>
      </c>
      <c r="I6" s="109">
        <v>13.816591834</v>
      </c>
      <c r="J6" s="109">
        <v>6.2610240893000002</v>
      </c>
      <c r="K6" s="109">
        <v>2.7584091999999999E-3</v>
      </c>
      <c r="L6" s="109">
        <v>17.466006087</v>
      </c>
      <c r="M6" s="109">
        <v>1.943805E-4</v>
      </c>
      <c r="N6" s="109">
        <v>0.92008868929999998</v>
      </c>
      <c r="O6" s="109">
        <v>8.8674063999999997E-3</v>
      </c>
      <c r="P6" s="109">
        <v>5.4985888400000002E-2</v>
      </c>
      <c r="Q6" s="109">
        <v>4.24992301E-2</v>
      </c>
      <c r="R6" s="109">
        <v>1.1181800000000001E-4</v>
      </c>
      <c r="S6" s="109">
        <v>5.2845509999999997E-4</v>
      </c>
      <c r="T6" s="109">
        <v>4.8018223200000001E-2</v>
      </c>
      <c r="U6" s="109">
        <v>1.7804072000000001E-2</v>
      </c>
      <c r="V6" s="109">
        <v>2.63983923E-2</v>
      </c>
      <c r="W6" s="109">
        <v>3.9506185700000002E-2</v>
      </c>
      <c r="X6" s="109">
        <v>6.5705633599999994E-2</v>
      </c>
      <c r="Y6" s="109">
        <v>111.75566166</v>
      </c>
      <c r="Z6" s="109">
        <v>0.1494430454</v>
      </c>
      <c r="AA6" s="109">
        <v>2.0836127000000001E-3</v>
      </c>
      <c r="AB6" s="109">
        <v>1.0277172500000001E-2</v>
      </c>
      <c r="AC6" s="109">
        <v>6.5813154999999996E-3</v>
      </c>
      <c r="AD6" s="109">
        <v>0.11518202249999999</v>
      </c>
      <c r="AE6" s="109">
        <v>4.8460349488999999</v>
      </c>
      <c r="AF6" s="109">
        <v>0.90053271639999999</v>
      </c>
      <c r="AG6" s="109">
        <v>1.8355694799999999E-2</v>
      </c>
      <c r="AH6" s="109">
        <v>0.27611003960000002</v>
      </c>
      <c r="AI6" s="109">
        <v>4.1060970600000003E-2</v>
      </c>
      <c r="AJ6" s="109">
        <v>22.101981445</v>
      </c>
      <c r="AK6" s="109">
        <v>6.6293397399999995E-2</v>
      </c>
      <c r="AL6" s="109">
        <v>2.5477261099999999E-2</v>
      </c>
      <c r="AM6" s="109">
        <v>19.401551282</v>
      </c>
      <c r="AN6" s="109">
        <v>8.5636024999999998E-3</v>
      </c>
      <c r="AO6" s="109">
        <v>1.0534165000000001E-6</v>
      </c>
      <c r="AP6" s="109">
        <v>9.3698647999999992E-6</v>
      </c>
      <c r="AR6" s="109">
        <v>1.02347E-5</v>
      </c>
      <c r="AS6" s="109">
        <v>2.0093180000000001E-4</v>
      </c>
      <c r="AT6" s="109">
        <v>3.9073009999999997E-4</v>
      </c>
      <c r="AU6" s="109">
        <v>0.18047000790000001</v>
      </c>
      <c r="AW6" s="109">
        <v>4.6451555504000002</v>
      </c>
      <c r="AX6" s="109">
        <v>160.88549108000001</v>
      </c>
      <c r="AY6" s="109">
        <v>2.63244082E-2</v>
      </c>
      <c r="BD6" s="109">
        <v>7.8913184000000008E-6</v>
      </c>
      <c r="BF6" s="109" t="s">
        <v>4</v>
      </c>
      <c r="BG6" s="109">
        <v>8.0505460033022794E-2</v>
      </c>
      <c r="BH6" s="109">
        <v>8.5074192043254904</v>
      </c>
      <c r="BI6" s="109">
        <v>0</v>
      </c>
      <c r="BJ6" s="109">
        <v>6.2608546588170704</v>
      </c>
      <c r="BK6" s="109">
        <v>0</v>
      </c>
      <c r="BL6" s="109">
        <v>13.8227019085354</v>
      </c>
      <c r="BM6" s="109">
        <v>13.8164112511023</v>
      </c>
      <c r="BN6" s="109">
        <v>0.48532695687144201</v>
      </c>
      <c r="BO6" s="109">
        <v>3.8189040633320397E-2</v>
      </c>
      <c r="BP6" s="109">
        <v>1.1309512417092399E-3</v>
      </c>
      <c r="BQ6" s="109">
        <v>1.6274478392610001E-3</v>
      </c>
      <c r="BR6" s="109">
        <v>17.4657276054417</v>
      </c>
      <c r="BS6" s="109">
        <v>7.8915023428447095E-6</v>
      </c>
      <c r="BT6" s="109">
        <v>6.2205135047426304E-5</v>
      </c>
      <c r="BU6" s="109">
        <v>1.3216968322889001E-4</v>
      </c>
      <c r="BV6" s="109">
        <v>6.5702275077630198E-2</v>
      </c>
      <c r="BW6" s="109">
        <v>0.92000824956169303</v>
      </c>
      <c r="BX6" s="109">
        <v>2.12813621175393E-3</v>
      </c>
      <c r="BY6" s="109">
        <v>6.7392440022597498E-3</v>
      </c>
      <c r="BZ6" s="109">
        <v>5.4984521264527103E-2</v>
      </c>
      <c r="CA6" s="109">
        <v>0</v>
      </c>
      <c r="CB6" s="109">
        <v>7025.9975758935498</v>
      </c>
      <c r="CC6" s="109">
        <v>4.2496435710150902E-2</v>
      </c>
      <c r="CD6" s="109">
        <v>1.53253553868835E-4</v>
      </c>
      <c r="CE6" s="109">
        <v>3.7519236202538498E-4</v>
      </c>
      <c r="CF6" s="109">
        <v>1.11821181688409E-4</v>
      </c>
      <c r="CG6" s="109">
        <v>4.8015413340638503E-2</v>
      </c>
      <c r="CH6" s="109">
        <v>0.11517661399224199</v>
      </c>
      <c r="CI6" s="109">
        <v>1.7804335935448501E-2</v>
      </c>
      <c r="CJ6" s="109">
        <v>6.6288764741044795E-2</v>
      </c>
      <c r="CK6" s="109">
        <v>0.27611403116044603</v>
      </c>
      <c r="CL6" s="109">
        <v>2.5475426714920198E-2</v>
      </c>
      <c r="CM6" s="109">
        <v>6570.5898987955197</v>
      </c>
      <c r="CN6" s="109">
        <v>2.6396299928800399E-2</v>
      </c>
      <c r="CO6" s="109">
        <v>3.9506249560369702E-2</v>
      </c>
      <c r="CP6" s="109">
        <v>72.336325678099399</v>
      </c>
      <c r="CQ6" s="109">
        <v>552.52125310532301</v>
      </c>
      <c r="CR6" s="109">
        <v>19.935977603740501</v>
      </c>
      <c r="CS6" s="109">
        <v>4.6450485143927898</v>
      </c>
      <c r="CT6" s="109">
        <v>4.6440661513035204</v>
      </c>
      <c r="CU6" s="109">
        <v>4.7185218826168697E-2</v>
      </c>
      <c r="CV6" s="109">
        <v>111.74392789837199</v>
      </c>
      <c r="CW6" s="109">
        <v>111.74392789837199</v>
      </c>
      <c r="CX6" s="109">
        <v>0.149442959166631</v>
      </c>
      <c r="CY6" s="109">
        <v>160.882273465738</v>
      </c>
      <c r="CZ6" s="109">
        <v>8.3175210524791699E-4</v>
      </c>
      <c r="DA6" s="109">
        <v>1.0439698054824399E-3</v>
      </c>
      <c r="DB6" s="109">
        <v>0</v>
      </c>
      <c r="DC6" s="109">
        <v>22.787438232978001</v>
      </c>
      <c r="DD6" s="109">
        <v>9.4198566034326997E-2</v>
      </c>
      <c r="DE6" s="109">
        <v>5.1442539315671203</v>
      </c>
      <c r="DF6" s="109">
        <v>0.62830943626490998</v>
      </c>
      <c r="DG6" s="109">
        <v>2.6720266648186399E-3</v>
      </c>
      <c r="DH6" s="109">
        <v>7.6050654792169997E-3</v>
      </c>
      <c r="DI6" s="109">
        <v>2.1718412420068701E-3</v>
      </c>
      <c r="DJ6" s="109">
        <v>4.4094750966010296E-3</v>
      </c>
      <c r="DK6" s="109">
        <v>4.8625249905342898</v>
      </c>
      <c r="DL6" s="109">
        <v>0</v>
      </c>
      <c r="DM6" s="109">
        <v>0.90051353118816801</v>
      </c>
      <c r="DN6" s="109">
        <v>195.66283259004501</v>
      </c>
      <c r="DO6" s="109">
        <v>0</v>
      </c>
      <c r="DP6" s="109">
        <v>7.5257714201623698E-3</v>
      </c>
      <c r="DQ6" s="109">
        <v>1.0829817793504099E-2</v>
      </c>
      <c r="DR6" s="109">
        <v>3510.6019947309401</v>
      </c>
      <c r="DS6" s="109">
        <v>3008.8218173924001</v>
      </c>
      <c r="DT6" s="109">
        <v>334.312955736954</v>
      </c>
      <c r="DU6" s="109">
        <v>3343.1347731293499</v>
      </c>
      <c r="DV6" s="109">
        <v>1.6640075234482499E-3</v>
      </c>
      <c r="DW6" s="109">
        <v>71.551676705787202</v>
      </c>
      <c r="DX6" s="109">
        <v>8.5636895501915306E-3</v>
      </c>
      <c r="DY6" s="109">
        <v>1.05332063471067E-6</v>
      </c>
      <c r="DZ6" s="109">
        <v>9.3699581011590698E-6</v>
      </c>
      <c r="EA6" s="109">
        <v>0</v>
      </c>
      <c r="EB6" s="109">
        <v>1.0235055037285701E-5</v>
      </c>
      <c r="EC6" s="109">
        <v>2.0093263212569E-4</v>
      </c>
      <c r="ED6" s="109">
        <v>3.9069888793882E-4</v>
      </c>
      <c r="EE6" s="109">
        <v>0.180468811648231</v>
      </c>
      <c r="EF6" s="109">
        <v>7.5617809408224401</v>
      </c>
      <c r="EG6" s="109">
        <v>1506.0575407739</v>
      </c>
      <c r="EH6" s="109">
        <v>10.1816522621075</v>
      </c>
      <c r="EI6" s="109">
        <v>26.567382702315399</v>
      </c>
      <c r="EJ6" s="109">
        <v>72.486144217221394</v>
      </c>
      <c r="EK6" s="109">
        <v>15.0639806012004</v>
      </c>
      <c r="EL6" s="109">
        <v>0.268271028464453</v>
      </c>
      <c r="EM6" s="109">
        <v>2.0789213501622999E-4</v>
      </c>
      <c r="EN6" s="109">
        <v>3.5425506828265401</v>
      </c>
      <c r="EO6" s="109">
        <v>967.36557636176406</v>
      </c>
      <c r="EP6" s="109">
        <v>961.28787211553094</v>
      </c>
      <c r="EQ6" s="109">
        <v>6.0777042462322903</v>
      </c>
      <c r="ER6" s="109">
        <v>2.1933487215948298E-3</v>
      </c>
      <c r="ES6" s="109">
        <v>8.3555771738950599E-4</v>
      </c>
      <c r="ET6" s="109">
        <v>36.033776980990602</v>
      </c>
      <c r="EU6" s="109">
        <v>3.7651158694202401E-3</v>
      </c>
      <c r="EV6" s="109">
        <v>173.36597618809799</v>
      </c>
      <c r="EW6" s="109">
        <v>43.034606943456801</v>
      </c>
      <c r="EX6" s="109">
        <v>23.078647295424801</v>
      </c>
      <c r="EY6" s="109">
        <v>433.95373283927802</v>
      </c>
      <c r="EZ6" s="109">
        <v>4.1026576767985497E-2</v>
      </c>
      <c r="FA6" s="109">
        <v>441.71735609528201</v>
      </c>
      <c r="FB6" s="109">
        <v>23.571680802812999</v>
      </c>
      <c r="FC6" s="109">
        <v>92.507467328714696</v>
      </c>
      <c r="FD6" s="109">
        <v>6.3427279488510402E-2</v>
      </c>
      <c r="FE6" s="109">
        <v>0</v>
      </c>
      <c r="FF6" s="109">
        <v>330.49208906895097</v>
      </c>
      <c r="FG6" s="109">
        <v>877.224364250843</v>
      </c>
      <c r="FH6" s="109">
        <v>2.6322997969352901E-2</v>
      </c>
      <c r="FI6" s="109">
        <v>2.0435357947937701E-7</v>
      </c>
      <c r="FJ6" s="109">
        <v>1.7827483376856801</v>
      </c>
      <c r="FK6" s="109">
        <v>128.060676088055</v>
      </c>
      <c r="FL6" s="109">
        <v>22.101485472697899</v>
      </c>
      <c r="FM6" s="109">
        <v>0</v>
      </c>
      <c r="FN6" s="109">
        <v>0</v>
      </c>
      <c r="FO6" s="109">
        <v>96.531842265111194</v>
      </c>
      <c r="FP6" s="109">
        <v>2796.7288264025501</v>
      </c>
      <c r="FQ6" s="109">
        <v>19.401215597967798</v>
      </c>
      <c r="FR6" s="109">
        <v>37.628069757545802</v>
      </c>
      <c r="FT6" s="45">
        <f t="shared" si="0"/>
        <v>-1.4097817865175619E-4</v>
      </c>
      <c r="FU6" s="45">
        <f t="shared" si="1"/>
        <v>-2.0792866160040805E-6</v>
      </c>
      <c r="FV6" s="45">
        <f t="shared" si="2"/>
        <v>-1.3661174345888717E-4</v>
      </c>
      <c r="FW6" s="45">
        <f t="shared" si="3"/>
        <v>3.7179914013025332E-5</v>
      </c>
      <c r="FX6" s="45">
        <f t="shared" si="4"/>
        <v>3.7717102274829236E-5</v>
      </c>
      <c r="FY6" s="45">
        <f t="shared" si="5"/>
        <v>-1.7601355223388508E-5</v>
      </c>
      <c r="FZ6" s="45">
        <f t="shared" si="6"/>
        <v>-2.1108750588011516E-5</v>
      </c>
      <c r="GA6" s="45">
        <f t="shared" si="7"/>
        <v>-1.3070003070930744E-5</v>
      </c>
      <c r="GB6" s="45">
        <f t="shared" si="8"/>
        <v>-2.7061145351506866E-5</v>
      </c>
      <c r="GC6" s="45">
        <f t="shared" si="9"/>
        <v>-3.6684295281307013E-6</v>
      </c>
      <c r="GD6" s="45">
        <f t="shared" si="10"/>
        <v>-1.5944203667021746E-5</v>
      </c>
      <c r="GE6" s="45">
        <f t="shared" si="11"/>
        <v>-2.9229905693660352E-5</v>
      </c>
      <c r="GF6" s="45">
        <f t="shared" si="12"/>
        <v>-8.7426070163037299E-5</v>
      </c>
      <c r="GG6" s="45">
        <f t="shared" si="13"/>
        <v>-2.9530603582449256E-6</v>
      </c>
      <c r="GH6" s="45">
        <f t="shared" si="14"/>
        <v>-2.4863387910613552E-5</v>
      </c>
      <c r="GI6" s="45">
        <f t="shared" si="15"/>
        <v>-6.5751540499032617E-5</v>
      </c>
      <c r="GJ6" s="45">
        <f t="shared" si="16"/>
        <v>2.8454170249816451E-5</v>
      </c>
      <c r="GK6" s="45">
        <f t="shared" si="17"/>
        <v>-1.7379160083846516E-5</v>
      </c>
      <c r="GL6" s="45">
        <f t="shared" si="18"/>
        <v>-5.8516520900716692E-5</v>
      </c>
      <c r="GM6" s="45">
        <f t="shared" si="19"/>
        <v>1.4824442885889116E-5</v>
      </c>
      <c r="GN6" s="45">
        <f t="shared" si="20"/>
        <v>-7.9261311667111795E-5</v>
      </c>
      <c r="GO6" s="45">
        <f t="shared" si="21"/>
        <v>1.6164650818373016E-6</v>
      </c>
      <c r="GP6" s="45">
        <f t="shared" si="22"/>
        <v>-5.1114678997558129E-5</v>
      </c>
      <c r="GQ6" s="45">
        <f t="shared" si="23"/>
        <v>-1.04994784637457E-4</v>
      </c>
      <c r="GR6" s="45">
        <f t="shared" si="24"/>
        <v>-5.7703166293373102E-7</v>
      </c>
      <c r="GS6" s="45">
        <f t="shared" si="25"/>
        <v>6.4587175277342065E-7</v>
      </c>
      <c r="GT6" s="45">
        <f t="shared" si="26"/>
        <v>-7.8188786226637744E-6</v>
      </c>
      <c r="GU6" s="45">
        <f t="shared" si="27"/>
        <v>1.2742253431491205E-7</v>
      </c>
      <c r="GV6" s="45">
        <f t="shared" si="28"/>
        <v>-4.6956179797943077E-5</v>
      </c>
      <c r="GW6" s="45">
        <f t="shared" si="29"/>
        <v>3.4027904891674337E-3</v>
      </c>
      <c r="GX6" s="45">
        <f t="shared" si="30"/>
        <v>-2.1304291873668929E-5</v>
      </c>
      <c r="GY6" s="45">
        <f t="shared" si="31"/>
        <v>-5.7522384568402655E-6</v>
      </c>
      <c r="GZ6" s="45">
        <f t="shared" si="32"/>
        <v>1.4456411841403776E-5</v>
      </c>
      <c r="HA6" s="45">
        <f t="shared" si="33"/>
        <v>-8.3762832470663797E-4</v>
      </c>
      <c r="HB6" s="45">
        <f t="shared" si="34"/>
        <v>-2.2440173671088092E-5</v>
      </c>
      <c r="HC6" s="45">
        <f t="shared" si="35"/>
        <v>-6.9881151621298189E-5</v>
      </c>
      <c r="HD6" s="45">
        <f t="shared" si="36"/>
        <v>-7.2000874528877404E-5</v>
      </c>
      <c r="HE6" s="45">
        <f t="shared" si="37"/>
        <v>-1.7301917115913017E-5</v>
      </c>
      <c r="HF6" s="45">
        <f t="shared" si="47"/>
        <v>1.0165136872104515E-5</v>
      </c>
      <c r="HG6" s="45">
        <f t="shared" si="48"/>
        <v>-9.1004165332597478E-5</v>
      </c>
      <c r="HH6" s="45">
        <f t="shared" si="49"/>
        <v>9.9575779439873214E-6</v>
      </c>
      <c r="HI6" s="45">
        <f t="shared" si="50"/>
        <v>0</v>
      </c>
      <c r="HJ6" s="45">
        <f t="shared" si="51"/>
        <v>3.4689564491414156E-5</v>
      </c>
      <c r="HK6" s="45">
        <f t="shared" si="52"/>
        <v>4.1413339749864227E-6</v>
      </c>
      <c r="HL6" s="45">
        <f t="shared" si="53"/>
        <v>-7.9881384055072714E-5</v>
      </c>
      <c r="HM6" s="45">
        <f t="shared" si="54"/>
        <v>-6.6285350287470006E-6</v>
      </c>
      <c r="HN6" s="45">
        <f t="shared" si="39"/>
        <v>0</v>
      </c>
      <c r="HO6" s="45">
        <f t="shared" si="40"/>
        <v>-2.3042502247569886E-5</v>
      </c>
      <c r="HP6" s="45">
        <f t="shared" si="41"/>
        <v>-1.9999406039747268E-5</v>
      </c>
      <c r="HQ6" s="45">
        <f t="shared" si="42"/>
        <v>-5.3571219393982134E-5</v>
      </c>
      <c r="HR6" s="45">
        <f t="shared" si="43"/>
        <v>0</v>
      </c>
      <c r="HS6" s="45">
        <f t="shared" si="44"/>
        <v>0</v>
      </c>
      <c r="HT6" s="45">
        <f t="shared" si="45"/>
        <v>0</v>
      </c>
      <c r="HU6" s="45">
        <f t="shared" si="46"/>
        <v>0</v>
      </c>
      <c r="HV6" s="45">
        <f t="shared" si="55"/>
        <v>2.3309520080787396E-5</v>
      </c>
    </row>
    <row r="7" spans="1:230" x14ac:dyDescent="0.25">
      <c r="A7" s="22" t="s">
        <v>5</v>
      </c>
      <c r="B7" s="109">
        <v>14748.122083</v>
      </c>
      <c r="D7" s="109">
        <v>15631.408617999999</v>
      </c>
      <c r="E7" s="109">
        <v>476.50319481999998</v>
      </c>
      <c r="F7" s="109">
        <v>441.64084736000001</v>
      </c>
      <c r="G7" s="109">
        <v>444.30951132000001</v>
      </c>
      <c r="H7" s="109">
        <v>17758.656857000002</v>
      </c>
      <c r="I7" s="109">
        <v>228.85375019</v>
      </c>
      <c r="J7" s="109">
        <v>172.88868753</v>
      </c>
      <c r="K7" s="109">
        <v>1.0836821999999999E-3</v>
      </c>
      <c r="L7" s="109">
        <v>289.25023431</v>
      </c>
      <c r="N7" s="109">
        <v>37.742546760000003</v>
      </c>
      <c r="O7" s="109">
        <v>5.9576782999999998E-3</v>
      </c>
      <c r="Q7" s="109">
        <v>0.110959681</v>
      </c>
      <c r="S7" s="109">
        <v>3.0359560000000002E-4</v>
      </c>
      <c r="T7" s="109">
        <v>9.9425527900000005E-2</v>
      </c>
      <c r="W7" s="109">
        <v>0.1031854354</v>
      </c>
      <c r="Y7" s="109">
        <v>833.51726541999994</v>
      </c>
      <c r="Z7" s="109">
        <v>8.9253736700000003E-2</v>
      </c>
      <c r="AA7" s="109">
        <v>7.0504935000000002E-6</v>
      </c>
      <c r="AB7" s="109">
        <v>2.7086906999999999E-3</v>
      </c>
      <c r="AC7" s="109">
        <v>2.0582755000000002E-3</v>
      </c>
      <c r="AD7" s="109">
        <v>2.6815820432000002</v>
      </c>
      <c r="AE7" s="109">
        <v>352.88082168</v>
      </c>
      <c r="AF7" s="109">
        <v>2.0999406220000001</v>
      </c>
      <c r="AG7" s="109">
        <v>1.13750602E-2</v>
      </c>
      <c r="AI7" s="109">
        <v>0.1050795244</v>
      </c>
      <c r="AJ7" s="109">
        <v>395.88677396000003</v>
      </c>
      <c r="AK7" s="109">
        <v>1.2928108919000001</v>
      </c>
      <c r="AL7" s="109">
        <v>0.4191084236</v>
      </c>
      <c r="AM7" s="109">
        <v>244.78042715000001</v>
      </c>
      <c r="AN7" s="109">
        <v>0.28656555630000002</v>
      </c>
      <c r="AS7" s="109">
        <v>4.1477655999999996E-3</v>
      </c>
      <c r="AT7" s="109">
        <v>1.69065017E-2</v>
      </c>
      <c r="AU7" s="109">
        <v>1.9170510534</v>
      </c>
      <c r="AW7" s="109">
        <v>37.453530679000004</v>
      </c>
      <c r="AX7" s="109">
        <v>426.31961352000002</v>
      </c>
      <c r="AY7" s="109">
        <v>0.1291090094</v>
      </c>
      <c r="BD7" s="109">
        <v>8.7862726000000004E-7</v>
      </c>
      <c r="BF7" s="109" t="s">
        <v>5</v>
      </c>
      <c r="BG7" s="109">
        <v>0.20839805144044299</v>
      </c>
      <c r="BH7" s="109">
        <v>1.5484280885586299</v>
      </c>
      <c r="BI7" s="109">
        <v>0</v>
      </c>
      <c r="BJ7" s="109">
        <v>172.8882327295</v>
      </c>
      <c r="BK7" s="109">
        <v>0</v>
      </c>
      <c r="BL7" s="109">
        <v>228.868295690411</v>
      </c>
      <c r="BM7" s="109">
        <v>228.85154697624</v>
      </c>
      <c r="BN7" s="109">
        <v>7.1112241274971399</v>
      </c>
      <c r="BO7" s="109">
        <v>9.9912892461846495E-2</v>
      </c>
      <c r="BP7" s="109">
        <v>4.4431472081218399E-4</v>
      </c>
      <c r="BQ7" s="109">
        <v>6.39367460881738E-4</v>
      </c>
      <c r="BR7" s="109">
        <v>289.25027698593402</v>
      </c>
      <c r="BS7" s="109">
        <v>8.7868447280675796E-7</v>
      </c>
      <c r="BT7" s="109">
        <v>0</v>
      </c>
      <c r="BU7" s="109">
        <v>0</v>
      </c>
      <c r="BV7" s="109">
        <v>0</v>
      </c>
      <c r="BW7" s="109">
        <v>37.743470996735098</v>
      </c>
      <c r="BX7" s="109">
        <v>1.42984176325666E-3</v>
      </c>
      <c r="BY7" s="109">
        <v>4.52781681795884E-3</v>
      </c>
      <c r="BZ7" s="109">
        <v>0</v>
      </c>
      <c r="CA7" s="109">
        <v>0</v>
      </c>
      <c r="CB7" s="109">
        <v>59382.201206545797</v>
      </c>
      <c r="CC7" s="109">
        <v>0.11096244211890501</v>
      </c>
      <c r="CD7" s="109">
        <v>8.8037757458511994E-5</v>
      </c>
      <c r="CE7" s="109">
        <v>2.1554620060957699E-4</v>
      </c>
      <c r="CF7" s="109">
        <v>0</v>
      </c>
      <c r="CG7" s="109">
        <v>9.9427218105285695E-2</v>
      </c>
      <c r="CH7" s="109">
        <v>2.6815961654569298</v>
      </c>
      <c r="CI7" s="109">
        <v>0</v>
      </c>
      <c r="CJ7" s="109">
        <v>1.2927918282023501</v>
      </c>
      <c r="CK7" s="109">
        <v>0</v>
      </c>
      <c r="CL7" s="109">
        <v>0.41910667786890099</v>
      </c>
      <c r="CM7" s="109">
        <v>14748.110269548</v>
      </c>
      <c r="CN7" s="109">
        <v>0</v>
      </c>
      <c r="CO7" s="109">
        <v>0.103186086025397</v>
      </c>
      <c r="CP7" s="109">
        <v>523.16926896050904</v>
      </c>
      <c r="CQ7" s="109">
        <v>10494.3345821485</v>
      </c>
      <c r="CR7" s="109">
        <v>529.76189529447299</v>
      </c>
      <c r="CS7" s="109">
        <v>37.453495790810699</v>
      </c>
      <c r="CT7" s="109">
        <v>4.4312301395382399</v>
      </c>
      <c r="CU7" s="109">
        <v>0.119895737611402</v>
      </c>
      <c r="CV7" s="109">
        <v>833.51593319816595</v>
      </c>
      <c r="CW7" s="109">
        <v>833.51593319816595</v>
      </c>
      <c r="CX7" s="109">
        <v>8.9253321207912101E-2</v>
      </c>
      <c r="CY7" s="109">
        <v>426.323918763275</v>
      </c>
      <c r="CZ7" s="109">
        <v>2.8202181587485401E-6</v>
      </c>
      <c r="DA7" s="109">
        <v>3.5253717474663902E-6</v>
      </c>
      <c r="DB7" s="109">
        <v>0</v>
      </c>
      <c r="DC7" s="109">
        <v>186.73529634290401</v>
      </c>
      <c r="DD7" s="109">
        <v>0.163950519982969</v>
      </c>
      <c r="DE7" s="109">
        <v>3.45908771621056</v>
      </c>
      <c r="DF7" s="109">
        <v>0.86281182476562202</v>
      </c>
      <c r="DG7" s="109">
        <v>7.0425259456450304E-4</v>
      </c>
      <c r="DH7" s="109">
        <v>2.00443382551519E-3</v>
      </c>
      <c r="DI7" s="109">
        <v>6.7923222936887003E-4</v>
      </c>
      <c r="DJ7" s="109">
        <v>1.3790582957169701E-3</v>
      </c>
      <c r="DK7" s="109">
        <v>352.91101731762501</v>
      </c>
      <c r="DL7" s="109">
        <v>0</v>
      </c>
      <c r="DM7" s="109">
        <v>2.0999433827382701</v>
      </c>
      <c r="DN7" s="109">
        <v>0</v>
      </c>
      <c r="DO7" s="109">
        <v>0</v>
      </c>
      <c r="DP7" s="109">
        <v>4.6637681399053204E-3</v>
      </c>
      <c r="DQ7" s="109">
        <v>6.7112109437435499E-3</v>
      </c>
      <c r="DR7" s="109">
        <v>29967.465527097502</v>
      </c>
      <c r="DS7" s="109">
        <v>14068.2863095223</v>
      </c>
      <c r="DT7" s="109">
        <v>1563.1418466028399</v>
      </c>
      <c r="DU7" s="109">
        <v>15631.428156125099</v>
      </c>
      <c r="DV7" s="109">
        <v>8.7213860590177E-4</v>
      </c>
      <c r="DW7" s="109">
        <v>680.25441292258995</v>
      </c>
      <c r="DX7" s="109">
        <v>0.286570016658168</v>
      </c>
      <c r="DY7" s="109">
        <v>0</v>
      </c>
      <c r="DZ7" s="109">
        <v>0</v>
      </c>
      <c r="EA7" s="109">
        <v>0</v>
      </c>
      <c r="EB7" s="109">
        <v>0</v>
      </c>
      <c r="EC7" s="109">
        <v>4.1474645489755603E-3</v>
      </c>
      <c r="ED7" s="109">
        <v>1.6906430038537701E-2</v>
      </c>
      <c r="EE7" s="109">
        <v>1.9170648240127399</v>
      </c>
      <c r="EF7" s="109">
        <v>3.96208481370393</v>
      </c>
      <c r="EG7" s="109">
        <v>9162.2975388350897</v>
      </c>
      <c r="EH7" s="109">
        <v>4.9113678756703498</v>
      </c>
      <c r="EI7" s="109">
        <v>11.848015982484201</v>
      </c>
      <c r="EJ7" s="109">
        <v>35.098932553558498</v>
      </c>
      <c r="EK7" s="109">
        <v>6.8742263150404801</v>
      </c>
      <c r="EL7" s="109">
        <v>4.6443149522974701E-2</v>
      </c>
      <c r="EM7" s="109">
        <v>7.0519282395542304E-7</v>
      </c>
      <c r="EN7" s="109">
        <v>1.6681022090698101</v>
      </c>
      <c r="EO7" s="109">
        <v>476.33419579576298</v>
      </c>
      <c r="EP7" s="109">
        <v>441.59319307856703</v>
      </c>
      <c r="EQ7" s="109">
        <v>34.741002717196601</v>
      </c>
      <c r="ER7" s="109">
        <v>2.0951289318055299E-2</v>
      </c>
      <c r="ES7" s="109">
        <v>6.7455742935564498E-3</v>
      </c>
      <c r="ET7" s="109">
        <v>19.5922509469126</v>
      </c>
      <c r="EU7" s="109">
        <v>3.01325349735721E-2</v>
      </c>
      <c r="EV7" s="109">
        <v>77.971564647894098</v>
      </c>
      <c r="EW7" s="109">
        <v>19.366609560122701</v>
      </c>
      <c r="EX7" s="109">
        <v>10.3296320687621</v>
      </c>
      <c r="EY7" s="109">
        <v>195.36554433108901</v>
      </c>
      <c r="EZ7" s="109">
        <v>0.104995334224551</v>
      </c>
      <c r="FA7" s="109">
        <v>4875.76849333685</v>
      </c>
      <c r="FB7" s="109">
        <v>11.567606074323299</v>
      </c>
      <c r="FC7" s="109">
        <v>41.313450333724603</v>
      </c>
      <c r="FD7" s="109">
        <v>1.6195328181017099</v>
      </c>
      <c r="FE7" s="109">
        <v>0</v>
      </c>
      <c r="FF7" s="109">
        <v>444.30846744599899</v>
      </c>
      <c r="FG7" s="109">
        <v>4923.1875433847399</v>
      </c>
      <c r="FH7" s="109">
        <v>0.12911019038316299</v>
      </c>
      <c r="FI7" s="109">
        <v>0</v>
      </c>
      <c r="FJ7" s="109">
        <v>8.8637885889868401E-2</v>
      </c>
      <c r="FK7" s="109">
        <v>206.40506066569699</v>
      </c>
      <c r="FL7" s="109">
        <v>395.88516928552201</v>
      </c>
      <c r="FM7" s="109">
        <v>0</v>
      </c>
      <c r="FN7" s="109">
        <v>0</v>
      </c>
      <c r="FO7" s="109">
        <v>142.13047476961901</v>
      </c>
      <c r="FP7" s="109">
        <v>17758.836593859</v>
      </c>
      <c r="FQ7" s="109">
        <v>244.778148338542</v>
      </c>
      <c r="FR7" s="109">
        <v>124.693856461794</v>
      </c>
      <c r="FT7" s="45">
        <f t="shared" si="0"/>
        <v>-8.0101398221128849E-7</v>
      </c>
      <c r="FU7" s="45">
        <f t="shared" si="1"/>
        <v>0</v>
      </c>
      <c r="FV7" s="45">
        <f t="shared" si="2"/>
        <v>1.2499273467360244E-6</v>
      </c>
      <c r="FW7" s="45">
        <f t="shared" si="3"/>
        <v>-3.5466503913123937E-4</v>
      </c>
      <c r="FX7" s="45">
        <f t="shared" si="4"/>
        <v>-1.079027941320342E-4</v>
      </c>
      <c r="FY7" s="45">
        <f t="shared" si="5"/>
        <v>-2.3494297880907087E-6</v>
      </c>
      <c r="FZ7" s="45">
        <f t="shared" si="6"/>
        <v>1.0121084068750246E-5</v>
      </c>
      <c r="GA7" s="45">
        <f t="shared" si="7"/>
        <v>-9.6271691338626409E-6</v>
      </c>
      <c r="GB7" s="45">
        <f t="shared" si="8"/>
        <v>-2.6305972154237786E-6</v>
      </c>
      <c r="GC7" s="45">
        <f t="shared" si="9"/>
        <v>-1.6892478263114268E-8</v>
      </c>
      <c r="GD7" s="45">
        <f t="shared" si="10"/>
        <v>1.4753984254339553E-7</v>
      </c>
      <c r="GE7" s="45">
        <f t="shared" si="11"/>
        <v>0</v>
      </c>
      <c r="GF7" s="45">
        <f t="shared" si="12"/>
        <v>2.4487927138889436E-5</v>
      </c>
      <c r="GG7" s="45">
        <f t="shared" si="13"/>
        <v>-3.3098102157248725E-6</v>
      </c>
      <c r="GH7" s="45">
        <f t="shared" si="14"/>
        <v>0</v>
      </c>
      <c r="GI7" s="45">
        <f t="shared" si="15"/>
        <v>2.4883983804899896E-5</v>
      </c>
      <c r="GJ7" s="45">
        <f t="shared" si="16"/>
        <v>0</v>
      </c>
      <c r="GK7" s="45">
        <f t="shared" si="17"/>
        <v>-3.8346840043177511E-5</v>
      </c>
      <c r="GL7" s="45">
        <f t="shared" si="18"/>
        <v>1.699971145629553E-5</v>
      </c>
      <c r="GM7" s="45">
        <f t="shared" si="19"/>
        <v>0</v>
      </c>
      <c r="GN7" s="45">
        <f t="shared" si="20"/>
        <v>0</v>
      </c>
      <c r="GO7" s="45">
        <f t="shared" si="21"/>
        <v>6.3053995409403567E-6</v>
      </c>
      <c r="GP7" s="45">
        <f t="shared" si="22"/>
        <v>0</v>
      </c>
      <c r="GQ7" s="45">
        <f t="shared" si="23"/>
        <v>-1.5983134234412668E-6</v>
      </c>
      <c r="GR7" s="45">
        <f t="shared" si="24"/>
        <v>-4.655178631885944E-6</v>
      </c>
      <c r="GS7" s="45">
        <f t="shared" si="25"/>
        <v>4.1022684490474773E-5</v>
      </c>
      <c r="GT7" s="45">
        <f t="shared" si="26"/>
        <v>-1.5800697757956317E-6</v>
      </c>
      <c r="GU7" s="45">
        <f t="shared" si="27"/>
        <v>7.2998419502151895E-6</v>
      </c>
      <c r="GV7" s="45">
        <f t="shared" si="28"/>
        <v>5.2663900272829526E-6</v>
      </c>
      <c r="GW7" s="45">
        <f t="shared" si="29"/>
        <v>8.5568939341212674E-5</v>
      </c>
      <c r="GX7" s="45">
        <f t="shared" si="30"/>
        <v>1.3146744441573244E-6</v>
      </c>
      <c r="GY7" s="45">
        <f t="shared" si="31"/>
        <v>-7.1310700519064236E-6</v>
      </c>
      <c r="GZ7" s="45">
        <f t="shared" si="32"/>
        <v>0</v>
      </c>
      <c r="HA7" s="45">
        <f t="shared" si="33"/>
        <v>-8.0120438239250755E-4</v>
      </c>
      <c r="HB7" s="45">
        <f t="shared" si="34"/>
        <v>-4.0533672341856675E-6</v>
      </c>
      <c r="HC7" s="45">
        <f t="shared" si="35"/>
        <v>-1.4745929021387975E-5</v>
      </c>
      <c r="HD7" s="45">
        <f t="shared" si="36"/>
        <v>-4.1653448146349891E-6</v>
      </c>
      <c r="HE7" s="45">
        <f t="shared" si="37"/>
        <v>-9.3096146801635397E-6</v>
      </c>
      <c r="HF7" s="45">
        <f t="shared" si="47"/>
        <v>1.5564878855537402E-5</v>
      </c>
      <c r="HG7" s="45">
        <f t="shared" si="48"/>
        <v>0</v>
      </c>
      <c r="HH7" s="45">
        <f t="shared" si="49"/>
        <v>0</v>
      </c>
      <c r="HI7" s="45">
        <f t="shared" si="50"/>
        <v>0</v>
      </c>
      <c r="HJ7" s="45">
        <f t="shared" si="51"/>
        <v>0</v>
      </c>
      <c r="HK7" s="45">
        <f t="shared" si="52"/>
        <v>-7.2581494103550191E-5</v>
      </c>
      <c r="HL7" s="45">
        <f t="shared" si="53"/>
        <v>-4.2386925202226788E-6</v>
      </c>
      <c r="HM7" s="45">
        <f t="shared" si="54"/>
        <v>7.1832269231744876E-6</v>
      </c>
      <c r="HN7" s="45">
        <f t="shared" si="39"/>
        <v>0</v>
      </c>
      <c r="HO7" s="45">
        <f t="shared" si="40"/>
        <v>-9.3150602018409554E-7</v>
      </c>
      <c r="HP7" s="45">
        <f t="shared" si="41"/>
        <v>1.0098628208628342E-5</v>
      </c>
      <c r="HQ7" s="45">
        <f t="shared" si="42"/>
        <v>9.147178562311727E-6</v>
      </c>
      <c r="HR7" s="45">
        <f t="shared" si="43"/>
        <v>0</v>
      </c>
      <c r="HS7" s="45">
        <f t="shared" si="44"/>
        <v>0</v>
      </c>
      <c r="HT7" s="45">
        <f t="shared" si="45"/>
        <v>0</v>
      </c>
      <c r="HU7" s="45">
        <f t="shared" si="46"/>
        <v>0</v>
      </c>
      <c r="HV7" s="45">
        <f t="shared" si="55"/>
        <v>6.5116129856840699E-5</v>
      </c>
    </row>
    <row r="8" spans="1:230" x14ac:dyDescent="0.25">
      <c r="A8" s="22" t="s">
        <v>6</v>
      </c>
      <c r="B8" s="109">
        <v>51.018765850000001</v>
      </c>
      <c r="C8" s="109">
        <v>3.1999999999999999E-6</v>
      </c>
      <c r="D8" s="109">
        <v>136.64415549</v>
      </c>
      <c r="E8" s="109">
        <v>10.66693641</v>
      </c>
      <c r="F8" s="109">
        <v>10.66693641</v>
      </c>
      <c r="G8" s="109">
        <v>7.2544152830000002</v>
      </c>
      <c r="H8" s="109">
        <v>70.343278940999994</v>
      </c>
      <c r="I8" s="109">
        <v>8.4749485900000004E-2</v>
      </c>
      <c r="J8" s="109">
        <v>1.6872767699999999E-2</v>
      </c>
      <c r="L8" s="109">
        <v>2.4821281099999998E-2</v>
      </c>
      <c r="N8" s="109">
        <v>1.0735606000000001E-3</v>
      </c>
      <c r="O8" s="109">
        <v>8.9737190999999994E-3</v>
      </c>
      <c r="P8" s="109">
        <v>2.7187900000000001E-5</v>
      </c>
      <c r="Q8" s="109">
        <v>2.1127800000000001E-5</v>
      </c>
      <c r="S8" s="109">
        <v>6.8889159999999995E-4</v>
      </c>
      <c r="T8" s="109">
        <v>1.9328400000000002E-6</v>
      </c>
      <c r="W8" s="109">
        <v>1.9833599999999999E-5</v>
      </c>
      <c r="X8" s="109">
        <v>3.27919E-5</v>
      </c>
      <c r="Y8" s="109">
        <v>1.496638275</v>
      </c>
      <c r="AA8" s="109">
        <v>9.4433079999999992E-3</v>
      </c>
      <c r="AB8" s="109">
        <v>5.0000000000000003E-10</v>
      </c>
      <c r="AC8" s="109">
        <v>0.1038516957</v>
      </c>
      <c r="AD8" s="109">
        <v>6.9942599999999998E-6</v>
      </c>
      <c r="AE8" s="109">
        <v>1.852118E-3</v>
      </c>
      <c r="AF8" s="109">
        <v>2.7039462000000001E-3</v>
      </c>
      <c r="AG8" s="109">
        <v>0.1489145479</v>
      </c>
      <c r="AH8" s="109">
        <v>2.03112E-7</v>
      </c>
      <c r="AI8" s="109">
        <v>2.20311E-6</v>
      </c>
      <c r="AJ8" s="109">
        <v>0.26573460640000002</v>
      </c>
      <c r="AK8" s="109">
        <v>6.0032700000000002E-6</v>
      </c>
      <c r="AL8" s="109">
        <v>1.10247E-5</v>
      </c>
      <c r="AM8" s="109">
        <v>0.1306973323</v>
      </c>
      <c r="AN8" s="109">
        <v>8.0174439999999992E-6</v>
      </c>
      <c r="AS8" s="109">
        <v>3.8848394999999999E-3</v>
      </c>
      <c r="AT8" s="109">
        <v>4.7418469999999998E-7</v>
      </c>
      <c r="AU8" s="109">
        <v>1.5882703E-3</v>
      </c>
      <c r="AW8" s="109">
        <v>6.5364293399999995E-2</v>
      </c>
      <c r="AX8" s="109">
        <v>1.57248E-4</v>
      </c>
      <c r="AY8" s="109">
        <v>1.7458299999999999E-5</v>
      </c>
      <c r="BF8" s="109" t="s">
        <v>6</v>
      </c>
      <c r="BG8" s="109">
        <v>2.81361047746598E-2</v>
      </c>
      <c r="BH8" s="109">
        <v>5.66596837739822E-2</v>
      </c>
      <c r="BI8" s="109">
        <v>0</v>
      </c>
      <c r="BJ8" s="109">
        <v>1.6874219937895899E-2</v>
      </c>
      <c r="BK8" s="109">
        <v>0</v>
      </c>
      <c r="BL8" s="109">
        <v>8.6985438397129605E-2</v>
      </c>
      <c r="BM8" s="109">
        <v>8.4750406960432498E-2</v>
      </c>
      <c r="BN8" s="109">
        <v>9.4473956422063701E-2</v>
      </c>
      <c r="BO8" s="109">
        <v>1.3489446365405E-2</v>
      </c>
      <c r="BP8" s="109">
        <v>0</v>
      </c>
      <c r="BQ8" s="109">
        <v>0</v>
      </c>
      <c r="BR8" s="109">
        <v>2.4823857454752699E-2</v>
      </c>
      <c r="BS8" s="109">
        <v>0</v>
      </c>
      <c r="BT8" s="109">
        <v>0</v>
      </c>
      <c r="BU8" s="109">
        <v>0</v>
      </c>
      <c r="BV8" s="109">
        <v>3.2795251267382098E-5</v>
      </c>
      <c r="BW8" s="109">
        <v>1.0736737354122899E-3</v>
      </c>
      <c r="BX8" s="109">
        <v>2.15366435732513E-3</v>
      </c>
      <c r="BY8" s="109">
        <v>6.8200444231330702E-3</v>
      </c>
      <c r="BZ8" s="109">
        <v>2.7185610552125301E-5</v>
      </c>
      <c r="CA8" s="109">
        <v>0</v>
      </c>
      <c r="CB8" s="109">
        <v>463.95143910933302</v>
      </c>
      <c r="CC8" s="109">
        <v>2.11253880740091E-5</v>
      </c>
      <c r="CD8" s="109">
        <v>1.99763554291573E-4</v>
      </c>
      <c r="CE8" s="109">
        <v>4.8916924331861397E-4</v>
      </c>
      <c r="CF8" s="109">
        <v>0</v>
      </c>
      <c r="CG8" s="109">
        <v>1.9326488448552302E-6</v>
      </c>
      <c r="CH8" s="109">
        <v>6.9948107772946302E-6</v>
      </c>
      <c r="CI8" s="109">
        <v>0</v>
      </c>
      <c r="CJ8" s="109">
        <v>6.0030402536417903E-6</v>
      </c>
      <c r="CK8" s="109">
        <v>2.0309758186037001E-7</v>
      </c>
      <c r="CL8" s="109">
        <v>1.10242122610051E-5</v>
      </c>
      <c r="CM8" s="109">
        <v>51.019270578768101</v>
      </c>
      <c r="CN8" s="109">
        <v>0</v>
      </c>
      <c r="CO8" s="109">
        <v>1.98340075414606E-5</v>
      </c>
      <c r="CP8" s="109">
        <v>1.6968823328246201</v>
      </c>
      <c r="CQ8" s="109">
        <v>35.716973476419703</v>
      </c>
      <c r="CR8" s="109">
        <v>0.83904126665536904</v>
      </c>
      <c r="CS8" s="109">
        <v>6.53677384703783E-2</v>
      </c>
      <c r="CT8" s="109">
        <v>5.2421597404278299E-2</v>
      </c>
      <c r="CU8" s="109">
        <v>1.6188313381504199E-2</v>
      </c>
      <c r="CV8" s="109">
        <v>1.4966402332908899</v>
      </c>
      <c r="CW8" s="109">
        <v>1.4966402332908899</v>
      </c>
      <c r="CX8" s="109">
        <v>0</v>
      </c>
      <c r="CY8" s="109">
        <v>1.57237303444169E-4</v>
      </c>
      <c r="CZ8" s="109">
        <v>3.7770447924072798E-3</v>
      </c>
      <c r="DA8" s="109">
        <v>4.7221130513621897E-3</v>
      </c>
      <c r="DB8" s="109">
        <v>0</v>
      </c>
      <c r="DC8" s="109">
        <v>0.84039761670992497</v>
      </c>
      <c r="DD8" s="109">
        <v>1.54161186114188E-2</v>
      </c>
      <c r="DE8" s="109">
        <v>0.427076353411595</v>
      </c>
      <c r="DF8" s="109">
        <v>3.69654221244839E-2</v>
      </c>
      <c r="DG8" s="109">
        <v>1.3000303135523601E-10</v>
      </c>
      <c r="DH8" s="109">
        <v>3.7002364457084498E-10</v>
      </c>
      <c r="DI8" s="109">
        <v>3.42708157652519E-2</v>
      </c>
      <c r="DJ8" s="109">
        <v>6.9580482481522404E-2</v>
      </c>
      <c r="DK8" s="109">
        <v>5.7064665654745E-3</v>
      </c>
      <c r="DL8" s="109">
        <v>0</v>
      </c>
      <c r="DM8" s="109">
        <v>2.70368851749368E-3</v>
      </c>
      <c r="DN8" s="109">
        <v>3.2000611782602302E-6</v>
      </c>
      <c r="DO8" s="109">
        <v>0</v>
      </c>
      <c r="DP8" s="109">
        <v>6.1054823437336599E-2</v>
      </c>
      <c r="DQ8" s="109">
        <v>8.7859752972106103E-2</v>
      </c>
      <c r="DR8" s="109">
        <v>107.89428727326801</v>
      </c>
      <c r="DS8" s="109">
        <v>122.980084877945</v>
      </c>
      <c r="DT8" s="109">
        <v>13.6643284335609</v>
      </c>
      <c r="DU8" s="109">
        <v>136.64441331150601</v>
      </c>
      <c r="DV8" s="109">
        <v>1.1504151341788E-4</v>
      </c>
      <c r="DW8" s="109">
        <v>5.8003918762435198</v>
      </c>
      <c r="DX8" s="109">
        <v>8.0172191559604195E-6</v>
      </c>
      <c r="DY8" s="109">
        <v>0</v>
      </c>
      <c r="DZ8" s="109">
        <v>0</v>
      </c>
      <c r="EA8" s="109">
        <v>0</v>
      </c>
      <c r="EB8" s="109">
        <v>0</v>
      </c>
      <c r="EC8" s="109">
        <v>3.8844817760434599E-3</v>
      </c>
      <c r="ED8" s="109">
        <v>4.7414718497329797E-7</v>
      </c>
      <c r="EE8" s="109">
        <v>1.58822687764899E-3</v>
      </c>
      <c r="EF8" s="109">
        <v>8.5386547396616996E-2</v>
      </c>
      <c r="EG8" s="109">
        <v>26.566547239537702</v>
      </c>
      <c r="EH8" s="109">
        <v>0.115203420471017</v>
      </c>
      <c r="EI8" s="109">
        <v>0.30187833793548202</v>
      </c>
      <c r="EJ8" s="109">
        <v>0.72961777366248204</v>
      </c>
      <c r="EK8" s="109">
        <v>0.17066929016683399</v>
      </c>
      <c r="EL8" s="109">
        <v>0</v>
      </c>
      <c r="EM8" s="109">
        <v>9.4434045977391599E-4</v>
      </c>
      <c r="EN8" s="109">
        <v>4.0182449004337602E-2</v>
      </c>
      <c r="EO8" s="109">
        <v>10.6677290684921</v>
      </c>
      <c r="EP8" s="109">
        <v>10.6677290684921</v>
      </c>
      <c r="EQ8" s="109">
        <v>0</v>
      </c>
      <c r="ER8" s="109">
        <v>0</v>
      </c>
      <c r="ES8" s="109">
        <v>0</v>
      </c>
      <c r="ET8" s="109">
        <v>0.317875516019333</v>
      </c>
      <c r="EU8" s="109">
        <v>0</v>
      </c>
      <c r="EV8" s="109">
        <v>1.95952154191261</v>
      </c>
      <c r="EW8" s="109">
        <v>0.48747940056328098</v>
      </c>
      <c r="EX8" s="109">
        <v>0.26134222898306397</v>
      </c>
      <c r="EY8" s="109">
        <v>4.8972045393167001</v>
      </c>
      <c r="EZ8" s="109">
        <v>2.2012752746132301E-6</v>
      </c>
      <c r="FA8" s="109">
        <v>10.2618789333244</v>
      </c>
      <c r="FB8" s="109">
        <v>0.266669257097505</v>
      </c>
      <c r="FC8" s="109">
        <v>1.0346987659628299</v>
      </c>
      <c r="FD8" s="109">
        <v>0</v>
      </c>
      <c r="FE8" s="109">
        <v>0</v>
      </c>
      <c r="FF8" s="109">
        <v>7.2543887299723799</v>
      </c>
      <c r="FG8" s="109">
        <v>9.6664487599993993</v>
      </c>
      <c r="FH8" s="109">
        <v>1.7458914598455599E-5</v>
      </c>
      <c r="FI8" s="109">
        <v>0</v>
      </c>
      <c r="FJ8" s="109">
        <v>1.19656486857696E-2</v>
      </c>
      <c r="FK8" s="109">
        <v>3.07206943429621</v>
      </c>
      <c r="FL8" s="109">
        <v>0.26573440344714599</v>
      </c>
      <c r="FM8" s="109">
        <v>0</v>
      </c>
      <c r="FN8" s="109">
        <v>0</v>
      </c>
      <c r="FO8" s="109">
        <v>3.4821780224540699</v>
      </c>
      <c r="FP8" s="109">
        <v>70.3432954689506</v>
      </c>
      <c r="FQ8" s="109">
        <v>0.13069447073364299</v>
      </c>
      <c r="FR8" s="109">
        <v>1.6813783645590601</v>
      </c>
      <c r="FT8" s="45">
        <f t="shared" si="0"/>
        <v>9.8930023039646447E-6</v>
      </c>
      <c r="FU8" s="45">
        <f t="shared" si="1"/>
        <v>1.9118206321978961E-5</v>
      </c>
      <c r="FV8" s="45">
        <f t="shared" si="2"/>
        <v>1.8868096120659688E-6</v>
      </c>
      <c r="FW8" s="45">
        <f t="shared" si="3"/>
        <v>7.4309854454314563E-5</v>
      </c>
      <c r="FX8" s="45">
        <f t="shared" si="4"/>
        <v>7.4309854454314563E-5</v>
      </c>
      <c r="FY8" s="45">
        <f t="shared" si="5"/>
        <v>-3.6602574548562906E-6</v>
      </c>
      <c r="FZ8" s="45">
        <f t="shared" si="6"/>
        <v>2.349613332671417E-7</v>
      </c>
      <c r="GA8" s="45">
        <f t="shared" si="7"/>
        <v>1.086803563127328E-5</v>
      </c>
      <c r="GB8" s="45">
        <f t="shared" si="8"/>
        <v>8.606992769182171E-5</v>
      </c>
      <c r="GC8" s="45">
        <f t="shared" si="9"/>
        <v>0</v>
      </c>
      <c r="GD8" s="45">
        <f t="shared" si="10"/>
        <v>1.0379620384300388E-4</v>
      </c>
      <c r="GE8" s="45">
        <f t="shared" si="11"/>
        <v>0</v>
      </c>
      <c r="GF8" s="45">
        <f t="shared" si="12"/>
        <v>1.0538334984520121E-4</v>
      </c>
      <c r="GG8" s="45">
        <f t="shared" si="13"/>
        <v>-1.1499737939436228E-6</v>
      </c>
      <c r="GH8" s="45">
        <f t="shared" si="14"/>
        <v>-8.4208338073183669E-5</v>
      </c>
      <c r="GI8" s="45">
        <f t="shared" si="15"/>
        <v>-1.1415888028572685E-4</v>
      </c>
      <c r="GJ8" s="45">
        <f t="shared" si="16"/>
        <v>0</v>
      </c>
      <c r="GK8" s="45">
        <f t="shared" si="17"/>
        <v>5.9802747176766152E-5</v>
      </c>
      <c r="GL8" s="45">
        <f t="shared" si="18"/>
        <v>-9.8898586934258452E-5</v>
      </c>
      <c r="GM8" s="45">
        <f t="shared" si="19"/>
        <v>0</v>
      </c>
      <c r="GN8" s="45">
        <f t="shared" si="20"/>
        <v>0</v>
      </c>
      <c r="GO8" s="45">
        <f t="shared" si="21"/>
        <v>2.0548032661775832E-5</v>
      </c>
      <c r="GP8" s="45">
        <f t="shared" si="22"/>
        <v>1.0219802396621112E-4</v>
      </c>
      <c r="GQ8" s="45">
        <f t="shared" si="23"/>
        <v>1.3084597144168694E-6</v>
      </c>
      <c r="GR8" s="45">
        <f t="shared" si="24"/>
        <v>0</v>
      </c>
      <c r="GS8" s="45">
        <f t="shared" si="25"/>
        <v>2.0152211850495428E-5</v>
      </c>
      <c r="GT8" s="45">
        <f t="shared" si="26"/>
        <v>5.3351852161872301E-5</v>
      </c>
      <c r="GU8" s="45">
        <f t="shared" si="27"/>
        <v>-3.8271231202659143E-6</v>
      </c>
      <c r="GV8" s="45">
        <f t="shared" si="28"/>
        <v>7.8747043236933331E-5</v>
      </c>
      <c r="GW8" s="45">
        <f t="shared" si="29"/>
        <v>2.0810491369742641</v>
      </c>
      <c r="GX8" s="45">
        <f t="shared" si="30"/>
        <v>-9.529868098712839E-5</v>
      </c>
      <c r="GY8" s="45">
        <f t="shared" si="31"/>
        <v>1.9144833797330598E-7</v>
      </c>
      <c r="GZ8" s="45">
        <f t="shared" si="32"/>
        <v>-7.0986153599935723E-5</v>
      </c>
      <c r="HA8" s="45">
        <f t="shared" si="33"/>
        <v>-8.3278882433008477E-4</v>
      </c>
      <c r="HB8" s="45">
        <f t="shared" si="34"/>
        <v>-7.637426557725485E-7</v>
      </c>
      <c r="HC8" s="45">
        <f t="shared" si="35"/>
        <v>-3.8270202441326707E-5</v>
      </c>
      <c r="HD8" s="45">
        <f t="shared" si="36"/>
        <v>-4.4240568441766114E-5</v>
      </c>
      <c r="HE8" s="45">
        <f t="shared" si="37"/>
        <v>-2.1894604171731339E-5</v>
      </c>
      <c r="HF8" s="45">
        <f t="shared" si="47"/>
        <v>-2.8044354233052272E-5</v>
      </c>
      <c r="HG8" s="45">
        <f t="shared" si="48"/>
        <v>0</v>
      </c>
      <c r="HH8" s="45">
        <f t="shared" si="49"/>
        <v>0</v>
      </c>
      <c r="HI8" s="45">
        <f t="shared" si="50"/>
        <v>0</v>
      </c>
      <c r="HJ8" s="45">
        <f t="shared" si="51"/>
        <v>0</v>
      </c>
      <c r="HK8" s="45">
        <f t="shared" si="52"/>
        <v>-9.2082042653239695E-5</v>
      </c>
      <c r="HL8" s="45">
        <f t="shared" si="53"/>
        <v>-7.9114797887834147E-5</v>
      </c>
      <c r="HM8" s="45">
        <f t="shared" si="54"/>
        <v>-2.7339396203521692E-5</v>
      </c>
      <c r="HN8" s="45">
        <f t="shared" si="39"/>
        <v>0</v>
      </c>
      <c r="HO8" s="45">
        <f t="shared" si="40"/>
        <v>5.2705692957205659E-5</v>
      </c>
      <c r="HP8" s="45">
        <f t="shared" si="41"/>
        <v>-6.8023477761208019E-5</v>
      </c>
      <c r="HQ8" s="45">
        <f t="shared" si="42"/>
        <v>3.5203797368624614E-5</v>
      </c>
      <c r="HR8" s="45">
        <f t="shared" si="43"/>
        <v>0</v>
      </c>
      <c r="HS8" s="45">
        <f t="shared" si="44"/>
        <v>0</v>
      </c>
      <c r="HT8" s="45">
        <f t="shared" si="45"/>
        <v>0</v>
      </c>
      <c r="HU8" s="45">
        <f t="shared" si="46"/>
        <v>0</v>
      </c>
      <c r="HV8" s="45">
        <f t="shared" si="55"/>
        <v>0</v>
      </c>
    </row>
    <row r="9" spans="1:230" x14ac:dyDescent="0.25">
      <c r="A9" s="22" t="s">
        <v>7</v>
      </c>
      <c r="B9" s="109">
        <v>4.9956579999999997</v>
      </c>
      <c r="D9" s="109">
        <v>10.8200097</v>
      </c>
      <c r="E9" s="109">
        <v>0.22974934999999999</v>
      </c>
      <c r="F9" s="109">
        <v>0.22974934999999999</v>
      </c>
      <c r="G9" s="109">
        <v>1.18597982E-2</v>
      </c>
      <c r="H9" s="109">
        <v>3.7100433499999999</v>
      </c>
      <c r="I9" s="109">
        <v>0.2672926685</v>
      </c>
      <c r="J9" s="109">
        <v>0.17261982140000001</v>
      </c>
      <c r="L9" s="109">
        <v>2.7059588400000001E-2</v>
      </c>
      <c r="N9" s="109">
        <v>1.3734927500000001E-2</v>
      </c>
      <c r="Y9" s="109">
        <v>1.7142018556</v>
      </c>
      <c r="AD9" s="109">
        <v>9.5220760000000004E-4</v>
      </c>
      <c r="AE9" s="109">
        <v>0.1000901065</v>
      </c>
      <c r="AF9" s="109">
        <v>2.1546762E-3</v>
      </c>
      <c r="AJ9" s="109">
        <v>1.6869945800000001E-2</v>
      </c>
      <c r="AK9" s="109">
        <v>2.2918139999999999E-4</v>
      </c>
      <c r="AL9" s="109">
        <v>4.3143499999999998E-4</v>
      </c>
      <c r="AM9" s="109">
        <v>7.0959578000000002E-3</v>
      </c>
      <c r="AN9" s="109">
        <v>3.4083699999999998E-4</v>
      </c>
      <c r="AS9" s="109">
        <v>4.8240708000000001E-6</v>
      </c>
      <c r="AT9" s="109">
        <v>2.0065299999999999E-5</v>
      </c>
      <c r="AU9" s="109">
        <v>1.6161627E-3</v>
      </c>
      <c r="AW9" s="109">
        <v>1.1491266999999999E-3</v>
      </c>
      <c r="AX9" s="109">
        <v>3.2133189999999999E-2</v>
      </c>
      <c r="BF9" s="109" t="s">
        <v>7</v>
      </c>
      <c r="BG9" s="109">
        <v>0</v>
      </c>
      <c r="BH9" s="109">
        <v>0</v>
      </c>
      <c r="BI9" s="109">
        <v>0</v>
      </c>
      <c r="BJ9" s="109">
        <v>0.172619696982589</v>
      </c>
      <c r="BK9" s="109">
        <v>0</v>
      </c>
      <c r="BL9" s="109">
        <v>0.26728565481109101</v>
      </c>
      <c r="BM9" s="109">
        <v>0.26728565481109101</v>
      </c>
      <c r="BN9" s="109">
        <v>4.8141761272507801E-3</v>
      </c>
      <c r="BO9" s="109">
        <v>0</v>
      </c>
      <c r="BP9" s="109">
        <v>0</v>
      </c>
      <c r="BQ9" s="109">
        <v>0</v>
      </c>
      <c r="BR9" s="109">
        <v>2.7059315163941101E-2</v>
      </c>
      <c r="BS9" s="109">
        <v>0</v>
      </c>
      <c r="BT9" s="109">
        <v>0</v>
      </c>
      <c r="BU9" s="109">
        <v>0</v>
      </c>
      <c r="BV9" s="109">
        <v>0</v>
      </c>
      <c r="BW9" s="109">
        <v>1.37345797997101E-2</v>
      </c>
      <c r="BX9" s="109">
        <v>0</v>
      </c>
      <c r="BY9" s="109">
        <v>0</v>
      </c>
      <c r="BZ9" s="109">
        <v>0</v>
      </c>
      <c r="CA9" s="109">
        <v>0</v>
      </c>
      <c r="CB9" s="109">
        <v>30.5755001050501</v>
      </c>
      <c r="CC9" s="109">
        <v>0</v>
      </c>
      <c r="CD9" s="109">
        <v>0</v>
      </c>
      <c r="CE9" s="109">
        <v>0</v>
      </c>
      <c r="CF9" s="109">
        <v>0</v>
      </c>
      <c r="CG9" s="109">
        <v>0</v>
      </c>
      <c r="CH9" s="109">
        <v>9.5200502323120203E-4</v>
      </c>
      <c r="CI9" s="109">
        <v>0</v>
      </c>
      <c r="CJ9" s="109">
        <v>2.2920821938193301E-4</v>
      </c>
      <c r="CK9" s="109">
        <v>0</v>
      </c>
      <c r="CL9" s="109">
        <v>4.3149581535188302E-4</v>
      </c>
      <c r="CM9" s="109">
        <v>4.9956145438912696</v>
      </c>
      <c r="CN9" s="109">
        <v>0</v>
      </c>
      <c r="CO9" s="109">
        <v>0</v>
      </c>
      <c r="CP9" s="109">
        <v>0.25208370416673298</v>
      </c>
      <c r="CQ9" s="109">
        <v>5.5733859428231201</v>
      </c>
      <c r="CR9" s="109">
        <v>0.12789402469452099</v>
      </c>
      <c r="CS9" s="109">
        <v>1.1491519680688E-3</v>
      </c>
      <c r="CT9" s="109">
        <v>0</v>
      </c>
      <c r="CU9" s="109">
        <v>0</v>
      </c>
      <c r="CV9" s="109">
        <v>1.7141761763807699</v>
      </c>
      <c r="CW9" s="109">
        <v>1.7141761763807699</v>
      </c>
      <c r="CX9" s="109">
        <v>0</v>
      </c>
      <c r="CY9" s="109">
        <v>3.2132925184775001E-2</v>
      </c>
      <c r="CZ9" s="109">
        <v>0</v>
      </c>
      <c r="DA9" s="109">
        <v>0</v>
      </c>
      <c r="DB9" s="109">
        <v>0</v>
      </c>
      <c r="DC9" s="109">
        <v>0.12458512408163699</v>
      </c>
      <c r="DD9" s="109">
        <v>0</v>
      </c>
      <c r="DE9" s="109">
        <v>0</v>
      </c>
      <c r="DF9" s="109">
        <v>0</v>
      </c>
      <c r="DG9" s="109">
        <v>0</v>
      </c>
      <c r="DH9" s="109">
        <v>0</v>
      </c>
      <c r="DI9" s="109">
        <v>0</v>
      </c>
      <c r="DJ9" s="109">
        <v>0</v>
      </c>
      <c r="DK9" s="109">
        <v>0.100090062174748</v>
      </c>
      <c r="DL9" s="109">
        <v>0</v>
      </c>
      <c r="DM9" s="109">
        <v>2.1547926663387398E-3</v>
      </c>
      <c r="DN9" s="109">
        <v>0</v>
      </c>
      <c r="DO9" s="109">
        <v>0</v>
      </c>
      <c r="DP9" s="109">
        <v>0</v>
      </c>
      <c r="DQ9" s="109">
        <v>0</v>
      </c>
      <c r="DR9" s="109">
        <v>11.392155403804001</v>
      </c>
      <c r="DS9" s="109">
        <v>9.7380648930482501</v>
      </c>
      <c r="DT9" s="109">
        <v>1.0820030974938999</v>
      </c>
      <c r="DU9" s="109">
        <v>10.8200679905421</v>
      </c>
      <c r="DV9" s="109">
        <v>0</v>
      </c>
      <c r="DW9" s="109">
        <v>0.47948992460192502</v>
      </c>
      <c r="DX9" s="109">
        <v>3.4080653334215199E-4</v>
      </c>
      <c r="DY9" s="109">
        <v>0</v>
      </c>
      <c r="DZ9" s="109">
        <v>0</v>
      </c>
      <c r="EA9" s="109">
        <v>0</v>
      </c>
      <c r="EB9" s="109">
        <v>0</v>
      </c>
      <c r="EC9" s="109">
        <v>4.8236223482531104E-6</v>
      </c>
      <c r="ED9" s="109">
        <v>2.0068167000115801E-5</v>
      </c>
      <c r="EE9" s="109">
        <v>1.6160642206385499E-3</v>
      </c>
      <c r="EF9" s="109">
        <v>1.8115516680721E-3</v>
      </c>
      <c r="EG9" s="109">
        <v>1.1171610927759901</v>
      </c>
      <c r="EH9" s="109">
        <v>2.4461680914036202E-3</v>
      </c>
      <c r="EI9" s="109">
        <v>6.4053891984545497E-3</v>
      </c>
      <c r="EJ9" s="109">
        <v>1.8132576045679701E-2</v>
      </c>
      <c r="EK9" s="109">
        <v>3.6218560712533801E-3</v>
      </c>
      <c r="EL9" s="109">
        <v>0</v>
      </c>
      <c r="EM9" s="109">
        <v>0</v>
      </c>
      <c r="EN9" s="109">
        <v>8.5260613876993196E-4</v>
      </c>
      <c r="EO9" s="109">
        <v>0.22976584101699099</v>
      </c>
      <c r="EP9" s="109">
        <v>0.22976584101699099</v>
      </c>
      <c r="EQ9" s="109">
        <v>0</v>
      </c>
      <c r="ER9" s="109">
        <v>0</v>
      </c>
      <c r="ES9" s="109">
        <v>0</v>
      </c>
      <c r="ET9" s="109">
        <v>6.7582444595093299E-3</v>
      </c>
      <c r="EU9" s="109">
        <v>0</v>
      </c>
      <c r="EV9" s="109">
        <v>4.1724229346825702E-2</v>
      </c>
      <c r="EW9" s="109">
        <v>1.03421997718216E-2</v>
      </c>
      <c r="EX9" s="109">
        <v>5.5484779840936698E-3</v>
      </c>
      <c r="EY9" s="109">
        <v>0.104502692394604</v>
      </c>
      <c r="EZ9" s="109">
        <v>0</v>
      </c>
      <c r="FA9" s="109">
        <v>1.15844511019913</v>
      </c>
      <c r="FB9" s="109">
        <v>5.6579154196773097E-3</v>
      </c>
      <c r="FC9" s="109">
        <v>2.1961920666677601E-2</v>
      </c>
      <c r="FD9" s="109">
        <v>1.37601481505976E-8</v>
      </c>
      <c r="FE9" s="109">
        <v>0</v>
      </c>
      <c r="FF9" s="109">
        <v>1.18591555195467E-2</v>
      </c>
      <c r="FG9" s="109">
        <v>0.261708557722515</v>
      </c>
      <c r="FH9" s="109">
        <v>0</v>
      </c>
      <c r="FI9" s="109">
        <v>0</v>
      </c>
      <c r="FJ9" s="109">
        <v>0</v>
      </c>
      <c r="FK9" s="109">
        <v>2.2043233308972399E-2</v>
      </c>
      <c r="FL9" s="109">
        <v>1.68674358372327E-2</v>
      </c>
      <c r="FM9" s="109">
        <v>0</v>
      </c>
      <c r="FN9" s="109">
        <v>0</v>
      </c>
      <c r="FO9" s="109">
        <v>4.7335986309297601E-3</v>
      </c>
      <c r="FP9" s="109">
        <v>3.7100417224711801</v>
      </c>
      <c r="FQ9" s="109">
        <v>7.0940738305857896E-3</v>
      </c>
      <c r="FR9" s="109">
        <v>4.0191208746837799E-2</v>
      </c>
      <c r="FT9" s="45">
        <f t="shared" si="0"/>
        <v>-8.6987757628991589E-6</v>
      </c>
      <c r="FU9" s="45">
        <f t="shared" si="1"/>
        <v>0</v>
      </c>
      <c r="FV9" s="45">
        <f t="shared" si="2"/>
        <v>5.387291113040857E-6</v>
      </c>
      <c r="FW9" s="45">
        <f t="shared" si="3"/>
        <v>7.1778296613240943E-5</v>
      </c>
      <c r="FX9" s="45">
        <f t="shared" si="4"/>
        <v>7.1778296613240943E-5</v>
      </c>
      <c r="FY9" s="45">
        <f t="shared" si="5"/>
        <v>-5.418983042223768E-5</v>
      </c>
      <c r="FZ9" s="45">
        <f t="shared" si="6"/>
        <v>-4.3868188756184905E-7</v>
      </c>
      <c r="GA9" s="45">
        <f t="shared" si="7"/>
        <v>-2.6239735449330407E-5</v>
      </c>
      <c r="GB9" s="45">
        <f t="shared" si="8"/>
        <v>-7.2075970189050446E-7</v>
      </c>
      <c r="GC9" s="45">
        <f t="shared" si="9"/>
        <v>0</v>
      </c>
      <c r="GD9" s="45">
        <f t="shared" si="10"/>
        <v>-1.00975689231158E-5</v>
      </c>
      <c r="GE9" s="45">
        <f t="shared" si="11"/>
        <v>0</v>
      </c>
      <c r="GF9" s="45">
        <f t="shared" si="12"/>
        <v>-2.5315043701557307E-5</v>
      </c>
      <c r="GG9" s="45">
        <f t="shared" si="13"/>
        <v>0</v>
      </c>
      <c r="GH9" s="45">
        <f t="shared" si="14"/>
        <v>0</v>
      </c>
      <c r="GI9" s="45">
        <f t="shared" si="15"/>
        <v>0</v>
      </c>
      <c r="GJ9" s="45">
        <f t="shared" si="16"/>
        <v>0</v>
      </c>
      <c r="GK9" s="45">
        <f t="shared" si="17"/>
        <v>0</v>
      </c>
      <c r="GL9" s="45">
        <f t="shared" si="18"/>
        <v>0</v>
      </c>
      <c r="GM9" s="45">
        <f t="shared" si="19"/>
        <v>0</v>
      </c>
      <c r="GN9" s="45">
        <f t="shared" si="20"/>
        <v>0</v>
      </c>
      <c r="GO9" s="45">
        <f t="shared" si="21"/>
        <v>0</v>
      </c>
      <c r="GP9" s="45">
        <f t="shared" si="22"/>
        <v>0</v>
      </c>
      <c r="GQ9" s="45">
        <f t="shared" si="23"/>
        <v>-1.4980277349627855E-5</v>
      </c>
      <c r="GR9" s="45">
        <f t="shared" si="24"/>
        <v>0</v>
      </c>
      <c r="GS9" s="45">
        <f t="shared" si="25"/>
        <v>0</v>
      </c>
      <c r="GT9" s="45">
        <f t="shared" si="26"/>
        <v>0</v>
      </c>
      <c r="GU9" s="45">
        <f t="shared" si="27"/>
        <v>0</v>
      </c>
      <c r="GV9" s="45">
        <f t="shared" si="28"/>
        <v>-2.1274433096103653E-4</v>
      </c>
      <c r="GW9" s="45">
        <f t="shared" si="29"/>
        <v>-4.4285348019488798E-7</v>
      </c>
      <c r="GX9" s="45">
        <f t="shared" si="30"/>
        <v>5.4052826471026711E-5</v>
      </c>
      <c r="GY9" s="45">
        <f t="shared" si="31"/>
        <v>0</v>
      </c>
      <c r="GZ9" s="45">
        <f t="shared" si="32"/>
        <v>0</v>
      </c>
      <c r="HA9" s="45">
        <f t="shared" si="33"/>
        <v>0</v>
      </c>
      <c r="HB9" s="45">
        <f t="shared" si="34"/>
        <v>-1.4878309610817739E-4</v>
      </c>
      <c r="HC9" s="45">
        <f t="shared" si="35"/>
        <v>1.1702250676983629E-4</v>
      </c>
      <c r="HD9" s="45">
        <f t="shared" si="36"/>
        <v>1.4096063574591403E-4</v>
      </c>
      <c r="HE9" s="45">
        <f t="shared" si="37"/>
        <v>-2.6549895973319209E-4</v>
      </c>
      <c r="HF9" s="45">
        <f t="shared" si="47"/>
        <v>-8.9387765553569827E-5</v>
      </c>
      <c r="HG9" s="45">
        <f t="shared" si="48"/>
        <v>0</v>
      </c>
      <c r="HH9" s="45">
        <f t="shared" si="49"/>
        <v>0</v>
      </c>
      <c r="HI9" s="45">
        <f t="shared" si="50"/>
        <v>0</v>
      </c>
      <c r="HJ9" s="45">
        <f t="shared" si="51"/>
        <v>0</v>
      </c>
      <c r="HK9" s="45">
        <f t="shared" si="52"/>
        <v>-9.2961269741241096E-5</v>
      </c>
      <c r="HL9" s="45">
        <f t="shared" si="53"/>
        <v>1.4288349119137334E-4</v>
      </c>
      <c r="HM9" s="45">
        <f t="shared" si="54"/>
        <v>-6.093406403333151E-5</v>
      </c>
      <c r="HN9" s="45">
        <f t="shared" si="39"/>
        <v>0</v>
      </c>
      <c r="HO9" s="45">
        <f t="shared" si="40"/>
        <v>2.1988931942911185E-5</v>
      </c>
      <c r="HP9" s="45">
        <f t="shared" si="41"/>
        <v>-8.2411744678458045E-6</v>
      </c>
      <c r="HQ9" s="45">
        <f t="shared" si="42"/>
        <v>0</v>
      </c>
      <c r="HR9" s="45">
        <f t="shared" si="43"/>
        <v>0</v>
      </c>
      <c r="HS9" s="45">
        <f t="shared" si="44"/>
        <v>0</v>
      </c>
      <c r="HT9" s="45">
        <f t="shared" si="45"/>
        <v>0</v>
      </c>
      <c r="HU9" s="45">
        <f t="shared" si="46"/>
        <v>0</v>
      </c>
      <c r="HV9" s="45">
        <f t="shared" si="55"/>
        <v>0</v>
      </c>
    </row>
    <row r="10" spans="1:230" x14ac:dyDescent="0.25">
      <c r="A10" s="22" t="s">
        <v>8</v>
      </c>
      <c r="FT10" s="45">
        <f t="shared" si="0"/>
        <v>0</v>
      </c>
      <c r="FU10" s="45">
        <f t="shared" si="1"/>
        <v>0</v>
      </c>
      <c r="FV10" s="45">
        <f t="shared" si="2"/>
        <v>0</v>
      </c>
      <c r="FW10" s="45">
        <f t="shared" si="3"/>
        <v>0</v>
      </c>
      <c r="FX10" s="45">
        <f t="shared" si="4"/>
        <v>0</v>
      </c>
      <c r="FY10" s="45">
        <f t="shared" si="5"/>
        <v>0</v>
      </c>
      <c r="FZ10" s="45">
        <f t="shared" si="6"/>
        <v>0</v>
      </c>
      <c r="GA10" s="45">
        <f t="shared" si="7"/>
        <v>0</v>
      </c>
      <c r="GB10" s="45">
        <f t="shared" si="8"/>
        <v>0</v>
      </c>
      <c r="GC10" s="45">
        <f t="shared" si="9"/>
        <v>0</v>
      </c>
      <c r="GD10" s="45">
        <f t="shared" si="10"/>
        <v>0</v>
      </c>
      <c r="GE10" s="45">
        <f t="shared" si="11"/>
        <v>0</v>
      </c>
      <c r="GF10" s="45">
        <f t="shared" si="12"/>
        <v>0</v>
      </c>
      <c r="GG10" s="45">
        <f t="shared" si="13"/>
        <v>0</v>
      </c>
      <c r="GH10" s="45">
        <f t="shared" si="14"/>
        <v>0</v>
      </c>
      <c r="GI10" s="45">
        <f t="shared" si="15"/>
        <v>0</v>
      </c>
      <c r="GJ10" s="45">
        <f t="shared" si="16"/>
        <v>0</v>
      </c>
      <c r="GK10" s="45">
        <f t="shared" si="17"/>
        <v>0</v>
      </c>
      <c r="GL10" s="45">
        <f t="shared" si="18"/>
        <v>0</v>
      </c>
      <c r="GM10" s="45">
        <f t="shared" si="19"/>
        <v>0</v>
      </c>
      <c r="GN10" s="45">
        <f t="shared" si="20"/>
        <v>0</v>
      </c>
      <c r="GO10" s="45">
        <f t="shared" si="21"/>
        <v>0</v>
      </c>
      <c r="GP10" s="45">
        <f t="shared" si="22"/>
        <v>0</v>
      </c>
      <c r="GQ10" s="45">
        <f t="shared" si="23"/>
        <v>0</v>
      </c>
      <c r="GR10" s="45">
        <f t="shared" si="24"/>
        <v>0</v>
      </c>
      <c r="GS10" s="45">
        <f t="shared" si="25"/>
        <v>0</v>
      </c>
      <c r="GT10" s="45">
        <f t="shared" si="26"/>
        <v>0</v>
      </c>
      <c r="GU10" s="45">
        <f t="shared" si="27"/>
        <v>0</v>
      </c>
      <c r="GV10" s="45">
        <f t="shared" si="28"/>
        <v>0</v>
      </c>
      <c r="GW10" s="45">
        <f t="shared" si="29"/>
        <v>0</v>
      </c>
      <c r="GX10" s="45">
        <f t="shared" si="30"/>
        <v>0</v>
      </c>
      <c r="GY10" s="45">
        <f t="shared" si="31"/>
        <v>0</v>
      </c>
      <c r="GZ10" s="45">
        <f t="shared" si="32"/>
        <v>0</v>
      </c>
      <c r="HA10" s="45">
        <f t="shared" si="33"/>
        <v>0</v>
      </c>
      <c r="HB10" s="45">
        <f t="shared" si="34"/>
        <v>0</v>
      </c>
      <c r="HC10" s="45">
        <f t="shared" si="35"/>
        <v>0</v>
      </c>
      <c r="HD10" s="45">
        <f t="shared" si="36"/>
        <v>0</v>
      </c>
      <c r="HE10" s="45">
        <f t="shared" si="37"/>
        <v>0</v>
      </c>
      <c r="HF10" s="45">
        <f t="shared" si="47"/>
        <v>0</v>
      </c>
      <c r="HG10" s="45">
        <f t="shared" si="48"/>
        <v>0</v>
      </c>
      <c r="HH10" s="45">
        <f t="shared" si="49"/>
        <v>0</v>
      </c>
      <c r="HI10" s="45">
        <f t="shared" si="50"/>
        <v>0</v>
      </c>
      <c r="HJ10" s="45">
        <f t="shared" si="51"/>
        <v>0</v>
      </c>
      <c r="HK10" s="45">
        <f t="shared" si="52"/>
        <v>0</v>
      </c>
      <c r="HL10" s="45">
        <f t="shared" si="53"/>
        <v>0</v>
      </c>
      <c r="HM10" s="45">
        <f t="shared" si="54"/>
        <v>0</v>
      </c>
      <c r="HN10" s="45">
        <f t="shared" si="39"/>
        <v>0</v>
      </c>
      <c r="HO10" s="45">
        <f t="shared" si="40"/>
        <v>0</v>
      </c>
      <c r="HP10" s="45">
        <f t="shared" si="41"/>
        <v>0</v>
      </c>
      <c r="HQ10" s="45">
        <f t="shared" si="42"/>
        <v>0</v>
      </c>
      <c r="HR10" s="45">
        <f t="shared" si="43"/>
        <v>0</v>
      </c>
      <c r="HS10" s="45">
        <f t="shared" si="44"/>
        <v>0</v>
      </c>
      <c r="HT10" s="45">
        <f t="shared" si="45"/>
        <v>0</v>
      </c>
      <c r="HU10" s="45">
        <f t="shared" si="46"/>
        <v>0</v>
      </c>
      <c r="HV10" s="45">
        <f t="shared" si="55"/>
        <v>0</v>
      </c>
    </row>
    <row r="11" spans="1:230" x14ac:dyDescent="0.25">
      <c r="A11" s="22" t="s">
        <v>9</v>
      </c>
      <c r="B11" s="109">
        <v>1228.7429142000001</v>
      </c>
      <c r="D11" s="109">
        <v>6044.6966506999997</v>
      </c>
      <c r="E11" s="109">
        <v>97.327200943999998</v>
      </c>
      <c r="F11" s="109">
        <v>93.914732755000003</v>
      </c>
      <c r="G11" s="109">
        <v>1316.7303541000001</v>
      </c>
      <c r="H11" s="109">
        <v>693.99395465999999</v>
      </c>
      <c r="I11" s="109">
        <v>25.587978129</v>
      </c>
      <c r="J11" s="109">
        <v>17.933760537000001</v>
      </c>
      <c r="L11" s="109">
        <v>3.5093305278</v>
      </c>
      <c r="N11" s="109">
        <v>1.3715361655</v>
      </c>
      <c r="Q11" s="109">
        <v>4.4684393699999998E-2</v>
      </c>
      <c r="T11" s="109">
        <v>4.0039493600000003E-2</v>
      </c>
      <c r="W11" s="109">
        <v>4.1553640000000003E-2</v>
      </c>
      <c r="Y11" s="109">
        <v>128.27688022999999</v>
      </c>
      <c r="AD11" s="109">
        <v>0.18315224790000001</v>
      </c>
      <c r="AE11" s="109">
        <v>8.3266137466999997</v>
      </c>
      <c r="AF11" s="109">
        <v>0.26470980859999999</v>
      </c>
      <c r="AI11" s="109">
        <v>4.23164054E-2</v>
      </c>
      <c r="AJ11" s="109">
        <v>5.6585895639999997</v>
      </c>
      <c r="AK11" s="109">
        <v>6.5216247599999999E-2</v>
      </c>
      <c r="AL11" s="109">
        <v>5.3174428400000001E-2</v>
      </c>
      <c r="AM11" s="109">
        <v>4.3965509727000001</v>
      </c>
      <c r="AN11" s="109">
        <v>2.61883334E-2</v>
      </c>
      <c r="AS11" s="109">
        <v>5.3001860000000004E-4</v>
      </c>
      <c r="AT11" s="109">
        <v>1.7632610999999999E-3</v>
      </c>
      <c r="AU11" s="109">
        <v>0.1106745792</v>
      </c>
      <c r="AW11" s="109">
        <v>1.1115512451</v>
      </c>
      <c r="AX11" s="109">
        <v>7.5116760177000002</v>
      </c>
      <c r="AY11" s="109">
        <v>5.1993280500000003E-2</v>
      </c>
      <c r="BD11" s="109">
        <v>2.1598552999999999E-6</v>
      </c>
      <c r="BF11" s="109" t="s">
        <v>9</v>
      </c>
      <c r="BG11" s="109">
        <v>1.05507985026207E-3</v>
      </c>
      <c r="BH11" s="109">
        <v>5.5520459949183398E-3</v>
      </c>
      <c r="BI11" s="109">
        <v>0</v>
      </c>
      <c r="BJ11" s="109">
        <v>17.933524764027599</v>
      </c>
      <c r="BK11" s="109">
        <v>0</v>
      </c>
      <c r="BL11" s="109">
        <v>25.587665977316199</v>
      </c>
      <c r="BM11" s="109">
        <v>25.587665977316199</v>
      </c>
      <c r="BN11" s="109">
        <v>0.528286828192429</v>
      </c>
      <c r="BO11" s="109">
        <v>0</v>
      </c>
      <c r="BP11" s="109">
        <v>0</v>
      </c>
      <c r="BQ11" s="109">
        <v>0</v>
      </c>
      <c r="BR11" s="109">
        <v>3.5093544074636398</v>
      </c>
      <c r="BS11" s="109">
        <v>2.1597891923918398E-6</v>
      </c>
      <c r="BT11" s="109">
        <v>0</v>
      </c>
      <c r="BU11" s="109">
        <v>0</v>
      </c>
      <c r="BV11" s="109">
        <v>0</v>
      </c>
      <c r="BW11" s="109">
        <v>1.3715341377046499</v>
      </c>
      <c r="BX11" s="109">
        <v>0</v>
      </c>
      <c r="BY11" s="109">
        <v>0</v>
      </c>
      <c r="BZ11" s="109">
        <v>0</v>
      </c>
      <c r="CA11" s="109">
        <v>0</v>
      </c>
      <c r="CB11" s="109">
        <v>15501.142153839401</v>
      </c>
      <c r="CC11" s="109">
        <v>4.4685217396980698E-2</v>
      </c>
      <c r="CD11" s="109">
        <v>0</v>
      </c>
      <c r="CE11" s="109">
        <v>0</v>
      </c>
      <c r="CF11" s="109">
        <v>0</v>
      </c>
      <c r="CG11" s="109">
        <v>4.0041227149959398E-2</v>
      </c>
      <c r="CH11" s="109">
        <v>0.183154220077101</v>
      </c>
      <c r="CI11" s="109">
        <v>0</v>
      </c>
      <c r="CJ11" s="109">
        <v>6.5219551011177102E-2</v>
      </c>
      <c r="CK11" s="109">
        <v>0</v>
      </c>
      <c r="CL11" s="109">
        <v>5.3175762857768802E-2</v>
      </c>
      <c r="CM11" s="109">
        <v>1228.7422348693999</v>
      </c>
      <c r="CN11" s="109">
        <v>0</v>
      </c>
      <c r="CO11" s="109">
        <v>4.1557387023429503E-2</v>
      </c>
      <c r="CP11" s="109">
        <v>30.569144026806299</v>
      </c>
      <c r="CQ11" s="109">
        <v>643.46290919750902</v>
      </c>
      <c r="CR11" s="109">
        <v>15.558952318824799</v>
      </c>
      <c r="CS11" s="109">
        <v>1.11155269332991</v>
      </c>
      <c r="CT11" s="109">
        <v>1.17108398174132E-3</v>
      </c>
      <c r="CU11" s="109">
        <v>1.6834454794225999E-3</v>
      </c>
      <c r="CV11" s="109">
        <v>128.276944295021</v>
      </c>
      <c r="CW11" s="109">
        <v>128.276944295021</v>
      </c>
      <c r="CX11" s="109">
        <v>0</v>
      </c>
      <c r="CY11" s="109">
        <v>7.5116010282357903</v>
      </c>
      <c r="CZ11" s="109">
        <v>0</v>
      </c>
      <c r="DA11" s="109">
        <v>0</v>
      </c>
      <c r="DB11" s="109">
        <v>0</v>
      </c>
      <c r="DC11" s="109">
        <v>14.254587079838</v>
      </c>
      <c r="DD11" s="109">
        <v>7.6842307261473193E-6</v>
      </c>
      <c r="DE11" s="109">
        <v>0.130967788270308</v>
      </c>
      <c r="DF11" s="109">
        <v>6.1696437595418702E-3</v>
      </c>
      <c r="DG11" s="109">
        <v>0</v>
      </c>
      <c r="DH11" s="109">
        <v>0</v>
      </c>
      <c r="DI11" s="109">
        <v>0</v>
      </c>
      <c r="DJ11" s="109">
        <v>0</v>
      </c>
      <c r="DK11" s="109">
        <v>8.3340144246664103</v>
      </c>
      <c r="DL11" s="109">
        <v>0</v>
      </c>
      <c r="DM11" s="109">
        <v>0.26471939037516401</v>
      </c>
      <c r="DN11" s="109">
        <v>0</v>
      </c>
      <c r="DO11" s="109">
        <v>0</v>
      </c>
      <c r="DP11" s="109">
        <v>0</v>
      </c>
      <c r="DQ11" s="109">
        <v>0</v>
      </c>
      <c r="DR11" s="109">
        <v>1503.2517480998899</v>
      </c>
      <c r="DS11" s="109">
        <v>5440.22329705627</v>
      </c>
      <c r="DT11" s="109">
        <v>604.46972076588497</v>
      </c>
      <c r="DU11" s="109">
        <v>6044.6930178221501</v>
      </c>
      <c r="DV11" s="109">
        <v>1.76073977821503E-4</v>
      </c>
      <c r="DW11" s="109">
        <v>54.3254347002568</v>
      </c>
      <c r="DX11" s="109">
        <v>2.6189159167259099E-2</v>
      </c>
      <c r="DY11" s="109">
        <v>0</v>
      </c>
      <c r="DZ11" s="109">
        <v>0</v>
      </c>
      <c r="EA11" s="109">
        <v>0</v>
      </c>
      <c r="EB11" s="109">
        <v>0</v>
      </c>
      <c r="EC11" s="109">
        <v>5.3002597370106405E-4</v>
      </c>
      <c r="ED11" s="109">
        <v>1.76322749390697E-3</v>
      </c>
      <c r="EE11" s="109">
        <v>0.110676493696875</v>
      </c>
      <c r="EF11" s="109">
        <v>0.75176694752999695</v>
      </c>
      <c r="EG11" s="109">
        <v>293.397607706526</v>
      </c>
      <c r="EH11" s="109">
        <v>1.0142810695723501</v>
      </c>
      <c r="EI11" s="109">
        <v>2.6577742867276202</v>
      </c>
      <c r="EJ11" s="109">
        <v>6.4239837975164802</v>
      </c>
      <c r="EK11" s="109">
        <v>1.50262733385141</v>
      </c>
      <c r="EL11" s="109">
        <v>0</v>
      </c>
      <c r="EM11" s="109">
        <v>0</v>
      </c>
      <c r="EN11" s="109">
        <v>0.35377567577340902</v>
      </c>
      <c r="EO11" s="109">
        <v>97.333909825789902</v>
      </c>
      <c r="EP11" s="109">
        <v>93.9214345258235</v>
      </c>
      <c r="EQ11" s="109">
        <v>3.4124752999663901</v>
      </c>
      <c r="ER11" s="109">
        <v>0</v>
      </c>
      <c r="ES11" s="109">
        <v>0</v>
      </c>
      <c r="ET11" s="109">
        <v>2.7986539064799301</v>
      </c>
      <c r="EU11" s="109">
        <v>0</v>
      </c>
      <c r="EV11" s="109">
        <v>17.2521215095597</v>
      </c>
      <c r="EW11" s="109">
        <v>4.2918748719941204</v>
      </c>
      <c r="EX11" s="109">
        <v>2.3009122995805602</v>
      </c>
      <c r="EY11" s="109">
        <v>43.116145488516601</v>
      </c>
      <c r="EZ11" s="109">
        <v>4.2282473407298397E-2</v>
      </c>
      <c r="FA11" s="109">
        <v>182.63195226817001</v>
      </c>
      <c r="FB11" s="109">
        <v>2.3478637042775099</v>
      </c>
      <c r="FC11" s="109">
        <v>9.10965363327219</v>
      </c>
      <c r="FD11" s="109">
        <v>1.17144573598549E-9</v>
      </c>
      <c r="FE11" s="109">
        <v>0</v>
      </c>
      <c r="FF11" s="109">
        <v>1316.73041408791</v>
      </c>
      <c r="FG11" s="109">
        <v>145.18713718355801</v>
      </c>
      <c r="FH11" s="109">
        <v>5.1993698628449603E-2</v>
      </c>
      <c r="FI11" s="109">
        <v>0</v>
      </c>
      <c r="FJ11" s="109">
        <v>1.81191362663625E-4</v>
      </c>
      <c r="FK11" s="109">
        <v>4.4160615909614096</v>
      </c>
      <c r="FL11" s="109">
        <v>5.6585693457891697</v>
      </c>
      <c r="FM11" s="109">
        <v>0</v>
      </c>
      <c r="FN11" s="109">
        <v>0</v>
      </c>
      <c r="FO11" s="109">
        <v>8.0647824604504397</v>
      </c>
      <c r="FP11" s="109">
        <v>693.99386525350303</v>
      </c>
      <c r="FQ11" s="109">
        <v>4.3965358610443204</v>
      </c>
      <c r="FR11" s="109">
        <v>5.0955022387325997</v>
      </c>
      <c r="FT11" s="45">
        <f t="shared" si="0"/>
        <v>-5.5286634195608888E-7</v>
      </c>
      <c r="FU11" s="45">
        <f t="shared" si="1"/>
        <v>0</v>
      </c>
      <c r="FV11" s="45">
        <f t="shared" si="2"/>
        <v>-6.010025084132959E-7</v>
      </c>
      <c r="FW11" s="45">
        <f t="shared" si="3"/>
        <v>6.8931210646497025E-5</v>
      </c>
      <c r="FX11" s="45">
        <f t="shared" si="4"/>
        <v>7.1360164980507792E-5</v>
      </c>
      <c r="FY11" s="45">
        <f t="shared" si="5"/>
        <v>4.555823426463522E-8</v>
      </c>
      <c r="FZ11" s="45">
        <f t="shared" si="6"/>
        <v>-1.2882892762102944E-7</v>
      </c>
      <c r="GA11" s="45">
        <f t="shared" si="7"/>
        <v>-1.2199153924043163E-5</v>
      </c>
      <c r="GB11" s="45">
        <f t="shared" si="8"/>
        <v>-1.3146878587794249E-5</v>
      </c>
      <c r="GC11" s="45">
        <f t="shared" si="9"/>
        <v>0</v>
      </c>
      <c r="GD11" s="45">
        <f t="shared" si="10"/>
        <v>6.8046208388311498E-6</v>
      </c>
      <c r="GE11" s="45">
        <f t="shared" si="11"/>
        <v>0</v>
      </c>
      <c r="GF11" s="45">
        <f t="shared" si="12"/>
        <v>-1.4784847830387972E-6</v>
      </c>
      <c r="GG11" s="45">
        <f t="shared" si="13"/>
        <v>0</v>
      </c>
      <c r="GH11" s="45">
        <f t="shared" si="14"/>
        <v>0</v>
      </c>
      <c r="GI11" s="45">
        <f t="shared" si="15"/>
        <v>1.8433661341125907E-5</v>
      </c>
      <c r="GJ11" s="45">
        <f t="shared" si="16"/>
        <v>0</v>
      </c>
      <c r="GK11" s="45">
        <f t="shared" si="17"/>
        <v>0</v>
      </c>
      <c r="GL11" s="45">
        <f t="shared" si="18"/>
        <v>4.3296001111120121E-5</v>
      </c>
      <c r="GM11" s="45">
        <f t="shared" si="19"/>
        <v>0</v>
      </c>
      <c r="GN11" s="45">
        <f t="shared" si="20"/>
        <v>0</v>
      </c>
      <c r="GO11" s="45">
        <f t="shared" si="21"/>
        <v>9.0173169654927577E-5</v>
      </c>
      <c r="GP11" s="45">
        <f t="shared" si="22"/>
        <v>0</v>
      </c>
      <c r="GQ11" s="45">
        <f t="shared" si="23"/>
        <v>4.9942765128400916E-7</v>
      </c>
      <c r="GR11" s="45">
        <f t="shared" si="24"/>
        <v>0</v>
      </c>
      <c r="GS11" s="45">
        <f t="shared" si="25"/>
        <v>0</v>
      </c>
      <c r="GT11" s="45">
        <f t="shared" si="26"/>
        <v>0</v>
      </c>
      <c r="GU11" s="45">
        <f t="shared" si="27"/>
        <v>0</v>
      </c>
      <c r="GV11" s="45">
        <f t="shared" si="28"/>
        <v>1.0767965578376687E-5</v>
      </c>
      <c r="GW11" s="45">
        <f t="shared" si="29"/>
        <v>8.8879803861968189E-4</v>
      </c>
      <c r="GX11" s="45">
        <f t="shared" si="30"/>
        <v>3.6197280390556746E-5</v>
      </c>
      <c r="GY11" s="45">
        <f t="shared" si="31"/>
        <v>0</v>
      </c>
      <c r="GZ11" s="45">
        <f t="shared" si="32"/>
        <v>0</v>
      </c>
      <c r="HA11" s="45">
        <f t="shared" si="33"/>
        <v>-8.0186377790969954E-4</v>
      </c>
      <c r="HB11" s="45">
        <f t="shared" si="34"/>
        <v>-3.5730124267378084E-6</v>
      </c>
      <c r="HC11" s="45">
        <f t="shared" si="35"/>
        <v>5.0653193010485657E-5</v>
      </c>
      <c r="HD11" s="45">
        <f t="shared" si="36"/>
        <v>2.509585545071324E-5</v>
      </c>
      <c r="HE11" s="45">
        <f t="shared" si="37"/>
        <v>-3.437161487157505E-6</v>
      </c>
      <c r="HF11" s="45">
        <f t="shared" si="47"/>
        <v>3.1531875147864177E-5</v>
      </c>
      <c r="HG11" s="45">
        <f t="shared" si="48"/>
        <v>0</v>
      </c>
      <c r="HH11" s="45">
        <f t="shared" si="49"/>
        <v>0</v>
      </c>
      <c r="HI11" s="45">
        <f t="shared" si="50"/>
        <v>0</v>
      </c>
      <c r="HJ11" s="45">
        <f t="shared" si="51"/>
        <v>0</v>
      </c>
      <c r="HK11" s="45">
        <f t="shared" si="52"/>
        <v>1.3912155279114906E-5</v>
      </c>
      <c r="HL11" s="45">
        <f t="shared" si="53"/>
        <v>-1.9059056557142157E-5</v>
      </c>
      <c r="HM11" s="45">
        <f t="shared" si="54"/>
        <v>1.7298433740104176E-5</v>
      </c>
      <c r="HN11" s="45">
        <f t="shared" si="39"/>
        <v>0</v>
      </c>
      <c r="HO11" s="45">
        <f t="shared" si="40"/>
        <v>1.3028908171162604E-6</v>
      </c>
      <c r="HP11" s="45">
        <f t="shared" si="41"/>
        <v>-9.9830535865906574E-6</v>
      </c>
      <c r="HQ11" s="45">
        <f t="shared" si="42"/>
        <v>8.0419709158418651E-6</v>
      </c>
      <c r="HR11" s="45">
        <f t="shared" si="43"/>
        <v>0</v>
      </c>
      <c r="HS11" s="45">
        <f t="shared" si="44"/>
        <v>0</v>
      </c>
      <c r="HT11" s="45">
        <f t="shared" si="45"/>
        <v>0</v>
      </c>
      <c r="HU11" s="45">
        <f t="shared" si="46"/>
        <v>0</v>
      </c>
      <c r="HV11" s="45">
        <f t="shared" si="55"/>
        <v>-3.0607424562244302E-5</v>
      </c>
    </row>
    <row r="12" spans="1:230" x14ac:dyDescent="0.25">
      <c r="A12" s="22" t="s">
        <v>10</v>
      </c>
      <c r="B12" s="109">
        <v>1309.1141</v>
      </c>
      <c r="D12" s="109">
        <v>4308.6778999999997</v>
      </c>
      <c r="E12" s="109">
        <v>124.61578</v>
      </c>
      <c r="F12" s="109">
        <v>124.61578</v>
      </c>
      <c r="G12" s="109">
        <v>6.8865679999999996</v>
      </c>
      <c r="H12" s="109">
        <v>592.64070000000004</v>
      </c>
      <c r="I12" s="109">
        <v>35.687230679000002</v>
      </c>
      <c r="J12" s="109">
        <v>34.232647759000002</v>
      </c>
      <c r="K12" s="109">
        <v>4.2975036000000003E-6</v>
      </c>
      <c r="L12" s="109">
        <v>9.0180022141999991</v>
      </c>
      <c r="N12" s="109">
        <v>3.7457034576999999</v>
      </c>
      <c r="O12" s="109">
        <v>2.3626100000000001E-5</v>
      </c>
      <c r="Q12" s="109">
        <v>0.18887869299999999</v>
      </c>
      <c r="S12" s="109">
        <v>1.203954E-6</v>
      </c>
      <c r="T12" s="109">
        <v>0.16924493330000001</v>
      </c>
      <c r="W12" s="109">
        <v>0.175645154</v>
      </c>
      <c r="Y12" s="109">
        <v>259.57310587000001</v>
      </c>
      <c r="AB12" s="109">
        <v>2.1059170000000001E-4</v>
      </c>
      <c r="AC12" s="109">
        <v>8.1624E-6</v>
      </c>
      <c r="AD12" s="109">
        <v>0.61884556859999995</v>
      </c>
      <c r="AE12" s="109">
        <v>12.401557837</v>
      </c>
      <c r="AF12" s="109">
        <v>0.4283058548</v>
      </c>
      <c r="AG12" s="109">
        <v>4.5109499999999999E-5</v>
      </c>
      <c r="AI12" s="109">
        <v>0.17886932529999999</v>
      </c>
      <c r="AJ12" s="109">
        <v>6.4818634377000004</v>
      </c>
      <c r="AK12" s="109">
        <v>0.280552572</v>
      </c>
      <c r="AL12" s="109">
        <v>0.1030947809</v>
      </c>
      <c r="AM12" s="109">
        <v>2.3137247415000002</v>
      </c>
      <c r="AN12" s="109">
        <v>8.8445125000000003E-3</v>
      </c>
      <c r="AS12" s="109">
        <v>5.4503169999999999E-4</v>
      </c>
      <c r="AT12" s="109">
        <v>9.4913259999999998E-4</v>
      </c>
      <c r="AU12" s="109">
        <v>7.2058780899999994E-2</v>
      </c>
      <c r="AW12" s="109">
        <v>0.98179143059999996</v>
      </c>
      <c r="AX12" s="109">
        <v>2.1182315464000001</v>
      </c>
      <c r="AY12" s="109">
        <v>0.2197729913</v>
      </c>
      <c r="BD12" s="109">
        <v>5.4576059999999998E-6</v>
      </c>
      <c r="BF12" s="109" t="s">
        <v>10</v>
      </c>
      <c r="BG12" s="109">
        <v>0</v>
      </c>
      <c r="BH12" s="109">
        <v>4.4734908244349203</v>
      </c>
      <c r="BI12" s="109">
        <v>0</v>
      </c>
      <c r="BJ12" s="109">
        <v>34.232552466740202</v>
      </c>
      <c r="BK12" s="109">
        <v>0</v>
      </c>
      <c r="BL12" s="109">
        <v>35.687536920805201</v>
      </c>
      <c r="BM12" s="109">
        <v>35.687536920805201</v>
      </c>
      <c r="BN12" s="109">
        <v>0.690861847062618</v>
      </c>
      <c r="BO12" s="109">
        <v>0</v>
      </c>
      <c r="BP12" s="109">
        <v>1.7619266191570701E-6</v>
      </c>
      <c r="BQ12" s="109">
        <v>2.5355768669014498E-6</v>
      </c>
      <c r="BR12" s="109">
        <v>9.0178820634242491</v>
      </c>
      <c r="BS12" s="109">
        <v>5.4578050547727198E-6</v>
      </c>
      <c r="BT12" s="109">
        <v>0</v>
      </c>
      <c r="BU12" s="109">
        <v>0</v>
      </c>
      <c r="BV12" s="109">
        <v>0</v>
      </c>
      <c r="BW12" s="109">
        <v>3.74574483179991</v>
      </c>
      <c r="BX12" s="109">
        <v>5.6717560365305499E-6</v>
      </c>
      <c r="BY12" s="109">
        <v>1.79538952914786E-5</v>
      </c>
      <c r="BZ12" s="109">
        <v>0</v>
      </c>
      <c r="CA12" s="109">
        <v>0</v>
      </c>
      <c r="CB12" s="109">
        <v>6422.1524301477502</v>
      </c>
      <c r="CC12" s="109">
        <v>0.18887392809228401</v>
      </c>
      <c r="CD12" s="109">
        <v>3.4916174760385002E-7</v>
      </c>
      <c r="CE12" s="109">
        <v>8.5484719213831396E-7</v>
      </c>
      <c r="CF12" s="109">
        <v>0</v>
      </c>
      <c r="CG12" s="109">
        <v>0.16924533218564999</v>
      </c>
      <c r="CH12" s="109">
        <v>0.61884529547280998</v>
      </c>
      <c r="CI12" s="109">
        <v>0</v>
      </c>
      <c r="CJ12" s="109">
        <v>0.280550657923411</v>
      </c>
      <c r="CK12" s="109">
        <v>0</v>
      </c>
      <c r="CL12" s="109">
        <v>0.10309423863379499</v>
      </c>
      <c r="CM12" s="109">
        <v>1309.1155065394601</v>
      </c>
      <c r="CN12" s="109">
        <v>0</v>
      </c>
      <c r="CO12" s="109">
        <v>0.17564859205509201</v>
      </c>
      <c r="CP12" s="109">
        <v>35.996182945920097</v>
      </c>
      <c r="CQ12" s="109">
        <v>799.92788640842105</v>
      </c>
      <c r="CR12" s="109">
        <v>18.283467246328499</v>
      </c>
      <c r="CS12" s="109">
        <v>0.98179030222692398</v>
      </c>
      <c r="CT12" s="109">
        <v>0</v>
      </c>
      <c r="CU12" s="109">
        <v>0</v>
      </c>
      <c r="CV12" s="109">
        <v>259.57339654926102</v>
      </c>
      <c r="CW12" s="109">
        <v>259.57339654926102</v>
      </c>
      <c r="CX12" s="109">
        <v>0</v>
      </c>
      <c r="CY12" s="109">
        <v>2.11821981963161</v>
      </c>
      <c r="CZ12" s="109">
        <v>0</v>
      </c>
      <c r="DA12" s="109">
        <v>0</v>
      </c>
      <c r="DB12" s="109">
        <v>0</v>
      </c>
      <c r="DC12" s="109">
        <v>17.836859845285201</v>
      </c>
      <c r="DD12" s="109">
        <v>0</v>
      </c>
      <c r="DE12" s="109">
        <v>0.77054339722812903</v>
      </c>
      <c r="DF12" s="109">
        <v>0.18618610791624601</v>
      </c>
      <c r="DG12" s="109">
        <v>5.4736823249943299E-5</v>
      </c>
      <c r="DH12" s="109">
        <v>1.5581959578255799E-4</v>
      </c>
      <c r="DI12" s="109">
        <v>2.6934886489525301E-6</v>
      </c>
      <c r="DJ12" s="109">
        <v>5.4677678753506403E-6</v>
      </c>
      <c r="DK12" s="109">
        <v>12.4016741212476</v>
      </c>
      <c r="DL12" s="109">
        <v>0</v>
      </c>
      <c r="DM12" s="109">
        <v>0.42830145757999999</v>
      </c>
      <c r="DN12" s="109">
        <v>0</v>
      </c>
      <c r="DO12" s="109">
        <v>0</v>
      </c>
      <c r="DP12" s="109">
        <v>1.84965359876981E-5</v>
      </c>
      <c r="DQ12" s="109">
        <v>2.66165925362521E-5</v>
      </c>
      <c r="DR12" s="109">
        <v>1713.85608244184</v>
      </c>
      <c r="DS12" s="109">
        <v>3877.8076804841298</v>
      </c>
      <c r="DT12" s="109">
        <v>430.86630076996499</v>
      </c>
      <c r="DU12" s="109">
        <v>4308.67398125409</v>
      </c>
      <c r="DV12" s="109">
        <v>0</v>
      </c>
      <c r="DW12" s="109">
        <v>68.769220162342805</v>
      </c>
      <c r="DX12" s="109">
        <v>8.8449674495793395E-3</v>
      </c>
      <c r="DY12" s="109">
        <v>0</v>
      </c>
      <c r="DZ12" s="109">
        <v>0</v>
      </c>
      <c r="EA12" s="109">
        <v>0</v>
      </c>
      <c r="EB12" s="109">
        <v>0</v>
      </c>
      <c r="EC12" s="109">
        <v>5.4501484482217004E-4</v>
      </c>
      <c r="ED12" s="109">
        <v>9.4903741794672802E-4</v>
      </c>
      <c r="EE12" s="109">
        <v>7.2061575599243699E-2</v>
      </c>
      <c r="EF12" s="109">
        <v>0.99752561847913901</v>
      </c>
      <c r="EG12" s="109">
        <v>166.644130585162</v>
      </c>
      <c r="EH12" s="109">
        <v>1.3458662118531499</v>
      </c>
      <c r="EI12" s="109">
        <v>3.5265808539603198</v>
      </c>
      <c r="EJ12" s="109">
        <v>8.52370952672279</v>
      </c>
      <c r="EK12" s="109">
        <v>1.99383282682143</v>
      </c>
      <c r="EL12" s="109">
        <v>0</v>
      </c>
      <c r="EM12" s="109">
        <v>0</v>
      </c>
      <c r="EN12" s="109">
        <v>0.46942712015740901</v>
      </c>
      <c r="EO12" s="109">
        <v>124.62464954292599</v>
      </c>
      <c r="EP12" s="109">
        <v>124.62464954292599</v>
      </c>
      <c r="EQ12" s="109">
        <v>0</v>
      </c>
      <c r="ER12" s="109">
        <v>0</v>
      </c>
      <c r="ES12" s="109">
        <v>0</v>
      </c>
      <c r="ET12" s="109">
        <v>3.7135388977992401</v>
      </c>
      <c r="EU12" s="109">
        <v>0</v>
      </c>
      <c r="EV12" s="109">
        <v>22.8919353935526</v>
      </c>
      <c r="EW12" s="109">
        <v>5.6949735280014702</v>
      </c>
      <c r="EX12" s="109">
        <v>3.05310188770757</v>
      </c>
      <c r="EY12" s="109">
        <v>57.211050921256202</v>
      </c>
      <c r="EZ12" s="109">
        <v>0.178731651057942</v>
      </c>
      <c r="FA12" s="109">
        <v>166.31730155993901</v>
      </c>
      <c r="FB12" s="109">
        <v>3.1154088306133798</v>
      </c>
      <c r="FC12" s="109">
        <v>12.0876979260018</v>
      </c>
      <c r="FD12" s="109">
        <v>0</v>
      </c>
      <c r="FE12" s="109">
        <v>0</v>
      </c>
      <c r="FF12" s="109">
        <v>6.8866434819799496</v>
      </c>
      <c r="FG12" s="109">
        <v>40.725573798765602</v>
      </c>
      <c r="FH12" s="109">
        <v>0.219775150184362</v>
      </c>
      <c r="FI12" s="109">
        <v>0</v>
      </c>
      <c r="FJ12" s="109">
        <v>0</v>
      </c>
      <c r="FK12" s="109">
        <v>12.181344152884799</v>
      </c>
      <c r="FL12" s="109">
        <v>6.4818927568197902</v>
      </c>
      <c r="FM12" s="109">
        <v>0</v>
      </c>
      <c r="FN12" s="109">
        <v>0</v>
      </c>
      <c r="FO12" s="109">
        <v>2.5713889038522502</v>
      </c>
      <c r="FP12" s="109">
        <v>592.64065847649397</v>
      </c>
      <c r="FQ12" s="109">
        <v>2.31372312430815</v>
      </c>
      <c r="FR12" s="109">
        <v>8.6667139854323594</v>
      </c>
      <c r="FT12" s="45">
        <f t="shared" si="0"/>
        <v>1.0744208316519671E-6</v>
      </c>
      <c r="FU12" s="45">
        <f t="shared" si="1"/>
        <v>0</v>
      </c>
      <c r="FV12" s="45">
        <f t="shared" si="2"/>
        <v>-9.0950077973722519E-7</v>
      </c>
      <c r="FW12" s="45">
        <f t="shared" si="3"/>
        <v>7.1175118640615543E-5</v>
      </c>
      <c r="FX12" s="45">
        <f t="shared" si="4"/>
        <v>7.1175118640615543E-5</v>
      </c>
      <c r="FY12" s="45">
        <f t="shared" si="5"/>
        <v>1.0960754319132315E-5</v>
      </c>
      <c r="FZ12" s="45">
        <f t="shared" si="6"/>
        <v>-7.0065228510304785E-8</v>
      </c>
      <c r="GA12" s="45">
        <f t="shared" si="7"/>
        <v>8.581271210221222E-6</v>
      </c>
      <c r="GB12" s="45">
        <f t="shared" si="8"/>
        <v>-2.7836660626189503E-6</v>
      </c>
      <c r="GC12" s="45">
        <f t="shared" si="9"/>
        <v>-2.6513411271957083E-8</v>
      </c>
      <c r="GD12" s="45">
        <f t="shared" si="10"/>
        <v>-1.3323436044494704E-5</v>
      </c>
      <c r="GE12" s="45">
        <f t="shared" si="11"/>
        <v>0</v>
      </c>
      <c r="GF12" s="45">
        <f t="shared" si="12"/>
        <v>1.1045748916686499E-5</v>
      </c>
      <c r="GG12" s="45">
        <f t="shared" si="13"/>
        <v>-1.8990522805283463E-5</v>
      </c>
      <c r="GH12" s="45">
        <f t="shared" si="14"/>
        <v>0</v>
      </c>
      <c r="GI12" s="45">
        <f t="shared" si="15"/>
        <v>-2.522734375325306E-5</v>
      </c>
      <c r="GJ12" s="45">
        <f t="shared" si="16"/>
        <v>0</v>
      </c>
      <c r="GK12" s="45">
        <f t="shared" si="17"/>
        <v>4.5632758530681313E-5</v>
      </c>
      <c r="GL12" s="45">
        <f t="shared" si="18"/>
        <v>2.3568543069796185E-6</v>
      </c>
      <c r="GM12" s="45">
        <f t="shared" si="19"/>
        <v>0</v>
      </c>
      <c r="GN12" s="45">
        <f t="shared" si="20"/>
        <v>0</v>
      </c>
      <c r="GO12" s="45">
        <f t="shared" si="21"/>
        <v>1.9573868186587062E-5</v>
      </c>
      <c r="GP12" s="45">
        <f t="shared" si="22"/>
        <v>0</v>
      </c>
      <c r="GQ12" s="45">
        <f t="shared" si="23"/>
        <v>1.1198358167310161E-6</v>
      </c>
      <c r="GR12" s="45">
        <f t="shared" si="24"/>
        <v>0</v>
      </c>
      <c r="GS12" s="45">
        <f t="shared" si="25"/>
        <v>0</v>
      </c>
      <c r="GT12" s="45">
        <f t="shared" si="26"/>
        <v>-1.6753256419285953E-4</v>
      </c>
      <c r="GU12" s="45">
        <f t="shared" si="27"/>
        <v>-1.4009062246750082E-4</v>
      </c>
      <c r="GV12" s="45">
        <f t="shared" si="28"/>
        <v>-4.4134951243771825E-7</v>
      </c>
      <c r="GW12" s="45">
        <f t="shared" si="29"/>
        <v>9.3765839040780407E-6</v>
      </c>
      <c r="GX12" s="45">
        <f t="shared" si="30"/>
        <v>-1.0266541889932458E-5</v>
      </c>
      <c r="GY12" s="45">
        <f t="shared" si="31"/>
        <v>8.0438132770361157E-5</v>
      </c>
      <c r="GZ12" s="45">
        <f t="shared" si="32"/>
        <v>0</v>
      </c>
      <c r="HA12" s="45">
        <f t="shared" si="33"/>
        <v>-7.696917390786908E-4</v>
      </c>
      <c r="HB12" s="45">
        <f t="shared" si="34"/>
        <v>4.5232547818324298E-6</v>
      </c>
      <c r="HC12" s="45">
        <f t="shared" si="35"/>
        <v>-6.8225237621584349E-6</v>
      </c>
      <c r="HD12" s="45">
        <f t="shared" si="36"/>
        <v>-5.2598802798235019E-6</v>
      </c>
      <c r="HE12" s="45">
        <f t="shared" si="37"/>
        <v>-6.9895602584223677E-7</v>
      </c>
      <c r="HF12" s="45">
        <f t="shared" si="47"/>
        <v>5.1438626983589854E-5</v>
      </c>
      <c r="HG12" s="45">
        <f t="shared" si="48"/>
        <v>0</v>
      </c>
      <c r="HH12" s="45">
        <f t="shared" si="49"/>
        <v>0</v>
      </c>
      <c r="HI12" s="45">
        <f t="shared" si="50"/>
        <v>0</v>
      </c>
      <c r="HJ12" s="45">
        <f t="shared" si="51"/>
        <v>0</v>
      </c>
      <c r="HK12" s="45">
        <f t="shared" si="52"/>
        <v>-3.0925133033459648E-5</v>
      </c>
      <c r="HL12" s="45">
        <f t="shared" si="53"/>
        <v>-1.0028319886173767E-4</v>
      </c>
      <c r="HM12" s="45">
        <f t="shared" si="54"/>
        <v>3.8783604285276113E-5</v>
      </c>
      <c r="HN12" s="45">
        <f t="shared" si="39"/>
        <v>0</v>
      </c>
      <c r="HO12" s="45">
        <f t="shared" si="40"/>
        <v>-1.149300188214444E-6</v>
      </c>
      <c r="HP12" s="45">
        <f t="shared" si="41"/>
        <v>-5.5361126171730359E-6</v>
      </c>
      <c r="HQ12" s="45">
        <f t="shared" si="42"/>
        <v>9.8232469296257885E-6</v>
      </c>
      <c r="HR12" s="45">
        <f t="shared" si="43"/>
        <v>0</v>
      </c>
      <c r="HS12" s="45">
        <f t="shared" si="44"/>
        <v>0</v>
      </c>
      <c r="HT12" s="45">
        <f t="shared" si="45"/>
        <v>0</v>
      </c>
      <c r="HU12" s="45">
        <f t="shared" si="46"/>
        <v>0</v>
      </c>
      <c r="HV12" s="45">
        <f t="shared" si="55"/>
        <v>3.6472910048831939E-5</v>
      </c>
    </row>
    <row r="13" spans="1:230" x14ac:dyDescent="0.25">
      <c r="A13" s="22" t="s">
        <v>12</v>
      </c>
      <c r="B13" s="109">
        <v>637.74967835999996</v>
      </c>
      <c r="D13" s="109">
        <v>1296.2527901999999</v>
      </c>
      <c r="E13" s="109">
        <v>20.342668516</v>
      </c>
      <c r="F13" s="109">
        <v>20.342668516</v>
      </c>
      <c r="G13" s="109">
        <v>8.4357583766000008</v>
      </c>
      <c r="H13" s="109">
        <v>39.274561398000003</v>
      </c>
      <c r="I13" s="109">
        <v>0.98770442300000005</v>
      </c>
      <c r="J13" s="109">
        <v>0.67245439949999997</v>
      </c>
      <c r="L13" s="109">
        <v>0.26520334979999999</v>
      </c>
      <c r="N13" s="109">
        <v>6.4565323800000005E-2</v>
      </c>
      <c r="Q13" s="109">
        <v>3.6970364E-3</v>
      </c>
      <c r="T13" s="109">
        <v>3.3127331E-3</v>
      </c>
      <c r="W13" s="109">
        <v>3.4380083999999999E-3</v>
      </c>
      <c r="Y13" s="109">
        <v>11.022721803</v>
      </c>
      <c r="AD13" s="109">
        <v>1.15448385E-2</v>
      </c>
      <c r="AE13" s="109">
        <v>0.19545340959999999</v>
      </c>
      <c r="AF13" s="109">
        <v>1.9801116000000001E-2</v>
      </c>
      <c r="AI13" s="109">
        <v>3.5011170999999998E-3</v>
      </c>
      <c r="AJ13" s="109">
        <v>1.2975746785</v>
      </c>
      <c r="AK13" s="109">
        <v>5.2041086999999996E-3</v>
      </c>
      <c r="AL13" s="109">
        <v>1.9431787000000001E-3</v>
      </c>
      <c r="AM13" s="109">
        <v>0.62262330700000001</v>
      </c>
      <c r="AN13" s="109">
        <v>3.8350089999999998E-4</v>
      </c>
      <c r="AS13" s="109">
        <v>2.7827E-5</v>
      </c>
      <c r="AT13" s="109">
        <v>5.3352700000000002E-5</v>
      </c>
      <c r="AU13" s="109">
        <v>2.2164517000000002E-3</v>
      </c>
      <c r="AW13" s="109">
        <v>0.30925446200000001</v>
      </c>
      <c r="AX13" s="109">
        <v>3.5279810000000002E-2</v>
      </c>
      <c r="AY13" s="109">
        <v>4.3017491999999997E-3</v>
      </c>
      <c r="BD13" s="109">
        <v>3.0189722E-7</v>
      </c>
      <c r="BF13" s="109" t="s">
        <v>12</v>
      </c>
      <c r="BG13" s="109">
        <v>0</v>
      </c>
      <c r="BH13" s="109">
        <v>0</v>
      </c>
      <c r="BI13" s="109">
        <v>0</v>
      </c>
      <c r="BJ13" s="109">
        <v>0.67244357438187896</v>
      </c>
      <c r="BK13" s="109">
        <v>0</v>
      </c>
      <c r="BL13" s="109">
        <v>0.98769601767489701</v>
      </c>
      <c r="BM13" s="109">
        <v>0.98769601767489701</v>
      </c>
      <c r="BN13" s="109">
        <v>2.4795792435225401E-2</v>
      </c>
      <c r="BO13" s="109">
        <v>0</v>
      </c>
      <c r="BP13" s="109">
        <v>0</v>
      </c>
      <c r="BQ13" s="109">
        <v>0</v>
      </c>
      <c r="BR13" s="109">
        <v>0.26519888816120202</v>
      </c>
      <c r="BS13" s="109">
        <v>3.0191365725844099E-7</v>
      </c>
      <c r="BT13" s="109">
        <v>0</v>
      </c>
      <c r="BU13" s="109">
        <v>0</v>
      </c>
      <c r="BV13" s="109">
        <v>0</v>
      </c>
      <c r="BW13" s="109">
        <v>6.4564929923929204E-2</v>
      </c>
      <c r="BX13" s="109">
        <v>0</v>
      </c>
      <c r="BY13" s="109">
        <v>0</v>
      </c>
      <c r="BZ13" s="109">
        <v>0</v>
      </c>
      <c r="CA13" s="109">
        <v>0</v>
      </c>
      <c r="CB13" s="109">
        <v>238.55855664632799</v>
      </c>
      <c r="CC13" s="109">
        <v>3.6969309052508302E-3</v>
      </c>
      <c r="CD13" s="109">
        <v>0</v>
      </c>
      <c r="CE13" s="109">
        <v>0</v>
      </c>
      <c r="CF13" s="109">
        <v>0</v>
      </c>
      <c r="CG13" s="109">
        <v>3.3126572701268398E-3</v>
      </c>
      <c r="CH13" s="109">
        <v>1.15458755747961E-2</v>
      </c>
      <c r="CI13" s="109">
        <v>0</v>
      </c>
      <c r="CJ13" s="109">
        <v>5.2041206203805998E-3</v>
      </c>
      <c r="CK13" s="109">
        <v>0</v>
      </c>
      <c r="CL13" s="109">
        <v>1.94324850705752E-3</v>
      </c>
      <c r="CM13" s="109">
        <v>637.74857101914301</v>
      </c>
      <c r="CN13" s="109">
        <v>0</v>
      </c>
      <c r="CO13" s="109">
        <v>3.4379005935945002E-3</v>
      </c>
      <c r="CP13" s="109">
        <v>1.29196936289158</v>
      </c>
      <c r="CQ13" s="109">
        <v>28.711066296822001</v>
      </c>
      <c r="CR13" s="109">
        <v>0.65622713727128801</v>
      </c>
      <c r="CS13" s="109">
        <v>0.30925087383223898</v>
      </c>
      <c r="CT13" s="109">
        <v>0</v>
      </c>
      <c r="CU13" s="109">
        <v>0</v>
      </c>
      <c r="CV13" s="109">
        <v>11.0226240848228</v>
      </c>
      <c r="CW13" s="109">
        <v>11.0226240848228</v>
      </c>
      <c r="CX13" s="109">
        <v>0</v>
      </c>
      <c r="CY13" s="109">
        <v>3.52790928037005E-2</v>
      </c>
      <c r="CZ13" s="109">
        <v>0</v>
      </c>
      <c r="DA13" s="109">
        <v>0</v>
      </c>
      <c r="DB13" s="109">
        <v>0</v>
      </c>
      <c r="DC13" s="109">
        <v>0.64013853196315895</v>
      </c>
      <c r="DD13" s="109">
        <v>0</v>
      </c>
      <c r="DE13" s="109">
        <v>0</v>
      </c>
      <c r="DF13" s="109">
        <v>0</v>
      </c>
      <c r="DG13" s="109">
        <v>0</v>
      </c>
      <c r="DH13" s="109">
        <v>0</v>
      </c>
      <c r="DI13" s="109">
        <v>0</v>
      </c>
      <c r="DJ13" s="109">
        <v>0</v>
      </c>
      <c r="DK13" s="109">
        <v>0.19545718013690699</v>
      </c>
      <c r="DL13" s="109">
        <v>0</v>
      </c>
      <c r="DM13" s="109">
        <v>1.98011445169975E-2</v>
      </c>
      <c r="DN13" s="109">
        <v>0</v>
      </c>
      <c r="DO13" s="109">
        <v>0</v>
      </c>
      <c r="DP13" s="109">
        <v>0</v>
      </c>
      <c r="DQ13" s="109">
        <v>0</v>
      </c>
      <c r="DR13" s="109">
        <v>80.465652871244203</v>
      </c>
      <c r="DS13" s="109">
        <v>1166.62724416739</v>
      </c>
      <c r="DT13" s="109">
        <v>129.62538507581101</v>
      </c>
      <c r="DU13" s="109">
        <v>1296.2526292432001</v>
      </c>
      <c r="DV13" s="109">
        <v>0</v>
      </c>
      <c r="DW13" s="109">
        <v>2.4660173163411998</v>
      </c>
      <c r="DX13" s="109">
        <v>3.8356239237862303E-4</v>
      </c>
      <c r="DY13" s="109">
        <v>0</v>
      </c>
      <c r="DZ13" s="109">
        <v>0</v>
      </c>
      <c r="EA13" s="109">
        <v>0</v>
      </c>
      <c r="EB13" s="109">
        <v>0</v>
      </c>
      <c r="EC13" s="109">
        <v>2.7831518664880801E-5</v>
      </c>
      <c r="ED13" s="109">
        <v>5.3351396815423603E-5</v>
      </c>
      <c r="EE13" s="109">
        <v>2.2167704245550702E-3</v>
      </c>
      <c r="EF13" s="109">
        <v>0.16283847836990201</v>
      </c>
      <c r="EG13" s="109">
        <v>5.75225242844623</v>
      </c>
      <c r="EH13" s="109">
        <v>0.219700480056438</v>
      </c>
      <c r="EI13" s="109">
        <v>0.57569522754454405</v>
      </c>
      <c r="EJ13" s="109">
        <v>1.3914438841030199</v>
      </c>
      <c r="EK13" s="109">
        <v>0.32548262482294199</v>
      </c>
      <c r="EL13" s="109">
        <v>0</v>
      </c>
      <c r="EM13" s="109">
        <v>0</v>
      </c>
      <c r="EN13" s="109">
        <v>7.6630707628543404E-2</v>
      </c>
      <c r="EO13" s="109">
        <v>20.344183863820401</v>
      </c>
      <c r="EP13" s="109">
        <v>20.344183863820401</v>
      </c>
      <c r="EQ13" s="109">
        <v>0</v>
      </c>
      <c r="ER13" s="109">
        <v>0</v>
      </c>
      <c r="ES13" s="109">
        <v>0</v>
      </c>
      <c r="ET13" s="109">
        <v>0.60621338536241198</v>
      </c>
      <c r="EU13" s="109">
        <v>0</v>
      </c>
      <c r="EV13" s="109">
        <v>3.7369585035025898</v>
      </c>
      <c r="EW13" s="109">
        <v>0.92966015200868002</v>
      </c>
      <c r="EX13" s="109">
        <v>0.49839538241924097</v>
      </c>
      <c r="EY13" s="109">
        <v>9.33935051836173</v>
      </c>
      <c r="EZ13" s="109">
        <v>3.4981471089138498E-3</v>
      </c>
      <c r="FA13" s="109">
        <v>5.9676931293881701</v>
      </c>
      <c r="FB13" s="109">
        <v>0.50856099362313001</v>
      </c>
      <c r="FC13" s="109">
        <v>1.9732535260172901</v>
      </c>
      <c r="FD13" s="109">
        <v>0</v>
      </c>
      <c r="FE13" s="109">
        <v>0</v>
      </c>
      <c r="FF13" s="109">
        <v>8.4357027596355607</v>
      </c>
      <c r="FG13" s="109">
        <v>1.34820094544737</v>
      </c>
      <c r="FH13" s="109">
        <v>4.3035486973439499E-3</v>
      </c>
      <c r="FI13" s="109">
        <v>0</v>
      </c>
      <c r="FJ13" s="109">
        <v>0</v>
      </c>
      <c r="FK13" s="109">
        <v>0.11356261421570001</v>
      </c>
      <c r="FL13" s="109">
        <v>1.29758403549264</v>
      </c>
      <c r="FM13" s="109">
        <v>0</v>
      </c>
      <c r="FN13" s="109">
        <v>0</v>
      </c>
      <c r="FO13" s="109">
        <v>2.4384996446072199E-2</v>
      </c>
      <c r="FP13" s="109">
        <v>39.274544773117</v>
      </c>
      <c r="FQ13" s="109">
        <v>0.62262372577533898</v>
      </c>
      <c r="FR13" s="109">
        <v>0.207042133736173</v>
      </c>
      <c r="FT13" s="45">
        <f t="shared" si="0"/>
        <v>-1.7363252299787537E-6</v>
      </c>
      <c r="FU13" s="45">
        <f t="shared" si="1"/>
        <v>0</v>
      </c>
      <c r="FV13" s="45">
        <f t="shared" si="2"/>
        <v>-1.2417084156933689E-7</v>
      </c>
      <c r="FW13" s="45">
        <f t="shared" si="3"/>
        <v>7.4491103230111866E-5</v>
      </c>
      <c r="FX13" s="45">
        <f t="shared" si="4"/>
        <v>7.4491103230111866E-5</v>
      </c>
      <c r="FY13" s="45">
        <f t="shared" si="5"/>
        <v>-6.5930011217954812E-6</v>
      </c>
      <c r="FZ13" s="45">
        <f t="shared" si="6"/>
        <v>-4.2329901113900663E-7</v>
      </c>
      <c r="GA13" s="45">
        <f t="shared" si="7"/>
        <v>-8.5099599711367327E-6</v>
      </c>
      <c r="GB13" s="45">
        <f t="shared" si="8"/>
        <v>-1.6097921478473518E-5</v>
      </c>
      <c r="GC13" s="45">
        <f t="shared" si="9"/>
        <v>0</v>
      </c>
      <c r="GD13" s="45">
        <f t="shared" si="10"/>
        <v>-1.6823463207892424E-5</v>
      </c>
      <c r="GE13" s="45">
        <f t="shared" si="11"/>
        <v>0</v>
      </c>
      <c r="GF13" s="45">
        <f t="shared" si="12"/>
        <v>-6.1004274062131674E-6</v>
      </c>
      <c r="GG13" s="45">
        <f t="shared" si="13"/>
        <v>0</v>
      </c>
      <c r="GH13" s="45">
        <f t="shared" si="14"/>
        <v>0</v>
      </c>
      <c r="GI13" s="45">
        <f t="shared" si="15"/>
        <v>-2.8534950094034234E-5</v>
      </c>
      <c r="GJ13" s="45">
        <f t="shared" si="16"/>
        <v>0</v>
      </c>
      <c r="GK13" s="45">
        <f t="shared" si="17"/>
        <v>0</v>
      </c>
      <c r="GL13" s="45">
        <f t="shared" si="18"/>
        <v>-2.2890426385450855E-5</v>
      </c>
      <c r="GM13" s="45">
        <f t="shared" si="19"/>
        <v>0</v>
      </c>
      <c r="GN13" s="45">
        <f t="shared" si="20"/>
        <v>0</v>
      </c>
      <c r="GO13" s="45">
        <f t="shared" si="21"/>
        <v>-3.1357225741428098E-5</v>
      </c>
      <c r="GP13" s="45">
        <f t="shared" si="22"/>
        <v>0</v>
      </c>
      <c r="GQ13" s="45">
        <f t="shared" si="23"/>
        <v>-8.8651586192738968E-6</v>
      </c>
      <c r="GR13" s="45">
        <f t="shared" si="24"/>
        <v>0</v>
      </c>
      <c r="GS13" s="45">
        <f t="shared" si="25"/>
        <v>0</v>
      </c>
      <c r="GT13" s="45">
        <f t="shared" si="26"/>
        <v>0</v>
      </c>
      <c r="GU13" s="45">
        <f t="shared" si="27"/>
        <v>0</v>
      </c>
      <c r="GV13" s="45">
        <f t="shared" si="28"/>
        <v>8.9830169222417111E-5</v>
      </c>
      <c r="GW13" s="45">
        <f t="shared" si="29"/>
        <v>1.929123116716982E-5</v>
      </c>
      <c r="GX13" s="45">
        <f t="shared" si="30"/>
        <v>1.4401712256776773E-6</v>
      </c>
      <c r="GY13" s="45">
        <f t="shared" si="31"/>
        <v>0</v>
      </c>
      <c r="GZ13" s="45">
        <f t="shared" si="32"/>
        <v>0</v>
      </c>
      <c r="HA13" s="45">
        <f t="shared" si="33"/>
        <v>-8.4829812923138616E-4</v>
      </c>
      <c r="HB13" s="45">
        <f t="shared" si="34"/>
        <v>7.211139979132723E-6</v>
      </c>
      <c r="HC13" s="45">
        <f t="shared" si="35"/>
        <v>2.2905710251863646E-6</v>
      </c>
      <c r="HD13" s="45">
        <f t="shared" si="36"/>
        <v>3.5924157423032072E-5</v>
      </c>
      <c r="HE13" s="45">
        <f t="shared" si="37"/>
        <v>6.7259823757566126E-7</v>
      </c>
      <c r="HF13" s="45">
        <f t="shared" si="47"/>
        <v>1.6034480915963224E-4</v>
      </c>
      <c r="HG13" s="45">
        <f t="shared" si="48"/>
        <v>0</v>
      </c>
      <c r="HH13" s="45">
        <f t="shared" si="49"/>
        <v>0</v>
      </c>
      <c r="HI13" s="45">
        <f t="shared" si="50"/>
        <v>0</v>
      </c>
      <c r="HJ13" s="45">
        <f t="shared" si="51"/>
        <v>0</v>
      </c>
      <c r="HK13" s="45">
        <f t="shared" si="52"/>
        <v>1.623841909225304E-4</v>
      </c>
      <c r="HL13" s="45">
        <f t="shared" si="53"/>
        <v>-2.442584117389182E-5</v>
      </c>
      <c r="HM13" s="45">
        <f t="shared" si="54"/>
        <v>1.4379945886934572E-4</v>
      </c>
      <c r="HN13" s="45">
        <f t="shared" si="39"/>
        <v>0</v>
      </c>
      <c r="HO13" s="45">
        <f t="shared" si="40"/>
        <v>-1.1602638609709393E-5</v>
      </c>
      <c r="HP13" s="45">
        <f t="shared" si="41"/>
        <v>-2.0328802777048181E-5</v>
      </c>
      <c r="HQ13" s="45">
        <f t="shared" si="42"/>
        <v>4.1831758670406042E-4</v>
      </c>
      <c r="HR13" s="45">
        <f t="shared" si="43"/>
        <v>0</v>
      </c>
      <c r="HS13" s="45">
        <f t="shared" si="44"/>
        <v>0</v>
      </c>
      <c r="HT13" s="45">
        <f t="shared" si="45"/>
        <v>0</v>
      </c>
      <c r="HU13" s="45">
        <f t="shared" si="46"/>
        <v>0</v>
      </c>
      <c r="HV13" s="45">
        <f t="shared" si="55"/>
        <v>5.4446537934302822E-5</v>
      </c>
    </row>
    <row r="14" spans="1:230" x14ac:dyDescent="0.25">
      <c r="A14" s="22" t="s">
        <v>13</v>
      </c>
      <c r="B14" s="109">
        <v>2754.121983</v>
      </c>
      <c r="C14" s="109">
        <v>6.1631869999999997</v>
      </c>
      <c r="D14" s="109">
        <v>7982.308043</v>
      </c>
      <c r="E14" s="109">
        <v>200.144104</v>
      </c>
      <c r="F14" s="109">
        <v>198.1997648</v>
      </c>
      <c r="G14" s="109">
        <v>112.217547</v>
      </c>
      <c r="H14" s="109">
        <v>1366.3554280000001</v>
      </c>
      <c r="I14" s="109">
        <v>20.821278470999999</v>
      </c>
      <c r="J14" s="109">
        <v>13.642189156000001</v>
      </c>
      <c r="K14" s="109">
        <v>3.404406E-4</v>
      </c>
      <c r="L14" s="109">
        <v>11.204030620999999</v>
      </c>
      <c r="M14" s="109">
        <v>2.08088E-5</v>
      </c>
      <c r="N14" s="109">
        <v>0.81491188599999997</v>
      </c>
      <c r="O14" s="109">
        <v>2.4030170600000001E-2</v>
      </c>
      <c r="P14" s="109">
        <v>4.5735219899999999E-2</v>
      </c>
      <c r="Q14" s="109">
        <v>4.2048177399999997E-2</v>
      </c>
      <c r="S14" s="109">
        <v>1.7965016E-3</v>
      </c>
      <c r="T14" s="109">
        <v>3.5700211699999998E-2</v>
      </c>
      <c r="W14" s="109">
        <v>3.8997527099999998E-2</v>
      </c>
      <c r="X14" s="109">
        <v>5.5220272700000003E-2</v>
      </c>
      <c r="Y14" s="109">
        <v>152.53832992</v>
      </c>
      <c r="Z14" s="109">
        <v>1.41E-2</v>
      </c>
      <c r="AA14" s="109">
        <v>1.4000943E-2</v>
      </c>
      <c r="AB14" s="109">
        <v>7.2907530000000003E-4</v>
      </c>
      <c r="AC14" s="109">
        <v>0.26763423530000002</v>
      </c>
      <c r="AD14" s="109">
        <v>8.2916770400000006E-2</v>
      </c>
      <c r="AE14" s="109">
        <v>7.2262225575999999</v>
      </c>
      <c r="AF14" s="109">
        <v>0.17847789559999999</v>
      </c>
      <c r="AG14" s="109">
        <v>0.37133261740000001</v>
      </c>
      <c r="AH14" s="109">
        <v>2.4573943E-3</v>
      </c>
      <c r="AI14" s="109">
        <v>3.9732555599999997E-2</v>
      </c>
      <c r="AJ14" s="109">
        <v>8.8074709605999999</v>
      </c>
      <c r="AK14" s="109">
        <v>6.2873128599999994E-2</v>
      </c>
      <c r="AL14" s="109">
        <v>3.2796962399999997E-2</v>
      </c>
      <c r="AM14" s="109">
        <v>6.0098208293999997</v>
      </c>
      <c r="AN14" s="109">
        <v>2.1887772900000001E-2</v>
      </c>
      <c r="AR14" s="109">
        <v>2.1541479E-6</v>
      </c>
      <c r="AS14" s="109">
        <v>1.0010526E-2</v>
      </c>
      <c r="AT14" s="109">
        <v>1.4292791999999999E-3</v>
      </c>
      <c r="AU14" s="109">
        <v>0.11360465140000001</v>
      </c>
      <c r="AW14" s="109">
        <v>2.1150976453000001</v>
      </c>
      <c r="AX14" s="109">
        <v>23.613456883000001</v>
      </c>
      <c r="AY14" s="109">
        <v>3.9214085099999997E-2</v>
      </c>
      <c r="BD14" s="109">
        <v>2.4883033799999999E-2</v>
      </c>
      <c r="BF14" s="109" t="s">
        <v>13</v>
      </c>
      <c r="BG14" s="109">
        <v>3.6500773015751803E-2</v>
      </c>
      <c r="BH14" s="109">
        <v>7.34993182454E-2</v>
      </c>
      <c r="BI14" s="109">
        <v>0</v>
      </c>
      <c r="BJ14" s="109">
        <v>13.6420781362242</v>
      </c>
      <c r="BK14" s="109">
        <v>0</v>
      </c>
      <c r="BL14" s="109">
        <v>20.824081192831301</v>
      </c>
      <c r="BM14" s="109">
        <v>20.821183904047501</v>
      </c>
      <c r="BN14" s="109">
        <v>0.84821621492466803</v>
      </c>
      <c r="BO14" s="109">
        <v>1.7502501901059699E-2</v>
      </c>
      <c r="BP14" s="109">
        <v>1.3957858893158499E-4</v>
      </c>
      <c r="BQ14" s="109">
        <v>2.00857690831528E-4</v>
      </c>
      <c r="BR14" s="109">
        <v>11.2038845826231</v>
      </c>
      <c r="BS14" s="109">
        <v>2.4886099477484401E-2</v>
      </c>
      <c r="BT14" s="109">
        <v>6.6586822251360001E-6</v>
      </c>
      <c r="BU14" s="109">
        <v>1.41489954335775E-5</v>
      </c>
      <c r="BV14" s="109">
        <v>5.5219203296998698E-2</v>
      </c>
      <c r="BW14" s="109">
        <v>0.81490179886222602</v>
      </c>
      <c r="BX14" s="109">
        <v>5.7672031008135097E-3</v>
      </c>
      <c r="BY14" s="109">
        <v>1.82630106924563E-2</v>
      </c>
      <c r="BZ14" s="109">
        <v>4.5740045357856703E-2</v>
      </c>
      <c r="CA14" s="109">
        <v>0</v>
      </c>
      <c r="CB14" s="109">
        <v>10461.408125514599</v>
      </c>
      <c r="CC14" s="109">
        <v>4.2047543411375697E-2</v>
      </c>
      <c r="CD14" s="109">
        <v>5.2097786226079797E-4</v>
      </c>
      <c r="CE14" s="109">
        <v>1.2754868031671E-3</v>
      </c>
      <c r="CF14" s="109">
        <v>0</v>
      </c>
      <c r="CG14" s="109">
        <v>3.5701290971010997E-2</v>
      </c>
      <c r="CH14" s="109">
        <v>8.2920045867301104E-2</v>
      </c>
      <c r="CI14" s="109">
        <v>0</v>
      </c>
      <c r="CJ14" s="109">
        <v>6.2871154775550095E-2</v>
      </c>
      <c r="CK14" s="109">
        <v>2.45716782078021E-3</v>
      </c>
      <c r="CL14" s="109">
        <v>3.2796663583640598E-2</v>
      </c>
      <c r="CM14" s="109">
        <v>2754.1215315508898</v>
      </c>
      <c r="CN14" s="109">
        <v>0</v>
      </c>
      <c r="CO14" s="109">
        <v>3.8994942458226801E-2</v>
      </c>
      <c r="CP14" s="109">
        <v>40.1422813263178</v>
      </c>
      <c r="CQ14" s="109">
        <v>950.845910865787</v>
      </c>
      <c r="CR14" s="109">
        <v>20.224010460469199</v>
      </c>
      <c r="CS14" s="109">
        <v>2.1150717224383699</v>
      </c>
      <c r="CT14" s="109">
        <v>3.1033592128605001</v>
      </c>
      <c r="CU14" s="109">
        <v>2.10006111893879E-2</v>
      </c>
      <c r="CV14" s="109">
        <v>152.539218172527</v>
      </c>
      <c r="CW14" s="109">
        <v>152.539218172527</v>
      </c>
      <c r="CX14" s="109">
        <v>1.40997073805233E-2</v>
      </c>
      <c r="CY14" s="109">
        <v>23.613456945635601</v>
      </c>
      <c r="CZ14" s="109">
        <v>5.5997884264372402E-3</v>
      </c>
      <c r="DA14" s="109">
        <v>7.0006117983451403E-3</v>
      </c>
      <c r="DB14" s="109">
        <v>0</v>
      </c>
      <c r="DC14" s="109">
        <v>25.630360154214401</v>
      </c>
      <c r="DD14" s="109">
        <v>4.0405047831840499E-2</v>
      </c>
      <c r="DE14" s="109">
        <v>2.8483402802978999</v>
      </c>
      <c r="DF14" s="109">
        <v>4.79504405249137E-2</v>
      </c>
      <c r="DG14" s="109">
        <v>1.8957170029751399E-4</v>
      </c>
      <c r="DH14" s="109">
        <v>5.3951970620435804E-4</v>
      </c>
      <c r="DI14" s="109">
        <v>8.8320148529682493E-2</v>
      </c>
      <c r="DJ14" s="109">
        <v>0.17931553076119999</v>
      </c>
      <c r="DK14" s="109">
        <v>7.2312135123629098</v>
      </c>
      <c r="DL14" s="109">
        <v>0</v>
      </c>
      <c r="DM14" s="109">
        <v>0.178478178384255</v>
      </c>
      <c r="DN14" s="109">
        <v>6.1631765885128003</v>
      </c>
      <c r="DO14" s="109">
        <v>0</v>
      </c>
      <c r="DP14" s="109">
        <v>0.152244935907178</v>
      </c>
      <c r="DQ14" s="109">
        <v>0.21908625069665999</v>
      </c>
      <c r="DR14" s="109">
        <v>2509.15070350313</v>
      </c>
      <c r="DS14" s="109">
        <v>7184.0723484949604</v>
      </c>
      <c r="DT14" s="109">
        <v>798.23233986805405</v>
      </c>
      <c r="DU14" s="109">
        <v>7982.3046883630104</v>
      </c>
      <c r="DV14" s="109">
        <v>1.8373017190428999E-4</v>
      </c>
      <c r="DW14" s="109">
        <v>80.568879879853895</v>
      </c>
      <c r="DX14" s="109">
        <v>2.1887754735633799E-2</v>
      </c>
      <c r="DY14" s="109">
        <v>0</v>
      </c>
      <c r="DZ14" s="109">
        <v>0</v>
      </c>
      <c r="EA14" s="109">
        <v>0</v>
      </c>
      <c r="EB14" s="109">
        <v>2.1541035227223901E-6</v>
      </c>
      <c r="EC14" s="109">
        <v>1.00109906128273E-2</v>
      </c>
      <c r="ED14" s="109">
        <v>1.4293117718030999E-3</v>
      </c>
      <c r="EE14" s="109">
        <v>0.11360336820594601</v>
      </c>
      <c r="EF14" s="109">
        <v>1.6061122556148899</v>
      </c>
      <c r="EG14" s="109">
        <v>702.43938769777196</v>
      </c>
      <c r="EH14" s="109">
        <v>2.2770497900814002</v>
      </c>
      <c r="EI14" s="109">
        <v>5.5931605511554796</v>
      </c>
      <c r="EJ14" s="109">
        <v>13.5064751560045</v>
      </c>
      <c r="EK14" s="109">
        <v>3.1534114048292201</v>
      </c>
      <c r="EL14" s="109">
        <v>3.7994373804681597E-2</v>
      </c>
      <c r="EM14" s="109">
        <v>1.4000759468448E-3</v>
      </c>
      <c r="EN14" s="109">
        <v>0.79650939308630697</v>
      </c>
      <c r="EO14" s="109">
        <v>200.123522499633</v>
      </c>
      <c r="EP14" s="109">
        <v>198.198347997442</v>
      </c>
      <c r="EQ14" s="109">
        <v>1.92517450219083</v>
      </c>
      <c r="ER14" s="109">
        <v>3.8435423866135202E-4</v>
      </c>
      <c r="ES14" s="109">
        <v>7.4885993485341803E-4</v>
      </c>
      <c r="ET14" s="109">
        <v>6.1907240624128397</v>
      </c>
      <c r="EU14" s="109">
        <v>1.7691053313271098E-2</v>
      </c>
      <c r="EV14" s="109">
        <v>36.233373620320002</v>
      </c>
      <c r="EW14" s="109">
        <v>9.0099429886682394</v>
      </c>
      <c r="EX14" s="109">
        <v>4.8565426735561097</v>
      </c>
      <c r="EY14" s="109">
        <v>90.555736748623502</v>
      </c>
      <c r="EZ14" s="109">
        <v>3.9702323953543103E-2</v>
      </c>
      <c r="FA14" s="109">
        <v>325.66363143202699</v>
      </c>
      <c r="FB14" s="109">
        <v>4.9749204553867203</v>
      </c>
      <c r="FC14" s="109">
        <v>19.226153160656299</v>
      </c>
      <c r="FD14" s="109">
        <v>0.161417095755681</v>
      </c>
      <c r="FE14" s="109">
        <v>0</v>
      </c>
      <c r="FF14" s="109">
        <v>112.218123073198</v>
      </c>
      <c r="FG14" s="109">
        <v>342.665398759727</v>
      </c>
      <c r="FH14" s="109">
        <v>3.9209930538528698E-2</v>
      </c>
      <c r="FI14" s="109">
        <v>0</v>
      </c>
      <c r="FJ14" s="109">
        <v>1.5524008255856399E-2</v>
      </c>
      <c r="FK14" s="109">
        <v>19.4565307312124</v>
      </c>
      <c r="FL14" s="109">
        <v>8.80745654465189</v>
      </c>
      <c r="FM14" s="109">
        <v>0</v>
      </c>
      <c r="FN14" s="109">
        <v>0</v>
      </c>
      <c r="FO14" s="109">
        <v>28.9641585514787</v>
      </c>
      <c r="FP14" s="109">
        <v>1366.35441215793</v>
      </c>
      <c r="FQ14" s="109">
        <v>6.0097781215666997</v>
      </c>
      <c r="FR14" s="109">
        <v>15.3586569553255</v>
      </c>
      <c r="FT14" s="45">
        <f t="shared" si="0"/>
        <v>-1.6391761620358152E-7</v>
      </c>
      <c r="FU14" s="45">
        <f t="shared" si="1"/>
        <v>-1.6893024987706719E-6</v>
      </c>
      <c r="FV14" s="45">
        <f t="shared" si="2"/>
        <v>-4.2025902426956499E-7</v>
      </c>
      <c r="FW14" s="45">
        <f t="shared" si="3"/>
        <v>-1.028334083076518E-4</v>
      </c>
      <c r="FX14" s="45">
        <f t="shared" si="4"/>
        <v>-7.1483564040924552E-6</v>
      </c>
      <c r="FY14" s="45">
        <f t="shared" si="5"/>
        <v>5.1335393920585213E-6</v>
      </c>
      <c r="FZ14" s="45">
        <f t="shared" si="6"/>
        <v>-7.4346838987076983E-7</v>
      </c>
      <c r="GA14" s="45">
        <f t="shared" si="7"/>
        <v>-4.5418417812245274E-6</v>
      </c>
      <c r="GB14" s="45">
        <f t="shared" si="8"/>
        <v>-8.1379736442183214E-6</v>
      </c>
      <c r="GC14" s="45">
        <f t="shared" si="9"/>
        <v>-1.2690134158453346E-5</v>
      </c>
      <c r="GD14" s="45">
        <f t="shared" si="10"/>
        <v>-1.3034449997418611E-5</v>
      </c>
      <c r="GE14" s="45">
        <f t="shared" si="11"/>
        <v>-5.3935896663948079E-5</v>
      </c>
      <c r="GF14" s="45">
        <f t="shared" si="12"/>
        <v>-1.2378194437025148E-5</v>
      </c>
      <c r="GG14" s="45">
        <f t="shared" si="13"/>
        <v>1.7974599734244795E-6</v>
      </c>
      <c r="GH14" s="45">
        <f t="shared" si="14"/>
        <v>1.0550857451335678E-4</v>
      </c>
      <c r="GI14" s="45">
        <f t="shared" si="15"/>
        <v>-1.5077671934963902E-5</v>
      </c>
      <c r="GJ14" s="45">
        <f t="shared" si="16"/>
        <v>0</v>
      </c>
      <c r="GK14" s="45">
        <f t="shared" si="17"/>
        <v>-2.055916460198639E-5</v>
      </c>
      <c r="GL14" s="45">
        <f t="shared" si="18"/>
        <v>3.0231501708417499E-5</v>
      </c>
      <c r="GM14" s="45">
        <f t="shared" si="19"/>
        <v>0</v>
      </c>
      <c r="GN14" s="45">
        <f t="shared" si="20"/>
        <v>0</v>
      </c>
      <c r="GO14" s="45">
        <f t="shared" si="21"/>
        <v>-6.6277068455374062E-5</v>
      </c>
      <c r="GP14" s="45">
        <f t="shared" si="22"/>
        <v>-1.9366130390466423E-5</v>
      </c>
      <c r="GQ14" s="45">
        <f t="shared" si="23"/>
        <v>5.8231431239030744E-6</v>
      </c>
      <c r="GR14" s="45">
        <f t="shared" si="24"/>
        <v>-2.075315437587224E-5</v>
      </c>
      <c r="GS14" s="45">
        <f t="shared" si="25"/>
        <v>-3.3342637907982744E-5</v>
      </c>
      <c r="GT14" s="45">
        <f t="shared" si="26"/>
        <v>2.2091685004315304E-5</v>
      </c>
      <c r="GU14" s="45">
        <f t="shared" si="27"/>
        <v>5.3953892739410752E-6</v>
      </c>
      <c r="GV14" s="45">
        <f t="shared" si="28"/>
        <v>3.9503073808789143E-5</v>
      </c>
      <c r="GW14" s="45">
        <f t="shared" si="29"/>
        <v>6.9067271636420627E-4</v>
      </c>
      <c r="GX14" s="45">
        <f t="shared" si="30"/>
        <v>1.5844217238315559E-6</v>
      </c>
      <c r="GY14" s="45">
        <f t="shared" si="31"/>
        <v>-3.8531389243754386E-6</v>
      </c>
      <c r="GZ14" s="45">
        <f t="shared" si="32"/>
        <v>-9.2162344394639735E-5</v>
      </c>
      <c r="HA14" s="45">
        <f t="shared" si="33"/>
        <v>-7.6087847862707275E-4</v>
      </c>
      <c r="HB14" s="45">
        <f t="shared" si="34"/>
        <v>-1.6367863345111371E-6</v>
      </c>
      <c r="HC14" s="45">
        <f t="shared" si="35"/>
        <v>-3.139376859162016E-5</v>
      </c>
      <c r="HD14" s="45">
        <f t="shared" si="36"/>
        <v>-9.1110986363630354E-6</v>
      </c>
      <c r="HE14" s="45">
        <f t="shared" si="37"/>
        <v>-7.1063405236882217E-6</v>
      </c>
      <c r="HF14" s="45">
        <f t="shared" si="47"/>
        <v>-8.298864523644215E-7</v>
      </c>
      <c r="HG14" s="45">
        <f t="shared" si="48"/>
        <v>0</v>
      </c>
      <c r="HH14" s="45">
        <f t="shared" si="49"/>
        <v>0</v>
      </c>
      <c r="HI14" s="45">
        <f t="shared" si="50"/>
        <v>0</v>
      </c>
      <c r="HJ14" s="45">
        <f t="shared" si="51"/>
        <v>-2.0600849927668114E-5</v>
      </c>
      <c r="HK14" s="45">
        <f t="shared" si="52"/>
        <v>4.6412429007196049E-5</v>
      </c>
      <c r="HL14" s="45">
        <f t="shared" si="53"/>
        <v>2.2788971601873161E-5</v>
      </c>
      <c r="HM14" s="45">
        <f t="shared" si="54"/>
        <v>-1.1295259817150339E-5</v>
      </c>
      <c r="HN14" s="45">
        <f t="shared" si="39"/>
        <v>0</v>
      </c>
      <c r="HO14" s="45">
        <f t="shared" si="40"/>
        <v>-1.2256106325762953E-5</v>
      </c>
      <c r="HP14" s="45">
        <f t="shared" si="41"/>
        <v>2.6525383440570397E-9</v>
      </c>
      <c r="HQ14" s="45">
        <f t="shared" si="42"/>
        <v>-1.0594564327344919E-4</v>
      </c>
      <c r="HR14" s="45">
        <f t="shared" si="43"/>
        <v>0</v>
      </c>
      <c r="HS14" s="45">
        <f t="shared" si="44"/>
        <v>0</v>
      </c>
      <c r="HT14" s="45">
        <f t="shared" si="45"/>
        <v>0</v>
      </c>
      <c r="HU14" s="45">
        <f t="shared" si="46"/>
        <v>0</v>
      </c>
      <c r="HV14" s="45">
        <f t="shared" si="55"/>
        <v>1.2320352530333035E-4</v>
      </c>
    </row>
    <row r="15" spans="1:230" x14ac:dyDescent="0.25">
      <c r="A15" s="22" t="s">
        <v>14</v>
      </c>
      <c r="B15" s="109">
        <v>717.57627529000001</v>
      </c>
      <c r="C15" s="109">
        <v>0.40560511999999999</v>
      </c>
      <c r="D15" s="109">
        <v>2975.0394345999998</v>
      </c>
      <c r="E15" s="109">
        <v>46.150270098</v>
      </c>
      <c r="F15" s="109">
        <v>14.172414698000001</v>
      </c>
      <c r="G15" s="109">
        <v>74.782175441999996</v>
      </c>
      <c r="H15" s="109">
        <v>195.53145438000001</v>
      </c>
      <c r="I15" s="109">
        <v>21.364796808000001</v>
      </c>
      <c r="J15" s="109">
        <v>19.684312513999998</v>
      </c>
      <c r="K15" s="109">
        <v>1.7919999999999999E-7</v>
      </c>
      <c r="L15" s="109">
        <v>4.7250301864999997</v>
      </c>
      <c r="N15" s="109">
        <v>0.83307038769999997</v>
      </c>
      <c r="O15" s="109">
        <v>1.0303999999999999E-6</v>
      </c>
      <c r="P15" s="109">
        <v>8.1706239999999999E-2</v>
      </c>
      <c r="Q15" s="109">
        <v>9.9327866099999995E-2</v>
      </c>
      <c r="S15" s="109">
        <v>5.376E-8</v>
      </c>
      <c r="T15" s="109">
        <v>3.3372966499999997E-2</v>
      </c>
      <c r="W15" s="109">
        <v>9.2676040099999996E-2</v>
      </c>
      <c r="X15" s="109">
        <v>9.8537600000000003E-2</v>
      </c>
      <c r="Y15" s="109">
        <v>151.73474112</v>
      </c>
      <c r="AA15" s="109">
        <v>8.9506402000000002E-3</v>
      </c>
      <c r="AB15" s="109">
        <v>2.8000000000000002E-7</v>
      </c>
      <c r="AC15" s="109">
        <v>3.5839999999999998E-7</v>
      </c>
      <c r="AD15" s="109">
        <v>0.3246412917</v>
      </c>
      <c r="AE15" s="109">
        <v>7.0728868</v>
      </c>
      <c r="AF15" s="109">
        <v>0.2441564359</v>
      </c>
      <c r="AG15" s="109">
        <v>2.0159999999999998E-6</v>
      </c>
      <c r="AH15" s="109">
        <v>2.0339199999999999E-4</v>
      </c>
      <c r="AI15" s="109">
        <v>8.4564851600000004E-2</v>
      </c>
      <c r="AJ15" s="109">
        <v>2.7833818508000001</v>
      </c>
      <c r="AK15" s="109">
        <v>0.14581118179999999</v>
      </c>
      <c r="AL15" s="109">
        <v>5.9650052799999999E-2</v>
      </c>
      <c r="AM15" s="109">
        <v>0.90496538670000004</v>
      </c>
      <c r="AN15" s="109">
        <v>1.28408711E-2</v>
      </c>
      <c r="AS15" s="109">
        <v>7.2905089999999995E-4</v>
      </c>
      <c r="AT15" s="109">
        <v>1.6958775999999999E-3</v>
      </c>
      <c r="AU15" s="109">
        <v>5.5421799399999999E-2</v>
      </c>
      <c r="AW15" s="109">
        <v>0.35023362400000002</v>
      </c>
      <c r="AX15" s="109">
        <v>1.2033882633999999</v>
      </c>
      <c r="AY15" s="109">
        <v>0.1168186271</v>
      </c>
      <c r="BD15" s="109">
        <v>2.5549347999999999E-6</v>
      </c>
      <c r="BF15" s="109" t="s">
        <v>14</v>
      </c>
      <c r="BG15" s="109">
        <v>6.06696084922035E-3</v>
      </c>
      <c r="BH15" s="109">
        <v>1.2216638213815099E-2</v>
      </c>
      <c r="BI15" s="109">
        <v>0</v>
      </c>
      <c r="BJ15" s="109">
        <v>19.6843568137419</v>
      </c>
      <c r="BK15" s="109">
        <v>0</v>
      </c>
      <c r="BL15" s="109">
        <v>21.365273810314601</v>
      </c>
      <c r="BM15" s="109">
        <v>21.364742081979202</v>
      </c>
      <c r="BN15" s="109">
        <v>0.20027093711133601</v>
      </c>
      <c r="BO15" s="109">
        <v>2.9083706791889099E-3</v>
      </c>
      <c r="BP15" s="109">
        <v>7.3467925505822797E-8</v>
      </c>
      <c r="BQ15" s="109">
        <v>1.05735875262487E-7</v>
      </c>
      <c r="BR15" s="109">
        <v>4.7250171674311101</v>
      </c>
      <c r="BS15" s="109">
        <v>2.5549259295412598E-6</v>
      </c>
      <c r="BT15" s="109">
        <v>0</v>
      </c>
      <c r="BU15" s="109">
        <v>0</v>
      </c>
      <c r="BV15" s="109">
        <v>9.8537602565187898E-2</v>
      </c>
      <c r="BW15" s="109">
        <v>0.83307287682772602</v>
      </c>
      <c r="BX15" s="109">
        <v>2.4728032319758302E-7</v>
      </c>
      <c r="BY15" s="109">
        <v>7.8296047663927498E-7</v>
      </c>
      <c r="BZ15" s="109">
        <v>8.1702952920579205E-2</v>
      </c>
      <c r="CA15" s="109">
        <v>0</v>
      </c>
      <c r="CB15" s="109">
        <v>3095.25514269831</v>
      </c>
      <c r="CC15" s="109">
        <v>9.9326067512121502E-2</v>
      </c>
      <c r="CD15" s="109">
        <v>1.5590811135545699E-8</v>
      </c>
      <c r="CE15" s="109">
        <v>3.8170329094947502E-8</v>
      </c>
      <c r="CF15" s="109">
        <v>0</v>
      </c>
      <c r="CG15" s="109">
        <v>3.3371246642260703E-2</v>
      </c>
      <c r="CH15" s="109">
        <v>0.32463873585889602</v>
      </c>
      <c r="CI15" s="109">
        <v>0</v>
      </c>
      <c r="CJ15" s="109">
        <v>0.14581667740868701</v>
      </c>
      <c r="CK15" s="109">
        <v>2.0338448054696599E-4</v>
      </c>
      <c r="CL15" s="109">
        <v>5.96484086025727E-2</v>
      </c>
      <c r="CM15" s="109">
        <v>717.57483872197997</v>
      </c>
      <c r="CN15" s="109">
        <v>0</v>
      </c>
      <c r="CO15" s="109">
        <v>9.2678745609881194E-2</v>
      </c>
      <c r="CP15" s="109">
        <v>10.1498009228533</v>
      </c>
      <c r="CQ15" s="109">
        <v>216.67125913084399</v>
      </c>
      <c r="CR15" s="109">
        <v>5.2888753033708999</v>
      </c>
      <c r="CS15" s="109">
        <v>0.35023486924993102</v>
      </c>
      <c r="CT15" s="109">
        <v>1.1302839296064199E-2</v>
      </c>
      <c r="CU15" s="109">
        <v>3.49061664654948E-3</v>
      </c>
      <c r="CV15" s="109">
        <v>151.733857266125</v>
      </c>
      <c r="CW15" s="109">
        <v>151.733857266125</v>
      </c>
      <c r="CX15" s="109">
        <v>0</v>
      </c>
      <c r="CY15" s="109">
        <v>1.20339108482386</v>
      </c>
      <c r="CZ15" s="109">
        <v>3.5805354393414102E-3</v>
      </c>
      <c r="DA15" s="109">
        <v>4.4755079070168298E-3</v>
      </c>
      <c r="DB15" s="109">
        <v>0</v>
      </c>
      <c r="DC15" s="109">
        <v>7.3273037588466101</v>
      </c>
      <c r="DD15" s="109">
        <v>1.14831077481439E-2</v>
      </c>
      <c r="DE15" s="109">
        <v>0.10200439891780599</v>
      </c>
      <c r="DF15" s="109">
        <v>7.9696146761685308E-3</v>
      </c>
      <c r="DG15" s="109">
        <v>7.2783941533424395E-8</v>
      </c>
      <c r="DH15" s="109">
        <v>2.07206909285315E-7</v>
      </c>
      <c r="DI15" s="109">
        <v>1.1828899287356E-7</v>
      </c>
      <c r="DJ15" s="109">
        <v>2.4011860866306299E-7</v>
      </c>
      <c r="DK15" s="109">
        <v>7.0737149794558096</v>
      </c>
      <c r="DL15" s="109">
        <v>0</v>
      </c>
      <c r="DM15" s="109">
        <v>0.244164820160469</v>
      </c>
      <c r="DN15" s="109">
        <v>0.40560659953592798</v>
      </c>
      <c r="DO15" s="109">
        <v>0</v>
      </c>
      <c r="DP15" s="109">
        <v>8.2641357606221399E-7</v>
      </c>
      <c r="DQ15" s="109">
        <v>1.1893274249463901E-6</v>
      </c>
      <c r="DR15" s="109">
        <v>597.31604678207896</v>
      </c>
      <c r="DS15" s="109">
        <v>2677.5332460754998</v>
      </c>
      <c r="DT15" s="109">
        <v>297.50636019918602</v>
      </c>
      <c r="DU15" s="109">
        <v>2975.03960627469</v>
      </c>
      <c r="DV15" s="109">
        <v>2.4802934197545199E-5</v>
      </c>
      <c r="DW15" s="109">
        <v>20.113883378531298</v>
      </c>
      <c r="DX15" s="109">
        <v>1.2840381527144401E-2</v>
      </c>
      <c r="DY15" s="109">
        <v>0</v>
      </c>
      <c r="DZ15" s="109">
        <v>0</v>
      </c>
      <c r="EA15" s="109">
        <v>0</v>
      </c>
      <c r="EB15" s="109">
        <v>0</v>
      </c>
      <c r="EC15" s="109">
        <v>7.2902034352155195E-4</v>
      </c>
      <c r="ED15" s="109">
        <v>1.69582472226657E-3</v>
      </c>
      <c r="EE15" s="109">
        <v>5.5426761972475203E-2</v>
      </c>
      <c r="EF15" s="109">
        <v>0.107181978317543</v>
      </c>
      <c r="EG15" s="109">
        <v>76.381376179078799</v>
      </c>
      <c r="EH15" s="109">
        <v>0.14506249441954899</v>
      </c>
      <c r="EI15" s="109">
        <v>0.37908755160193303</v>
      </c>
      <c r="EJ15" s="109">
        <v>1.5195155122714701</v>
      </c>
      <c r="EK15" s="109">
        <v>0.214439742720613</v>
      </c>
      <c r="EL15" s="109">
        <v>0</v>
      </c>
      <c r="EM15" s="109">
        <v>8.9507629617993905E-4</v>
      </c>
      <c r="EN15" s="109">
        <v>5.0468584687798003E-2</v>
      </c>
      <c r="EO15" s="109">
        <v>46.151174935559901</v>
      </c>
      <c r="EP15" s="109">
        <v>14.173340521410701</v>
      </c>
      <c r="EQ15" s="109">
        <v>31.9778344141492</v>
      </c>
      <c r="ER15" s="109">
        <v>0</v>
      </c>
      <c r="ES15" s="109">
        <v>0</v>
      </c>
      <c r="ET15" s="109">
        <v>0.40221355070906101</v>
      </c>
      <c r="EU15" s="109">
        <v>0</v>
      </c>
      <c r="EV15" s="109">
        <v>2.4940467600324099</v>
      </c>
      <c r="EW15" s="109">
        <v>0.61190654607384498</v>
      </c>
      <c r="EX15" s="109">
        <v>0.32894289477890498</v>
      </c>
      <c r="EY15" s="109">
        <v>6.2846307533744499</v>
      </c>
      <c r="EZ15" s="109">
        <v>8.4491449839889196E-2</v>
      </c>
      <c r="FA15" s="109">
        <v>46.6972824342403</v>
      </c>
      <c r="FB15" s="109">
        <v>0.33474127327943098</v>
      </c>
      <c r="FC15" s="109">
        <v>1.30109974812193</v>
      </c>
      <c r="FD15" s="109">
        <v>3.1310217871768199E-6</v>
      </c>
      <c r="FE15" s="109">
        <v>0</v>
      </c>
      <c r="FF15" s="109">
        <v>74.781552377667296</v>
      </c>
      <c r="FG15" s="109">
        <v>35.903363944531399</v>
      </c>
      <c r="FH15" s="109">
        <v>0.116817629425365</v>
      </c>
      <c r="FI15" s="109">
        <v>0</v>
      </c>
      <c r="FJ15" s="109">
        <v>2.5800416108070498E-3</v>
      </c>
      <c r="FK15" s="109">
        <v>4.1661052751635603</v>
      </c>
      <c r="FL15" s="109">
        <v>2.7833828269057399</v>
      </c>
      <c r="FM15" s="109">
        <v>0</v>
      </c>
      <c r="FN15" s="109">
        <v>0</v>
      </c>
      <c r="FO15" s="109">
        <v>2.0858720114518801</v>
      </c>
      <c r="FP15" s="109">
        <v>195.531452231353</v>
      </c>
      <c r="FQ15" s="109">
        <v>0.90496180107172297</v>
      </c>
      <c r="FR15" s="109">
        <v>2.99935139171569</v>
      </c>
      <c r="FT15" s="45">
        <f t="shared" si="0"/>
        <v>-2.0019725700369813E-6</v>
      </c>
      <c r="FU15" s="45">
        <f t="shared" si="1"/>
        <v>3.6477249793964668E-6</v>
      </c>
      <c r="FV15" s="45">
        <f t="shared" si="2"/>
        <v>5.7705013298303246E-8</v>
      </c>
      <c r="FW15" s="45">
        <f t="shared" si="3"/>
        <v>1.9606332920248645E-5</v>
      </c>
      <c r="FX15" s="45">
        <f t="shared" si="4"/>
        <v>6.5325735270136025E-5</v>
      </c>
      <c r="FY15" s="45">
        <f t="shared" si="5"/>
        <v>-8.331722486240536E-6</v>
      </c>
      <c r="FZ15" s="45">
        <f t="shared" si="6"/>
        <v>-1.0988753804411755E-8</v>
      </c>
      <c r="GA15" s="45">
        <f t="shared" si="7"/>
        <v>-2.5615043892664665E-6</v>
      </c>
      <c r="GB15" s="45">
        <f t="shared" si="8"/>
        <v>2.2505099870746031E-6</v>
      </c>
      <c r="GC15" s="45">
        <f t="shared" si="9"/>
        <v>2.1209644585963933E-5</v>
      </c>
      <c r="GD15" s="45">
        <f t="shared" si="10"/>
        <v>-2.7553408921738398E-6</v>
      </c>
      <c r="GE15" s="45">
        <f t="shared" si="11"/>
        <v>0</v>
      </c>
      <c r="GF15" s="45">
        <f t="shared" si="12"/>
        <v>2.9878960563206798E-6</v>
      </c>
      <c r="GG15" s="45">
        <f t="shared" si="13"/>
        <v>-1.5450326391883355E-4</v>
      </c>
      <c r="GH15" s="45">
        <f t="shared" si="14"/>
        <v>-4.023045756106243E-5</v>
      </c>
      <c r="GI15" s="45">
        <f t="shared" si="15"/>
        <v>-1.8107586008969795E-5</v>
      </c>
      <c r="GJ15" s="45">
        <f t="shared" si="16"/>
        <v>0</v>
      </c>
      <c r="GK15" s="45">
        <f t="shared" si="17"/>
        <v>2.1209644590813769E-5</v>
      </c>
      <c r="GL15" s="45">
        <f t="shared" si="18"/>
        <v>-5.1534457965955968E-5</v>
      </c>
      <c r="GM15" s="45">
        <f t="shared" si="19"/>
        <v>0</v>
      </c>
      <c r="GN15" s="45">
        <f t="shared" si="20"/>
        <v>0</v>
      </c>
      <c r="GO15" s="45">
        <f t="shared" si="21"/>
        <v>2.9193196842238001E-5</v>
      </c>
      <c r="GP15" s="45">
        <f t="shared" si="22"/>
        <v>2.6032579395391853E-8</v>
      </c>
      <c r="GQ15" s="45">
        <f t="shared" si="23"/>
        <v>-5.8249934620876759E-6</v>
      </c>
      <c r="GR15" s="45">
        <f t="shared" si="24"/>
        <v>0</v>
      </c>
      <c r="GS15" s="45">
        <f t="shared" si="25"/>
        <v>5.3565167123925152E-5</v>
      </c>
      <c r="GT15" s="45">
        <f t="shared" si="26"/>
        <v>-3.2675647359280806E-5</v>
      </c>
      <c r="GU15" s="45">
        <f t="shared" si="27"/>
        <v>2.1209644595417427E-5</v>
      </c>
      <c r="GV15" s="45">
        <f t="shared" si="28"/>
        <v>-7.8728158411262236E-6</v>
      </c>
      <c r="GW15" s="45">
        <f t="shared" si="29"/>
        <v>1.1709214062489969E-4</v>
      </c>
      <c r="GX15" s="45">
        <f t="shared" si="30"/>
        <v>3.4339706991961554E-5</v>
      </c>
      <c r="GY15" s="45">
        <f t="shared" si="31"/>
        <v>-1.2847172192246003E-4</v>
      </c>
      <c r="GZ15" s="45">
        <f t="shared" si="32"/>
        <v>-3.6970249734509012E-5</v>
      </c>
      <c r="HA15" s="45">
        <f t="shared" si="33"/>
        <v>-8.6799371987319063E-4</v>
      </c>
      <c r="HB15" s="45">
        <f t="shared" si="34"/>
        <v>3.5069055994279938E-7</v>
      </c>
      <c r="HC15" s="45">
        <f t="shared" si="35"/>
        <v>3.7689898807278649E-5</v>
      </c>
      <c r="HD15" s="45">
        <f t="shared" si="36"/>
        <v>-2.7564056528358443E-5</v>
      </c>
      <c r="HE15" s="45">
        <f t="shared" si="37"/>
        <v>-3.9621717358106025E-6</v>
      </c>
      <c r="HF15" s="45">
        <f t="shared" si="47"/>
        <v>-3.812614049206623E-5</v>
      </c>
      <c r="HG15" s="45">
        <f t="shared" si="48"/>
        <v>0</v>
      </c>
      <c r="HH15" s="45">
        <f t="shared" si="49"/>
        <v>0</v>
      </c>
      <c r="HI15" s="45">
        <f t="shared" si="50"/>
        <v>0</v>
      </c>
      <c r="HJ15" s="45">
        <f t="shared" si="51"/>
        <v>0</v>
      </c>
      <c r="HK15" s="45">
        <f t="shared" si="52"/>
        <v>-4.1912681882699537E-5</v>
      </c>
      <c r="HL15" s="45">
        <f t="shared" si="53"/>
        <v>-3.1180159128196103E-5</v>
      </c>
      <c r="HM15" s="45">
        <f t="shared" si="54"/>
        <v>8.9541886566811381E-5</v>
      </c>
      <c r="HN15" s="45">
        <f t="shared" si="39"/>
        <v>0</v>
      </c>
      <c r="HO15" s="45">
        <f t="shared" si="40"/>
        <v>3.5554836705324135E-6</v>
      </c>
      <c r="HP15" s="45">
        <f t="shared" si="41"/>
        <v>2.3445665425789876E-6</v>
      </c>
      <c r="HQ15" s="45">
        <f t="shared" si="42"/>
        <v>-8.5403728820505942E-6</v>
      </c>
      <c r="HR15" s="45">
        <f t="shared" si="43"/>
        <v>0</v>
      </c>
      <c r="HS15" s="45">
        <f t="shared" si="44"/>
        <v>0</v>
      </c>
      <c r="HT15" s="45">
        <f t="shared" si="45"/>
        <v>0</v>
      </c>
      <c r="HU15" s="45">
        <f t="shared" si="46"/>
        <v>0</v>
      </c>
      <c r="HV15" s="45">
        <f t="shared" si="55"/>
        <v>-3.471892409980716E-6</v>
      </c>
    </row>
    <row r="16" spans="1:230" x14ac:dyDescent="0.25">
      <c r="A16" s="22" t="s">
        <v>15</v>
      </c>
      <c r="B16" s="109">
        <v>1740.7473365000001</v>
      </c>
      <c r="C16" s="109">
        <v>0.40042053999999999</v>
      </c>
      <c r="D16" s="109">
        <v>7667.1960032999996</v>
      </c>
      <c r="E16" s="109">
        <v>166.44988046</v>
      </c>
      <c r="F16" s="109">
        <v>166.44776246000001</v>
      </c>
      <c r="G16" s="109">
        <v>7.7115289157999998</v>
      </c>
      <c r="H16" s="109">
        <v>436.75480613000002</v>
      </c>
      <c r="I16" s="109">
        <v>28.214379635</v>
      </c>
      <c r="J16" s="109">
        <v>26.038035049000001</v>
      </c>
      <c r="K16" s="109">
        <v>1.6897000000000001E-5</v>
      </c>
      <c r="L16" s="109">
        <v>6.3919668313000004</v>
      </c>
      <c r="N16" s="109">
        <v>2.6508105191000002</v>
      </c>
      <c r="O16" s="109">
        <v>9.28931E-5</v>
      </c>
      <c r="P16" s="109">
        <v>0.12217424759999999</v>
      </c>
      <c r="Q16" s="109">
        <v>0.14850673249999999</v>
      </c>
      <c r="S16" s="109">
        <v>4.7337140000000001E-6</v>
      </c>
      <c r="T16" s="109">
        <v>0.1006161837</v>
      </c>
      <c r="V16" s="109">
        <v>6.0608399999999999E-6</v>
      </c>
      <c r="W16" s="109">
        <v>0.13071782539999999</v>
      </c>
      <c r="X16" s="109">
        <v>0.1503840706</v>
      </c>
      <c r="Y16" s="109">
        <v>192.89378934000001</v>
      </c>
      <c r="AA16" s="109">
        <v>1.2993222999999999E-8</v>
      </c>
      <c r="AB16" s="109">
        <v>1.8018099999999999E-4</v>
      </c>
      <c r="AC16" s="109">
        <v>3.2092999999999999E-5</v>
      </c>
      <c r="AD16" s="109">
        <v>0.44234055020000002</v>
      </c>
      <c r="AE16" s="109">
        <v>9.0253857061999998</v>
      </c>
      <c r="AF16" s="109">
        <v>0.3401170691</v>
      </c>
      <c r="AG16" s="109">
        <v>1.7736180000000001E-4</v>
      </c>
      <c r="AI16" s="109">
        <v>0.1063379576</v>
      </c>
      <c r="AJ16" s="109">
        <v>3.5819674442</v>
      </c>
      <c r="AK16" s="109">
        <v>0.21387007799999999</v>
      </c>
      <c r="AL16" s="109">
        <v>7.7330666899999997E-2</v>
      </c>
      <c r="AM16" s="109">
        <v>1.1328074985000001</v>
      </c>
      <c r="AN16" s="109">
        <v>7.589022E-3</v>
      </c>
      <c r="AS16" s="109">
        <v>3.0870319999999998E-4</v>
      </c>
      <c r="AT16" s="109">
        <v>7.235376E-4</v>
      </c>
      <c r="AU16" s="109">
        <v>0.31427455199999998</v>
      </c>
      <c r="AW16" s="109">
        <v>0.41649361480000002</v>
      </c>
      <c r="AX16" s="109">
        <v>2.5890011771000001</v>
      </c>
      <c r="AY16" s="109">
        <v>0.17438095049999999</v>
      </c>
      <c r="AZ16" s="109">
        <v>0.174002039</v>
      </c>
      <c r="BD16" s="109">
        <v>2.7145907999999999E-6</v>
      </c>
      <c r="BF16" s="109" t="s">
        <v>15</v>
      </c>
      <c r="BG16" s="109">
        <v>2.2298436870318702E-3</v>
      </c>
      <c r="BH16" s="109">
        <v>4.4908062967310702E-3</v>
      </c>
      <c r="BI16" s="109">
        <v>0</v>
      </c>
      <c r="BJ16" s="109">
        <v>26.0377983209723</v>
      </c>
      <c r="BK16" s="109">
        <v>0</v>
      </c>
      <c r="BL16" s="109">
        <v>28.214592776295799</v>
      </c>
      <c r="BM16" s="109">
        <v>28.2143978092395</v>
      </c>
      <c r="BN16" s="109">
        <v>0.53581291888895399</v>
      </c>
      <c r="BO16" s="109">
        <v>1.0688508903916899E-3</v>
      </c>
      <c r="BP16" s="109">
        <v>6.9276409993551301E-6</v>
      </c>
      <c r="BQ16" s="109">
        <v>9.9692752856363094E-6</v>
      </c>
      <c r="BR16" s="109">
        <v>6.3919668168735102</v>
      </c>
      <c r="BS16" s="109">
        <v>2.7144311784145498E-6</v>
      </c>
      <c r="BT16" s="109">
        <v>0</v>
      </c>
      <c r="BU16" s="109">
        <v>0</v>
      </c>
      <c r="BV16" s="109">
        <v>0.15038278636129601</v>
      </c>
      <c r="BW16" s="109">
        <v>2.6508119168154298</v>
      </c>
      <c r="BX16" s="109">
        <v>2.22936291936045E-5</v>
      </c>
      <c r="BY16" s="109">
        <v>7.0595997508777399E-5</v>
      </c>
      <c r="BZ16" s="109">
        <v>0.122170299723977</v>
      </c>
      <c r="CA16" s="109">
        <v>0</v>
      </c>
      <c r="CB16" s="109">
        <v>4786.3075514298698</v>
      </c>
      <c r="CC16" s="109">
        <v>0.14850186681236099</v>
      </c>
      <c r="CD16" s="109">
        <v>1.37275439959876E-6</v>
      </c>
      <c r="CE16" s="109">
        <v>3.3607858375083501E-6</v>
      </c>
      <c r="CF16" s="109">
        <v>0</v>
      </c>
      <c r="CG16" s="109">
        <v>0.100615195929429</v>
      </c>
      <c r="CH16" s="109">
        <v>0.442336227302909</v>
      </c>
      <c r="CI16" s="109">
        <v>0</v>
      </c>
      <c r="CJ16" s="109">
        <v>0.213867445894217</v>
      </c>
      <c r="CK16" s="109">
        <v>0</v>
      </c>
      <c r="CL16" s="109">
        <v>7.7334315830357103E-2</v>
      </c>
      <c r="CM16" s="109">
        <v>1740.7474612124299</v>
      </c>
      <c r="CN16" s="109">
        <v>6.0606679458566903E-6</v>
      </c>
      <c r="CO16" s="109">
        <v>0.13071946299525999</v>
      </c>
      <c r="CP16" s="109">
        <v>27.654857546481399</v>
      </c>
      <c r="CQ16" s="109">
        <v>619.96271356421096</v>
      </c>
      <c r="CR16" s="109">
        <v>14.010065927557299</v>
      </c>
      <c r="CS16" s="109">
        <v>0.41649710359397502</v>
      </c>
      <c r="CT16" s="109">
        <v>8.9710958007462593E-3</v>
      </c>
      <c r="CU16" s="109">
        <v>1.2828988363729401E-3</v>
      </c>
      <c r="CV16" s="109">
        <v>192.89220259424999</v>
      </c>
      <c r="CW16" s="109">
        <v>192.89220259424999</v>
      </c>
      <c r="CX16" s="109">
        <v>0</v>
      </c>
      <c r="CY16" s="109">
        <v>2.5890195821442199</v>
      </c>
      <c r="CZ16" s="109">
        <v>5.1974276713129504E-9</v>
      </c>
      <c r="DA16" s="109">
        <v>6.4967947603190096E-9</v>
      </c>
      <c r="DB16" s="109">
        <v>0</v>
      </c>
      <c r="DC16" s="109">
        <v>13.690728796979601</v>
      </c>
      <c r="DD16" s="109">
        <v>1.2611618313629501E-3</v>
      </c>
      <c r="DE16" s="109">
        <v>4.3099332288535498E-2</v>
      </c>
      <c r="DF16" s="109">
        <v>2.92938128275927E-3</v>
      </c>
      <c r="DG16" s="109">
        <v>4.6846401230179098E-5</v>
      </c>
      <c r="DH16" s="109">
        <v>1.33333887795763E-4</v>
      </c>
      <c r="DI16" s="109">
        <v>1.05892502631767E-5</v>
      </c>
      <c r="DJ16" s="109">
        <v>2.1502870968986401E-5</v>
      </c>
      <c r="DK16" s="109">
        <v>9.0258005538908197</v>
      </c>
      <c r="DL16" s="109">
        <v>0.174002342052613</v>
      </c>
      <c r="DM16" s="109">
        <v>0.34011438375603198</v>
      </c>
      <c r="DN16" s="109">
        <v>0.400420447538263</v>
      </c>
      <c r="DO16" s="109">
        <v>0</v>
      </c>
      <c r="DP16" s="109">
        <v>7.2717240695116997E-5</v>
      </c>
      <c r="DQ16" s="109">
        <v>1.04645314902692E-4</v>
      </c>
      <c r="DR16" s="109">
        <v>1293.37680347999</v>
      </c>
      <c r="DS16" s="109">
        <v>6900.4705857019198</v>
      </c>
      <c r="DT16" s="109">
        <v>766.71890752272202</v>
      </c>
      <c r="DU16" s="109">
        <v>7667.1894932246396</v>
      </c>
      <c r="DV16" s="109">
        <v>2.8562405550686798E-5</v>
      </c>
      <c r="DW16" s="109">
        <v>52.681792171679497</v>
      </c>
      <c r="DX16" s="109">
        <v>7.58835423364221E-3</v>
      </c>
      <c r="DY16" s="109">
        <v>0</v>
      </c>
      <c r="DZ16" s="109">
        <v>0</v>
      </c>
      <c r="EA16" s="109">
        <v>0</v>
      </c>
      <c r="EB16" s="109">
        <v>0</v>
      </c>
      <c r="EC16" s="109">
        <v>3.0874032657444598E-4</v>
      </c>
      <c r="ED16" s="109">
        <v>7.2348865839871597E-4</v>
      </c>
      <c r="EE16" s="109">
        <v>0.31427144020216302</v>
      </c>
      <c r="EF16" s="109">
        <v>1.3304726946543399</v>
      </c>
      <c r="EG16" s="109">
        <v>140.62360069596701</v>
      </c>
      <c r="EH16" s="109">
        <v>1.79508023027276</v>
      </c>
      <c r="EI16" s="109">
        <v>4.7037451787672797</v>
      </c>
      <c r="EJ16" s="109">
        <v>11.3824393563605</v>
      </c>
      <c r="EK16" s="109">
        <v>2.6593375617983099</v>
      </c>
      <c r="EL16" s="109">
        <v>5.2022211566549398E-3</v>
      </c>
      <c r="EM16" s="109">
        <v>1.2992166978069401E-9</v>
      </c>
      <c r="EN16" s="109">
        <v>0.62611215352987504</v>
      </c>
      <c r="EO16" s="109">
        <v>166.46165501535</v>
      </c>
      <c r="EP16" s="109">
        <v>166.459536314644</v>
      </c>
      <c r="EQ16" s="109">
        <v>2.1187007060301799E-3</v>
      </c>
      <c r="ER16" s="109">
        <v>0</v>
      </c>
      <c r="ES16" s="109">
        <v>1.17967118063018E-7</v>
      </c>
      <c r="ET16" s="109">
        <v>5.1222511262862502</v>
      </c>
      <c r="EU16" s="109">
        <v>0</v>
      </c>
      <c r="EV16" s="109">
        <v>30.539854913826801</v>
      </c>
      <c r="EW16" s="109">
        <v>7.5958069897540303</v>
      </c>
      <c r="EX16" s="109">
        <v>4.0728045861648896</v>
      </c>
      <c r="EY16" s="109">
        <v>76.325777145785807</v>
      </c>
      <c r="EZ16" s="109">
        <v>0.106248098789111</v>
      </c>
      <c r="FA16" s="109">
        <v>134.452090364127</v>
      </c>
      <c r="FB16" s="109">
        <v>4.1552193218582696</v>
      </c>
      <c r="FC16" s="109">
        <v>16.1454306067671</v>
      </c>
      <c r="FD16" s="109">
        <v>2.1096947370161501E-6</v>
      </c>
      <c r="FE16" s="109">
        <v>0</v>
      </c>
      <c r="FF16" s="109">
        <v>7.7114892825608798</v>
      </c>
      <c r="FG16" s="109">
        <v>42.163138531459801</v>
      </c>
      <c r="FH16" s="109">
        <v>0.17438024456519</v>
      </c>
      <c r="FI16" s="109">
        <v>0</v>
      </c>
      <c r="FJ16" s="109">
        <v>9.4831739767522799E-4</v>
      </c>
      <c r="FK16" s="109">
        <v>2.5616476861650401</v>
      </c>
      <c r="FL16" s="109">
        <v>3.5819416986852199</v>
      </c>
      <c r="FM16" s="109">
        <v>0</v>
      </c>
      <c r="FN16" s="109">
        <v>0</v>
      </c>
      <c r="FO16" s="109">
        <v>1.1759919500432201</v>
      </c>
      <c r="FP16" s="109">
        <v>436.754847798409</v>
      </c>
      <c r="FQ16" s="109">
        <v>1.1328049395651301</v>
      </c>
      <c r="FR16" s="109">
        <v>4.4458321835124899</v>
      </c>
      <c r="FT16" s="45">
        <f t="shared" si="0"/>
        <v>7.1643039306508822E-8</v>
      </c>
      <c r="FU16" s="45">
        <f t="shared" si="1"/>
        <v>-2.3091157358977891E-7</v>
      </c>
      <c r="FV16" s="45">
        <f t="shared" si="2"/>
        <v>-8.4908164043043032E-7</v>
      </c>
      <c r="FW16" s="45">
        <f t="shared" si="3"/>
        <v>7.0739343984275595E-5</v>
      </c>
      <c r="FX16" s="45">
        <f t="shared" si="4"/>
        <v>7.0736034356847454E-5</v>
      </c>
      <c r="FY16" s="45">
        <f t="shared" si="5"/>
        <v>-5.1394787664902194E-6</v>
      </c>
      <c r="FZ16" s="45">
        <f t="shared" si="6"/>
        <v>9.5404580322773113E-8</v>
      </c>
      <c r="GA16" s="45">
        <f t="shared" si="7"/>
        <v>6.4414811649686821E-7</v>
      </c>
      <c r="GB16" s="45">
        <f t="shared" si="8"/>
        <v>-9.0916241281598628E-6</v>
      </c>
      <c r="GC16" s="45">
        <f t="shared" si="9"/>
        <v>-4.9544302871223122E-6</v>
      </c>
      <c r="GD16" s="45">
        <f t="shared" si="10"/>
        <v>-2.2569720096179559E-9</v>
      </c>
      <c r="GE16" s="45">
        <f t="shared" si="11"/>
        <v>0</v>
      </c>
      <c r="GF16" s="45">
        <f t="shared" si="12"/>
        <v>5.2727851332545621E-7</v>
      </c>
      <c r="GG16" s="45">
        <f t="shared" si="13"/>
        <v>-3.7390264918541544E-5</v>
      </c>
      <c r="GH16" s="45">
        <f t="shared" si="14"/>
        <v>-3.2313487502863911E-5</v>
      </c>
      <c r="GI16" s="45">
        <f t="shared" si="15"/>
        <v>-3.2764087910924092E-5</v>
      </c>
      <c r="GJ16" s="45">
        <f t="shared" si="16"/>
        <v>0</v>
      </c>
      <c r="GK16" s="45">
        <f t="shared" si="17"/>
        <v>-3.6707518217277236E-5</v>
      </c>
      <c r="GL16" s="45">
        <f t="shared" si="18"/>
        <v>-9.8172136397948394E-6</v>
      </c>
      <c r="GM16" s="45">
        <f t="shared" si="19"/>
        <v>0</v>
      </c>
      <c r="GN16" s="45">
        <f t="shared" si="20"/>
        <v>-2.8387837875538314E-5</v>
      </c>
      <c r="GO16" s="45">
        <f t="shared" si="21"/>
        <v>1.2527711924488075E-5</v>
      </c>
      <c r="GP16" s="45">
        <f t="shared" si="22"/>
        <v>-8.5397256429319109E-6</v>
      </c>
      <c r="GQ16" s="45">
        <f t="shared" si="23"/>
        <v>-8.2260074595817267E-6</v>
      </c>
      <c r="GR16" s="45">
        <f t="shared" si="24"/>
        <v>0</v>
      </c>
      <c r="GS16" s="45">
        <f t="shared" si="25"/>
        <v>1.6634012892782674E-5</v>
      </c>
      <c r="GT16" s="45">
        <f t="shared" si="26"/>
        <v>-3.9458880675157649E-6</v>
      </c>
      <c r="GU16" s="45">
        <f t="shared" si="27"/>
        <v>-2.7381916209139418E-5</v>
      </c>
      <c r="GV16" s="45">
        <f t="shared" si="28"/>
        <v>-9.7727804721024945E-6</v>
      </c>
      <c r="GW16" s="45">
        <f t="shared" si="29"/>
        <v>4.5964538727127987E-5</v>
      </c>
      <c r="GX16" s="45">
        <f t="shared" si="30"/>
        <v>-7.895351959632071E-6</v>
      </c>
      <c r="GY16" s="45">
        <f t="shared" si="31"/>
        <v>4.2602060251130353E-6</v>
      </c>
      <c r="GZ16" s="45">
        <f t="shared" si="32"/>
        <v>0</v>
      </c>
      <c r="HA16" s="45">
        <f t="shared" si="33"/>
        <v>-8.4503043802119189E-4</v>
      </c>
      <c r="HB16" s="45">
        <f t="shared" si="34"/>
        <v>-7.1875345550002316E-6</v>
      </c>
      <c r="HC16" s="45">
        <f t="shared" si="35"/>
        <v>-1.2307031481963018E-5</v>
      </c>
      <c r="HD16" s="45">
        <f t="shared" si="36"/>
        <v>4.718607123645256E-5</v>
      </c>
      <c r="HE16" s="45">
        <f t="shared" si="37"/>
        <v>-2.2589317897250696E-6</v>
      </c>
      <c r="HF16" s="45">
        <f t="shared" si="47"/>
        <v>-8.7991095267602311E-5</v>
      </c>
      <c r="HG16" s="45">
        <f t="shared" si="48"/>
        <v>0</v>
      </c>
      <c r="HH16" s="45">
        <f t="shared" si="49"/>
        <v>0</v>
      </c>
      <c r="HI16" s="45">
        <f t="shared" si="50"/>
        <v>0</v>
      </c>
      <c r="HJ16" s="45">
        <f t="shared" si="51"/>
        <v>0</v>
      </c>
      <c r="HK16" s="45">
        <f t="shared" si="52"/>
        <v>1.202662442307243E-4</v>
      </c>
      <c r="HL16" s="45">
        <f t="shared" si="53"/>
        <v>-6.7642098052717706E-5</v>
      </c>
      <c r="HM16" s="45">
        <f t="shared" si="54"/>
        <v>-9.9015266020115058E-6</v>
      </c>
      <c r="HN16" s="45">
        <f t="shared" si="39"/>
        <v>0</v>
      </c>
      <c r="HO16" s="45">
        <f t="shared" si="40"/>
        <v>8.3765845406012179E-6</v>
      </c>
      <c r="HP16" s="45">
        <f t="shared" si="41"/>
        <v>7.1089362116125124E-6</v>
      </c>
      <c r="HQ16" s="45">
        <f t="shared" si="42"/>
        <v>-4.0482335253524267E-6</v>
      </c>
      <c r="HR16" s="45">
        <f t="shared" si="43"/>
        <v>1.7416612744655241E-6</v>
      </c>
      <c r="HS16" s="45">
        <f t="shared" si="44"/>
        <v>0</v>
      </c>
      <c r="HT16" s="45">
        <f t="shared" si="45"/>
        <v>0</v>
      </c>
      <c r="HU16" s="45">
        <f t="shared" si="46"/>
        <v>0</v>
      </c>
      <c r="HV16" s="45">
        <f t="shared" si="55"/>
        <v>-5.8801343263259487E-5</v>
      </c>
    </row>
    <row r="17" spans="1:230" x14ac:dyDescent="0.25">
      <c r="A17" s="22" t="s">
        <v>16</v>
      </c>
      <c r="B17" s="109">
        <v>8928.7119433000007</v>
      </c>
      <c r="C17" s="109">
        <v>12.268611285</v>
      </c>
      <c r="D17" s="109">
        <v>27620.959663000001</v>
      </c>
      <c r="E17" s="109">
        <v>453.77827821</v>
      </c>
      <c r="F17" s="109">
        <v>281.69957713999997</v>
      </c>
      <c r="G17" s="109">
        <v>58.437126853999999</v>
      </c>
      <c r="H17" s="109">
        <v>3195.9854076000001</v>
      </c>
      <c r="I17" s="109">
        <v>89.180372215000006</v>
      </c>
      <c r="J17" s="109">
        <v>71.951443463000004</v>
      </c>
      <c r="K17" s="109">
        <v>5.2446480000000004E-4</v>
      </c>
      <c r="L17" s="109">
        <v>33.377463147999997</v>
      </c>
      <c r="N17" s="109">
        <v>14.695666564</v>
      </c>
      <c r="O17" s="109">
        <v>2.8630922999999999E-3</v>
      </c>
      <c r="P17" s="109">
        <v>4.8221791E-2</v>
      </c>
      <c r="Q17" s="109">
        <v>0.2061547775</v>
      </c>
      <c r="S17" s="109">
        <v>1.4730360000000001E-4</v>
      </c>
      <c r="T17" s="109">
        <v>0.18450085469999999</v>
      </c>
      <c r="V17" s="109">
        <v>1.2999999999999999E-5</v>
      </c>
      <c r="W17" s="109">
        <v>0.19170309220000001</v>
      </c>
      <c r="X17" s="109">
        <v>5.8234307999999999E-2</v>
      </c>
      <c r="Y17" s="109">
        <v>573.13298120000002</v>
      </c>
      <c r="AA17" s="109">
        <v>5.4398163000000003E-6</v>
      </c>
      <c r="AB17" s="109">
        <v>1.3109147000000001E-3</v>
      </c>
      <c r="AC17" s="109">
        <v>9.891492E-4</v>
      </c>
      <c r="AD17" s="109">
        <v>1.4202199221</v>
      </c>
      <c r="AE17" s="109">
        <v>42.357756848999998</v>
      </c>
      <c r="AF17" s="109">
        <v>0.86573790370000003</v>
      </c>
      <c r="AG17" s="109">
        <v>5.5051498999999999E-3</v>
      </c>
      <c r="AI17" s="109">
        <v>0.19499279959999999</v>
      </c>
      <c r="AJ17" s="109">
        <v>34.618356026999997</v>
      </c>
      <c r="AK17" s="109">
        <v>0.74456394439999996</v>
      </c>
      <c r="AL17" s="109">
        <v>0.180311422</v>
      </c>
      <c r="AM17" s="109">
        <v>14.682945931000001</v>
      </c>
      <c r="AN17" s="109">
        <v>7.7110234999999999E-2</v>
      </c>
      <c r="AS17" s="109">
        <v>2.311652E-3</v>
      </c>
      <c r="AT17" s="109">
        <v>6.2192291000000002E-3</v>
      </c>
      <c r="AU17" s="109">
        <v>0.76041622129999997</v>
      </c>
      <c r="AW17" s="109">
        <v>4.4291908242</v>
      </c>
      <c r="AX17" s="109">
        <v>38.254074435</v>
      </c>
      <c r="AY17" s="109">
        <v>0.25388041789999999</v>
      </c>
      <c r="BD17" s="109">
        <v>1.64824E-5</v>
      </c>
      <c r="BF17" s="109" t="s">
        <v>16</v>
      </c>
      <c r="BG17" s="109">
        <v>8.4645097343981707E-2</v>
      </c>
      <c r="BH17" s="109">
        <v>0.17045107904175999</v>
      </c>
      <c r="BI17" s="109">
        <v>0</v>
      </c>
      <c r="BJ17" s="109">
        <v>71.951323139689507</v>
      </c>
      <c r="BK17" s="109">
        <v>0</v>
      </c>
      <c r="BL17" s="109">
        <v>89.186819206779802</v>
      </c>
      <c r="BM17" s="109">
        <v>89.180110203416703</v>
      </c>
      <c r="BN17" s="109">
        <v>2.4566246622032302</v>
      </c>
      <c r="BO17" s="109">
        <v>4.0583446115180402E-2</v>
      </c>
      <c r="BP17" s="109">
        <v>2.1504404499633501E-4</v>
      </c>
      <c r="BQ17" s="109">
        <v>3.0942755629777898E-4</v>
      </c>
      <c r="BR17" s="109">
        <v>33.3774371032315</v>
      </c>
      <c r="BS17" s="109">
        <v>1.64813243944948E-5</v>
      </c>
      <c r="BT17" s="109">
        <v>0</v>
      </c>
      <c r="BU17" s="109">
        <v>0</v>
      </c>
      <c r="BV17" s="109">
        <v>5.8237666462739E-2</v>
      </c>
      <c r="BW17" s="109">
        <v>14.695713968231599</v>
      </c>
      <c r="BX17" s="109">
        <v>6.8713188214090904E-4</v>
      </c>
      <c r="BY17" s="109">
        <v>2.1759225824941899E-3</v>
      </c>
      <c r="BZ17" s="109">
        <v>4.8218160499842899E-2</v>
      </c>
      <c r="CA17" s="109">
        <v>0</v>
      </c>
      <c r="CB17" s="109">
        <v>18843.761771682799</v>
      </c>
      <c r="CC17" s="109">
        <v>0.206163372253615</v>
      </c>
      <c r="CD17" s="109">
        <v>4.2731075681366103E-5</v>
      </c>
      <c r="CE17" s="109">
        <v>1.0458084895914299E-4</v>
      </c>
      <c r="CF17" s="109">
        <v>0</v>
      </c>
      <c r="CG17" s="109">
        <v>0.18450746927105899</v>
      </c>
      <c r="CH17" s="109">
        <v>1.4202209378012101</v>
      </c>
      <c r="CI17" s="109">
        <v>0</v>
      </c>
      <c r="CJ17" s="109">
        <v>0.74456233736229305</v>
      </c>
      <c r="CK17" s="109">
        <v>0</v>
      </c>
      <c r="CL17" s="109">
        <v>0.180317807501019</v>
      </c>
      <c r="CM17" s="109">
        <v>8928.6861036666196</v>
      </c>
      <c r="CN17" s="109">
        <v>1.2999978003825E-5</v>
      </c>
      <c r="CO17" s="109">
        <v>0.191694648705211</v>
      </c>
      <c r="CP17" s="109">
        <v>121.578585956555</v>
      </c>
      <c r="CQ17" s="109">
        <v>2853.5363692567298</v>
      </c>
      <c r="CR17" s="109">
        <v>62.977851861280897</v>
      </c>
      <c r="CS17" s="109">
        <v>4.42905464007434</v>
      </c>
      <c r="CT17" s="109">
        <v>2.3054713312431301</v>
      </c>
      <c r="CU17" s="109">
        <v>4.8698268737909299E-2</v>
      </c>
      <c r="CV17" s="109">
        <v>573.13037004464695</v>
      </c>
      <c r="CW17" s="109">
        <v>573.13037004464695</v>
      </c>
      <c r="CX17" s="109">
        <v>0</v>
      </c>
      <c r="CY17" s="109">
        <v>38.253882767618599</v>
      </c>
      <c r="CZ17" s="109">
        <v>2.17604666090351E-6</v>
      </c>
      <c r="DA17" s="109">
        <v>2.7199257961128502E-6</v>
      </c>
      <c r="DB17" s="109">
        <v>0</v>
      </c>
      <c r="DC17" s="109">
        <v>60.616935335128098</v>
      </c>
      <c r="DD17" s="109">
        <v>5.6212709189530197E-2</v>
      </c>
      <c r="DE17" s="109">
        <v>1.7375351896768401</v>
      </c>
      <c r="DF17" s="109">
        <v>0.111201229076759</v>
      </c>
      <c r="DG17" s="109">
        <v>3.4081885984666598E-4</v>
      </c>
      <c r="DH17" s="109">
        <v>9.7006492141074195E-4</v>
      </c>
      <c r="DI17" s="109">
        <v>3.2639890419263899E-4</v>
      </c>
      <c r="DJ17" s="109">
        <v>6.6274336689869701E-4</v>
      </c>
      <c r="DK17" s="109">
        <v>42.369319451974903</v>
      </c>
      <c r="DL17" s="109">
        <v>0</v>
      </c>
      <c r="DM17" s="109">
        <v>0.86572716131460004</v>
      </c>
      <c r="DN17" s="109">
        <v>12.2688231408147</v>
      </c>
      <c r="DO17" s="109">
        <v>0</v>
      </c>
      <c r="DP17" s="109">
        <v>2.2570893722890098E-3</v>
      </c>
      <c r="DQ17" s="109">
        <v>3.2480385806643399E-3</v>
      </c>
      <c r="DR17" s="109">
        <v>6788.1528628780197</v>
      </c>
      <c r="DS17" s="109">
        <v>24858.648397160399</v>
      </c>
      <c r="DT17" s="109">
        <v>2762.0722814288101</v>
      </c>
      <c r="DU17" s="109">
        <v>27620.720678589201</v>
      </c>
      <c r="DV17" s="109">
        <v>9.18923764226701E-4</v>
      </c>
      <c r="DW17" s="109">
        <v>239.90482487301301</v>
      </c>
      <c r="DX17" s="109">
        <v>7.7110184164407694E-2</v>
      </c>
      <c r="DY17" s="109">
        <v>0</v>
      </c>
      <c r="DZ17" s="109">
        <v>0</v>
      </c>
      <c r="EA17" s="109">
        <v>0</v>
      </c>
      <c r="EB17" s="109">
        <v>0</v>
      </c>
      <c r="EC17" s="109">
        <v>2.3116820717502301E-3</v>
      </c>
      <c r="ED17" s="109">
        <v>6.2192595999174096E-3</v>
      </c>
      <c r="EE17" s="109">
        <v>0.76041978917528297</v>
      </c>
      <c r="EF17" s="109">
        <v>1.9261962251822899</v>
      </c>
      <c r="EG17" s="109">
        <v>1333.98335905919</v>
      </c>
      <c r="EH17" s="109">
        <v>2.5710608174958698</v>
      </c>
      <c r="EI17" s="109">
        <v>6.6297646585922303</v>
      </c>
      <c r="EJ17" s="109">
        <v>16.875857700342198</v>
      </c>
      <c r="EK17" s="109">
        <v>3.7925607924679099</v>
      </c>
      <c r="EL17" s="109">
        <v>1.05664258117143</v>
      </c>
      <c r="EM17" s="109">
        <v>5.4397225375199102E-7</v>
      </c>
      <c r="EN17" s="109">
        <v>0.88707949217800097</v>
      </c>
      <c r="EO17" s="109">
        <v>453.77002495295102</v>
      </c>
      <c r="EP17" s="109">
        <v>281.69274483467302</v>
      </c>
      <c r="EQ17" s="109">
        <v>172.077280118277</v>
      </c>
      <c r="ER17" s="109">
        <v>3.4185921283971799E-3</v>
      </c>
      <c r="ES17" s="109">
        <v>7.9769429609175696E-4</v>
      </c>
      <c r="ET17" s="109">
        <v>41.368392678946499</v>
      </c>
      <c r="EU17" s="109">
        <v>2.3004392709314999E-3</v>
      </c>
      <c r="EV17" s="109">
        <v>44.645548639693097</v>
      </c>
      <c r="EW17" s="109">
        <v>10.901049850102201</v>
      </c>
      <c r="EX17" s="109">
        <v>5.9305759275175403</v>
      </c>
      <c r="EY17" s="109">
        <v>111.589603466547</v>
      </c>
      <c r="EZ17" s="109">
        <v>0.19483970264405601</v>
      </c>
      <c r="FA17" s="109">
        <v>876.91441664612398</v>
      </c>
      <c r="FB17" s="109">
        <v>5.9278491874589996</v>
      </c>
      <c r="FC17" s="109">
        <v>27.545981624089801</v>
      </c>
      <c r="FD17" s="109">
        <v>3.8064467192257499E-2</v>
      </c>
      <c r="FE17" s="109">
        <v>0</v>
      </c>
      <c r="FF17" s="109">
        <v>58.424065896327598</v>
      </c>
      <c r="FG17" s="109">
        <v>569.16308708782799</v>
      </c>
      <c r="FH17" s="109">
        <v>0.25388836788666902</v>
      </c>
      <c r="FI17" s="109">
        <v>0</v>
      </c>
      <c r="FJ17" s="109">
        <v>3.60010905030397E-2</v>
      </c>
      <c r="FK17" s="109">
        <v>59.845923726795696</v>
      </c>
      <c r="FL17" s="109">
        <v>34.617761571998599</v>
      </c>
      <c r="FM17" s="109">
        <v>0</v>
      </c>
      <c r="FN17" s="109">
        <v>0</v>
      </c>
      <c r="FO17" s="109">
        <v>47.812224163639797</v>
      </c>
      <c r="FP17" s="109">
        <v>3195.9762608177998</v>
      </c>
      <c r="FQ17" s="109">
        <v>14.6826899833213</v>
      </c>
      <c r="FR17" s="109">
        <v>32.655760250366498</v>
      </c>
      <c r="FT17" s="45">
        <f t="shared" si="0"/>
        <v>-2.8939933940304086E-6</v>
      </c>
      <c r="FU17" s="45">
        <f t="shared" si="1"/>
        <v>1.7268116967591335E-5</v>
      </c>
      <c r="FV17" s="45">
        <f t="shared" si="2"/>
        <v>-8.6522848487527322E-6</v>
      </c>
      <c r="FW17" s="45">
        <f t="shared" si="3"/>
        <v>-1.8187862763140133E-5</v>
      </c>
      <c r="FX17" s="45">
        <f t="shared" si="4"/>
        <v>-2.4253871433952474E-5</v>
      </c>
      <c r="FY17" s="45">
        <f t="shared" si="5"/>
        <v>-2.2350444615514516E-4</v>
      </c>
      <c r="FZ17" s="45">
        <f t="shared" si="6"/>
        <v>-2.8619599384219609E-6</v>
      </c>
      <c r="GA17" s="45">
        <f t="shared" si="7"/>
        <v>-2.9379960723964536E-6</v>
      </c>
      <c r="GB17" s="45">
        <f t="shared" si="8"/>
        <v>-1.6722848730513356E-6</v>
      </c>
      <c r="GC17" s="45">
        <f t="shared" si="9"/>
        <v>1.2968065948270682E-5</v>
      </c>
      <c r="GD17" s="45">
        <f t="shared" si="10"/>
        <v>-7.8031000681690944E-7</v>
      </c>
      <c r="GE17" s="45">
        <f t="shared" si="11"/>
        <v>0</v>
      </c>
      <c r="GF17" s="45">
        <f t="shared" si="12"/>
        <v>3.2257285774150073E-6</v>
      </c>
      <c r="GG17" s="45">
        <f t="shared" si="13"/>
        <v>-1.321486034557507E-5</v>
      </c>
      <c r="GH17" s="45">
        <f t="shared" si="14"/>
        <v>-7.5287542868342604E-5</v>
      </c>
      <c r="GI17" s="45">
        <f t="shared" si="15"/>
        <v>4.1690780680570898E-5</v>
      </c>
      <c r="GJ17" s="45">
        <f t="shared" si="16"/>
        <v>0</v>
      </c>
      <c r="GK17" s="45">
        <f t="shared" si="17"/>
        <v>5.6513489888045764E-5</v>
      </c>
      <c r="GL17" s="45">
        <f t="shared" si="18"/>
        <v>3.5851167571820297E-5</v>
      </c>
      <c r="GM17" s="45">
        <f t="shared" si="19"/>
        <v>0</v>
      </c>
      <c r="GN17" s="45">
        <f t="shared" si="20"/>
        <v>-1.692013461484134E-6</v>
      </c>
      <c r="GO17" s="45">
        <f t="shared" si="21"/>
        <v>-4.4044645770258394E-5</v>
      </c>
      <c r="GP17" s="45">
        <f t="shared" si="22"/>
        <v>5.7671548857450331E-5</v>
      </c>
      <c r="GQ17" s="45">
        <f t="shared" si="23"/>
        <v>-4.5559328091681663E-6</v>
      </c>
      <c r="GR17" s="45">
        <f t="shared" si="24"/>
        <v>0</v>
      </c>
      <c r="GS17" s="45">
        <f t="shared" si="25"/>
        <v>2.3605717779649348E-5</v>
      </c>
      <c r="GT17" s="45">
        <f t="shared" si="26"/>
        <v>-2.3585625054202592E-5</v>
      </c>
      <c r="GU17" s="45">
        <f t="shared" si="27"/>
        <v>-7.0049176242155606E-6</v>
      </c>
      <c r="GV17" s="45">
        <f t="shared" si="28"/>
        <v>7.1517178024493955E-7</v>
      </c>
      <c r="GW17" s="45">
        <f t="shared" si="29"/>
        <v>2.7297486540952572E-4</v>
      </c>
      <c r="GX17" s="45">
        <f t="shared" si="30"/>
        <v>-1.2408357487972745E-5</v>
      </c>
      <c r="GY17" s="45">
        <f t="shared" si="31"/>
        <v>-3.9866392465821297E-6</v>
      </c>
      <c r="GZ17" s="45">
        <f t="shared" si="32"/>
        <v>0</v>
      </c>
      <c r="HA17" s="45">
        <f t="shared" si="33"/>
        <v>-7.8514158603824728E-4</v>
      </c>
      <c r="HB17" s="45">
        <f t="shared" si="34"/>
        <v>-1.7171670455241735E-5</v>
      </c>
      <c r="HC17" s="45">
        <f t="shared" si="35"/>
        <v>-2.1583609023705132E-6</v>
      </c>
      <c r="HD17" s="45">
        <f t="shared" si="36"/>
        <v>3.5413735570238611E-5</v>
      </c>
      <c r="HE17" s="45">
        <f t="shared" si="37"/>
        <v>-1.7431629858459286E-5</v>
      </c>
      <c r="HF17" s="45">
        <f t="shared" si="47"/>
        <v>-6.5925868732108895E-7</v>
      </c>
      <c r="HG17" s="45">
        <f t="shared" si="48"/>
        <v>0</v>
      </c>
      <c r="HH17" s="45">
        <f t="shared" si="49"/>
        <v>0</v>
      </c>
      <c r="HI17" s="45">
        <f t="shared" si="50"/>
        <v>0</v>
      </c>
      <c r="HJ17" s="45">
        <f t="shared" si="51"/>
        <v>0</v>
      </c>
      <c r="HK17" s="45">
        <f t="shared" si="52"/>
        <v>1.3008770450805286E-5</v>
      </c>
      <c r="HL17" s="45">
        <f t="shared" si="53"/>
        <v>4.9041315119544264E-6</v>
      </c>
      <c r="HM17" s="45">
        <f t="shared" si="54"/>
        <v>4.6920031202059895E-6</v>
      </c>
      <c r="HN17" s="45">
        <f t="shared" si="39"/>
        <v>0</v>
      </c>
      <c r="HO17" s="45">
        <f t="shared" si="40"/>
        <v>-3.0746953803816669E-5</v>
      </c>
      <c r="HP17" s="45">
        <f t="shared" si="41"/>
        <v>-5.0103782206660471E-6</v>
      </c>
      <c r="HQ17" s="45">
        <f t="shared" si="42"/>
        <v>3.1313902564012403E-5</v>
      </c>
      <c r="HR17" s="45">
        <f t="shared" si="43"/>
        <v>0</v>
      </c>
      <c r="HS17" s="45">
        <f t="shared" si="44"/>
        <v>0</v>
      </c>
      <c r="HT17" s="45">
        <f t="shared" si="45"/>
        <v>0</v>
      </c>
      <c r="HU17" s="45">
        <f t="shared" si="46"/>
        <v>0</v>
      </c>
      <c r="HV17" s="45">
        <f t="shared" si="55"/>
        <v>-6.5257820778494611E-5</v>
      </c>
    </row>
    <row r="18" spans="1:230" x14ac:dyDescent="0.25">
      <c r="A18" s="22" t="s">
        <v>17</v>
      </c>
      <c r="B18" s="109">
        <v>3033.0201897000002</v>
      </c>
      <c r="C18" s="109">
        <v>4.1900226999999996E-3</v>
      </c>
      <c r="D18" s="109">
        <v>10650.946043</v>
      </c>
      <c r="E18" s="109">
        <v>311.89503612999999</v>
      </c>
      <c r="F18" s="109">
        <v>309.40640377</v>
      </c>
      <c r="G18" s="109">
        <v>116.77021247</v>
      </c>
      <c r="H18" s="109">
        <v>1282.2287788000001</v>
      </c>
      <c r="I18" s="109">
        <v>33.696998588</v>
      </c>
      <c r="J18" s="109">
        <v>30.354525137</v>
      </c>
      <c r="K18" s="109">
        <v>2.5751620000000002E-4</v>
      </c>
      <c r="L18" s="109">
        <v>22.225557178999999</v>
      </c>
      <c r="M18" s="109">
        <v>5.4864755999999997E-8</v>
      </c>
      <c r="N18" s="109">
        <v>2.6152768791000001</v>
      </c>
      <c r="O18" s="109">
        <v>1.4157274E-3</v>
      </c>
      <c r="P18" s="109">
        <v>1.059208E-4</v>
      </c>
      <c r="Q18" s="109">
        <v>0.12206015169999999</v>
      </c>
      <c r="S18" s="109">
        <v>7.2143699999999998E-5</v>
      </c>
      <c r="T18" s="109">
        <v>0.1093703743</v>
      </c>
      <c r="W18" s="109">
        <v>0.1134502139</v>
      </c>
      <c r="X18" s="109">
        <v>1.2760589999999999E-4</v>
      </c>
      <c r="Y18" s="109">
        <v>239.09521022000001</v>
      </c>
      <c r="AA18" s="109">
        <v>6.5003076999999998E-6</v>
      </c>
      <c r="AB18" s="109">
        <v>1.37425824E-2</v>
      </c>
      <c r="AC18" s="109">
        <v>4.891095E-4</v>
      </c>
      <c r="AD18" s="109">
        <v>0.413101461</v>
      </c>
      <c r="AE18" s="109">
        <v>8.8782619845999999</v>
      </c>
      <c r="AF18" s="109">
        <v>0.3150712027</v>
      </c>
      <c r="AG18" s="109">
        <v>2.7201029000000002E-3</v>
      </c>
      <c r="AI18" s="109">
        <v>0.1155274139</v>
      </c>
      <c r="AJ18" s="109">
        <v>28.283395905999999</v>
      </c>
      <c r="AK18" s="109">
        <v>0.18505700859999999</v>
      </c>
      <c r="AL18" s="109">
        <v>7.3774046499999996E-2</v>
      </c>
      <c r="AM18" s="109">
        <v>33.365435150000003</v>
      </c>
      <c r="AN18" s="109">
        <v>2.0452470899999999E-2</v>
      </c>
      <c r="AS18" s="109">
        <v>1.1233081E-3</v>
      </c>
      <c r="AT18" s="109">
        <v>2.3481149E-3</v>
      </c>
      <c r="AU18" s="109">
        <v>0.14058259479999999</v>
      </c>
      <c r="AW18" s="109">
        <v>6.7699750161000001</v>
      </c>
      <c r="AX18" s="109">
        <v>17.866931103999999</v>
      </c>
      <c r="AY18" s="109">
        <v>0.1420057793</v>
      </c>
      <c r="AZ18" s="109">
        <v>5.8799999999999996E-6</v>
      </c>
      <c r="BD18" s="109">
        <v>1.12413E-5</v>
      </c>
      <c r="BF18" s="109" t="s">
        <v>17</v>
      </c>
      <c r="BG18" s="109">
        <v>7.2858352708234403E-2</v>
      </c>
      <c r="BH18" s="109">
        <v>7.3845954138216801</v>
      </c>
      <c r="BI18" s="109">
        <v>0</v>
      </c>
      <c r="BJ18" s="109">
        <v>30.354274261440899</v>
      </c>
      <c r="BK18" s="109">
        <v>0</v>
      </c>
      <c r="BL18" s="109">
        <v>33.702946068629103</v>
      </c>
      <c r="BM18" s="109">
        <v>33.6971697264783</v>
      </c>
      <c r="BN18" s="109">
        <v>1.0041036410616899</v>
      </c>
      <c r="BO18" s="109">
        <v>3.4932184799781898E-2</v>
      </c>
      <c r="BP18" s="109">
        <v>1.05596122290381E-4</v>
      </c>
      <c r="BQ18" s="109">
        <v>1.5194671186141701E-4</v>
      </c>
      <c r="BR18" s="109">
        <v>22.225591290846101</v>
      </c>
      <c r="BS18" s="109">
        <v>1.1240843708648399E-5</v>
      </c>
      <c r="BT18" s="109">
        <v>1.7556110385423E-8</v>
      </c>
      <c r="BU18" s="109">
        <v>3.73078589262387E-8</v>
      </c>
      <c r="BV18" s="109">
        <v>1.2761386322525099E-4</v>
      </c>
      <c r="BW18" s="109">
        <v>2.6152726099098298</v>
      </c>
      <c r="BX18" s="109">
        <v>3.3978028527808401E-4</v>
      </c>
      <c r="BY18" s="109">
        <v>1.07593974547638E-3</v>
      </c>
      <c r="BZ18" s="109">
        <v>1.05921871888864E-4</v>
      </c>
      <c r="CA18" s="109">
        <v>0</v>
      </c>
      <c r="CB18" s="109">
        <v>16032.160980253801</v>
      </c>
      <c r="CC18" s="109">
        <v>0.122059054937601</v>
      </c>
      <c r="CD18" s="109">
        <v>2.09209266136453E-5</v>
      </c>
      <c r="CE18" s="109">
        <v>5.1223389937003301E-5</v>
      </c>
      <c r="CF18" s="109">
        <v>0</v>
      </c>
      <c r="CG18" s="109">
        <v>0.109369984961975</v>
      </c>
      <c r="CH18" s="109">
        <v>0.41310095421889398</v>
      </c>
      <c r="CI18" s="109">
        <v>0</v>
      </c>
      <c r="CJ18" s="109">
        <v>0.185058578150262</v>
      </c>
      <c r="CK18" s="109">
        <v>0</v>
      </c>
      <c r="CL18" s="109">
        <v>7.3777311250667804E-2</v>
      </c>
      <c r="CM18" s="109">
        <v>3032.9852047222898</v>
      </c>
      <c r="CN18" s="109">
        <v>0</v>
      </c>
      <c r="CO18" s="109">
        <v>0.113449957446238</v>
      </c>
      <c r="CP18" s="109">
        <v>54.961062637253796</v>
      </c>
      <c r="CQ18" s="109">
        <v>1170.9756288968299</v>
      </c>
      <c r="CR18" s="109">
        <v>22.998128708122302</v>
      </c>
      <c r="CS18" s="109">
        <v>6.7699972024018704</v>
      </c>
      <c r="CT18" s="109">
        <v>0.35482781905037603</v>
      </c>
      <c r="CU18" s="109">
        <v>4.1915046923863303E-2</v>
      </c>
      <c r="CV18" s="109">
        <v>239.09402373180001</v>
      </c>
      <c r="CW18" s="109">
        <v>239.09402373180001</v>
      </c>
      <c r="CX18" s="109">
        <v>0</v>
      </c>
      <c r="CY18" s="109">
        <v>17.8668840730734</v>
      </c>
      <c r="CZ18" s="109">
        <v>2.6003948063236298E-6</v>
      </c>
      <c r="DA18" s="109">
        <v>3.2505092262438098E-6</v>
      </c>
      <c r="DB18" s="109">
        <v>0</v>
      </c>
      <c r="DC18" s="109">
        <v>22.10118401646</v>
      </c>
      <c r="DD18" s="109">
        <v>4.1046888898681098E-2</v>
      </c>
      <c r="DE18" s="109">
        <v>2.3545351601978699</v>
      </c>
      <c r="DF18" s="109">
        <v>0.39633991998184398</v>
      </c>
      <c r="DG18" s="109">
        <v>3.5729558577467699E-3</v>
      </c>
      <c r="DH18" s="109">
        <v>1.01691994923857E-2</v>
      </c>
      <c r="DI18" s="109">
        <v>1.6140099825283699E-4</v>
      </c>
      <c r="DJ18" s="109">
        <v>3.2772615519436298E-4</v>
      </c>
      <c r="DK18" s="109">
        <v>8.8882528340314</v>
      </c>
      <c r="DL18" s="109">
        <v>5.8809967922749803E-6</v>
      </c>
      <c r="DM18" s="109">
        <v>0.31507413068684098</v>
      </c>
      <c r="DN18" s="109">
        <v>4.19002397526415E-3</v>
      </c>
      <c r="DO18" s="109">
        <v>0</v>
      </c>
      <c r="DP18" s="109">
        <v>1.1152497594206199E-3</v>
      </c>
      <c r="DQ18" s="109">
        <v>1.60484798359761E-3</v>
      </c>
      <c r="DR18" s="109">
        <v>2764.86109827774</v>
      </c>
      <c r="DS18" s="109">
        <v>9585.8148243346095</v>
      </c>
      <c r="DT18" s="109">
        <v>1065.0893884653001</v>
      </c>
      <c r="DU18" s="109">
        <v>10650.9042127999</v>
      </c>
      <c r="DV18" s="109">
        <v>2.9790508915000802E-4</v>
      </c>
      <c r="DW18" s="109">
        <v>88.316784546983598</v>
      </c>
      <c r="DX18" s="109">
        <v>2.0452882665094398E-2</v>
      </c>
      <c r="DY18" s="109">
        <v>0</v>
      </c>
      <c r="DZ18" s="109">
        <v>0</v>
      </c>
      <c r="EA18" s="109">
        <v>0</v>
      </c>
      <c r="EB18" s="109">
        <v>0</v>
      </c>
      <c r="EC18" s="109">
        <v>1.12325380975144E-3</v>
      </c>
      <c r="ED18" s="109">
        <v>2.34811900690487E-3</v>
      </c>
      <c r="EE18" s="109">
        <v>0.14058842557186599</v>
      </c>
      <c r="EF18" s="109">
        <v>2.4866988162171899</v>
      </c>
      <c r="EG18" s="109">
        <v>516.92093712139103</v>
      </c>
      <c r="EH18" s="109">
        <v>3.3500016365735701</v>
      </c>
      <c r="EI18" s="109">
        <v>8.74081803154262</v>
      </c>
      <c r="EJ18" s="109">
        <v>21.183989369092298</v>
      </c>
      <c r="EK18" s="109">
        <v>4.9451720296135697</v>
      </c>
      <c r="EL18" s="109">
        <v>4.5497768922545998E-5</v>
      </c>
      <c r="EM18" s="109">
        <v>6.5015512602170204E-7</v>
      </c>
      <c r="EN18" s="109">
        <v>1.1645249405248099</v>
      </c>
      <c r="EO18" s="109">
        <v>311.90980564356198</v>
      </c>
      <c r="EP18" s="109">
        <v>309.42118559351701</v>
      </c>
      <c r="EQ18" s="109">
        <v>2.48862005004493</v>
      </c>
      <c r="ER18" s="109">
        <v>2.6109073672955302E-4</v>
      </c>
      <c r="ES18" s="109">
        <v>5.7805247551492E-5</v>
      </c>
      <c r="ET18" s="109">
        <v>9.3313639546509108</v>
      </c>
      <c r="EU18" s="109">
        <v>1.5423135303163001E-4</v>
      </c>
      <c r="EV18" s="109">
        <v>56.7852347612668</v>
      </c>
      <c r="EW18" s="109">
        <v>14.1310874310642</v>
      </c>
      <c r="EX18" s="109">
        <v>7.5717071582973796</v>
      </c>
      <c r="EY18" s="109">
        <v>141.91904977661599</v>
      </c>
      <c r="EZ18" s="109">
        <v>0.11543328281485001</v>
      </c>
      <c r="FA18" s="109">
        <v>374.42788225772898</v>
      </c>
      <c r="FB18" s="109">
        <v>7.7365330762743998</v>
      </c>
      <c r="FC18" s="109">
        <v>29.996381330599501</v>
      </c>
      <c r="FD18" s="109">
        <v>7.8104656077503803E-2</v>
      </c>
      <c r="FE18" s="109">
        <v>0</v>
      </c>
      <c r="FF18" s="109">
        <v>116.770109060127</v>
      </c>
      <c r="FG18" s="109">
        <v>229.992917832898</v>
      </c>
      <c r="FH18" s="109">
        <v>0.14201044576233901</v>
      </c>
      <c r="FI18" s="109">
        <v>0</v>
      </c>
      <c r="FJ18" s="109">
        <v>3.0989259640566199E-2</v>
      </c>
      <c r="FK18" s="109">
        <v>31.169460076011799</v>
      </c>
      <c r="FL18" s="109">
        <v>28.283409308562501</v>
      </c>
      <c r="FM18" s="109">
        <v>0</v>
      </c>
      <c r="FN18" s="109">
        <v>0</v>
      </c>
      <c r="FO18" s="109">
        <v>14.416164394096899</v>
      </c>
      <c r="FP18" s="109">
        <v>1282.2269687381299</v>
      </c>
      <c r="FQ18" s="109">
        <v>33.365455514029001</v>
      </c>
      <c r="FR18" s="109">
        <v>13.965248694638801</v>
      </c>
      <c r="FT18" s="45">
        <f t="shared" si="0"/>
        <v>-1.1534699910387893E-5</v>
      </c>
      <c r="FU18" s="45">
        <f t="shared" si="1"/>
        <v>3.0435733686033177E-7</v>
      </c>
      <c r="FV18" s="45">
        <f t="shared" si="2"/>
        <v>-3.9273694497173864E-6</v>
      </c>
      <c r="FW18" s="45">
        <f t="shared" si="3"/>
        <v>4.7354115491055569E-5</v>
      </c>
      <c r="FX18" s="45">
        <f t="shared" si="4"/>
        <v>4.7774782088868047E-5</v>
      </c>
      <c r="FY18" s="45">
        <f t="shared" si="5"/>
        <v>-8.8558435253778093E-7</v>
      </c>
      <c r="FZ18" s="45">
        <f t="shared" si="6"/>
        <v>-1.4116528189826807E-6</v>
      </c>
      <c r="GA18" s="45">
        <f t="shared" si="7"/>
        <v>5.0787454512845666E-6</v>
      </c>
      <c r="GB18" s="45">
        <f t="shared" si="8"/>
        <v>-8.2648487488409075E-6</v>
      </c>
      <c r="GC18" s="45">
        <f t="shared" si="9"/>
        <v>1.0342709234602712E-4</v>
      </c>
      <c r="GD18" s="45">
        <f t="shared" si="10"/>
        <v>1.5348027420348265E-6</v>
      </c>
      <c r="GE18" s="45">
        <f t="shared" si="11"/>
        <v>-1.4338682893249453E-5</v>
      </c>
      <c r="GF18" s="45">
        <f t="shared" si="12"/>
        <v>-1.6324046621552262E-6</v>
      </c>
      <c r="GG18" s="45">
        <f t="shared" si="13"/>
        <v>-5.2052715346602912E-6</v>
      </c>
      <c r="GH18" s="45">
        <f t="shared" si="14"/>
        <v>1.0119720243719199E-5</v>
      </c>
      <c r="GI18" s="45">
        <f t="shared" si="15"/>
        <v>-8.9854254949049191E-6</v>
      </c>
      <c r="GJ18" s="45">
        <f t="shared" si="16"/>
        <v>0</v>
      </c>
      <c r="GK18" s="45">
        <f t="shared" si="17"/>
        <v>8.5461467682209651E-6</v>
      </c>
      <c r="GL18" s="45">
        <f t="shared" si="18"/>
        <v>-3.5598124948567213E-6</v>
      </c>
      <c r="GM18" s="45">
        <f t="shared" si="19"/>
        <v>0</v>
      </c>
      <c r="GN18" s="45">
        <f t="shared" si="20"/>
        <v>0</v>
      </c>
      <c r="GO18" s="45">
        <f t="shared" si="21"/>
        <v>-2.260496064205546E-6</v>
      </c>
      <c r="GP18" s="45">
        <f t="shared" si="22"/>
        <v>6.2404835912760161E-5</v>
      </c>
      <c r="GQ18" s="45">
        <f t="shared" si="23"/>
        <v>-4.962408903606694E-6</v>
      </c>
      <c r="GR18" s="45">
        <f t="shared" si="24"/>
        <v>0</v>
      </c>
      <c r="GS18" s="45">
        <f t="shared" si="25"/>
        <v>1.1560354122034153E-4</v>
      </c>
      <c r="GT18" s="45">
        <f t="shared" si="26"/>
        <v>-3.1074935925381061E-5</v>
      </c>
      <c r="GU18" s="45">
        <f t="shared" si="27"/>
        <v>3.6093036835183038E-5</v>
      </c>
      <c r="GV18" s="45">
        <f t="shared" si="28"/>
        <v>-1.2267715170932867E-6</v>
      </c>
      <c r="GW18" s="45">
        <f t="shared" si="29"/>
        <v>1.1253159062809721E-3</v>
      </c>
      <c r="GX18" s="45">
        <f t="shared" si="30"/>
        <v>9.2930957062796042E-6</v>
      </c>
      <c r="GY18" s="45">
        <f t="shared" si="31"/>
        <v>-1.8958774575899309E-6</v>
      </c>
      <c r="GZ18" s="45">
        <f t="shared" si="32"/>
        <v>0</v>
      </c>
      <c r="HA18" s="45">
        <f t="shared" si="33"/>
        <v>-8.147943589516762E-4</v>
      </c>
      <c r="HB18" s="45">
        <f t="shared" si="34"/>
        <v>4.73866806734949E-7</v>
      </c>
      <c r="HC18" s="45">
        <f t="shared" si="35"/>
        <v>8.4814418750387435E-6</v>
      </c>
      <c r="HD18" s="45">
        <f t="shared" si="36"/>
        <v>4.4253376664224508E-5</v>
      </c>
      <c r="HE18" s="45">
        <f t="shared" si="37"/>
        <v>6.1033308592073546E-7</v>
      </c>
      <c r="HF18" s="45">
        <f t="shared" si="47"/>
        <v>2.0132779868656452E-5</v>
      </c>
      <c r="HG18" s="45">
        <f t="shared" si="48"/>
        <v>0</v>
      </c>
      <c r="HH18" s="45">
        <f t="shared" si="49"/>
        <v>0</v>
      </c>
      <c r="HI18" s="45">
        <f t="shared" si="50"/>
        <v>0</v>
      </c>
      <c r="HJ18" s="45">
        <f t="shared" si="51"/>
        <v>0</v>
      </c>
      <c r="HK18" s="45">
        <f t="shared" si="52"/>
        <v>-4.8330683772313577E-5</v>
      </c>
      <c r="HL18" s="45">
        <f t="shared" si="53"/>
        <v>1.7490221070536595E-6</v>
      </c>
      <c r="HM18" s="45">
        <f t="shared" si="54"/>
        <v>4.147577354291377E-5</v>
      </c>
      <c r="HN18" s="45">
        <f t="shared" si="39"/>
        <v>0</v>
      </c>
      <c r="HO18" s="45">
        <f t="shared" si="40"/>
        <v>3.2771615578461295E-6</v>
      </c>
      <c r="HP18" s="45">
        <f t="shared" si="41"/>
        <v>-2.6322890218116105E-6</v>
      </c>
      <c r="HQ18" s="45">
        <f t="shared" si="42"/>
        <v>3.2861073415585192E-5</v>
      </c>
      <c r="HR18" s="45">
        <f t="shared" si="43"/>
        <v>1.6952249574500835E-4</v>
      </c>
      <c r="HS18" s="45">
        <f t="shared" si="44"/>
        <v>0</v>
      </c>
      <c r="HT18" s="45">
        <f t="shared" si="45"/>
        <v>0</v>
      </c>
      <c r="HU18" s="45">
        <f t="shared" si="46"/>
        <v>0</v>
      </c>
      <c r="HV18" s="45">
        <f t="shared" si="55"/>
        <v>-4.0590621333923259E-5</v>
      </c>
    </row>
    <row r="19" spans="1:230" x14ac:dyDescent="0.25">
      <c r="A19" s="22" t="s">
        <v>18</v>
      </c>
      <c r="B19" s="109">
        <v>14770.971326999999</v>
      </c>
      <c r="C19" s="109">
        <v>20.021445</v>
      </c>
      <c r="D19" s="109">
        <v>33938.644028000002</v>
      </c>
      <c r="E19" s="109">
        <v>1155.6867204</v>
      </c>
      <c r="F19" s="109">
        <v>1134.3318988000001</v>
      </c>
      <c r="G19" s="109">
        <v>1094.4118166000001</v>
      </c>
      <c r="H19" s="109">
        <v>10148.393731</v>
      </c>
      <c r="I19" s="109">
        <v>74.974727325999993</v>
      </c>
      <c r="J19" s="109">
        <v>58.767385314000002</v>
      </c>
      <c r="K19" s="109">
        <v>1.4963392E-3</v>
      </c>
      <c r="L19" s="109">
        <v>27.733532954000001</v>
      </c>
      <c r="M19" s="109">
        <v>6.8404699999999999E-5</v>
      </c>
      <c r="N19" s="109">
        <v>7.2761682559</v>
      </c>
      <c r="O19" s="109">
        <v>7.7932990000000001E-3</v>
      </c>
      <c r="P19" s="109">
        <v>3.7512429999999999E-2</v>
      </c>
      <c r="Q19" s="109">
        <v>0.17962954189999999</v>
      </c>
      <c r="S19" s="109">
        <v>4.0596689999999999E-4</v>
      </c>
      <c r="T19" s="109">
        <v>0.1498315573</v>
      </c>
      <c r="W19" s="109">
        <v>0.15549706499999999</v>
      </c>
      <c r="X19" s="109">
        <v>9.5000000000000001E-7</v>
      </c>
      <c r="Y19" s="109">
        <v>617.93314539000005</v>
      </c>
      <c r="Z19" s="109">
        <v>5.9999999999999997E-7</v>
      </c>
      <c r="AA19" s="109">
        <v>7.2905799999999996E-5</v>
      </c>
      <c r="AB19" s="109">
        <v>3.7182703000000002E-3</v>
      </c>
      <c r="AC19" s="109">
        <v>7.5305627700000002E-2</v>
      </c>
      <c r="AD19" s="109">
        <v>0.83384390819999998</v>
      </c>
      <c r="AE19" s="109">
        <v>40.830700217999997</v>
      </c>
      <c r="AF19" s="109">
        <v>0.87487297190000002</v>
      </c>
      <c r="AG19" s="109">
        <v>1.48176283E-2</v>
      </c>
      <c r="AH19" s="109">
        <v>4.6497219999999998E-4</v>
      </c>
      <c r="AI19" s="109">
        <v>0.15835194450000001</v>
      </c>
      <c r="AJ19" s="109">
        <v>29.388045085000002</v>
      </c>
      <c r="AK19" s="109">
        <v>0.34569471550000003</v>
      </c>
      <c r="AL19" s="109">
        <v>0.1349835908</v>
      </c>
      <c r="AM19" s="109">
        <v>21.425006991</v>
      </c>
      <c r="AN19" s="109">
        <v>4.9616095300000003E-2</v>
      </c>
      <c r="AS19" s="109">
        <v>1.2598730999999999E-3</v>
      </c>
      <c r="AT19" s="109">
        <v>3.5301423000000001E-3</v>
      </c>
      <c r="AU19" s="109">
        <v>0.5770160258</v>
      </c>
      <c r="AW19" s="109">
        <v>5.6219765499000003</v>
      </c>
      <c r="AX19" s="109">
        <v>29.686953673000001</v>
      </c>
      <c r="AY19" s="109">
        <v>0.17774005000000001</v>
      </c>
      <c r="BD19" s="109">
        <v>6.7591104999999998E-6</v>
      </c>
      <c r="BF19" s="109" t="s">
        <v>18</v>
      </c>
      <c r="BG19" s="109">
        <v>0.28440953780183498</v>
      </c>
      <c r="BH19" s="109">
        <v>201.61261881982699</v>
      </c>
      <c r="BI19" s="109">
        <v>0</v>
      </c>
      <c r="BJ19" s="109">
        <v>58.766523109134802</v>
      </c>
      <c r="BK19" s="109">
        <v>0</v>
      </c>
      <c r="BL19" s="109">
        <v>74.990528856843</v>
      </c>
      <c r="BM19" s="109">
        <v>74.969942661653505</v>
      </c>
      <c r="BN19" s="109">
        <v>3.8965650632187998</v>
      </c>
      <c r="BO19" s="109">
        <v>0.124236491107505</v>
      </c>
      <c r="BP19" s="109">
        <v>6.1349930813450195E-4</v>
      </c>
      <c r="BQ19" s="109">
        <v>8.82834265116819E-4</v>
      </c>
      <c r="BR19" s="109">
        <v>27.732067069207499</v>
      </c>
      <c r="BS19" s="109">
        <v>6.7589799364778698E-6</v>
      </c>
      <c r="BT19" s="109">
        <v>2.1889305929882E-5</v>
      </c>
      <c r="BU19" s="109">
        <v>4.6509807812077997E-5</v>
      </c>
      <c r="BV19" s="109">
        <v>9.5009405248102296E-7</v>
      </c>
      <c r="BW19" s="109">
        <v>7.2760997220007004</v>
      </c>
      <c r="BX19" s="109">
        <v>1.87036126722773E-3</v>
      </c>
      <c r="BY19" s="109">
        <v>5.92284563137618E-3</v>
      </c>
      <c r="BZ19" s="109">
        <v>3.7512015765704301E-2</v>
      </c>
      <c r="CA19" s="109">
        <v>0</v>
      </c>
      <c r="CB19" s="109">
        <v>49539.549947760803</v>
      </c>
      <c r="CC19" s="109">
        <v>0.17963634050879501</v>
      </c>
      <c r="CD19" s="109">
        <v>1.1772953782414799E-4</v>
      </c>
      <c r="CE19" s="109">
        <v>2.88224592460193E-4</v>
      </c>
      <c r="CF19" s="109">
        <v>0</v>
      </c>
      <c r="CG19" s="109">
        <v>0.14983222451813599</v>
      </c>
      <c r="CH19" s="109">
        <v>0.83384627735741401</v>
      </c>
      <c r="CI19" s="109">
        <v>0</v>
      </c>
      <c r="CJ19" s="109">
        <v>0.345697833434085</v>
      </c>
      <c r="CK19" s="109">
        <v>4.6497603416061398E-4</v>
      </c>
      <c r="CL19" s="109">
        <v>0.13498292455852401</v>
      </c>
      <c r="CM19" s="109">
        <v>14763.4628946907</v>
      </c>
      <c r="CN19" s="109">
        <v>0</v>
      </c>
      <c r="CO19" s="109">
        <v>0.155491172275182</v>
      </c>
      <c r="CP19" s="109">
        <v>190.17878338989601</v>
      </c>
      <c r="CQ19" s="109">
        <v>4896.6586474936203</v>
      </c>
      <c r="CR19" s="109">
        <v>105.814214229915</v>
      </c>
      <c r="CS19" s="109">
        <v>5.6181394224659904</v>
      </c>
      <c r="CT19" s="109">
        <v>8.9983325336290108</v>
      </c>
      <c r="CU19" s="109">
        <v>0.18941276716699301</v>
      </c>
      <c r="CV19" s="109">
        <v>617.84606971566996</v>
      </c>
      <c r="CW19" s="109">
        <v>617.84606971566996</v>
      </c>
      <c r="CX19" s="109">
        <v>5.9998027965629797E-7</v>
      </c>
      <c r="CY19" s="109">
        <v>29.686004994935299</v>
      </c>
      <c r="CZ19" s="109">
        <v>2.9161444185299501E-5</v>
      </c>
      <c r="DA19" s="109">
        <v>3.6453750830414198E-5</v>
      </c>
      <c r="DB19" s="109">
        <v>0</v>
      </c>
      <c r="DC19" s="109">
        <v>138.10652065762801</v>
      </c>
      <c r="DD19" s="109">
        <v>0.33552535929828903</v>
      </c>
      <c r="DE19" s="109">
        <v>42.763660657933301</v>
      </c>
      <c r="DF19" s="109">
        <v>8.8308225513513605</v>
      </c>
      <c r="DG19" s="109">
        <v>9.6673665717576795E-4</v>
      </c>
      <c r="DH19" s="109">
        <v>2.7514760632175298E-3</v>
      </c>
      <c r="DI19" s="109">
        <v>2.4850901563550899E-2</v>
      </c>
      <c r="DJ19" s="109">
        <v>5.0453675567100703E-2</v>
      </c>
      <c r="DK19" s="109">
        <v>41.042816664924501</v>
      </c>
      <c r="DL19" s="109">
        <v>0</v>
      </c>
      <c r="DM19" s="109">
        <v>0.87472009740801404</v>
      </c>
      <c r="DN19" s="109">
        <v>20.021578840038</v>
      </c>
      <c r="DO19" s="109">
        <v>0</v>
      </c>
      <c r="DP19" s="109">
        <v>6.0751830483308199E-3</v>
      </c>
      <c r="DQ19" s="109">
        <v>8.7422505126297199E-3</v>
      </c>
      <c r="DR19" s="109">
        <v>16009.778518273501</v>
      </c>
      <c r="DS19" s="109">
        <v>30536.574546018699</v>
      </c>
      <c r="DT19" s="109">
        <v>3392.9541752905898</v>
      </c>
      <c r="DU19" s="109">
        <v>33929.528721309303</v>
      </c>
      <c r="DV19" s="109">
        <v>1.33289953101677E-2</v>
      </c>
      <c r="DW19" s="109">
        <v>351.81729660341</v>
      </c>
      <c r="DX19" s="109">
        <v>4.9615708030765503E-2</v>
      </c>
      <c r="DY19" s="109">
        <v>0</v>
      </c>
      <c r="DZ19" s="109">
        <v>0</v>
      </c>
      <c r="EA19" s="109">
        <v>0</v>
      </c>
      <c r="EB19" s="109">
        <v>0</v>
      </c>
      <c r="EC19" s="109">
        <v>1.25992504970941E-3</v>
      </c>
      <c r="ED19" s="109">
        <v>3.5300789646536398E-3</v>
      </c>
      <c r="EE19" s="109">
        <v>0.57676088215684196</v>
      </c>
      <c r="EF19" s="109">
        <v>10.988823167876401</v>
      </c>
      <c r="EG19" s="109">
        <v>5152.8999795304098</v>
      </c>
      <c r="EH19" s="109">
        <v>13.447013065141</v>
      </c>
      <c r="EI19" s="109">
        <v>27.416671475498301</v>
      </c>
      <c r="EJ19" s="109">
        <v>76.491515436211998</v>
      </c>
      <c r="EK19" s="109">
        <v>15.937504064220599</v>
      </c>
      <c r="EL19" s="109">
        <v>3.4318414993082902</v>
      </c>
      <c r="EM19" s="109">
        <v>7.2893113507167403E-6</v>
      </c>
      <c r="EN19" s="109">
        <v>3.8687941153127499</v>
      </c>
      <c r="EO19" s="109">
        <v>1155.4390144159299</v>
      </c>
      <c r="EP19" s="109">
        <v>1134.0845793094099</v>
      </c>
      <c r="EQ19" s="109">
        <v>21.354435106510799</v>
      </c>
      <c r="ER19" s="109">
        <v>3.3224039888225601E-2</v>
      </c>
      <c r="ES19" s="109">
        <v>8.0653941727431705E-3</v>
      </c>
      <c r="ET19" s="109">
        <v>97.945815211891698</v>
      </c>
      <c r="EU19" s="109">
        <v>2.32858841975782E-2</v>
      </c>
      <c r="EV19" s="109">
        <v>187.11937952567499</v>
      </c>
      <c r="EW19" s="109">
        <v>46.099980621923798</v>
      </c>
      <c r="EX19" s="109">
        <v>24.391719494369902</v>
      </c>
      <c r="EY19" s="109">
        <v>468.220219724201</v>
      </c>
      <c r="EZ19" s="109">
        <v>0.15822557312018501</v>
      </c>
      <c r="FA19" s="109">
        <v>2330.1267074808502</v>
      </c>
      <c r="FB19" s="109">
        <v>27.972778196839599</v>
      </c>
      <c r="FC19" s="109">
        <v>112.79791878999301</v>
      </c>
      <c r="FD19" s="109">
        <v>17.890029602695499</v>
      </c>
      <c r="FE19" s="109">
        <v>0</v>
      </c>
      <c r="FF19" s="109">
        <v>1094.38479013651</v>
      </c>
      <c r="FG19" s="109">
        <v>2942.4300745874898</v>
      </c>
      <c r="FH19" s="109">
        <v>0.17773763268755199</v>
      </c>
      <c r="FI19" s="109">
        <v>2.7418751191873799E-4</v>
      </c>
      <c r="FJ19" s="109">
        <v>0.16791811408933399</v>
      </c>
      <c r="FK19" s="109">
        <v>553.09536842166199</v>
      </c>
      <c r="FL19" s="109">
        <v>29.3723682903731</v>
      </c>
      <c r="FM19" s="109">
        <v>0</v>
      </c>
      <c r="FN19" s="109">
        <v>0</v>
      </c>
      <c r="FO19" s="109">
        <v>223.66693680142799</v>
      </c>
      <c r="FP19" s="109">
        <v>10147.9942921234</v>
      </c>
      <c r="FQ19" s="109">
        <v>21.4174023088738</v>
      </c>
      <c r="FR19" s="109">
        <v>204.48375045334799</v>
      </c>
      <c r="FT19" s="45">
        <f t="shared" si="0"/>
        <v>-5.0832353154561631E-4</v>
      </c>
      <c r="FU19" s="45">
        <f t="shared" si="1"/>
        <v>6.6848340866500005E-6</v>
      </c>
      <c r="FV19" s="45">
        <f t="shared" si="2"/>
        <v>-2.6858193518806397E-4</v>
      </c>
      <c r="FW19" s="45">
        <f t="shared" si="3"/>
        <v>-2.1433661882378101E-4</v>
      </c>
      <c r="FX19" s="45">
        <f t="shared" si="4"/>
        <v>-2.1803097563577367E-4</v>
      </c>
      <c r="FY19" s="45">
        <f t="shared" si="5"/>
        <v>-2.4694966812435358E-5</v>
      </c>
      <c r="FZ19" s="45">
        <f t="shared" si="6"/>
        <v>-3.9359812714037318E-5</v>
      </c>
      <c r="GA19" s="45">
        <f t="shared" si="7"/>
        <v>-6.3817028979426527E-5</v>
      </c>
      <c r="GB19" s="45">
        <f t="shared" si="8"/>
        <v>-1.4671485903162259E-5</v>
      </c>
      <c r="GC19" s="45">
        <f t="shared" si="9"/>
        <v>-3.7603430286291469E-6</v>
      </c>
      <c r="GD19" s="45">
        <f t="shared" si="10"/>
        <v>-5.2856042356138294E-5</v>
      </c>
      <c r="GE19" s="45">
        <f t="shared" si="11"/>
        <v>-8.1664827709339988E-5</v>
      </c>
      <c r="GF19" s="45">
        <f t="shared" si="12"/>
        <v>-9.4189547148040009E-6</v>
      </c>
      <c r="GG19" s="45">
        <f t="shared" si="13"/>
        <v>-1.1818024188419935E-5</v>
      </c>
      <c r="GH19" s="45">
        <f t="shared" si="14"/>
        <v>-1.1042587635567477E-5</v>
      </c>
      <c r="GI19" s="45">
        <f t="shared" si="15"/>
        <v>3.7847943735232023E-5</v>
      </c>
      <c r="GJ19" s="45">
        <f t="shared" si="16"/>
        <v>0</v>
      </c>
      <c r="GK19" s="45">
        <f t="shared" si="17"/>
        <v>-3.145506606331922E-5</v>
      </c>
      <c r="GL19" s="45">
        <f t="shared" si="18"/>
        <v>4.4531215453851741E-6</v>
      </c>
      <c r="GM19" s="45">
        <f t="shared" si="19"/>
        <v>0</v>
      </c>
      <c r="GN19" s="45">
        <f t="shared" si="20"/>
        <v>0</v>
      </c>
      <c r="GO19" s="45">
        <f t="shared" si="21"/>
        <v>-3.7896051722846002E-5</v>
      </c>
      <c r="GP19" s="45">
        <f t="shared" si="22"/>
        <v>9.9002611603102485E-5</v>
      </c>
      <c r="GQ19" s="45">
        <f t="shared" si="23"/>
        <v>-1.4091439337687221E-4</v>
      </c>
      <c r="GR19" s="45">
        <f t="shared" si="24"/>
        <v>-3.2867239503335345E-5</v>
      </c>
      <c r="GS19" s="45">
        <f t="shared" si="25"/>
        <v>-1.774390473124935E-5</v>
      </c>
      <c r="GT19" s="45">
        <f t="shared" si="26"/>
        <v>-1.5485589281230764E-5</v>
      </c>
      <c r="GU19" s="45">
        <f t="shared" si="27"/>
        <v>-1.3950741538061644E-5</v>
      </c>
      <c r="GV19" s="45">
        <f t="shared" si="28"/>
        <v>2.8412480929944895E-6</v>
      </c>
      <c r="GW19" s="45">
        <f t="shared" si="29"/>
        <v>5.1950234943801939E-3</v>
      </c>
      <c r="GX19" s="45">
        <f t="shared" si="30"/>
        <v>-1.7473907286674176E-4</v>
      </c>
      <c r="GY19" s="45">
        <f t="shared" si="31"/>
        <v>-1.3142389289119463E-5</v>
      </c>
      <c r="GZ19" s="45">
        <f t="shared" si="32"/>
        <v>8.2459996834271724E-6</v>
      </c>
      <c r="HA19" s="45">
        <f t="shared" si="33"/>
        <v>-7.9804122528472651E-4</v>
      </c>
      <c r="HB19" s="45">
        <f t="shared" si="34"/>
        <v>-5.334412201138107E-4</v>
      </c>
      <c r="HC19" s="45">
        <f t="shared" si="35"/>
        <v>9.0193281678121619E-6</v>
      </c>
      <c r="HD19" s="45">
        <f t="shared" si="36"/>
        <v>-4.9357219795368768E-6</v>
      </c>
      <c r="HE19" s="45">
        <f t="shared" si="37"/>
        <v>-3.5494420745786403E-4</v>
      </c>
      <c r="HF19" s="45">
        <f t="shared" si="47"/>
        <v>-7.8053146294298557E-6</v>
      </c>
      <c r="HG19" s="45">
        <f t="shared" si="48"/>
        <v>0</v>
      </c>
      <c r="HH19" s="45">
        <f t="shared" si="49"/>
        <v>0</v>
      </c>
      <c r="HI19" s="45">
        <f t="shared" si="50"/>
        <v>0</v>
      </c>
      <c r="HJ19" s="45">
        <f t="shared" si="51"/>
        <v>0</v>
      </c>
      <c r="HK19" s="45">
        <f t="shared" si="52"/>
        <v>4.1234080964278473E-5</v>
      </c>
      <c r="HL19" s="45">
        <f t="shared" si="53"/>
        <v>-1.7941301221848432E-5</v>
      </c>
      <c r="HM19" s="45">
        <f t="shared" si="54"/>
        <v>-4.4217774160483302E-4</v>
      </c>
      <c r="HN19" s="45">
        <f t="shared" si="39"/>
        <v>0</v>
      </c>
      <c r="HO19" s="45">
        <f t="shared" si="40"/>
        <v>-6.825228458269061E-4</v>
      </c>
      <c r="HP19" s="45">
        <f t="shared" si="41"/>
        <v>-3.1956059727514205E-5</v>
      </c>
      <c r="HQ19" s="45">
        <f t="shared" si="42"/>
        <v>-1.3600268752126839E-5</v>
      </c>
      <c r="HR19" s="45">
        <f t="shared" si="43"/>
        <v>0</v>
      </c>
      <c r="HS19" s="45">
        <f t="shared" si="44"/>
        <v>0</v>
      </c>
      <c r="HT19" s="45">
        <f t="shared" si="45"/>
        <v>0</v>
      </c>
      <c r="HU19" s="45">
        <f t="shared" si="46"/>
        <v>0</v>
      </c>
      <c r="HV19" s="45">
        <f t="shared" si="55"/>
        <v>-1.9316672235196381E-5</v>
      </c>
    </row>
    <row r="20" spans="1:230" x14ac:dyDescent="0.25">
      <c r="A20" s="22" t="s">
        <v>19</v>
      </c>
      <c r="B20" s="109">
        <v>46.340299999999999</v>
      </c>
      <c r="D20" s="109">
        <v>27.772500000000001</v>
      </c>
      <c r="E20" s="109">
        <v>1.1179520014</v>
      </c>
      <c r="F20" s="109">
        <v>1.1179520014</v>
      </c>
      <c r="G20" s="109">
        <v>1.0100587999999999</v>
      </c>
      <c r="H20" s="109">
        <v>47.27</v>
      </c>
      <c r="I20" s="109">
        <v>0.1131334593</v>
      </c>
      <c r="J20" s="109">
        <v>5.7445146599999997E-2</v>
      </c>
      <c r="K20" s="109">
        <v>4.1789899999999998E-5</v>
      </c>
      <c r="L20" s="109">
        <v>0.37061476970000001</v>
      </c>
      <c r="O20" s="109">
        <v>1.3521745E-3</v>
      </c>
      <c r="S20" s="109">
        <v>4.8311134999999996E-6</v>
      </c>
      <c r="Y20" s="109">
        <v>0.53979535779999999</v>
      </c>
      <c r="AA20" s="109">
        <v>1.1781686E-3</v>
      </c>
      <c r="AB20" s="109">
        <v>1.1294999999999999E-5</v>
      </c>
      <c r="AC20" s="109">
        <v>1.55188507E-2</v>
      </c>
      <c r="AF20" s="109">
        <v>8.8234350000000001E-4</v>
      </c>
      <c r="AG20" s="109">
        <v>2.2469959099999999E-2</v>
      </c>
      <c r="AJ20" s="109">
        <v>8.6941534000000001E-2</v>
      </c>
      <c r="AM20" s="109">
        <v>4.2764203799999997E-2</v>
      </c>
      <c r="AN20" s="109">
        <v>4.8645000000000002E-7</v>
      </c>
      <c r="AU20" s="109">
        <v>1.2490700999999999E-3</v>
      </c>
      <c r="AW20" s="109">
        <v>2.1382102E-2</v>
      </c>
      <c r="AX20" s="109">
        <v>4.0614542099999998E-2</v>
      </c>
      <c r="BF20" s="109" t="s">
        <v>19</v>
      </c>
      <c r="BG20" s="109">
        <v>0</v>
      </c>
      <c r="BH20" s="109">
        <v>0</v>
      </c>
      <c r="BI20" s="109">
        <v>0</v>
      </c>
      <c r="BJ20" s="109">
        <v>5.7444699192886799E-2</v>
      </c>
      <c r="BK20" s="109">
        <v>0</v>
      </c>
      <c r="BL20" s="109">
        <v>0.113132818980426</v>
      </c>
      <c r="BM20" s="109">
        <v>0.113132818980426</v>
      </c>
      <c r="BN20" s="109">
        <v>3.1904492952925803E-4</v>
      </c>
      <c r="BO20" s="109">
        <v>0</v>
      </c>
      <c r="BP20" s="109">
        <v>1.7133091927225401E-5</v>
      </c>
      <c r="BQ20" s="109">
        <v>2.4656810904060401E-5</v>
      </c>
      <c r="BR20" s="109">
        <v>0.37061576939475199</v>
      </c>
      <c r="BS20" s="109">
        <v>0</v>
      </c>
      <c r="BT20" s="109">
        <v>0</v>
      </c>
      <c r="BU20" s="109">
        <v>0</v>
      </c>
      <c r="BV20" s="109">
        <v>0</v>
      </c>
      <c r="BW20" s="109">
        <v>0</v>
      </c>
      <c r="BX20" s="109">
        <v>3.2451856567293198E-4</v>
      </c>
      <c r="BY20" s="109">
        <v>1.0276366342036099E-3</v>
      </c>
      <c r="BZ20" s="109">
        <v>0</v>
      </c>
      <c r="CA20" s="109">
        <v>0</v>
      </c>
      <c r="CB20" s="109">
        <v>429.6206112859</v>
      </c>
      <c r="CC20" s="109">
        <v>0</v>
      </c>
      <c r="CD20" s="109">
        <v>1.4009913082777999E-6</v>
      </c>
      <c r="CE20" s="109">
        <v>3.4300629970733699E-6</v>
      </c>
      <c r="CF20" s="109">
        <v>0</v>
      </c>
      <c r="CG20" s="109">
        <v>0</v>
      </c>
      <c r="CH20" s="109">
        <v>0</v>
      </c>
      <c r="CI20" s="109">
        <v>0</v>
      </c>
      <c r="CJ20" s="109">
        <v>0</v>
      </c>
      <c r="CK20" s="109">
        <v>0</v>
      </c>
      <c r="CL20" s="109">
        <v>0</v>
      </c>
      <c r="CM20" s="109">
        <v>46.340253584439601</v>
      </c>
      <c r="CN20" s="109">
        <v>0</v>
      </c>
      <c r="CO20" s="109">
        <v>0</v>
      </c>
      <c r="CP20" s="109">
        <v>1.6626409495957201E-2</v>
      </c>
      <c r="CQ20" s="109">
        <v>4.39207690958514</v>
      </c>
      <c r="CR20" s="109">
        <v>8.44471880507279E-3</v>
      </c>
      <c r="CS20" s="109">
        <v>2.1383711854362698E-2</v>
      </c>
      <c r="CT20" s="109">
        <v>0</v>
      </c>
      <c r="CU20" s="109">
        <v>0</v>
      </c>
      <c r="CV20" s="109">
        <v>0.53979237735103502</v>
      </c>
      <c r="CW20" s="109">
        <v>0.53979237735103502</v>
      </c>
      <c r="CX20" s="109">
        <v>0</v>
      </c>
      <c r="CY20" s="109">
        <v>4.0616935318870999E-2</v>
      </c>
      <c r="CZ20" s="109">
        <v>4.7125314480243597E-4</v>
      </c>
      <c r="DA20" s="109">
        <v>5.8906950004541697E-4</v>
      </c>
      <c r="DB20" s="109">
        <v>0</v>
      </c>
      <c r="DC20" s="109">
        <v>8.2377964674900505E-3</v>
      </c>
      <c r="DD20" s="109">
        <v>0</v>
      </c>
      <c r="DE20" s="109">
        <v>0</v>
      </c>
      <c r="DF20" s="109">
        <v>0</v>
      </c>
      <c r="DG20" s="109">
        <v>2.9365615613132901E-6</v>
      </c>
      <c r="DH20" s="109">
        <v>8.3584216008862606E-6</v>
      </c>
      <c r="DI20" s="109">
        <v>5.1212143168151902E-3</v>
      </c>
      <c r="DJ20" s="109">
        <v>1.0397610189762801E-2</v>
      </c>
      <c r="DK20" s="109">
        <v>0</v>
      </c>
      <c r="DL20" s="109">
        <v>0</v>
      </c>
      <c r="DM20" s="109">
        <v>8.8222409094628103E-4</v>
      </c>
      <c r="DN20" s="109">
        <v>0</v>
      </c>
      <c r="DO20" s="109">
        <v>0</v>
      </c>
      <c r="DP20" s="109">
        <v>9.2126007264229492E-3</v>
      </c>
      <c r="DQ20" s="109">
        <v>1.32572679221988E-2</v>
      </c>
      <c r="DR20" s="109">
        <v>52.683682600571998</v>
      </c>
      <c r="DS20" s="109">
        <v>24.995234312736699</v>
      </c>
      <c r="DT20" s="109">
        <v>2.7772551327457902</v>
      </c>
      <c r="DU20" s="109">
        <v>27.772489445482499</v>
      </c>
      <c r="DV20" s="109">
        <v>0</v>
      </c>
      <c r="DW20" s="109">
        <v>7.7297365101936105E-2</v>
      </c>
      <c r="DX20" s="109">
        <v>4.8645807343595703E-7</v>
      </c>
      <c r="DY20" s="109">
        <v>0</v>
      </c>
      <c r="DZ20" s="109">
        <v>0</v>
      </c>
      <c r="EA20" s="109">
        <v>0</v>
      </c>
      <c r="EB20" s="109">
        <v>0</v>
      </c>
      <c r="EC20" s="109">
        <v>0</v>
      </c>
      <c r="ED20" s="109">
        <v>0</v>
      </c>
      <c r="EE20" s="109">
        <v>1.24914980516652E-3</v>
      </c>
      <c r="EF20" s="109">
        <v>8.9489876926977605E-3</v>
      </c>
      <c r="EG20" s="109">
        <v>36.9528656009523</v>
      </c>
      <c r="EH20" s="109">
        <v>1.2073834884836E-2</v>
      </c>
      <c r="EI20" s="109">
        <v>3.1637953449406599E-2</v>
      </c>
      <c r="EJ20" s="109">
        <v>7.6466409607742605E-2</v>
      </c>
      <c r="EK20" s="109">
        <v>1.7887184091447701E-2</v>
      </c>
      <c r="EL20" s="109">
        <v>0</v>
      </c>
      <c r="EM20" s="109">
        <v>1.17822701874479E-4</v>
      </c>
      <c r="EN20" s="109">
        <v>4.2113275682468098E-3</v>
      </c>
      <c r="EO20" s="109">
        <v>1.1180311370889</v>
      </c>
      <c r="EP20" s="109">
        <v>1.1180311370889</v>
      </c>
      <c r="EQ20" s="109">
        <v>0</v>
      </c>
      <c r="ER20" s="109">
        <v>0</v>
      </c>
      <c r="ES20" s="109">
        <v>0</v>
      </c>
      <c r="ET20" s="109">
        <v>3.3314989224909997E-2</v>
      </c>
      <c r="EU20" s="109">
        <v>0</v>
      </c>
      <c r="EV20" s="109">
        <v>0.20536741899392</v>
      </c>
      <c r="EW20" s="109">
        <v>5.1090427090394998E-2</v>
      </c>
      <c r="EX20" s="109">
        <v>2.7389832503844299E-2</v>
      </c>
      <c r="EY20" s="109">
        <v>0.51325324603030098</v>
      </c>
      <c r="EZ20" s="109">
        <v>0</v>
      </c>
      <c r="FA20" s="109">
        <v>8.0639433824853697</v>
      </c>
      <c r="FB20" s="109">
        <v>2.7948723138058799E-2</v>
      </c>
      <c r="FC20" s="109">
        <v>0.10844080281309799</v>
      </c>
      <c r="FD20" s="109">
        <v>0</v>
      </c>
      <c r="FE20" s="109">
        <v>0</v>
      </c>
      <c r="FF20" s="109">
        <v>1.0100566019058901</v>
      </c>
      <c r="FG20" s="109">
        <v>21.3868018648628</v>
      </c>
      <c r="FH20" s="109">
        <v>0</v>
      </c>
      <c r="FI20" s="109">
        <v>0</v>
      </c>
      <c r="FJ20" s="109">
        <v>0</v>
      </c>
      <c r="FK20" s="109">
        <v>0.38400163069473098</v>
      </c>
      <c r="FL20" s="109">
        <v>8.6940743446736801E-2</v>
      </c>
      <c r="FM20" s="109">
        <v>0</v>
      </c>
      <c r="FN20" s="109">
        <v>0</v>
      </c>
      <c r="FO20" s="109">
        <v>0.13447592155954899</v>
      </c>
      <c r="FP20" s="109">
        <v>47.270008101985802</v>
      </c>
      <c r="FQ20" s="109">
        <v>4.2764561817187199E-2</v>
      </c>
      <c r="FR20" s="109">
        <v>0.106706611949602</v>
      </c>
      <c r="FT20" s="45">
        <f t="shared" si="0"/>
        <v>-1.0016240809373503E-6</v>
      </c>
      <c r="FU20" s="45">
        <f t="shared" si="1"/>
        <v>0</v>
      </c>
      <c r="FV20" s="45">
        <f t="shared" si="2"/>
        <v>-3.8003483668231592E-7</v>
      </c>
      <c r="FW20" s="45">
        <f t="shared" si="3"/>
        <v>7.0786302811708593E-5</v>
      </c>
      <c r="FX20" s="45">
        <f t="shared" si="4"/>
        <v>7.0786302811708593E-5</v>
      </c>
      <c r="FY20" s="45">
        <f t="shared" si="5"/>
        <v>-2.1762041079587085E-6</v>
      </c>
      <c r="FZ20" s="45">
        <f t="shared" si="6"/>
        <v>1.7139804947541837E-7</v>
      </c>
      <c r="GA20" s="45">
        <f t="shared" si="7"/>
        <v>-5.6598602921208997E-6</v>
      </c>
      <c r="GB20" s="45">
        <f t="shared" si="8"/>
        <v>-7.7884232120309673E-6</v>
      </c>
      <c r="GC20" s="45">
        <f t="shared" si="9"/>
        <v>6.7750480473760379E-8</v>
      </c>
      <c r="GD20" s="45">
        <f t="shared" si="10"/>
        <v>2.6973958776357317E-6</v>
      </c>
      <c r="GE20" s="45">
        <f t="shared" si="11"/>
        <v>0</v>
      </c>
      <c r="GF20" s="45">
        <f t="shared" si="12"/>
        <v>0</v>
      </c>
      <c r="GG20" s="45">
        <f t="shared" si="13"/>
        <v>-1.4273397004733916E-5</v>
      </c>
      <c r="GH20" s="45">
        <f t="shared" si="14"/>
        <v>0</v>
      </c>
      <c r="GI20" s="45">
        <f t="shared" si="15"/>
        <v>0</v>
      </c>
      <c r="GJ20" s="45">
        <f t="shared" si="16"/>
        <v>0</v>
      </c>
      <c r="GK20" s="45">
        <f t="shared" si="17"/>
        <v>-1.225279613695548E-5</v>
      </c>
      <c r="GL20" s="45">
        <f t="shared" si="18"/>
        <v>0</v>
      </c>
      <c r="GM20" s="45">
        <f t="shared" si="19"/>
        <v>0</v>
      </c>
      <c r="GN20" s="45">
        <f t="shared" si="20"/>
        <v>0</v>
      </c>
      <c r="GO20" s="45">
        <f t="shared" si="21"/>
        <v>0</v>
      </c>
      <c r="GP20" s="45">
        <f t="shared" si="22"/>
        <v>0</v>
      </c>
      <c r="GQ20" s="45">
        <f t="shared" si="23"/>
        <v>-5.521442379773795E-6</v>
      </c>
      <c r="GR20" s="45">
        <f t="shared" si="24"/>
        <v>0</v>
      </c>
      <c r="GS20" s="45">
        <f t="shared" si="25"/>
        <v>-1.9736799697589668E-5</v>
      </c>
      <c r="GT20" s="45">
        <f t="shared" si="26"/>
        <v>-1.4907304513336063E-6</v>
      </c>
      <c r="GU20" s="45">
        <f t="shared" si="27"/>
        <v>-1.6878454799342681E-6</v>
      </c>
      <c r="GV20" s="45">
        <f t="shared" si="28"/>
        <v>0</v>
      </c>
      <c r="GW20" s="45">
        <f t="shared" si="29"/>
        <v>0</v>
      </c>
      <c r="GX20" s="45">
        <f t="shared" si="30"/>
        <v>-1.3533170893080483E-4</v>
      </c>
      <c r="GY20" s="45">
        <f t="shared" si="31"/>
        <v>-4.025435820596553E-6</v>
      </c>
      <c r="GZ20" s="45">
        <f t="shared" si="32"/>
        <v>0</v>
      </c>
      <c r="HA20" s="45">
        <f t="shared" si="33"/>
        <v>0</v>
      </c>
      <c r="HB20" s="45">
        <f t="shared" si="34"/>
        <v>-9.092929775079145E-6</v>
      </c>
      <c r="HC20" s="45">
        <f t="shared" si="35"/>
        <v>0</v>
      </c>
      <c r="HD20" s="45">
        <f t="shared" si="36"/>
        <v>0</v>
      </c>
      <c r="HE20" s="45">
        <f t="shared" si="37"/>
        <v>8.3718894633544984E-6</v>
      </c>
      <c r="HF20" s="45">
        <f t="shared" si="47"/>
        <v>1.6596640881929328E-5</v>
      </c>
      <c r="HG20" s="45">
        <f t="shared" si="48"/>
        <v>0</v>
      </c>
      <c r="HH20" s="45">
        <f t="shared" si="49"/>
        <v>0</v>
      </c>
      <c r="HI20" s="45">
        <f t="shared" si="50"/>
        <v>0</v>
      </c>
      <c r="HJ20" s="45">
        <f t="shared" si="51"/>
        <v>0</v>
      </c>
      <c r="HK20" s="45">
        <f t="shared" si="52"/>
        <v>0</v>
      </c>
      <c r="HL20" s="45">
        <f t="shared" si="53"/>
        <v>0</v>
      </c>
      <c r="HM20" s="45">
        <f t="shared" si="54"/>
        <v>6.3811603944456541E-5</v>
      </c>
      <c r="HN20" s="45">
        <f t="shared" si="39"/>
        <v>0</v>
      </c>
      <c r="HO20" s="45">
        <f t="shared" si="40"/>
        <v>7.5289808396680641E-5</v>
      </c>
      <c r="HP20" s="45">
        <f t="shared" si="41"/>
        <v>5.8925171804436619E-5</v>
      </c>
      <c r="HQ20" s="45">
        <f t="shared" si="42"/>
        <v>0</v>
      </c>
      <c r="HR20" s="45">
        <f t="shared" si="43"/>
        <v>0</v>
      </c>
      <c r="HS20" s="45">
        <f t="shared" si="44"/>
        <v>0</v>
      </c>
      <c r="HT20" s="45">
        <f t="shared" si="45"/>
        <v>0</v>
      </c>
      <c r="HU20" s="45">
        <f t="shared" si="46"/>
        <v>0</v>
      </c>
      <c r="HV20" s="45">
        <f t="shared" si="55"/>
        <v>0</v>
      </c>
    </row>
    <row r="21" spans="1:230" x14ac:dyDescent="0.25">
      <c r="A21" s="22" t="s">
        <v>20</v>
      </c>
      <c r="B21" s="109">
        <v>110.536225</v>
      </c>
      <c r="C21" s="109">
        <v>37.299804999999999</v>
      </c>
      <c r="D21" s="109">
        <v>318.4984</v>
      </c>
      <c r="E21" s="109">
        <v>74.923084299999999</v>
      </c>
      <c r="F21" s="109">
        <v>15.135887309999999</v>
      </c>
      <c r="G21" s="109">
        <v>1.5176934</v>
      </c>
      <c r="H21" s="109">
        <v>45.329347499999997</v>
      </c>
      <c r="I21" s="109">
        <v>1.2080678782000001</v>
      </c>
      <c r="J21" s="109">
        <v>1.2678184978</v>
      </c>
      <c r="K21" s="109">
        <v>2.587787E-4</v>
      </c>
      <c r="L21" s="109">
        <v>0.35224697760000001</v>
      </c>
      <c r="M21" s="109">
        <v>7.9999999999999996E-7</v>
      </c>
      <c r="N21" s="109">
        <v>0.13289627000000001</v>
      </c>
      <c r="O21" s="109">
        <v>1.4226687E-3</v>
      </c>
      <c r="Q21" s="109">
        <v>7.9667294000000007E-3</v>
      </c>
      <c r="S21" s="109">
        <v>1.013423E-4</v>
      </c>
      <c r="T21" s="109">
        <v>7.1385956000000004E-3</v>
      </c>
      <c r="W21" s="109">
        <v>7.4085510000000002E-3</v>
      </c>
      <c r="Y21" s="109">
        <v>9.4200391310999994</v>
      </c>
      <c r="AA21" s="109">
        <v>4.0000000000000002E-4</v>
      </c>
      <c r="AB21" s="109">
        <v>3.8675530000000001E-3</v>
      </c>
      <c r="AC21" s="109">
        <v>4.9150759999999996E-4</v>
      </c>
      <c r="AD21" s="109">
        <v>3.773435E-2</v>
      </c>
      <c r="AE21" s="109">
        <v>0.36379363999999997</v>
      </c>
      <c r="AF21" s="109">
        <v>2.8053273300000001E-2</v>
      </c>
      <c r="AG21" s="109">
        <v>2.7163168000000001E-3</v>
      </c>
      <c r="AI21" s="109">
        <v>7.5445436000000001E-3</v>
      </c>
      <c r="AJ21" s="109">
        <v>0.710253578</v>
      </c>
      <c r="AK21" s="109">
        <v>1.12143134E-2</v>
      </c>
      <c r="AL21" s="109">
        <v>4.1898350000000003E-3</v>
      </c>
      <c r="AM21" s="109">
        <v>0.30060015779999999</v>
      </c>
      <c r="AN21" s="109">
        <v>8.613246E-4</v>
      </c>
      <c r="AS21" s="109">
        <v>6.0335499999999999E-5</v>
      </c>
      <c r="AT21" s="109">
        <v>1.157422E-4</v>
      </c>
      <c r="AU21" s="109">
        <v>1.08554601E-2</v>
      </c>
      <c r="AW21" s="109">
        <v>0.1378080803</v>
      </c>
      <c r="AX21" s="109">
        <v>3.8832514613</v>
      </c>
      <c r="AY21" s="109">
        <v>9.2698225999999998E-3</v>
      </c>
      <c r="BD21" s="109">
        <v>6.5428999999999996E-7</v>
      </c>
      <c r="BF21" s="109" t="s">
        <v>20</v>
      </c>
      <c r="BG21" s="109">
        <v>8.6836548355627893E-5</v>
      </c>
      <c r="BH21" s="109">
        <v>1.74860565711514E-4</v>
      </c>
      <c r="BI21" s="109">
        <v>0</v>
      </c>
      <c r="BJ21" s="109">
        <v>1.26774871998267</v>
      </c>
      <c r="BK21" s="109">
        <v>0</v>
      </c>
      <c r="BL21" s="109">
        <v>1.20775700946708</v>
      </c>
      <c r="BM21" s="109">
        <v>1.2077479822252899</v>
      </c>
      <c r="BN21" s="109">
        <v>2.7138723416722899E-2</v>
      </c>
      <c r="BO21" s="109">
        <v>4.1630371859102599E-5</v>
      </c>
      <c r="BP21" s="109">
        <v>1.05777866917993E-4</v>
      </c>
      <c r="BQ21" s="109">
        <v>1.52220848007848E-4</v>
      </c>
      <c r="BR21" s="109">
        <v>0.35214567015617299</v>
      </c>
      <c r="BS21" s="109">
        <v>6.5428161433445396E-7</v>
      </c>
      <c r="BT21" s="109">
        <v>2.5589929286749597E-7</v>
      </c>
      <c r="BU21" s="109">
        <v>5.4377883232196396E-7</v>
      </c>
      <c r="BV21" s="109">
        <v>0</v>
      </c>
      <c r="BW21" s="109">
        <v>0.132895902419982</v>
      </c>
      <c r="BX21" s="109">
        <v>3.4042590981993602E-4</v>
      </c>
      <c r="BY21" s="109">
        <v>1.07801814403897E-3</v>
      </c>
      <c r="BZ21" s="109">
        <v>0</v>
      </c>
      <c r="CA21" s="109">
        <v>0</v>
      </c>
      <c r="CB21" s="109">
        <v>374.08763305546199</v>
      </c>
      <c r="CC21" s="109">
        <v>7.9683102141239297E-3</v>
      </c>
      <c r="CD21" s="109">
        <v>2.9301535078291601E-5</v>
      </c>
      <c r="CE21" s="109">
        <v>7.1738188021186101E-5</v>
      </c>
      <c r="CF21" s="109">
        <v>0</v>
      </c>
      <c r="CG21" s="109">
        <v>7.1389356794920198E-3</v>
      </c>
      <c r="CH21" s="109">
        <v>3.7734936795912402E-2</v>
      </c>
      <c r="CI21" s="109">
        <v>0</v>
      </c>
      <c r="CJ21" s="109">
        <v>1.12172908778253E-2</v>
      </c>
      <c r="CK21" s="109">
        <v>0</v>
      </c>
      <c r="CL21" s="109">
        <v>4.1894596678185804E-3</v>
      </c>
      <c r="CM21" s="109">
        <v>110.389771832647</v>
      </c>
      <c r="CN21" s="109">
        <v>0</v>
      </c>
      <c r="CO21" s="109">
        <v>7.4071130971081096E-3</v>
      </c>
      <c r="CP21" s="109">
        <v>1.44593242987037</v>
      </c>
      <c r="CQ21" s="109">
        <v>31.234161703308398</v>
      </c>
      <c r="CR21" s="109">
        <v>0.72957305529734395</v>
      </c>
      <c r="CS21" s="109">
        <v>0.13757478332589201</v>
      </c>
      <c r="CT21" s="109">
        <v>1.6177628956387101E-4</v>
      </c>
      <c r="CU21" s="109">
        <v>4.9961186803132402E-5</v>
      </c>
      <c r="CV21" s="109">
        <v>9.4184542379706304</v>
      </c>
      <c r="CW21" s="109">
        <v>9.4184542379706304</v>
      </c>
      <c r="CX21" s="109">
        <v>0</v>
      </c>
      <c r="CY21" s="109">
        <v>3.8751513994113602</v>
      </c>
      <c r="CZ21" s="109">
        <v>1.5950595921449199E-4</v>
      </c>
      <c r="DA21" s="109">
        <v>1.99398645513319E-4</v>
      </c>
      <c r="DB21" s="109">
        <v>0</v>
      </c>
      <c r="DC21" s="109">
        <v>0.70623104082673505</v>
      </c>
      <c r="DD21" s="109">
        <v>4.7577567838974201E-5</v>
      </c>
      <c r="DE21" s="109">
        <v>1.3179867530713099E-3</v>
      </c>
      <c r="DF21" s="109">
        <v>1.1407692300908701E-4</v>
      </c>
      <c r="DG21" s="109">
        <v>1.00314811863071E-3</v>
      </c>
      <c r="DH21" s="109">
        <v>2.8551004668287E-3</v>
      </c>
      <c r="DI21" s="109">
        <v>1.6171198708091501E-4</v>
      </c>
      <c r="DJ21" s="109">
        <v>3.2832568660196102E-4</v>
      </c>
      <c r="DK21" s="109">
        <v>0.36381203078753799</v>
      </c>
      <c r="DL21" s="109">
        <v>0</v>
      </c>
      <c r="DM21" s="109">
        <v>2.8039150581395798E-2</v>
      </c>
      <c r="DN21" s="109">
        <v>37.267338966142397</v>
      </c>
      <c r="DO21" s="109">
        <v>0</v>
      </c>
      <c r="DP21" s="109">
        <v>1.11037768702084E-3</v>
      </c>
      <c r="DQ21" s="109">
        <v>1.59786851634451E-3</v>
      </c>
      <c r="DR21" s="109">
        <v>87.864128375138307</v>
      </c>
      <c r="DS21" s="109">
        <v>286.35124762865303</v>
      </c>
      <c r="DT21" s="109">
        <v>31.816768991991701</v>
      </c>
      <c r="DU21" s="109">
        <v>318.16801662064398</v>
      </c>
      <c r="DV21" s="109">
        <v>3.5498294206804501E-7</v>
      </c>
      <c r="DW21" s="109">
        <v>2.7059483919431999</v>
      </c>
      <c r="DX21" s="109">
        <v>8.6121912572386305E-4</v>
      </c>
      <c r="DY21" s="109">
        <v>0</v>
      </c>
      <c r="DZ21" s="109">
        <v>0</v>
      </c>
      <c r="EA21" s="109">
        <v>0</v>
      </c>
      <c r="EB21" s="109">
        <v>0</v>
      </c>
      <c r="EC21" s="109">
        <v>6.0338684171365297E-5</v>
      </c>
      <c r="ED21" s="109">
        <v>1.15713855983068E-4</v>
      </c>
      <c r="EE21" s="109">
        <v>1.0836785673052299E-2</v>
      </c>
      <c r="EF21" s="109">
        <v>0.26880001554258398</v>
      </c>
      <c r="EG21" s="109">
        <v>16.035048124565499</v>
      </c>
      <c r="EH21" s="109">
        <v>0.30192793289130498</v>
      </c>
      <c r="EI21" s="109">
        <v>0.29619951123530502</v>
      </c>
      <c r="EJ21" s="109">
        <v>0.721415068591299</v>
      </c>
      <c r="EK21" s="109">
        <v>0.162939421727651</v>
      </c>
      <c r="EL21" s="109">
        <v>0</v>
      </c>
      <c r="EM21" s="109">
        <v>3.9873432651553997E-5</v>
      </c>
      <c r="EN21" s="109">
        <v>5.2835030782034401E-2</v>
      </c>
      <c r="EO21" s="109">
        <v>74.757129010400305</v>
      </c>
      <c r="EP21" s="109">
        <v>15.1342482550968</v>
      </c>
      <c r="EQ21" s="109">
        <v>59.622880755303498</v>
      </c>
      <c r="ER21" s="109">
        <v>0</v>
      </c>
      <c r="ES21" s="109">
        <v>0</v>
      </c>
      <c r="ET21" s="109">
        <v>1.9773548645535399</v>
      </c>
      <c r="EU21" s="109">
        <v>0</v>
      </c>
      <c r="EV21" s="109">
        <v>2.2655439728390498</v>
      </c>
      <c r="EW21" s="109">
        <v>0.458097294377661</v>
      </c>
      <c r="EX21" s="109">
        <v>0.24558821453176599</v>
      </c>
      <c r="EY21" s="109">
        <v>5.6628690950577898</v>
      </c>
      <c r="EZ21" s="109">
        <v>7.5404807178248599E-3</v>
      </c>
      <c r="FA21" s="109">
        <v>8.0119686891119404</v>
      </c>
      <c r="FB21" s="109">
        <v>0.445292069313315</v>
      </c>
      <c r="FC21" s="109">
        <v>0.97232971665096002</v>
      </c>
      <c r="FD21" s="109">
        <v>1.3030560470025301</v>
      </c>
      <c r="FE21" s="109">
        <v>0</v>
      </c>
      <c r="FF21" s="109">
        <v>1.51410938761112</v>
      </c>
      <c r="FG21" s="109">
        <v>9.4790452751782794</v>
      </c>
      <c r="FH21" s="109">
        <v>9.2691818096639692E-3</v>
      </c>
      <c r="FI21" s="109">
        <v>0</v>
      </c>
      <c r="FJ21" s="109">
        <v>3.69329092279965E-5</v>
      </c>
      <c r="FK21" s="109">
        <v>0.87437537960914402</v>
      </c>
      <c r="FL21" s="109">
        <v>0.70927606219233197</v>
      </c>
      <c r="FM21" s="109">
        <v>0</v>
      </c>
      <c r="FN21" s="109">
        <v>0</v>
      </c>
      <c r="FO21" s="109">
        <v>4.8955348638833301E-2</v>
      </c>
      <c r="FP21" s="109">
        <v>45.271191565116297</v>
      </c>
      <c r="FQ21" s="109">
        <v>0.30013067909522201</v>
      </c>
      <c r="FR21" s="109">
        <v>0.22538630507549801</v>
      </c>
      <c r="FT21" s="45">
        <f t="shared" si="0"/>
        <v>-1.3249336799135473E-3</v>
      </c>
      <c r="FU21" s="45">
        <f t="shared" si="1"/>
        <v>-8.7040760287091E-4</v>
      </c>
      <c r="FV21" s="45">
        <f t="shared" si="2"/>
        <v>-1.0373156642420232E-3</v>
      </c>
      <c r="FW21" s="45">
        <f t="shared" si="3"/>
        <v>-2.2150087806742077E-3</v>
      </c>
      <c r="FX21" s="45">
        <f t="shared" si="4"/>
        <v>-1.0828931727817326E-4</v>
      </c>
      <c r="FY21" s="45">
        <f t="shared" si="5"/>
        <v>-2.3614864430984242E-3</v>
      </c>
      <c r="FZ21" s="45">
        <f t="shared" si="6"/>
        <v>-1.2829643065940981E-3</v>
      </c>
      <c r="GA21" s="45">
        <f t="shared" si="7"/>
        <v>-2.6479966935864547E-4</v>
      </c>
      <c r="GB21" s="45">
        <f t="shared" si="8"/>
        <v>-5.5037702518978478E-5</v>
      </c>
      <c r="GC21" s="45">
        <f t="shared" si="9"/>
        <v>-3.0141007515648555E-3</v>
      </c>
      <c r="GD21" s="45">
        <f t="shared" si="10"/>
        <v>-2.8760344380319134E-4</v>
      </c>
      <c r="GE21" s="45">
        <f t="shared" si="11"/>
        <v>-4.0234351317497007E-4</v>
      </c>
      <c r="GF21" s="45">
        <f t="shared" si="12"/>
        <v>-2.7659167409812422E-6</v>
      </c>
      <c r="GG21" s="45">
        <f t="shared" si="13"/>
        <v>-2.9695220968127783E-3</v>
      </c>
      <c r="GH21" s="45">
        <f t="shared" si="14"/>
        <v>0</v>
      </c>
      <c r="GI21" s="45">
        <f t="shared" si="15"/>
        <v>1.9842698861204192E-4</v>
      </c>
      <c r="GJ21" s="45">
        <f t="shared" si="16"/>
        <v>0</v>
      </c>
      <c r="GK21" s="45">
        <f t="shared" si="17"/>
        <v>-2.985692060692251E-3</v>
      </c>
      <c r="GL21" s="45">
        <f t="shared" si="18"/>
        <v>4.7639551401322275E-5</v>
      </c>
      <c r="GM21" s="45">
        <f t="shared" si="19"/>
        <v>0</v>
      </c>
      <c r="GN21" s="45">
        <f t="shared" si="20"/>
        <v>0</v>
      </c>
      <c r="GO21" s="45">
        <f t="shared" si="21"/>
        <v>-1.9408692629510943E-4</v>
      </c>
      <c r="GP21" s="45">
        <f t="shared" si="22"/>
        <v>0</v>
      </c>
      <c r="GQ21" s="45">
        <f t="shared" si="23"/>
        <v>-1.6824697937150337E-4</v>
      </c>
      <c r="GR21" s="45">
        <f t="shared" si="24"/>
        <v>0</v>
      </c>
      <c r="GS21" s="45">
        <f t="shared" si="25"/>
        <v>-3.0549065515875977E-3</v>
      </c>
      <c r="GT21" s="45">
        <f t="shared" si="26"/>
        <v>-2.4057626464563334E-3</v>
      </c>
      <c r="GU21" s="45">
        <f t="shared" si="27"/>
        <v>-2.9906481957226172E-3</v>
      </c>
      <c r="GV21" s="45">
        <f t="shared" si="28"/>
        <v>1.5550709430592913E-5</v>
      </c>
      <c r="GW21" s="45">
        <f t="shared" si="29"/>
        <v>5.0552801137518629E-5</v>
      </c>
      <c r="GX21" s="45">
        <f t="shared" si="30"/>
        <v>-5.0342498193258172E-4</v>
      </c>
      <c r="GY21" s="45">
        <f t="shared" si="31"/>
        <v>-2.9711544082966748E-3</v>
      </c>
      <c r="GZ21" s="45">
        <f t="shared" si="32"/>
        <v>0</v>
      </c>
      <c r="HA21" s="45">
        <f t="shared" si="33"/>
        <v>-5.3851927837493291E-4</v>
      </c>
      <c r="HB21" s="45">
        <f t="shared" si="34"/>
        <v>-1.3762912823622945E-3</v>
      </c>
      <c r="HC21" s="45">
        <f t="shared" si="35"/>
        <v>2.6550692129753163E-4</v>
      </c>
      <c r="HD21" s="45">
        <f t="shared" si="36"/>
        <v>-8.9581613934653503E-5</v>
      </c>
      <c r="HE21" s="45">
        <f t="shared" si="37"/>
        <v>-1.5618045852468991E-3</v>
      </c>
      <c r="HF21" s="45">
        <f t="shared" si="47"/>
        <v>-1.2245589657713859E-4</v>
      </c>
      <c r="HG21" s="45">
        <f t="shared" si="48"/>
        <v>0</v>
      </c>
      <c r="HH21" s="45">
        <f t="shared" si="49"/>
        <v>0</v>
      </c>
      <c r="HI21" s="45">
        <f t="shared" si="50"/>
        <v>0</v>
      </c>
      <c r="HJ21" s="45">
        <f t="shared" si="51"/>
        <v>0</v>
      </c>
      <c r="HK21" s="45">
        <f t="shared" si="52"/>
        <v>5.2774425757617489E-5</v>
      </c>
      <c r="HL21" s="45">
        <f t="shared" si="53"/>
        <v>-2.44889218729213E-4</v>
      </c>
      <c r="HM21" s="45">
        <f t="shared" si="54"/>
        <v>-1.720279635839749E-3</v>
      </c>
      <c r="HN21" s="45">
        <f t="shared" si="39"/>
        <v>0</v>
      </c>
      <c r="HO21" s="45">
        <f t="shared" si="40"/>
        <v>-1.6929121543534241E-3</v>
      </c>
      <c r="HP21" s="45">
        <f t="shared" si="41"/>
        <v>-2.0858968236705687E-3</v>
      </c>
      <c r="HQ21" s="45">
        <f t="shared" si="42"/>
        <v>-6.9126493966633603E-5</v>
      </c>
      <c r="HR21" s="45">
        <f t="shared" si="43"/>
        <v>0</v>
      </c>
      <c r="HS21" s="45">
        <f t="shared" si="44"/>
        <v>0</v>
      </c>
      <c r="HT21" s="45">
        <f t="shared" si="45"/>
        <v>0</v>
      </c>
      <c r="HU21" s="45">
        <f t="shared" si="46"/>
        <v>0</v>
      </c>
      <c r="HV21" s="45">
        <f t="shared" si="55"/>
        <v>-1.2816435443004078E-5</v>
      </c>
    </row>
    <row r="22" spans="1:230" x14ac:dyDescent="0.25">
      <c r="A22" s="22" t="s">
        <v>21</v>
      </c>
      <c r="B22" s="109">
        <v>80.530063999999996</v>
      </c>
      <c r="C22" s="109">
        <v>0.82110000000000005</v>
      </c>
      <c r="D22" s="109">
        <v>216.11311599999999</v>
      </c>
      <c r="E22" s="109">
        <v>14.069373690999999</v>
      </c>
      <c r="F22" s="109">
        <v>13.998973691</v>
      </c>
      <c r="G22" s="109">
        <v>2.4833240000000001</v>
      </c>
      <c r="H22" s="109">
        <v>42.447963999999999</v>
      </c>
      <c r="I22" s="109">
        <v>5.9862449900000003E-2</v>
      </c>
      <c r="J22" s="109">
        <v>1.05551677E-2</v>
      </c>
      <c r="K22" s="109">
        <v>2.4800259999999998E-4</v>
      </c>
      <c r="L22" s="109">
        <v>1.7947906999999999E-2</v>
      </c>
      <c r="N22" s="109">
        <v>6.9012399999999997E-5</v>
      </c>
      <c r="O22" s="109">
        <v>1.3634253E-3</v>
      </c>
      <c r="S22" s="109">
        <v>6.9478400000000002E-5</v>
      </c>
      <c r="Y22" s="109">
        <v>1.0548401221999999</v>
      </c>
      <c r="AB22" s="109">
        <v>6.1988859999999996E-4</v>
      </c>
      <c r="AC22" s="109">
        <v>4.7103999999999999E-4</v>
      </c>
      <c r="AD22" s="109">
        <v>5.1697499999999999E-6</v>
      </c>
      <c r="AE22" s="109">
        <v>6.4618520000000004E-4</v>
      </c>
      <c r="AF22" s="109">
        <v>2.0398971999999998E-3</v>
      </c>
      <c r="AG22" s="109">
        <v>2.6032026E-3</v>
      </c>
      <c r="AJ22" s="109">
        <v>0.1883367393</v>
      </c>
      <c r="AL22" s="109">
        <v>3.85215E-6</v>
      </c>
      <c r="AM22" s="109">
        <v>9.2327279100000006E-2</v>
      </c>
      <c r="AN22" s="109">
        <v>3.0147699999999999E-5</v>
      </c>
      <c r="AS22" s="109">
        <v>4.5386790000000001E-8</v>
      </c>
      <c r="AT22" s="109">
        <v>1.9194283999999999E-7</v>
      </c>
      <c r="AU22" s="109">
        <v>4.9421600000000001E-5</v>
      </c>
      <c r="AW22" s="109">
        <v>4.6143608099999997E-2</v>
      </c>
      <c r="AX22" s="109">
        <v>0.42161778160000002</v>
      </c>
      <c r="BF22" s="109" t="s">
        <v>127</v>
      </c>
      <c r="BG22" s="109">
        <v>0</v>
      </c>
      <c r="BH22" s="109">
        <v>1.9385617627771499E-3</v>
      </c>
      <c r="BI22" s="109">
        <v>0</v>
      </c>
      <c r="BJ22" s="109">
        <v>1.0554375068550901E-2</v>
      </c>
      <c r="BK22" s="109">
        <v>0</v>
      </c>
      <c r="BL22" s="109">
        <v>5.9862441935544602E-2</v>
      </c>
      <c r="BM22" s="109">
        <v>5.9862441935544602E-2</v>
      </c>
      <c r="BN22" s="109">
        <v>4.6755584326650799E-2</v>
      </c>
      <c r="BO22" s="109">
        <v>0</v>
      </c>
      <c r="BP22" s="109">
        <v>1.0167951909478099E-4</v>
      </c>
      <c r="BQ22" s="109">
        <v>1.4631619871360201E-4</v>
      </c>
      <c r="BR22" s="109">
        <v>1.7948403494857799E-2</v>
      </c>
      <c r="BS22" s="109">
        <v>0</v>
      </c>
      <c r="BT22" s="109">
        <v>0</v>
      </c>
      <c r="BU22" s="109">
        <v>0</v>
      </c>
      <c r="BV22" s="109">
        <v>0</v>
      </c>
      <c r="BW22" s="109">
        <v>6.9010224282809194E-5</v>
      </c>
      <c r="BX22" s="109">
        <v>3.2721953284060097E-4</v>
      </c>
      <c r="BY22" s="109">
        <v>1.03620474423628E-3</v>
      </c>
      <c r="BZ22" s="109">
        <v>0</v>
      </c>
      <c r="CA22" s="109">
        <v>0</v>
      </c>
      <c r="CB22" s="109">
        <v>364.11754302614298</v>
      </c>
      <c r="CC22" s="109">
        <v>0</v>
      </c>
      <c r="CD22" s="109">
        <v>2.0149060772609899E-5</v>
      </c>
      <c r="CE22" s="109">
        <v>4.9337134862238502E-5</v>
      </c>
      <c r="CF22" s="109">
        <v>0</v>
      </c>
      <c r="CG22" s="109">
        <v>0</v>
      </c>
      <c r="CH22" s="109">
        <v>5.1700775310438303E-6</v>
      </c>
      <c r="CI22" s="109">
        <v>0</v>
      </c>
      <c r="CJ22" s="109">
        <v>0</v>
      </c>
      <c r="CK22" s="109">
        <v>0</v>
      </c>
      <c r="CL22" s="109">
        <v>3.8524391386541704E-6</v>
      </c>
      <c r="CM22" s="109">
        <v>80.528953040449395</v>
      </c>
      <c r="CN22" s="109">
        <v>0</v>
      </c>
      <c r="CO22" s="109">
        <v>0</v>
      </c>
      <c r="CP22" s="109">
        <v>2.50381591031798</v>
      </c>
      <c r="CQ22" s="109">
        <v>54.874392113579603</v>
      </c>
      <c r="CR22" s="109">
        <v>1.37204121855385</v>
      </c>
      <c r="CS22" s="109">
        <v>4.6144703586556299E-2</v>
      </c>
      <c r="CT22" s="109">
        <v>0</v>
      </c>
      <c r="CU22" s="109">
        <v>0</v>
      </c>
      <c r="CV22" s="109">
        <v>1.0548371493214701</v>
      </c>
      <c r="CW22" s="109">
        <v>1.0548371493214701</v>
      </c>
      <c r="CX22" s="109">
        <v>0</v>
      </c>
      <c r="CY22" s="109">
        <v>0.42161804185998297</v>
      </c>
      <c r="CZ22" s="109">
        <v>0</v>
      </c>
      <c r="DA22" s="109">
        <v>0</v>
      </c>
      <c r="DB22" s="109">
        <v>0</v>
      </c>
      <c r="DC22" s="109">
        <v>1.2064999841699899</v>
      </c>
      <c r="DD22" s="109">
        <v>0</v>
      </c>
      <c r="DE22" s="109">
        <v>7.0890560074846802E-4</v>
      </c>
      <c r="DF22" s="109">
        <v>7.5614516664186801E-4</v>
      </c>
      <c r="DG22" s="109">
        <v>1.61168123469854E-4</v>
      </c>
      <c r="DH22" s="109">
        <v>4.5870427211649101E-4</v>
      </c>
      <c r="DI22" s="109">
        <v>1.5544269405909499E-4</v>
      </c>
      <c r="DJ22" s="109">
        <v>3.1560567396947598E-4</v>
      </c>
      <c r="DK22" s="109">
        <v>6.4614156936015996E-4</v>
      </c>
      <c r="DL22" s="109">
        <v>0</v>
      </c>
      <c r="DM22" s="109">
        <v>2.0399000570918398E-3</v>
      </c>
      <c r="DN22" s="109">
        <v>0.82110086762898704</v>
      </c>
      <c r="DO22" s="109">
        <v>0</v>
      </c>
      <c r="DP22" s="109">
        <v>1.0673061168339399E-3</v>
      </c>
      <c r="DQ22" s="109">
        <v>1.53589144628714E-3</v>
      </c>
      <c r="DR22" s="109">
        <v>98.439173191796201</v>
      </c>
      <c r="DS22" s="109">
        <v>194.495044206198</v>
      </c>
      <c r="DT22" s="109">
        <v>21.610565681090399</v>
      </c>
      <c r="DU22" s="109">
        <v>216.10560988728801</v>
      </c>
      <c r="DV22" s="109">
        <v>0</v>
      </c>
      <c r="DW22" s="109">
        <v>4.6458594896156598</v>
      </c>
      <c r="DX22" s="109">
        <v>3.0149745346649399E-5</v>
      </c>
      <c r="DY22" s="109">
        <v>0</v>
      </c>
      <c r="DZ22" s="109">
        <v>0</v>
      </c>
      <c r="EA22" s="109">
        <v>0</v>
      </c>
      <c r="EB22" s="109">
        <v>0</v>
      </c>
      <c r="EC22" s="109">
        <v>4.5381155552615698E-8</v>
      </c>
      <c r="ED22" s="109">
        <v>1.9193734592172401E-7</v>
      </c>
      <c r="EE22" s="109">
        <v>4.9420488785859597E-5</v>
      </c>
      <c r="EF22" s="109">
        <v>0.111948699978504</v>
      </c>
      <c r="EG22" s="109">
        <v>12.585989328917501</v>
      </c>
      <c r="EH22" s="109">
        <v>0.15104361183220499</v>
      </c>
      <c r="EI22" s="109">
        <v>0.39573097295479898</v>
      </c>
      <c r="EJ22" s="109">
        <v>0.96819529346274802</v>
      </c>
      <c r="EK22" s="109">
        <v>0.22373687368067099</v>
      </c>
      <c r="EL22" s="109">
        <v>0</v>
      </c>
      <c r="EM22" s="109">
        <v>0</v>
      </c>
      <c r="EN22" s="109">
        <v>5.2676838461835199E-2</v>
      </c>
      <c r="EO22" s="109">
        <v>14.070298389651301</v>
      </c>
      <c r="EP22" s="109">
        <v>13.999898735776901</v>
      </c>
      <c r="EQ22" s="109">
        <v>7.0399653874347906E-2</v>
      </c>
      <c r="ER22" s="109">
        <v>0</v>
      </c>
      <c r="ES22" s="109">
        <v>0</v>
      </c>
      <c r="ET22" s="109">
        <v>0.41689648010052999</v>
      </c>
      <c r="EU22" s="109">
        <v>0</v>
      </c>
      <c r="EV22" s="109">
        <v>2.56943340674724</v>
      </c>
      <c r="EW22" s="109">
        <v>0.63903541350440995</v>
      </c>
      <c r="EX22" s="109">
        <v>0.34260679746688799</v>
      </c>
      <c r="EY22" s="109">
        <v>6.4224780775696102</v>
      </c>
      <c r="EZ22" s="109">
        <v>0</v>
      </c>
      <c r="FA22" s="109">
        <v>12.015064104899301</v>
      </c>
      <c r="FB22" s="109">
        <v>0.349596991242138</v>
      </c>
      <c r="FC22" s="109">
        <v>1.35641722382976</v>
      </c>
      <c r="FD22" s="109">
        <v>1.02054945634793E-4</v>
      </c>
      <c r="FE22" s="109">
        <v>0</v>
      </c>
      <c r="FF22" s="109">
        <v>2.4833174566157901</v>
      </c>
      <c r="FG22" s="109">
        <v>3.76201221364698</v>
      </c>
      <c r="FH22" s="109">
        <v>0</v>
      </c>
      <c r="FI22" s="109">
        <v>0</v>
      </c>
      <c r="FJ22" s="109">
        <v>0</v>
      </c>
      <c r="FK22" s="109">
        <v>0.29622344198717998</v>
      </c>
      <c r="FL22" s="109">
        <v>0.188337283127537</v>
      </c>
      <c r="FM22" s="109">
        <v>0</v>
      </c>
      <c r="FN22" s="109">
        <v>0</v>
      </c>
      <c r="FO22" s="109">
        <v>5.6256524108599798E-2</v>
      </c>
      <c r="FP22" s="109">
        <v>42.447733695993797</v>
      </c>
      <c r="FQ22" s="109">
        <v>9.2327207897865401E-2</v>
      </c>
      <c r="FR22" s="109">
        <v>0.39138700568136198</v>
      </c>
      <c r="FT22" s="45">
        <f t="shared" si="0"/>
        <v>-1.3795587578340491E-5</v>
      </c>
      <c r="FU22" s="45">
        <f t="shared" si="1"/>
        <v>1.0566666508209849E-6</v>
      </c>
      <c r="FV22" s="45">
        <f t="shared" si="2"/>
        <v>-3.4732333006477684E-5</v>
      </c>
      <c r="FW22" s="45">
        <f t="shared" si="3"/>
        <v>6.5724222812643278E-5</v>
      </c>
      <c r="FX22" s="45">
        <f t="shared" si="4"/>
        <v>6.6079471061198839E-5</v>
      </c>
      <c r="FY22" s="45">
        <f t="shared" si="5"/>
        <v>-2.6349297192080659E-6</v>
      </c>
      <c r="FZ22" s="45">
        <f t="shared" si="6"/>
        <v>-5.4255607218692586E-6</v>
      </c>
      <c r="GA22" s="45">
        <f t="shared" si="7"/>
        <v>-1.3304593136513256E-7</v>
      </c>
      <c r="GB22" s="45">
        <f t="shared" si="8"/>
        <v>-7.5094159716578026E-5</v>
      </c>
      <c r="GC22" s="45">
        <f t="shared" si="9"/>
        <v>-2.7750481716499166E-5</v>
      </c>
      <c r="GD22" s="45">
        <f t="shared" si="10"/>
        <v>2.7663106221784321E-5</v>
      </c>
      <c r="GE22" s="45">
        <f t="shared" si="11"/>
        <v>0</v>
      </c>
      <c r="GF22" s="45">
        <f t="shared" si="12"/>
        <v>-3.1526467573976312E-5</v>
      </c>
      <c r="GG22" s="45">
        <f t="shared" si="13"/>
        <v>-7.5025974583233166E-7</v>
      </c>
      <c r="GH22" s="45">
        <f t="shared" si="14"/>
        <v>0</v>
      </c>
      <c r="GI22" s="45">
        <f t="shared" si="15"/>
        <v>0</v>
      </c>
      <c r="GJ22" s="45">
        <f t="shared" si="16"/>
        <v>0</v>
      </c>
      <c r="GK22" s="45">
        <f t="shared" si="17"/>
        <v>1.1220227939040868E-4</v>
      </c>
      <c r="GL22" s="45">
        <f t="shared" si="18"/>
        <v>0</v>
      </c>
      <c r="GM22" s="45">
        <f t="shared" si="19"/>
        <v>0</v>
      </c>
      <c r="GN22" s="45">
        <f t="shared" si="20"/>
        <v>0</v>
      </c>
      <c r="GO22" s="45">
        <f t="shared" si="21"/>
        <v>0</v>
      </c>
      <c r="GP22" s="45">
        <f t="shared" si="22"/>
        <v>0</v>
      </c>
      <c r="GQ22" s="45">
        <f t="shared" si="23"/>
        <v>-2.8183214377493869E-6</v>
      </c>
      <c r="GR22" s="45">
        <f t="shared" si="24"/>
        <v>0</v>
      </c>
      <c r="GS22" s="45">
        <f t="shared" si="25"/>
        <v>0</v>
      </c>
      <c r="GT22" s="45">
        <f t="shared" si="26"/>
        <v>-2.6140847976528734E-5</v>
      </c>
      <c r="GU22" s="45">
        <f t="shared" si="27"/>
        <v>1.7765006307351455E-5</v>
      </c>
      <c r="GV22" s="45">
        <f t="shared" si="28"/>
        <v>6.3355296451550312E-5</v>
      </c>
      <c r="GW22" s="45">
        <f t="shared" si="29"/>
        <v>-6.7520332932527363E-5</v>
      </c>
      <c r="GX22" s="45">
        <f t="shared" si="30"/>
        <v>1.4006057952447997E-6</v>
      </c>
      <c r="GY22" s="45">
        <f t="shared" si="31"/>
        <v>-1.934877800147774E-6</v>
      </c>
      <c r="GZ22" s="45">
        <f t="shared" si="32"/>
        <v>0</v>
      </c>
      <c r="HA22" s="45">
        <f t="shared" si="33"/>
        <v>0</v>
      </c>
      <c r="HB22" s="45">
        <f t="shared" si="34"/>
        <v>2.8875276221949721E-6</v>
      </c>
      <c r="HC22" s="45">
        <f t="shared" si="35"/>
        <v>0</v>
      </c>
      <c r="HD22" s="45">
        <f t="shared" si="36"/>
        <v>7.5059033051757892E-5</v>
      </c>
      <c r="HE22" s="45">
        <f t="shared" si="37"/>
        <v>-7.7119281862370246E-7</v>
      </c>
      <c r="HF22" s="45">
        <f t="shared" si="47"/>
        <v>6.7844202025359762E-5</v>
      </c>
      <c r="HG22" s="45">
        <f t="shared" si="48"/>
        <v>0</v>
      </c>
      <c r="HH22" s="45">
        <f t="shared" si="49"/>
        <v>0</v>
      </c>
      <c r="HI22" s="45">
        <f t="shared" si="50"/>
        <v>0</v>
      </c>
      <c r="HJ22" s="45">
        <f t="shared" si="51"/>
        <v>0</v>
      </c>
      <c r="HK22" s="45">
        <f t="shared" si="52"/>
        <v>-1.2414289233283503E-4</v>
      </c>
      <c r="HL22" s="45">
        <f t="shared" si="53"/>
        <v>-2.8623512478923197E-5</v>
      </c>
      <c r="HM22" s="45">
        <f t="shared" si="54"/>
        <v>-2.2484382140689193E-5</v>
      </c>
      <c r="HN22" s="45">
        <f t="shared" si="39"/>
        <v>0</v>
      </c>
      <c r="HO22" s="45">
        <f t="shared" si="40"/>
        <v>2.3740808346145808E-5</v>
      </c>
      <c r="HP22" s="45">
        <f t="shared" si="41"/>
        <v>6.1728891501230466E-7</v>
      </c>
      <c r="HQ22" s="45">
        <f t="shared" si="42"/>
        <v>0</v>
      </c>
      <c r="HR22" s="45">
        <f t="shared" si="43"/>
        <v>0</v>
      </c>
      <c r="HS22" s="45">
        <f t="shared" si="44"/>
        <v>0</v>
      </c>
      <c r="HT22" s="45">
        <f t="shared" si="45"/>
        <v>0</v>
      </c>
      <c r="HU22" s="45">
        <f t="shared" si="46"/>
        <v>0</v>
      </c>
      <c r="HV22" s="45">
        <f t="shared" si="55"/>
        <v>0</v>
      </c>
    </row>
    <row r="23" spans="1:230" x14ac:dyDescent="0.25">
      <c r="A23" s="22" t="s">
        <v>22</v>
      </c>
      <c r="B23" s="109">
        <v>4374.9423463000003</v>
      </c>
      <c r="C23" s="109">
        <v>8.4369952932000007</v>
      </c>
      <c r="D23" s="109">
        <v>11531.311949999999</v>
      </c>
      <c r="E23" s="109">
        <v>199.90403480000001</v>
      </c>
      <c r="F23" s="109">
        <v>198.66970517999999</v>
      </c>
      <c r="G23" s="109">
        <v>470.63937059</v>
      </c>
      <c r="H23" s="109">
        <v>1367.5717348999999</v>
      </c>
      <c r="I23" s="109">
        <v>46.836703059999998</v>
      </c>
      <c r="J23" s="109">
        <v>38.122785210000004</v>
      </c>
      <c r="K23" s="109">
        <v>2.9574399999999999E-5</v>
      </c>
      <c r="L23" s="109">
        <v>8.1982462439999999</v>
      </c>
      <c r="M23" s="109">
        <v>1.7747069999999999E-6</v>
      </c>
      <c r="N23" s="109">
        <v>3.6524719136999999</v>
      </c>
      <c r="O23" s="109">
        <v>2.67531752E-2</v>
      </c>
      <c r="P23" s="109">
        <v>0.2789147615</v>
      </c>
      <c r="Q23" s="109">
        <v>0.2043860793</v>
      </c>
      <c r="S23" s="109">
        <v>2.0514824E-3</v>
      </c>
      <c r="T23" s="109">
        <v>0.18418735389999999</v>
      </c>
      <c r="W23" s="109">
        <v>0.2008178296</v>
      </c>
      <c r="X23" s="109">
        <v>0.33681145379999999</v>
      </c>
      <c r="Y23" s="109">
        <v>263.99790042000001</v>
      </c>
      <c r="AA23" s="109">
        <v>1.0103403000000001E-7</v>
      </c>
      <c r="AB23" s="109">
        <v>6.4999999999999994E-5</v>
      </c>
      <c r="AC23" s="109">
        <v>0.3079754643</v>
      </c>
      <c r="AD23" s="109">
        <v>0.3916135409</v>
      </c>
      <c r="AE23" s="109">
        <v>19.922748446</v>
      </c>
      <c r="AF23" s="109">
        <v>0.52123938729999997</v>
      </c>
      <c r="AG23" s="109">
        <v>0.44075858179999999</v>
      </c>
      <c r="AH23" s="109">
        <v>9.2650226000000006E-3</v>
      </c>
      <c r="AI23" s="109">
        <v>0.20468716579999999</v>
      </c>
      <c r="AJ23" s="109">
        <v>4.5544129140000003</v>
      </c>
      <c r="AK23" s="109">
        <v>0.31587627029999998</v>
      </c>
      <c r="AL23" s="109">
        <v>0.1054273355</v>
      </c>
      <c r="AM23" s="109">
        <v>1.9076171944</v>
      </c>
      <c r="AN23" s="109">
        <v>5.5154868500000002E-2</v>
      </c>
      <c r="AO23" s="109">
        <v>2.6618490000000001E-7</v>
      </c>
      <c r="AR23" s="109">
        <v>3.6595070000000002E-7</v>
      </c>
      <c r="AS23" s="109">
        <v>1.27481126E-2</v>
      </c>
      <c r="AT23" s="109">
        <v>3.5434697999999999E-3</v>
      </c>
      <c r="AU23" s="109">
        <v>0.51356285089999998</v>
      </c>
      <c r="AW23" s="109">
        <v>0.54833335620000001</v>
      </c>
      <c r="AX23" s="109">
        <v>5.8516950401000001</v>
      </c>
      <c r="AY23" s="109">
        <v>0.20517338130000001</v>
      </c>
      <c r="BD23" s="109">
        <v>2.9883689000000001E-2</v>
      </c>
      <c r="BF23" s="109" t="s">
        <v>22</v>
      </c>
      <c r="BG23" s="109">
        <v>4.1174151024984E-2</v>
      </c>
      <c r="BH23" s="109">
        <v>0.100420392234219</v>
      </c>
      <c r="BI23" s="109">
        <v>0</v>
      </c>
      <c r="BJ23" s="109">
        <v>38.122695202239498</v>
      </c>
      <c r="BK23" s="109">
        <v>0</v>
      </c>
      <c r="BL23" s="109">
        <v>46.839684086887502</v>
      </c>
      <c r="BM23" s="109">
        <v>46.8363718321148</v>
      </c>
      <c r="BN23" s="109">
        <v>1.1732480558234</v>
      </c>
      <c r="BO23" s="109">
        <v>1.9739318992289201E-2</v>
      </c>
      <c r="BP23" s="109">
        <v>1.2125201364660901E-5</v>
      </c>
      <c r="BQ23" s="109">
        <v>1.7449624387528401E-5</v>
      </c>
      <c r="BR23" s="109">
        <v>8.1982544642751591</v>
      </c>
      <c r="BS23" s="109">
        <v>2.98674055697397E-2</v>
      </c>
      <c r="BT23" s="109">
        <v>5.6789009738917698E-7</v>
      </c>
      <c r="BU23" s="109">
        <v>1.2067657787551599E-6</v>
      </c>
      <c r="BV23" s="109">
        <v>0.33681079302858102</v>
      </c>
      <c r="BW23" s="109">
        <v>3.6524716821428802</v>
      </c>
      <c r="BX23" s="109">
        <v>6.41751609241774E-3</v>
      </c>
      <c r="BY23" s="109">
        <v>2.0322233531749299E-2</v>
      </c>
      <c r="BZ23" s="109">
        <v>0.27891478518352403</v>
      </c>
      <c r="CA23" s="109">
        <v>0</v>
      </c>
      <c r="CB23" s="109">
        <v>9301.1816820678305</v>
      </c>
      <c r="CC23" s="109">
        <v>0.20438123902098099</v>
      </c>
      <c r="CD23" s="109">
        <v>5.9461795333917505E-4</v>
      </c>
      <c r="CE23" s="109">
        <v>1.4558070995993001E-3</v>
      </c>
      <c r="CF23" s="109">
        <v>0</v>
      </c>
      <c r="CG23" s="109">
        <v>0.18419250492343101</v>
      </c>
      <c r="CH23" s="109">
        <v>0.39161903604061998</v>
      </c>
      <c r="CI23" s="109">
        <v>0</v>
      </c>
      <c r="CJ23" s="109">
        <v>0.31587737102131702</v>
      </c>
      <c r="CK23" s="109">
        <v>9.2648761322314498E-3</v>
      </c>
      <c r="CL23" s="109">
        <v>0.10542722764582201</v>
      </c>
      <c r="CM23" s="109">
        <v>4374.8108504759202</v>
      </c>
      <c r="CN23" s="109">
        <v>0</v>
      </c>
      <c r="CO23" s="109">
        <v>0.20082093819689001</v>
      </c>
      <c r="CP23" s="109">
        <v>56.619470986460797</v>
      </c>
      <c r="CQ23" s="109">
        <v>1413.6475170221599</v>
      </c>
      <c r="CR23" s="109">
        <v>28.913448003059798</v>
      </c>
      <c r="CS23" s="109">
        <v>0.54827113234329306</v>
      </c>
      <c r="CT23" s="109">
        <v>0.593437078988589</v>
      </c>
      <c r="CU23" s="109">
        <v>2.3689713367449801E-2</v>
      </c>
      <c r="CV23" s="109">
        <v>263.99612476061702</v>
      </c>
      <c r="CW23" s="109">
        <v>263.99612476061702</v>
      </c>
      <c r="CX23" s="109">
        <v>0</v>
      </c>
      <c r="CY23" s="109">
        <v>5.8516804584934397</v>
      </c>
      <c r="CZ23" s="109">
        <v>4.0411809409984798E-8</v>
      </c>
      <c r="DA23" s="109">
        <v>5.05178388314222E-8</v>
      </c>
      <c r="DB23" s="109">
        <v>0</v>
      </c>
      <c r="DC23" s="109">
        <v>30.561979071158099</v>
      </c>
      <c r="DD23" s="109">
        <v>3.1629595602040601E-2</v>
      </c>
      <c r="DE23" s="109">
        <v>0.68827626635982198</v>
      </c>
      <c r="DF23" s="109">
        <v>5.42978440182545E-2</v>
      </c>
      <c r="DG23" s="109">
        <v>1.68998164652192E-5</v>
      </c>
      <c r="DH23" s="109">
        <v>4.8100971687142E-5</v>
      </c>
      <c r="DI23" s="109">
        <v>0.101580954158192</v>
      </c>
      <c r="DJ23" s="109">
        <v>0.20623978005919399</v>
      </c>
      <c r="DK23" s="109">
        <v>19.928455756652902</v>
      </c>
      <c r="DL23" s="109">
        <v>0</v>
      </c>
      <c r="DM23" s="109">
        <v>0.52123842590852298</v>
      </c>
      <c r="DN23" s="109">
        <v>8.4370165277203508</v>
      </c>
      <c r="DO23" s="109">
        <v>0</v>
      </c>
      <c r="DP23" s="109">
        <v>0.18062068967961301</v>
      </c>
      <c r="DQ23" s="109">
        <v>0.25991747636920798</v>
      </c>
      <c r="DR23" s="109">
        <v>3120.8481118074001</v>
      </c>
      <c r="DS23" s="109">
        <v>10377.7999170607</v>
      </c>
      <c r="DT23" s="109">
        <v>1153.0881771335901</v>
      </c>
      <c r="DU23" s="109">
        <v>11530.888094194301</v>
      </c>
      <c r="DV23" s="109">
        <v>2.1054962971907401E-4</v>
      </c>
      <c r="DW23" s="109">
        <v>108.451403330091</v>
      </c>
      <c r="DX23" s="109">
        <v>5.5155409506550498E-2</v>
      </c>
      <c r="DY23" s="109">
        <v>2.6617841063068598E-7</v>
      </c>
      <c r="DZ23" s="109">
        <v>0</v>
      </c>
      <c r="EA23" s="109">
        <v>0</v>
      </c>
      <c r="EB23" s="109">
        <v>3.6596285366711299E-7</v>
      </c>
      <c r="EC23" s="109">
        <v>1.2742608154733499E-2</v>
      </c>
      <c r="ED23" s="109">
        <v>3.54351422510293E-3</v>
      </c>
      <c r="EE23" s="109">
        <v>0.51356382134461898</v>
      </c>
      <c r="EF23" s="109">
        <v>1.58892562330947</v>
      </c>
      <c r="EG23" s="109">
        <v>580.70423540421905</v>
      </c>
      <c r="EH23" s="109">
        <v>2.1438588001014098</v>
      </c>
      <c r="EI23" s="109">
        <v>5.6174729451247503</v>
      </c>
      <c r="EJ23" s="109">
        <v>13.700539012417501</v>
      </c>
      <c r="EK23" s="109">
        <v>3.17598858231342</v>
      </c>
      <c r="EL23" s="109">
        <v>0</v>
      </c>
      <c r="EM23" s="109">
        <v>1.01035419607246E-8</v>
      </c>
      <c r="EN23" s="109">
        <v>0.74774465614720198</v>
      </c>
      <c r="EO23" s="109">
        <v>199.90512816147699</v>
      </c>
      <c r="EP23" s="109">
        <v>198.67080275871999</v>
      </c>
      <c r="EQ23" s="109">
        <v>1.23432540275687</v>
      </c>
      <c r="ER23" s="109">
        <v>0</v>
      </c>
      <c r="ES23" s="109">
        <v>0</v>
      </c>
      <c r="ET23" s="109">
        <v>5.9158459077696302</v>
      </c>
      <c r="EU23" s="109">
        <v>0</v>
      </c>
      <c r="EV23" s="109">
        <v>36.470874725265404</v>
      </c>
      <c r="EW23" s="109">
        <v>9.0713220685813702</v>
      </c>
      <c r="EX23" s="109">
        <v>4.8633429402889199</v>
      </c>
      <c r="EY23" s="109">
        <v>91.157862568836407</v>
      </c>
      <c r="EZ23" s="109">
        <v>0.20452710980407801</v>
      </c>
      <c r="FA23" s="109">
        <v>414.58743357760898</v>
      </c>
      <c r="FB23" s="109">
        <v>4.9624050675319804</v>
      </c>
      <c r="FC23" s="109">
        <v>19.254619221261301</v>
      </c>
      <c r="FD23" s="109">
        <v>6.3977127046853698E-7</v>
      </c>
      <c r="FE23" s="109">
        <v>0</v>
      </c>
      <c r="FF23" s="109">
        <v>470.62336794794197</v>
      </c>
      <c r="FG23" s="109">
        <v>272.21567189237498</v>
      </c>
      <c r="FH23" s="109">
        <v>0.20517169411904401</v>
      </c>
      <c r="FI23" s="109">
        <v>0</v>
      </c>
      <c r="FJ23" s="109">
        <v>3.0492397452559199E-2</v>
      </c>
      <c r="FK23" s="109">
        <v>13.028470898068999</v>
      </c>
      <c r="FL23" s="109">
        <v>4.5541632208249903</v>
      </c>
      <c r="FM23" s="109">
        <v>0</v>
      </c>
      <c r="FN23" s="109">
        <v>0</v>
      </c>
      <c r="FO23" s="109">
        <v>9.8275201322243007</v>
      </c>
      <c r="FP23" s="109">
        <v>1367.5639763444001</v>
      </c>
      <c r="FQ23" s="109">
        <v>1.9074879152842401</v>
      </c>
      <c r="FR23" s="109">
        <v>11.4423522436837</v>
      </c>
      <c r="FT23" s="45">
        <f t="shared" si="0"/>
        <v>-3.0056584446480136E-5</v>
      </c>
      <c r="FU23" s="45">
        <f t="shared" si="1"/>
        <v>2.5168344430856705E-6</v>
      </c>
      <c r="FV23" s="45">
        <f t="shared" si="2"/>
        <v>-3.6756945570154503E-5</v>
      </c>
      <c r="FW23" s="45">
        <f t="shared" si="3"/>
        <v>5.4694317605123437E-6</v>
      </c>
      <c r="FX23" s="45">
        <f t="shared" si="4"/>
        <v>5.524640603850812E-6</v>
      </c>
      <c r="FY23" s="45">
        <f t="shared" si="5"/>
        <v>-3.4001919639586172E-5</v>
      </c>
      <c r="FZ23" s="45">
        <f t="shared" si="6"/>
        <v>-5.6732348306310358E-6</v>
      </c>
      <c r="GA23" s="45">
        <f t="shared" si="7"/>
        <v>-7.0719726957208352E-6</v>
      </c>
      <c r="GB23" s="45">
        <f t="shared" si="8"/>
        <v>-2.3609964489599502E-6</v>
      </c>
      <c r="GC23" s="45">
        <f t="shared" si="9"/>
        <v>1.4395970477912349E-5</v>
      </c>
      <c r="GD23" s="45">
        <f t="shared" si="10"/>
        <v>1.0026870277589043E-6</v>
      </c>
      <c r="GE23" s="45">
        <f t="shared" si="11"/>
        <v>-2.8806927376178978E-5</v>
      </c>
      <c r="GF23" s="45">
        <f t="shared" si="12"/>
        <v>-6.3397371744972284E-8</v>
      </c>
      <c r="GG23" s="45">
        <f t="shared" si="13"/>
        <v>-5.0183111845961787E-4</v>
      </c>
      <c r="GH23" s="45">
        <f t="shared" si="14"/>
        <v>8.4913125083253456E-8</v>
      </c>
      <c r="GI23" s="45">
        <f t="shared" si="15"/>
        <v>-2.3682038598644901E-5</v>
      </c>
      <c r="GJ23" s="45">
        <f t="shared" si="16"/>
        <v>0</v>
      </c>
      <c r="GK23" s="45">
        <f t="shared" si="17"/>
        <v>-5.1540635275495062E-4</v>
      </c>
      <c r="GL23" s="45">
        <f t="shared" si="18"/>
        <v>2.7966216582993771E-5</v>
      </c>
      <c r="GM23" s="45">
        <f t="shared" si="19"/>
        <v>0</v>
      </c>
      <c r="GN23" s="45">
        <f t="shared" si="20"/>
        <v>0</v>
      </c>
      <c r="GO23" s="45">
        <f t="shared" si="21"/>
        <v>1.5479685724137045E-5</v>
      </c>
      <c r="GP23" s="45">
        <f t="shared" si="22"/>
        <v>-1.9618436710358652E-6</v>
      </c>
      <c r="GQ23" s="45">
        <f t="shared" si="23"/>
        <v>-6.7260360031686433E-6</v>
      </c>
      <c r="GR23" s="45">
        <f t="shared" si="24"/>
        <v>0</v>
      </c>
      <c r="GS23" s="45">
        <f t="shared" si="25"/>
        <v>-8.3120298022515896E-6</v>
      </c>
      <c r="GT23" s="45">
        <f t="shared" si="26"/>
        <v>1.2125420941624957E-5</v>
      </c>
      <c r="GU23" s="45">
        <f t="shared" si="27"/>
        <v>-5.0241042079668863E-4</v>
      </c>
      <c r="GV23" s="45">
        <f t="shared" si="28"/>
        <v>1.403204957457111E-5</v>
      </c>
      <c r="GW23" s="45">
        <f t="shared" si="29"/>
        <v>2.8647205320948789E-4</v>
      </c>
      <c r="GX23" s="45">
        <f t="shared" si="30"/>
        <v>-1.8444336717596445E-6</v>
      </c>
      <c r="GY23" s="45">
        <f t="shared" si="31"/>
        <v>-5.000827216541827E-4</v>
      </c>
      <c r="GZ23" s="45">
        <f t="shared" si="32"/>
        <v>-1.5808679036660273E-5</v>
      </c>
      <c r="HA23" s="45">
        <f t="shared" si="33"/>
        <v>-7.8195423389841113E-4</v>
      </c>
      <c r="HB23" s="45">
        <f t="shared" si="34"/>
        <v>-5.4824448227445403E-5</v>
      </c>
      <c r="HC23" s="45">
        <f t="shared" si="35"/>
        <v>3.4846597244938921E-6</v>
      </c>
      <c r="HD23" s="45">
        <f t="shared" si="36"/>
        <v>-1.0230191010700231E-6</v>
      </c>
      <c r="HE23" s="45">
        <f t="shared" si="37"/>
        <v>-6.7769946789846266E-5</v>
      </c>
      <c r="HF23" s="45">
        <f t="shared" si="47"/>
        <v>9.8088630289453527E-6</v>
      </c>
      <c r="HG23" s="45">
        <f t="shared" si="48"/>
        <v>-2.4379178961774095E-5</v>
      </c>
      <c r="HH23" s="45">
        <f t="shared" si="49"/>
        <v>0</v>
      </c>
      <c r="HI23" s="45">
        <f t="shared" si="50"/>
        <v>0</v>
      </c>
      <c r="HJ23" s="45">
        <f t="shared" si="51"/>
        <v>3.3211214278237858E-5</v>
      </c>
      <c r="HK23" s="45">
        <f t="shared" si="52"/>
        <v>-4.3178511511583913E-4</v>
      </c>
      <c r="HL23" s="45">
        <f t="shared" si="53"/>
        <v>1.2537175547570087E-5</v>
      </c>
      <c r="HM23" s="45">
        <f t="shared" si="54"/>
        <v>1.8896316532565472E-6</v>
      </c>
      <c r="HN23" s="45">
        <f t="shared" si="39"/>
        <v>0</v>
      </c>
      <c r="HO23" s="45">
        <f t="shared" si="40"/>
        <v>-1.1347815339590591E-4</v>
      </c>
      <c r="HP23" s="45">
        <f t="shared" si="41"/>
        <v>-2.491860300392093E-6</v>
      </c>
      <c r="HQ23" s="45">
        <f t="shared" si="42"/>
        <v>-8.2231961344607428E-6</v>
      </c>
      <c r="HR23" s="45">
        <f t="shared" si="43"/>
        <v>0</v>
      </c>
      <c r="HS23" s="45">
        <f t="shared" si="44"/>
        <v>0</v>
      </c>
      <c r="HT23" s="45">
        <f t="shared" si="45"/>
        <v>0</v>
      </c>
      <c r="HU23" s="45">
        <f t="shared" si="46"/>
        <v>0</v>
      </c>
      <c r="HV23" s="45">
        <f t="shared" si="55"/>
        <v>-5.4489357924659043E-4</v>
      </c>
    </row>
    <row r="24" spans="1:230" x14ac:dyDescent="0.25">
      <c r="A24" s="22" t="s">
        <v>23</v>
      </c>
      <c r="B24" s="109">
        <v>651.28398654</v>
      </c>
      <c r="C24" s="109">
        <v>60.954829208</v>
      </c>
      <c r="D24" s="109">
        <v>3365.2741240999999</v>
      </c>
      <c r="E24" s="109">
        <v>30.668106316999999</v>
      </c>
      <c r="F24" s="109">
        <v>9.7935092977</v>
      </c>
      <c r="G24" s="109">
        <v>13.765344538000001</v>
      </c>
      <c r="H24" s="109">
        <v>193.33644253</v>
      </c>
      <c r="I24" s="109">
        <v>6.7602414522999998</v>
      </c>
      <c r="J24" s="109">
        <v>6.2856466901000001</v>
      </c>
      <c r="K24" s="109">
        <v>1.1453546000000001E-3</v>
      </c>
      <c r="L24" s="109">
        <v>2.0320137467000001</v>
      </c>
      <c r="M24" s="109">
        <v>6.9210999999999999E-5</v>
      </c>
      <c r="N24" s="109">
        <v>0.6349011618</v>
      </c>
      <c r="O24" s="109">
        <v>6.2940171999999999E-3</v>
      </c>
      <c r="P24" s="109">
        <v>0.24699796900000001</v>
      </c>
      <c r="Q24" s="109">
        <v>0.19063119510000001</v>
      </c>
      <c r="S24" s="109">
        <v>2.7046445000000001E-3</v>
      </c>
      <c r="T24" s="109">
        <v>0.16021825710000001</v>
      </c>
      <c r="W24" s="109">
        <v>0.17671499909999999</v>
      </c>
      <c r="X24" s="109">
        <v>0.29629313909999999</v>
      </c>
      <c r="Y24" s="109">
        <v>49.739116244000002</v>
      </c>
      <c r="AA24" s="109">
        <v>1.5950020000000001E-3</v>
      </c>
      <c r="AB24" s="109">
        <v>1.38132E-5</v>
      </c>
      <c r="AC24" s="109">
        <v>2.3207013999999998E-3</v>
      </c>
      <c r="AD24" s="109">
        <v>0.2181321514</v>
      </c>
      <c r="AE24" s="109">
        <v>15.497461594000001</v>
      </c>
      <c r="AF24" s="109">
        <v>0.1522718448</v>
      </c>
      <c r="AG24" s="109">
        <v>1.20111513E-2</v>
      </c>
      <c r="AH24" s="109">
        <v>1.3553844299999999E-2</v>
      </c>
      <c r="AI24" s="109">
        <v>0.18003467679999999</v>
      </c>
      <c r="AJ24" s="109">
        <v>1.8998361153000001</v>
      </c>
      <c r="AK24" s="109">
        <v>0.26768936459999998</v>
      </c>
      <c r="AL24" s="109">
        <v>9.9738314800000005E-2</v>
      </c>
      <c r="AM24" s="109">
        <v>1.0501317258</v>
      </c>
      <c r="AN24" s="109">
        <v>6.7844192100000006E-2</v>
      </c>
      <c r="AO24" s="109">
        <v>5.3198400000000002E-5</v>
      </c>
      <c r="AP24" s="109">
        <v>5.3832499999999997E-5</v>
      </c>
      <c r="AQ24" s="109">
        <v>1.5935400000000001E-4</v>
      </c>
      <c r="AR24" s="109">
        <v>2.126338E-4</v>
      </c>
      <c r="AS24" s="109">
        <v>1.5408952999999999E-3</v>
      </c>
      <c r="AT24" s="109">
        <v>4.3925483000000001E-3</v>
      </c>
      <c r="AU24" s="109">
        <v>0.28080095719999998</v>
      </c>
      <c r="AW24" s="109">
        <v>0.39726792919999998</v>
      </c>
      <c r="AX24" s="109">
        <v>9.2871097524999993</v>
      </c>
      <c r="AY24" s="109">
        <v>0.1695454824</v>
      </c>
      <c r="BD24" s="109">
        <v>5.73942E-5</v>
      </c>
      <c r="BF24" s="109" t="s">
        <v>23</v>
      </c>
      <c r="BG24" s="109">
        <v>0</v>
      </c>
      <c r="BH24" s="109">
        <v>7.1633231479797102E-3</v>
      </c>
      <c r="BI24" s="109">
        <v>0</v>
      </c>
      <c r="BJ24" s="109">
        <v>6.2856301882460199</v>
      </c>
      <c r="BK24" s="109">
        <v>0</v>
      </c>
      <c r="BL24" s="109">
        <v>6.7602702040952396</v>
      </c>
      <c r="BM24" s="109">
        <v>6.7602702040952396</v>
      </c>
      <c r="BN24" s="109">
        <v>0.123348371255567</v>
      </c>
      <c r="BO24" s="109">
        <v>0</v>
      </c>
      <c r="BP24" s="109">
        <v>4.6958991125294102E-4</v>
      </c>
      <c r="BQ24" s="109">
        <v>6.7575714380198402E-4</v>
      </c>
      <c r="BR24" s="109">
        <v>2.0320262649593799</v>
      </c>
      <c r="BS24" s="109">
        <v>5.7391111149398597E-5</v>
      </c>
      <c r="BT24" s="109">
        <v>2.2147108351659201E-5</v>
      </c>
      <c r="BU24" s="109">
        <v>4.7059024141713102E-5</v>
      </c>
      <c r="BV24" s="109">
        <v>0.296276524349253</v>
      </c>
      <c r="BW24" s="109">
        <v>0.63490295057407797</v>
      </c>
      <c r="BX24" s="109">
        <v>1.51055863954982E-3</v>
      </c>
      <c r="BY24" s="109">
        <v>4.7834703705859696E-3</v>
      </c>
      <c r="BZ24" s="109">
        <v>0.24699394066520999</v>
      </c>
      <c r="CA24" s="109">
        <v>0</v>
      </c>
      <c r="CB24" s="109">
        <v>1617.80429356997</v>
      </c>
      <c r="CC24" s="109">
        <v>0.19062614810204201</v>
      </c>
      <c r="CD24" s="109">
        <v>7.8435312532283805E-4</v>
      </c>
      <c r="CE24" s="109">
        <v>1.9202940139883299E-3</v>
      </c>
      <c r="CF24" s="109">
        <v>0</v>
      </c>
      <c r="CG24" s="109">
        <v>0.160220016665031</v>
      </c>
      <c r="CH24" s="109">
        <v>0.21813510586090101</v>
      </c>
      <c r="CI24" s="109">
        <v>0</v>
      </c>
      <c r="CJ24" s="109">
        <v>0.26768359631364302</v>
      </c>
      <c r="CK24" s="109">
        <v>1.35536117216711E-2</v>
      </c>
      <c r="CL24" s="109">
        <v>9.9739701101484099E-2</v>
      </c>
      <c r="CM24" s="109">
        <v>651.28371564785698</v>
      </c>
      <c r="CN24" s="109">
        <v>0</v>
      </c>
      <c r="CO24" s="109">
        <v>0.17671572053020801</v>
      </c>
      <c r="CP24" s="109">
        <v>6.4445499279433101</v>
      </c>
      <c r="CQ24" s="109">
        <v>144.363225146015</v>
      </c>
      <c r="CR24" s="109">
        <v>3.2704867668909001</v>
      </c>
      <c r="CS24" s="109">
        <v>0.397262007642458</v>
      </c>
      <c r="CT24" s="109">
        <v>2.99790296448904</v>
      </c>
      <c r="CU24" s="109">
        <v>0</v>
      </c>
      <c r="CV24" s="109">
        <v>49.739211982815903</v>
      </c>
      <c r="CW24" s="109">
        <v>49.739211982815903</v>
      </c>
      <c r="CX24" s="109">
        <v>0</v>
      </c>
      <c r="CY24" s="109">
        <v>9.2871054879876098</v>
      </c>
      <c r="CZ24" s="109">
        <v>3.5185452926699598E-4</v>
      </c>
      <c r="DA24" s="109">
        <v>1.163230811317E-3</v>
      </c>
      <c r="DB24" s="109">
        <v>0</v>
      </c>
      <c r="DC24" s="109">
        <v>6.8887079289210504</v>
      </c>
      <c r="DD24" s="109">
        <v>1.32650217675202E-2</v>
      </c>
      <c r="DE24" s="109">
        <v>5.9801350792576598E-2</v>
      </c>
      <c r="DF24" s="109">
        <v>3.8723544260542198E-3</v>
      </c>
      <c r="DG24" s="109">
        <v>3.59160369715108E-6</v>
      </c>
      <c r="DH24" s="109">
        <v>1.02217948929931E-5</v>
      </c>
      <c r="DI24" s="109">
        <v>7.6577020640773697E-4</v>
      </c>
      <c r="DJ24" s="109">
        <v>1.5547578988850199E-3</v>
      </c>
      <c r="DK24" s="109">
        <v>15.4975119045497</v>
      </c>
      <c r="DL24" s="109">
        <v>0</v>
      </c>
      <c r="DM24" s="109">
        <v>0.15227130797218</v>
      </c>
      <c r="DN24" s="109">
        <v>60.955354220583303</v>
      </c>
      <c r="DO24" s="109">
        <v>0</v>
      </c>
      <c r="DP24" s="109">
        <v>4.92461255619307E-3</v>
      </c>
      <c r="DQ24" s="109">
        <v>7.0866145372333296E-3</v>
      </c>
      <c r="DR24" s="109">
        <v>411.83475866554102</v>
      </c>
      <c r="DS24" s="109">
        <v>3028.7428274188801</v>
      </c>
      <c r="DT24" s="109">
        <v>336.52714774891598</v>
      </c>
      <c r="DU24" s="109">
        <v>3365.2699751677901</v>
      </c>
      <c r="DV24" s="109">
        <v>0</v>
      </c>
      <c r="DW24" s="109">
        <v>13.480612061094501</v>
      </c>
      <c r="DX24" s="109">
        <v>6.7845490814839302E-2</v>
      </c>
      <c r="DY24" s="109">
        <v>5.3196493443458698E-5</v>
      </c>
      <c r="DZ24" s="109">
        <v>5.3831628234770202E-5</v>
      </c>
      <c r="EA24" s="109">
        <v>1.5929664842342001E-4</v>
      </c>
      <c r="EB24" s="109">
        <v>2.1267671772168801E-4</v>
      </c>
      <c r="EC24" s="109">
        <v>1.5409494585276399E-3</v>
      </c>
      <c r="ED24" s="109">
        <v>4.3925515148464699E-3</v>
      </c>
      <c r="EE24" s="109">
        <v>0.280798732670756</v>
      </c>
      <c r="EF24" s="109">
        <v>8.1642933734574402E-2</v>
      </c>
      <c r="EG24" s="109">
        <v>89.846210799988199</v>
      </c>
      <c r="EH24" s="109">
        <v>0.110701361530448</v>
      </c>
      <c r="EI24" s="109">
        <v>0.27319192788681401</v>
      </c>
      <c r="EJ24" s="109">
        <v>0.697674404889851</v>
      </c>
      <c r="EK24" s="109">
        <v>0.15837892116822899</v>
      </c>
      <c r="EL24" s="109">
        <v>1.8330770460270001E-4</v>
      </c>
      <c r="EM24" s="109">
        <v>7.9999355229638203E-5</v>
      </c>
      <c r="EN24" s="109">
        <v>3.7888044676664602E-2</v>
      </c>
      <c r="EO24" s="109">
        <v>30.668763272709999</v>
      </c>
      <c r="EP24" s="109">
        <v>9.7941792126010103</v>
      </c>
      <c r="EQ24" s="109">
        <v>20.874584060109001</v>
      </c>
      <c r="ER24" s="109">
        <v>6.4994571118349997E-4</v>
      </c>
      <c r="ES24" s="109">
        <v>1.0839134244944499E-4</v>
      </c>
      <c r="ET24" s="109">
        <v>0.342946168642559</v>
      </c>
      <c r="EU24" s="109">
        <v>6.4334727756742101E-5</v>
      </c>
      <c r="EV24" s="109">
        <v>1.77684417753821</v>
      </c>
      <c r="EW24" s="109">
        <v>0.44097896658344099</v>
      </c>
      <c r="EX24" s="109">
        <v>0.236550204754267</v>
      </c>
      <c r="EY24" s="109">
        <v>4.4439041630979199</v>
      </c>
      <c r="EZ24" s="109">
        <v>0.17988761368016701</v>
      </c>
      <c r="FA24" s="109">
        <v>36.250690966221903</v>
      </c>
      <c r="FB24" s="109">
        <v>0.25540014418227902</v>
      </c>
      <c r="FC24" s="109">
        <v>0.93673549595727201</v>
      </c>
      <c r="FD24" s="109">
        <v>3.3631847248356199E-4</v>
      </c>
      <c r="FE24" s="109">
        <v>0</v>
      </c>
      <c r="FF24" s="109">
        <v>13.7654152218124</v>
      </c>
      <c r="FG24" s="109">
        <v>47.3278811199039</v>
      </c>
      <c r="FH24" s="109">
        <v>0.16954456327228701</v>
      </c>
      <c r="FI24" s="109">
        <v>0</v>
      </c>
      <c r="FJ24" s="109">
        <v>0</v>
      </c>
      <c r="FK24" s="109">
        <v>4.5956406930318501</v>
      </c>
      <c r="FL24" s="109">
        <v>1.899842726508</v>
      </c>
      <c r="FM24" s="109">
        <v>0</v>
      </c>
      <c r="FN24" s="109">
        <v>0</v>
      </c>
      <c r="FO24" s="109">
        <v>3.8462925028249901</v>
      </c>
      <c r="FP24" s="109">
        <v>193.336258326582</v>
      </c>
      <c r="FQ24" s="109">
        <v>1.0501378182815899</v>
      </c>
      <c r="FR24" s="109">
        <v>4.5405455861947699</v>
      </c>
      <c r="FT24" s="45">
        <f t="shared" si="0"/>
        <v>-4.1593551909723044E-7</v>
      </c>
      <c r="FU24" s="45">
        <f t="shared" si="1"/>
        <v>8.6131417333878405E-6</v>
      </c>
      <c r="FV24" s="45">
        <f t="shared" si="2"/>
        <v>-1.2328660479873307E-6</v>
      </c>
      <c r="FW24" s="45">
        <f t="shared" si="3"/>
        <v>2.1421463171176855E-5</v>
      </c>
      <c r="FX24" s="45">
        <f t="shared" si="4"/>
        <v>6.8403968449557163E-5</v>
      </c>
      <c r="FY24" s="45">
        <f t="shared" si="5"/>
        <v>5.134910514188821E-6</v>
      </c>
      <c r="FZ24" s="45">
        <f t="shared" si="6"/>
        <v>-9.5276097765651895E-7</v>
      </c>
      <c r="GA24" s="45">
        <f t="shared" si="7"/>
        <v>4.2530722375270188E-6</v>
      </c>
      <c r="GB24" s="45">
        <f t="shared" si="8"/>
        <v>-2.6253231837158708E-6</v>
      </c>
      <c r="GC24" s="45">
        <f t="shared" si="9"/>
        <v>-6.5874315910207639E-6</v>
      </c>
      <c r="GD24" s="45">
        <f t="shared" si="10"/>
        <v>6.1605190418059549E-6</v>
      </c>
      <c r="GE24" s="45">
        <f t="shared" si="11"/>
        <v>-7.0328511764012686E-5</v>
      </c>
      <c r="GF24" s="45">
        <f t="shared" si="12"/>
        <v>2.8174055830983612E-6</v>
      </c>
      <c r="GG24" s="45">
        <f t="shared" si="13"/>
        <v>1.8764066595598109E-6</v>
      </c>
      <c r="GH24" s="45">
        <f t="shared" si="14"/>
        <v>-1.6309181837921489E-5</v>
      </c>
      <c r="GI24" s="45">
        <f t="shared" si="15"/>
        <v>-2.6475194447346584E-5</v>
      </c>
      <c r="GJ24" s="45">
        <f t="shared" si="16"/>
        <v>0</v>
      </c>
      <c r="GK24" s="45">
        <f t="shared" si="17"/>
        <v>9.7584402224456622E-7</v>
      </c>
      <c r="GL24" s="45">
        <f t="shared" si="18"/>
        <v>1.0982300412156269E-5</v>
      </c>
      <c r="GM24" s="45">
        <f t="shared" si="19"/>
        <v>0</v>
      </c>
      <c r="GN24" s="45">
        <f t="shared" si="20"/>
        <v>0</v>
      </c>
      <c r="GO24" s="45">
        <f t="shared" si="21"/>
        <v>4.0824503391980717E-6</v>
      </c>
      <c r="GP24" s="45">
        <f t="shared" si="22"/>
        <v>-5.6075381284420975E-5</v>
      </c>
      <c r="GQ24" s="45">
        <f t="shared" si="23"/>
        <v>1.9248194003126799E-6</v>
      </c>
      <c r="GR24" s="45">
        <f t="shared" si="24"/>
        <v>0</v>
      </c>
      <c r="GS24" s="45">
        <f t="shared" si="25"/>
        <v>5.1846840088057094E-5</v>
      </c>
      <c r="GT24" s="45">
        <f t="shared" si="26"/>
        <v>1.437683839950373E-5</v>
      </c>
      <c r="GU24" s="45">
        <f t="shared" si="27"/>
        <v>-7.4673418666872758E-5</v>
      </c>
      <c r="GV24" s="45">
        <f t="shared" si="28"/>
        <v>1.354436236038177E-5</v>
      </c>
      <c r="GW24" s="45">
        <f t="shared" si="29"/>
        <v>3.2463735686297976E-6</v>
      </c>
      <c r="GX24" s="45">
        <f t="shared" si="30"/>
        <v>-3.5254568610993591E-6</v>
      </c>
      <c r="GY24" s="45">
        <f t="shared" si="31"/>
        <v>6.310254904511631E-6</v>
      </c>
      <c r="GZ24" s="45">
        <f t="shared" si="32"/>
        <v>-1.7159583934405254E-5</v>
      </c>
      <c r="HA24" s="45">
        <f t="shared" si="33"/>
        <v>-8.1685996524076142E-4</v>
      </c>
      <c r="HB24" s="45">
        <f t="shared" si="34"/>
        <v>3.4798833155650058E-6</v>
      </c>
      <c r="HC24" s="45">
        <f t="shared" si="35"/>
        <v>-2.1548433071200375E-5</v>
      </c>
      <c r="HD24" s="45">
        <f t="shared" si="36"/>
        <v>1.3899387480864958E-5</v>
      </c>
      <c r="HE24" s="45">
        <f t="shared" si="37"/>
        <v>5.8016355855270106E-6</v>
      </c>
      <c r="HF24" s="45">
        <f t="shared" si="47"/>
        <v>1.9142608955847039E-5</v>
      </c>
      <c r="HG24" s="45">
        <f t="shared" si="48"/>
        <v>-3.5838606824724948E-5</v>
      </c>
      <c r="HH24" s="45">
        <f t="shared" si="49"/>
        <v>-1.6194032040019534E-5</v>
      </c>
      <c r="HI24" s="45">
        <f t="shared" si="50"/>
        <v>-3.5990045169872868E-4</v>
      </c>
      <c r="HJ24" s="45">
        <f t="shared" si="51"/>
        <v>2.0183866200018362E-4</v>
      </c>
      <c r="HK24" s="45">
        <f t="shared" si="52"/>
        <v>3.5147441646424477E-5</v>
      </c>
      <c r="HL24" s="45">
        <f t="shared" si="53"/>
        <v>7.3188642450755095E-7</v>
      </c>
      <c r="HM24" s="45">
        <f t="shared" si="54"/>
        <v>-7.922085687167634E-6</v>
      </c>
      <c r="HN24" s="45">
        <f t="shared" si="39"/>
        <v>0</v>
      </c>
      <c r="HO24" s="45">
        <f t="shared" si="40"/>
        <v>-1.4905702440923022E-5</v>
      </c>
      <c r="HP24" s="45">
        <f t="shared" si="41"/>
        <v>-4.5918617342626871E-7</v>
      </c>
      <c r="HQ24" s="45">
        <f t="shared" si="42"/>
        <v>-5.4211277114804472E-6</v>
      </c>
      <c r="HR24" s="45">
        <f t="shared" si="43"/>
        <v>0</v>
      </c>
      <c r="HS24" s="45">
        <f t="shared" si="44"/>
        <v>0</v>
      </c>
      <c r="HT24" s="45">
        <f t="shared" si="45"/>
        <v>0</v>
      </c>
      <c r="HU24" s="45">
        <f t="shared" si="46"/>
        <v>0</v>
      </c>
      <c r="HV24" s="45">
        <f t="shared" si="55"/>
        <v>-5.3818166319989308E-5</v>
      </c>
    </row>
    <row r="25" spans="1:230" x14ac:dyDescent="0.25">
      <c r="A25" s="22" t="s">
        <v>24</v>
      </c>
      <c r="B25" s="109">
        <v>2457.3964243</v>
      </c>
      <c r="D25" s="109">
        <v>11755.558037999999</v>
      </c>
      <c r="E25" s="109">
        <v>259.71753817000001</v>
      </c>
      <c r="F25" s="109">
        <v>248.70713825999999</v>
      </c>
      <c r="G25" s="109">
        <v>289.95911737</v>
      </c>
      <c r="H25" s="109">
        <v>1546.2774817</v>
      </c>
      <c r="I25" s="109">
        <v>33.842454558999997</v>
      </c>
      <c r="J25" s="109">
        <v>30.340751410999999</v>
      </c>
      <c r="L25" s="109">
        <v>15.558465954000001</v>
      </c>
      <c r="N25" s="109">
        <v>2.4894625434000002</v>
      </c>
      <c r="P25" s="109">
        <v>0.1619852302</v>
      </c>
      <c r="Q25" s="109">
        <v>0.14672387519999999</v>
      </c>
      <c r="T25" s="109">
        <v>3.9211314400000002E-2</v>
      </c>
      <c r="V25" s="109">
        <v>4.7666309999999998E-4</v>
      </c>
      <c r="W25" s="109">
        <v>0.13637378219999999</v>
      </c>
      <c r="X25" s="109">
        <v>0.1930587993</v>
      </c>
      <c r="Y25" s="109">
        <v>227.90155339</v>
      </c>
      <c r="AA25" s="109">
        <v>2.2399999999999999E-8</v>
      </c>
      <c r="AD25" s="109">
        <v>0.4682055658</v>
      </c>
      <c r="AE25" s="109">
        <v>10.635567716000001</v>
      </c>
      <c r="AF25" s="109">
        <v>0.37649050090000002</v>
      </c>
      <c r="AI25" s="109">
        <v>4.1441130399999998E-2</v>
      </c>
      <c r="AJ25" s="109">
        <v>11.171720595</v>
      </c>
      <c r="AK25" s="109">
        <v>0.2257045781</v>
      </c>
      <c r="AL25" s="109">
        <v>8.2034639699999995E-2</v>
      </c>
      <c r="AM25" s="109">
        <v>7.1433104728999997</v>
      </c>
      <c r="AN25" s="109">
        <v>1.4720273000000001E-2</v>
      </c>
      <c r="AS25" s="109">
        <v>2.4348579999999999E-4</v>
      </c>
      <c r="AT25" s="109">
        <v>6.3246120000000003E-4</v>
      </c>
      <c r="AU25" s="109">
        <v>0.44606543850000002</v>
      </c>
      <c r="AW25" s="109">
        <v>1.2538159219</v>
      </c>
      <c r="AX25" s="109">
        <v>19.868601773000002</v>
      </c>
      <c r="AY25" s="109">
        <v>0.18848519899999999</v>
      </c>
      <c r="BD25" s="109">
        <v>1.8456E-6</v>
      </c>
      <c r="BF25" s="109" t="s">
        <v>24</v>
      </c>
      <c r="BG25" s="109">
        <v>2.6445522334915299E-2</v>
      </c>
      <c r="BH25" s="109">
        <v>7.8919767947295103</v>
      </c>
      <c r="BI25" s="109">
        <v>0</v>
      </c>
      <c r="BJ25" s="109">
        <v>30.3409502839636</v>
      </c>
      <c r="BK25" s="109">
        <v>0</v>
      </c>
      <c r="BL25" s="109">
        <v>33.844539398770401</v>
      </c>
      <c r="BM25" s="109">
        <v>33.842439436042902</v>
      </c>
      <c r="BN25" s="109">
        <v>0.96573595725003603</v>
      </c>
      <c r="BO25" s="109">
        <v>1.2679312203354399E-2</v>
      </c>
      <c r="BP25" s="109">
        <v>0</v>
      </c>
      <c r="BQ25" s="109">
        <v>0</v>
      </c>
      <c r="BR25" s="109">
        <v>15.5584262771791</v>
      </c>
      <c r="BS25" s="109">
        <v>1.84565280334662E-6</v>
      </c>
      <c r="BT25" s="109">
        <v>0</v>
      </c>
      <c r="BU25" s="109">
        <v>0</v>
      </c>
      <c r="BV25" s="109">
        <v>0.19305608809404901</v>
      </c>
      <c r="BW25" s="109">
        <v>2.4894543447139199</v>
      </c>
      <c r="BX25" s="109">
        <v>0</v>
      </c>
      <c r="BY25" s="109">
        <v>0</v>
      </c>
      <c r="BZ25" s="109">
        <v>0.16198467385846199</v>
      </c>
      <c r="CA25" s="109">
        <v>0</v>
      </c>
      <c r="CB25" s="109">
        <v>24627.2435811908</v>
      </c>
      <c r="CC25" s="109">
        <v>0.14672526543139899</v>
      </c>
      <c r="CD25" s="109">
        <v>0</v>
      </c>
      <c r="CE25" s="109">
        <v>0</v>
      </c>
      <c r="CF25" s="109">
        <v>0</v>
      </c>
      <c r="CG25" s="109">
        <v>3.9207922639476103E-2</v>
      </c>
      <c r="CH25" s="109">
        <v>0.46820041014649699</v>
      </c>
      <c r="CI25" s="109">
        <v>0</v>
      </c>
      <c r="CJ25" s="109">
        <v>0.22570533160022399</v>
      </c>
      <c r="CK25" s="109">
        <v>0</v>
      </c>
      <c r="CL25" s="109">
        <v>8.2036056937118601E-2</v>
      </c>
      <c r="CM25" s="109">
        <v>2457.38362853441</v>
      </c>
      <c r="CN25" s="109">
        <v>4.7667385411046101E-4</v>
      </c>
      <c r="CO25" s="109">
        <v>0.13637691779774699</v>
      </c>
      <c r="CP25" s="109">
        <v>50.274497881699297</v>
      </c>
      <c r="CQ25" s="109">
        <v>1131.7807616666601</v>
      </c>
      <c r="CR25" s="109">
        <v>29.874827146935701</v>
      </c>
      <c r="CS25" s="109">
        <v>1.2538189553841199</v>
      </c>
      <c r="CT25" s="109">
        <v>3.23941376039964</v>
      </c>
      <c r="CU25" s="109">
        <v>1.52152553818957E-2</v>
      </c>
      <c r="CV25" s="109">
        <v>227.90099538172501</v>
      </c>
      <c r="CW25" s="109">
        <v>227.90099538172501</v>
      </c>
      <c r="CX25" s="109">
        <v>0</v>
      </c>
      <c r="CY25" s="109">
        <v>19.868567005488199</v>
      </c>
      <c r="CZ25" s="109">
        <v>8.9602903039622203E-9</v>
      </c>
      <c r="DA25" s="109">
        <v>1.12001561397068E-8</v>
      </c>
      <c r="DB25" s="109">
        <v>0</v>
      </c>
      <c r="DC25" s="109">
        <v>28.651820190634702</v>
      </c>
      <c r="DD25" s="109">
        <v>3.2598691461024898E-2</v>
      </c>
      <c r="DE25" s="109">
        <v>1.84996071445321</v>
      </c>
      <c r="DF25" s="109">
        <v>0.35610972601464902</v>
      </c>
      <c r="DG25" s="109">
        <v>0</v>
      </c>
      <c r="DH25" s="109">
        <v>0</v>
      </c>
      <c r="DI25" s="109">
        <v>0</v>
      </c>
      <c r="DJ25" s="109">
        <v>0</v>
      </c>
      <c r="DK25" s="109">
        <v>10.6392036648888</v>
      </c>
      <c r="DL25" s="109">
        <v>0</v>
      </c>
      <c r="DM25" s="109">
        <v>0.37649687420781303</v>
      </c>
      <c r="DN25" s="109">
        <v>0</v>
      </c>
      <c r="DO25" s="109">
        <v>0</v>
      </c>
      <c r="DP25" s="109">
        <v>0</v>
      </c>
      <c r="DQ25" s="109">
        <v>0</v>
      </c>
      <c r="DR25" s="109">
        <v>2982.3943230873501</v>
      </c>
      <c r="DS25" s="109">
        <v>10579.986293629199</v>
      </c>
      <c r="DT25" s="109">
        <v>1175.5541045607999</v>
      </c>
      <c r="DU25" s="109">
        <v>11755.54039819</v>
      </c>
      <c r="DV25" s="109">
        <v>1.1131262322955001E-4</v>
      </c>
      <c r="DW25" s="109">
        <v>94.640466480320995</v>
      </c>
      <c r="DX25" s="109">
        <v>1.47202787613937E-2</v>
      </c>
      <c r="DY25" s="109">
        <v>0</v>
      </c>
      <c r="DZ25" s="109">
        <v>0</v>
      </c>
      <c r="EA25" s="109">
        <v>0</v>
      </c>
      <c r="EB25" s="109">
        <v>0</v>
      </c>
      <c r="EC25" s="109">
        <v>2.4345072043298799E-4</v>
      </c>
      <c r="ED25" s="109">
        <v>6.3243787483258595E-4</v>
      </c>
      <c r="EE25" s="109">
        <v>0.44605757095255999</v>
      </c>
      <c r="EF25" s="109">
        <v>2.0069575766795</v>
      </c>
      <c r="EG25" s="109">
        <v>699.83523894940697</v>
      </c>
      <c r="EH25" s="109">
        <v>2.6969017600048399</v>
      </c>
      <c r="EI25" s="109">
        <v>6.97812226030522</v>
      </c>
      <c r="EJ25" s="109">
        <v>16.915189044241199</v>
      </c>
      <c r="EK25" s="109">
        <v>3.9444195557400001</v>
      </c>
      <c r="EL25" s="109">
        <v>2.8900334551386901E-2</v>
      </c>
      <c r="EM25" s="109">
        <v>2.2401208132850399E-9</v>
      </c>
      <c r="EN25" s="109">
        <v>0.93125538767726401</v>
      </c>
      <c r="EO25" s="109">
        <v>259.73478256398801</v>
      </c>
      <c r="EP25" s="109">
        <v>248.72436676676901</v>
      </c>
      <c r="EQ25" s="109">
        <v>11.010415797218901</v>
      </c>
      <c r="ER25" s="109">
        <v>0</v>
      </c>
      <c r="ES25" s="109">
        <v>0</v>
      </c>
      <c r="ET25" s="109">
        <v>8.5994888370067795</v>
      </c>
      <c r="EU25" s="109">
        <v>0</v>
      </c>
      <c r="EV25" s="109">
        <v>45.3964852623224</v>
      </c>
      <c r="EW25" s="109">
        <v>11.264929882107801</v>
      </c>
      <c r="EX25" s="109">
        <v>6.0428314956155598</v>
      </c>
      <c r="EY25" s="109">
        <v>113.45752190655701</v>
      </c>
      <c r="EZ25" s="109">
        <v>4.1406065137265101E-2</v>
      </c>
      <c r="FA25" s="109">
        <v>361.23818115037699</v>
      </c>
      <c r="FB25" s="109">
        <v>6.1972821271295304</v>
      </c>
      <c r="FC25" s="109">
        <v>24.030561375408499</v>
      </c>
      <c r="FD25" s="109">
        <v>0.23351996142253201</v>
      </c>
      <c r="FE25" s="109">
        <v>0</v>
      </c>
      <c r="FF25" s="109">
        <v>289.95867397278403</v>
      </c>
      <c r="FG25" s="109">
        <v>360.78262566974303</v>
      </c>
      <c r="FH25" s="109">
        <v>0.18848504073259501</v>
      </c>
      <c r="FI25" s="109">
        <v>0</v>
      </c>
      <c r="FJ25" s="109">
        <v>1.7308039500278202E-2</v>
      </c>
      <c r="FK25" s="109">
        <v>34.657389249468899</v>
      </c>
      <c r="FL25" s="109">
        <v>11.171737408228401</v>
      </c>
      <c r="FM25" s="109">
        <v>0</v>
      </c>
      <c r="FN25" s="109">
        <v>0</v>
      </c>
      <c r="FO25" s="109">
        <v>24.125384718072699</v>
      </c>
      <c r="FP25" s="109">
        <v>1546.27622612807</v>
      </c>
      <c r="FQ25" s="109">
        <v>7.1432913785385397</v>
      </c>
      <c r="FR25" s="109">
        <v>19.709251087149202</v>
      </c>
      <c r="FT25" s="45">
        <f t="shared" si="0"/>
        <v>-5.2070416736461203E-6</v>
      </c>
      <c r="FU25" s="45">
        <f t="shared" si="1"/>
        <v>0</v>
      </c>
      <c r="FV25" s="45">
        <f t="shared" si="2"/>
        <v>-1.5005506282465231E-6</v>
      </c>
      <c r="FW25" s="45">
        <f t="shared" si="3"/>
        <v>6.6396725109517249E-5</v>
      </c>
      <c r="FX25" s="45">
        <f t="shared" si="4"/>
        <v>6.9272264919894056E-5</v>
      </c>
      <c r="FY25" s="45">
        <f t="shared" si="5"/>
        <v>-1.5291714914717947E-6</v>
      </c>
      <c r="FZ25" s="45">
        <f t="shared" si="6"/>
        <v>-8.1199651732588659E-7</v>
      </c>
      <c r="GA25" s="45">
        <f t="shared" si="7"/>
        <v>-4.4686348232334545E-7</v>
      </c>
      <c r="GB25" s="45">
        <f t="shared" si="8"/>
        <v>6.5546485947939729E-6</v>
      </c>
      <c r="GC25" s="45">
        <f t="shared" si="9"/>
        <v>0</v>
      </c>
      <c r="GD25" s="45">
        <f t="shared" si="10"/>
        <v>-2.5501756418716577E-6</v>
      </c>
      <c r="GE25" s="45">
        <f t="shared" si="11"/>
        <v>0</v>
      </c>
      <c r="GF25" s="45">
        <f t="shared" si="12"/>
        <v>-3.293355869924262E-6</v>
      </c>
      <c r="GG25" s="45">
        <f t="shared" si="13"/>
        <v>0</v>
      </c>
      <c r="GH25" s="45">
        <f t="shared" si="14"/>
        <v>-3.4345201554369223E-6</v>
      </c>
      <c r="GI25" s="45">
        <f t="shared" si="15"/>
        <v>9.4751545861642699E-6</v>
      </c>
      <c r="GJ25" s="45">
        <f t="shared" si="16"/>
        <v>0</v>
      </c>
      <c r="GK25" s="45">
        <f t="shared" si="17"/>
        <v>0</v>
      </c>
      <c r="GL25" s="45">
        <f t="shared" si="18"/>
        <v>-8.6499536569965705E-5</v>
      </c>
      <c r="GM25" s="45">
        <f t="shared" si="19"/>
        <v>0</v>
      </c>
      <c r="GN25" s="45">
        <f t="shared" si="20"/>
        <v>2.2561239712133687E-5</v>
      </c>
      <c r="GO25" s="45">
        <f t="shared" si="21"/>
        <v>2.2992672758811282E-5</v>
      </c>
      <c r="GP25" s="45">
        <f t="shared" si="22"/>
        <v>-1.4043420765203281E-5</v>
      </c>
      <c r="GQ25" s="45">
        <f t="shared" si="23"/>
        <v>-2.4484619200382167E-6</v>
      </c>
      <c r="GR25" s="45">
        <f t="shared" si="24"/>
        <v>0</v>
      </c>
      <c r="GS25" s="45">
        <f t="shared" si="25"/>
        <v>2.5323971163574413E-5</v>
      </c>
      <c r="GT25" s="45">
        <f t="shared" si="26"/>
        <v>0</v>
      </c>
      <c r="GU25" s="45">
        <f t="shared" si="27"/>
        <v>0</v>
      </c>
      <c r="GV25" s="45">
        <f t="shared" si="28"/>
        <v>-1.1011516905398554E-5</v>
      </c>
      <c r="GW25" s="45">
        <f t="shared" si="29"/>
        <v>3.4186693046293318E-4</v>
      </c>
      <c r="GX25" s="45">
        <f t="shared" si="30"/>
        <v>1.6928203494552688E-5</v>
      </c>
      <c r="GY25" s="45">
        <f t="shared" si="31"/>
        <v>0</v>
      </c>
      <c r="GZ25" s="45">
        <f t="shared" si="32"/>
        <v>0</v>
      </c>
      <c r="HA25" s="45">
        <f t="shared" si="33"/>
        <v>-8.4614638636636055E-4</v>
      </c>
      <c r="HB25" s="45">
        <f t="shared" si="34"/>
        <v>1.5049811045364895E-6</v>
      </c>
      <c r="HC25" s="45">
        <f t="shared" si="35"/>
        <v>3.3384357124537298E-6</v>
      </c>
      <c r="HD25" s="45">
        <f t="shared" si="36"/>
        <v>1.7276081467400959E-5</v>
      </c>
      <c r="HE25" s="45">
        <f t="shared" si="37"/>
        <v>-2.6730409566278483E-6</v>
      </c>
      <c r="HF25" s="45">
        <f t="shared" si="47"/>
        <v>3.9139176963141825E-7</v>
      </c>
      <c r="HG25" s="45">
        <f t="shared" si="48"/>
        <v>0</v>
      </c>
      <c r="HH25" s="45">
        <f t="shared" si="49"/>
        <v>0</v>
      </c>
      <c r="HI25" s="45">
        <f t="shared" si="50"/>
        <v>0</v>
      </c>
      <c r="HJ25" s="45">
        <f t="shared" si="51"/>
        <v>0</v>
      </c>
      <c r="HK25" s="45">
        <f t="shared" si="52"/>
        <v>-1.4407233198816927E-4</v>
      </c>
      <c r="HL25" s="45">
        <f t="shared" si="53"/>
        <v>-3.6879997403922932E-5</v>
      </c>
      <c r="HM25" s="45">
        <f t="shared" si="54"/>
        <v>-1.7637653045905022E-5</v>
      </c>
      <c r="HN25" s="45">
        <f t="shared" si="39"/>
        <v>0</v>
      </c>
      <c r="HO25" s="45">
        <f t="shared" si="40"/>
        <v>2.4194014981877036E-6</v>
      </c>
      <c r="HP25" s="45">
        <f t="shared" si="41"/>
        <v>-1.7498720946793301E-6</v>
      </c>
      <c r="HQ25" s="45">
        <f t="shared" si="42"/>
        <v>-8.3968081221669108E-7</v>
      </c>
      <c r="HR25" s="45">
        <f t="shared" si="43"/>
        <v>0</v>
      </c>
      <c r="HS25" s="45">
        <f t="shared" si="44"/>
        <v>0</v>
      </c>
      <c r="HT25" s="45">
        <f t="shared" si="45"/>
        <v>0</v>
      </c>
      <c r="HU25" s="45">
        <f t="shared" si="46"/>
        <v>0</v>
      </c>
      <c r="HV25" s="45">
        <f t="shared" si="55"/>
        <v>2.8610395871303124E-5</v>
      </c>
    </row>
    <row r="26" spans="1:230" x14ac:dyDescent="0.25">
      <c r="A26" s="22" t="s">
        <v>25</v>
      </c>
      <c r="B26" s="109">
        <v>1142.0224720000001</v>
      </c>
      <c r="C26" s="109">
        <v>9.9400000000000002E-2</v>
      </c>
      <c r="D26" s="109">
        <v>5362.9137119999996</v>
      </c>
      <c r="E26" s="109">
        <v>89.006540000000001</v>
      </c>
      <c r="F26" s="109">
        <v>88.609840022</v>
      </c>
      <c r="G26" s="109">
        <v>3.0807159999999998</v>
      </c>
      <c r="H26" s="109">
        <v>246.09610799999999</v>
      </c>
      <c r="I26" s="109">
        <v>12.277358824</v>
      </c>
      <c r="J26" s="109">
        <v>11.946196483</v>
      </c>
      <c r="K26" s="109">
        <v>2.8241460000000001E-7</v>
      </c>
      <c r="L26" s="109">
        <v>3.0633450344000002</v>
      </c>
      <c r="N26" s="109">
        <v>0.77093476679999995</v>
      </c>
      <c r="O26" s="109">
        <v>1.5526097999999999E-6</v>
      </c>
      <c r="P26" s="109">
        <v>2.3179999999999999E-2</v>
      </c>
      <c r="Q26" s="109">
        <v>1.0925109604000001</v>
      </c>
      <c r="S26" s="109">
        <v>7.9118999999999995E-8</v>
      </c>
      <c r="T26" s="109">
        <v>5.6041115000000002E-2</v>
      </c>
      <c r="W26" s="109">
        <v>7.4895383300000007E-2</v>
      </c>
      <c r="X26" s="109">
        <v>2.8035000000000001E-2</v>
      </c>
      <c r="Y26" s="109">
        <v>85.014347020000002</v>
      </c>
      <c r="AB26" s="109">
        <v>7.0590240000000001E-7</v>
      </c>
      <c r="AC26" s="109">
        <v>5.3639999999999996E-7</v>
      </c>
      <c r="AD26" s="109">
        <v>0.25429206389999998</v>
      </c>
      <c r="AE26" s="109">
        <v>3.7654991427</v>
      </c>
      <c r="AF26" s="109">
        <v>0.15739703329999999</v>
      </c>
      <c r="AG26" s="109">
        <v>2.9644146E-6</v>
      </c>
      <c r="AI26" s="109">
        <v>4.9802115600000002E-2</v>
      </c>
      <c r="AJ26" s="109">
        <v>1.627572998</v>
      </c>
      <c r="AK26" s="109">
        <v>0.10102797719999999</v>
      </c>
      <c r="AL26" s="109">
        <v>4.2366722099999997E-2</v>
      </c>
      <c r="AM26" s="109">
        <v>1.0854770390999999</v>
      </c>
      <c r="AN26" s="109">
        <v>4.6168412999999997E-3</v>
      </c>
      <c r="AS26" s="109">
        <v>3.314042E-4</v>
      </c>
      <c r="AT26" s="109">
        <v>6.373622E-4</v>
      </c>
      <c r="AU26" s="109">
        <v>0.10217354100000001</v>
      </c>
      <c r="AW26" s="109">
        <v>0.49130478189999999</v>
      </c>
      <c r="AX26" s="109">
        <v>0.75226184689999998</v>
      </c>
      <c r="AY26" s="109">
        <v>8.2138883900000001E-2</v>
      </c>
      <c r="BD26" s="109">
        <v>3.5860180000000001E-6</v>
      </c>
      <c r="BF26" s="109" t="s">
        <v>25</v>
      </c>
      <c r="BG26" s="109">
        <v>3.3101299734894198E-4</v>
      </c>
      <c r="BH26" s="109">
        <v>6.6668073496585403E-4</v>
      </c>
      <c r="BI26" s="109">
        <v>0</v>
      </c>
      <c r="BJ26" s="109">
        <v>11.9461934198123</v>
      </c>
      <c r="BK26" s="109">
        <v>0</v>
      </c>
      <c r="BL26" s="109">
        <v>12.2773679879115</v>
      </c>
      <c r="BM26" s="109">
        <v>12.2773325393558</v>
      </c>
      <c r="BN26" s="109">
        <v>0.26809669509499101</v>
      </c>
      <c r="BO26" s="109">
        <v>1.58738060439712E-4</v>
      </c>
      <c r="BP26" s="109">
        <v>1.15783329750822E-7</v>
      </c>
      <c r="BQ26" s="109">
        <v>1.66607031641836E-7</v>
      </c>
      <c r="BR26" s="109">
        <v>3.0633533276559799</v>
      </c>
      <c r="BS26" s="109">
        <v>3.5857941942739198E-6</v>
      </c>
      <c r="BT26" s="109">
        <v>0</v>
      </c>
      <c r="BU26" s="109">
        <v>0</v>
      </c>
      <c r="BV26" s="109">
        <v>2.8034199209643201E-2</v>
      </c>
      <c r="BW26" s="109">
        <v>0.770944749936606</v>
      </c>
      <c r="BX26" s="109">
        <v>3.72636342091194E-7</v>
      </c>
      <c r="BY26" s="109">
        <v>1.17995226993391E-6</v>
      </c>
      <c r="BZ26" s="109">
        <v>2.3177642288783301E-2</v>
      </c>
      <c r="CA26" s="109">
        <v>0</v>
      </c>
      <c r="CB26" s="109">
        <v>2524.6189538783301</v>
      </c>
      <c r="CC26" s="109">
        <v>1.09249884626389</v>
      </c>
      <c r="CD26" s="109">
        <v>2.2944526199176501E-8</v>
      </c>
      <c r="CE26" s="109">
        <v>5.6175454841074498E-8</v>
      </c>
      <c r="CF26" s="109">
        <v>0</v>
      </c>
      <c r="CG26" s="109">
        <v>5.60449451679687E-2</v>
      </c>
      <c r="CH26" s="109">
        <v>0.25428805933266002</v>
      </c>
      <c r="CI26" s="109">
        <v>0</v>
      </c>
      <c r="CJ26" s="109">
        <v>0.101024238546189</v>
      </c>
      <c r="CK26" s="109">
        <v>0</v>
      </c>
      <c r="CL26" s="109">
        <v>4.2368280725541101E-2</v>
      </c>
      <c r="CM26" s="109">
        <v>1142.0217351036399</v>
      </c>
      <c r="CN26" s="109">
        <v>0</v>
      </c>
      <c r="CO26" s="109">
        <v>7.4893860766381604E-2</v>
      </c>
      <c r="CP26" s="109">
        <v>13.9308151917045</v>
      </c>
      <c r="CQ26" s="109">
        <v>311.86973398095199</v>
      </c>
      <c r="CR26" s="109">
        <v>7.0756346460507196</v>
      </c>
      <c r="CS26" s="109">
        <v>0.491303953098019</v>
      </c>
      <c r="CT26" s="109">
        <v>2.2895611652044498E-3</v>
      </c>
      <c r="CU26" s="109">
        <v>1.9036360279325499E-4</v>
      </c>
      <c r="CV26" s="109">
        <v>85.014240864087398</v>
      </c>
      <c r="CW26" s="109">
        <v>85.014240864087398</v>
      </c>
      <c r="CX26" s="109">
        <v>0</v>
      </c>
      <c r="CY26" s="109">
        <v>0.75226325116156101</v>
      </c>
      <c r="CZ26" s="109">
        <v>0</v>
      </c>
      <c r="DA26" s="109">
        <v>0</v>
      </c>
      <c r="DB26" s="109">
        <v>0</v>
      </c>
      <c r="DC26" s="109">
        <v>6.9042872410148002</v>
      </c>
      <c r="DD26" s="109">
        <v>1.88372080899375E-4</v>
      </c>
      <c r="DE26" s="109">
        <v>5.05726552946367E-3</v>
      </c>
      <c r="DF26" s="109">
        <v>4.3494870726477701E-4</v>
      </c>
      <c r="DG26" s="109">
        <v>1.8351813577164501E-7</v>
      </c>
      <c r="DH26" s="109">
        <v>5.2236236269338797E-7</v>
      </c>
      <c r="DI26" s="109">
        <v>1.7700292663569101E-7</v>
      </c>
      <c r="DJ26" s="109">
        <v>3.59385130926989E-7</v>
      </c>
      <c r="DK26" s="109">
        <v>3.7656091575907902</v>
      </c>
      <c r="DL26" s="109">
        <v>0</v>
      </c>
      <c r="DM26" s="109">
        <v>0.15739503267124</v>
      </c>
      <c r="DN26" s="109">
        <v>9.9399286804786005E-2</v>
      </c>
      <c r="DO26" s="109">
        <v>0</v>
      </c>
      <c r="DP26" s="109">
        <v>1.2155447896515E-6</v>
      </c>
      <c r="DQ26" s="109">
        <v>1.74901591185921E-6</v>
      </c>
      <c r="DR26" s="109">
        <v>662.13210491795996</v>
      </c>
      <c r="DS26" s="109">
        <v>4826.6237688012898</v>
      </c>
      <c r="DT26" s="109">
        <v>536.29035646091995</v>
      </c>
      <c r="DU26" s="109">
        <v>5362.9141252622103</v>
      </c>
      <c r="DV26" s="109">
        <v>1.3532165429322501E-6</v>
      </c>
      <c r="DW26" s="109">
        <v>26.6002316576498</v>
      </c>
      <c r="DX26" s="109">
        <v>4.6175378940260404E-3</v>
      </c>
      <c r="DY26" s="109">
        <v>0</v>
      </c>
      <c r="DZ26" s="109">
        <v>0</v>
      </c>
      <c r="EA26" s="109">
        <v>0</v>
      </c>
      <c r="EB26" s="109">
        <v>0</v>
      </c>
      <c r="EC26" s="109">
        <v>3.31444180845142E-4</v>
      </c>
      <c r="ED26" s="109">
        <v>6.3732878189123399E-4</v>
      </c>
      <c r="EE26" s="109">
        <v>0.102173395115659</v>
      </c>
      <c r="EF26" s="109">
        <v>0.70930534499578501</v>
      </c>
      <c r="EG26" s="109">
        <v>77.999940785396703</v>
      </c>
      <c r="EH26" s="109">
        <v>0.95698104014065299</v>
      </c>
      <c r="EI26" s="109">
        <v>2.5076740532526398</v>
      </c>
      <c r="EJ26" s="109">
        <v>6.0609555867876796</v>
      </c>
      <c r="EK26" s="109">
        <v>1.4177497831203001</v>
      </c>
      <c r="EL26" s="109">
        <v>0</v>
      </c>
      <c r="EM26" s="109">
        <v>0</v>
      </c>
      <c r="EN26" s="109">
        <v>0.33379299216808</v>
      </c>
      <c r="EO26" s="109">
        <v>89.013747973235795</v>
      </c>
      <c r="EP26" s="109">
        <v>88.6162487250119</v>
      </c>
      <c r="EQ26" s="109">
        <v>0.39749924822390098</v>
      </c>
      <c r="ER26" s="109">
        <v>0</v>
      </c>
      <c r="ES26" s="109">
        <v>0</v>
      </c>
      <c r="ET26" s="109">
        <v>2.6405670414524001</v>
      </c>
      <c r="EU26" s="109">
        <v>0</v>
      </c>
      <c r="EV26" s="109">
        <v>16.277622549976002</v>
      </c>
      <c r="EW26" s="109">
        <v>4.0494681895093096</v>
      </c>
      <c r="EX26" s="109">
        <v>2.1709393757612698</v>
      </c>
      <c r="EY26" s="109">
        <v>40.680763526733699</v>
      </c>
      <c r="EZ26" s="109">
        <v>4.9764356413520901E-2</v>
      </c>
      <c r="FA26" s="109">
        <v>68.098145189614002</v>
      </c>
      <c r="FB26" s="109">
        <v>2.2152613602517599</v>
      </c>
      <c r="FC26" s="109">
        <v>8.5951678808621992</v>
      </c>
      <c r="FD26" s="109">
        <v>0</v>
      </c>
      <c r="FE26" s="109">
        <v>0</v>
      </c>
      <c r="FF26" s="109">
        <v>3.0807137137408498</v>
      </c>
      <c r="FG26" s="109">
        <v>25.5946907294176</v>
      </c>
      <c r="FH26" s="109">
        <v>8.2139910589074994E-2</v>
      </c>
      <c r="FI26" s="109">
        <v>0</v>
      </c>
      <c r="FJ26" s="109">
        <v>1.4081425320083599E-4</v>
      </c>
      <c r="FK26" s="109">
        <v>1.32742871736957</v>
      </c>
      <c r="FL26" s="109">
        <v>1.62759236815383</v>
      </c>
      <c r="FM26" s="109">
        <v>0</v>
      </c>
      <c r="FN26" s="109">
        <v>0</v>
      </c>
      <c r="FO26" s="109">
        <v>0.59520126772598803</v>
      </c>
      <c r="FP26" s="109">
        <v>246.09610983426799</v>
      </c>
      <c r="FQ26" s="109">
        <v>1.0854633483501099</v>
      </c>
      <c r="FR26" s="109">
        <v>2.25964156611716</v>
      </c>
      <c r="FT26" s="45">
        <f t="shared" si="0"/>
        <v>-6.4525556918708794E-7</v>
      </c>
      <c r="FU26" s="45">
        <f t="shared" si="1"/>
        <v>-7.1750021528888646E-6</v>
      </c>
      <c r="FV26" s="45">
        <f t="shared" si="2"/>
        <v>7.7059269066528494E-8</v>
      </c>
      <c r="FW26" s="45">
        <f t="shared" si="3"/>
        <v>8.0982512473729175E-5</v>
      </c>
      <c r="FX26" s="45">
        <f t="shared" si="4"/>
        <v>7.2324958608531795E-5</v>
      </c>
      <c r="FY26" s="45">
        <f t="shared" si="5"/>
        <v>-7.4211941314851798E-7</v>
      </c>
      <c r="FZ26" s="45">
        <f t="shared" si="6"/>
        <v>7.4534620638573447E-9</v>
      </c>
      <c r="GA26" s="45">
        <f t="shared" si="7"/>
        <v>-2.1409038032240267E-6</v>
      </c>
      <c r="GB26" s="45">
        <f t="shared" si="8"/>
        <v>-2.5641531212847378E-7</v>
      </c>
      <c r="GC26" s="45">
        <f t="shared" si="9"/>
        <v>-8.5826325345749285E-5</v>
      </c>
      <c r="GD26" s="45">
        <f t="shared" si="10"/>
        <v>2.7072549407919749E-6</v>
      </c>
      <c r="GE26" s="45">
        <f t="shared" si="11"/>
        <v>0</v>
      </c>
      <c r="GF26" s="45">
        <f t="shared" si="12"/>
        <v>1.2949392135328189E-5</v>
      </c>
      <c r="GG26" s="45">
        <f t="shared" si="13"/>
        <v>-1.364668372944726E-5</v>
      </c>
      <c r="GH26" s="45">
        <f t="shared" si="14"/>
        <v>-1.0171316724323075E-4</v>
      </c>
      <c r="GI26" s="45">
        <f t="shared" si="15"/>
        <v>-1.1088342862559768E-5</v>
      </c>
      <c r="GJ26" s="45">
        <f t="shared" si="16"/>
        <v>0</v>
      </c>
      <c r="GK26" s="45">
        <f t="shared" si="17"/>
        <v>1.2399553217356634E-5</v>
      </c>
      <c r="GL26" s="45">
        <f t="shared" si="18"/>
        <v>6.8345677431610411E-5</v>
      </c>
      <c r="GM26" s="45">
        <f t="shared" si="19"/>
        <v>0</v>
      </c>
      <c r="GN26" s="45">
        <f t="shared" si="20"/>
        <v>0</v>
      </c>
      <c r="GO26" s="45">
        <f t="shared" si="21"/>
        <v>-2.0328804678181885E-5</v>
      </c>
      <c r="GP26" s="45">
        <f t="shared" si="22"/>
        <v>-2.8563950661657133E-5</v>
      </c>
      <c r="GQ26" s="45">
        <f t="shared" si="23"/>
        <v>-1.2486823262825093E-6</v>
      </c>
      <c r="GR26" s="45">
        <f t="shared" si="24"/>
        <v>0</v>
      </c>
      <c r="GS26" s="45">
        <f t="shared" si="25"/>
        <v>0</v>
      </c>
      <c r="GT26" s="45">
        <f t="shared" si="26"/>
        <v>-3.1026293389833557E-5</v>
      </c>
      <c r="GU26" s="45">
        <f t="shared" si="27"/>
        <v>-2.2264051677757765E-5</v>
      </c>
      <c r="GV26" s="45">
        <f t="shared" si="28"/>
        <v>-1.5747905296523452E-5</v>
      </c>
      <c r="GW26" s="45">
        <f t="shared" si="29"/>
        <v>2.9216549153514426E-5</v>
      </c>
      <c r="GX26" s="45">
        <f t="shared" si="30"/>
        <v>-1.2710714541723953E-5</v>
      </c>
      <c r="GY26" s="45">
        <f t="shared" si="31"/>
        <v>4.9285113732101001E-5</v>
      </c>
      <c r="GZ26" s="45">
        <f t="shared" si="32"/>
        <v>0</v>
      </c>
      <c r="HA26" s="45">
        <f t="shared" si="33"/>
        <v>-7.5818438683157693E-4</v>
      </c>
      <c r="HB26" s="45">
        <f t="shared" si="34"/>
        <v>1.1901250422454373E-5</v>
      </c>
      <c r="HC26" s="45">
        <f t="shared" si="35"/>
        <v>-3.7006123596767272E-5</v>
      </c>
      <c r="HD26" s="45">
        <f t="shared" si="36"/>
        <v>3.6788910348666154E-5</v>
      </c>
      <c r="HE26" s="45">
        <f t="shared" si="37"/>
        <v>-1.2612657289688479E-5</v>
      </c>
      <c r="HF26" s="45">
        <f t="shared" si="47"/>
        <v>1.5088108530841488E-4</v>
      </c>
      <c r="HG26" s="45">
        <f t="shared" si="48"/>
        <v>0</v>
      </c>
      <c r="HH26" s="45">
        <f t="shared" si="49"/>
        <v>0</v>
      </c>
      <c r="HI26" s="45">
        <f t="shared" si="50"/>
        <v>0</v>
      </c>
      <c r="HJ26" s="45">
        <f t="shared" si="51"/>
        <v>0</v>
      </c>
      <c r="HK26" s="45">
        <f t="shared" si="52"/>
        <v>1.2064073159602455E-4</v>
      </c>
      <c r="HL26" s="45">
        <f t="shared" si="53"/>
        <v>-5.2431896284422406E-5</v>
      </c>
      <c r="HM26" s="45">
        <f t="shared" si="54"/>
        <v>-1.4278093876588809E-6</v>
      </c>
      <c r="HN26" s="45">
        <f t="shared" si="39"/>
        <v>0</v>
      </c>
      <c r="HO26" s="45">
        <f t="shared" si="40"/>
        <v>-1.6869405947662537E-6</v>
      </c>
      <c r="HP26" s="45">
        <f t="shared" si="41"/>
        <v>1.8667191042853854E-6</v>
      </c>
      <c r="HQ26" s="45">
        <f t="shared" si="42"/>
        <v>1.2499428117901463E-5</v>
      </c>
      <c r="HR26" s="45">
        <f t="shared" si="43"/>
        <v>0</v>
      </c>
      <c r="HS26" s="45">
        <f t="shared" si="44"/>
        <v>0</v>
      </c>
      <c r="HT26" s="45">
        <f t="shared" si="45"/>
        <v>0</v>
      </c>
      <c r="HU26" s="45">
        <f t="shared" si="46"/>
        <v>0</v>
      </c>
      <c r="HV26" s="45">
        <f t="shared" si="55"/>
        <v>-6.2410653287384035E-5</v>
      </c>
    </row>
    <row r="27" spans="1:230" x14ac:dyDescent="0.25">
      <c r="A27" s="22" t="s">
        <v>26</v>
      </c>
      <c r="B27" s="109">
        <v>827.069208</v>
      </c>
      <c r="D27" s="109">
        <v>1352.2751040000001</v>
      </c>
      <c r="E27" s="109">
        <v>67.829612220000001</v>
      </c>
      <c r="F27" s="109">
        <v>52.111282031999998</v>
      </c>
      <c r="G27" s="109">
        <v>97.756271999999996</v>
      </c>
      <c r="H27" s="109">
        <v>1170.0218239999999</v>
      </c>
      <c r="I27" s="109">
        <v>21.821395178</v>
      </c>
      <c r="J27" s="109">
        <v>18.475656534999999</v>
      </c>
      <c r="K27" s="109">
        <v>1.1776752E-6</v>
      </c>
      <c r="L27" s="109">
        <v>9.7167507992999997</v>
      </c>
      <c r="N27" s="109">
        <v>3.8520683560000002</v>
      </c>
      <c r="O27" s="109">
        <v>6.4744175999999997E-6</v>
      </c>
      <c r="Q27" s="109">
        <v>5.5524620000000002E-3</v>
      </c>
      <c r="S27" s="109">
        <v>3.2992799999999999E-7</v>
      </c>
      <c r="T27" s="109">
        <v>4.9752889000000003E-3</v>
      </c>
      <c r="W27" s="109">
        <v>5.1634360000000004E-3</v>
      </c>
      <c r="Y27" s="109">
        <v>160.07340207999999</v>
      </c>
      <c r="AA27" s="109">
        <v>1.7599999999999999E-8</v>
      </c>
      <c r="AB27" s="109">
        <v>2.9436287999999999E-6</v>
      </c>
      <c r="AC27" s="109">
        <v>2.2367999999999999E-6</v>
      </c>
      <c r="AD27" s="109">
        <v>0.25285117810000002</v>
      </c>
      <c r="AE27" s="109">
        <v>18.425719215000001</v>
      </c>
      <c r="AF27" s="109">
        <v>7.6324872899999993E-2</v>
      </c>
      <c r="AG27" s="109">
        <v>1.2361700000000001E-5</v>
      </c>
      <c r="AI27" s="109">
        <v>5.2582169000000003E-3</v>
      </c>
      <c r="AJ27" s="109">
        <v>5.0966789102999996</v>
      </c>
      <c r="AK27" s="109">
        <v>0.14468968260000001</v>
      </c>
      <c r="AL27" s="109">
        <v>1.2325251000000001E-2</v>
      </c>
      <c r="AM27" s="109">
        <v>2.0439209933</v>
      </c>
      <c r="AN27" s="109">
        <v>7.4617948999999998E-3</v>
      </c>
      <c r="AS27" s="109">
        <v>1.0640419999999999E-4</v>
      </c>
      <c r="AT27" s="109">
        <v>4.3805789999999998E-4</v>
      </c>
      <c r="AU27" s="109">
        <v>0.14210235030000001</v>
      </c>
      <c r="AW27" s="109">
        <v>0.45678796290000001</v>
      </c>
      <c r="AX27" s="109">
        <v>0.76417054659999994</v>
      </c>
      <c r="AY27" s="109">
        <v>6.4606608999999999E-3</v>
      </c>
      <c r="BF27" s="109" t="s">
        <v>26</v>
      </c>
      <c r="BG27" s="109">
        <v>0.66891002609684203</v>
      </c>
      <c r="BH27" s="109">
        <v>1.3470313693298199</v>
      </c>
      <c r="BI27" s="109">
        <v>0</v>
      </c>
      <c r="BJ27" s="109">
        <v>18.475702104286398</v>
      </c>
      <c r="BK27" s="109">
        <v>0</v>
      </c>
      <c r="BL27" s="109">
        <v>21.874616068061599</v>
      </c>
      <c r="BM27" s="109">
        <v>21.821443234516099</v>
      </c>
      <c r="BN27" s="109">
        <v>2.1320682069644001</v>
      </c>
      <c r="BO27" s="109">
        <v>0.32071035952930299</v>
      </c>
      <c r="BP27" s="109">
        <v>4.8284352144270205E-7</v>
      </c>
      <c r="BQ27" s="109">
        <v>6.9478992708213E-7</v>
      </c>
      <c r="BR27" s="109">
        <v>9.7168302819145698</v>
      </c>
      <c r="BS27" s="109">
        <v>0</v>
      </c>
      <c r="BT27" s="109">
        <v>0</v>
      </c>
      <c r="BU27" s="109">
        <v>0</v>
      </c>
      <c r="BV27" s="109">
        <v>0</v>
      </c>
      <c r="BW27" s="109">
        <v>3.8520260418650301</v>
      </c>
      <c r="BX27" s="109">
        <v>1.5539504070283299E-6</v>
      </c>
      <c r="BY27" s="109">
        <v>4.9204076346059402E-6</v>
      </c>
      <c r="BZ27" s="109">
        <v>0</v>
      </c>
      <c r="CA27" s="109">
        <v>0</v>
      </c>
      <c r="CB27" s="109">
        <v>6149.4883672155102</v>
      </c>
      <c r="CC27" s="109">
        <v>5.55236082430818E-3</v>
      </c>
      <c r="CD27" s="109">
        <v>9.5673131720652202E-8</v>
      </c>
      <c r="CE27" s="109">
        <v>2.3425208750144599E-7</v>
      </c>
      <c r="CF27" s="109">
        <v>0</v>
      </c>
      <c r="CG27" s="109">
        <v>4.9769490236280297E-3</v>
      </c>
      <c r="CH27" s="109">
        <v>0.25284781480862401</v>
      </c>
      <c r="CI27" s="109">
        <v>0</v>
      </c>
      <c r="CJ27" s="109">
        <v>0.144694070387241</v>
      </c>
      <c r="CK27" s="109">
        <v>0</v>
      </c>
      <c r="CL27" s="109">
        <v>1.23247406434465E-2</v>
      </c>
      <c r="CM27" s="109">
        <v>827.053145190892</v>
      </c>
      <c r="CN27" s="109">
        <v>0</v>
      </c>
      <c r="CO27" s="109">
        <v>5.1613156963574297E-3</v>
      </c>
      <c r="CP27" s="109">
        <v>38.506032164452002</v>
      </c>
      <c r="CQ27" s="109">
        <v>897.73435768977504</v>
      </c>
      <c r="CR27" s="109">
        <v>23.0800910473999</v>
      </c>
      <c r="CS27" s="109">
        <v>0.45678397541009302</v>
      </c>
      <c r="CT27" s="109">
        <v>1.24623450874157</v>
      </c>
      <c r="CU27" s="109">
        <v>0.38484629989018099</v>
      </c>
      <c r="CV27" s="109">
        <v>160.07410433894</v>
      </c>
      <c r="CW27" s="109">
        <v>160.07410433894</v>
      </c>
      <c r="CX27" s="109">
        <v>0</v>
      </c>
      <c r="CY27" s="109">
        <v>0.76418110248234905</v>
      </c>
      <c r="CZ27" s="109">
        <v>7.0400537329210599E-9</v>
      </c>
      <c r="DA27" s="109">
        <v>8.8000588744301796E-9</v>
      </c>
      <c r="DB27" s="109">
        <v>0</v>
      </c>
      <c r="DC27" s="109">
        <v>21.982991454730801</v>
      </c>
      <c r="DD27" s="109">
        <v>0.38245401908175097</v>
      </c>
      <c r="DE27" s="109">
        <v>10.172564897114601</v>
      </c>
      <c r="DF27" s="109">
        <v>0.87878246230603196</v>
      </c>
      <c r="DG27" s="109">
        <v>7.6524093762573103E-7</v>
      </c>
      <c r="DH27" s="109">
        <v>2.1781777696941502E-6</v>
      </c>
      <c r="DI27" s="109">
        <v>7.3819187927490503E-7</v>
      </c>
      <c r="DJ27" s="109">
        <v>1.49854550064209E-6</v>
      </c>
      <c r="DK27" s="109">
        <v>18.517441487508801</v>
      </c>
      <c r="DL27" s="109">
        <v>0</v>
      </c>
      <c r="DM27" s="109">
        <v>7.6319508020049706E-2</v>
      </c>
      <c r="DN27" s="109">
        <v>0</v>
      </c>
      <c r="DO27" s="109">
        <v>0</v>
      </c>
      <c r="DP27" s="109">
        <v>5.0682650176094299E-6</v>
      </c>
      <c r="DQ27" s="109">
        <v>7.2938628835353103E-6</v>
      </c>
      <c r="DR27" s="109">
        <v>2283.19044009766</v>
      </c>
      <c r="DS27" s="109">
        <v>1217.0375302259099</v>
      </c>
      <c r="DT27" s="109">
        <v>135.22666642702401</v>
      </c>
      <c r="DU27" s="109">
        <v>1352.26419665294</v>
      </c>
      <c r="DV27" s="109">
        <v>2.7346283162455599E-3</v>
      </c>
      <c r="DW27" s="109">
        <v>67.257439169667606</v>
      </c>
      <c r="DX27" s="109">
        <v>7.4609693855023102E-3</v>
      </c>
      <c r="DY27" s="109">
        <v>0</v>
      </c>
      <c r="DZ27" s="109">
        <v>0</v>
      </c>
      <c r="EA27" s="109">
        <v>0</v>
      </c>
      <c r="EB27" s="109">
        <v>0</v>
      </c>
      <c r="EC27" s="109">
        <v>1.06401740354435E-4</v>
      </c>
      <c r="ED27" s="109">
        <v>4.3808975685125502E-4</v>
      </c>
      <c r="EE27" s="109">
        <v>0.142108654684793</v>
      </c>
      <c r="EF27" s="109">
        <v>0.55454580686409005</v>
      </c>
      <c r="EG27" s="109">
        <v>539.63846773041996</v>
      </c>
      <c r="EH27" s="109">
        <v>0.69687136416497197</v>
      </c>
      <c r="EI27" s="109">
        <v>1.38224779951167</v>
      </c>
      <c r="EJ27" s="109">
        <v>3.6475298742814202</v>
      </c>
      <c r="EK27" s="109">
        <v>0.89444080942696202</v>
      </c>
      <c r="EL27" s="109">
        <v>4.8334209670574503E-3</v>
      </c>
      <c r="EM27" s="109">
        <v>1.7599673715945401E-9</v>
      </c>
      <c r="EN27" s="109">
        <v>0.23011815925086901</v>
      </c>
      <c r="EO27" s="109">
        <v>67.959390872499597</v>
      </c>
      <c r="EP27" s="109">
        <v>52.113715556218999</v>
      </c>
      <c r="EQ27" s="109">
        <v>15.8456753162805</v>
      </c>
      <c r="ER27" s="109">
        <v>1.82494701742201E-2</v>
      </c>
      <c r="ES27" s="109">
        <v>3.6201238239278598E-3</v>
      </c>
      <c r="ET27" s="109">
        <v>3.2738728649614002</v>
      </c>
      <c r="EU27" s="109">
        <v>4.9469186439370398E-3</v>
      </c>
      <c r="EV27" s="109">
        <v>9.0054452564802094</v>
      </c>
      <c r="EW27" s="109">
        <v>2.2249063873410599</v>
      </c>
      <c r="EX27" s="109">
        <v>1.195872711189</v>
      </c>
      <c r="EY27" s="109">
        <v>22.533657170257399</v>
      </c>
      <c r="EZ27" s="109">
        <v>5.2556242111586699E-3</v>
      </c>
      <c r="FA27" s="109">
        <v>310.14265528358698</v>
      </c>
      <c r="FB27" s="109">
        <v>1.6915675523735401</v>
      </c>
      <c r="FC27" s="109">
        <v>4.7402426462077702</v>
      </c>
      <c r="FD27" s="109">
        <v>1.07472202994979E-2</v>
      </c>
      <c r="FE27" s="109">
        <v>0</v>
      </c>
      <c r="FF27" s="109">
        <v>97.756415453958795</v>
      </c>
      <c r="FG27" s="109">
        <v>284.43662149878702</v>
      </c>
      <c r="FH27" s="109">
        <v>6.4616086575505997E-3</v>
      </c>
      <c r="FI27" s="109">
        <v>0</v>
      </c>
      <c r="FJ27" s="109">
        <v>0.28450395099214998</v>
      </c>
      <c r="FK27" s="109">
        <v>17.312357006390201</v>
      </c>
      <c r="FL27" s="109">
        <v>5.0966628621726899</v>
      </c>
      <c r="FM27" s="109">
        <v>0</v>
      </c>
      <c r="FN27" s="109">
        <v>0</v>
      </c>
      <c r="FO27" s="109">
        <v>22.757573260296699</v>
      </c>
      <c r="FP27" s="109">
        <v>1170.0055556474099</v>
      </c>
      <c r="FQ27" s="109">
        <v>2.0438846256335799</v>
      </c>
      <c r="FR27" s="109">
        <v>11.854894031727801</v>
      </c>
      <c r="FT27" s="45">
        <f t="shared" si="0"/>
        <v>-1.9421360331924071E-5</v>
      </c>
      <c r="FU27" s="45">
        <f t="shared" si="1"/>
        <v>0</v>
      </c>
      <c r="FV27" s="45">
        <f t="shared" si="2"/>
        <v>-8.0659231452384539E-6</v>
      </c>
      <c r="FW27" s="45">
        <f t="shared" si="3"/>
        <v>1.9133037658931146E-3</v>
      </c>
      <c r="FX27" s="45">
        <f t="shared" si="4"/>
        <v>4.6698605831769882E-5</v>
      </c>
      <c r="FY27" s="45">
        <f t="shared" si="5"/>
        <v>1.4674655228157662E-6</v>
      </c>
      <c r="FZ27" s="45">
        <f t="shared" si="6"/>
        <v>-1.3904315506196926E-5</v>
      </c>
      <c r="GA27" s="45">
        <f t="shared" si="7"/>
        <v>2.2022659737310434E-6</v>
      </c>
      <c r="GB27" s="45">
        <f t="shared" si="8"/>
        <v>2.466450180706786E-6</v>
      </c>
      <c r="GC27" s="45">
        <f t="shared" si="9"/>
        <v>-3.5452453416746578E-5</v>
      </c>
      <c r="GD27" s="45">
        <f t="shared" si="10"/>
        <v>8.1799581168379423E-6</v>
      </c>
      <c r="GE27" s="45">
        <f t="shared" si="11"/>
        <v>0</v>
      </c>
      <c r="GF27" s="45">
        <f t="shared" si="12"/>
        <v>-1.0984782994368524E-5</v>
      </c>
      <c r="GG27" s="45">
        <f t="shared" si="13"/>
        <v>-9.1990306169947229E-6</v>
      </c>
      <c r="GH27" s="45">
        <f t="shared" si="14"/>
        <v>0</v>
      </c>
      <c r="GI27" s="45">
        <f t="shared" si="15"/>
        <v>-1.8221771138679415E-5</v>
      </c>
      <c r="GJ27" s="45">
        <f t="shared" si="16"/>
        <v>0</v>
      </c>
      <c r="GK27" s="45">
        <f t="shared" si="17"/>
        <v>-8.4284386344803878E-6</v>
      </c>
      <c r="GL27" s="45">
        <f t="shared" si="18"/>
        <v>3.3367381500788246E-4</v>
      </c>
      <c r="GM27" s="45">
        <f t="shared" si="19"/>
        <v>0</v>
      </c>
      <c r="GN27" s="45">
        <f t="shared" si="20"/>
        <v>0</v>
      </c>
      <c r="GO27" s="45">
        <f t="shared" si="21"/>
        <v>-4.1063811821637929E-4</v>
      </c>
      <c r="GP27" s="45">
        <f t="shared" si="22"/>
        <v>0</v>
      </c>
      <c r="GQ27" s="45">
        <f t="shared" si="23"/>
        <v>4.3871057332713303E-6</v>
      </c>
      <c r="GR27" s="45">
        <f t="shared" si="24"/>
        <v>0</v>
      </c>
      <c r="GS27" s="45">
        <f t="shared" si="25"/>
        <v>4.5442582831895171E-6</v>
      </c>
      <c r="GT27" s="45">
        <f t="shared" si="26"/>
        <v>-7.1372001836289117E-5</v>
      </c>
      <c r="GU27" s="45">
        <f t="shared" si="27"/>
        <v>-2.7995387609595179E-5</v>
      </c>
      <c r="GV27" s="45">
        <f t="shared" si="28"/>
        <v>-1.3301466108584755E-5</v>
      </c>
      <c r="GW27" s="45">
        <f t="shared" si="29"/>
        <v>4.9779480213793257E-3</v>
      </c>
      <c r="GX27" s="45">
        <f t="shared" si="30"/>
        <v>-7.0290060716065808E-5</v>
      </c>
      <c r="GY27" s="45">
        <f t="shared" si="31"/>
        <v>3.4615072744078962E-5</v>
      </c>
      <c r="GZ27" s="45">
        <f t="shared" si="32"/>
        <v>0</v>
      </c>
      <c r="HA27" s="45">
        <f t="shared" si="33"/>
        <v>-4.9307377208619447E-4</v>
      </c>
      <c r="HB27" s="45">
        <f t="shared" si="34"/>
        <v>-3.1487420714844362E-6</v>
      </c>
      <c r="HC27" s="45">
        <f t="shared" si="35"/>
        <v>3.0325501875067385E-5</v>
      </c>
      <c r="HD27" s="45">
        <f t="shared" si="36"/>
        <v>-4.1407396368699268E-5</v>
      </c>
      <c r="HE27" s="45">
        <f t="shared" si="37"/>
        <v>-1.7793088157192274E-5</v>
      </c>
      <c r="HF27" s="45">
        <f t="shared" si="47"/>
        <v>-1.1063216139719262E-4</v>
      </c>
      <c r="HG27" s="45">
        <f t="shared" si="48"/>
        <v>0</v>
      </c>
      <c r="HH27" s="45">
        <f t="shared" si="49"/>
        <v>0</v>
      </c>
      <c r="HI27" s="45">
        <f t="shared" si="50"/>
        <v>0</v>
      </c>
      <c r="HJ27" s="45">
        <f t="shared" si="51"/>
        <v>0</v>
      </c>
      <c r="HK27" s="45">
        <f t="shared" si="52"/>
        <v>-2.3116057119880003E-5</v>
      </c>
      <c r="HL27" s="45">
        <f t="shared" si="53"/>
        <v>7.2722923739173287E-5</v>
      </c>
      <c r="HM27" s="45">
        <f t="shared" si="54"/>
        <v>4.4365098674851276E-5</v>
      </c>
      <c r="HN27" s="45">
        <f t="shared" si="39"/>
        <v>0</v>
      </c>
      <c r="HO27" s="45">
        <f t="shared" si="40"/>
        <v>-8.7294110853351931E-6</v>
      </c>
      <c r="HP27" s="45">
        <f t="shared" si="41"/>
        <v>1.3813516362377257E-5</v>
      </c>
      <c r="HQ27" s="45">
        <f t="shared" si="42"/>
        <v>1.466966871144377E-4</v>
      </c>
      <c r="HR27" s="45">
        <f t="shared" si="43"/>
        <v>0</v>
      </c>
      <c r="HS27" s="45">
        <f t="shared" si="44"/>
        <v>0</v>
      </c>
      <c r="HT27" s="45">
        <f t="shared" si="45"/>
        <v>0</v>
      </c>
      <c r="HU27" s="45">
        <f t="shared" si="46"/>
        <v>0</v>
      </c>
      <c r="HV27" s="45">
        <f t="shared" si="55"/>
        <v>0</v>
      </c>
    </row>
    <row r="28" spans="1:230" x14ac:dyDescent="0.25">
      <c r="A28" s="22" t="s">
        <v>27</v>
      </c>
      <c r="B28" s="109">
        <v>1187.0550972000001</v>
      </c>
      <c r="C28" s="109">
        <v>1.0000336E-2</v>
      </c>
      <c r="D28" s="109">
        <v>5045.8806335999998</v>
      </c>
      <c r="E28" s="109">
        <v>102.46868714</v>
      </c>
      <c r="F28" s="109">
        <v>102.40843111</v>
      </c>
      <c r="G28" s="109">
        <v>3.6267662380000001</v>
      </c>
      <c r="H28" s="109">
        <v>401.11414489999999</v>
      </c>
      <c r="I28" s="109">
        <v>33.243942996999998</v>
      </c>
      <c r="J28" s="109">
        <v>25.840842261999999</v>
      </c>
      <c r="K28" s="109">
        <v>6.1142529999999996E-4</v>
      </c>
      <c r="L28" s="109">
        <v>5.5568782790000002</v>
      </c>
      <c r="M28" s="109">
        <v>4.6700000000000004E-10</v>
      </c>
      <c r="N28" s="109">
        <v>2.0105812013</v>
      </c>
      <c r="O28" s="109">
        <v>3.3613877000000002E-3</v>
      </c>
      <c r="P28" s="109">
        <v>1.11E-5</v>
      </c>
      <c r="Q28" s="109">
        <v>6.7774167100000005E-2</v>
      </c>
      <c r="S28" s="109">
        <v>1.713087E-4</v>
      </c>
      <c r="T28" s="109">
        <v>6.0721391899999998E-2</v>
      </c>
      <c r="W28" s="109">
        <v>6.3025661799999994E-2</v>
      </c>
      <c r="X28" s="109">
        <v>1.0138400000000001E-2</v>
      </c>
      <c r="Y28" s="109">
        <v>205.68895953000001</v>
      </c>
      <c r="AA28" s="109">
        <v>2.03E-8</v>
      </c>
      <c r="AB28" s="109">
        <v>1.3625562000000001E-3</v>
      </c>
      <c r="AC28" s="109">
        <v>1.1613017E-3</v>
      </c>
      <c r="AD28" s="109">
        <v>0.41423845269999998</v>
      </c>
      <c r="AE28" s="109">
        <v>11.103638985</v>
      </c>
      <c r="AF28" s="109">
        <v>0.46341640290000002</v>
      </c>
      <c r="AG28" s="109">
        <v>6.4179336E-3</v>
      </c>
      <c r="AI28" s="109">
        <v>6.4174413900000005E-2</v>
      </c>
      <c r="AJ28" s="109">
        <v>4.4973577766000004</v>
      </c>
      <c r="AK28" s="109">
        <v>0.12509981840000001</v>
      </c>
      <c r="AL28" s="109">
        <v>5.2328068700000001E-2</v>
      </c>
      <c r="AM28" s="109">
        <v>1.8041706631000001</v>
      </c>
      <c r="AN28" s="109">
        <v>1.72993096E-2</v>
      </c>
      <c r="AS28" s="109">
        <v>4.7813439999999999E-4</v>
      </c>
      <c r="AT28" s="109">
        <v>1.3375563E-3</v>
      </c>
      <c r="AU28" s="109">
        <v>9.3618311199999998E-2</v>
      </c>
      <c r="AW28" s="109">
        <v>0.68600573129999998</v>
      </c>
      <c r="AX28" s="109">
        <v>10.222725815</v>
      </c>
      <c r="AY28" s="109">
        <v>7.8859757399999994E-2</v>
      </c>
      <c r="BD28" s="109">
        <v>3.1625177E-6</v>
      </c>
      <c r="BF28" s="109" t="s">
        <v>27</v>
      </c>
      <c r="BG28" s="109">
        <v>1.42359750392699E-2</v>
      </c>
      <c r="BH28" s="109">
        <v>10.7561026617277</v>
      </c>
      <c r="BI28" s="109">
        <v>0</v>
      </c>
      <c r="BJ28" s="109">
        <v>25.840758331828098</v>
      </c>
      <c r="BK28" s="109">
        <v>0</v>
      </c>
      <c r="BL28" s="109">
        <v>33.2449742189361</v>
      </c>
      <c r="BM28" s="109">
        <v>33.243910762265202</v>
      </c>
      <c r="BN28" s="109">
        <v>0.40041679872352098</v>
      </c>
      <c r="BO28" s="109">
        <v>6.8242018386547197E-3</v>
      </c>
      <c r="BP28" s="109">
        <v>2.5068716941002099E-4</v>
      </c>
      <c r="BQ28" s="109">
        <v>3.6075489516151698E-4</v>
      </c>
      <c r="BR28" s="109">
        <v>5.5568929980758401</v>
      </c>
      <c r="BS28" s="109">
        <v>3.1624288256178202E-6</v>
      </c>
      <c r="BT28" s="109">
        <v>1.4943038079333301E-10</v>
      </c>
      <c r="BU28" s="109">
        <v>3.1756973494932198E-10</v>
      </c>
      <c r="BV28" s="109">
        <v>1.0138667537459199E-2</v>
      </c>
      <c r="BW28" s="109">
        <v>2.0105929714064001</v>
      </c>
      <c r="BX28" s="109">
        <v>8.0673346842859996E-4</v>
      </c>
      <c r="BY28" s="109">
        <v>2.5546535620332E-3</v>
      </c>
      <c r="BZ28" s="109">
        <v>1.11029880550274E-5</v>
      </c>
      <c r="CA28" s="109">
        <v>0</v>
      </c>
      <c r="CB28" s="109">
        <v>4182.9583530551899</v>
      </c>
      <c r="CC28" s="109">
        <v>6.7773384278661905E-2</v>
      </c>
      <c r="CD28" s="109">
        <v>4.9680639258831402E-5</v>
      </c>
      <c r="CE28" s="109">
        <v>1.21628546046186E-4</v>
      </c>
      <c r="CF28" s="109">
        <v>0</v>
      </c>
      <c r="CG28" s="109">
        <v>6.0722361530948302E-2</v>
      </c>
      <c r="CH28" s="109">
        <v>0.41423925507002501</v>
      </c>
      <c r="CI28" s="109">
        <v>0</v>
      </c>
      <c r="CJ28" s="109">
        <v>0.125099469026314</v>
      </c>
      <c r="CK28" s="109">
        <v>0</v>
      </c>
      <c r="CL28" s="109">
        <v>5.23278669042146E-2</v>
      </c>
      <c r="CM28" s="109">
        <v>1187.05398449173</v>
      </c>
      <c r="CN28" s="109">
        <v>0</v>
      </c>
      <c r="CO28" s="109">
        <v>6.3025201052801294E-2</v>
      </c>
      <c r="CP28" s="109">
        <v>19.237577701671601</v>
      </c>
      <c r="CQ28" s="109">
        <v>427.46692489477198</v>
      </c>
      <c r="CR28" s="109">
        <v>9.7589833526364504</v>
      </c>
      <c r="CS28" s="109">
        <v>0.68600719096943097</v>
      </c>
      <c r="CT28" s="109">
        <v>5.1676477463802897E-2</v>
      </c>
      <c r="CU28" s="109">
        <v>8.1904495637604106E-3</v>
      </c>
      <c r="CV28" s="109">
        <v>205.68842617993201</v>
      </c>
      <c r="CW28" s="109">
        <v>205.68842617993201</v>
      </c>
      <c r="CX28" s="109">
        <v>0</v>
      </c>
      <c r="CY28" s="109">
        <v>10.222760117683601</v>
      </c>
      <c r="CZ28" s="109">
        <v>6.2660204633013202E-9</v>
      </c>
      <c r="DA28" s="109">
        <v>1.25175138312472E-8</v>
      </c>
      <c r="DB28" s="109">
        <v>0</v>
      </c>
      <c r="DC28" s="109">
        <v>9.7923440484790003</v>
      </c>
      <c r="DD28" s="109">
        <v>8.6754515808131292E-3</v>
      </c>
      <c r="DE28" s="109">
        <v>2.0653156454480501</v>
      </c>
      <c r="DF28" s="109">
        <v>0.46519080335764201</v>
      </c>
      <c r="DG28" s="109">
        <v>3.5426620124699899E-4</v>
      </c>
      <c r="DH28" s="109">
        <v>1.00829461780584E-3</v>
      </c>
      <c r="DI28" s="109">
        <v>3.8323137039557699E-4</v>
      </c>
      <c r="DJ28" s="109">
        <v>7.7807403926343605E-4</v>
      </c>
      <c r="DK28" s="109">
        <v>11.105529861217899</v>
      </c>
      <c r="DL28" s="109">
        <v>0</v>
      </c>
      <c r="DM28" s="109">
        <v>0.46341689717801698</v>
      </c>
      <c r="DN28" s="109">
        <v>1.0000181652573501E-2</v>
      </c>
      <c r="DO28" s="109">
        <v>0</v>
      </c>
      <c r="DP28" s="109">
        <v>2.6313466931309399E-3</v>
      </c>
      <c r="DQ28" s="109">
        <v>3.7865780240910201E-3</v>
      </c>
      <c r="DR28" s="109">
        <v>1095.32564306067</v>
      </c>
      <c r="DS28" s="109">
        <v>4541.2907102606396</v>
      </c>
      <c r="DT28" s="109">
        <v>504.58828194348899</v>
      </c>
      <c r="DU28" s="109">
        <v>5045.8789922041296</v>
      </c>
      <c r="DV28" s="109">
        <v>5.8184689892358902E-5</v>
      </c>
      <c r="DW28" s="109">
        <v>38.067217339475697</v>
      </c>
      <c r="DX28" s="109">
        <v>1.7299312644314301E-2</v>
      </c>
      <c r="DY28" s="109">
        <v>0</v>
      </c>
      <c r="DZ28" s="109">
        <v>0</v>
      </c>
      <c r="EA28" s="109">
        <v>0</v>
      </c>
      <c r="EB28" s="109">
        <v>0</v>
      </c>
      <c r="EC28" s="109">
        <v>4.7817671319521298E-4</v>
      </c>
      <c r="ED28" s="109">
        <v>1.3375790519023099E-3</v>
      </c>
      <c r="EE28" s="109">
        <v>9.3617063378024307E-2</v>
      </c>
      <c r="EF28" s="109">
        <v>0.74872089206755998</v>
      </c>
      <c r="EG28" s="109">
        <v>118.111846964086</v>
      </c>
      <c r="EH28" s="109">
        <v>1.0101811642057501</v>
      </c>
      <c r="EI28" s="109">
        <v>2.64702625139866</v>
      </c>
      <c r="EJ28" s="109">
        <v>6.4872149936798804</v>
      </c>
      <c r="EK28" s="109">
        <v>1.4965501238943499</v>
      </c>
      <c r="EL28" s="109">
        <v>0.20999438537894599</v>
      </c>
      <c r="EM28" s="109">
        <v>1.51482332710526E-9</v>
      </c>
      <c r="EN28" s="109">
        <v>0.35234485798434501</v>
      </c>
      <c r="EO28" s="109">
        <v>102.475414473705</v>
      </c>
      <c r="EP28" s="109">
        <v>102.41515664522601</v>
      </c>
      <c r="EQ28" s="109">
        <v>6.0257828479307003E-2</v>
      </c>
      <c r="ER28" s="109">
        <v>0</v>
      </c>
      <c r="ES28" s="109">
        <v>0</v>
      </c>
      <c r="ET28" s="109">
        <v>9.5461727681839701</v>
      </c>
      <c r="EU28" s="109">
        <v>0</v>
      </c>
      <c r="EV28" s="109">
        <v>17.443365917002499</v>
      </c>
      <c r="EW28" s="109">
        <v>4.2745312971331204</v>
      </c>
      <c r="EX28" s="109">
        <v>2.3179229223913498</v>
      </c>
      <c r="EY28" s="109">
        <v>43.596214946954603</v>
      </c>
      <c r="EZ28" s="109">
        <v>6.4126337596779895E-2</v>
      </c>
      <c r="FA28" s="109">
        <v>91.666963604698097</v>
      </c>
      <c r="FB28" s="109">
        <v>2.3383670590414201</v>
      </c>
      <c r="FC28" s="109">
        <v>9.9465490127890099</v>
      </c>
      <c r="FD28" s="109">
        <v>5.3120730611727502E-8</v>
      </c>
      <c r="FE28" s="109">
        <v>0</v>
      </c>
      <c r="FF28" s="109">
        <v>3.6267574265447502</v>
      </c>
      <c r="FG28" s="109">
        <v>38.2452024015208</v>
      </c>
      <c r="FH28" s="109">
        <v>7.8859282364034E-2</v>
      </c>
      <c r="FI28" s="109">
        <v>0</v>
      </c>
      <c r="FJ28" s="109">
        <v>6.05682171221965E-3</v>
      </c>
      <c r="FK28" s="109">
        <v>24.8733613921172</v>
      </c>
      <c r="FL28" s="109">
        <v>4.49735996966972</v>
      </c>
      <c r="FM28" s="109">
        <v>0</v>
      </c>
      <c r="FN28" s="109">
        <v>0</v>
      </c>
      <c r="FO28" s="109">
        <v>6.7920976755468798</v>
      </c>
      <c r="FP28" s="109">
        <v>401.114116800874</v>
      </c>
      <c r="FQ28" s="109">
        <v>1.80417273320353</v>
      </c>
      <c r="FR28" s="109">
        <v>10.7956306772411</v>
      </c>
      <c r="FT28" s="45">
        <f t="shared" si="0"/>
        <v>-9.3736868042726937E-7</v>
      </c>
      <c r="FU28" s="45">
        <f t="shared" si="1"/>
        <v>-1.5434224060021735E-5</v>
      </c>
      <c r="FV28" s="45">
        <f t="shared" si="2"/>
        <v>-3.2529423292495248E-7</v>
      </c>
      <c r="FW28" s="45">
        <f t="shared" si="3"/>
        <v>6.5652580244438517E-5</v>
      </c>
      <c r="FX28" s="45">
        <f t="shared" si="4"/>
        <v>6.5673647697877448E-5</v>
      </c>
      <c r="FY28" s="45">
        <f t="shared" si="5"/>
        <v>-2.4295625004907742E-6</v>
      </c>
      <c r="FZ28" s="45">
        <f t="shared" si="6"/>
        <v>-7.0052692834434874E-8</v>
      </c>
      <c r="GA28" s="45">
        <f t="shared" si="7"/>
        <v>-9.6964234353867481E-7</v>
      </c>
      <c r="GB28" s="45">
        <f t="shared" si="8"/>
        <v>-3.2479657996237553E-6</v>
      </c>
      <c r="GC28" s="45">
        <f t="shared" si="9"/>
        <v>2.7418838471454557E-5</v>
      </c>
      <c r="GD28" s="45">
        <f t="shared" si="10"/>
        <v>2.6488029971012091E-6</v>
      </c>
      <c r="GE28" s="45">
        <f t="shared" si="11"/>
        <v>2.4784294421876618E-7</v>
      </c>
      <c r="GF28" s="45">
        <f t="shared" si="12"/>
        <v>5.8540815922173102E-6</v>
      </c>
      <c r="GG28" s="45">
        <f t="shared" si="13"/>
        <v>-1.9918505683105797E-7</v>
      </c>
      <c r="GH28" s="45">
        <f t="shared" si="14"/>
        <v>2.6919414661253819E-4</v>
      </c>
      <c r="GI28" s="45">
        <f t="shared" si="15"/>
        <v>-1.1550438339499444E-5</v>
      </c>
      <c r="GJ28" s="45">
        <f t="shared" si="16"/>
        <v>0</v>
      </c>
      <c r="GK28" s="45">
        <f t="shared" si="17"/>
        <v>2.8329268588872452E-6</v>
      </c>
      <c r="GL28" s="45">
        <f t="shared" si="18"/>
        <v>1.5968523084926025E-5</v>
      </c>
      <c r="GM28" s="45">
        <f t="shared" si="19"/>
        <v>0</v>
      </c>
      <c r="GN28" s="45">
        <f t="shared" si="20"/>
        <v>0</v>
      </c>
      <c r="GO28" s="45">
        <f t="shared" si="21"/>
        <v>-7.3104698235708952E-6</v>
      </c>
      <c r="GP28" s="45">
        <f t="shared" si="22"/>
        <v>2.6388528682893706E-5</v>
      </c>
      <c r="GQ28" s="45">
        <f t="shared" si="23"/>
        <v>-2.5929931738456655E-6</v>
      </c>
      <c r="GR28" s="45">
        <f t="shared" si="24"/>
        <v>0</v>
      </c>
      <c r="GS28" s="45">
        <f t="shared" si="25"/>
        <v>-8.090533725232543E-5</v>
      </c>
      <c r="GT28" s="45">
        <f t="shared" si="26"/>
        <v>3.3899906946967622E-6</v>
      </c>
      <c r="GU28" s="45">
        <f t="shared" si="27"/>
        <v>3.1943972982356467E-6</v>
      </c>
      <c r="GV28" s="45">
        <f t="shared" si="28"/>
        <v>1.9369762024813198E-6</v>
      </c>
      <c r="GW28" s="45">
        <f t="shared" si="29"/>
        <v>1.7029338043626224E-4</v>
      </c>
      <c r="GX28" s="45">
        <f t="shared" si="30"/>
        <v>1.0665958603692245E-6</v>
      </c>
      <c r="GY28" s="45">
        <f t="shared" si="31"/>
        <v>-1.384055771476034E-6</v>
      </c>
      <c r="GZ28" s="45">
        <f t="shared" si="32"/>
        <v>0</v>
      </c>
      <c r="HA28" s="45">
        <f t="shared" si="33"/>
        <v>-7.4915063961510998E-4</v>
      </c>
      <c r="HB28" s="45">
        <f t="shared" si="34"/>
        <v>4.8763514679959626E-7</v>
      </c>
      <c r="HC28" s="45">
        <f t="shared" si="35"/>
        <v>-2.7927593379256422E-6</v>
      </c>
      <c r="HD28" s="45">
        <f t="shared" si="36"/>
        <v>-3.8563583639603658E-6</v>
      </c>
      <c r="HE28" s="45">
        <f t="shared" si="37"/>
        <v>1.1473989530295317E-6</v>
      </c>
      <c r="HF28" s="45">
        <f t="shared" si="47"/>
        <v>1.7597894777538781E-7</v>
      </c>
      <c r="HG28" s="45">
        <f t="shared" si="48"/>
        <v>0</v>
      </c>
      <c r="HH28" s="45">
        <f t="shared" si="49"/>
        <v>0</v>
      </c>
      <c r="HI28" s="45">
        <f t="shared" si="50"/>
        <v>0</v>
      </c>
      <c r="HJ28" s="45">
        <f t="shared" si="51"/>
        <v>0</v>
      </c>
      <c r="HK28" s="45">
        <f t="shared" si="52"/>
        <v>8.8496446214690524E-5</v>
      </c>
      <c r="HL28" s="45">
        <f t="shared" si="53"/>
        <v>1.7010052070225716E-5</v>
      </c>
      <c r="HM28" s="45">
        <f t="shared" si="54"/>
        <v>-1.3328823813388036E-5</v>
      </c>
      <c r="HN28" s="45">
        <f t="shared" si="39"/>
        <v>0</v>
      </c>
      <c r="HO28" s="45">
        <f t="shared" si="40"/>
        <v>2.1277802274712164E-6</v>
      </c>
      <c r="HP28" s="45">
        <f t="shared" si="41"/>
        <v>3.3555320000797214E-6</v>
      </c>
      <c r="HQ28" s="45">
        <f t="shared" si="42"/>
        <v>-6.0238070931962195E-6</v>
      </c>
      <c r="HR28" s="45">
        <f t="shared" si="43"/>
        <v>0</v>
      </c>
      <c r="HS28" s="45">
        <f t="shared" si="44"/>
        <v>0</v>
      </c>
      <c r="HT28" s="45">
        <f t="shared" si="45"/>
        <v>0</v>
      </c>
      <c r="HU28" s="45">
        <f t="shared" si="46"/>
        <v>0</v>
      </c>
      <c r="HV28" s="45">
        <f t="shared" si="55"/>
        <v>-2.8102414155619535E-5</v>
      </c>
    </row>
    <row r="29" spans="1:230" x14ac:dyDescent="0.25">
      <c r="A29" s="22" t="s">
        <v>28</v>
      </c>
      <c r="B29" s="109">
        <v>98.261912237000004</v>
      </c>
      <c r="D29" s="109">
        <v>218.91907398000001</v>
      </c>
      <c r="E29" s="109">
        <v>14.427886038</v>
      </c>
      <c r="F29" s="109">
        <v>14.417865949999999</v>
      </c>
      <c r="G29" s="109">
        <v>18.869037948999999</v>
      </c>
      <c r="H29" s="109">
        <v>31.96462468</v>
      </c>
      <c r="I29" s="109">
        <v>0.23558879290000001</v>
      </c>
      <c r="J29" s="109">
        <v>7.6128354600000003E-2</v>
      </c>
      <c r="K29" s="109">
        <v>1.0216695E-6</v>
      </c>
      <c r="L29" s="109">
        <v>9.7733227699999994E-2</v>
      </c>
      <c r="N29" s="109">
        <v>5.7340769999999998E-3</v>
      </c>
      <c r="O29" s="109">
        <v>5.6167564000000004E-6</v>
      </c>
      <c r="S29" s="109">
        <v>2.8622269E-7</v>
      </c>
      <c r="Y29" s="109">
        <v>3.6920044144999999</v>
      </c>
      <c r="AA29" s="109">
        <v>2.1236070000000002E-8</v>
      </c>
      <c r="AB29" s="109">
        <v>2.5536885E-6</v>
      </c>
      <c r="AC29" s="109">
        <v>1.9404928E-6</v>
      </c>
      <c r="AD29" s="109">
        <v>3.6343010000000002E-4</v>
      </c>
      <c r="AE29" s="109">
        <v>2.9106057599999999E-2</v>
      </c>
      <c r="AF29" s="109">
        <v>9.302121E-3</v>
      </c>
      <c r="AG29" s="109">
        <v>1.07241E-5</v>
      </c>
      <c r="AJ29" s="109">
        <v>0.63275969509999996</v>
      </c>
      <c r="AK29" s="109">
        <v>1.975903E-4</v>
      </c>
      <c r="AL29" s="109">
        <v>3.1049800000000002E-5</v>
      </c>
      <c r="AM29" s="109">
        <v>0.32179919969999998</v>
      </c>
      <c r="AN29" s="109">
        <v>2.6765099999999999E-5</v>
      </c>
      <c r="AS29" s="109">
        <v>4.6051933E-7</v>
      </c>
      <c r="AT29" s="109">
        <v>1.4642535999999999E-6</v>
      </c>
      <c r="AU29" s="109">
        <v>2.1657013E-3</v>
      </c>
      <c r="AW29" s="109">
        <v>0.1519807524</v>
      </c>
      <c r="AX29" s="109">
        <v>1.01684333E-2</v>
      </c>
      <c r="BF29" s="109" t="s">
        <v>28</v>
      </c>
      <c r="BG29" s="109">
        <v>3.6329280497362802E-2</v>
      </c>
      <c r="BH29" s="109">
        <v>7.3154949487700405E-2</v>
      </c>
      <c r="BI29" s="109">
        <v>0</v>
      </c>
      <c r="BJ29" s="109">
        <v>7.6127912186090704E-2</v>
      </c>
      <c r="BK29" s="109">
        <v>0</v>
      </c>
      <c r="BL29" s="109">
        <v>0.238474852094262</v>
      </c>
      <c r="BM29" s="109">
        <v>0.23558965092798001</v>
      </c>
      <c r="BN29" s="109">
        <v>8.4016127420723993E-2</v>
      </c>
      <c r="BO29" s="109">
        <v>1.7419528870076199E-2</v>
      </c>
      <c r="BP29" s="109">
        <v>4.1888523289075401E-7</v>
      </c>
      <c r="BQ29" s="109">
        <v>6.0284286005610695E-7</v>
      </c>
      <c r="BR29" s="109">
        <v>9.77341884435452E-2</v>
      </c>
      <c r="BS29" s="109">
        <v>0</v>
      </c>
      <c r="BT29" s="109">
        <v>0</v>
      </c>
      <c r="BU29" s="109">
        <v>0</v>
      </c>
      <c r="BV29" s="109">
        <v>0</v>
      </c>
      <c r="BW29" s="109">
        <v>5.7338181848584401E-3</v>
      </c>
      <c r="BX29" s="109">
        <v>1.34798745570087E-6</v>
      </c>
      <c r="BY29" s="109">
        <v>4.2686905096534796E-6</v>
      </c>
      <c r="BZ29" s="109">
        <v>0</v>
      </c>
      <c r="CA29" s="109">
        <v>0</v>
      </c>
      <c r="CB29" s="109">
        <v>252.47222174729001</v>
      </c>
      <c r="CC29" s="109">
        <v>0</v>
      </c>
      <c r="CD29" s="109">
        <v>8.3004789541273201E-8</v>
      </c>
      <c r="CE29" s="109">
        <v>2.0320342598257201E-7</v>
      </c>
      <c r="CF29" s="109">
        <v>0</v>
      </c>
      <c r="CG29" s="109">
        <v>0</v>
      </c>
      <c r="CH29" s="109">
        <v>3.6344893280477298E-4</v>
      </c>
      <c r="CI29" s="109">
        <v>0</v>
      </c>
      <c r="CJ29" s="109">
        <v>1.9755945370045699E-4</v>
      </c>
      <c r="CK29" s="109">
        <v>0</v>
      </c>
      <c r="CL29" s="109">
        <v>3.1055135529136701E-5</v>
      </c>
      <c r="CM29" s="109">
        <v>98.262041956161198</v>
      </c>
      <c r="CN29" s="109">
        <v>0</v>
      </c>
      <c r="CO29" s="109">
        <v>0</v>
      </c>
      <c r="CP29" s="109">
        <v>0.254388818204204</v>
      </c>
      <c r="CQ29" s="109">
        <v>1.66518504180757</v>
      </c>
      <c r="CR29" s="109">
        <v>9.4581118754706497E-2</v>
      </c>
      <c r="CS29" s="109">
        <v>0.151982429776685</v>
      </c>
      <c r="CT29" s="109">
        <v>6.7681727926498E-2</v>
      </c>
      <c r="CU29" s="109">
        <v>2.09011088008508E-2</v>
      </c>
      <c r="CV29" s="109">
        <v>3.6919922763034299</v>
      </c>
      <c r="CW29" s="109">
        <v>3.6919922763034299</v>
      </c>
      <c r="CX29" s="109">
        <v>0</v>
      </c>
      <c r="CY29" s="109">
        <v>1.01680805250582E-2</v>
      </c>
      <c r="CZ29" s="109">
        <v>8.4947599149015898E-9</v>
      </c>
      <c r="DA29" s="109">
        <v>1.0619602995640299E-8</v>
      </c>
      <c r="DB29" s="109">
        <v>0</v>
      </c>
      <c r="DC29" s="109">
        <v>0.93404034772130495</v>
      </c>
      <c r="DD29" s="109">
        <v>2.2684304666082199E-2</v>
      </c>
      <c r="DE29" s="109">
        <v>0.55491245416701196</v>
      </c>
      <c r="DF29" s="109">
        <v>4.7726083290618802E-2</v>
      </c>
      <c r="DG29" s="109">
        <v>6.6387781984931201E-7</v>
      </c>
      <c r="DH29" s="109">
        <v>1.8897545704569599E-6</v>
      </c>
      <c r="DI29" s="109">
        <v>6.4036938441442098E-7</v>
      </c>
      <c r="DJ29" s="109">
        <v>1.3001030660780299E-6</v>
      </c>
      <c r="DK29" s="109">
        <v>3.4082034000121199E-2</v>
      </c>
      <c r="DL29" s="109">
        <v>0</v>
      </c>
      <c r="DM29" s="109">
        <v>9.3012866620266997E-3</v>
      </c>
      <c r="DN29" s="109">
        <v>0</v>
      </c>
      <c r="DO29" s="109">
        <v>0</v>
      </c>
      <c r="DP29" s="109">
        <v>4.39689368761608E-6</v>
      </c>
      <c r="DQ29" s="109">
        <v>6.3268682793476598E-6</v>
      </c>
      <c r="DR29" s="109">
        <v>37.998390954987201</v>
      </c>
      <c r="DS29" s="109">
        <v>197.02655927512001</v>
      </c>
      <c r="DT29" s="109">
        <v>21.891820836984699</v>
      </c>
      <c r="DU29" s="109">
        <v>218.91838011210501</v>
      </c>
      <c r="DV29" s="109">
        <v>1.4851984121210199E-4</v>
      </c>
      <c r="DW29" s="109">
        <v>0.57316194927219599</v>
      </c>
      <c r="DX29" s="109">
        <v>2.6769209395768398E-5</v>
      </c>
      <c r="DY29" s="109">
        <v>0</v>
      </c>
      <c r="DZ29" s="109">
        <v>0</v>
      </c>
      <c r="EA29" s="109">
        <v>0</v>
      </c>
      <c r="EB29" s="109">
        <v>0</v>
      </c>
      <c r="EC29" s="109">
        <v>4.6049448965756702E-7</v>
      </c>
      <c r="ED29" s="109">
        <v>1.46406852891085E-6</v>
      </c>
      <c r="EE29" s="109">
        <v>2.16546328427827E-3</v>
      </c>
      <c r="EF29" s="109">
        <v>0.114967316539625</v>
      </c>
      <c r="EG29" s="109">
        <v>10.7079362138858</v>
      </c>
      <c r="EH29" s="109">
        <v>0.15514619783175301</v>
      </c>
      <c r="EI29" s="109">
        <v>0.40646768860816801</v>
      </c>
      <c r="EJ29" s="109">
        <v>1.02516289086569</v>
      </c>
      <c r="EK29" s="109">
        <v>0.229811223951012</v>
      </c>
      <c r="EL29" s="109">
        <v>0</v>
      </c>
      <c r="EM29" s="109">
        <v>2.1234894756857599E-9</v>
      </c>
      <c r="EN29" s="109">
        <v>5.4104756915072501E-2</v>
      </c>
      <c r="EO29" s="109">
        <v>14.428897442081301</v>
      </c>
      <c r="EP29" s="109">
        <v>14.4188773452984</v>
      </c>
      <c r="EQ29" s="109">
        <v>1.0020096782905301E-2</v>
      </c>
      <c r="ER29" s="109">
        <v>0</v>
      </c>
      <c r="ES29" s="109">
        <v>0</v>
      </c>
      <c r="ET29" s="109">
        <v>0.42822775249811101</v>
      </c>
      <c r="EU29" s="109">
        <v>0</v>
      </c>
      <c r="EV29" s="109">
        <v>2.6408007855068099</v>
      </c>
      <c r="EW29" s="109">
        <v>0.65636192270595195</v>
      </c>
      <c r="EX29" s="109">
        <v>0.351939591538659</v>
      </c>
      <c r="EY29" s="109">
        <v>6.6035175328075297</v>
      </c>
      <c r="EZ29" s="109">
        <v>0</v>
      </c>
      <c r="FA29" s="109">
        <v>0.55993028836587699</v>
      </c>
      <c r="FB29" s="109">
        <v>0.35906021015559197</v>
      </c>
      <c r="FC29" s="109">
        <v>1.39330925351499</v>
      </c>
      <c r="FD29" s="109">
        <v>2.2185947739435499E-7</v>
      </c>
      <c r="FE29" s="109">
        <v>0</v>
      </c>
      <c r="FF29" s="109">
        <v>18.868839469788298</v>
      </c>
      <c r="FG29" s="109">
        <v>9.1524021912343496</v>
      </c>
      <c r="FH29" s="109">
        <v>0</v>
      </c>
      <c r="FI29" s="109">
        <v>0</v>
      </c>
      <c r="FJ29" s="109">
        <v>1.5451746974431701E-2</v>
      </c>
      <c r="FK29" s="109">
        <v>1.15662931986638</v>
      </c>
      <c r="FL29" s="109">
        <v>0.63276127736519805</v>
      </c>
      <c r="FM29" s="109">
        <v>0</v>
      </c>
      <c r="FN29" s="109">
        <v>0</v>
      </c>
      <c r="FO29" s="109">
        <v>0.85215235216027296</v>
      </c>
      <c r="FP29" s="109">
        <v>31.964609990795498</v>
      </c>
      <c r="FQ29" s="109">
        <v>0.321797046442651</v>
      </c>
      <c r="FR29" s="109">
        <v>0.53395852622097395</v>
      </c>
      <c r="FT29" s="45">
        <f t="shared" si="0"/>
        <v>1.3201367471976607E-6</v>
      </c>
      <c r="FU29" s="45">
        <f t="shared" si="1"/>
        <v>0</v>
      </c>
      <c r="FV29" s="45">
        <f t="shared" si="2"/>
        <v>-3.1695177691936862E-6</v>
      </c>
      <c r="FW29" s="45">
        <f t="shared" si="3"/>
        <v>7.0100642508282008E-5</v>
      </c>
      <c r="FX29" s="45">
        <f t="shared" si="4"/>
        <v>7.0148751688201856E-5</v>
      </c>
      <c r="FY29" s="45">
        <f t="shared" si="5"/>
        <v>-1.0518777493433625E-5</v>
      </c>
      <c r="FZ29" s="45">
        <f t="shared" si="6"/>
        <v>-4.5954565863684059E-7</v>
      </c>
      <c r="GA29" s="45">
        <f t="shared" si="7"/>
        <v>3.6420577118194314E-6</v>
      </c>
      <c r="GB29" s="45">
        <f t="shared" si="8"/>
        <v>-5.8114208775898045E-6</v>
      </c>
      <c r="GC29" s="45">
        <f t="shared" si="9"/>
        <v>5.7350196772058762E-5</v>
      </c>
      <c r="GD29" s="45">
        <f t="shared" si="10"/>
        <v>9.8302651801789535E-6</v>
      </c>
      <c r="GE29" s="45">
        <f t="shared" si="11"/>
        <v>0</v>
      </c>
      <c r="GF29" s="45">
        <f t="shared" si="12"/>
        <v>-4.5136321252690251E-5</v>
      </c>
      <c r="GG29" s="45">
        <f t="shared" si="13"/>
        <v>-1.39644022394434E-5</v>
      </c>
      <c r="GH29" s="45">
        <f t="shared" si="14"/>
        <v>0</v>
      </c>
      <c r="GI29" s="45">
        <f t="shared" si="15"/>
        <v>0</v>
      </c>
      <c r="GJ29" s="45">
        <f t="shared" si="16"/>
        <v>0</v>
      </c>
      <c r="GK29" s="45">
        <f t="shared" si="17"/>
        <v>-5.0570680314670509E-5</v>
      </c>
      <c r="GL29" s="45">
        <f t="shared" si="18"/>
        <v>0</v>
      </c>
      <c r="GM29" s="45">
        <f t="shared" si="19"/>
        <v>0</v>
      </c>
      <c r="GN29" s="45">
        <f t="shared" si="20"/>
        <v>0</v>
      </c>
      <c r="GO29" s="45">
        <f t="shared" si="21"/>
        <v>0</v>
      </c>
      <c r="GP29" s="45">
        <f t="shared" si="22"/>
        <v>0</v>
      </c>
      <c r="GQ29" s="45">
        <f t="shared" si="23"/>
        <v>-3.28769828183758E-6</v>
      </c>
      <c r="GR29" s="45">
        <f t="shared" si="24"/>
        <v>0</v>
      </c>
      <c r="GS29" s="45">
        <f t="shared" si="25"/>
        <v>8.3932018855043295E-5</v>
      </c>
      <c r="GT29" s="45">
        <f t="shared" si="26"/>
        <v>-2.1972019581938782E-5</v>
      </c>
      <c r="GU29" s="45">
        <f t="shared" si="27"/>
        <v>-1.0486773024542992E-5</v>
      </c>
      <c r="GV29" s="45">
        <f t="shared" si="28"/>
        <v>5.1819606501948673E-5</v>
      </c>
      <c r="GW29" s="45">
        <f t="shared" si="29"/>
        <v>0.1709601646676189</v>
      </c>
      <c r="GX29" s="45">
        <f t="shared" si="30"/>
        <v>-8.9693304709785219E-5</v>
      </c>
      <c r="GY29" s="45">
        <f t="shared" si="31"/>
        <v>-3.1520876927650148E-5</v>
      </c>
      <c r="GZ29" s="45">
        <f t="shared" si="32"/>
        <v>0</v>
      </c>
      <c r="HA29" s="45">
        <f t="shared" si="33"/>
        <v>0</v>
      </c>
      <c r="HB29" s="45">
        <f t="shared" si="34"/>
        <v>2.5005783559517463E-6</v>
      </c>
      <c r="HC29" s="45">
        <f t="shared" si="35"/>
        <v>-1.5611241818558905E-4</v>
      </c>
      <c r="HD29" s="45">
        <f t="shared" si="36"/>
        <v>1.7183779401795259E-4</v>
      </c>
      <c r="HE29" s="45">
        <f t="shared" si="37"/>
        <v>-6.6913073462817494E-6</v>
      </c>
      <c r="HF29" s="45">
        <f t="shared" si="47"/>
        <v>1.5353560302033126E-4</v>
      </c>
      <c r="HG29" s="45">
        <f t="shared" si="48"/>
        <v>0</v>
      </c>
      <c r="HH29" s="45">
        <f t="shared" si="49"/>
        <v>0</v>
      </c>
      <c r="HI29" s="45">
        <f t="shared" si="50"/>
        <v>0</v>
      </c>
      <c r="HJ29" s="45">
        <f t="shared" si="51"/>
        <v>0</v>
      </c>
      <c r="HK29" s="45">
        <f t="shared" si="52"/>
        <v>-5.393984750429046E-5</v>
      </c>
      <c r="HL29" s="45">
        <f t="shared" si="53"/>
        <v>-1.2639278411196692E-4</v>
      </c>
      <c r="HM29" s="45">
        <f t="shared" si="54"/>
        <v>-1.0990237745619333E-4</v>
      </c>
      <c r="HN29" s="45">
        <f t="shared" si="39"/>
        <v>0</v>
      </c>
      <c r="HO29" s="45">
        <f t="shared" si="40"/>
        <v>1.1036770502224703E-5</v>
      </c>
      <c r="HP29" s="45">
        <f t="shared" si="41"/>
        <v>-3.4693146072001528E-5</v>
      </c>
      <c r="HQ29" s="45">
        <f t="shared" si="42"/>
        <v>0</v>
      </c>
      <c r="HR29" s="45">
        <f t="shared" si="43"/>
        <v>0</v>
      </c>
      <c r="HS29" s="45">
        <f t="shared" si="44"/>
        <v>0</v>
      </c>
      <c r="HT29" s="45">
        <f t="shared" si="45"/>
        <v>0</v>
      </c>
      <c r="HU29" s="45">
        <f t="shared" si="46"/>
        <v>0</v>
      </c>
      <c r="HV29" s="45">
        <f t="shared" si="55"/>
        <v>0</v>
      </c>
    </row>
    <row r="30" spans="1:230" x14ac:dyDescent="0.25">
      <c r="A30" s="22" t="s">
        <v>29</v>
      </c>
      <c r="FT30" s="45">
        <f t="shared" si="0"/>
        <v>0</v>
      </c>
      <c r="FU30" s="45">
        <f t="shared" si="1"/>
        <v>0</v>
      </c>
      <c r="FV30" s="45">
        <f t="shared" si="2"/>
        <v>0</v>
      </c>
      <c r="FW30" s="45">
        <f t="shared" si="3"/>
        <v>0</v>
      </c>
      <c r="FX30" s="45">
        <f t="shared" si="4"/>
        <v>0</v>
      </c>
      <c r="FY30" s="45">
        <f t="shared" si="5"/>
        <v>0</v>
      </c>
      <c r="FZ30" s="45">
        <f t="shared" si="6"/>
        <v>0</v>
      </c>
      <c r="GA30" s="45">
        <f t="shared" si="7"/>
        <v>0</v>
      </c>
      <c r="GB30" s="45">
        <f t="shared" si="8"/>
        <v>0</v>
      </c>
      <c r="GC30" s="45">
        <f t="shared" si="9"/>
        <v>0</v>
      </c>
      <c r="GD30" s="45">
        <f t="shared" si="10"/>
        <v>0</v>
      </c>
      <c r="GE30" s="45">
        <f t="shared" si="11"/>
        <v>0</v>
      </c>
      <c r="GF30" s="45">
        <f t="shared" si="12"/>
        <v>0</v>
      </c>
      <c r="GG30" s="45">
        <f t="shared" si="13"/>
        <v>0</v>
      </c>
      <c r="GH30" s="45">
        <f t="shared" si="14"/>
        <v>0</v>
      </c>
      <c r="GI30" s="45">
        <f t="shared" si="15"/>
        <v>0</v>
      </c>
      <c r="GJ30" s="45">
        <f t="shared" si="16"/>
        <v>0</v>
      </c>
      <c r="GK30" s="45">
        <f t="shared" si="17"/>
        <v>0</v>
      </c>
      <c r="GL30" s="45">
        <f t="shared" si="18"/>
        <v>0</v>
      </c>
      <c r="GM30" s="45">
        <f t="shared" si="19"/>
        <v>0</v>
      </c>
      <c r="GN30" s="45">
        <f t="shared" si="20"/>
        <v>0</v>
      </c>
      <c r="GO30" s="45">
        <f t="shared" si="21"/>
        <v>0</v>
      </c>
      <c r="GP30" s="45">
        <f t="shared" si="22"/>
        <v>0</v>
      </c>
      <c r="GQ30" s="45">
        <f t="shared" si="23"/>
        <v>0</v>
      </c>
      <c r="GR30" s="45">
        <f t="shared" si="24"/>
        <v>0</v>
      </c>
      <c r="GS30" s="45">
        <f t="shared" si="25"/>
        <v>0</v>
      </c>
      <c r="GT30" s="45">
        <f t="shared" si="26"/>
        <v>0</v>
      </c>
      <c r="GU30" s="45">
        <f t="shared" si="27"/>
        <v>0</v>
      </c>
      <c r="GV30" s="45">
        <f t="shared" si="28"/>
        <v>0</v>
      </c>
      <c r="GW30" s="45">
        <f t="shared" si="29"/>
        <v>0</v>
      </c>
      <c r="GX30" s="45">
        <f t="shared" si="30"/>
        <v>0</v>
      </c>
      <c r="GY30" s="45">
        <f t="shared" si="31"/>
        <v>0</v>
      </c>
      <c r="GZ30" s="45">
        <f t="shared" si="32"/>
        <v>0</v>
      </c>
      <c r="HA30" s="45">
        <f t="shared" si="33"/>
        <v>0</v>
      </c>
      <c r="HB30" s="45">
        <f t="shared" si="34"/>
        <v>0</v>
      </c>
      <c r="HC30" s="45">
        <f t="shared" si="35"/>
        <v>0</v>
      </c>
      <c r="HD30" s="45">
        <f t="shared" si="36"/>
        <v>0</v>
      </c>
      <c r="HE30" s="45">
        <f t="shared" si="37"/>
        <v>0</v>
      </c>
      <c r="HF30" s="45">
        <f t="shared" si="47"/>
        <v>0</v>
      </c>
      <c r="HG30" s="45">
        <f t="shared" si="48"/>
        <v>0</v>
      </c>
      <c r="HH30" s="45">
        <f t="shared" si="49"/>
        <v>0</v>
      </c>
      <c r="HI30" s="45">
        <f t="shared" si="50"/>
        <v>0</v>
      </c>
      <c r="HJ30" s="45">
        <f t="shared" si="51"/>
        <v>0</v>
      </c>
      <c r="HK30" s="45">
        <f t="shared" si="52"/>
        <v>0</v>
      </c>
      <c r="HL30" s="45">
        <f t="shared" si="53"/>
        <v>0</v>
      </c>
      <c r="HM30" s="45">
        <f t="shared" si="54"/>
        <v>0</v>
      </c>
      <c r="HN30" s="45">
        <f t="shared" si="39"/>
        <v>0</v>
      </c>
      <c r="HO30" s="45">
        <f t="shared" si="40"/>
        <v>0</v>
      </c>
      <c r="HP30" s="45">
        <f t="shared" si="41"/>
        <v>0</v>
      </c>
      <c r="HQ30" s="45">
        <f t="shared" si="42"/>
        <v>0</v>
      </c>
      <c r="HR30" s="45">
        <f t="shared" si="43"/>
        <v>0</v>
      </c>
      <c r="HS30" s="45">
        <f t="shared" si="44"/>
        <v>0</v>
      </c>
      <c r="HT30" s="45">
        <f t="shared" si="45"/>
        <v>0</v>
      </c>
      <c r="HU30" s="45">
        <f t="shared" si="46"/>
        <v>0</v>
      </c>
      <c r="HV30" s="45">
        <f t="shared" si="55"/>
        <v>0</v>
      </c>
    </row>
    <row r="31" spans="1:230" x14ac:dyDescent="0.25">
      <c r="A31" s="22" t="s">
        <v>30</v>
      </c>
      <c r="B31" s="109">
        <v>102.3522</v>
      </c>
      <c r="C31" s="109">
        <v>4.0079000000000002</v>
      </c>
      <c r="D31" s="109">
        <v>277.82479999999998</v>
      </c>
      <c r="E31" s="109">
        <v>17.8462</v>
      </c>
      <c r="F31" s="109">
        <v>16.7042</v>
      </c>
      <c r="G31" s="109">
        <v>5.9142999999999999</v>
      </c>
      <c r="H31" s="109">
        <v>119.1671</v>
      </c>
      <c r="I31" s="109">
        <v>4.6195227350000003</v>
      </c>
      <c r="J31" s="109">
        <v>1.6619504098</v>
      </c>
      <c r="K31" s="109">
        <v>2.67023E-5</v>
      </c>
      <c r="L31" s="109">
        <v>1.5365392216</v>
      </c>
      <c r="N31" s="109">
        <v>0.54066826550000002</v>
      </c>
      <c r="O31" s="109">
        <v>1.6184700000000001E-4</v>
      </c>
      <c r="P31" s="109">
        <v>2.0120349999999999E-2</v>
      </c>
      <c r="Q31" s="109">
        <v>2.0314321400000002E-2</v>
      </c>
      <c r="S31" s="109">
        <v>1.877675E-6</v>
      </c>
      <c r="T31" s="109">
        <v>1.6105285899999999E-2</v>
      </c>
      <c r="W31" s="109">
        <v>1.66684325E-2</v>
      </c>
      <c r="X31" s="109">
        <v>2.9717549999999999E-2</v>
      </c>
      <c r="Y31" s="109">
        <v>23.180587758000001</v>
      </c>
      <c r="AA31" s="109">
        <v>3.9092060000000002E-10</v>
      </c>
      <c r="AC31" s="109">
        <v>1.273E-5</v>
      </c>
      <c r="AD31" s="109">
        <v>6.6865221799999999E-2</v>
      </c>
      <c r="AE31" s="109">
        <v>0.8942619799</v>
      </c>
      <c r="AF31" s="109">
        <v>2.0870442900000001E-2</v>
      </c>
      <c r="AG31" s="109">
        <v>7.0352399999999994E-5</v>
      </c>
      <c r="AI31" s="109">
        <v>1.6973149E-2</v>
      </c>
      <c r="AJ31" s="109">
        <v>1.5916345714</v>
      </c>
      <c r="AK31" s="109">
        <v>3.4830125900000002E-2</v>
      </c>
      <c r="AL31" s="109">
        <v>1.8545141800000001E-2</v>
      </c>
      <c r="AM31" s="109">
        <v>0.75465860159999998</v>
      </c>
      <c r="AN31" s="109">
        <v>4.1635290000000002E-4</v>
      </c>
      <c r="AS31" s="109">
        <v>1.0934000000000001E-5</v>
      </c>
      <c r="AT31" s="109">
        <v>3.1440399999999998E-5</v>
      </c>
      <c r="AU31" s="109">
        <v>5.4749854000000001E-3</v>
      </c>
      <c r="AW31" s="109">
        <v>0.3522050471</v>
      </c>
      <c r="AX31" s="109">
        <v>8.3927077000000003E-2</v>
      </c>
      <c r="AY31" s="109">
        <v>2.6901914999999999E-3</v>
      </c>
      <c r="BD31" s="109">
        <v>6.8233E-8</v>
      </c>
      <c r="BF31" s="109" t="s">
        <v>30</v>
      </c>
      <c r="BG31" s="109">
        <v>0</v>
      </c>
      <c r="BH31" s="109">
        <v>6.7486854648793004</v>
      </c>
      <c r="BI31" s="109">
        <v>0</v>
      </c>
      <c r="BJ31" s="109">
        <v>1.66194419539923</v>
      </c>
      <c r="BK31" s="109">
        <v>0</v>
      </c>
      <c r="BL31" s="109">
        <v>4.6195795640407598</v>
      </c>
      <c r="BM31" s="109">
        <v>4.6195795640407598</v>
      </c>
      <c r="BN31" s="109">
        <v>7.3156152403479002E-2</v>
      </c>
      <c r="BO31" s="109">
        <v>0</v>
      </c>
      <c r="BP31" s="109">
        <v>1.0947766993501801E-5</v>
      </c>
      <c r="BQ31" s="109">
        <v>1.57517485408158E-5</v>
      </c>
      <c r="BR31" s="109">
        <v>1.53654482633542</v>
      </c>
      <c r="BS31" s="109">
        <v>6.8230050115466597E-8</v>
      </c>
      <c r="BT31" s="109">
        <v>0</v>
      </c>
      <c r="BU31" s="109">
        <v>0</v>
      </c>
      <c r="BV31" s="109">
        <v>2.9717536094512002E-2</v>
      </c>
      <c r="BW31" s="109">
        <v>0.54066324633863705</v>
      </c>
      <c r="BX31" s="109">
        <v>3.8842242761950399E-5</v>
      </c>
      <c r="BY31" s="109">
        <v>1.2299641197771101E-4</v>
      </c>
      <c r="BZ31" s="109">
        <v>2.0120297751891999E-2</v>
      </c>
      <c r="CA31" s="109">
        <v>0</v>
      </c>
      <c r="CB31" s="109">
        <v>950.93213176342101</v>
      </c>
      <c r="CC31" s="109">
        <v>2.0311746271554399E-2</v>
      </c>
      <c r="CD31" s="109">
        <v>5.4437077332627603E-7</v>
      </c>
      <c r="CE31" s="109">
        <v>1.33296405915E-6</v>
      </c>
      <c r="CF31" s="109">
        <v>0</v>
      </c>
      <c r="CG31" s="109">
        <v>1.6104610728616402E-2</v>
      </c>
      <c r="CH31" s="109">
        <v>6.6862794809950096E-2</v>
      </c>
      <c r="CI31" s="109">
        <v>0</v>
      </c>
      <c r="CJ31" s="109">
        <v>3.48303317685561E-2</v>
      </c>
      <c r="CK31" s="109">
        <v>0</v>
      </c>
      <c r="CL31" s="109">
        <v>1.85460242398186E-2</v>
      </c>
      <c r="CM31" s="109">
        <v>102.352682154135</v>
      </c>
      <c r="CN31" s="109">
        <v>0</v>
      </c>
      <c r="CO31" s="109">
        <v>1.6669799553563899E-2</v>
      </c>
      <c r="CP31" s="109">
        <v>3.8121792463678199</v>
      </c>
      <c r="CQ31" s="109">
        <v>84.918525426613698</v>
      </c>
      <c r="CR31" s="109">
        <v>1.9368966418528599</v>
      </c>
      <c r="CS31" s="109">
        <v>0.35220857061344901</v>
      </c>
      <c r="CT31" s="109">
        <v>0</v>
      </c>
      <c r="CU31" s="109">
        <v>0</v>
      </c>
      <c r="CV31" s="109">
        <v>23.180507801233301</v>
      </c>
      <c r="CW31" s="109">
        <v>23.180507801233301</v>
      </c>
      <c r="CX31" s="109">
        <v>0</v>
      </c>
      <c r="CY31" s="109">
        <v>8.3925055325815207E-2</v>
      </c>
      <c r="CZ31" s="109">
        <v>1.5634692403423901E-10</v>
      </c>
      <c r="DA31" s="109">
        <v>1.9545399739854501E-10</v>
      </c>
      <c r="DB31" s="109">
        <v>0</v>
      </c>
      <c r="DC31" s="109">
        <v>1.8914281506522901</v>
      </c>
      <c r="DD31" s="109">
        <v>0</v>
      </c>
      <c r="DE31" s="109">
        <v>1.16242276491564</v>
      </c>
      <c r="DF31" s="109">
        <v>0.280882245286243</v>
      </c>
      <c r="DG31" s="109">
        <v>0</v>
      </c>
      <c r="DH31" s="109">
        <v>0</v>
      </c>
      <c r="DI31" s="109">
        <v>4.20046627755088E-6</v>
      </c>
      <c r="DJ31" s="109">
        <v>8.5296824793179401E-6</v>
      </c>
      <c r="DK31" s="109">
        <v>0.89426031875118905</v>
      </c>
      <c r="DL31" s="109">
        <v>0</v>
      </c>
      <c r="DM31" s="109">
        <v>2.0870697270783199E-2</v>
      </c>
      <c r="DN31" s="109">
        <v>4.0078887316258696</v>
      </c>
      <c r="DO31" s="109">
        <v>0</v>
      </c>
      <c r="DP31" s="109">
        <v>2.8844006459542499E-5</v>
      </c>
      <c r="DQ31" s="109">
        <v>4.1521850559698598E-5</v>
      </c>
      <c r="DR31" s="109">
        <v>241.05323798343201</v>
      </c>
      <c r="DS31" s="109">
        <v>250.04284374190499</v>
      </c>
      <c r="DT31" s="109">
        <v>27.7825881843284</v>
      </c>
      <c r="DU31" s="109">
        <v>277.82543192623302</v>
      </c>
      <c r="DV31" s="109">
        <v>0</v>
      </c>
      <c r="DW31" s="109">
        <v>7.3696711564619903</v>
      </c>
      <c r="DX31" s="109">
        <v>4.1632100442577701E-4</v>
      </c>
      <c r="DY31" s="109">
        <v>0</v>
      </c>
      <c r="DZ31" s="109">
        <v>0</v>
      </c>
      <c r="EA31" s="109">
        <v>0</v>
      </c>
      <c r="EB31" s="109">
        <v>0</v>
      </c>
      <c r="EC31" s="109">
        <v>1.09332446457999E-5</v>
      </c>
      <c r="ED31" s="109">
        <v>3.1437443542386498E-5</v>
      </c>
      <c r="EE31" s="109">
        <v>5.4750020921862999E-3</v>
      </c>
      <c r="EF31" s="109">
        <v>0.12857917789646001</v>
      </c>
      <c r="EG31" s="109">
        <v>27.939982895881201</v>
      </c>
      <c r="EH31" s="109">
        <v>0.17347885624211201</v>
      </c>
      <c r="EI31" s="109">
        <v>0.45457256788857903</v>
      </c>
      <c r="EJ31" s="109">
        <v>1.10471113168758</v>
      </c>
      <c r="EK31" s="109">
        <v>0.25700151248091502</v>
      </c>
      <c r="EL31" s="109">
        <v>1.5193939494149499E-2</v>
      </c>
      <c r="EM31" s="109">
        <v>3.90965569316069E-11</v>
      </c>
      <c r="EN31" s="109">
        <v>6.05081508181902E-2</v>
      </c>
      <c r="EO31" s="109">
        <v>17.847368527534702</v>
      </c>
      <c r="EP31" s="109">
        <v>16.705368407933999</v>
      </c>
      <c r="EQ31" s="109">
        <v>1.1420001196007401</v>
      </c>
      <c r="ER31" s="109">
        <v>0</v>
      </c>
      <c r="ES31" s="109">
        <v>0</v>
      </c>
      <c r="ET31" s="109">
        <v>0.96769609285867797</v>
      </c>
      <c r="EU31" s="109">
        <v>0</v>
      </c>
      <c r="EV31" s="109">
        <v>2.9696049603994799</v>
      </c>
      <c r="EW31" s="109">
        <v>0.73406560183424296</v>
      </c>
      <c r="EX31" s="109">
        <v>0.39544543174765701</v>
      </c>
      <c r="EY31" s="109">
        <v>7.42163662318052</v>
      </c>
      <c r="EZ31" s="109">
        <v>1.6959722173536699E-2</v>
      </c>
      <c r="FA31" s="109">
        <v>18.219894759127701</v>
      </c>
      <c r="FB31" s="109">
        <v>0.40156564107651699</v>
      </c>
      <c r="FC31" s="109">
        <v>1.6213087187288</v>
      </c>
      <c r="FD31" s="109">
        <v>1.6001157426544599E-9</v>
      </c>
      <c r="FE31" s="109">
        <v>0</v>
      </c>
      <c r="FF31" s="109">
        <v>5.9143108759514398</v>
      </c>
      <c r="FG31" s="109">
        <v>9.3928141854971301</v>
      </c>
      <c r="FH31" s="109">
        <v>2.6902417368011898E-3</v>
      </c>
      <c r="FI31" s="109">
        <v>0</v>
      </c>
      <c r="FJ31" s="109">
        <v>0</v>
      </c>
      <c r="FK31" s="109">
        <v>13.936684890887699</v>
      </c>
      <c r="FL31" s="109">
        <v>1.5916236644826101</v>
      </c>
      <c r="FM31" s="109">
        <v>0</v>
      </c>
      <c r="FN31" s="109">
        <v>0</v>
      </c>
      <c r="FO31" s="109">
        <v>2.93405609848045</v>
      </c>
      <c r="FP31" s="109">
        <v>119.16703296461</v>
      </c>
      <c r="FQ31" s="109">
        <v>0.75465000122937498</v>
      </c>
      <c r="FR31" s="109">
        <v>4.9905292028075801</v>
      </c>
      <c r="FT31" s="45">
        <f t="shared" si="0"/>
        <v>4.7107354311851241E-6</v>
      </c>
      <c r="FU31" s="45">
        <f t="shared" si="1"/>
        <v>-2.8115407397089757E-6</v>
      </c>
      <c r="FV31" s="45">
        <f t="shared" si="2"/>
        <v>2.274549403223752E-6</v>
      </c>
      <c r="FW31" s="45">
        <f t="shared" si="3"/>
        <v>6.5477666657438546E-5</v>
      </c>
      <c r="FX31" s="45">
        <f t="shared" si="4"/>
        <v>6.9946955496180886E-5</v>
      </c>
      <c r="FY31" s="45">
        <f t="shared" si="5"/>
        <v>1.8389245455747287E-6</v>
      </c>
      <c r="FZ31" s="45">
        <f t="shared" si="6"/>
        <v>-5.6253269571393043E-7</v>
      </c>
      <c r="GA31" s="45">
        <f t="shared" si="7"/>
        <v>1.2301929012896577E-5</v>
      </c>
      <c r="GB31" s="45">
        <f t="shared" si="8"/>
        <v>-3.7392215395434034E-6</v>
      </c>
      <c r="GC31" s="45">
        <f t="shared" si="9"/>
        <v>-1.0427812145019221E-4</v>
      </c>
      <c r="GD31" s="45">
        <f t="shared" si="10"/>
        <v>3.6476357656258515E-6</v>
      </c>
      <c r="GE31" s="45">
        <f t="shared" si="11"/>
        <v>0</v>
      </c>
      <c r="GF31" s="45">
        <f t="shared" si="12"/>
        <v>-9.2832549702762874E-6</v>
      </c>
      <c r="GG31" s="45">
        <f t="shared" si="13"/>
        <v>-5.1562650766587575E-5</v>
      </c>
      <c r="GH31" s="45">
        <f t="shared" si="14"/>
        <v>-2.5967792806689884E-6</v>
      </c>
      <c r="GI31" s="45">
        <f t="shared" si="15"/>
        <v>-1.2676418743687713E-4</v>
      </c>
      <c r="GJ31" s="45">
        <f t="shared" si="16"/>
        <v>0</v>
      </c>
      <c r="GK31" s="45">
        <f t="shared" si="17"/>
        <v>-1.8116421836793039E-4</v>
      </c>
      <c r="GL31" s="45">
        <f t="shared" si="18"/>
        <v>-4.1922346972858068E-5</v>
      </c>
      <c r="GM31" s="45">
        <f t="shared" si="19"/>
        <v>0</v>
      </c>
      <c r="GN31" s="45">
        <f t="shared" si="20"/>
        <v>0</v>
      </c>
      <c r="GO31" s="45">
        <f t="shared" si="21"/>
        <v>8.2014524395049768E-5</v>
      </c>
      <c r="GP31" s="45">
        <f t="shared" si="22"/>
        <v>-4.679217498474452E-7</v>
      </c>
      <c r="GQ31" s="45">
        <f t="shared" si="23"/>
        <v>-3.4492985050960461E-6</v>
      </c>
      <c r="GR31" s="45">
        <f t="shared" si="24"/>
        <v>0</v>
      </c>
      <c r="GS31" s="45">
        <f t="shared" si="25"/>
        <v>-5.9146628776023577E-5</v>
      </c>
      <c r="GT31" s="45">
        <f t="shared" si="26"/>
        <v>0</v>
      </c>
      <c r="GU31" s="45">
        <f t="shared" si="27"/>
        <v>1.1685535649709638E-5</v>
      </c>
      <c r="GV31" s="45">
        <f t="shared" si="28"/>
        <v>-3.6296747166446822E-5</v>
      </c>
      <c r="GW31" s="45">
        <f t="shared" si="29"/>
        <v>-1.8575639446680423E-6</v>
      </c>
      <c r="GX31" s="45">
        <f t="shared" si="30"/>
        <v>1.2188087450574771E-5</v>
      </c>
      <c r="GY31" s="45">
        <f t="shared" si="31"/>
        <v>1.9128017297363661E-4</v>
      </c>
      <c r="GZ31" s="45">
        <f t="shared" si="32"/>
        <v>0</v>
      </c>
      <c r="HA31" s="45">
        <f t="shared" si="33"/>
        <v>-7.9106278176789612E-4</v>
      </c>
      <c r="HB31" s="45">
        <f t="shared" si="34"/>
        <v>-6.8526517241487723E-6</v>
      </c>
      <c r="HC31" s="45">
        <f t="shared" si="35"/>
        <v>5.9106463378652607E-6</v>
      </c>
      <c r="HD31" s="45">
        <f t="shared" si="36"/>
        <v>4.7583341670586092E-5</v>
      </c>
      <c r="HE31" s="45">
        <f t="shared" si="37"/>
        <v>-1.139637262036928E-5</v>
      </c>
      <c r="HF31" s="45">
        <f t="shared" si="47"/>
        <v>-7.6607066320462502E-5</v>
      </c>
      <c r="HG31" s="45">
        <f t="shared" si="48"/>
        <v>0</v>
      </c>
      <c r="HH31" s="45">
        <f t="shared" si="49"/>
        <v>0</v>
      </c>
      <c r="HI31" s="45">
        <f t="shared" si="50"/>
        <v>0</v>
      </c>
      <c r="HJ31" s="45">
        <f t="shared" si="51"/>
        <v>0</v>
      </c>
      <c r="HK31" s="45">
        <f t="shared" si="52"/>
        <v>-6.9083062017578277E-5</v>
      </c>
      <c r="HL31" s="45">
        <f t="shared" si="53"/>
        <v>-9.4033715013159831E-5</v>
      </c>
      <c r="HM31" s="45">
        <f t="shared" si="54"/>
        <v>3.0488092808154803E-6</v>
      </c>
      <c r="HN31" s="45">
        <f t="shared" si="39"/>
        <v>0</v>
      </c>
      <c r="HO31" s="45">
        <f t="shared" si="40"/>
        <v>1.0004153767877128E-5</v>
      </c>
      <c r="HP31" s="45">
        <f t="shared" si="41"/>
        <v>-2.4088461758249385E-5</v>
      </c>
      <c r="HQ31" s="45">
        <f t="shared" si="42"/>
        <v>1.867406137812298E-5</v>
      </c>
      <c r="HR31" s="45">
        <f t="shared" si="43"/>
        <v>0</v>
      </c>
      <c r="HS31" s="45">
        <f t="shared" si="44"/>
        <v>0</v>
      </c>
      <c r="HT31" s="45">
        <f t="shared" si="45"/>
        <v>0</v>
      </c>
      <c r="HU31" s="45">
        <f t="shared" si="46"/>
        <v>0</v>
      </c>
      <c r="HV31" s="45">
        <f t="shared" si="55"/>
        <v>-4.3232519944929697E-5</v>
      </c>
    </row>
    <row r="32" spans="1:230" x14ac:dyDescent="0.25">
      <c r="A32" s="22" t="s">
        <v>31</v>
      </c>
      <c r="B32" s="109">
        <v>8826.5295805999995</v>
      </c>
      <c r="C32" s="109">
        <v>0.17799999999999999</v>
      </c>
      <c r="D32" s="109">
        <v>16651.394496000001</v>
      </c>
      <c r="E32" s="109">
        <v>419.84568904999998</v>
      </c>
      <c r="F32" s="109">
        <v>406.22438862000001</v>
      </c>
      <c r="G32" s="109">
        <v>6175.5166393</v>
      </c>
      <c r="H32" s="109">
        <v>5052.9960878000002</v>
      </c>
      <c r="I32" s="109">
        <v>151.89466131</v>
      </c>
      <c r="J32" s="109">
        <v>98.449943443999999</v>
      </c>
      <c r="K32" s="109">
        <v>1.468794E-3</v>
      </c>
      <c r="L32" s="109">
        <v>40.788968390999997</v>
      </c>
      <c r="N32" s="109">
        <v>7.9054155935999999</v>
      </c>
      <c r="O32" s="109">
        <v>8.0748793000000006E-3</v>
      </c>
      <c r="P32" s="109">
        <v>1.7999999999999999E-2</v>
      </c>
      <c r="Q32" s="109">
        <v>0.1036297343</v>
      </c>
      <c r="S32" s="109">
        <v>4.1148550000000002E-4</v>
      </c>
      <c r="T32" s="109">
        <v>8.6673032499999997E-2</v>
      </c>
      <c r="W32" s="109">
        <v>9.6420007700000004E-2</v>
      </c>
      <c r="X32" s="109">
        <v>0.02</v>
      </c>
      <c r="Y32" s="109">
        <v>548.86004878000006</v>
      </c>
      <c r="AB32" s="109">
        <v>3.6712873000000002E-3</v>
      </c>
      <c r="AC32" s="109">
        <v>2.7897320000000001E-3</v>
      </c>
      <c r="AD32" s="109">
        <v>0.74278178340000001</v>
      </c>
      <c r="AE32" s="109">
        <v>50.306518812</v>
      </c>
      <c r="AF32" s="109">
        <v>1.3590552140000001</v>
      </c>
      <c r="AG32" s="109">
        <v>1.5417454000000001E-2</v>
      </c>
      <c r="AI32" s="109">
        <v>9.1601837300000002E-2</v>
      </c>
      <c r="AJ32" s="109">
        <v>60.262938415999997</v>
      </c>
      <c r="AK32" s="109">
        <v>0.24355854800000001</v>
      </c>
      <c r="AL32" s="109">
        <v>0.25458347329999997</v>
      </c>
      <c r="AM32" s="109">
        <v>33.042772206999999</v>
      </c>
      <c r="AN32" s="109">
        <v>0.16529403710000001</v>
      </c>
      <c r="AS32" s="109">
        <v>2.6035282E-3</v>
      </c>
      <c r="AT32" s="109">
        <v>1.01050653E-2</v>
      </c>
      <c r="AU32" s="109">
        <v>0.92235060790000001</v>
      </c>
      <c r="AW32" s="109">
        <v>16.548658312000001</v>
      </c>
      <c r="AX32" s="109">
        <v>87.435015837999998</v>
      </c>
      <c r="AY32" s="109">
        <v>2.5186014434000001</v>
      </c>
      <c r="BD32" s="109">
        <v>3.6712052999999998E-6</v>
      </c>
      <c r="BF32" s="109" t="s">
        <v>31</v>
      </c>
      <c r="BG32" s="109">
        <v>0</v>
      </c>
      <c r="BH32" s="109">
        <v>0.50492945394820499</v>
      </c>
      <c r="BI32" s="109">
        <v>0</v>
      </c>
      <c r="BJ32" s="109">
        <v>98.448761137128201</v>
      </c>
      <c r="BK32" s="109">
        <v>0</v>
      </c>
      <c r="BL32" s="109">
        <v>151.89502770145899</v>
      </c>
      <c r="BM32" s="109">
        <v>151.89502770145899</v>
      </c>
      <c r="BN32" s="109">
        <v>2.96106842379998</v>
      </c>
      <c r="BO32" s="109">
        <v>0</v>
      </c>
      <c r="BP32" s="109">
        <v>6.0219216587575398E-4</v>
      </c>
      <c r="BQ32" s="109">
        <v>8.66569718414655E-4</v>
      </c>
      <c r="BR32" s="109">
        <v>40.788869149807397</v>
      </c>
      <c r="BS32" s="109">
        <v>3.6716416270661601E-6</v>
      </c>
      <c r="BT32" s="109">
        <v>0</v>
      </c>
      <c r="BU32" s="109">
        <v>0</v>
      </c>
      <c r="BV32" s="109">
        <v>2.0001104866151798E-2</v>
      </c>
      <c r="BW32" s="109">
        <v>7.9054639576104098</v>
      </c>
      <c r="BX32" s="109">
        <v>1.9379865187365199E-3</v>
      </c>
      <c r="BY32" s="109">
        <v>6.13674531655619E-3</v>
      </c>
      <c r="BZ32" s="109">
        <v>1.79993423413802E-2</v>
      </c>
      <c r="CA32" s="109">
        <v>0</v>
      </c>
      <c r="CB32" s="109">
        <v>29726.594849699599</v>
      </c>
      <c r="CC32" s="109">
        <v>0.10362933927417101</v>
      </c>
      <c r="CD32" s="109">
        <v>1.19313519293198E-4</v>
      </c>
      <c r="CE32" s="109">
        <v>2.9216234836334501E-4</v>
      </c>
      <c r="CF32" s="109">
        <v>0</v>
      </c>
      <c r="CG32" s="109">
        <v>8.6670581077068001E-2</v>
      </c>
      <c r="CH32" s="109">
        <v>0.74278090418988296</v>
      </c>
      <c r="CI32" s="109">
        <v>0</v>
      </c>
      <c r="CJ32" s="109">
        <v>0.24356106384356599</v>
      </c>
      <c r="CK32" s="109">
        <v>0</v>
      </c>
      <c r="CL32" s="109">
        <v>0.25458269702431102</v>
      </c>
      <c r="CM32" s="109">
        <v>8826.4623877158501</v>
      </c>
      <c r="CN32" s="109">
        <v>0</v>
      </c>
      <c r="CO32" s="109">
        <v>9.6421503154813695E-2</v>
      </c>
      <c r="CP32" s="109">
        <v>180.08482124063701</v>
      </c>
      <c r="CQ32" s="109">
        <v>3862.7900349043898</v>
      </c>
      <c r="CR32" s="109">
        <v>128.613031849489</v>
      </c>
      <c r="CS32" s="109">
        <v>16.5488530445915</v>
      </c>
      <c r="CT32" s="109">
        <v>1.0893616459103701</v>
      </c>
      <c r="CU32" s="109">
        <v>0</v>
      </c>
      <c r="CV32" s="109">
        <v>548.854802786645</v>
      </c>
      <c r="CW32" s="109">
        <v>548.854802786645</v>
      </c>
      <c r="CX32" s="109">
        <v>0</v>
      </c>
      <c r="CY32" s="109">
        <v>87.434553272338206</v>
      </c>
      <c r="CZ32" s="109">
        <v>0</v>
      </c>
      <c r="DA32" s="109">
        <v>0</v>
      </c>
      <c r="DB32" s="109">
        <v>0</v>
      </c>
      <c r="DC32" s="109">
        <v>74.414163644515796</v>
      </c>
      <c r="DD32" s="109">
        <v>6.79131411895041E-3</v>
      </c>
      <c r="DE32" s="109">
        <v>1.3504322324250799</v>
      </c>
      <c r="DF32" s="109">
        <v>0</v>
      </c>
      <c r="DG32" s="109">
        <v>9.54552819987106E-4</v>
      </c>
      <c r="DH32" s="109">
        <v>2.7167401908100401E-3</v>
      </c>
      <c r="DI32" s="109">
        <v>9.2060031856787698E-4</v>
      </c>
      <c r="DJ32" s="109">
        <v>1.8691301112782801E-3</v>
      </c>
      <c r="DK32" s="109">
        <v>50.306343392562503</v>
      </c>
      <c r="DL32" s="109">
        <v>0</v>
      </c>
      <c r="DM32" s="109">
        <v>1.3590319890667899</v>
      </c>
      <c r="DN32" s="109">
        <v>0.17800047619834899</v>
      </c>
      <c r="DO32" s="109">
        <v>0</v>
      </c>
      <c r="DP32" s="109">
        <v>6.3213231038872601E-3</v>
      </c>
      <c r="DQ32" s="109">
        <v>9.0964290635316691E-3</v>
      </c>
      <c r="DR32" s="109">
        <v>9708.3266423055902</v>
      </c>
      <c r="DS32" s="109">
        <v>14986.243554070999</v>
      </c>
      <c r="DT32" s="109">
        <v>1665.13761375022</v>
      </c>
      <c r="DU32" s="109">
        <v>16651.381167821299</v>
      </c>
      <c r="DV32" s="109">
        <v>2.82281413477792E-3</v>
      </c>
      <c r="DW32" s="109">
        <v>278.08845428708099</v>
      </c>
      <c r="DX32" s="109">
        <v>0.16529393633161901</v>
      </c>
      <c r="DY32" s="109">
        <v>0</v>
      </c>
      <c r="DZ32" s="109">
        <v>0</v>
      </c>
      <c r="EA32" s="109">
        <v>0</v>
      </c>
      <c r="EB32" s="109">
        <v>0</v>
      </c>
      <c r="EC32" s="109">
        <v>2.6034864521789899E-3</v>
      </c>
      <c r="ED32" s="109">
        <v>1.01048601980852E-2</v>
      </c>
      <c r="EE32" s="109">
        <v>0.92235834307224895</v>
      </c>
      <c r="EF32" s="109">
        <v>3.33434995508083</v>
      </c>
      <c r="EG32" s="109">
        <v>2305.0117261085602</v>
      </c>
      <c r="EH32" s="109">
        <v>4.4166302650506601</v>
      </c>
      <c r="EI32" s="109">
        <v>10.9045568610592</v>
      </c>
      <c r="EJ32" s="109">
        <v>26.402772400337302</v>
      </c>
      <c r="EK32" s="109">
        <v>6.1590101412611702</v>
      </c>
      <c r="EL32" s="109">
        <v>0.68684366915237705</v>
      </c>
      <c r="EM32" s="109">
        <v>0</v>
      </c>
      <c r="EN32" s="109">
        <v>1.4696155172318699</v>
      </c>
      <c r="EO32" s="109">
        <v>419.87038011045098</v>
      </c>
      <c r="EP32" s="109">
        <v>406.24908931640101</v>
      </c>
      <c r="EQ32" s="109">
        <v>13.621290794049701</v>
      </c>
      <c r="ER32" s="109">
        <v>0</v>
      </c>
      <c r="ES32" s="109">
        <v>0</v>
      </c>
      <c r="ET32" s="109">
        <v>23.7598283464784</v>
      </c>
      <c r="EU32" s="109">
        <v>0</v>
      </c>
      <c r="EV32" s="109">
        <v>71.515034011805895</v>
      </c>
      <c r="EW32" s="109">
        <v>17.581864972414699</v>
      </c>
      <c r="EX32" s="109">
        <v>9.4666423783461706</v>
      </c>
      <c r="EY32" s="109">
        <v>178.731374526694</v>
      </c>
      <c r="EZ32" s="109">
        <v>9.15350764728253E-2</v>
      </c>
      <c r="FA32" s="109">
        <v>1420.7166328288399</v>
      </c>
      <c r="FB32" s="109">
        <v>9.8810753517749692</v>
      </c>
      <c r="FC32" s="109">
        <v>40.179238049570998</v>
      </c>
      <c r="FD32" s="109">
        <v>1.76025287014226</v>
      </c>
      <c r="FE32" s="109">
        <v>0</v>
      </c>
      <c r="FF32" s="109">
        <v>6175.4539155563898</v>
      </c>
      <c r="FG32" s="109">
        <v>1168.5636183264601</v>
      </c>
      <c r="FH32" s="109">
        <v>2.5186103757337301</v>
      </c>
      <c r="FI32" s="109">
        <v>0</v>
      </c>
      <c r="FJ32" s="109">
        <v>0</v>
      </c>
      <c r="FK32" s="109">
        <v>29.657028285022701</v>
      </c>
      <c r="FL32" s="109">
        <v>60.262431913216403</v>
      </c>
      <c r="FM32" s="109">
        <v>0</v>
      </c>
      <c r="FN32" s="109">
        <v>0</v>
      </c>
      <c r="FO32" s="109">
        <v>40.386454439590402</v>
      </c>
      <c r="FP32" s="109">
        <v>5052.9978306519697</v>
      </c>
      <c r="FQ32" s="109">
        <v>33.042779521090701</v>
      </c>
      <c r="FR32" s="109">
        <v>28.513024001566802</v>
      </c>
      <c r="FT32" s="45">
        <f t="shared" si="0"/>
        <v>-7.6126051055241448E-6</v>
      </c>
      <c r="FU32" s="45">
        <f t="shared" si="1"/>
        <v>2.6752716236131626E-6</v>
      </c>
      <c r="FV32" s="45">
        <f t="shared" si="2"/>
        <v>-8.0042417500044895E-7</v>
      </c>
      <c r="FW32" s="45">
        <f t="shared" si="3"/>
        <v>5.8809846319666263E-5</v>
      </c>
      <c r="FX32" s="45">
        <f t="shared" si="4"/>
        <v>6.0805547606114992E-5</v>
      </c>
      <c r="FY32" s="45">
        <f t="shared" si="5"/>
        <v>-1.0156841487720342E-5</v>
      </c>
      <c r="FZ32" s="45">
        <f t="shared" si="6"/>
        <v>3.4491456934759229E-7</v>
      </c>
      <c r="GA32" s="45">
        <f t="shared" si="7"/>
        <v>2.4121417818263086E-6</v>
      </c>
      <c r="GB32" s="45">
        <f t="shared" si="8"/>
        <v>-1.2009218395029745E-5</v>
      </c>
      <c r="GC32" s="45">
        <f t="shared" si="9"/>
        <v>-2.1865360010367297E-5</v>
      </c>
      <c r="GD32" s="45">
        <f t="shared" si="10"/>
        <v>-2.4330400232070388E-6</v>
      </c>
      <c r="GE32" s="45">
        <f t="shared" si="11"/>
        <v>0</v>
      </c>
      <c r="GF32" s="45">
        <f t="shared" si="12"/>
        <v>6.1178327486054912E-6</v>
      </c>
      <c r="GG32" s="45">
        <f t="shared" si="13"/>
        <v>-1.82621562269913E-5</v>
      </c>
      <c r="GH32" s="45">
        <f t="shared" si="14"/>
        <v>-3.6536589988817659E-5</v>
      </c>
      <c r="GI32" s="45">
        <f t="shared" si="15"/>
        <v>-3.8118965725455834E-6</v>
      </c>
      <c r="GJ32" s="45">
        <f t="shared" si="16"/>
        <v>0</v>
      </c>
      <c r="GK32" s="45">
        <f t="shared" si="17"/>
        <v>-2.3408706885261453E-5</v>
      </c>
      <c r="GL32" s="45">
        <f t="shared" si="18"/>
        <v>-2.828357173259765E-5</v>
      </c>
      <c r="GM32" s="45">
        <f t="shared" si="19"/>
        <v>0</v>
      </c>
      <c r="GN32" s="45">
        <f t="shared" si="20"/>
        <v>0</v>
      </c>
      <c r="GO32" s="45">
        <f t="shared" si="21"/>
        <v>1.5509797700325676E-5</v>
      </c>
      <c r="GP32" s="45">
        <f t="shared" si="22"/>
        <v>5.5243307589894486E-5</v>
      </c>
      <c r="GQ32" s="45">
        <f t="shared" si="23"/>
        <v>-9.5579799745336792E-6</v>
      </c>
      <c r="GR32" s="45">
        <f t="shared" si="24"/>
        <v>0</v>
      </c>
      <c r="GS32" s="45">
        <f t="shared" si="25"/>
        <v>0</v>
      </c>
      <c r="GT32" s="45">
        <f t="shared" si="26"/>
        <v>1.5555298943611916E-6</v>
      </c>
      <c r="GU32" s="45">
        <f t="shared" si="27"/>
        <v>-5.6283321942115838E-7</v>
      </c>
      <c r="GV32" s="45">
        <f t="shared" si="28"/>
        <v>-1.1836721587591647E-6</v>
      </c>
      <c r="GW32" s="45">
        <f t="shared" si="29"/>
        <v>-3.4870120540904311E-6</v>
      </c>
      <c r="GX32" s="45">
        <f t="shared" si="30"/>
        <v>-1.7089028444847398E-5</v>
      </c>
      <c r="GY32" s="45">
        <f t="shared" si="31"/>
        <v>1.9339601657231173E-5</v>
      </c>
      <c r="GZ32" s="45">
        <f t="shared" si="32"/>
        <v>0</v>
      </c>
      <c r="HA32" s="45">
        <f t="shared" si="33"/>
        <v>-7.2881537251330629E-4</v>
      </c>
      <c r="HB32" s="45">
        <f t="shared" si="34"/>
        <v>-8.4048802947104418E-6</v>
      </c>
      <c r="HC32" s="45">
        <f t="shared" si="35"/>
        <v>1.0329522764175625E-5</v>
      </c>
      <c r="HD32" s="45">
        <f t="shared" si="36"/>
        <v>-3.0491990657893875E-6</v>
      </c>
      <c r="HE32" s="45">
        <f t="shared" si="37"/>
        <v>2.2135221149611964E-7</v>
      </c>
      <c r="HF32" s="45">
        <f t="shared" si="47"/>
        <v>-6.0963107180708614E-7</v>
      </c>
      <c r="HG32" s="45">
        <f t="shared" si="48"/>
        <v>0</v>
      </c>
      <c r="HH32" s="45">
        <f t="shared" si="49"/>
        <v>0</v>
      </c>
      <c r="HI32" s="45">
        <f t="shared" si="50"/>
        <v>0</v>
      </c>
      <c r="HJ32" s="45">
        <f t="shared" si="51"/>
        <v>0</v>
      </c>
      <c r="HK32" s="45">
        <f t="shared" si="52"/>
        <v>-1.6035094611259085E-5</v>
      </c>
      <c r="HL32" s="45">
        <f t="shared" si="53"/>
        <v>-2.0296941059935642E-5</v>
      </c>
      <c r="HM32" s="45">
        <f t="shared" si="54"/>
        <v>8.3863686787797717E-6</v>
      </c>
      <c r="HN32" s="45">
        <f t="shared" si="39"/>
        <v>0</v>
      </c>
      <c r="HO32" s="45">
        <f t="shared" si="40"/>
        <v>1.1767273686341079E-5</v>
      </c>
      <c r="HP32" s="45">
        <f t="shared" si="41"/>
        <v>-5.2903937553903768E-6</v>
      </c>
      <c r="HQ32" s="45">
        <f t="shared" si="42"/>
        <v>3.54654514846417E-6</v>
      </c>
      <c r="HR32" s="45">
        <f t="shared" si="43"/>
        <v>0</v>
      </c>
      <c r="HS32" s="45">
        <f t="shared" si="44"/>
        <v>0</v>
      </c>
      <c r="HT32" s="45">
        <f t="shared" si="45"/>
        <v>0</v>
      </c>
      <c r="HU32" s="45">
        <f t="shared" si="46"/>
        <v>0</v>
      </c>
      <c r="HV32" s="45">
        <f t="shared" si="55"/>
        <v>1.188511757052235E-4</v>
      </c>
    </row>
    <row r="33" spans="1:230" x14ac:dyDescent="0.25">
      <c r="A33" s="22" t="s">
        <v>32</v>
      </c>
      <c r="B33" s="109">
        <v>965.07762463999995</v>
      </c>
      <c r="C33" s="109">
        <v>0.21454656</v>
      </c>
      <c r="D33" s="109">
        <v>1326.6523615999999</v>
      </c>
      <c r="E33" s="109">
        <v>62.591091706</v>
      </c>
      <c r="F33" s="109">
        <v>51.32398268</v>
      </c>
      <c r="G33" s="109">
        <v>11.894609790000001</v>
      </c>
      <c r="H33" s="109">
        <v>380.11025290999999</v>
      </c>
      <c r="I33" s="109">
        <v>5.2897870585</v>
      </c>
      <c r="J33" s="109">
        <v>4.1037281311999996</v>
      </c>
      <c r="K33" s="109">
        <v>7.0946301000000001E-6</v>
      </c>
      <c r="L33" s="109">
        <v>1.4045893449</v>
      </c>
      <c r="M33" s="109">
        <v>2.8000000000000002E-7</v>
      </c>
      <c r="N33" s="109">
        <v>0.35456857530000002</v>
      </c>
      <c r="O33" s="109">
        <v>5.0145841000000003E-3</v>
      </c>
      <c r="P33" s="109">
        <v>2.4772944000000002E-2</v>
      </c>
      <c r="Q33" s="109">
        <v>1.9225751999999999E-2</v>
      </c>
      <c r="S33" s="109">
        <v>3.838693E-4</v>
      </c>
      <c r="T33" s="109">
        <v>1.2421751999999999E-2</v>
      </c>
      <c r="W33" s="109">
        <v>1.786428E-2</v>
      </c>
      <c r="X33" s="109">
        <v>2.9944656E-2</v>
      </c>
      <c r="Y33" s="109">
        <v>89.873026421000006</v>
      </c>
      <c r="AA33" s="109">
        <v>6.6224400000000003E-3</v>
      </c>
      <c r="AB33" s="109">
        <v>4.1631700000000003E-5</v>
      </c>
      <c r="AC33" s="109">
        <v>5.7630867400000001E-2</v>
      </c>
      <c r="AD33" s="109">
        <v>5.43429411E-2</v>
      </c>
      <c r="AE33" s="109">
        <v>1.5635265806</v>
      </c>
      <c r="AF33" s="109">
        <v>6.6075357299999998E-2</v>
      </c>
      <c r="AG33" s="109">
        <v>0.1051451115</v>
      </c>
      <c r="AH33" s="109">
        <v>4.1843199999999999E-4</v>
      </c>
      <c r="AI33" s="109">
        <v>1.3382096E-2</v>
      </c>
      <c r="AJ33" s="109">
        <v>2.8388371339999998</v>
      </c>
      <c r="AK33" s="109">
        <v>2.7124219299999999E-2</v>
      </c>
      <c r="AL33" s="109">
        <v>1.2417988899999999E-2</v>
      </c>
      <c r="AM33" s="109">
        <v>2.5167319387</v>
      </c>
      <c r="AN33" s="109">
        <v>4.9067874000000003E-3</v>
      </c>
      <c r="AP33" s="109">
        <v>2.8000000000000002E-7</v>
      </c>
      <c r="AS33" s="109">
        <v>2.3836869999999998E-3</v>
      </c>
      <c r="AT33" s="109">
        <v>3.4343330000000002E-4</v>
      </c>
      <c r="AU33" s="109">
        <v>3.2434987899999997E-2</v>
      </c>
      <c r="AW33" s="109">
        <v>0.39600887420000003</v>
      </c>
      <c r="AX33" s="109">
        <v>1.3081755287000001</v>
      </c>
      <c r="AY33" s="109">
        <v>2.1086127999999999E-2</v>
      </c>
      <c r="BD33" s="109">
        <v>1.344E-6</v>
      </c>
      <c r="BF33" s="109" t="s">
        <v>32</v>
      </c>
      <c r="BG33" s="109">
        <v>1.2054188640685201E-3</v>
      </c>
      <c r="BH33" s="109">
        <v>0.51723806746425605</v>
      </c>
      <c r="BI33" s="109">
        <v>0</v>
      </c>
      <c r="BJ33" s="109">
        <v>4.1035901056550896</v>
      </c>
      <c r="BK33" s="109">
        <v>0</v>
      </c>
      <c r="BL33" s="109">
        <v>5.2896978786307303</v>
      </c>
      <c r="BM33" s="109">
        <v>5.2896092572414704</v>
      </c>
      <c r="BN33" s="109">
        <v>0.37549719343583399</v>
      </c>
      <c r="BO33" s="109">
        <v>5.7772760947326601E-4</v>
      </c>
      <c r="BP33" s="109">
        <v>2.9087249017565298E-6</v>
      </c>
      <c r="BQ33" s="109">
        <v>4.1853916235387396E-6</v>
      </c>
      <c r="BR33" s="109">
        <v>1.4045380032907899</v>
      </c>
      <c r="BS33" s="109">
        <v>1.3438913903117899E-6</v>
      </c>
      <c r="BT33" s="109">
        <v>8.9608624481224595E-8</v>
      </c>
      <c r="BU33" s="109">
        <v>1.9041154780998401E-7</v>
      </c>
      <c r="BV33" s="109">
        <v>2.99494192622233E-2</v>
      </c>
      <c r="BW33" s="109">
        <v>0.35456089793644702</v>
      </c>
      <c r="BX33" s="109">
        <v>1.2034904468217499E-3</v>
      </c>
      <c r="BY33" s="109">
        <v>3.8110874408197001E-3</v>
      </c>
      <c r="BZ33" s="109">
        <v>2.4773977656194601E-2</v>
      </c>
      <c r="CA33" s="109">
        <v>0</v>
      </c>
      <c r="CB33" s="109">
        <v>6840.2332408952998</v>
      </c>
      <c r="CC33" s="109">
        <v>1.9228921026133799E-2</v>
      </c>
      <c r="CD33" s="109">
        <v>1.11332623775745E-4</v>
      </c>
      <c r="CE33" s="109">
        <v>2.72556355318928E-4</v>
      </c>
      <c r="CF33" s="109">
        <v>0</v>
      </c>
      <c r="CG33" s="109">
        <v>1.2421811350928401E-2</v>
      </c>
      <c r="CH33" s="109">
        <v>5.4340748367334102E-2</v>
      </c>
      <c r="CI33" s="109">
        <v>0</v>
      </c>
      <c r="CJ33" s="109">
        <v>2.71259094460225E-2</v>
      </c>
      <c r="CK33" s="109">
        <v>4.1847175868207703E-4</v>
      </c>
      <c r="CL33" s="109">
        <v>1.2417821337433899E-2</v>
      </c>
      <c r="CM33" s="109">
        <v>964.92903621819096</v>
      </c>
      <c r="CN33" s="109">
        <v>0</v>
      </c>
      <c r="CO33" s="109">
        <v>1.7862438523123698E-2</v>
      </c>
      <c r="CP33" s="109">
        <v>23.016286854196899</v>
      </c>
      <c r="CQ33" s="109">
        <v>441.85758623276701</v>
      </c>
      <c r="CR33" s="109">
        <v>9.9295401224995707</v>
      </c>
      <c r="CS33" s="109">
        <v>0.39593656771968799</v>
      </c>
      <c r="CT33" s="109">
        <v>2.2464810145670601E-3</v>
      </c>
      <c r="CU33" s="109">
        <v>6.93493864261421E-4</v>
      </c>
      <c r="CV33" s="109">
        <v>89.863584709496806</v>
      </c>
      <c r="CW33" s="109">
        <v>89.863584709496806</v>
      </c>
      <c r="CX33" s="109">
        <v>0</v>
      </c>
      <c r="CY33" s="109">
        <v>1.3081496088477</v>
      </c>
      <c r="CZ33" s="109">
        <v>2.6492886279444999E-3</v>
      </c>
      <c r="DA33" s="109">
        <v>3.31092514831763E-3</v>
      </c>
      <c r="DB33" s="109">
        <v>0</v>
      </c>
      <c r="DC33" s="109">
        <v>9.6273312451017397</v>
      </c>
      <c r="DD33" s="109">
        <v>6.6049503739589799E-4</v>
      </c>
      <c r="DE33" s="109">
        <v>0.106970379032556</v>
      </c>
      <c r="DF33" s="109">
        <v>2.3010852939543702E-2</v>
      </c>
      <c r="DG33" s="109">
        <v>1.0823172671505799E-5</v>
      </c>
      <c r="DH33" s="109">
        <v>3.08062038062799E-5</v>
      </c>
      <c r="DI33" s="109">
        <v>1.9017986673060101E-2</v>
      </c>
      <c r="DJ33" s="109">
        <v>3.86127341446343E-2</v>
      </c>
      <c r="DK33" s="109">
        <v>1.5636480435779101</v>
      </c>
      <c r="DL33" s="109">
        <v>0</v>
      </c>
      <c r="DM33" s="109">
        <v>6.6070234022245197E-2</v>
      </c>
      <c r="DN33" s="109">
        <v>0.21454404562465201</v>
      </c>
      <c r="DO33" s="109">
        <v>0</v>
      </c>
      <c r="DP33" s="109">
        <v>4.3109280108247001E-2</v>
      </c>
      <c r="DQ33" s="109">
        <v>6.2035395250141699E-2</v>
      </c>
      <c r="DR33" s="109">
        <v>920.473306427024</v>
      </c>
      <c r="DS33" s="109">
        <v>1193.7160215700201</v>
      </c>
      <c r="DT33" s="109">
        <v>132.63610034094501</v>
      </c>
      <c r="DU33" s="109">
        <v>1326.35212191096</v>
      </c>
      <c r="DV33" s="109">
        <v>4.9292009072019201E-6</v>
      </c>
      <c r="DW33" s="109">
        <v>38.129836527654703</v>
      </c>
      <c r="DX33" s="109">
        <v>4.9066105996230002E-3</v>
      </c>
      <c r="DY33" s="109">
        <v>0</v>
      </c>
      <c r="DZ33" s="109">
        <v>2.7996004343105303E-7</v>
      </c>
      <c r="EA33" s="109">
        <v>0</v>
      </c>
      <c r="EB33" s="109">
        <v>0</v>
      </c>
      <c r="EC33" s="109">
        <v>2.3840472763548598E-3</v>
      </c>
      <c r="ED33" s="109">
        <v>3.4346704542072401E-4</v>
      </c>
      <c r="EE33" s="109">
        <v>3.2430308147511203E-2</v>
      </c>
      <c r="EF33" s="109">
        <v>0.41075337540854401</v>
      </c>
      <c r="EG33" s="109">
        <v>120.602314510716</v>
      </c>
      <c r="EH33" s="109">
        <v>0.55418759738090895</v>
      </c>
      <c r="EI33" s="109">
        <v>1.45217261783429</v>
      </c>
      <c r="EJ33" s="109">
        <v>3.5098398988078499</v>
      </c>
      <c r="EK33" s="109">
        <v>0.82101405638320701</v>
      </c>
      <c r="EL33" s="109">
        <v>0</v>
      </c>
      <c r="EM33" s="109">
        <v>6.62230300986013E-4</v>
      </c>
      <c r="EN33" s="109">
        <v>0.19329770667724799</v>
      </c>
      <c r="EO33" s="109">
        <v>62.584149900893301</v>
      </c>
      <c r="EP33" s="109">
        <v>51.317082022070402</v>
      </c>
      <c r="EQ33" s="109">
        <v>11.2670678788229</v>
      </c>
      <c r="ER33" s="109">
        <v>0</v>
      </c>
      <c r="ES33" s="109">
        <v>0</v>
      </c>
      <c r="ET33" s="109">
        <v>1.5291418030941799</v>
      </c>
      <c r="EU33" s="109">
        <v>0</v>
      </c>
      <c r="EV33" s="109">
        <v>9.4262684481114398</v>
      </c>
      <c r="EW33" s="109">
        <v>2.3450206426914</v>
      </c>
      <c r="EX33" s="109">
        <v>1.2571771376290299</v>
      </c>
      <c r="EY33" s="109">
        <v>23.5579719663574</v>
      </c>
      <c r="EZ33" s="109">
        <v>1.3369401741651301E-2</v>
      </c>
      <c r="FA33" s="109">
        <v>101.042219188283</v>
      </c>
      <c r="FB33" s="109">
        <v>1.2828362827097</v>
      </c>
      <c r="FC33" s="109">
        <v>4.9774004889851504</v>
      </c>
      <c r="FD33" s="109">
        <v>0</v>
      </c>
      <c r="FE33" s="109">
        <v>0</v>
      </c>
      <c r="FF33" s="109">
        <v>11.890090147434099</v>
      </c>
      <c r="FG33" s="109">
        <v>40.713211145638802</v>
      </c>
      <c r="FH33" s="109">
        <v>2.1084929479102898E-2</v>
      </c>
      <c r="FI33" s="109">
        <v>0</v>
      </c>
      <c r="FJ33" s="109">
        <v>5.1271955019097798E-4</v>
      </c>
      <c r="FK33" s="109">
        <v>3.99400824486507</v>
      </c>
      <c r="FL33" s="109">
        <v>2.8385570053533802</v>
      </c>
      <c r="FM33" s="109">
        <v>0</v>
      </c>
      <c r="FN33" s="109">
        <v>0</v>
      </c>
      <c r="FO33" s="109">
        <v>2.4284781054668101</v>
      </c>
      <c r="FP33" s="109">
        <v>380.06236702436598</v>
      </c>
      <c r="FQ33" s="109">
        <v>2.5165790847220801</v>
      </c>
      <c r="FR33" s="109">
        <v>3.66089446336471</v>
      </c>
      <c r="FT33" s="45">
        <f t="shared" si="0"/>
        <v>-1.5396525420887516E-4</v>
      </c>
      <c r="FU33" s="45">
        <f t="shared" si="1"/>
        <v>-1.1719485728337628E-5</v>
      </c>
      <c r="FV33" s="45">
        <f t="shared" si="2"/>
        <v>-2.2631376367341992E-4</v>
      </c>
      <c r="FW33" s="45">
        <f t="shared" si="3"/>
        <v>-1.1090723803485772E-4</v>
      </c>
      <c r="FX33" s="45">
        <f t="shared" si="4"/>
        <v>-1.3445289257117153E-4</v>
      </c>
      <c r="FY33" s="45">
        <f t="shared" si="5"/>
        <v>-3.7997400887424101E-4</v>
      </c>
      <c r="FZ33" s="45">
        <f t="shared" si="6"/>
        <v>-1.2597893707787103E-4</v>
      </c>
      <c r="GA33" s="45">
        <f t="shared" si="7"/>
        <v>-3.3612176929488322E-5</v>
      </c>
      <c r="GB33" s="45">
        <f t="shared" si="8"/>
        <v>-3.3634183478323053E-5</v>
      </c>
      <c r="GC33" s="45">
        <f t="shared" si="9"/>
        <v>-7.2389215151772023E-5</v>
      </c>
      <c r="GD33" s="45">
        <f t="shared" si="10"/>
        <v>-3.6552754295390937E-5</v>
      </c>
      <c r="GE33" s="45">
        <f t="shared" si="11"/>
        <v>7.2043897173625391E-5</v>
      </c>
      <c r="GF33" s="45">
        <f t="shared" si="12"/>
        <v>-2.1652690305419589E-5</v>
      </c>
      <c r="GG33" s="45">
        <f t="shared" si="13"/>
        <v>-1.2388581837378721E-6</v>
      </c>
      <c r="GH33" s="45">
        <f t="shared" si="14"/>
        <v>4.1725206120016892E-5</v>
      </c>
      <c r="GI33" s="45">
        <f t="shared" si="15"/>
        <v>1.6483236306183329E-4</v>
      </c>
      <c r="GJ33" s="45">
        <f t="shared" si="16"/>
        <v>0</v>
      </c>
      <c r="GK33" s="45">
        <f t="shared" si="17"/>
        <v>5.1265091198991025E-5</v>
      </c>
      <c r="GL33" s="45">
        <f t="shared" si="18"/>
        <v>4.7779836854810654E-6</v>
      </c>
      <c r="GM33" s="45">
        <f t="shared" si="19"/>
        <v>0</v>
      </c>
      <c r="GN33" s="45">
        <f t="shared" si="20"/>
        <v>0</v>
      </c>
      <c r="GO33" s="45">
        <f t="shared" si="21"/>
        <v>-1.0308150545677128E-4</v>
      </c>
      <c r="GP33" s="45">
        <f t="shared" si="22"/>
        <v>1.5906885767196684E-4</v>
      </c>
      <c r="GQ33" s="45">
        <f t="shared" si="23"/>
        <v>-1.0505612060921972E-4</v>
      </c>
      <c r="GR33" s="45">
        <f t="shared" si="24"/>
        <v>0</v>
      </c>
      <c r="GS33" s="45">
        <f t="shared" si="25"/>
        <v>6.1567158666708391E-7</v>
      </c>
      <c r="GT33" s="45">
        <f t="shared" si="26"/>
        <v>-5.5811370045077105E-5</v>
      </c>
      <c r="GU33" s="45">
        <f t="shared" si="27"/>
        <v>-2.5434686689975496E-6</v>
      </c>
      <c r="GV33" s="45">
        <f t="shared" si="28"/>
        <v>-4.0349907853961477E-5</v>
      </c>
      <c r="GW33" s="45">
        <f t="shared" si="29"/>
        <v>7.7685265742931077E-5</v>
      </c>
      <c r="GX33" s="45">
        <f t="shared" si="30"/>
        <v>-7.7536890667726093E-5</v>
      </c>
      <c r="GY33" s="45">
        <f t="shared" si="31"/>
        <v>-4.147997040248213E-6</v>
      </c>
      <c r="GZ33" s="45">
        <f t="shared" si="32"/>
        <v>9.501826360563346E-5</v>
      </c>
      <c r="HA33" s="45">
        <f t="shared" si="33"/>
        <v>-9.4860015566312862E-4</v>
      </c>
      <c r="HB33" s="45">
        <f t="shared" si="34"/>
        <v>-9.8677251774894299E-5</v>
      </c>
      <c r="HC33" s="45">
        <f t="shared" si="35"/>
        <v>6.2311324201015948E-5</v>
      </c>
      <c r="HD33" s="45">
        <f t="shared" si="36"/>
        <v>-1.3493534858947791E-5</v>
      </c>
      <c r="HE33" s="45">
        <f t="shared" si="37"/>
        <v>-6.073510474811242E-5</v>
      </c>
      <c r="HF33" s="45">
        <f t="shared" si="47"/>
        <v>-3.6031798932248145E-5</v>
      </c>
      <c r="HG33" s="45">
        <f t="shared" si="48"/>
        <v>0</v>
      </c>
      <c r="HH33" s="45">
        <f t="shared" si="49"/>
        <v>-1.4270203195354656E-4</v>
      </c>
      <c r="HI33" s="45">
        <f t="shared" si="50"/>
        <v>0</v>
      </c>
      <c r="HJ33" s="45">
        <f t="shared" si="51"/>
        <v>0</v>
      </c>
      <c r="HK33" s="45">
        <f t="shared" si="52"/>
        <v>1.5114247586198751E-4</v>
      </c>
      <c r="HL33" s="45">
        <f t="shared" si="53"/>
        <v>9.8259023583282932E-5</v>
      </c>
      <c r="HM33" s="45">
        <f t="shared" si="54"/>
        <v>-1.4428099998748534E-4</v>
      </c>
      <c r="HN33" s="45">
        <f t="shared" si="39"/>
        <v>0</v>
      </c>
      <c r="HO33" s="45">
        <f t="shared" si="40"/>
        <v>-1.8258803027610117E-4</v>
      </c>
      <c r="HP33" s="45">
        <f t="shared" si="41"/>
        <v>-1.9813741911077554E-5</v>
      </c>
      <c r="HQ33" s="45">
        <f t="shared" si="42"/>
        <v>-5.683930672813067E-5</v>
      </c>
      <c r="HR33" s="45">
        <f t="shared" si="43"/>
        <v>0</v>
      </c>
      <c r="HS33" s="45">
        <f t="shared" si="44"/>
        <v>0</v>
      </c>
      <c r="HT33" s="45">
        <f t="shared" si="45"/>
        <v>0</v>
      </c>
      <c r="HU33" s="45">
        <f t="shared" si="46"/>
        <v>0</v>
      </c>
      <c r="HV33" s="45">
        <f t="shared" si="55"/>
        <v>-8.08107799181821E-5</v>
      </c>
    </row>
    <row r="34" spans="1:230" x14ac:dyDescent="0.25">
      <c r="A34" s="22" t="s">
        <v>33</v>
      </c>
      <c r="B34" s="109">
        <v>462.10539999999997</v>
      </c>
      <c r="D34" s="109">
        <v>686.07560000000001</v>
      </c>
      <c r="E34" s="109">
        <v>28.3734</v>
      </c>
      <c r="F34" s="109">
        <v>28.3734</v>
      </c>
      <c r="G34" s="109">
        <v>2.1059999999999999</v>
      </c>
      <c r="H34" s="109">
        <v>143.88820000000001</v>
      </c>
      <c r="I34" s="109">
        <v>11.640147886999999</v>
      </c>
      <c r="J34" s="109">
        <v>9.9913456748999998</v>
      </c>
      <c r="K34" s="109">
        <v>2.0167099999999999E-5</v>
      </c>
      <c r="L34" s="109">
        <v>2.0004943167000002</v>
      </c>
      <c r="N34" s="109">
        <v>0.86879566490000004</v>
      </c>
      <c r="O34" s="109">
        <v>1.108709E-4</v>
      </c>
      <c r="P34" s="109">
        <v>5.6473000000000002E-2</v>
      </c>
      <c r="Q34" s="109">
        <v>4.4466424999999997E-2</v>
      </c>
      <c r="S34" s="109">
        <v>5.6498399999999999E-6</v>
      </c>
      <c r="T34" s="109">
        <v>4.1534416999999997E-2</v>
      </c>
      <c r="U34" s="109">
        <v>1.685E-2</v>
      </c>
      <c r="W34" s="109">
        <v>5.0560649999999999E-2</v>
      </c>
      <c r="X34" s="109">
        <v>6.8233500000000002E-2</v>
      </c>
      <c r="Y34" s="109">
        <v>73.494773491000004</v>
      </c>
      <c r="Z34" s="109">
        <v>3.3178000000000001</v>
      </c>
      <c r="AA34" s="109">
        <v>4.0000000000000003E-5</v>
      </c>
      <c r="AB34" s="109">
        <v>5.0408100000000003E-5</v>
      </c>
      <c r="AC34" s="109">
        <v>3.8303999999999998E-5</v>
      </c>
      <c r="AD34" s="109">
        <v>0.13228311819999999</v>
      </c>
      <c r="AE34" s="109">
        <v>2.5835649493999999</v>
      </c>
      <c r="AF34" s="109">
        <v>0.1177724706</v>
      </c>
      <c r="AG34" s="109">
        <v>2.1168709999999999E-4</v>
      </c>
      <c r="AH34" s="109">
        <v>2.5440000000000001E-2</v>
      </c>
      <c r="AI34" s="109">
        <v>4.2909616999999997E-2</v>
      </c>
      <c r="AJ34" s="109">
        <v>1.3639873894000001</v>
      </c>
      <c r="AK34" s="109">
        <v>7.0903816999999994E-2</v>
      </c>
      <c r="AL34" s="109">
        <v>3.18125665E-2</v>
      </c>
      <c r="AM34" s="109">
        <v>0.38512365450000002</v>
      </c>
      <c r="AN34" s="109">
        <v>2.1806551000000001E-3</v>
      </c>
      <c r="AS34" s="109">
        <v>3.0235100000000001E-5</v>
      </c>
      <c r="AT34" s="109">
        <v>2.286701E-4</v>
      </c>
      <c r="AU34" s="109">
        <v>1.37266998E-2</v>
      </c>
      <c r="AV34" s="109">
        <v>2.5600000000000002E-3</v>
      </c>
      <c r="AW34" s="109">
        <v>0.14953538499999999</v>
      </c>
      <c r="AX34" s="109">
        <v>0.9172319458</v>
      </c>
      <c r="AY34" s="109">
        <v>5.1565466999999997E-2</v>
      </c>
      <c r="AZ34" s="109">
        <v>2.7699999999999999E-3</v>
      </c>
      <c r="BA34" s="109">
        <v>2.9270000000000001E-2</v>
      </c>
      <c r="BD34" s="109">
        <v>3.1075E-7</v>
      </c>
      <c r="BF34" s="109" t="s">
        <v>33</v>
      </c>
      <c r="BG34" s="109">
        <v>2.0501785302225999E-2</v>
      </c>
      <c r="BH34" s="109">
        <v>0.34310339626206399</v>
      </c>
      <c r="BI34" s="109">
        <v>0</v>
      </c>
      <c r="BJ34" s="109">
        <v>9.9914594975093802</v>
      </c>
      <c r="BK34" s="109">
        <v>2.9179025698176299E-2</v>
      </c>
      <c r="BL34" s="109">
        <v>11.6417420388662</v>
      </c>
      <c r="BM34" s="109">
        <v>11.640234414463199</v>
      </c>
      <c r="BN34" s="109">
        <v>0.225232677294599</v>
      </c>
      <c r="BO34" s="109">
        <v>9.8318386184847208E-3</v>
      </c>
      <c r="BP34" s="109">
        <v>8.2695071016385498E-6</v>
      </c>
      <c r="BQ34" s="109">
        <v>1.18990338244128E-5</v>
      </c>
      <c r="BR34" s="109">
        <v>2.0004572270234098</v>
      </c>
      <c r="BS34" s="109">
        <v>3.1074569766916001E-7</v>
      </c>
      <c r="BT34" s="109">
        <v>0</v>
      </c>
      <c r="BU34" s="109">
        <v>0</v>
      </c>
      <c r="BV34" s="109">
        <v>6.8228962413399402E-2</v>
      </c>
      <c r="BW34" s="109">
        <v>0.86880576332866899</v>
      </c>
      <c r="BX34" s="109">
        <v>2.66107376114021E-5</v>
      </c>
      <c r="BY34" s="109">
        <v>8.4253788367312101E-5</v>
      </c>
      <c r="BZ34" s="109">
        <v>5.64750983858869E-2</v>
      </c>
      <c r="CA34" s="109">
        <v>2.5521146909395498E-3</v>
      </c>
      <c r="CB34" s="109">
        <v>1855.8348697571</v>
      </c>
      <c r="CC34" s="109">
        <v>4.4465667280653702E-2</v>
      </c>
      <c r="CD34" s="109">
        <v>1.6383474153563E-6</v>
      </c>
      <c r="CE34" s="109">
        <v>4.0114150917398096E-6</v>
      </c>
      <c r="CF34" s="109">
        <v>0</v>
      </c>
      <c r="CG34" s="109">
        <v>4.1528960750541598E-2</v>
      </c>
      <c r="CH34" s="109">
        <v>0.13211520556275699</v>
      </c>
      <c r="CI34" s="109">
        <v>1.6797747616825599E-2</v>
      </c>
      <c r="CJ34" s="109">
        <v>7.0876833512458798E-2</v>
      </c>
      <c r="CK34" s="109">
        <v>2.53635987389563E-2</v>
      </c>
      <c r="CL34" s="109">
        <v>3.1750109197682903E-2</v>
      </c>
      <c r="CM34" s="109">
        <v>461.66616721484502</v>
      </c>
      <c r="CN34" s="109">
        <v>0</v>
      </c>
      <c r="CO34" s="109">
        <v>5.0559686607582803E-2</v>
      </c>
      <c r="CP34" s="109">
        <v>9.3960140834233297</v>
      </c>
      <c r="CQ34" s="109">
        <v>206.879830223542</v>
      </c>
      <c r="CR34" s="109">
        <v>4.7546284191547601</v>
      </c>
      <c r="CS34" s="109">
        <v>0.14940280213055401</v>
      </c>
      <c r="CT34" s="109">
        <v>3.9008326356410002E-2</v>
      </c>
      <c r="CU34" s="109">
        <v>1.1796858390102199E-2</v>
      </c>
      <c r="CV34" s="109">
        <v>73.440557401533894</v>
      </c>
      <c r="CW34" s="109">
        <v>73.440557401533894</v>
      </c>
      <c r="CX34" s="109">
        <v>3.3087337969653299</v>
      </c>
      <c r="CY34" s="109">
        <v>0.91708236064584403</v>
      </c>
      <c r="CZ34" s="109">
        <v>1.59505959214493E-5</v>
      </c>
      <c r="DA34" s="109">
        <v>1.9939864551331801E-5</v>
      </c>
      <c r="DB34" s="109">
        <v>0</v>
      </c>
      <c r="DC34" s="109">
        <v>4.6540993171734399</v>
      </c>
      <c r="DD34" s="109">
        <v>1.1255657630218701E-2</v>
      </c>
      <c r="DE34" s="109">
        <v>0.36451936124948098</v>
      </c>
      <c r="DF34" s="109">
        <v>3.94442702941517E-2</v>
      </c>
      <c r="DG34" s="109">
        <v>1.3107423513395699E-5</v>
      </c>
      <c r="DH34" s="109">
        <v>3.7301478750199797E-5</v>
      </c>
      <c r="DI34" s="109">
        <v>1.2640119710974101E-5</v>
      </c>
      <c r="DJ34" s="109">
        <v>2.5663457839359999E-5</v>
      </c>
      <c r="DK34" s="109">
        <v>2.5863187237313299</v>
      </c>
      <c r="DL34" s="109">
        <v>2.7616572099406398E-3</v>
      </c>
      <c r="DM34" s="109">
        <v>0.11777303260562499</v>
      </c>
      <c r="DN34" s="109">
        <v>0</v>
      </c>
      <c r="DO34" s="109">
        <v>0</v>
      </c>
      <c r="DP34" s="109">
        <v>8.6780104388851302E-5</v>
      </c>
      <c r="DQ34" s="109">
        <v>1.2488542028362399E-4</v>
      </c>
      <c r="DR34" s="109">
        <v>440.93683506881098</v>
      </c>
      <c r="DS34" s="109">
        <v>617.37495890672801</v>
      </c>
      <c r="DT34" s="109">
        <v>68.597241070785103</v>
      </c>
      <c r="DU34" s="109">
        <v>685.97219997751301</v>
      </c>
      <c r="DV34" s="109">
        <v>8.4042231653797103E-5</v>
      </c>
      <c r="DW34" s="109">
        <v>17.904308681448601</v>
      </c>
      <c r="DX34" s="109">
        <v>2.1812737313668101E-3</v>
      </c>
      <c r="DY34" s="109">
        <v>0</v>
      </c>
      <c r="DZ34" s="109">
        <v>0</v>
      </c>
      <c r="EA34" s="109">
        <v>0</v>
      </c>
      <c r="EB34" s="109">
        <v>0</v>
      </c>
      <c r="EC34" s="109">
        <v>3.0233700954049998E-5</v>
      </c>
      <c r="ED34" s="109">
        <v>2.2869091023330399E-4</v>
      </c>
      <c r="EE34" s="109">
        <v>1.37265864981321E-2</v>
      </c>
      <c r="EF34" s="109">
        <v>0.22689361596587301</v>
      </c>
      <c r="EG34" s="109">
        <v>43.545079740766099</v>
      </c>
      <c r="EH34" s="109">
        <v>0.30612788672652103</v>
      </c>
      <c r="EI34" s="109">
        <v>0.80214776214333405</v>
      </c>
      <c r="EJ34" s="109">
        <v>1.94742413124114</v>
      </c>
      <c r="EK34" s="109">
        <v>0.45351935239228902</v>
      </c>
      <c r="EL34" s="109">
        <v>0</v>
      </c>
      <c r="EM34" s="109">
        <v>3.9873432651553997E-6</v>
      </c>
      <c r="EN34" s="109">
        <v>0.10677570710494499</v>
      </c>
      <c r="EO34" s="109">
        <v>28.357883818068501</v>
      </c>
      <c r="EP34" s="109">
        <v>28.357883818068501</v>
      </c>
      <c r="EQ34" s="109">
        <v>0</v>
      </c>
      <c r="ER34" s="109">
        <v>0</v>
      </c>
      <c r="ES34" s="109">
        <v>0</v>
      </c>
      <c r="ET34" s="109">
        <v>0.84470172721109904</v>
      </c>
      <c r="EU34" s="109">
        <v>0</v>
      </c>
      <c r="EV34" s="109">
        <v>5.2074187464519301</v>
      </c>
      <c r="EW34" s="109">
        <v>1.29536848658211</v>
      </c>
      <c r="EX34" s="109">
        <v>0.69444656613590305</v>
      </c>
      <c r="EY34" s="109">
        <v>13.0149783216212</v>
      </c>
      <c r="EZ34" s="109">
        <v>4.2870065896151201E-2</v>
      </c>
      <c r="FA34" s="109">
        <v>43.241050895259498</v>
      </c>
      <c r="FB34" s="109">
        <v>0.70862143102013397</v>
      </c>
      <c r="FC34" s="109">
        <v>2.7494600386911201</v>
      </c>
      <c r="FD34" s="109">
        <v>4.4780833016419302E-8</v>
      </c>
      <c r="FE34" s="109">
        <v>0</v>
      </c>
      <c r="FF34" s="109">
        <v>2.10286654386922</v>
      </c>
      <c r="FG34" s="109">
        <v>11.329122444471</v>
      </c>
      <c r="FH34" s="109">
        <v>5.1567157029712797E-2</v>
      </c>
      <c r="FI34" s="109">
        <v>0</v>
      </c>
      <c r="FJ34" s="109">
        <v>1.00200111880597E-2</v>
      </c>
      <c r="FK34" s="109">
        <v>1.6401679861224101</v>
      </c>
      <c r="FL34" s="109">
        <v>1.36301779298532</v>
      </c>
      <c r="FM34" s="109">
        <v>0</v>
      </c>
      <c r="FN34" s="109">
        <v>0</v>
      </c>
      <c r="FO34" s="109">
        <v>0.60255047120362104</v>
      </c>
      <c r="FP34" s="109">
        <v>143.87512983437699</v>
      </c>
      <c r="FQ34" s="109">
        <v>0.38477366225682103</v>
      </c>
      <c r="FR34" s="109">
        <v>1.78771947357969</v>
      </c>
      <c r="FT34" s="45">
        <f t="shared" si="0"/>
        <v>-9.5050346772610037E-4</v>
      </c>
      <c r="FU34" s="45">
        <f t="shared" si="1"/>
        <v>0</v>
      </c>
      <c r="FV34" s="45">
        <f t="shared" si="2"/>
        <v>-1.5071228664449544E-4</v>
      </c>
      <c r="FW34" s="45">
        <f t="shared" si="3"/>
        <v>-5.4685663091131351E-4</v>
      </c>
      <c r="FX34" s="45">
        <f t="shared" si="4"/>
        <v>-5.4685663091131351E-4</v>
      </c>
      <c r="FY34" s="45">
        <f t="shared" si="5"/>
        <v>-1.4878709073028803E-3</v>
      </c>
      <c r="FZ34" s="45">
        <f t="shared" si="6"/>
        <v>-9.0835562770401617E-5</v>
      </c>
      <c r="GA34" s="45">
        <f t="shared" si="7"/>
        <v>7.4335364154995594E-6</v>
      </c>
      <c r="GB34" s="45">
        <f t="shared" si="8"/>
        <v>1.1392120049090372E-5</v>
      </c>
      <c r="GC34" s="45">
        <f t="shared" si="9"/>
        <v>7.1449343304141543E-5</v>
      </c>
      <c r="GD34" s="45">
        <f t="shared" si="10"/>
        <v>-1.8540255916159428E-5</v>
      </c>
      <c r="GE34" s="45">
        <f t="shared" si="11"/>
        <v>0</v>
      </c>
      <c r="GF34" s="45">
        <f t="shared" si="12"/>
        <v>1.1623479578607197E-5</v>
      </c>
      <c r="GG34" s="45">
        <f t="shared" si="13"/>
        <v>-5.749048024141944E-5</v>
      </c>
      <c r="GH34" s="45">
        <f t="shared" si="14"/>
        <v>3.715732981952107E-5</v>
      </c>
      <c r="GI34" s="45">
        <f t="shared" si="15"/>
        <v>-1.7040257819126941E-5</v>
      </c>
      <c r="GJ34" s="45">
        <f t="shared" si="16"/>
        <v>0</v>
      </c>
      <c r="GK34" s="45">
        <f t="shared" si="17"/>
        <v>-1.3715946626868047E-5</v>
      </c>
      <c r="GL34" s="45">
        <f t="shared" si="18"/>
        <v>-1.313669446329122E-4</v>
      </c>
      <c r="GM34" s="45">
        <f t="shared" si="19"/>
        <v>-3.1010316423976908E-3</v>
      </c>
      <c r="GN34" s="45">
        <f t="shared" si="20"/>
        <v>0</v>
      </c>
      <c r="GO34" s="45">
        <f t="shared" si="21"/>
        <v>-1.9054193670287443E-5</v>
      </c>
      <c r="GP34" s="45">
        <f t="shared" si="22"/>
        <v>-6.6500862488371986E-5</v>
      </c>
      <c r="GQ34" s="45">
        <f t="shared" si="23"/>
        <v>-7.3768632639909589E-4</v>
      </c>
      <c r="GR34" s="45">
        <f t="shared" si="24"/>
        <v>-2.7325948021792168E-3</v>
      </c>
      <c r="GS34" s="45">
        <f t="shared" si="25"/>
        <v>-3.0549065515875634E-3</v>
      </c>
      <c r="GT34" s="45">
        <f t="shared" si="26"/>
        <v>1.5915370654616682E-5</v>
      </c>
      <c r="GU34" s="45">
        <f t="shared" si="27"/>
        <v>-1.1028865546670134E-5</v>
      </c>
      <c r="GV34" s="45">
        <f t="shared" si="28"/>
        <v>-1.2693429027665652E-3</v>
      </c>
      <c r="GW34" s="45">
        <f t="shared" si="29"/>
        <v>1.065881595881489E-3</v>
      </c>
      <c r="GX34" s="45">
        <f t="shared" si="30"/>
        <v>4.7719609016683646E-6</v>
      </c>
      <c r="GY34" s="45">
        <f t="shared" si="31"/>
        <v>-1.0192084224638372E-4</v>
      </c>
      <c r="GZ34" s="45">
        <f t="shared" si="32"/>
        <v>-3.0031942234159115E-3</v>
      </c>
      <c r="HA34" s="45">
        <f t="shared" si="33"/>
        <v>-9.2173052602162356E-4</v>
      </c>
      <c r="HB34" s="45">
        <f t="shared" si="34"/>
        <v>-7.1085438341669544E-4</v>
      </c>
      <c r="HC34" s="45">
        <f t="shared" si="35"/>
        <v>-3.8056466750155599E-4</v>
      </c>
      <c r="HD34" s="45">
        <f t="shared" si="36"/>
        <v>-1.9632902713805516E-3</v>
      </c>
      <c r="HE34" s="45">
        <f t="shared" si="37"/>
        <v>-9.0877887943130247E-4</v>
      </c>
      <c r="HF34" s="45">
        <f t="shared" si="47"/>
        <v>2.8369060600639439E-4</v>
      </c>
      <c r="HG34" s="45">
        <f t="shared" si="48"/>
        <v>0</v>
      </c>
      <c r="HH34" s="45">
        <f t="shared" si="49"/>
        <v>0</v>
      </c>
      <c r="HI34" s="45">
        <f t="shared" si="50"/>
        <v>0</v>
      </c>
      <c r="HJ34" s="45">
        <f t="shared" si="51"/>
        <v>0</v>
      </c>
      <c r="HK34" s="45">
        <f t="shared" si="52"/>
        <v>-4.6272244841355049E-5</v>
      </c>
      <c r="HL34" s="45">
        <f t="shared" si="53"/>
        <v>9.1005484774773465E-5</v>
      </c>
      <c r="HM34" s="45">
        <f t="shared" si="54"/>
        <v>-8.2541229538632664E-6</v>
      </c>
      <c r="HN34" s="45">
        <f t="shared" si="39"/>
        <v>-3.0801988517384447E-3</v>
      </c>
      <c r="HO34" s="45">
        <f t="shared" si="40"/>
        <v>-8.8663208006572916E-4</v>
      </c>
      <c r="HP34" s="45">
        <f t="shared" si="41"/>
        <v>-1.6308323629690721E-4</v>
      </c>
      <c r="HQ34" s="45">
        <f t="shared" si="42"/>
        <v>3.2774447922682454E-5</v>
      </c>
      <c r="HR34" s="45">
        <f t="shared" si="43"/>
        <v>-3.0118375665559951E-3</v>
      </c>
      <c r="HS34" s="45">
        <f t="shared" si="44"/>
        <v>-3.1081073393816896E-3</v>
      </c>
      <c r="HT34" s="45">
        <f t="shared" si="45"/>
        <v>0</v>
      </c>
      <c r="HU34" s="45">
        <f t="shared" si="46"/>
        <v>0</v>
      </c>
      <c r="HV34" s="45">
        <f t="shared" si="55"/>
        <v>-1.3844990635537048E-5</v>
      </c>
    </row>
    <row r="35" spans="1:230" x14ac:dyDescent="0.25">
      <c r="A35" s="22" t="s">
        <v>34</v>
      </c>
      <c r="B35" s="109">
        <v>3600.9718229999999</v>
      </c>
      <c r="C35" s="109">
        <v>58.19</v>
      </c>
      <c r="D35" s="109">
        <v>4588.3412866999997</v>
      </c>
      <c r="E35" s="109">
        <v>463.90095072000003</v>
      </c>
      <c r="F35" s="109">
        <v>444.16624462999999</v>
      </c>
      <c r="G35" s="109">
        <v>4494.5376026000004</v>
      </c>
      <c r="H35" s="109">
        <v>1344.8631587</v>
      </c>
      <c r="I35" s="109">
        <v>6.9656453494999999</v>
      </c>
      <c r="J35" s="109">
        <v>7.4469518746999999</v>
      </c>
      <c r="L35" s="109">
        <v>7.1530792400000003</v>
      </c>
      <c r="N35" s="109">
        <v>0.321764514</v>
      </c>
      <c r="Y35" s="109">
        <v>28.012815465999999</v>
      </c>
      <c r="AA35" s="109">
        <v>5.1666699999999998E-5</v>
      </c>
      <c r="AD35" s="109">
        <v>2.0120789E-2</v>
      </c>
      <c r="AE35" s="109">
        <v>90.151799195999999</v>
      </c>
      <c r="AF35" s="109">
        <v>1.0905466212999999</v>
      </c>
      <c r="AG35" s="109">
        <v>1.9</v>
      </c>
      <c r="AJ35" s="109">
        <v>6.9660009759000001</v>
      </c>
      <c r="AK35" s="109">
        <v>1.19032277E-2</v>
      </c>
      <c r="AL35" s="109">
        <v>5.4941729999999995E-4</v>
      </c>
      <c r="AM35" s="109">
        <v>4.9069352133999997</v>
      </c>
      <c r="AN35" s="109">
        <v>6.4372021E-3</v>
      </c>
      <c r="AS35" s="109">
        <v>2.851396E-4</v>
      </c>
      <c r="AT35" s="109">
        <v>8.2560900000000004E-5</v>
      </c>
      <c r="AU35" s="109">
        <v>13.917177107000001</v>
      </c>
      <c r="AW35" s="109">
        <v>5.3213684127000001</v>
      </c>
      <c r="AX35" s="109">
        <v>78.810011250000002</v>
      </c>
      <c r="BB35" s="109">
        <v>184.29</v>
      </c>
      <c r="BC35" s="109">
        <v>1.3</v>
      </c>
      <c r="BF35" s="109" t="s">
        <v>34</v>
      </c>
      <c r="BG35" s="109">
        <v>1.99837620421412</v>
      </c>
      <c r="BH35" s="109">
        <v>4.0241531499638796</v>
      </c>
      <c r="BI35" s="109">
        <v>184.289424786566</v>
      </c>
      <c r="BJ35" s="109">
        <v>7.4461709501068896</v>
      </c>
      <c r="BK35" s="109">
        <v>0</v>
      </c>
      <c r="BL35" s="109">
        <v>7.1210104368004803</v>
      </c>
      <c r="BM35" s="109">
        <v>6.9623054805171396</v>
      </c>
      <c r="BN35" s="109">
        <v>7.0967733669703597</v>
      </c>
      <c r="BO35" s="109">
        <v>0.95812890072035195</v>
      </c>
      <c r="BP35" s="109">
        <v>0</v>
      </c>
      <c r="BQ35" s="109">
        <v>0</v>
      </c>
      <c r="BR35" s="109">
        <v>7.1520240545906697</v>
      </c>
      <c r="BS35" s="109">
        <v>0</v>
      </c>
      <c r="BT35" s="109">
        <v>0</v>
      </c>
      <c r="BU35" s="109">
        <v>0</v>
      </c>
      <c r="BV35" s="109">
        <v>0</v>
      </c>
      <c r="BW35" s="109">
        <v>0.32176479533942698</v>
      </c>
      <c r="BX35" s="109">
        <v>0</v>
      </c>
      <c r="BY35" s="109">
        <v>0</v>
      </c>
      <c r="BZ35" s="109">
        <v>0</v>
      </c>
      <c r="CA35" s="109">
        <v>0</v>
      </c>
      <c r="CB35" s="109">
        <v>2176.9655265993101</v>
      </c>
      <c r="CC35" s="109">
        <v>0</v>
      </c>
      <c r="CD35" s="109">
        <v>0</v>
      </c>
      <c r="CE35" s="109">
        <v>0</v>
      </c>
      <c r="CF35" s="109">
        <v>0</v>
      </c>
      <c r="CG35" s="109">
        <v>0</v>
      </c>
      <c r="CH35" s="109">
        <v>2.0119905157161899E-2</v>
      </c>
      <c r="CI35" s="109">
        <v>0</v>
      </c>
      <c r="CJ35" s="109">
        <v>1.1906131136427399E-2</v>
      </c>
      <c r="CK35" s="109">
        <v>0</v>
      </c>
      <c r="CL35" s="109">
        <v>5.4945036018011397E-4</v>
      </c>
      <c r="CM35" s="109">
        <v>3599.7452819435898</v>
      </c>
      <c r="CN35" s="109">
        <v>0</v>
      </c>
      <c r="CO35" s="109">
        <v>0</v>
      </c>
      <c r="CP35" s="109">
        <v>126.070301054051</v>
      </c>
      <c r="CQ35" s="109">
        <v>227.17680624960599</v>
      </c>
      <c r="CR35" s="109">
        <v>15.1960916520775</v>
      </c>
      <c r="CS35" s="109">
        <v>5.3189729008090803</v>
      </c>
      <c r="CT35" s="109">
        <v>10.7606329385829</v>
      </c>
      <c r="CU35" s="109">
        <v>1.1497183858584401</v>
      </c>
      <c r="CV35" s="109">
        <v>28.0030400122162</v>
      </c>
      <c r="CW35" s="109">
        <v>28.0030400122162</v>
      </c>
      <c r="CX35" s="109">
        <v>0</v>
      </c>
      <c r="CY35" s="109">
        <v>78.809596337571193</v>
      </c>
      <c r="CZ35" s="109">
        <v>2.0667346993171E-5</v>
      </c>
      <c r="DA35" s="109">
        <v>2.5831165554986099E-5</v>
      </c>
      <c r="DB35" s="109">
        <v>0</v>
      </c>
      <c r="DC35" s="109">
        <v>29.139054558006201</v>
      </c>
      <c r="DD35" s="109">
        <v>1.09496922112358</v>
      </c>
      <c r="DE35" s="109">
        <v>43.785916737237002</v>
      </c>
      <c r="DF35" s="109">
        <v>2.62534622265582</v>
      </c>
      <c r="DG35" s="109">
        <v>0</v>
      </c>
      <c r="DH35" s="109">
        <v>0</v>
      </c>
      <c r="DI35" s="109">
        <v>0</v>
      </c>
      <c r="DJ35" s="109">
        <v>0</v>
      </c>
      <c r="DK35" s="109">
        <v>90.425909869700206</v>
      </c>
      <c r="DL35" s="109">
        <v>0</v>
      </c>
      <c r="DM35" s="109">
        <v>1.0904275523824001</v>
      </c>
      <c r="DN35" s="109">
        <v>58.189936451771104</v>
      </c>
      <c r="DO35" s="109">
        <v>0</v>
      </c>
      <c r="DP35" s="109">
        <v>0.77848315723915096</v>
      </c>
      <c r="DQ35" s="109">
        <v>1.12027650368998</v>
      </c>
      <c r="DR35" s="109">
        <v>1716.58262305925</v>
      </c>
      <c r="DS35" s="109">
        <v>4128.2601819915599</v>
      </c>
      <c r="DT35" s="109">
        <v>458.69546213837299</v>
      </c>
      <c r="DU35" s="109">
        <v>4586.9556441299401</v>
      </c>
      <c r="DV35" s="109">
        <v>3.6584609610002698E-2</v>
      </c>
      <c r="DW35" s="109">
        <v>101.295503204418</v>
      </c>
      <c r="DX35" s="109">
        <v>6.4372660262239697E-3</v>
      </c>
      <c r="DY35" s="109">
        <v>0</v>
      </c>
      <c r="DZ35" s="109">
        <v>0</v>
      </c>
      <c r="EA35" s="109">
        <v>0</v>
      </c>
      <c r="EB35" s="109">
        <v>0</v>
      </c>
      <c r="EC35" s="109">
        <v>2.8513445879285899E-4</v>
      </c>
      <c r="ED35" s="109">
        <v>8.2561039699730805E-5</v>
      </c>
      <c r="EE35" s="109">
        <v>13.917461403793</v>
      </c>
      <c r="EF35" s="109">
        <v>3.43518906838186</v>
      </c>
      <c r="EG35" s="109">
        <v>444.534505845664</v>
      </c>
      <c r="EH35" s="109">
        <v>4.4825304926779204</v>
      </c>
      <c r="EI35" s="109">
        <v>10.196692465153101</v>
      </c>
      <c r="EJ35" s="109">
        <v>63.963122571470997</v>
      </c>
      <c r="EK35" s="109">
        <v>5.7563077905829303</v>
      </c>
      <c r="EL35" s="109">
        <v>0.50803540622915899</v>
      </c>
      <c r="EM35" s="109">
        <v>5.1667190264388802E-6</v>
      </c>
      <c r="EN35" s="109">
        <v>1.3973691771799599</v>
      </c>
      <c r="EO35" s="109">
        <v>463.82838059877503</v>
      </c>
      <c r="EP35" s="109">
        <v>444.09856979943402</v>
      </c>
      <c r="EQ35" s="109">
        <v>19.7298107993408</v>
      </c>
      <c r="ER35" s="109">
        <v>0</v>
      </c>
      <c r="ES35" s="109">
        <v>6.1437854461879698E-5</v>
      </c>
      <c r="ET35" s="109">
        <v>30.332790407689799</v>
      </c>
      <c r="EU35" s="109">
        <v>0</v>
      </c>
      <c r="EV35" s="109">
        <v>69.785283519899295</v>
      </c>
      <c r="EW35" s="109">
        <v>16.380190280923902</v>
      </c>
      <c r="EX35" s="109">
        <v>8.8910636242882504</v>
      </c>
      <c r="EY35" s="109">
        <v>177.74537949811699</v>
      </c>
      <c r="EZ35" s="109">
        <v>0</v>
      </c>
      <c r="FA35" s="109">
        <v>136.18684401602499</v>
      </c>
      <c r="FB35" s="109">
        <v>9.5451649707612294</v>
      </c>
      <c r="FC35" s="109">
        <v>37.766421512701598</v>
      </c>
      <c r="FD35" s="109">
        <v>3.9129675755220799</v>
      </c>
      <c r="FE35" s="109">
        <v>1.29999867105385</v>
      </c>
      <c r="FF35" s="109">
        <v>4494.46833799059</v>
      </c>
      <c r="FG35" s="109">
        <v>269.12094743270501</v>
      </c>
      <c r="FH35" s="109">
        <v>0</v>
      </c>
      <c r="FI35" s="109">
        <v>0</v>
      </c>
      <c r="FJ35" s="109">
        <v>0.84992830289301702</v>
      </c>
      <c r="FK35" s="109">
        <v>65.267813732676004</v>
      </c>
      <c r="FL35" s="109">
        <v>6.9647752588369203</v>
      </c>
      <c r="FM35" s="109">
        <v>0</v>
      </c>
      <c r="FN35" s="109">
        <v>0</v>
      </c>
      <c r="FO35" s="109">
        <v>112.89235464827</v>
      </c>
      <c r="FP35" s="109">
        <v>1344.7003612273099</v>
      </c>
      <c r="FQ35" s="109">
        <v>4.9021239045084597</v>
      </c>
      <c r="FR35" s="109">
        <v>17.861522594097199</v>
      </c>
      <c r="FT35" s="45">
        <f t="shared" ref="FT35:FT51" si="56">(CM35-B35)/(B35+1E-50)</f>
        <v>-3.4061389999664045E-4</v>
      </c>
      <c r="FU35" s="45">
        <f t="shared" ref="FU35:FU51" si="57">(DN35-C35)/(C35+1E-50)</f>
        <v>-1.0920816101427351E-6</v>
      </c>
      <c r="FV35" s="45">
        <f t="shared" ref="FV35:FV51" si="58">(DU35-D35)/(D35+1E-50)</f>
        <v>-3.0199204537729985E-4</v>
      </c>
      <c r="FW35" s="45">
        <f t="shared" ref="FW35:FW51" si="59">(EO35-E35)/(E35+1E-50)</f>
        <v>-1.5643451713639705E-4</v>
      </c>
      <c r="FX35" s="45">
        <f t="shared" ref="FX35:FX51" si="60">(EP35-F35)/(F35+1E-50)</f>
        <v>-1.5236374079338627E-4</v>
      </c>
      <c r="FY35" s="45">
        <f t="shared" ref="FY35:FY51" si="61">(FF35-G35)/(G35+1E-50)</f>
        <v>-1.5410842123168111E-5</v>
      </c>
      <c r="FZ35" s="45">
        <f t="shared" ref="FZ35:FZ51" si="62">(FP35-H35)/(H35+1E-50)</f>
        <v>-1.2105132900466355E-4</v>
      </c>
      <c r="GA35" s="45">
        <f t="shared" ref="GA35:GA51" si="63">(BM35-I35)/(I35+1E-50)</f>
        <v>-4.7947732267191232E-4</v>
      </c>
      <c r="GB35" s="45">
        <f t="shared" ref="GB35:GB51" si="64">(BJ35-J35)/(J35+1E-50)</f>
        <v>-1.0486499795485233E-4</v>
      </c>
      <c r="GC35" s="45">
        <f t="shared" ref="GC35:GC51" si="65">(BQ35+BP35-K35)/(K35+1E-50)</f>
        <v>0</v>
      </c>
      <c r="GD35" s="45">
        <f t="shared" ref="GD35:GD51" si="66">(BR35-L35)/(L35+1E-50)</f>
        <v>-1.4751484974890106E-4</v>
      </c>
      <c r="GE35" s="45">
        <f t="shared" ref="GE35:GE51" si="67">(BT35+BU35-M35)/(M35+1E-50)</f>
        <v>0</v>
      </c>
      <c r="GF35" s="45">
        <f t="shared" ref="GF35:GF51" si="68">(BW35-N35)/(N35+1E-50)</f>
        <v>8.7436437125999992E-7</v>
      </c>
      <c r="GG35" s="45">
        <f t="shared" ref="GG35:GG51" si="69">(BX35+BY35-O35)/(O35+1E-50)</f>
        <v>0</v>
      </c>
      <c r="GH35" s="45">
        <f t="shared" ref="GH35:GH51" si="70">(BZ35-P35)/(P35+1E-50)</f>
        <v>0</v>
      </c>
      <c r="GI35" s="45">
        <f t="shared" ref="GI35:GI51" si="71">(CC35-Q35)/(Q35+1E-50)</f>
        <v>0</v>
      </c>
      <c r="GJ35" s="45">
        <f t="shared" ref="GJ35:GJ51" si="72">(CF35-R35)/(R35+1E-50)</f>
        <v>0</v>
      </c>
      <c r="GK35" s="45">
        <f t="shared" ref="GK35:GK51" si="73">(CD35+CE35-S35)/(S35+1E-50)</f>
        <v>0</v>
      </c>
      <c r="GL35" s="45">
        <f t="shared" ref="GL35:GL51" si="74">(CG35-T35)/(T35+1E-50)</f>
        <v>0</v>
      </c>
      <c r="GM35" s="45">
        <f t="shared" ref="GM35:GM51" si="75">(CI35-U35)/(U35+1E-50)</f>
        <v>0</v>
      </c>
      <c r="GN35" s="45">
        <f t="shared" ref="GN35:GN51" si="76">(CN35-V35)/(V35+1E-50)</f>
        <v>0</v>
      </c>
      <c r="GO35" s="45">
        <f t="shared" ref="GO35:GO51" si="77">(CO35-W35)/(W35+1E-50)</f>
        <v>0</v>
      </c>
      <c r="GP35" s="45">
        <f t="shared" ref="GP35:GP51" si="78">(BV35-X35)/(X35+1E-50)</f>
        <v>0</v>
      </c>
      <c r="GQ35" s="45">
        <f t="shared" ref="GQ35:GQ51" si="79">(CW35-Y35)/(Y35+1E-50)</f>
        <v>-3.4896363043779218E-4</v>
      </c>
      <c r="GR35" s="45">
        <f t="shared" ref="GR35:GR51" si="80">(CX35-Z35)/(Z35+1E-50)</f>
        <v>0</v>
      </c>
      <c r="GS35" s="45">
        <f t="shared" ref="GS35:GS51" si="81">(CZ35+DA35+EM35-AA35)/(AA35+1E-50)</f>
        <v>-2.8421118515752026E-5</v>
      </c>
      <c r="GT35" s="45">
        <f t="shared" ref="GT35:GT51" si="82">(DG35+DH35-AB35)/(AB35+1E-50)</f>
        <v>0</v>
      </c>
      <c r="GU35" s="45">
        <f t="shared" ref="GU35:GU51" si="83">(DJ35+DI35-AC35)/(AC35+1E-50)</f>
        <v>0</v>
      </c>
      <c r="GV35" s="45">
        <f t="shared" ref="GV35:GV51" si="84">(CH35-AD35)/(AD35+1E-50)</f>
        <v>-4.3926847903505592E-5</v>
      </c>
      <c r="GW35" s="45">
        <f t="shared" ref="GW35:GW51" si="85">(DK35-AE35)/(AE35+1E-50)</f>
        <v>3.0405457921506376E-3</v>
      </c>
      <c r="GX35" s="45">
        <f t="shared" ref="GX35:GX51" si="86">(DM35-AF35)/(AF35+1E-50)</f>
        <v>-1.0918278528788783E-4</v>
      </c>
      <c r="GY35" s="45">
        <f t="shared" ref="GY35:GY51" si="87">(DP35+DQ35-AG35)/(AG35+1E-50)</f>
        <v>-6.5281003729939239E-4</v>
      </c>
      <c r="GZ35" s="45">
        <f t="shared" ref="GZ35:GZ51" si="88">(CK35-AH35)/(AH35+1E-50)</f>
        <v>0</v>
      </c>
      <c r="HA35" s="45">
        <f t="shared" ref="HA35:HA51" si="89">(EZ35-AI35)/(AI35+1E-50)</f>
        <v>0</v>
      </c>
      <c r="HB35" s="45">
        <f t="shared" ref="HB35:HB51" si="90">(FL35-AJ35)/(AJ35+1E-50)</f>
        <v>-1.7595706163699937E-4</v>
      </c>
      <c r="HC35" s="45">
        <f t="shared" ref="HC35:HC51" si="91">(CJ35-AK35)/(AK35+1E-50)</f>
        <v>2.4392009466471924E-4</v>
      </c>
      <c r="HD35" s="45">
        <f t="shared" ref="HD35:HD51" si="92">(CL35-AL35)/(AL35+1E-50)</f>
        <v>6.0173169126666151E-5</v>
      </c>
      <c r="HE35" s="45">
        <f t="shared" ref="HE35:HE51" si="93">(FQ35-AM35)/(AM35+1E-50)</f>
        <v>-9.8051200643553679E-4</v>
      </c>
      <c r="HF35" s="45">
        <f t="shared" si="47"/>
        <v>9.9307467711347214E-6</v>
      </c>
      <c r="HG35" s="45">
        <f t="shared" si="48"/>
        <v>0</v>
      </c>
      <c r="HH35" s="45">
        <f t="shared" si="49"/>
        <v>0</v>
      </c>
      <c r="HI35" s="45">
        <f t="shared" si="50"/>
        <v>0</v>
      </c>
      <c r="HJ35" s="45">
        <f t="shared" si="51"/>
        <v>0</v>
      </c>
      <c r="HK35" s="45">
        <f t="shared" si="52"/>
        <v>-1.8030491524160239E-5</v>
      </c>
      <c r="HL35" s="45">
        <f t="shared" si="53"/>
        <v>1.6920810068795586E-6</v>
      </c>
      <c r="HM35" s="45">
        <f t="shared" si="54"/>
        <v>2.0427762815254308E-5</v>
      </c>
      <c r="HN35" s="45">
        <f t="shared" ref="HN35:HN51" si="94">(CA35-AV35)/(AV35+1E-50)</f>
        <v>0</v>
      </c>
      <c r="HO35" s="45">
        <f t="shared" ref="HO35:HO51" si="95">(CS35-AW35)/(AW35+1E-50)</f>
        <v>-4.5016839751268876E-4</v>
      </c>
      <c r="HP35" s="45">
        <f t="shared" ref="HP35:HP51" si="96">(CY35-AX35)/(AX35+1E-50)</f>
        <v>-5.2647172894432093E-6</v>
      </c>
      <c r="HQ35" s="45">
        <f t="shared" ref="HQ35:HQ51" si="97">(FH35-AY35)/(AY35+1E-50)</f>
        <v>0</v>
      </c>
      <c r="HR35" s="45">
        <f t="shared" ref="HR35:HR51" si="98">(DL35-AZ35)/(AZ35+1E-50)</f>
        <v>0</v>
      </c>
      <c r="HS35" s="45">
        <f t="shared" ref="HS35:HS51" si="99">(BK35-BA35)/(BA35+1E-50)</f>
        <v>0</v>
      </c>
      <c r="HT35" s="45">
        <f t="shared" ref="HT35:HT51" si="100">(BI35-BB35)/(BB35+1E-50)</f>
        <v>-3.1212406207066553E-6</v>
      </c>
      <c r="HU35" s="45">
        <f t="shared" ref="HU35:HU51" si="101">(FE35-BC35)/(BC35+1E-50)</f>
        <v>-1.0222662692417937E-6</v>
      </c>
      <c r="HV35" s="45">
        <f t="shared" si="55"/>
        <v>0</v>
      </c>
    </row>
    <row r="36" spans="1:230" x14ac:dyDescent="0.25">
      <c r="A36" s="22" t="s">
        <v>35</v>
      </c>
      <c r="B36" s="109">
        <v>2486.8645431999998</v>
      </c>
      <c r="C36" s="109">
        <v>7.0027051715999997</v>
      </c>
      <c r="D36" s="109">
        <v>10311.922427</v>
      </c>
      <c r="E36" s="109">
        <v>407.12527286</v>
      </c>
      <c r="F36" s="109">
        <v>327.78284070000001</v>
      </c>
      <c r="G36" s="109">
        <v>46.078660890999998</v>
      </c>
      <c r="H36" s="109">
        <v>1472.3655321000001</v>
      </c>
      <c r="I36" s="109">
        <v>34.597363018999999</v>
      </c>
      <c r="J36" s="109">
        <v>25.456567516</v>
      </c>
      <c r="K36" s="109">
        <v>5.4057300000000003E-4</v>
      </c>
      <c r="L36" s="109">
        <v>3.1256557843000001</v>
      </c>
      <c r="M36" s="109">
        <v>1.62183E-5</v>
      </c>
      <c r="N36" s="109">
        <v>1.4426427024999999</v>
      </c>
      <c r="O36" s="109">
        <v>4.0262762700000003E-2</v>
      </c>
      <c r="P36" s="109">
        <v>0.1233818778</v>
      </c>
      <c r="Q36" s="109">
        <v>6.5305277499999995E-2</v>
      </c>
      <c r="S36" s="109">
        <v>3.0139044000000001E-3</v>
      </c>
      <c r="T36" s="109">
        <v>5.6842285300000003E-2</v>
      </c>
      <c r="W36" s="109">
        <v>8.8866052200000004E-2</v>
      </c>
      <c r="X36" s="109">
        <v>0.10167444370000001</v>
      </c>
      <c r="Y36" s="109">
        <v>237.80588026999999</v>
      </c>
      <c r="Z36" s="109">
        <v>5.27</v>
      </c>
      <c r="AA36" s="109">
        <v>6.8373079099999998E-2</v>
      </c>
      <c r="AB36" s="109">
        <v>1.6041002000000001E-3</v>
      </c>
      <c r="AC36" s="109">
        <v>0.4328851802</v>
      </c>
      <c r="AD36" s="109">
        <v>0.18170050700000001</v>
      </c>
      <c r="AE36" s="109">
        <v>11.763843187999999</v>
      </c>
      <c r="AF36" s="109">
        <v>0.29093521620000001</v>
      </c>
      <c r="AG36" s="109">
        <v>1.1148359248999999</v>
      </c>
      <c r="AH36" s="109">
        <v>9.5016136000000001E-3</v>
      </c>
      <c r="AI36" s="109">
        <v>6.1763462499999998E-2</v>
      </c>
      <c r="AJ36" s="109">
        <v>2.7991411683999998</v>
      </c>
      <c r="AK36" s="109">
        <v>0.1355941202</v>
      </c>
      <c r="AL36" s="109">
        <v>6.1035463900000003E-2</v>
      </c>
      <c r="AM36" s="109">
        <v>1.2204769055</v>
      </c>
      <c r="AN36" s="109">
        <v>6.0436600899999998E-2</v>
      </c>
      <c r="AO36" s="109">
        <v>2.4326994999999999E-6</v>
      </c>
      <c r="AP36" s="109">
        <v>2.1622999999999999E-5</v>
      </c>
      <c r="AR36" s="109">
        <v>1.6269959999999999E-6</v>
      </c>
      <c r="AS36" s="109">
        <v>1.7260607300000001E-2</v>
      </c>
      <c r="AT36" s="109">
        <v>3.9011090999999999E-3</v>
      </c>
      <c r="AU36" s="109">
        <v>0.26953860670000002</v>
      </c>
      <c r="AW36" s="109">
        <v>0.3807027999</v>
      </c>
      <c r="AX36" s="109">
        <v>6.8234982635000003</v>
      </c>
      <c r="AY36" s="109">
        <v>6.7753131899999999E-2</v>
      </c>
      <c r="BD36" s="109">
        <v>6.5392861000000002E-6</v>
      </c>
      <c r="BF36" s="109" t="s">
        <v>35</v>
      </c>
      <c r="BG36" s="109">
        <v>2.5939821456483401E-2</v>
      </c>
      <c r="BH36" s="109">
        <v>5.2233894855791198E-2</v>
      </c>
      <c r="BI36" s="109">
        <v>0</v>
      </c>
      <c r="BJ36" s="109">
        <v>25.456581875484801</v>
      </c>
      <c r="BK36" s="109">
        <v>0</v>
      </c>
      <c r="BL36" s="109">
        <v>34.599497478335998</v>
      </c>
      <c r="BM36" s="109">
        <v>34.597437917249998</v>
      </c>
      <c r="BN36" s="109">
        <v>0.93151179397976902</v>
      </c>
      <c r="BO36" s="109">
        <v>1.24370393348655E-2</v>
      </c>
      <c r="BP36" s="109">
        <v>2.2163738478921E-4</v>
      </c>
      <c r="BQ36" s="109">
        <v>3.1894778421159798E-4</v>
      </c>
      <c r="BR36" s="109">
        <v>3.1256577093470002</v>
      </c>
      <c r="BS36" s="109">
        <v>6.5387716807239503E-6</v>
      </c>
      <c r="BT36" s="109">
        <v>5.1891968336116697E-6</v>
      </c>
      <c r="BU36" s="109">
        <v>1.1028936473266101E-5</v>
      </c>
      <c r="BV36" s="109">
        <v>0.101674500207675</v>
      </c>
      <c r="BW36" s="109">
        <v>1.44263393941451</v>
      </c>
      <c r="BX36" s="109">
        <v>9.6630666009688906E-3</v>
      </c>
      <c r="BY36" s="109">
        <v>3.05996079118371E-2</v>
      </c>
      <c r="BZ36" s="109">
        <v>0.123383780503674</v>
      </c>
      <c r="CA36" s="109">
        <v>0</v>
      </c>
      <c r="CB36" s="109">
        <v>19232.262406383801</v>
      </c>
      <c r="CC36" s="109">
        <v>6.5302727760295595E-2</v>
      </c>
      <c r="CD36" s="109">
        <v>8.7401061921878805E-4</v>
      </c>
      <c r="CE36" s="109">
        <v>2.1398410090764102E-3</v>
      </c>
      <c r="CF36" s="109">
        <v>0</v>
      </c>
      <c r="CG36" s="109">
        <v>5.6843088528990303E-2</v>
      </c>
      <c r="CH36" s="109">
        <v>0.18169917983680201</v>
      </c>
      <c r="CI36" s="109">
        <v>0</v>
      </c>
      <c r="CJ36" s="109">
        <v>0.135594355504389</v>
      </c>
      <c r="CK36" s="109">
        <v>9.5011370672023702E-3</v>
      </c>
      <c r="CL36" s="109">
        <v>6.1031864710615502E-2</v>
      </c>
      <c r="CM36" s="109">
        <v>2486.8551596091202</v>
      </c>
      <c r="CN36" s="109">
        <v>0</v>
      </c>
      <c r="CO36" s="109">
        <v>8.8868435550686797E-2</v>
      </c>
      <c r="CP36" s="109">
        <v>54.598385597510799</v>
      </c>
      <c r="CQ36" s="109">
        <v>1262.8038801196301</v>
      </c>
      <c r="CR36" s="109">
        <v>41.483785052036097</v>
      </c>
      <c r="CS36" s="109">
        <v>0.38070512901034798</v>
      </c>
      <c r="CT36" s="109">
        <v>4.8325456858420698E-2</v>
      </c>
      <c r="CU36" s="109">
        <v>1.49235435302612E-2</v>
      </c>
      <c r="CV36" s="109">
        <v>237.805680541139</v>
      </c>
      <c r="CW36" s="109">
        <v>237.805680541139</v>
      </c>
      <c r="CX36" s="109">
        <v>5.2699979331668798</v>
      </c>
      <c r="CY36" s="109">
        <v>6.8235194827003696</v>
      </c>
      <c r="CZ36" s="109">
        <v>2.7350505322773999E-2</v>
      </c>
      <c r="DA36" s="109">
        <v>3.4186805048754501E-2</v>
      </c>
      <c r="DB36" s="109">
        <v>0</v>
      </c>
      <c r="DC36" s="109">
        <v>26.799319223200701</v>
      </c>
      <c r="DD36" s="109">
        <v>2.8435986906617701E-2</v>
      </c>
      <c r="DE36" s="109">
        <v>0.41100936930584298</v>
      </c>
      <c r="DF36" s="109">
        <v>3.4076995210794998E-2</v>
      </c>
      <c r="DG36" s="109">
        <v>4.1706131947728402E-4</v>
      </c>
      <c r="DH36" s="109">
        <v>1.1870128337659899E-3</v>
      </c>
      <c r="DI36" s="109">
        <v>0.14285447936495799</v>
      </c>
      <c r="DJ36" s="109">
        <v>0.29003508339080702</v>
      </c>
      <c r="DK36" s="109">
        <v>11.7673918022795</v>
      </c>
      <c r="DL36" s="109">
        <v>0</v>
      </c>
      <c r="DM36" s="109">
        <v>0.29093163207588302</v>
      </c>
      <c r="DN36" s="109">
        <v>7.0026968343832996</v>
      </c>
      <c r="DO36" s="109">
        <v>0</v>
      </c>
      <c r="DP36" s="109">
        <v>0.45708006433075798</v>
      </c>
      <c r="DQ36" s="109">
        <v>0.65774835632048601</v>
      </c>
      <c r="DR36" s="109">
        <v>3022.6007921914402</v>
      </c>
      <c r="DS36" s="109">
        <v>9280.7259565777895</v>
      </c>
      <c r="DT36" s="109">
        <v>1031.1921035103001</v>
      </c>
      <c r="DU36" s="109">
        <v>10311.918060088101</v>
      </c>
      <c r="DV36" s="109">
        <v>1.06028117473281E-4</v>
      </c>
      <c r="DW36" s="109">
        <v>88.159063495884695</v>
      </c>
      <c r="DX36" s="109">
        <v>6.0435815809196401E-2</v>
      </c>
      <c r="DY36" s="109">
        <v>2.4326240778795999E-6</v>
      </c>
      <c r="DZ36" s="109">
        <v>2.162180839304E-5</v>
      </c>
      <c r="EA36" s="109">
        <v>0</v>
      </c>
      <c r="EB36" s="109">
        <v>1.6271278840501001E-6</v>
      </c>
      <c r="EC36" s="109">
        <v>1.72602627951766E-2</v>
      </c>
      <c r="ED36" s="109">
        <v>3.9008190658607399E-3</v>
      </c>
      <c r="EE36" s="109">
        <v>0.26954152614861498</v>
      </c>
      <c r="EF36" s="109">
        <v>2.9338024799792701</v>
      </c>
      <c r="EG36" s="109">
        <v>637.39090072150202</v>
      </c>
      <c r="EH36" s="109">
        <v>3.96729303030805</v>
      </c>
      <c r="EI36" s="109">
        <v>9.0962181960680404</v>
      </c>
      <c r="EJ36" s="109">
        <v>21.981447476534498</v>
      </c>
      <c r="EK36" s="109">
        <v>5.3122920528888802</v>
      </c>
      <c r="EL36" s="109">
        <v>2.1491516063426998E-2</v>
      </c>
      <c r="EM36" s="109">
        <v>6.8373021764006397E-3</v>
      </c>
      <c r="EN36" s="109">
        <v>1.2803687231380501</v>
      </c>
      <c r="EO36" s="109">
        <v>407.13570734018299</v>
      </c>
      <c r="EP36" s="109">
        <v>327.76285889581902</v>
      </c>
      <c r="EQ36" s="109">
        <v>79.372848444363797</v>
      </c>
      <c r="ER36" s="109">
        <v>3.2769936121077599E-2</v>
      </c>
      <c r="ES36" s="109">
        <v>1.13657012626972E-2</v>
      </c>
      <c r="ET36" s="109">
        <v>13.6906864652744</v>
      </c>
      <c r="EU36" s="109">
        <v>2.3937654943589098E-2</v>
      </c>
      <c r="EV36" s="109">
        <v>59.008698390185003</v>
      </c>
      <c r="EW36" s="109">
        <v>14.659473340057399</v>
      </c>
      <c r="EX36" s="109">
        <v>7.8592133694891197</v>
      </c>
      <c r="EY36" s="109">
        <v>147.47382619090899</v>
      </c>
      <c r="EZ36" s="109">
        <v>6.1717063116674097E-2</v>
      </c>
      <c r="FA36" s="109">
        <v>438.95623836541301</v>
      </c>
      <c r="FB36" s="109">
        <v>9.0033156158887309</v>
      </c>
      <c r="FC36" s="109">
        <v>31.190864887536701</v>
      </c>
      <c r="FD36" s="109">
        <v>0.21579386917073001</v>
      </c>
      <c r="FE36" s="109">
        <v>0</v>
      </c>
      <c r="FF36" s="109">
        <v>46.078477900758998</v>
      </c>
      <c r="FG36" s="109">
        <v>315.92091134810499</v>
      </c>
      <c r="FH36" s="109">
        <v>6.7751915313993202E-2</v>
      </c>
      <c r="FI36" s="109">
        <v>0</v>
      </c>
      <c r="FJ36" s="109">
        <v>1.10338299608129E-2</v>
      </c>
      <c r="FK36" s="109">
        <v>12.819042684518999</v>
      </c>
      <c r="FL36" s="109">
        <v>2.7991321603719701</v>
      </c>
      <c r="FM36" s="109">
        <v>0</v>
      </c>
      <c r="FN36" s="109">
        <v>0</v>
      </c>
      <c r="FO36" s="109">
        <v>8.6157281726352597</v>
      </c>
      <c r="FP36" s="109">
        <v>1472.3629293982499</v>
      </c>
      <c r="FQ36" s="109">
        <v>1.2204692399616199</v>
      </c>
      <c r="FR36" s="109">
        <v>10.131168065685401</v>
      </c>
      <c r="FT36" s="45">
        <f t="shared" si="56"/>
        <v>-3.7732617586017241E-6</v>
      </c>
      <c r="FU36" s="45">
        <f t="shared" si="57"/>
        <v>-1.1905708573794349E-6</v>
      </c>
      <c r="FV36" s="45">
        <f t="shared" si="58"/>
        <v>-4.2348184148287229E-7</v>
      </c>
      <c r="FW36" s="45">
        <f t="shared" si="59"/>
        <v>2.562965474899913E-5</v>
      </c>
      <c r="FX36" s="45">
        <f t="shared" si="60"/>
        <v>-6.0960494876162299E-5</v>
      </c>
      <c r="FY36" s="45">
        <f t="shared" si="61"/>
        <v>-3.9712577896685628E-6</v>
      </c>
      <c r="FZ36" s="45">
        <f t="shared" si="62"/>
        <v>-1.767700814422066E-6</v>
      </c>
      <c r="GA36" s="45">
        <f t="shared" si="63"/>
        <v>2.1648542970566736E-6</v>
      </c>
      <c r="GB36" s="45">
        <f t="shared" si="64"/>
        <v>5.6407780790529864E-7</v>
      </c>
      <c r="GC36" s="45">
        <f t="shared" si="65"/>
        <v>2.2511299691259482E-5</v>
      </c>
      <c r="GD36" s="45">
        <f t="shared" si="66"/>
        <v>6.1588579577384023E-7</v>
      </c>
      <c r="GE36" s="45">
        <f t="shared" si="67"/>
        <v>-1.0278088469816986E-5</v>
      </c>
      <c r="GF36" s="45">
        <f t="shared" si="68"/>
        <v>-6.0743283660811138E-6</v>
      </c>
      <c r="GG36" s="45">
        <f t="shared" si="69"/>
        <v>-2.1902916764463752E-6</v>
      </c>
      <c r="GH36" s="45">
        <f t="shared" si="70"/>
        <v>1.5421257221342299E-5</v>
      </c>
      <c r="GI36" s="45">
        <f t="shared" si="71"/>
        <v>-3.9043394378033586E-5</v>
      </c>
      <c r="GJ36" s="45">
        <f t="shared" si="72"/>
        <v>0</v>
      </c>
      <c r="GK36" s="45">
        <f t="shared" si="73"/>
        <v>-1.7509415627784506E-5</v>
      </c>
      <c r="GL36" s="45">
        <f t="shared" si="74"/>
        <v>1.4130835628094525E-5</v>
      </c>
      <c r="GM36" s="45">
        <f t="shared" si="75"/>
        <v>0</v>
      </c>
      <c r="GN36" s="45">
        <f t="shared" si="76"/>
        <v>0</v>
      </c>
      <c r="GO36" s="45">
        <f t="shared" si="77"/>
        <v>2.6819585519899342E-5</v>
      </c>
      <c r="GP36" s="45">
        <f t="shared" si="78"/>
        <v>5.5577068279097238E-7</v>
      </c>
      <c r="GQ36" s="45">
        <f t="shared" si="79"/>
        <v>-8.3988192707695578E-7</v>
      </c>
      <c r="GR36" s="45">
        <f t="shared" si="80"/>
        <v>-3.9218844777279591E-7</v>
      </c>
      <c r="GS36" s="45">
        <f t="shared" si="81"/>
        <v>2.2427656459547007E-5</v>
      </c>
      <c r="GT36" s="45">
        <f t="shared" si="82"/>
        <v>-1.6237612043231929E-5</v>
      </c>
      <c r="GU36" s="45">
        <f t="shared" si="83"/>
        <v>1.0124060525679697E-5</v>
      </c>
      <c r="GV36" s="45">
        <f t="shared" si="84"/>
        <v>-7.3041249026678609E-6</v>
      </c>
      <c r="GW36" s="45">
        <f t="shared" si="85"/>
        <v>3.0165433377421556E-4</v>
      </c>
      <c r="GX36" s="45">
        <f t="shared" si="86"/>
        <v>-1.2319320307141901E-5</v>
      </c>
      <c r="GY36" s="45">
        <f t="shared" si="87"/>
        <v>-6.7312584644461639E-6</v>
      </c>
      <c r="GZ36" s="45">
        <f t="shared" si="88"/>
        <v>-5.0152828529032393E-5</v>
      </c>
      <c r="HA36" s="45">
        <f t="shared" si="89"/>
        <v>-7.5124323423255823E-4</v>
      </c>
      <c r="HB36" s="45">
        <f t="shared" si="90"/>
        <v>-3.2181399535741352E-6</v>
      </c>
      <c r="HC36" s="45">
        <f t="shared" si="91"/>
        <v>1.7353583522224358E-6</v>
      </c>
      <c r="HD36" s="45">
        <f t="shared" si="92"/>
        <v>-5.8968821641103315E-5</v>
      </c>
      <c r="HE36" s="45">
        <f t="shared" si="93"/>
        <v>-6.2807729875989815E-6</v>
      </c>
      <c r="HF36" s="45">
        <f t="shared" si="47"/>
        <v>-1.2990320301037232E-5</v>
      </c>
      <c r="HG36" s="45">
        <f t="shared" si="48"/>
        <v>-3.1003467711493824E-5</v>
      </c>
      <c r="HH36" s="45">
        <f t="shared" si="49"/>
        <v>-5.5108308745296041E-5</v>
      </c>
      <c r="HI36" s="45">
        <f t="shared" si="50"/>
        <v>0</v>
      </c>
      <c r="HJ36" s="45">
        <f t="shared" si="51"/>
        <v>8.1059849010163237E-5</v>
      </c>
      <c r="HK36" s="45">
        <f t="shared" si="52"/>
        <v>-1.9959020990019049E-5</v>
      </c>
      <c r="HL36" s="45">
        <f t="shared" si="53"/>
        <v>-7.4346584990408961E-5</v>
      </c>
      <c r="HM36" s="45">
        <f t="shared" si="54"/>
        <v>1.0831281836438397E-5</v>
      </c>
      <c r="HN36" s="45">
        <f t="shared" si="94"/>
        <v>0</v>
      </c>
      <c r="HO36" s="45">
        <f t="shared" si="95"/>
        <v>6.1179228221802091E-6</v>
      </c>
      <c r="HP36" s="45">
        <f t="shared" si="96"/>
        <v>3.1097245943100642E-6</v>
      </c>
      <c r="HQ36" s="45">
        <f t="shared" si="97"/>
        <v>-1.7956158965353622E-5</v>
      </c>
      <c r="HR36" s="45">
        <f t="shared" si="98"/>
        <v>0</v>
      </c>
      <c r="HS36" s="45">
        <f t="shared" si="99"/>
        <v>0</v>
      </c>
      <c r="HT36" s="45">
        <f t="shared" si="100"/>
        <v>0</v>
      </c>
      <c r="HU36" s="45">
        <f t="shared" si="101"/>
        <v>0</v>
      </c>
      <c r="HV36" s="45">
        <f t="shared" si="55"/>
        <v>-7.8665968759170139E-5</v>
      </c>
    </row>
    <row r="37" spans="1:230" x14ac:dyDescent="0.25">
      <c r="A37" s="22" t="s">
        <v>36</v>
      </c>
      <c r="B37" s="109">
        <v>38919.438447</v>
      </c>
      <c r="C37" s="109">
        <v>0.17024</v>
      </c>
      <c r="D37" s="109">
        <v>56133.846703000003</v>
      </c>
      <c r="E37" s="109">
        <v>1535.4379127</v>
      </c>
      <c r="F37" s="109">
        <v>1519.6486778999999</v>
      </c>
      <c r="G37" s="109">
        <v>865.81162420999999</v>
      </c>
      <c r="H37" s="109">
        <v>37535.329149999998</v>
      </c>
      <c r="I37" s="109">
        <v>532.42007608999995</v>
      </c>
      <c r="J37" s="109">
        <v>397.23703038000002</v>
      </c>
      <c r="K37" s="109">
        <v>4.0189799999999999E-5</v>
      </c>
      <c r="L37" s="109">
        <v>232.88747756999999</v>
      </c>
      <c r="N37" s="109">
        <v>113.67358714</v>
      </c>
      <c r="O37" s="109">
        <v>2.2094850000000001E-4</v>
      </c>
      <c r="P37" s="109">
        <v>3.5839999999999997E-2</v>
      </c>
      <c r="Q37" s="109">
        <v>0.44073794309999997</v>
      </c>
      <c r="S37" s="109">
        <v>1.1259200000000001E-5</v>
      </c>
      <c r="T37" s="109">
        <v>0.40123213549999998</v>
      </c>
      <c r="W37" s="109">
        <v>0.41054305540000002</v>
      </c>
      <c r="X37" s="109">
        <v>1.5679999999999999E-2</v>
      </c>
      <c r="Y37" s="109">
        <v>2425.4062822999999</v>
      </c>
      <c r="AA37" s="109">
        <v>4.9087917000000003E-6</v>
      </c>
      <c r="AB37" s="109">
        <v>1.004554E-4</v>
      </c>
      <c r="AC37" s="109">
        <v>7.6333899999999998E-5</v>
      </c>
      <c r="AD37" s="109">
        <v>7.9432235447000004</v>
      </c>
      <c r="AE37" s="109">
        <v>228.47825152999999</v>
      </c>
      <c r="AF37" s="109">
        <v>5.8748405715000001</v>
      </c>
      <c r="AG37" s="109">
        <v>4.2185930000000001E-4</v>
      </c>
      <c r="AI37" s="109">
        <v>0.42404886200000003</v>
      </c>
      <c r="AJ37" s="109">
        <v>220.63856996999999</v>
      </c>
      <c r="AK37" s="109">
        <v>4.0530790041999998</v>
      </c>
      <c r="AL37" s="109">
        <v>1.190805165</v>
      </c>
      <c r="AM37" s="109">
        <v>123.78241812</v>
      </c>
      <c r="AN37" s="109">
        <v>0.76945087320000005</v>
      </c>
      <c r="AS37" s="109">
        <v>1.19040429E-2</v>
      </c>
      <c r="AT37" s="109">
        <v>4.62574938E-2</v>
      </c>
      <c r="AU37" s="109">
        <v>5.8244898123000004</v>
      </c>
      <c r="AW37" s="109">
        <v>29.027547548000001</v>
      </c>
      <c r="AX37" s="109">
        <v>490.57540475000002</v>
      </c>
      <c r="AY37" s="109">
        <v>0.54568293089999997</v>
      </c>
      <c r="BD37" s="109">
        <v>1.3114300000000001E-5</v>
      </c>
      <c r="BF37" s="109" t="s">
        <v>36</v>
      </c>
      <c r="BG37" s="109">
        <v>3.5427428453468697E-2</v>
      </c>
      <c r="BH37" s="109">
        <v>0.491785585685379</v>
      </c>
      <c r="BI37" s="109">
        <v>0</v>
      </c>
      <c r="BJ37" s="109">
        <v>397.235147469342</v>
      </c>
      <c r="BK37" s="109">
        <v>0</v>
      </c>
      <c r="BL37" s="109">
        <v>532.42397232791802</v>
      </c>
      <c r="BM37" s="109">
        <v>532.42095920068402</v>
      </c>
      <c r="BN37" s="109">
        <v>17.283559996496201</v>
      </c>
      <c r="BO37" s="109">
        <v>1.69838392673556E-2</v>
      </c>
      <c r="BP37" s="109">
        <v>1.64771984766063E-5</v>
      </c>
      <c r="BQ37" s="109">
        <v>2.3712436382876499E-5</v>
      </c>
      <c r="BR37" s="109">
        <v>232.88732319218801</v>
      </c>
      <c r="BS37" s="109">
        <v>1.31149810351525E-5</v>
      </c>
      <c r="BT37" s="109">
        <v>0</v>
      </c>
      <c r="BU37" s="109">
        <v>0</v>
      </c>
      <c r="BV37" s="109">
        <v>1.5683732369913501E-2</v>
      </c>
      <c r="BW37" s="109">
        <v>113.67346907630299</v>
      </c>
      <c r="BX37" s="109">
        <v>5.3021555250582403E-5</v>
      </c>
      <c r="BY37" s="109">
        <v>1.6791826694665299E-4</v>
      </c>
      <c r="BZ37" s="109">
        <v>3.5845198560260499E-2</v>
      </c>
      <c r="CA37" s="109">
        <v>0</v>
      </c>
      <c r="CB37" s="109">
        <v>161159.920764326</v>
      </c>
      <c r="CC37" s="109">
        <v>0.44074104679904902</v>
      </c>
      <c r="CD37" s="109">
        <v>3.2651880487442099E-6</v>
      </c>
      <c r="CE37" s="109">
        <v>7.9945654083786504E-6</v>
      </c>
      <c r="CF37" s="109">
        <v>0</v>
      </c>
      <c r="CG37" s="109">
        <v>0.40122560052747702</v>
      </c>
      <c r="CH37" s="109">
        <v>7.9432606460887296</v>
      </c>
      <c r="CI37" s="109">
        <v>0</v>
      </c>
      <c r="CJ37" s="109">
        <v>4.0530773275930398</v>
      </c>
      <c r="CK37" s="109">
        <v>0</v>
      </c>
      <c r="CL37" s="109">
        <v>1.1908104203869601</v>
      </c>
      <c r="CM37" s="109">
        <v>38919.257191113102</v>
      </c>
      <c r="CN37" s="109">
        <v>0</v>
      </c>
      <c r="CO37" s="109">
        <v>0.41055094566365202</v>
      </c>
      <c r="CP37" s="109">
        <v>957.99919183058296</v>
      </c>
      <c r="CQ37" s="109">
        <v>25791.767464319</v>
      </c>
      <c r="CR37" s="109">
        <v>572.30305619002797</v>
      </c>
      <c r="CS37" s="109">
        <v>29.027517330496298</v>
      </c>
      <c r="CT37" s="109">
        <v>4.9857676399196302</v>
      </c>
      <c r="CU37" s="109">
        <v>2.0383924244503498E-2</v>
      </c>
      <c r="CV37" s="109">
        <v>2425.3962418139499</v>
      </c>
      <c r="CW37" s="109">
        <v>2425.3962418139499</v>
      </c>
      <c r="CX37" s="109">
        <v>0</v>
      </c>
      <c r="CY37" s="109">
        <v>490.57478469874599</v>
      </c>
      <c r="CZ37" s="109">
        <v>1.9637665216249101E-6</v>
      </c>
      <c r="DA37" s="109">
        <v>2.4539907490607102E-6</v>
      </c>
      <c r="DB37" s="109">
        <v>0</v>
      </c>
      <c r="DC37" s="109">
        <v>557.058825538527</v>
      </c>
      <c r="DD37" s="109">
        <v>0.39898307356567198</v>
      </c>
      <c r="DE37" s="109">
        <v>1.2729558836144499</v>
      </c>
      <c r="DF37" s="109">
        <v>7.9241273104383197E-2</v>
      </c>
      <c r="DG37" s="109">
        <v>2.61184738504275E-5</v>
      </c>
      <c r="DH37" s="109">
        <v>7.4328855525609202E-5</v>
      </c>
      <c r="DI37" s="109">
        <v>2.5189741232493701E-5</v>
      </c>
      <c r="DJ37" s="109">
        <v>5.1145831666088203E-5</v>
      </c>
      <c r="DK37" s="109">
        <v>228.48345073866699</v>
      </c>
      <c r="DL37" s="109">
        <v>0</v>
      </c>
      <c r="DM37" s="109">
        <v>5.8748207640380299</v>
      </c>
      <c r="DN37" s="109">
        <v>0.17023870103672201</v>
      </c>
      <c r="DO37" s="109">
        <v>0</v>
      </c>
      <c r="DP37" s="109">
        <v>1.72960334441155E-4</v>
      </c>
      <c r="DQ37" s="109">
        <v>2.4888246719246898E-4</v>
      </c>
      <c r="DR37" s="109">
        <v>66744.980330913706</v>
      </c>
      <c r="DS37" s="109">
        <v>50520.338384144299</v>
      </c>
      <c r="DT37" s="109">
        <v>5613.3701609230702</v>
      </c>
      <c r="DU37" s="109">
        <v>56133.708545067399</v>
      </c>
      <c r="DV37" s="109">
        <v>5.7619536517094204E-4</v>
      </c>
      <c r="DW37" s="109">
        <v>1761.4361773007699</v>
      </c>
      <c r="DX37" s="109">
        <v>0.769451213832128</v>
      </c>
      <c r="DY37" s="109">
        <v>0</v>
      </c>
      <c r="DZ37" s="109">
        <v>0</v>
      </c>
      <c r="EA37" s="109">
        <v>0</v>
      </c>
      <c r="EB37" s="109">
        <v>0</v>
      </c>
      <c r="EC37" s="109">
        <v>1.1904092802522E-2</v>
      </c>
      <c r="ED37" s="109">
        <v>4.6255983318229402E-2</v>
      </c>
      <c r="EE37" s="109">
        <v>5.8244892284718004</v>
      </c>
      <c r="EF37" s="109">
        <v>11.592474551717601</v>
      </c>
      <c r="EG37" s="109">
        <v>19442.176075151001</v>
      </c>
      <c r="EH37" s="109">
        <v>15.622065475178699</v>
      </c>
      <c r="EI37" s="109">
        <v>40.730258964819697</v>
      </c>
      <c r="EJ37" s="109">
        <v>109.08392920738299</v>
      </c>
      <c r="EK37" s="109">
        <v>23.032195460462798</v>
      </c>
      <c r="EL37" s="109">
        <v>1.11919549044571</v>
      </c>
      <c r="EM37" s="109">
        <v>4.9088627369279799E-7</v>
      </c>
      <c r="EN37" s="109">
        <v>5.42652446369814</v>
      </c>
      <c r="EO37" s="109">
        <v>1535.5379565761</v>
      </c>
      <c r="EP37" s="109">
        <v>1519.7487046379599</v>
      </c>
      <c r="EQ37" s="109">
        <v>15.7892519381383</v>
      </c>
      <c r="ER37" s="109">
        <v>4.58704999531515E-4</v>
      </c>
      <c r="ES37" s="109">
        <v>1.44790979899359E-4</v>
      </c>
      <c r="ET37" s="109">
        <v>94.824238772135701</v>
      </c>
      <c r="EU37" s="109">
        <v>2.7094938739066402E-4</v>
      </c>
      <c r="EV37" s="109">
        <v>267.22494861246599</v>
      </c>
      <c r="EW37" s="109">
        <v>65.786543228779095</v>
      </c>
      <c r="EX37" s="109">
        <v>35.388987400034097</v>
      </c>
      <c r="EY37" s="109">
        <v>668.53676346610598</v>
      </c>
      <c r="EZ37" s="109">
        <v>0.42371372040994898</v>
      </c>
      <c r="FA37" s="109">
        <v>11394.8194911296</v>
      </c>
      <c r="FB37" s="109">
        <v>36.049987764347897</v>
      </c>
      <c r="FC37" s="109">
        <v>144.85252202968499</v>
      </c>
      <c r="FD37" s="109">
        <v>0.47719530533435001</v>
      </c>
      <c r="FE37" s="109">
        <v>0</v>
      </c>
      <c r="FF37" s="109">
        <v>865.81015776054198</v>
      </c>
      <c r="FG37" s="109">
        <v>9310.3973917305902</v>
      </c>
      <c r="FH37" s="109">
        <v>0.54568712953639498</v>
      </c>
      <c r="FI37" s="109">
        <v>0</v>
      </c>
      <c r="FJ37" s="109">
        <v>1.5069293879923E-2</v>
      </c>
      <c r="FK37" s="109">
        <v>356.492863619194</v>
      </c>
      <c r="FL37" s="109">
        <v>220.63859780341099</v>
      </c>
      <c r="FM37" s="109">
        <v>0</v>
      </c>
      <c r="FN37" s="109">
        <v>0</v>
      </c>
      <c r="FO37" s="109">
        <v>220.77867114262401</v>
      </c>
      <c r="FP37" s="109">
        <v>37535.245659154403</v>
      </c>
      <c r="FQ37" s="109">
        <v>123.782481653883</v>
      </c>
      <c r="FR37" s="109">
        <v>262.96844672123399</v>
      </c>
      <c r="FT37" s="45">
        <f t="shared" si="56"/>
        <v>-4.6572071471575132E-6</v>
      </c>
      <c r="FU37" s="45">
        <f t="shared" si="57"/>
        <v>-7.630188428077037E-6</v>
      </c>
      <c r="FV37" s="45">
        <f t="shared" si="58"/>
        <v>-2.4612233210268904E-6</v>
      </c>
      <c r="FW37" s="45">
        <f t="shared" si="59"/>
        <v>6.5156575379914975E-5</v>
      </c>
      <c r="FX37" s="45">
        <f t="shared" si="60"/>
        <v>6.5822278145370988E-5</v>
      </c>
      <c r="FY37" s="45">
        <f t="shared" si="61"/>
        <v>-1.6937280777969357E-6</v>
      </c>
      <c r="FZ37" s="45">
        <f t="shared" si="62"/>
        <v>-2.2243269870059722E-6</v>
      </c>
      <c r="GA37" s="45">
        <f t="shared" si="63"/>
        <v>1.658672773117542E-6</v>
      </c>
      <c r="GB37" s="45">
        <f t="shared" si="64"/>
        <v>-4.7400179591121878E-6</v>
      </c>
      <c r="GC37" s="45">
        <f t="shared" si="65"/>
        <v>-4.1090156507528579E-6</v>
      </c>
      <c r="GD37" s="45">
        <f t="shared" si="66"/>
        <v>-6.6288584337738508E-7</v>
      </c>
      <c r="GE37" s="45">
        <f t="shared" si="67"/>
        <v>0</v>
      </c>
      <c r="GF37" s="45">
        <f t="shared" si="68"/>
        <v>-1.0386203160506487E-6</v>
      </c>
      <c r="GG37" s="45">
        <f t="shared" si="69"/>
        <v>-3.9275228230180197E-5</v>
      </c>
      <c r="GH37" s="45">
        <f t="shared" si="70"/>
        <v>1.450491144113444E-4</v>
      </c>
      <c r="GI37" s="45">
        <f t="shared" si="71"/>
        <v>7.0420509457724798E-6</v>
      </c>
      <c r="GJ37" s="45">
        <f t="shared" si="72"/>
        <v>0</v>
      </c>
      <c r="GK37" s="45">
        <f t="shared" si="73"/>
        <v>4.915599002231528E-5</v>
      </c>
      <c r="GL37" s="45">
        <f t="shared" si="74"/>
        <v>-1.628726102611375E-5</v>
      </c>
      <c r="GM37" s="45">
        <f t="shared" si="75"/>
        <v>0</v>
      </c>
      <c r="GN37" s="45">
        <f t="shared" si="76"/>
        <v>0</v>
      </c>
      <c r="GO37" s="45">
        <f t="shared" si="77"/>
        <v>1.9219089321366994E-5</v>
      </c>
      <c r="GP37" s="45">
        <f t="shared" si="78"/>
        <v>2.3803379550395114E-4</v>
      </c>
      <c r="GQ37" s="45">
        <f t="shared" si="79"/>
        <v>-4.1397130547879732E-6</v>
      </c>
      <c r="GR37" s="45">
        <f t="shared" si="80"/>
        <v>0</v>
      </c>
      <c r="GS37" s="45">
        <f t="shared" si="81"/>
        <v>-3.018168841470583E-5</v>
      </c>
      <c r="GT37" s="45">
        <f t="shared" si="82"/>
        <v>-8.0340369589810721E-5</v>
      </c>
      <c r="GU37" s="45">
        <f t="shared" si="83"/>
        <v>2.1915539254632148E-5</v>
      </c>
      <c r="GV37" s="45">
        <f t="shared" si="84"/>
        <v>4.6708226855846444E-6</v>
      </c>
      <c r="GW37" s="45">
        <f t="shared" si="85"/>
        <v>2.2755814315707013E-5</v>
      </c>
      <c r="GX37" s="45">
        <f t="shared" si="86"/>
        <v>-3.3715743821640043E-6</v>
      </c>
      <c r="GY37" s="45">
        <f t="shared" si="87"/>
        <v>-3.9108694240080326E-5</v>
      </c>
      <c r="GZ37" s="45">
        <f t="shared" si="88"/>
        <v>0</v>
      </c>
      <c r="HA37" s="45">
        <f t="shared" si="89"/>
        <v>-7.9033719951604724E-4</v>
      </c>
      <c r="HB37" s="45">
        <f t="shared" si="90"/>
        <v>1.2614934460561766E-7</v>
      </c>
      <c r="HC37" s="45">
        <f t="shared" si="91"/>
        <v>-4.1366254104481722E-7</v>
      </c>
      <c r="HD37" s="45">
        <f t="shared" si="92"/>
        <v>4.413305479790135E-6</v>
      </c>
      <c r="HE37" s="45">
        <f t="shared" si="93"/>
        <v>5.1327065635561999E-7</v>
      </c>
      <c r="HF37" s="45">
        <f t="shared" si="47"/>
        <v>4.4269509570121703E-7</v>
      </c>
      <c r="HG37" s="45">
        <f t="shared" si="48"/>
        <v>0</v>
      </c>
      <c r="HH37" s="45">
        <f t="shared" si="49"/>
        <v>0</v>
      </c>
      <c r="HI37" s="45">
        <f t="shared" si="50"/>
        <v>0</v>
      </c>
      <c r="HJ37" s="45">
        <f t="shared" si="51"/>
        <v>0</v>
      </c>
      <c r="HK37" s="45">
        <f t="shared" si="52"/>
        <v>4.192065033642697E-6</v>
      </c>
      <c r="HL37" s="45">
        <f t="shared" si="53"/>
        <v>-3.2653774480942913E-5</v>
      </c>
      <c r="HM37" s="45">
        <f t="shared" si="54"/>
        <v>-1.0023679649573887E-7</v>
      </c>
      <c r="HN37" s="45">
        <f t="shared" si="94"/>
        <v>0</v>
      </c>
      <c r="HO37" s="45">
        <f t="shared" si="95"/>
        <v>-1.0409940299928206E-6</v>
      </c>
      <c r="HP37" s="45">
        <f t="shared" si="96"/>
        <v>-1.2639264994292407E-6</v>
      </c>
      <c r="HQ37" s="45">
        <f t="shared" si="97"/>
        <v>7.6942784119675741E-6</v>
      </c>
      <c r="HR37" s="45">
        <f t="shared" si="98"/>
        <v>0</v>
      </c>
      <c r="HS37" s="45">
        <f t="shared" si="99"/>
        <v>0</v>
      </c>
      <c r="HT37" s="45">
        <f t="shared" si="100"/>
        <v>0</v>
      </c>
      <c r="HU37" s="45">
        <f t="shared" si="101"/>
        <v>0</v>
      </c>
      <c r="HV37" s="45">
        <f t="shared" si="55"/>
        <v>5.1930728479501439E-5</v>
      </c>
    </row>
    <row r="38" spans="1:230" x14ac:dyDescent="0.25">
      <c r="A38" s="22" t="s">
        <v>37</v>
      </c>
      <c r="B38" s="109">
        <v>401.49088</v>
      </c>
      <c r="D38" s="109">
        <v>766.27936</v>
      </c>
      <c r="E38" s="109">
        <v>27.674416000000001</v>
      </c>
      <c r="F38" s="109">
        <v>27.604416000000001</v>
      </c>
      <c r="G38" s="109">
        <v>17.066183680000002</v>
      </c>
      <c r="H38" s="109">
        <v>64.843363199999999</v>
      </c>
      <c r="I38" s="109">
        <v>9.5072904200000002E-2</v>
      </c>
      <c r="J38" s="109">
        <v>1.52116318E-2</v>
      </c>
      <c r="L38" s="109">
        <v>2.85219125E-2</v>
      </c>
      <c r="N38" s="109">
        <v>6.0097820000000002E-4</v>
      </c>
      <c r="Y38" s="109">
        <v>1.6875446641</v>
      </c>
      <c r="AF38" s="109">
        <v>3.0897729000000001E-3</v>
      </c>
      <c r="AJ38" s="109">
        <v>0.30898715430000001</v>
      </c>
      <c r="AM38" s="109">
        <v>0.15211672919999999</v>
      </c>
      <c r="AW38" s="109">
        <v>7.6058362399999996E-2</v>
      </c>
      <c r="BD38" s="109">
        <v>1.2578611999999999E-3</v>
      </c>
      <c r="BF38" s="109" t="s">
        <v>37</v>
      </c>
      <c r="BG38" s="109">
        <v>0</v>
      </c>
      <c r="BH38" s="109">
        <v>9.9733381592508105E-3</v>
      </c>
      <c r="BI38" s="109">
        <v>0</v>
      </c>
      <c r="BJ38" s="109">
        <v>1.51839570352496E-2</v>
      </c>
      <c r="BK38" s="109">
        <v>0</v>
      </c>
      <c r="BL38" s="109">
        <v>9.4901792859504799E-2</v>
      </c>
      <c r="BM38" s="109">
        <v>9.4901792859504799E-2</v>
      </c>
      <c r="BN38" s="109">
        <v>7.7714506961093902E-2</v>
      </c>
      <c r="BO38" s="109">
        <v>5.26093889537416E-3</v>
      </c>
      <c r="BP38" s="109">
        <v>0</v>
      </c>
      <c r="BQ38" s="109">
        <v>0</v>
      </c>
      <c r="BR38" s="109">
        <v>2.8470480427657999E-2</v>
      </c>
      <c r="BS38" s="109">
        <v>1.2540165137166E-3</v>
      </c>
      <c r="BT38" s="109">
        <v>0</v>
      </c>
      <c r="BU38" s="109">
        <v>0</v>
      </c>
      <c r="BV38" s="109">
        <v>0</v>
      </c>
      <c r="BW38" s="109">
        <v>5.9910526682253299E-4</v>
      </c>
      <c r="BX38" s="109">
        <v>0</v>
      </c>
      <c r="BY38" s="109">
        <v>0</v>
      </c>
      <c r="BZ38" s="109">
        <v>0</v>
      </c>
      <c r="CA38" s="109">
        <v>0</v>
      </c>
      <c r="CB38" s="109">
        <v>545.43085054360301</v>
      </c>
      <c r="CC38" s="109">
        <v>0</v>
      </c>
      <c r="CD38" s="109">
        <v>0</v>
      </c>
      <c r="CE38" s="109">
        <v>0</v>
      </c>
      <c r="CF38" s="109">
        <v>0</v>
      </c>
      <c r="CG38" s="109">
        <v>0</v>
      </c>
      <c r="CH38" s="109">
        <v>0</v>
      </c>
      <c r="CI38" s="109">
        <v>0</v>
      </c>
      <c r="CJ38" s="109">
        <v>0</v>
      </c>
      <c r="CK38" s="109">
        <v>0</v>
      </c>
      <c r="CL38" s="109">
        <v>0</v>
      </c>
      <c r="CM38" s="109">
        <v>400.89465046269402</v>
      </c>
      <c r="CN38" s="109">
        <v>0</v>
      </c>
      <c r="CO38" s="109">
        <v>0</v>
      </c>
      <c r="CP38" s="109">
        <v>3.9766922046561599</v>
      </c>
      <c r="CQ38" s="109">
        <v>88.081096161477504</v>
      </c>
      <c r="CR38" s="109">
        <v>2.0153734086277901</v>
      </c>
      <c r="CS38" s="109">
        <v>7.5921669481610499E-2</v>
      </c>
      <c r="CT38" s="109">
        <v>4.05367490004792E-3</v>
      </c>
      <c r="CU38" s="109">
        <v>0</v>
      </c>
      <c r="CV38" s="109">
        <v>1.6845065093404199</v>
      </c>
      <c r="CW38" s="109">
        <v>1.6845065093404199</v>
      </c>
      <c r="CX38" s="109">
        <v>0</v>
      </c>
      <c r="CY38" s="109">
        <v>0</v>
      </c>
      <c r="CZ38" s="109">
        <v>0</v>
      </c>
      <c r="DA38" s="109">
        <v>0</v>
      </c>
      <c r="DB38" s="109">
        <v>0</v>
      </c>
      <c r="DC38" s="109">
        <v>1.97590778810276</v>
      </c>
      <c r="DD38" s="109">
        <v>2.7184440978962401E-3</v>
      </c>
      <c r="DE38" s="109">
        <v>0.13099805282737101</v>
      </c>
      <c r="DF38" s="109">
        <v>6.3242075431140898E-4</v>
      </c>
      <c r="DG38" s="109">
        <v>0</v>
      </c>
      <c r="DH38" s="109">
        <v>0</v>
      </c>
      <c r="DI38" s="109">
        <v>0</v>
      </c>
      <c r="DJ38" s="109">
        <v>0</v>
      </c>
      <c r="DK38" s="109">
        <v>0</v>
      </c>
      <c r="DL38" s="109">
        <v>0</v>
      </c>
      <c r="DM38" s="109">
        <v>3.0842870933571998E-3</v>
      </c>
      <c r="DN38" s="109">
        <v>0</v>
      </c>
      <c r="DO38" s="109">
        <v>0</v>
      </c>
      <c r="DP38" s="109">
        <v>0</v>
      </c>
      <c r="DQ38" s="109">
        <v>0</v>
      </c>
      <c r="DR38" s="109">
        <v>154.547495714766</v>
      </c>
      <c r="DS38" s="109">
        <v>688.52615530459502</v>
      </c>
      <c r="DT38" s="109">
        <v>76.502966682650197</v>
      </c>
      <c r="DU38" s="109">
        <v>765.02912198724596</v>
      </c>
      <c r="DV38" s="109">
        <v>9.8423064645027407E-7</v>
      </c>
      <c r="DW38" s="109">
        <v>7.5809859199061096</v>
      </c>
      <c r="DX38" s="109">
        <v>0</v>
      </c>
      <c r="DY38" s="109">
        <v>0</v>
      </c>
      <c r="DZ38" s="109">
        <v>0</v>
      </c>
      <c r="EA38" s="109">
        <v>0</v>
      </c>
      <c r="EB38" s="109">
        <v>0</v>
      </c>
      <c r="EC38" s="109">
        <v>0</v>
      </c>
      <c r="ED38" s="109">
        <v>0</v>
      </c>
      <c r="EE38" s="109">
        <v>0</v>
      </c>
      <c r="EF38" s="109">
        <v>0.142601373479499</v>
      </c>
      <c r="EG38" s="109">
        <v>17.9497228246498</v>
      </c>
      <c r="EH38" s="109">
        <v>0.19754928708036401</v>
      </c>
      <c r="EI38" s="109">
        <v>0.49918312692560002</v>
      </c>
      <c r="EJ38" s="109">
        <v>8.0998256144005794</v>
      </c>
      <c r="EK38" s="109">
        <v>0.28758818543075498</v>
      </c>
      <c r="EL38" s="109">
        <v>1.4784112391629E-3</v>
      </c>
      <c r="EM38" s="109">
        <v>0</v>
      </c>
      <c r="EN38" s="109">
        <v>6.6832498112292402E-2</v>
      </c>
      <c r="EO38" s="109">
        <v>27.643769106191101</v>
      </c>
      <c r="EP38" s="109">
        <v>27.573769381768798</v>
      </c>
      <c r="EQ38" s="109">
        <v>6.9999724422251705E-2</v>
      </c>
      <c r="ER38" s="109">
        <v>0</v>
      </c>
      <c r="ES38" s="109">
        <v>3.3599706785275498E-4</v>
      </c>
      <c r="ET38" s="109">
        <v>0.90908186092141796</v>
      </c>
      <c r="EU38" s="109">
        <v>2.6880167771733401E-3</v>
      </c>
      <c r="EV38" s="109">
        <v>3.81589978890745</v>
      </c>
      <c r="EW38" s="109">
        <v>0.80261623924557701</v>
      </c>
      <c r="EX38" s="109">
        <v>0.44658828794567701</v>
      </c>
      <c r="EY38" s="109">
        <v>10.1225210954766</v>
      </c>
      <c r="EZ38" s="109">
        <v>0</v>
      </c>
      <c r="FA38" s="109">
        <v>18.3150801056719</v>
      </c>
      <c r="FB38" s="109">
        <v>0.44242554385268601</v>
      </c>
      <c r="FC38" s="109">
        <v>1.7359584979910401</v>
      </c>
      <c r="FD38" s="109">
        <v>5.9555691507245196E-4</v>
      </c>
      <c r="FE38" s="109">
        <v>0</v>
      </c>
      <c r="FF38" s="109">
        <v>17.053456218962999</v>
      </c>
      <c r="FG38" s="109">
        <v>4.2536034263270102</v>
      </c>
      <c r="FH38" s="109">
        <v>0</v>
      </c>
      <c r="FI38" s="109">
        <v>0</v>
      </c>
      <c r="FJ38" s="109">
        <v>0.30845940439381297</v>
      </c>
      <c r="FK38" s="109">
        <v>0.37048946911115199</v>
      </c>
      <c r="FL38" s="109">
        <v>0.30842701346371498</v>
      </c>
      <c r="FM38" s="109">
        <v>0</v>
      </c>
      <c r="FN38" s="109">
        <v>1.27064660129961E-3</v>
      </c>
      <c r="FO38" s="109">
        <v>0.168916851330213</v>
      </c>
      <c r="FP38" s="109">
        <v>64.676647541570702</v>
      </c>
      <c r="FQ38" s="109">
        <v>0.15183965963915799</v>
      </c>
      <c r="FR38" s="109">
        <v>0.66597462427729504</v>
      </c>
      <c r="FT38" s="45">
        <f t="shared" si="56"/>
        <v>-1.4850388066249161E-3</v>
      </c>
      <c r="FU38" s="45">
        <f t="shared" si="57"/>
        <v>0</v>
      </c>
      <c r="FV38" s="45">
        <f t="shared" si="58"/>
        <v>-1.6315694745504291E-3</v>
      </c>
      <c r="FW38" s="45">
        <f t="shared" si="59"/>
        <v>-1.1074088721113296E-3</v>
      </c>
      <c r="FX38" s="45">
        <f t="shared" si="60"/>
        <v>-1.1102070853881562E-3</v>
      </c>
      <c r="FY38" s="45">
        <f t="shared" si="61"/>
        <v>-7.4577077544979778E-4</v>
      </c>
      <c r="FZ38" s="45">
        <f t="shared" si="62"/>
        <v>-2.5710519967184061E-3</v>
      </c>
      <c r="GA38" s="45">
        <f t="shared" si="63"/>
        <v>-1.7997908230008928E-3</v>
      </c>
      <c r="GB38" s="45">
        <f t="shared" si="64"/>
        <v>-1.8193159757127608E-3</v>
      </c>
      <c r="GC38" s="45">
        <f t="shared" si="65"/>
        <v>0</v>
      </c>
      <c r="GD38" s="45">
        <f t="shared" si="66"/>
        <v>-1.8032476728901334E-3</v>
      </c>
      <c r="GE38" s="45">
        <f t="shared" si="67"/>
        <v>0</v>
      </c>
      <c r="GF38" s="45">
        <f t="shared" si="68"/>
        <v>-3.1164744036755966E-3</v>
      </c>
      <c r="GG38" s="45">
        <f t="shared" si="69"/>
        <v>0</v>
      </c>
      <c r="GH38" s="45">
        <f t="shared" si="70"/>
        <v>0</v>
      </c>
      <c r="GI38" s="45">
        <f t="shared" si="71"/>
        <v>0</v>
      </c>
      <c r="GJ38" s="45">
        <f t="shared" si="72"/>
        <v>0</v>
      </c>
      <c r="GK38" s="45">
        <f t="shared" si="73"/>
        <v>0</v>
      </c>
      <c r="GL38" s="45">
        <f t="shared" si="74"/>
        <v>0</v>
      </c>
      <c r="GM38" s="45">
        <f t="shared" si="75"/>
        <v>0</v>
      </c>
      <c r="GN38" s="45">
        <f t="shared" si="76"/>
        <v>0</v>
      </c>
      <c r="GO38" s="45">
        <f t="shared" si="77"/>
        <v>0</v>
      </c>
      <c r="GP38" s="45">
        <f t="shared" si="78"/>
        <v>0</v>
      </c>
      <c r="GQ38" s="45">
        <f t="shared" si="79"/>
        <v>-1.800340354962067E-3</v>
      </c>
      <c r="GR38" s="45">
        <f t="shared" si="80"/>
        <v>0</v>
      </c>
      <c r="GS38" s="45">
        <f t="shared" si="81"/>
        <v>0</v>
      </c>
      <c r="GT38" s="45">
        <f t="shared" si="82"/>
        <v>0</v>
      </c>
      <c r="GU38" s="45">
        <f t="shared" si="83"/>
        <v>0</v>
      </c>
      <c r="GV38" s="45">
        <f t="shared" si="84"/>
        <v>0</v>
      </c>
      <c r="GW38" s="45">
        <f t="shared" si="85"/>
        <v>0</v>
      </c>
      <c r="GX38" s="45">
        <f t="shared" si="86"/>
        <v>-1.775472444204637E-3</v>
      </c>
      <c r="GY38" s="45">
        <f t="shared" si="87"/>
        <v>0</v>
      </c>
      <c r="GZ38" s="45">
        <f t="shared" si="88"/>
        <v>0</v>
      </c>
      <c r="HA38" s="45">
        <f t="shared" si="89"/>
        <v>0</v>
      </c>
      <c r="HB38" s="45">
        <f t="shared" si="90"/>
        <v>-1.8128288781260444E-3</v>
      </c>
      <c r="HC38" s="45">
        <f t="shared" si="91"/>
        <v>0</v>
      </c>
      <c r="HD38" s="45">
        <f t="shared" si="92"/>
        <v>0</v>
      </c>
      <c r="HE38" s="45">
        <f t="shared" si="93"/>
        <v>-1.8214272835022451E-3</v>
      </c>
      <c r="HF38" s="45">
        <f t="shared" si="47"/>
        <v>0</v>
      </c>
      <c r="HG38" s="45">
        <f t="shared" si="48"/>
        <v>0</v>
      </c>
      <c r="HH38" s="45">
        <f t="shared" si="49"/>
        <v>0</v>
      </c>
      <c r="HI38" s="45">
        <f t="shared" si="50"/>
        <v>0</v>
      </c>
      <c r="HJ38" s="45">
        <f t="shared" si="51"/>
        <v>0</v>
      </c>
      <c r="HK38" s="45">
        <f t="shared" si="52"/>
        <v>0</v>
      </c>
      <c r="HL38" s="45">
        <f t="shared" si="53"/>
        <v>0</v>
      </c>
      <c r="HM38" s="45">
        <f t="shared" si="54"/>
        <v>0</v>
      </c>
      <c r="HN38" s="45">
        <f t="shared" si="94"/>
        <v>0</v>
      </c>
      <c r="HO38" s="45">
        <f t="shared" si="95"/>
        <v>-1.7972109058910946E-3</v>
      </c>
      <c r="HP38" s="45">
        <f t="shared" si="96"/>
        <v>0</v>
      </c>
      <c r="HQ38" s="45">
        <f t="shared" si="97"/>
        <v>0</v>
      </c>
      <c r="HR38" s="45">
        <f t="shared" si="98"/>
        <v>0</v>
      </c>
      <c r="HS38" s="45">
        <f t="shared" si="99"/>
        <v>0</v>
      </c>
      <c r="HT38" s="45">
        <f t="shared" si="100"/>
        <v>0</v>
      </c>
      <c r="HU38" s="45">
        <f t="shared" si="101"/>
        <v>0</v>
      </c>
      <c r="HV38" s="45">
        <f t="shared" si="55"/>
        <v>-3.0565266528611639E-3</v>
      </c>
    </row>
    <row r="39" spans="1:230" x14ac:dyDescent="0.25">
      <c r="A39" s="22" t="s">
        <v>38</v>
      </c>
      <c r="B39" s="109">
        <v>2133.4856368999999</v>
      </c>
      <c r="C39" s="109">
        <v>6.7734680000000003</v>
      </c>
      <c r="D39" s="109">
        <v>5130.1066129999999</v>
      </c>
      <c r="E39" s="109">
        <v>281.10630766000003</v>
      </c>
      <c r="F39" s="109">
        <v>231.12825341000001</v>
      </c>
      <c r="G39" s="109">
        <v>45.343413366999997</v>
      </c>
      <c r="H39" s="109">
        <v>1076.2419632000001</v>
      </c>
      <c r="I39" s="109">
        <v>31.178374718000001</v>
      </c>
      <c r="J39" s="109">
        <v>25.661838608</v>
      </c>
      <c r="K39" s="109">
        <v>2.1671789999999999E-4</v>
      </c>
      <c r="L39" s="109">
        <v>7.9833984664999997</v>
      </c>
      <c r="N39" s="109">
        <v>0.81238846610000004</v>
      </c>
      <c r="O39" s="109">
        <v>1.2663917E-3</v>
      </c>
      <c r="Q39" s="109">
        <v>4.27372455E-2</v>
      </c>
      <c r="S39" s="109">
        <v>6.23419E-5</v>
      </c>
      <c r="T39" s="109">
        <v>3.8294749099999997E-2</v>
      </c>
      <c r="W39" s="109">
        <v>3.9742915500000003E-2</v>
      </c>
      <c r="Y39" s="109">
        <v>291.07356985000001</v>
      </c>
      <c r="Z39" s="109">
        <v>0.59499999999999997</v>
      </c>
      <c r="AA39" s="109">
        <v>1E-8</v>
      </c>
      <c r="AB39" s="109">
        <v>5.4169180000000002E-4</v>
      </c>
      <c r="AC39" s="109">
        <v>4.1162000000000002E-4</v>
      </c>
      <c r="AD39" s="109">
        <v>0.1365553917</v>
      </c>
      <c r="AE39" s="109">
        <v>9.5660601754000005</v>
      </c>
      <c r="AF39" s="109">
        <v>0.16126465309999999</v>
      </c>
      <c r="AG39" s="109">
        <v>2.2357014999999998E-3</v>
      </c>
      <c r="AI39" s="109">
        <v>4.0472443099999998E-2</v>
      </c>
      <c r="AJ39" s="109">
        <v>11.822557400999999</v>
      </c>
      <c r="AK39" s="109">
        <v>6.0832168200000002E-2</v>
      </c>
      <c r="AL39" s="109">
        <v>2.3954699199999999E-2</v>
      </c>
      <c r="AM39" s="109">
        <v>5.4705237825999999</v>
      </c>
      <c r="AN39" s="109">
        <v>4.1185941000000002E-3</v>
      </c>
      <c r="AS39" s="109">
        <v>2.2737540000000001E-4</v>
      </c>
      <c r="AT39" s="109">
        <v>4.7369259999999999E-4</v>
      </c>
      <c r="AU39" s="109">
        <v>7.7264103700000003E-2</v>
      </c>
      <c r="AW39" s="109">
        <v>1.9767196821999999</v>
      </c>
      <c r="AX39" s="109">
        <v>17.893561423000001</v>
      </c>
      <c r="AY39" s="109">
        <v>4.9727642599999997E-2</v>
      </c>
      <c r="BD39" s="109">
        <v>2.2823900000000001E-6</v>
      </c>
      <c r="BF39" s="109" t="s">
        <v>128</v>
      </c>
      <c r="BG39" s="109">
        <v>5.6089838300853997E-2</v>
      </c>
      <c r="BH39" s="109">
        <v>1.9248530963499599</v>
      </c>
      <c r="BI39" s="109">
        <v>0</v>
      </c>
      <c r="BJ39" s="109">
        <v>25.6615444197326</v>
      </c>
      <c r="BK39" s="109">
        <v>0</v>
      </c>
      <c r="BL39" s="109">
        <v>31.182697249128498</v>
      </c>
      <c r="BM39" s="109">
        <v>31.178198862373499</v>
      </c>
      <c r="BN39" s="109">
        <v>1.1231746406672001</v>
      </c>
      <c r="BO39" s="109">
        <v>2.6893220220980198E-2</v>
      </c>
      <c r="BP39" s="109">
        <v>8.8846790544376404E-5</v>
      </c>
      <c r="BQ39" s="109">
        <v>1.2787531394368301E-4</v>
      </c>
      <c r="BR39" s="109">
        <v>7.9832342086238004</v>
      </c>
      <c r="BS39" s="109">
        <v>2.2827372859714301E-6</v>
      </c>
      <c r="BT39" s="109">
        <v>0</v>
      </c>
      <c r="BU39" s="109">
        <v>0</v>
      </c>
      <c r="BV39" s="109">
        <v>0</v>
      </c>
      <c r="BW39" s="109">
        <v>0.81240253662433703</v>
      </c>
      <c r="BX39" s="109">
        <v>3.0390879204351902E-4</v>
      </c>
      <c r="BY39" s="109">
        <v>9.6239484283800695E-4</v>
      </c>
      <c r="BZ39" s="109">
        <v>0</v>
      </c>
      <c r="CA39" s="109">
        <v>0</v>
      </c>
      <c r="CB39" s="109">
        <v>19799.4584206818</v>
      </c>
      <c r="CC39" s="109">
        <v>4.27382887982495E-2</v>
      </c>
      <c r="CD39" s="109">
        <v>1.8078493453926201E-5</v>
      </c>
      <c r="CE39" s="109">
        <v>4.4258827681233598E-5</v>
      </c>
      <c r="CF39" s="109">
        <v>0</v>
      </c>
      <c r="CG39" s="109">
        <v>3.8293043943715903E-2</v>
      </c>
      <c r="CH39" s="109">
        <v>0.13655470593459801</v>
      </c>
      <c r="CI39" s="109">
        <v>0</v>
      </c>
      <c r="CJ39" s="109">
        <v>6.0833456291763802E-2</v>
      </c>
      <c r="CK39" s="109">
        <v>0</v>
      </c>
      <c r="CL39" s="109">
        <v>2.3952319055650099E-2</v>
      </c>
      <c r="CM39" s="109">
        <v>2133.3170551056201</v>
      </c>
      <c r="CN39" s="109">
        <v>0</v>
      </c>
      <c r="CO39" s="109">
        <v>3.9743470303741903E-2</v>
      </c>
      <c r="CP39" s="109">
        <v>52.1246312912698</v>
      </c>
      <c r="CQ39" s="109">
        <v>1218.8300527737399</v>
      </c>
      <c r="CR39" s="109">
        <v>26.4239514112937</v>
      </c>
      <c r="CS39" s="109">
        <v>1.9766547794117999</v>
      </c>
      <c r="CT39" s="109">
        <v>0.18423813405803599</v>
      </c>
      <c r="CU39" s="109">
        <v>3.2268297280874103E-2</v>
      </c>
      <c r="CV39" s="109">
        <v>291.05029757372199</v>
      </c>
      <c r="CW39" s="109">
        <v>291.05029757372199</v>
      </c>
      <c r="CX39" s="109">
        <v>0.59499266852957</v>
      </c>
      <c r="CY39" s="109">
        <v>17.893422789774899</v>
      </c>
      <c r="CZ39" s="109">
        <v>3.9998842440075303E-9</v>
      </c>
      <c r="DA39" s="109">
        <v>5.0001554653130297E-9</v>
      </c>
      <c r="DB39" s="109">
        <v>0</v>
      </c>
      <c r="DC39" s="109">
        <v>25.905697426296399</v>
      </c>
      <c r="DD39" s="109">
        <v>3.1065438561974499E-2</v>
      </c>
      <c r="DE39" s="109">
        <v>1.1649857702970501</v>
      </c>
      <c r="DF39" s="109">
        <v>0.14909684542403101</v>
      </c>
      <c r="DG39" s="109">
        <v>1.4084261111019201E-4</v>
      </c>
      <c r="DH39" s="109">
        <v>4.0081540021054201E-4</v>
      </c>
      <c r="DI39" s="109">
        <v>1.3583874767550099E-4</v>
      </c>
      <c r="DJ39" s="109">
        <v>2.7574466941142101E-4</v>
      </c>
      <c r="DK39" s="109">
        <v>9.5734684304568098</v>
      </c>
      <c r="DL39" s="109">
        <v>0</v>
      </c>
      <c r="DM39" s="109">
        <v>0.16126490764867099</v>
      </c>
      <c r="DN39" s="109">
        <v>6.77341513770621</v>
      </c>
      <c r="DO39" s="109">
        <v>0</v>
      </c>
      <c r="DP39" s="109">
        <v>9.1657702486262304E-4</v>
      </c>
      <c r="DQ39" s="109">
        <v>1.31894723689214E-3</v>
      </c>
      <c r="DR39" s="109">
        <v>2636.8153573306399</v>
      </c>
      <c r="DS39" s="109">
        <v>4616.8025750624101</v>
      </c>
      <c r="DT39" s="109">
        <v>512.97581711293697</v>
      </c>
      <c r="DU39" s="109">
        <v>5129.7783921753498</v>
      </c>
      <c r="DV39" s="109">
        <v>2.2930240236555799E-4</v>
      </c>
      <c r="DW39" s="109">
        <v>102.793163661496</v>
      </c>
      <c r="DX39" s="109">
        <v>4.1185008683141504E-3</v>
      </c>
      <c r="DY39" s="109">
        <v>0</v>
      </c>
      <c r="DZ39" s="109">
        <v>0</v>
      </c>
      <c r="EA39" s="109">
        <v>0</v>
      </c>
      <c r="EB39" s="109">
        <v>0</v>
      </c>
      <c r="EC39" s="109">
        <v>2.2740293556716099E-4</v>
      </c>
      <c r="ED39" s="109">
        <v>4.7370298216028799E-4</v>
      </c>
      <c r="EE39" s="109">
        <v>7.7259904031181603E-2</v>
      </c>
      <c r="EF39" s="109">
        <v>1.87990591232218</v>
      </c>
      <c r="EG39" s="109">
        <v>347.14435020854103</v>
      </c>
      <c r="EH39" s="109">
        <v>2.5198704037213999</v>
      </c>
      <c r="EI39" s="109">
        <v>6.5154344000396804</v>
      </c>
      <c r="EJ39" s="109">
        <v>15.795472003836</v>
      </c>
      <c r="EK39" s="109">
        <v>3.6890656714451802</v>
      </c>
      <c r="EL39" s="109">
        <v>1.0247689280576701E-4</v>
      </c>
      <c r="EM39" s="109">
        <v>1.0000473993727699E-9</v>
      </c>
      <c r="EN39" s="109">
        <v>0.87187940852747703</v>
      </c>
      <c r="EO39" s="109">
        <v>281.313362720969</v>
      </c>
      <c r="EP39" s="109">
        <v>231.13541984272501</v>
      </c>
      <c r="EQ39" s="109">
        <v>50.177942878244103</v>
      </c>
      <c r="ER39" s="109">
        <v>1.01241698220318E-3</v>
      </c>
      <c r="ES39" s="109">
        <v>1.33698749428176E-4</v>
      </c>
      <c r="ET39" s="109">
        <v>7.1801911412225703</v>
      </c>
      <c r="EU39" s="109">
        <v>4.4310091106003501E-4</v>
      </c>
      <c r="EV39" s="109">
        <v>42.348836942299499</v>
      </c>
      <c r="EW39" s="109">
        <v>10.5184159692345</v>
      </c>
      <c r="EX39" s="109">
        <v>5.6390583004569104</v>
      </c>
      <c r="EY39" s="109">
        <v>105.84178026532599</v>
      </c>
      <c r="EZ39" s="109">
        <v>4.0440143184686902E-2</v>
      </c>
      <c r="FA39" s="109">
        <v>295.68531167792798</v>
      </c>
      <c r="FB39" s="109">
        <v>5.8137953876552197</v>
      </c>
      <c r="FC39" s="109">
        <v>22.325727248135699</v>
      </c>
      <c r="FD39" s="109">
        <v>0.19429509496737701</v>
      </c>
      <c r="FE39" s="109">
        <v>0</v>
      </c>
      <c r="FF39" s="109">
        <v>45.339672944327802</v>
      </c>
      <c r="FG39" s="109">
        <v>122.439087637491</v>
      </c>
      <c r="FH39" s="109">
        <v>4.9726310931618001E-2</v>
      </c>
      <c r="FI39" s="109">
        <v>0</v>
      </c>
      <c r="FJ39" s="109">
        <v>2.38571136384596E-2</v>
      </c>
      <c r="FK39" s="109">
        <v>14.1262683709919</v>
      </c>
      <c r="FL39" s="109">
        <v>11.822492014470001</v>
      </c>
      <c r="FM39" s="109">
        <v>0</v>
      </c>
      <c r="FN39" s="109">
        <v>0</v>
      </c>
      <c r="FO39" s="109">
        <v>8.1211795027993805</v>
      </c>
      <c r="FP39" s="109">
        <v>1076.2029580405299</v>
      </c>
      <c r="FQ39" s="109">
        <v>5.4704462839718602</v>
      </c>
      <c r="FR39" s="109">
        <v>11.620725516566299</v>
      </c>
      <c r="FT39" s="45">
        <f t="shared" si="56"/>
        <v>-7.9017074905090071E-5</v>
      </c>
      <c r="FU39" s="45">
        <f t="shared" si="57"/>
        <v>-7.8043173438351312E-6</v>
      </c>
      <c r="FV39" s="45">
        <f t="shared" si="58"/>
        <v>-6.3979337937803709E-5</v>
      </c>
      <c r="FW39" s="45">
        <f t="shared" si="59"/>
        <v>7.365720915071158E-4</v>
      </c>
      <c r="FX39" s="45">
        <f t="shared" si="60"/>
        <v>3.1006303293816352E-5</v>
      </c>
      <c r="FY39" s="45">
        <f t="shared" si="61"/>
        <v>-8.2490981477738876E-5</v>
      </c>
      <c r="FZ39" s="45">
        <f t="shared" si="62"/>
        <v>-3.6241998364599001E-5</v>
      </c>
      <c r="GA39" s="45">
        <f t="shared" si="63"/>
        <v>-5.6403076841642053E-6</v>
      </c>
      <c r="GB39" s="45">
        <f t="shared" si="64"/>
        <v>-1.1464037004286134E-5</v>
      </c>
      <c r="GC39" s="45">
        <f t="shared" si="65"/>
        <v>1.9400741975698385E-5</v>
      </c>
      <c r="GD39" s="45">
        <f t="shared" si="66"/>
        <v>-2.0574931451636355E-5</v>
      </c>
      <c r="GE39" s="45">
        <f t="shared" si="67"/>
        <v>0</v>
      </c>
      <c r="GF39" s="45">
        <f t="shared" si="68"/>
        <v>1.7319945966913086E-5</v>
      </c>
      <c r="GG39" s="45">
        <f t="shared" si="69"/>
        <v>-6.9540189243237808E-5</v>
      </c>
      <c r="GH39" s="45">
        <f t="shared" si="70"/>
        <v>0</v>
      </c>
      <c r="GI39" s="45">
        <f t="shared" si="71"/>
        <v>2.4411920733185021E-5</v>
      </c>
      <c r="GJ39" s="45">
        <f t="shared" si="72"/>
        <v>0</v>
      </c>
      <c r="GK39" s="45">
        <f t="shared" si="73"/>
        <v>-7.3447630569465638E-5</v>
      </c>
      <c r="GL39" s="45">
        <f t="shared" si="74"/>
        <v>-4.4527156442303362E-5</v>
      </c>
      <c r="GM39" s="45">
        <f t="shared" si="75"/>
        <v>0</v>
      </c>
      <c r="GN39" s="45">
        <f t="shared" si="76"/>
        <v>0</v>
      </c>
      <c r="GO39" s="45">
        <f t="shared" si="77"/>
        <v>1.3959814847988614E-5</v>
      </c>
      <c r="GP39" s="45">
        <f t="shared" si="78"/>
        <v>0</v>
      </c>
      <c r="GQ39" s="45">
        <f t="shared" si="79"/>
        <v>-7.9953244432375963E-5</v>
      </c>
      <c r="GR39" s="45">
        <f t="shared" si="80"/>
        <v>-1.2321799041969858E-5</v>
      </c>
      <c r="GS39" s="45">
        <f t="shared" si="81"/>
        <v>8.710869333038908E-6</v>
      </c>
      <c r="GT39" s="45">
        <f t="shared" si="82"/>
        <v>-6.2376205927373705E-5</v>
      </c>
      <c r="GU39" s="45">
        <f t="shared" si="83"/>
        <v>-8.8875450847918357E-5</v>
      </c>
      <c r="GV39" s="45">
        <f t="shared" si="84"/>
        <v>-5.0218844781949065E-6</v>
      </c>
      <c r="GW39" s="45">
        <f t="shared" si="85"/>
        <v>7.7443115775712096E-4</v>
      </c>
      <c r="GX39" s="45">
        <f t="shared" si="86"/>
        <v>1.5784529722378942E-6</v>
      </c>
      <c r="GY39" s="45">
        <f t="shared" si="87"/>
        <v>-7.927634580778481E-5</v>
      </c>
      <c r="GZ39" s="45">
        <f t="shared" si="88"/>
        <v>0</v>
      </c>
      <c r="HA39" s="45">
        <f t="shared" si="89"/>
        <v>-7.9807179500601178E-4</v>
      </c>
      <c r="HB39" s="45">
        <f t="shared" si="90"/>
        <v>-5.5306587044275199E-6</v>
      </c>
      <c r="HC39" s="45">
        <f t="shared" si="91"/>
        <v>2.1174516738662199E-5</v>
      </c>
      <c r="HD39" s="45">
        <f t="shared" si="92"/>
        <v>-9.9360226986270489E-5</v>
      </c>
      <c r="HE39" s="45">
        <f t="shared" si="93"/>
        <v>-1.4166582802595637E-5</v>
      </c>
      <c r="HF39" s="45">
        <f t="shared" si="47"/>
        <v>-2.2636774488122928E-5</v>
      </c>
      <c r="HG39" s="45">
        <f t="shared" si="48"/>
        <v>0</v>
      </c>
      <c r="HH39" s="45">
        <f t="shared" si="49"/>
        <v>0</v>
      </c>
      <c r="HI39" s="45">
        <f t="shared" si="50"/>
        <v>0</v>
      </c>
      <c r="HJ39" s="45">
        <f t="shared" si="51"/>
        <v>0</v>
      </c>
      <c r="HK39" s="45">
        <f t="shared" si="52"/>
        <v>1.2110178656520395E-4</v>
      </c>
      <c r="HL39" s="45">
        <f t="shared" si="53"/>
        <v>2.1917505757957392E-5</v>
      </c>
      <c r="HM39" s="45">
        <f t="shared" si="54"/>
        <v>-5.4354721239066641E-5</v>
      </c>
      <c r="HN39" s="45">
        <f t="shared" si="94"/>
        <v>0</v>
      </c>
      <c r="HO39" s="45">
        <f t="shared" si="95"/>
        <v>-3.2833582214249368E-5</v>
      </c>
      <c r="HP39" s="45">
        <f t="shared" si="96"/>
        <v>-7.7476597210060489E-6</v>
      </c>
      <c r="HQ39" s="45">
        <f t="shared" si="97"/>
        <v>-2.6779238113246736E-5</v>
      </c>
      <c r="HR39" s="45">
        <f t="shared" si="98"/>
        <v>0</v>
      </c>
      <c r="HS39" s="45">
        <f t="shared" si="99"/>
        <v>0</v>
      </c>
      <c r="HT39" s="45">
        <f t="shared" si="100"/>
        <v>0</v>
      </c>
      <c r="HU39" s="45">
        <f t="shared" si="101"/>
        <v>0</v>
      </c>
      <c r="HV39" s="45">
        <f t="shared" si="55"/>
        <v>1.5215890861335277E-4</v>
      </c>
    </row>
    <row r="40" spans="1:230" x14ac:dyDescent="0.25">
      <c r="A40" s="22" t="s">
        <v>39</v>
      </c>
      <c r="B40" s="109">
        <v>57.727292800000001</v>
      </c>
      <c r="C40" s="109">
        <v>2.9904E-2</v>
      </c>
      <c r="D40" s="109">
        <v>57.491796600000001</v>
      </c>
      <c r="E40" s="109">
        <v>5.5906304000000002</v>
      </c>
      <c r="F40" s="109">
        <v>5.5904303999999998</v>
      </c>
      <c r="G40" s="109">
        <v>5.2694542000000002</v>
      </c>
      <c r="H40" s="109">
        <v>25.988322199999999</v>
      </c>
      <c r="I40" s="109">
        <v>0.9161645357</v>
      </c>
      <c r="J40" s="109">
        <v>0.78065944450000002</v>
      </c>
      <c r="K40" s="109">
        <v>1.14405E-5</v>
      </c>
      <c r="L40" s="109">
        <v>0.25183101629999999</v>
      </c>
      <c r="N40" s="109">
        <v>7.9700999999999994E-2</v>
      </c>
      <c r="O40" s="109">
        <v>5.8276799999999997E-5</v>
      </c>
      <c r="P40" s="109">
        <v>5.8700000000000002E-3</v>
      </c>
      <c r="Q40" s="109">
        <v>4.5602615000000001E-3</v>
      </c>
      <c r="S40" s="109">
        <v>2.9358089E-6</v>
      </c>
      <c r="T40" s="109">
        <v>4.7145384999999998E-6</v>
      </c>
      <c r="W40" s="109">
        <v>4.2398927999999997E-3</v>
      </c>
      <c r="X40" s="109">
        <v>7.1050000000000002E-3</v>
      </c>
      <c r="Y40" s="109">
        <v>8.2361747379000008</v>
      </c>
      <c r="AA40" s="109">
        <v>5.5999999999999997E-6</v>
      </c>
      <c r="AB40" s="109">
        <v>2.6100599999999999E-5</v>
      </c>
      <c r="AC40" s="109">
        <v>2.2293000000000002E-5</v>
      </c>
      <c r="AD40" s="109">
        <v>1.42364211E-2</v>
      </c>
      <c r="AE40" s="109">
        <v>0.24038180000000001</v>
      </c>
      <c r="AF40" s="109">
        <v>1.4801323200000001E-2</v>
      </c>
      <c r="AG40" s="109">
        <v>1.1240619999999999E-4</v>
      </c>
      <c r="AI40" s="109">
        <v>4.9826384999999998E-6</v>
      </c>
      <c r="AJ40" s="109">
        <v>0.66463144689999998</v>
      </c>
      <c r="AK40" s="109">
        <v>7.4062624999999996E-6</v>
      </c>
      <c r="AL40" s="109">
        <v>2.3927586999999998E-3</v>
      </c>
      <c r="AM40" s="109">
        <v>0.33190276010000003</v>
      </c>
      <c r="AN40" s="109">
        <v>5.7950811000000003E-6</v>
      </c>
      <c r="AS40" s="109">
        <v>1.6954397E-7</v>
      </c>
      <c r="AT40" s="109">
        <v>1.6323588999999999E-7</v>
      </c>
      <c r="AU40" s="109">
        <v>5.8508983000000004E-6</v>
      </c>
      <c r="AW40" s="109">
        <v>0.14420358010000001</v>
      </c>
      <c r="AX40" s="109">
        <v>0.1484173302</v>
      </c>
      <c r="AY40" s="109">
        <v>5.3111221000000002E-3</v>
      </c>
      <c r="BD40" s="109">
        <v>1.4355000000000001E-10</v>
      </c>
      <c r="BF40" s="109" t="s">
        <v>39</v>
      </c>
      <c r="BG40" s="109">
        <v>1.4296378870902701E-4</v>
      </c>
      <c r="BH40" s="109">
        <v>2.8789017366909599E-4</v>
      </c>
      <c r="BI40" s="109">
        <v>0</v>
      </c>
      <c r="BJ40" s="109">
        <v>0.77822727526215696</v>
      </c>
      <c r="BK40" s="109">
        <v>0</v>
      </c>
      <c r="BL40" s="109">
        <v>0.91333495111360896</v>
      </c>
      <c r="BM40" s="109">
        <v>0.91332523918054198</v>
      </c>
      <c r="BN40" s="109">
        <v>2.2271592304767E-2</v>
      </c>
      <c r="BO40" s="109">
        <v>6.8570895583591095E-5</v>
      </c>
      <c r="BP40" s="109">
        <v>4.6907742081273197E-6</v>
      </c>
      <c r="BQ40" s="109">
        <v>6.7496376152603503E-6</v>
      </c>
      <c r="BR40" s="109">
        <v>0.25109386118804899</v>
      </c>
      <c r="BS40" s="109">
        <v>1.4354603610068499E-10</v>
      </c>
      <c r="BT40" s="109">
        <v>0</v>
      </c>
      <c r="BU40" s="109">
        <v>0</v>
      </c>
      <c r="BV40" s="109">
        <v>7.0827103788091697E-3</v>
      </c>
      <c r="BW40" s="109">
        <v>7.9452300622607303E-2</v>
      </c>
      <c r="BX40" s="109">
        <v>1.39868604529396E-5</v>
      </c>
      <c r="BY40" s="109">
        <v>4.4273769958718603E-5</v>
      </c>
      <c r="BZ40" s="109">
        <v>5.8514905554567101E-3</v>
      </c>
      <c r="CA40" s="109">
        <v>0</v>
      </c>
      <c r="CB40" s="109">
        <v>260.983378237294</v>
      </c>
      <c r="CC40" s="109">
        <v>4.5459852265811304E-3</v>
      </c>
      <c r="CD40" s="109">
        <v>8.5140847787386299E-7</v>
      </c>
      <c r="CE40" s="109">
        <v>2.0844381245280599E-6</v>
      </c>
      <c r="CF40" s="109">
        <v>0</v>
      </c>
      <c r="CG40" s="109">
        <v>4.7141661151804601E-6</v>
      </c>
      <c r="CH40" s="109">
        <v>1.4191399173266801E-2</v>
      </c>
      <c r="CI40" s="109">
        <v>0</v>
      </c>
      <c r="CJ40" s="109">
        <v>7.4084094479075197E-6</v>
      </c>
      <c r="CK40" s="109">
        <v>0</v>
      </c>
      <c r="CL40" s="109">
        <v>2.38534105502184E-3</v>
      </c>
      <c r="CM40" s="109">
        <v>57.562291263634201</v>
      </c>
      <c r="CN40" s="109">
        <v>0</v>
      </c>
      <c r="CO40" s="109">
        <v>4.22665810843432E-3</v>
      </c>
      <c r="CP40" s="109">
        <v>1.14656912562045</v>
      </c>
      <c r="CQ40" s="109">
        <v>25.412042971279298</v>
      </c>
      <c r="CR40" s="109">
        <v>0.58198074260817501</v>
      </c>
      <c r="CS40" s="109">
        <v>0.14376655676240199</v>
      </c>
      <c r="CT40" s="109">
        <v>2.6635257573703398E-4</v>
      </c>
      <c r="CU40" s="109">
        <v>8.2256334981288307E-5</v>
      </c>
      <c r="CV40" s="109">
        <v>8.2107762408108496</v>
      </c>
      <c r="CW40" s="109">
        <v>8.2107762408108496</v>
      </c>
      <c r="CX40" s="109">
        <v>0</v>
      </c>
      <c r="CY40" s="109">
        <v>0.14828274457249599</v>
      </c>
      <c r="CZ40" s="109">
        <v>2.2399918699052501E-6</v>
      </c>
      <c r="DA40" s="109">
        <v>2.7997891777310999E-6</v>
      </c>
      <c r="DB40" s="109">
        <v>0</v>
      </c>
      <c r="DC40" s="109">
        <v>0.56745497078324503</v>
      </c>
      <c r="DD40" s="109">
        <v>7.8327585762551701E-5</v>
      </c>
      <c r="DE40" s="109">
        <v>2.1697882647640902E-3</v>
      </c>
      <c r="DF40" s="109">
        <v>1.87847748805372E-4</v>
      </c>
      <c r="DG40" s="109">
        <v>6.7861351323048303E-6</v>
      </c>
      <c r="DH40" s="109">
        <v>1.9314858601057099E-5</v>
      </c>
      <c r="DI40" s="109">
        <v>7.3567905113069499E-6</v>
      </c>
      <c r="DJ40" s="109">
        <v>1.49367438835518E-5</v>
      </c>
      <c r="DK40" s="109">
        <v>0.23965382260068299</v>
      </c>
      <c r="DL40" s="109">
        <v>0</v>
      </c>
      <c r="DM40" s="109">
        <v>1.47558869202533E-2</v>
      </c>
      <c r="DN40" s="109">
        <v>2.9904049118978E-2</v>
      </c>
      <c r="DO40" s="109">
        <v>0</v>
      </c>
      <c r="DP40" s="109">
        <v>4.6093685411465202E-5</v>
      </c>
      <c r="DQ40" s="109">
        <v>6.63206512453359E-5</v>
      </c>
      <c r="DR40" s="109">
        <v>60.958806968810002</v>
      </c>
      <c r="DS40" s="109">
        <v>51.598427443134497</v>
      </c>
      <c r="DT40" s="109">
        <v>5.73316018232223</v>
      </c>
      <c r="DU40" s="109">
        <v>57.331587625456699</v>
      </c>
      <c r="DV40" s="109">
        <v>5.8466358515627803E-7</v>
      </c>
      <c r="DW40" s="109">
        <v>2.1849828943379599</v>
      </c>
      <c r="DX40" s="109">
        <v>5.7951779405523799E-6</v>
      </c>
      <c r="DY40" s="109">
        <v>0</v>
      </c>
      <c r="DZ40" s="109">
        <v>0</v>
      </c>
      <c r="EA40" s="109">
        <v>0</v>
      </c>
      <c r="EB40" s="109">
        <v>0</v>
      </c>
      <c r="EC40" s="109">
        <v>1.69528243963469E-7</v>
      </c>
      <c r="ED40" s="109">
        <v>1.63195357066089E-7</v>
      </c>
      <c r="EE40" s="109">
        <v>5.8511223620319596E-6</v>
      </c>
      <c r="EF40" s="109">
        <v>4.4582296885420099E-2</v>
      </c>
      <c r="EG40" s="109">
        <v>5.24422340812513</v>
      </c>
      <c r="EH40" s="109">
        <v>6.0153342482514499E-2</v>
      </c>
      <c r="EI40" s="109">
        <v>0.157616263496419</v>
      </c>
      <c r="EJ40" s="109">
        <v>0.38478883579424</v>
      </c>
      <c r="EK40" s="109">
        <v>8.9112771926343107E-2</v>
      </c>
      <c r="EL40" s="109">
        <v>0</v>
      </c>
      <c r="EM40" s="109">
        <v>5.6005886340713497E-7</v>
      </c>
      <c r="EN40" s="109">
        <v>2.09804461052597E-2</v>
      </c>
      <c r="EO40" s="109">
        <v>5.5750550070304197</v>
      </c>
      <c r="EP40" s="109">
        <v>5.5748550020700298</v>
      </c>
      <c r="EQ40" s="109">
        <v>2.00004960399476E-4</v>
      </c>
      <c r="ER40" s="109">
        <v>0</v>
      </c>
      <c r="ES40" s="109">
        <v>0</v>
      </c>
      <c r="ET40" s="109">
        <v>0.16599058626410201</v>
      </c>
      <c r="EU40" s="109">
        <v>0</v>
      </c>
      <c r="EV40" s="109">
        <v>1.02333239636898</v>
      </c>
      <c r="EW40" s="109">
        <v>0.25452514095801798</v>
      </c>
      <c r="EX40" s="109">
        <v>0.13645801021842299</v>
      </c>
      <c r="EY40" s="109">
        <v>2.5578266836422499</v>
      </c>
      <c r="EZ40" s="109">
        <v>4.9785342570699801E-6</v>
      </c>
      <c r="FA40" s="109">
        <v>5.30500761066377</v>
      </c>
      <c r="FB40" s="109">
        <v>0.139236660659071</v>
      </c>
      <c r="FC40" s="109">
        <v>0.54025154736906</v>
      </c>
      <c r="FD40" s="109">
        <v>1.98999101616538E-8</v>
      </c>
      <c r="FE40" s="109">
        <v>0</v>
      </c>
      <c r="FF40" s="109">
        <v>5.2536628802283802</v>
      </c>
      <c r="FG40" s="109">
        <v>1.31854138166834</v>
      </c>
      <c r="FH40" s="109">
        <v>5.2937133330026196E-3</v>
      </c>
      <c r="FI40" s="109">
        <v>0</v>
      </c>
      <c r="FJ40" s="109">
        <v>6.0787468586892899E-5</v>
      </c>
      <c r="FK40" s="109">
        <v>0.11276134822070399</v>
      </c>
      <c r="FL40" s="109">
        <v>0.66269395370955098</v>
      </c>
      <c r="FM40" s="109">
        <v>0</v>
      </c>
      <c r="FN40" s="109">
        <v>0</v>
      </c>
      <c r="FO40" s="109">
        <v>2.3820786348980501E-2</v>
      </c>
      <c r="FP40" s="109">
        <v>25.925518830227599</v>
      </c>
      <c r="FQ40" s="109">
        <v>0.33101222664010099</v>
      </c>
      <c r="FR40" s="109">
        <v>0.18388261086823501</v>
      </c>
      <c r="FT40" s="45">
        <f t="shared" si="56"/>
        <v>-2.8582933368702843E-3</v>
      </c>
      <c r="FU40" s="45">
        <f t="shared" si="57"/>
        <v>1.6425554440729371E-6</v>
      </c>
      <c r="FV40" s="45">
        <f t="shared" si="58"/>
        <v>-2.7866405994921013E-3</v>
      </c>
      <c r="FW40" s="45">
        <f t="shared" si="59"/>
        <v>-2.7859815182167198E-3</v>
      </c>
      <c r="FX40" s="45">
        <f t="shared" si="60"/>
        <v>-2.786082075177965E-3</v>
      </c>
      <c r="FY40" s="45">
        <f t="shared" si="61"/>
        <v>-2.9967657317564234E-3</v>
      </c>
      <c r="FZ40" s="45">
        <f t="shared" si="62"/>
        <v>-2.4165996284438852E-3</v>
      </c>
      <c r="GA40" s="45">
        <f t="shared" si="63"/>
        <v>-3.0991120140757738E-3</v>
      </c>
      <c r="GB40" s="45">
        <f t="shared" si="64"/>
        <v>-3.1155316892384852E-3</v>
      </c>
      <c r="GC40" s="45">
        <f t="shared" si="65"/>
        <v>-7.7074089707583929E-6</v>
      </c>
      <c r="GD40" s="45">
        <f t="shared" si="66"/>
        <v>-2.9271815790666506E-3</v>
      </c>
      <c r="GE40" s="45">
        <f t="shared" si="67"/>
        <v>0</v>
      </c>
      <c r="GF40" s="45">
        <f t="shared" si="68"/>
        <v>-3.1204047300873458E-3</v>
      </c>
      <c r="GG40" s="45">
        <f t="shared" si="69"/>
        <v>-2.774618431655593E-4</v>
      </c>
      <c r="GH40" s="45">
        <f t="shared" si="70"/>
        <v>-3.1532273497938816E-3</v>
      </c>
      <c r="GI40" s="45">
        <f t="shared" si="71"/>
        <v>-3.1305821867604979E-3</v>
      </c>
      <c r="GJ40" s="45">
        <f t="shared" si="72"/>
        <v>0</v>
      </c>
      <c r="GK40" s="45">
        <f t="shared" si="73"/>
        <v>1.2842253432373916E-5</v>
      </c>
      <c r="GL40" s="45">
        <f t="shared" si="74"/>
        <v>-7.8986483945301319E-5</v>
      </c>
      <c r="GM40" s="45">
        <f t="shared" si="75"/>
        <v>0</v>
      </c>
      <c r="GN40" s="45">
        <f t="shared" si="76"/>
        <v>0</v>
      </c>
      <c r="GO40" s="45">
        <f t="shared" si="77"/>
        <v>-3.1214684403529525E-3</v>
      </c>
      <c r="GP40" s="45">
        <f t="shared" si="78"/>
        <v>-3.1371739888572179E-3</v>
      </c>
      <c r="GQ40" s="45">
        <f t="shared" si="79"/>
        <v>-3.0837734624881365E-3</v>
      </c>
      <c r="GR40" s="45">
        <f t="shared" si="80"/>
        <v>0</v>
      </c>
      <c r="GS40" s="45">
        <f t="shared" si="81"/>
        <v>-2.8587313663241145E-5</v>
      </c>
      <c r="GT40" s="45">
        <f t="shared" si="82"/>
        <v>1.5085222635895829E-5</v>
      </c>
      <c r="GU40" s="45">
        <f t="shared" si="83"/>
        <v>2.3971419671991235E-5</v>
      </c>
      <c r="GV40" s="45">
        <f t="shared" si="84"/>
        <v>-3.1624469673210108E-3</v>
      </c>
      <c r="GW40" s="45">
        <f t="shared" si="85"/>
        <v>-3.0284214500308037E-3</v>
      </c>
      <c r="GX40" s="45">
        <f t="shared" si="86"/>
        <v>-3.069744450057066E-3</v>
      </c>
      <c r="GY40" s="45">
        <f t="shared" si="87"/>
        <v>7.2386192230499769E-5</v>
      </c>
      <c r="GZ40" s="45">
        <f t="shared" si="88"/>
        <v>0</v>
      </c>
      <c r="HA40" s="45">
        <f t="shared" si="89"/>
        <v>-8.237087498962158E-4</v>
      </c>
      <c r="HB40" s="45">
        <f t="shared" si="90"/>
        <v>-2.9151392090848755E-3</v>
      </c>
      <c r="HC40" s="45">
        <f t="shared" si="91"/>
        <v>2.8988277252124022E-4</v>
      </c>
      <c r="HD40" s="45">
        <f t="shared" si="92"/>
        <v>-3.1000388706808883E-3</v>
      </c>
      <c r="HE40" s="45">
        <f t="shared" si="93"/>
        <v>-2.6831155596016218E-3</v>
      </c>
      <c r="HF40" s="45">
        <f t="shared" si="47"/>
        <v>1.6710819177249974E-5</v>
      </c>
      <c r="HG40" s="45">
        <f t="shared" si="48"/>
        <v>0</v>
      </c>
      <c r="HH40" s="45">
        <f t="shared" si="49"/>
        <v>0</v>
      </c>
      <c r="HI40" s="45">
        <f t="shared" si="50"/>
        <v>0</v>
      </c>
      <c r="HJ40" s="45">
        <f t="shared" si="51"/>
        <v>0</v>
      </c>
      <c r="HK40" s="45">
        <f t="shared" si="52"/>
        <v>-9.275491502882326E-5</v>
      </c>
      <c r="HL40" s="45">
        <f t="shared" si="53"/>
        <v>-2.483089589611024E-4</v>
      </c>
      <c r="HM40" s="45">
        <f t="shared" si="54"/>
        <v>3.8295321584934014E-5</v>
      </c>
      <c r="HN40" s="45">
        <f t="shared" si="94"/>
        <v>0</v>
      </c>
      <c r="HO40" s="45">
        <f t="shared" si="95"/>
        <v>-3.030599776336716E-3</v>
      </c>
      <c r="HP40" s="45">
        <f t="shared" si="96"/>
        <v>-9.0680533952910026E-4</v>
      </c>
      <c r="HQ40" s="45">
        <f t="shared" si="97"/>
        <v>-3.2777945356181029E-3</v>
      </c>
      <c r="HR40" s="45">
        <f t="shared" si="98"/>
        <v>0</v>
      </c>
      <c r="HS40" s="45">
        <f t="shared" si="99"/>
        <v>0</v>
      </c>
      <c r="HT40" s="45">
        <f t="shared" si="100"/>
        <v>0</v>
      </c>
      <c r="HU40" s="45">
        <f t="shared" si="101"/>
        <v>0</v>
      </c>
      <c r="HV40" s="45">
        <f t="shared" si="55"/>
        <v>-2.7613370358904116E-5</v>
      </c>
    </row>
    <row r="41" spans="1:230" x14ac:dyDescent="0.25">
      <c r="A41" s="22" t="s">
        <v>40</v>
      </c>
      <c r="B41" s="109">
        <v>140.23169874999999</v>
      </c>
      <c r="C41" s="109">
        <v>6.9094253800000005E-2</v>
      </c>
      <c r="D41" s="109">
        <v>499.09284456</v>
      </c>
      <c r="E41" s="109">
        <v>30.488669553000001</v>
      </c>
      <c r="F41" s="109">
        <v>18.070707889000001</v>
      </c>
      <c r="G41" s="109">
        <v>2.1998577819</v>
      </c>
      <c r="H41" s="109">
        <v>153.37555469</v>
      </c>
      <c r="I41" s="109">
        <v>3.9506415026999999</v>
      </c>
      <c r="J41" s="109">
        <v>4.1780315287000001</v>
      </c>
      <c r="K41" s="109">
        <v>1.8674459E-6</v>
      </c>
      <c r="L41" s="109">
        <v>0.98711573949999998</v>
      </c>
      <c r="N41" s="109">
        <v>0.4396013667</v>
      </c>
      <c r="O41" s="109">
        <v>1.0271E-5</v>
      </c>
      <c r="Q41" s="109">
        <v>2.5225494000000001E-2</v>
      </c>
      <c r="S41" s="109">
        <v>5.2203812999999997E-7</v>
      </c>
      <c r="T41" s="109">
        <v>2.2601164999999999E-2</v>
      </c>
      <c r="V41" s="109">
        <v>1.12047E-5</v>
      </c>
      <c r="W41" s="109">
        <v>2.3458080999999999E-2</v>
      </c>
      <c r="Y41" s="109">
        <v>28.103519276</v>
      </c>
      <c r="AA41" s="109">
        <v>2.4276796000000002E-6</v>
      </c>
      <c r="AB41" s="109">
        <v>4.6686147E-6</v>
      </c>
      <c r="AC41" s="109">
        <v>3.5481472000000001E-6</v>
      </c>
      <c r="AD41" s="109">
        <v>7.8841141500000003E-2</v>
      </c>
      <c r="AE41" s="109">
        <v>1.33182142</v>
      </c>
      <c r="AF41" s="109">
        <v>4.9540733099999998E-2</v>
      </c>
      <c r="AG41" s="109">
        <v>1.96081E-5</v>
      </c>
      <c r="AI41" s="109">
        <v>2.3886554000000001E-2</v>
      </c>
      <c r="AJ41" s="109">
        <v>0.81037782660000002</v>
      </c>
      <c r="AK41" s="109">
        <v>3.5512006700000001E-2</v>
      </c>
      <c r="AL41" s="109">
        <v>1.32475843E-2</v>
      </c>
      <c r="AM41" s="109">
        <v>0.29092389549999997</v>
      </c>
      <c r="AN41" s="109">
        <v>2.4741373000000001E-3</v>
      </c>
      <c r="AS41" s="109">
        <v>1.9005580000000001E-4</v>
      </c>
      <c r="AT41" s="109">
        <v>3.6307020000000002E-4</v>
      </c>
      <c r="AU41" s="109">
        <v>1.50145031E-2</v>
      </c>
      <c r="AW41" s="109">
        <v>0.13145287589999999</v>
      </c>
      <c r="AX41" s="109">
        <v>0.2565469078</v>
      </c>
      <c r="AY41" s="109">
        <v>2.9349409999999999E-2</v>
      </c>
      <c r="BD41" s="109">
        <v>3.0420560000000001E-6</v>
      </c>
      <c r="BF41" s="109" t="s">
        <v>40</v>
      </c>
      <c r="BG41" s="109">
        <v>2.1081662085903001E-2</v>
      </c>
      <c r="BH41" s="109">
        <v>6.3784731895203603E-2</v>
      </c>
      <c r="BI41" s="109">
        <v>0</v>
      </c>
      <c r="BJ41" s="109">
        <v>4.1780599920050303</v>
      </c>
      <c r="BK41" s="109">
        <v>0</v>
      </c>
      <c r="BL41" s="109">
        <v>3.9522773464498901</v>
      </c>
      <c r="BM41" s="109">
        <v>3.9505575624361402</v>
      </c>
      <c r="BN41" s="109">
        <v>0.102485443072141</v>
      </c>
      <c r="BO41" s="109">
        <v>1.0110233165782001E-2</v>
      </c>
      <c r="BP41" s="109">
        <v>7.6585712065344901E-7</v>
      </c>
      <c r="BQ41" s="109">
        <v>1.1019245909048301E-6</v>
      </c>
      <c r="BR41" s="109">
        <v>0.98712101885140102</v>
      </c>
      <c r="BS41" s="109">
        <v>3.0424856449346099E-6</v>
      </c>
      <c r="BT41" s="109">
        <v>0</v>
      </c>
      <c r="BU41" s="109">
        <v>0</v>
      </c>
      <c r="BV41" s="109">
        <v>0</v>
      </c>
      <c r="BW41" s="109">
        <v>0.439593739002686</v>
      </c>
      <c r="BX41" s="109">
        <v>2.4649545462061202E-6</v>
      </c>
      <c r="BY41" s="109">
        <v>7.8058961512811296E-6</v>
      </c>
      <c r="BZ41" s="109">
        <v>0</v>
      </c>
      <c r="CA41" s="109">
        <v>0</v>
      </c>
      <c r="CB41" s="109">
        <v>1535.1154860146501</v>
      </c>
      <c r="CC41" s="109">
        <v>2.52257777242791E-2</v>
      </c>
      <c r="CD41" s="109">
        <v>1.5137181611247799E-7</v>
      </c>
      <c r="CE41" s="109">
        <v>3.7063407573978898E-7</v>
      </c>
      <c r="CF41" s="109">
        <v>0</v>
      </c>
      <c r="CG41" s="109">
        <v>2.25993301264901E-2</v>
      </c>
      <c r="CH41" s="109">
        <v>7.88424556905956E-2</v>
      </c>
      <c r="CI41" s="109">
        <v>0</v>
      </c>
      <c r="CJ41" s="109">
        <v>3.5509039997354497E-2</v>
      </c>
      <c r="CK41" s="109">
        <v>0</v>
      </c>
      <c r="CL41" s="109">
        <v>1.3248001823635801E-2</v>
      </c>
      <c r="CM41" s="109">
        <v>140.23175299856101</v>
      </c>
      <c r="CN41" s="109">
        <v>1.12062393633643E-5</v>
      </c>
      <c r="CO41" s="109">
        <v>2.3458090543825E-2</v>
      </c>
      <c r="CP41" s="109">
        <v>3.00083423787374</v>
      </c>
      <c r="CQ41" s="109">
        <v>81.774380246813294</v>
      </c>
      <c r="CR41" s="109">
        <v>1.4679845278627</v>
      </c>
      <c r="CS41" s="109">
        <v>0.131454665585655</v>
      </c>
      <c r="CT41" s="109">
        <v>3.9281722354470403E-2</v>
      </c>
      <c r="CU41" s="109">
        <v>1.2128994730540001E-2</v>
      </c>
      <c r="CV41" s="109">
        <v>28.1038528312403</v>
      </c>
      <c r="CW41" s="109">
        <v>28.1038528312403</v>
      </c>
      <c r="CX41" s="109">
        <v>0</v>
      </c>
      <c r="CY41" s="109">
        <v>0.25654768259618999</v>
      </c>
      <c r="CZ41" s="109">
        <v>9.7109053873101896E-7</v>
      </c>
      <c r="DA41" s="109">
        <v>1.2139650526852899E-6</v>
      </c>
      <c r="DB41" s="109">
        <v>0</v>
      </c>
      <c r="DC41" s="109">
        <v>1.4567256994497899</v>
      </c>
      <c r="DD41" s="109">
        <v>1.15515648882587E-2</v>
      </c>
      <c r="DE41" s="109">
        <v>0.35047705102221799</v>
      </c>
      <c r="DF41" s="109">
        <v>2.8585905107557999E-2</v>
      </c>
      <c r="DG41" s="109">
        <v>1.2139624993799499E-6</v>
      </c>
      <c r="DH41" s="109">
        <v>3.45486959109774E-6</v>
      </c>
      <c r="DI41" s="109">
        <v>1.1708886500548401E-6</v>
      </c>
      <c r="DJ41" s="109">
        <v>2.3772482128783002E-6</v>
      </c>
      <c r="DK41" s="109">
        <v>1.3347634403114499</v>
      </c>
      <c r="DL41" s="109">
        <v>0</v>
      </c>
      <c r="DM41" s="109">
        <v>4.9542614654830799E-2</v>
      </c>
      <c r="DN41" s="109">
        <v>6.9094029365565204E-2</v>
      </c>
      <c r="DO41" s="109">
        <v>0</v>
      </c>
      <c r="DP41" s="109">
        <v>8.0391643380346801E-6</v>
      </c>
      <c r="DQ41" s="109">
        <v>1.15672931100051E-5</v>
      </c>
      <c r="DR41" s="109">
        <v>269.74412650121002</v>
      </c>
      <c r="DS41" s="109">
        <v>449.18487840958397</v>
      </c>
      <c r="DT41" s="109">
        <v>49.9087193159056</v>
      </c>
      <c r="DU41" s="109">
        <v>499.09359772548999</v>
      </c>
      <c r="DV41" s="109">
        <v>8.6204682151380294E-5</v>
      </c>
      <c r="DW41" s="109">
        <v>8.5255806339996294</v>
      </c>
      <c r="DX41" s="109">
        <v>2.4739579754795402E-3</v>
      </c>
      <c r="DY41" s="109">
        <v>0</v>
      </c>
      <c r="DZ41" s="109">
        <v>0</v>
      </c>
      <c r="EA41" s="109">
        <v>0</v>
      </c>
      <c r="EB41" s="109">
        <v>0</v>
      </c>
      <c r="EC41" s="109">
        <v>1.9010545403109501E-4</v>
      </c>
      <c r="ED41" s="109">
        <v>3.6302835407132998E-4</v>
      </c>
      <c r="EE41" s="109">
        <v>1.50123867974094E-2</v>
      </c>
      <c r="EF41" s="109">
        <v>0.14462825553773401</v>
      </c>
      <c r="EG41" s="109">
        <v>70.698585383025602</v>
      </c>
      <c r="EH41" s="109">
        <v>0.195131868141559</v>
      </c>
      <c r="EI41" s="109">
        <v>0.511327358697509</v>
      </c>
      <c r="EJ41" s="109">
        <v>1.2382091876519099</v>
      </c>
      <c r="EK41" s="109">
        <v>0.289082419241942</v>
      </c>
      <c r="EL41" s="109">
        <v>0</v>
      </c>
      <c r="EM41" s="109">
        <v>2.4274993413691901E-7</v>
      </c>
      <c r="EN41" s="109">
        <v>6.8059216146651502E-2</v>
      </c>
      <c r="EO41" s="109">
        <v>30.489940448395501</v>
      </c>
      <c r="EP41" s="109">
        <v>18.071994164010199</v>
      </c>
      <c r="EQ41" s="109">
        <v>12.4179462843852</v>
      </c>
      <c r="ER41" s="109">
        <v>0</v>
      </c>
      <c r="ES41" s="109">
        <v>0</v>
      </c>
      <c r="ET41" s="109">
        <v>0.538416451881366</v>
      </c>
      <c r="EU41" s="109">
        <v>0</v>
      </c>
      <c r="EV41" s="109">
        <v>3.3191557171911001</v>
      </c>
      <c r="EW41" s="109">
        <v>0.82568604959297198</v>
      </c>
      <c r="EX41" s="109">
        <v>0.44265882482624702</v>
      </c>
      <c r="EY41" s="109">
        <v>8.2953873090934902</v>
      </c>
      <c r="EZ41" s="109">
        <v>2.3866075717742099E-2</v>
      </c>
      <c r="FA41" s="109">
        <v>35.0435369551303</v>
      </c>
      <c r="FB41" s="109">
        <v>0.45169187442472902</v>
      </c>
      <c r="FC41" s="109">
        <v>1.7525596192617701</v>
      </c>
      <c r="FD41" s="109">
        <v>1.23212795626029E-8</v>
      </c>
      <c r="FE41" s="109">
        <v>0</v>
      </c>
      <c r="FF41" s="109">
        <v>2.1998558230129399</v>
      </c>
      <c r="FG41" s="109">
        <v>31.305155108562499</v>
      </c>
      <c r="FH41" s="109">
        <v>2.9349615458809399E-2</v>
      </c>
      <c r="FI41" s="109">
        <v>0</v>
      </c>
      <c r="FJ41" s="109">
        <v>8.9675493446541004E-3</v>
      </c>
      <c r="FK41" s="109">
        <v>8.17086840717473</v>
      </c>
      <c r="FL41" s="109">
        <v>0.81039363256299102</v>
      </c>
      <c r="FM41" s="109">
        <v>0</v>
      </c>
      <c r="FN41" s="109">
        <v>0</v>
      </c>
      <c r="FO41" s="109">
        <v>7.1692930813736897</v>
      </c>
      <c r="FP41" s="109">
        <v>153.37552935729801</v>
      </c>
      <c r="FQ41" s="109">
        <v>0.29092320917646303</v>
      </c>
      <c r="FR41" s="109">
        <v>2.3440732704958198</v>
      </c>
      <c r="FT41" s="45">
        <f t="shared" si="56"/>
        <v>3.8684948907810337E-7</v>
      </c>
      <c r="FU41" s="45">
        <f t="shared" si="57"/>
        <v>-3.2482358873190552E-6</v>
      </c>
      <c r="FV41" s="45">
        <f t="shared" si="58"/>
        <v>1.5090689000884321E-6</v>
      </c>
      <c r="FW41" s="45">
        <f t="shared" si="59"/>
        <v>4.1684186753068619E-5</v>
      </c>
      <c r="FX41" s="45">
        <f t="shared" si="60"/>
        <v>7.1180111930260856E-5</v>
      </c>
      <c r="FY41" s="45">
        <f t="shared" si="61"/>
        <v>-8.9046077261607299E-7</v>
      </c>
      <c r="FZ41" s="45">
        <f t="shared" si="62"/>
        <v>-1.6516779382468526E-7</v>
      </c>
      <c r="GA41" s="45">
        <f t="shared" si="63"/>
        <v>-2.124724903597273E-5</v>
      </c>
      <c r="GB41" s="45">
        <f t="shared" si="64"/>
        <v>6.8126113541114891E-6</v>
      </c>
      <c r="GC41" s="45">
        <f t="shared" si="65"/>
        <v>1.79823982198898E-4</v>
      </c>
      <c r="GD41" s="45">
        <f t="shared" si="66"/>
        <v>5.3482597731834408E-6</v>
      </c>
      <c r="GE41" s="45">
        <f t="shared" si="67"/>
        <v>0</v>
      </c>
      <c r="GF41" s="45">
        <f t="shared" si="68"/>
        <v>-1.7351395814016641E-5</v>
      </c>
      <c r="GG41" s="45">
        <f t="shared" si="69"/>
        <v>-1.4536317082182587E-5</v>
      </c>
      <c r="GH41" s="45">
        <f t="shared" si="70"/>
        <v>0</v>
      </c>
      <c r="GI41" s="45">
        <f t="shared" si="71"/>
        <v>1.1247521221932435E-5</v>
      </c>
      <c r="GJ41" s="45">
        <f t="shared" si="72"/>
        <v>0</v>
      </c>
      <c r="GK41" s="45">
        <f t="shared" si="73"/>
        <v>-6.1754392793060453E-5</v>
      </c>
      <c r="GL41" s="45">
        <f t="shared" si="74"/>
        <v>-8.1184908384103154E-5</v>
      </c>
      <c r="GM41" s="45">
        <f t="shared" si="75"/>
        <v>0</v>
      </c>
      <c r="GN41" s="45">
        <f t="shared" si="76"/>
        <v>1.3738550468107559E-4</v>
      </c>
      <c r="GO41" s="45">
        <f t="shared" si="77"/>
        <v>4.0684593940671098E-7</v>
      </c>
      <c r="GP41" s="45">
        <f t="shared" si="78"/>
        <v>0</v>
      </c>
      <c r="GQ41" s="45">
        <f t="shared" si="79"/>
        <v>1.1868806786212136E-5</v>
      </c>
      <c r="GR41" s="45">
        <f t="shared" si="80"/>
        <v>0</v>
      </c>
      <c r="GS41" s="45">
        <f t="shared" si="81"/>
        <v>5.1870746546556863E-5</v>
      </c>
      <c r="GT41" s="45">
        <f t="shared" si="82"/>
        <v>4.6564236215587628E-5</v>
      </c>
      <c r="GU41" s="45">
        <f t="shared" si="83"/>
        <v>-2.9133703527916577E-6</v>
      </c>
      <c r="GV41" s="45">
        <f t="shared" si="84"/>
        <v>1.6668842822336862E-5</v>
      </c>
      <c r="GW41" s="45">
        <f t="shared" si="85"/>
        <v>2.2090201188158208E-3</v>
      </c>
      <c r="GX41" s="45">
        <f t="shared" si="86"/>
        <v>3.7979955343082038E-5</v>
      </c>
      <c r="GY41" s="45">
        <f t="shared" si="87"/>
        <v>-8.3769052596601151E-5</v>
      </c>
      <c r="GZ41" s="45">
        <f t="shared" si="88"/>
        <v>0</v>
      </c>
      <c r="HA41" s="45">
        <f t="shared" si="89"/>
        <v>-8.5731421359070607E-4</v>
      </c>
      <c r="HB41" s="45">
        <f t="shared" si="90"/>
        <v>1.9504436661742346E-5</v>
      </c>
      <c r="HC41" s="45">
        <f t="shared" si="91"/>
        <v>-8.354083368384699E-5</v>
      </c>
      <c r="HD41" s="45">
        <f t="shared" si="92"/>
        <v>3.1516963873969898E-5</v>
      </c>
      <c r="HE41" s="45">
        <f t="shared" si="93"/>
        <v>-2.3591171009429016E-6</v>
      </c>
      <c r="HF41" s="45">
        <f t="shared" si="47"/>
        <v>-7.2479615605760699E-5</v>
      </c>
      <c r="HG41" s="45">
        <f t="shared" si="48"/>
        <v>0</v>
      </c>
      <c r="HH41" s="45">
        <f t="shared" si="49"/>
        <v>0</v>
      </c>
      <c r="HI41" s="45">
        <f t="shared" si="50"/>
        <v>0</v>
      </c>
      <c r="HJ41" s="45">
        <f t="shared" si="51"/>
        <v>0</v>
      </c>
      <c r="HK41" s="45">
        <f t="shared" si="52"/>
        <v>2.6126027774475192E-4</v>
      </c>
      <c r="HL41" s="45">
        <f t="shared" si="53"/>
        <v>-1.1525575128458251E-4</v>
      </c>
      <c r="HM41" s="45">
        <f t="shared" si="54"/>
        <v>-1.4095055803745309E-4</v>
      </c>
      <c r="HN41" s="45">
        <f t="shared" si="94"/>
        <v>0</v>
      </c>
      <c r="HO41" s="45">
        <f t="shared" si="95"/>
        <v>1.3614655767352702E-5</v>
      </c>
      <c r="HP41" s="45">
        <f t="shared" si="96"/>
        <v>3.0200956099147924E-6</v>
      </c>
      <c r="HQ41" s="45">
        <f t="shared" si="97"/>
        <v>7.0004408742746248E-6</v>
      </c>
      <c r="HR41" s="45">
        <f t="shared" si="98"/>
        <v>0</v>
      </c>
      <c r="HS41" s="45">
        <f t="shared" si="99"/>
        <v>0</v>
      </c>
      <c r="HT41" s="45">
        <f t="shared" si="100"/>
        <v>0</v>
      </c>
      <c r="HU41" s="45">
        <f t="shared" si="101"/>
        <v>0</v>
      </c>
      <c r="HV41" s="45">
        <f t="shared" si="55"/>
        <v>1.4123505110023995E-4</v>
      </c>
    </row>
    <row r="42" spans="1:230" x14ac:dyDescent="0.25">
      <c r="A42" s="22" t="s">
        <v>41</v>
      </c>
      <c r="B42" s="109">
        <v>89.488</v>
      </c>
      <c r="D42" s="109">
        <v>457.78879999999998</v>
      </c>
      <c r="E42" s="109">
        <v>158.09247999999999</v>
      </c>
      <c r="F42" s="109">
        <v>158.04768000000001</v>
      </c>
      <c r="G42" s="109">
        <v>1.4336</v>
      </c>
      <c r="H42" s="109">
        <v>12.263999999999999</v>
      </c>
      <c r="I42" s="109">
        <v>0.1006932326</v>
      </c>
      <c r="J42" s="109">
        <v>1.61108326E-2</v>
      </c>
      <c r="L42" s="109">
        <v>3.0208075500000001E-2</v>
      </c>
      <c r="Y42" s="109">
        <v>1.7873064652999999</v>
      </c>
      <c r="AF42" s="109">
        <v>3.2722815999999999E-3</v>
      </c>
      <c r="AJ42" s="109">
        <v>0.32725353470000001</v>
      </c>
      <c r="AM42" s="109">
        <v>0.1611093837</v>
      </c>
      <c r="AW42" s="109">
        <v>8.0554691799999995E-2</v>
      </c>
      <c r="BF42" s="109" t="s">
        <v>41</v>
      </c>
      <c r="BG42" s="109">
        <v>0</v>
      </c>
      <c r="BH42" s="109">
        <v>0.464830465472861</v>
      </c>
      <c r="BI42" s="109">
        <v>0</v>
      </c>
      <c r="BJ42" s="109">
        <v>1.6109998769710698E-2</v>
      </c>
      <c r="BK42" s="109">
        <v>0</v>
      </c>
      <c r="BL42" s="109">
        <v>0.100691622457382</v>
      </c>
      <c r="BM42" s="109">
        <v>0.100691622457382</v>
      </c>
      <c r="BN42" s="109">
        <v>1.4545092180756899E-5</v>
      </c>
      <c r="BO42" s="109">
        <v>0</v>
      </c>
      <c r="BP42" s="109">
        <v>0</v>
      </c>
      <c r="BQ42" s="109">
        <v>0</v>
      </c>
      <c r="BR42" s="109">
        <v>3.0208378322392902E-2</v>
      </c>
      <c r="BS42" s="109">
        <v>0</v>
      </c>
      <c r="BT42" s="109">
        <v>0</v>
      </c>
      <c r="BU42" s="109">
        <v>0</v>
      </c>
      <c r="BV42" s="109">
        <v>0</v>
      </c>
      <c r="BW42" s="109">
        <v>0</v>
      </c>
      <c r="BX42" s="109">
        <v>0</v>
      </c>
      <c r="BY42" s="109">
        <v>0</v>
      </c>
      <c r="BZ42" s="109">
        <v>0</v>
      </c>
      <c r="CA42" s="109">
        <v>0</v>
      </c>
      <c r="CB42" s="109">
        <v>18.0007126634763</v>
      </c>
      <c r="CC42" s="109">
        <v>0</v>
      </c>
      <c r="CD42" s="109">
        <v>0</v>
      </c>
      <c r="CE42" s="109">
        <v>0</v>
      </c>
      <c r="CF42" s="109">
        <v>0</v>
      </c>
      <c r="CG42" s="109">
        <v>0</v>
      </c>
      <c r="CH42" s="109">
        <v>0</v>
      </c>
      <c r="CI42" s="109">
        <v>0</v>
      </c>
      <c r="CJ42" s="109">
        <v>0</v>
      </c>
      <c r="CK42" s="109">
        <v>0</v>
      </c>
      <c r="CL42" s="109">
        <v>0</v>
      </c>
      <c r="CM42" s="109">
        <v>89.487001218053805</v>
      </c>
      <c r="CN42" s="109">
        <v>0</v>
      </c>
      <c r="CO42" s="109">
        <v>0</v>
      </c>
      <c r="CP42" s="109">
        <v>7.5791819391855504E-4</v>
      </c>
      <c r="CQ42" s="109">
        <v>1.68417192066669E-2</v>
      </c>
      <c r="CR42" s="109">
        <v>3.8498631343110499E-4</v>
      </c>
      <c r="CS42" s="109">
        <v>8.0551568098017903E-2</v>
      </c>
      <c r="CT42" s="109">
        <v>0</v>
      </c>
      <c r="CU42" s="109">
        <v>0</v>
      </c>
      <c r="CV42" s="109">
        <v>1.78730105495573</v>
      </c>
      <c r="CW42" s="109">
        <v>1.78730105495573</v>
      </c>
      <c r="CX42" s="109">
        <v>0</v>
      </c>
      <c r="CY42" s="109">
        <v>0</v>
      </c>
      <c r="CZ42" s="109">
        <v>0</v>
      </c>
      <c r="DA42" s="109">
        <v>0</v>
      </c>
      <c r="DB42" s="109">
        <v>0</v>
      </c>
      <c r="DC42" s="109">
        <v>5.6723187541681398E-4</v>
      </c>
      <c r="DD42" s="109">
        <v>0</v>
      </c>
      <c r="DE42" s="109">
        <v>8.0062247975881407E-2</v>
      </c>
      <c r="DF42" s="109">
        <v>1.9345999018943301E-2</v>
      </c>
      <c r="DG42" s="109">
        <v>0</v>
      </c>
      <c r="DH42" s="109">
        <v>0</v>
      </c>
      <c r="DI42" s="109">
        <v>0</v>
      </c>
      <c r="DJ42" s="109">
        <v>0</v>
      </c>
      <c r="DK42" s="109">
        <v>0</v>
      </c>
      <c r="DL42" s="109">
        <v>0</v>
      </c>
      <c r="DM42" s="109">
        <v>3.2725414049504498E-3</v>
      </c>
      <c r="DN42" s="109">
        <v>0</v>
      </c>
      <c r="DO42" s="109">
        <v>0</v>
      </c>
      <c r="DP42" s="109">
        <v>0</v>
      </c>
      <c r="DQ42" s="109">
        <v>0</v>
      </c>
      <c r="DR42" s="109">
        <v>14.6667878106449</v>
      </c>
      <c r="DS42" s="109">
        <v>412.00960002645502</v>
      </c>
      <c r="DT42" s="109">
        <v>45.778855602771202</v>
      </c>
      <c r="DU42" s="109">
        <v>457.78845562922601</v>
      </c>
      <c r="DV42" s="109">
        <v>0</v>
      </c>
      <c r="DW42" s="109">
        <v>7.9353185127620292E-3</v>
      </c>
      <c r="DX42" s="109">
        <v>0</v>
      </c>
      <c r="DY42" s="109">
        <v>0</v>
      </c>
      <c r="DZ42" s="109">
        <v>0</v>
      </c>
      <c r="EA42" s="109">
        <v>0</v>
      </c>
      <c r="EB42" s="109">
        <v>0</v>
      </c>
      <c r="EC42" s="109">
        <v>0</v>
      </c>
      <c r="ED42" s="109">
        <v>0</v>
      </c>
      <c r="EE42" s="109">
        <v>0</v>
      </c>
      <c r="EF42" s="109">
        <v>0.85138324751842098</v>
      </c>
      <c r="EG42" s="109">
        <v>3.2180334084492301</v>
      </c>
      <c r="EH42" s="109">
        <v>1.14867759167094</v>
      </c>
      <c r="EI42" s="109">
        <v>3.0099614378544599</v>
      </c>
      <c r="EJ42" s="109">
        <v>7.73707691485198</v>
      </c>
      <c r="EK42" s="109">
        <v>1.7017466635801901</v>
      </c>
      <c r="EL42" s="109">
        <v>1.2250152945650401</v>
      </c>
      <c r="EM42" s="109">
        <v>0</v>
      </c>
      <c r="EN42" s="109">
        <v>0.40065838753947502</v>
      </c>
      <c r="EO42" s="109">
        <v>158.10058873074399</v>
      </c>
      <c r="EP42" s="109">
        <v>158.05578837580001</v>
      </c>
      <c r="EQ42" s="109">
        <v>4.4800354944140197E-2</v>
      </c>
      <c r="ER42" s="109">
        <v>0</v>
      </c>
      <c r="ES42" s="109">
        <v>0</v>
      </c>
      <c r="ET42" s="109">
        <v>42.597110877053801</v>
      </c>
      <c r="EU42" s="109">
        <v>0</v>
      </c>
      <c r="EV42" s="109">
        <v>21.057885436818299</v>
      </c>
      <c r="EW42" s="109">
        <v>4.8606327750127898</v>
      </c>
      <c r="EX42" s="109">
        <v>2.7593214956155498</v>
      </c>
      <c r="EY42" s="109">
        <v>52.633978328565803</v>
      </c>
      <c r="EZ42" s="109">
        <v>0</v>
      </c>
      <c r="FA42" s="109">
        <v>0.40160749953845998</v>
      </c>
      <c r="FB42" s="109">
        <v>2.6589896978014398</v>
      </c>
      <c r="FC42" s="109">
        <v>15.4133502273516</v>
      </c>
      <c r="FD42" s="109">
        <v>0</v>
      </c>
      <c r="FE42" s="109">
        <v>0</v>
      </c>
      <c r="FF42" s="109">
        <v>1.43360465616165</v>
      </c>
      <c r="FG42" s="109">
        <v>2.4257720567794401</v>
      </c>
      <c r="FH42" s="109">
        <v>0</v>
      </c>
      <c r="FI42" s="109">
        <v>0</v>
      </c>
      <c r="FJ42" s="109">
        <v>0</v>
      </c>
      <c r="FK42" s="109">
        <v>1.1337318492284101</v>
      </c>
      <c r="FL42" s="109">
        <v>0.32725049801484901</v>
      </c>
      <c r="FM42" s="109">
        <v>0</v>
      </c>
      <c r="FN42" s="109">
        <v>0</v>
      </c>
      <c r="FO42" s="109">
        <v>0.20209435104085799</v>
      </c>
      <c r="FP42" s="109">
        <v>12.2640224430518</v>
      </c>
      <c r="FQ42" s="109">
        <v>0.16111167915584901</v>
      </c>
      <c r="FR42" s="109">
        <v>0.30126931462124501</v>
      </c>
      <c r="FT42" s="45">
        <f t="shared" si="56"/>
        <v>-1.116107127429456E-5</v>
      </c>
      <c r="FU42" s="45">
        <f t="shared" si="57"/>
        <v>0</v>
      </c>
      <c r="FV42" s="45">
        <f t="shared" si="58"/>
        <v>-7.5224814144300523E-7</v>
      </c>
      <c r="FW42" s="45">
        <f t="shared" si="59"/>
        <v>5.1291059157264462E-5</v>
      </c>
      <c r="FX42" s="45">
        <f t="shared" si="60"/>
        <v>5.1303352254155308E-5</v>
      </c>
      <c r="FY42" s="45">
        <f t="shared" si="61"/>
        <v>3.2478806152472624E-6</v>
      </c>
      <c r="FZ42" s="45">
        <f t="shared" si="62"/>
        <v>1.8299944390892892E-6</v>
      </c>
      <c r="GA42" s="45">
        <f t="shared" si="63"/>
        <v>-1.5990574305982254E-5</v>
      </c>
      <c r="GB42" s="45">
        <f t="shared" si="64"/>
        <v>-5.1755878172384774E-5</v>
      </c>
      <c r="GC42" s="45">
        <f t="shared" si="65"/>
        <v>0</v>
      </c>
      <c r="GD42" s="45">
        <f t="shared" si="66"/>
        <v>1.0024550981440117E-5</v>
      </c>
      <c r="GE42" s="45">
        <f t="shared" si="67"/>
        <v>0</v>
      </c>
      <c r="GF42" s="45">
        <f t="shared" si="68"/>
        <v>0</v>
      </c>
      <c r="GG42" s="45">
        <f t="shared" si="69"/>
        <v>0</v>
      </c>
      <c r="GH42" s="45">
        <f t="shared" si="70"/>
        <v>0</v>
      </c>
      <c r="GI42" s="45">
        <f t="shared" si="71"/>
        <v>0</v>
      </c>
      <c r="GJ42" s="45">
        <f t="shared" si="72"/>
        <v>0</v>
      </c>
      <c r="GK42" s="45">
        <f t="shared" si="73"/>
        <v>0</v>
      </c>
      <c r="GL42" s="45">
        <f t="shared" si="74"/>
        <v>0</v>
      </c>
      <c r="GM42" s="45">
        <f t="shared" si="75"/>
        <v>0</v>
      </c>
      <c r="GN42" s="45">
        <f t="shared" si="76"/>
        <v>0</v>
      </c>
      <c r="GO42" s="45">
        <f t="shared" si="77"/>
        <v>0</v>
      </c>
      <c r="GP42" s="45">
        <f t="shared" si="78"/>
        <v>0</v>
      </c>
      <c r="GQ42" s="45">
        <f t="shared" si="79"/>
        <v>-3.0270937720919845E-6</v>
      </c>
      <c r="GR42" s="45">
        <f t="shared" si="80"/>
        <v>0</v>
      </c>
      <c r="GS42" s="45">
        <f t="shared" si="81"/>
        <v>0</v>
      </c>
      <c r="GT42" s="45">
        <f t="shared" si="82"/>
        <v>0</v>
      </c>
      <c r="GU42" s="45">
        <f t="shared" si="83"/>
        <v>0</v>
      </c>
      <c r="GV42" s="45">
        <f t="shared" si="84"/>
        <v>0</v>
      </c>
      <c r="GW42" s="45">
        <f t="shared" si="85"/>
        <v>0</v>
      </c>
      <c r="GX42" s="45">
        <f t="shared" si="86"/>
        <v>7.9395657895058535E-5</v>
      </c>
      <c r="GY42" s="45">
        <f t="shared" si="87"/>
        <v>0</v>
      </c>
      <c r="GZ42" s="45">
        <f t="shared" si="88"/>
        <v>0</v>
      </c>
      <c r="HA42" s="45">
        <f t="shared" si="89"/>
        <v>0</v>
      </c>
      <c r="HB42" s="45">
        <f t="shared" si="90"/>
        <v>-9.2793043588882718E-6</v>
      </c>
      <c r="HC42" s="45">
        <f t="shared" si="91"/>
        <v>0</v>
      </c>
      <c r="HD42" s="45">
        <f t="shared" si="92"/>
        <v>0</v>
      </c>
      <c r="HE42" s="45">
        <f t="shared" si="93"/>
        <v>1.4247809756910497E-5</v>
      </c>
      <c r="HF42" s="45">
        <f t="shared" si="47"/>
        <v>0</v>
      </c>
      <c r="HG42" s="45">
        <f t="shared" si="48"/>
        <v>0</v>
      </c>
      <c r="HH42" s="45">
        <f t="shared" si="49"/>
        <v>0</v>
      </c>
      <c r="HI42" s="45">
        <f t="shared" si="50"/>
        <v>0</v>
      </c>
      <c r="HJ42" s="45">
        <f t="shared" si="51"/>
        <v>0</v>
      </c>
      <c r="HK42" s="45">
        <f t="shared" si="52"/>
        <v>0</v>
      </c>
      <c r="HL42" s="45">
        <f t="shared" si="53"/>
        <v>0</v>
      </c>
      <c r="HM42" s="45">
        <f t="shared" si="54"/>
        <v>0</v>
      </c>
      <c r="HN42" s="45">
        <f t="shared" si="94"/>
        <v>0</v>
      </c>
      <c r="HO42" s="45">
        <f t="shared" si="95"/>
        <v>-3.8777405912578023E-5</v>
      </c>
      <c r="HP42" s="45">
        <f t="shared" si="96"/>
        <v>0</v>
      </c>
      <c r="HQ42" s="45">
        <f t="shared" si="97"/>
        <v>0</v>
      </c>
      <c r="HR42" s="45">
        <f t="shared" si="98"/>
        <v>0</v>
      </c>
      <c r="HS42" s="45">
        <f t="shared" si="99"/>
        <v>0</v>
      </c>
      <c r="HT42" s="45">
        <f t="shared" si="100"/>
        <v>0</v>
      </c>
      <c r="HU42" s="45">
        <f t="shared" si="101"/>
        <v>0</v>
      </c>
      <c r="HV42" s="45">
        <f t="shared" si="55"/>
        <v>0</v>
      </c>
    </row>
    <row r="43" spans="1:230" x14ac:dyDescent="0.25">
      <c r="A43" s="22" t="s">
        <v>42</v>
      </c>
      <c r="B43" s="109">
        <v>1166.7644247999999</v>
      </c>
      <c r="D43" s="109">
        <v>4772.7796386</v>
      </c>
      <c r="E43" s="109">
        <v>100.91345742999999</v>
      </c>
      <c r="F43" s="109">
        <v>100.91289643</v>
      </c>
      <c r="G43" s="109">
        <v>7.0551408124000003</v>
      </c>
      <c r="H43" s="109">
        <v>363.64377837000001</v>
      </c>
      <c r="I43" s="109">
        <v>15.727612561000001</v>
      </c>
      <c r="J43" s="109">
        <v>14.674230014000001</v>
      </c>
      <c r="K43" s="109">
        <v>1.5476800000000001E-5</v>
      </c>
      <c r="L43" s="109">
        <v>3.673712052</v>
      </c>
      <c r="M43" s="109">
        <v>4.0357060000000001E-8</v>
      </c>
      <c r="N43" s="109">
        <v>1.5386232894</v>
      </c>
      <c r="O43" s="109">
        <v>8.5087500000000001E-5</v>
      </c>
      <c r="P43" s="109">
        <v>9.7637395599999996E-2</v>
      </c>
      <c r="Q43" s="109">
        <v>7.1679053800000003E-2</v>
      </c>
      <c r="S43" s="109">
        <v>4.3359312999999999E-6</v>
      </c>
      <c r="T43" s="109">
        <v>2.3049604800000002E-2</v>
      </c>
      <c r="W43" s="109">
        <v>6.4677116300000004E-2</v>
      </c>
      <c r="X43" s="109">
        <v>0.1149657459</v>
      </c>
      <c r="Y43" s="109">
        <v>117.45897251</v>
      </c>
      <c r="AB43" s="109">
        <v>3.86853E-5</v>
      </c>
      <c r="AC43" s="109">
        <v>2.9396100000000001E-5</v>
      </c>
      <c r="AD43" s="109">
        <v>0.29967752399999997</v>
      </c>
      <c r="AE43" s="109">
        <v>4.7221487147000003</v>
      </c>
      <c r="AF43" s="109">
        <v>0.21996479299999999</v>
      </c>
      <c r="AG43" s="109">
        <v>1.6245779999999999E-4</v>
      </c>
      <c r="AI43" s="109">
        <v>2.6223025600000002E-2</v>
      </c>
      <c r="AJ43" s="109">
        <v>2.7275767897000001</v>
      </c>
      <c r="AK43" s="109">
        <v>0.1080691857</v>
      </c>
      <c r="AL43" s="109">
        <v>3.2929097599999999E-2</v>
      </c>
      <c r="AM43" s="109">
        <v>0.97802481279999998</v>
      </c>
      <c r="AN43" s="109">
        <v>5.0516952999999998E-3</v>
      </c>
      <c r="AS43" s="109">
        <v>0.43604238490000002</v>
      </c>
      <c r="AT43" s="109">
        <v>2.3442600000000001E-4</v>
      </c>
      <c r="AU43" s="109">
        <v>9.27144258E-2</v>
      </c>
      <c r="AW43" s="109">
        <v>0.41532172639999998</v>
      </c>
      <c r="AX43" s="109">
        <v>1.1581308460999999</v>
      </c>
      <c r="AY43" s="109">
        <v>8.3827420400000005E-2</v>
      </c>
      <c r="BD43" s="109">
        <v>1.4801097000000001E-6</v>
      </c>
      <c r="BF43" s="109" t="s">
        <v>42</v>
      </c>
      <c r="BG43" s="109">
        <v>0</v>
      </c>
      <c r="BH43" s="109">
        <v>0</v>
      </c>
      <c r="BI43" s="109">
        <v>0</v>
      </c>
      <c r="BJ43" s="109">
        <v>14.6740186636214</v>
      </c>
      <c r="BK43" s="109">
        <v>0</v>
      </c>
      <c r="BL43" s="109">
        <v>15.7276130455359</v>
      </c>
      <c r="BM43" s="109">
        <v>15.7276130455359</v>
      </c>
      <c r="BN43" s="109">
        <v>0.44741140849137501</v>
      </c>
      <c r="BO43" s="109">
        <v>0</v>
      </c>
      <c r="BP43" s="109">
        <v>6.3455171767610999E-6</v>
      </c>
      <c r="BQ43" s="109">
        <v>9.1305637769584307E-6</v>
      </c>
      <c r="BR43" s="109">
        <v>3.6737315288072501</v>
      </c>
      <c r="BS43" s="109">
        <v>1.4801890622133301E-6</v>
      </c>
      <c r="BT43" s="109">
        <v>1.29152267729295E-8</v>
      </c>
      <c r="BU43" s="109">
        <v>2.7443851033692102E-8</v>
      </c>
      <c r="BV43" s="109">
        <v>0.11496591540534699</v>
      </c>
      <c r="BW43" s="109">
        <v>1.53863115525649</v>
      </c>
      <c r="BX43" s="109">
        <v>2.0421104846310199E-5</v>
      </c>
      <c r="BY43" s="109">
        <v>6.4659468575869395E-5</v>
      </c>
      <c r="BZ43" s="109">
        <v>9.7635121883887996E-2</v>
      </c>
      <c r="CA43" s="109">
        <v>0</v>
      </c>
      <c r="CB43" s="109">
        <v>5586.77890314673</v>
      </c>
      <c r="CC43" s="109">
        <v>7.1681362488242098E-2</v>
      </c>
      <c r="CD43" s="109">
        <v>1.257396561892E-6</v>
      </c>
      <c r="CE43" s="109">
        <v>3.07853668215415E-6</v>
      </c>
      <c r="CF43" s="109">
        <v>0</v>
      </c>
      <c r="CG43" s="109">
        <v>2.30500426300701E-2</v>
      </c>
      <c r="CH43" s="109">
        <v>0.29968048987988399</v>
      </c>
      <c r="CI43" s="109">
        <v>0</v>
      </c>
      <c r="CJ43" s="109">
        <v>0.108070083609784</v>
      </c>
      <c r="CK43" s="109">
        <v>0</v>
      </c>
      <c r="CL43" s="109">
        <v>3.2931492163946599E-2</v>
      </c>
      <c r="CM43" s="109">
        <v>1166.7624479417</v>
      </c>
      <c r="CN43" s="109">
        <v>0</v>
      </c>
      <c r="CO43" s="109">
        <v>6.4675437944906294E-2</v>
      </c>
      <c r="CP43" s="109">
        <v>23.327181297456999</v>
      </c>
      <c r="CQ43" s="109">
        <v>518.14344003438202</v>
      </c>
      <c r="CR43" s="109">
        <v>11.8452585603541</v>
      </c>
      <c r="CS43" s="109">
        <v>0.41531825998393401</v>
      </c>
      <c r="CT43" s="109">
        <v>0</v>
      </c>
      <c r="CU43" s="109">
        <v>0</v>
      </c>
      <c r="CV43" s="109">
        <v>117.458513259325</v>
      </c>
      <c r="CW43" s="109">
        <v>117.458513259325</v>
      </c>
      <c r="CX43" s="109">
        <v>0</v>
      </c>
      <c r="CY43" s="109">
        <v>1.1581271349518001</v>
      </c>
      <c r="CZ43" s="109">
        <v>0</v>
      </c>
      <c r="DA43" s="109">
        <v>0</v>
      </c>
      <c r="DB43" s="109">
        <v>0</v>
      </c>
      <c r="DC43" s="109">
        <v>11.5538871819092</v>
      </c>
      <c r="DD43" s="109">
        <v>0</v>
      </c>
      <c r="DE43" s="109">
        <v>0</v>
      </c>
      <c r="DF43" s="109">
        <v>0</v>
      </c>
      <c r="DG43" s="109">
        <v>1.00589659220555E-5</v>
      </c>
      <c r="DH43" s="109">
        <v>2.8627242513930299E-5</v>
      </c>
      <c r="DI43" s="109">
        <v>9.7004932841702404E-6</v>
      </c>
      <c r="DJ43" s="109">
        <v>1.9695812871685399E-5</v>
      </c>
      <c r="DK43" s="109">
        <v>4.7221254486038502</v>
      </c>
      <c r="DL43" s="109">
        <v>0</v>
      </c>
      <c r="DM43" s="109">
        <v>0.219964032275384</v>
      </c>
      <c r="DN43" s="109">
        <v>0</v>
      </c>
      <c r="DO43" s="109">
        <v>0</v>
      </c>
      <c r="DP43" s="109">
        <v>6.6615756433362195E-5</v>
      </c>
      <c r="DQ43" s="109">
        <v>9.5848542469287204E-5</v>
      </c>
      <c r="DR43" s="109">
        <v>1023.39921951972</v>
      </c>
      <c r="DS43" s="109">
        <v>4295.4849947232397</v>
      </c>
      <c r="DT43" s="109">
        <v>477.27610095427002</v>
      </c>
      <c r="DU43" s="109">
        <v>4772.7610956775097</v>
      </c>
      <c r="DV43" s="109">
        <v>0</v>
      </c>
      <c r="DW43" s="109">
        <v>44.665525455460298</v>
      </c>
      <c r="DX43" s="109">
        <v>5.0513738475394003E-3</v>
      </c>
      <c r="DY43" s="109">
        <v>0</v>
      </c>
      <c r="DZ43" s="109">
        <v>0</v>
      </c>
      <c r="EA43" s="109">
        <v>0</v>
      </c>
      <c r="EB43" s="109">
        <v>0</v>
      </c>
      <c r="EC43" s="109">
        <v>0.436043373086549</v>
      </c>
      <c r="ED43" s="109">
        <v>2.3444414755535001E-4</v>
      </c>
      <c r="EE43" s="109">
        <v>9.2712671668755395E-2</v>
      </c>
      <c r="EF43" s="109">
        <v>0.805280593814931</v>
      </c>
      <c r="EG43" s="109">
        <v>106.075411738849</v>
      </c>
      <c r="EH43" s="109">
        <v>1.0866588022288699</v>
      </c>
      <c r="EI43" s="109">
        <v>2.8470412225731199</v>
      </c>
      <c r="EJ43" s="109">
        <v>7.1218125514641599</v>
      </c>
      <c r="EK43" s="109">
        <v>1.6096627242513899</v>
      </c>
      <c r="EL43" s="109">
        <v>0</v>
      </c>
      <c r="EM43" s="109">
        <v>0</v>
      </c>
      <c r="EN43" s="109">
        <v>0.37897224932070001</v>
      </c>
      <c r="EO43" s="109">
        <v>100.919655578159</v>
      </c>
      <c r="EP43" s="109">
        <v>100.919094507705</v>
      </c>
      <c r="EQ43" s="109">
        <v>5.6107045420724505E-4</v>
      </c>
      <c r="ER43" s="109">
        <v>0</v>
      </c>
      <c r="ES43" s="109">
        <v>0</v>
      </c>
      <c r="ET43" s="109">
        <v>2.99914598841471</v>
      </c>
      <c r="EU43" s="109">
        <v>0</v>
      </c>
      <c r="EV43" s="109">
        <v>18.493822897203898</v>
      </c>
      <c r="EW43" s="109">
        <v>4.5974121805364803</v>
      </c>
      <c r="EX43" s="109">
        <v>2.4650669086239301</v>
      </c>
      <c r="EY43" s="109">
        <v>46.240131522236197</v>
      </c>
      <c r="EZ43" s="109">
        <v>2.62018077569625E-2</v>
      </c>
      <c r="FA43" s="109">
        <v>108.174577246722</v>
      </c>
      <c r="FB43" s="109">
        <v>2.5149937460385701</v>
      </c>
      <c r="FC43" s="109">
        <v>9.7590918721098792</v>
      </c>
      <c r="FD43" s="109">
        <v>1.2488885949392801E-6</v>
      </c>
      <c r="FE43" s="109">
        <v>0</v>
      </c>
      <c r="FF43" s="109">
        <v>7.0543559340156499</v>
      </c>
      <c r="FG43" s="109">
        <v>25.368162564841199</v>
      </c>
      <c r="FH43" s="109">
        <v>8.3828267751341098E-2</v>
      </c>
      <c r="FI43" s="109">
        <v>0</v>
      </c>
      <c r="FJ43" s="109">
        <v>0</v>
      </c>
      <c r="FK43" s="109">
        <v>2.4863464040660501</v>
      </c>
      <c r="FL43" s="109">
        <v>2.7275801777623401</v>
      </c>
      <c r="FM43" s="109">
        <v>0</v>
      </c>
      <c r="FN43" s="109">
        <v>0</v>
      </c>
      <c r="FO43" s="109">
        <v>0.79097917952820296</v>
      </c>
      <c r="FP43" s="109">
        <v>363.64346874121401</v>
      </c>
      <c r="FQ43" s="109">
        <v>0.97802731426693001</v>
      </c>
      <c r="FR43" s="109">
        <v>3.8316209665560299</v>
      </c>
      <c r="FT43" s="45">
        <f t="shared" si="56"/>
        <v>-1.694308000759702E-6</v>
      </c>
      <c r="FU43" s="45">
        <f t="shared" si="57"/>
        <v>0</v>
      </c>
      <c r="FV43" s="45">
        <f t="shared" si="58"/>
        <v>-3.8851411324970194E-6</v>
      </c>
      <c r="FW43" s="45">
        <f t="shared" si="59"/>
        <v>6.1420432089549841E-5</v>
      </c>
      <c r="FX43" s="45">
        <f t="shared" si="60"/>
        <v>6.142007537454171E-5</v>
      </c>
      <c r="FY43" s="45">
        <f t="shared" si="61"/>
        <v>-1.1124914515823629E-4</v>
      </c>
      <c r="FZ43" s="45">
        <f t="shared" si="62"/>
        <v>-8.5146179975035339E-7</v>
      </c>
      <c r="GA43" s="45">
        <f t="shared" si="63"/>
        <v>3.080797530610194E-8</v>
      </c>
      <c r="GB43" s="45">
        <f t="shared" si="64"/>
        <v>-1.44028257972884E-5</v>
      </c>
      <c r="GC43" s="45">
        <f t="shared" si="65"/>
        <v>-4.6459622174540515E-5</v>
      </c>
      <c r="GD43" s="45">
        <f t="shared" si="66"/>
        <v>5.3016695305542566E-6</v>
      </c>
      <c r="GE43" s="45">
        <f t="shared" si="67"/>
        <v>4.9998850798315627E-5</v>
      </c>
      <c r="GF43" s="45">
        <f t="shared" si="68"/>
        <v>5.1122692241306738E-6</v>
      </c>
      <c r="GG43" s="45">
        <f t="shared" si="69"/>
        <v>-8.1405351202124265E-5</v>
      </c>
      <c r="GH43" s="45">
        <f t="shared" si="70"/>
        <v>-2.3287349053379634E-5</v>
      </c>
      <c r="GI43" s="45">
        <f t="shared" si="71"/>
        <v>3.2208687471467937E-5</v>
      </c>
      <c r="GJ43" s="45">
        <f t="shared" si="72"/>
        <v>0</v>
      </c>
      <c r="GK43" s="45">
        <f t="shared" si="73"/>
        <v>4.4835723066430558E-7</v>
      </c>
      <c r="GL43" s="45">
        <f t="shared" si="74"/>
        <v>1.8995122645158203E-5</v>
      </c>
      <c r="GM43" s="45">
        <f t="shared" si="75"/>
        <v>0</v>
      </c>
      <c r="GN43" s="45">
        <f t="shared" si="76"/>
        <v>0</v>
      </c>
      <c r="GO43" s="45">
        <f t="shared" si="77"/>
        <v>-2.5949751468888443E-5</v>
      </c>
      <c r="GP43" s="45">
        <f t="shared" si="78"/>
        <v>1.4743987060468371E-6</v>
      </c>
      <c r="GQ43" s="45">
        <f t="shared" si="79"/>
        <v>-3.9098815967751954E-6</v>
      </c>
      <c r="GR43" s="45">
        <f t="shared" si="80"/>
        <v>0</v>
      </c>
      <c r="GS43" s="45">
        <f t="shared" si="81"/>
        <v>0</v>
      </c>
      <c r="GT43" s="45">
        <f t="shared" si="82"/>
        <v>2.3482717874712352E-5</v>
      </c>
      <c r="GU43" s="45">
        <f t="shared" si="83"/>
        <v>7.0130342337234089E-6</v>
      </c>
      <c r="GV43" s="45">
        <f t="shared" si="84"/>
        <v>9.8969046608260736E-6</v>
      </c>
      <c r="GW43" s="45">
        <f t="shared" si="85"/>
        <v>-4.9270147036417012E-6</v>
      </c>
      <c r="GX43" s="45">
        <f t="shared" si="86"/>
        <v>-3.4583926164703757E-6</v>
      </c>
      <c r="GY43" s="45">
        <f t="shared" si="87"/>
        <v>4.0003635709726081E-5</v>
      </c>
      <c r="GZ43" s="45">
        <f t="shared" si="88"/>
        <v>0</v>
      </c>
      <c r="HA43" s="45">
        <f t="shared" si="89"/>
        <v>-8.0913024153480499E-4</v>
      </c>
      <c r="HB43" s="45">
        <f t="shared" si="90"/>
        <v>1.2421510378036842E-6</v>
      </c>
      <c r="HC43" s="45">
        <f t="shared" si="91"/>
        <v>8.308656886621116E-6</v>
      </c>
      <c r="HD43" s="45">
        <f t="shared" si="92"/>
        <v>7.2718784331354914E-5</v>
      </c>
      <c r="HE43" s="45">
        <f t="shared" si="93"/>
        <v>2.5576722566749551E-6</v>
      </c>
      <c r="HF43" s="45">
        <f t="shared" si="47"/>
        <v>-6.3632590944181545E-5</v>
      </c>
      <c r="HG43" s="45">
        <f t="shared" si="48"/>
        <v>0</v>
      </c>
      <c r="HH43" s="45">
        <f t="shared" si="49"/>
        <v>0</v>
      </c>
      <c r="HI43" s="45">
        <f t="shared" si="50"/>
        <v>0</v>
      </c>
      <c r="HJ43" s="45">
        <f t="shared" si="51"/>
        <v>0</v>
      </c>
      <c r="HK43" s="45">
        <f t="shared" si="52"/>
        <v>2.2662626001475935E-6</v>
      </c>
      <c r="HL43" s="45">
        <f t="shared" si="53"/>
        <v>7.7412724484502023E-5</v>
      </c>
      <c r="HM43" s="45">
        <f t="shared" si="54"/>
        <v>-1.8919722896079307E-5</v>
      </c>
      <c r="HN43" s="45">
        <f t="shared" si="94"/>
        <v>0</v>
      </c>
      <c r="HO43" s="45">
        <f t="shared" si="95"/>
        <v>-8.3463393451958399E-6</v>
      </c>
      <c r="HP43" s="45">
        <f t="shared" si="96"/>
        <v>-3.2044291129589551E-6</v>
      </c>
      <c r="HQ43" s="45">
        <f t="shared" si="97"/>
        <v>1.0108283626646966E-5</v>
      </c>
      <c r="HR43" s="45">
        <f t="shared" si="98"/>
        <v>0</v>
      </c>
      <c r="HS43" s="45">
        <f t="shared" si="99"/>
        <v>0</v>
      </c>
      <c r="HT43" s="45">
        <f t="shared" si="100"/>
        <v>0</v>
      </c>
      <c r="HU43" s="45">
        <f t="shared" si="101"/>
        <v>0</v>
      </c>
      <c r="HV43" s="45">
        <f t="shared" si="55"/>
        <v>5.3619142777060482E-5</v>
      </c>
    </row>
    <row r="44" spans="1:230" x14ac:dyDescent="0.25">
      <c r="A44" s="22" t="s">
        <v>43</v>
      </c>
      <c r="B44" s="109">
        <v>28230.016809000001</v>
      </c>
      <c r="C44" s="109">
        <v>34.7087</v>
      </c>
      <c r="D44" s="109">
        <v>54876.785166000001</v>
      </c>
      <c r="E44" s="109">
        <v>2652.5507217999998</v>
      </c>
      <c r="F44" s="109">
        <v>2615.9187999000001</v>
      </c>
      <c r="G44" s="109">
        <v>12712.842920999999</v>
      </c>
      <c r="H44" s="109">
        <v>23427.778438000001</v>
      </c>
      <c r="I44" s="109">
        <v>680.07963734999998</v>
      </c>
      <c r="J44" s="109">
        <v>494.34546197999998</v>
      </c>
      <c r="K44" s="109">
        <v>3.3055380999999998E-3</v>
      </c>
      <c r="L44" s="109">
        <v>289.95857094000002</v>
      </c>
      <c r="M44" s="109">
        <v>5.3916024000000004E-6</v>
      </c>
      <c r="N44" s="109">
        <v>50.233755332999998</v>
      </c>
      <c r="O44" s="109">
        <v>1.7947346999999999E-2</v>
      </c>
      <c r="Q44" s="109">
        <v>0.59774895750000001</v>
      </c>
      <c r="S44" s="109">
        <v>1.0284268999999999E-3</v>
      </c>
      <c r="T44" s="109">
        <v>0.53561352019999997</v>
      </c>
      <c r="W44" s="109">
        <v>0.5558684518</v>
      </c>
      <c r="Y44" s="109">
        <v>2271.1085489000002</v>
      </c>
      <c r="Z44" s="109">
        <v>1.2749999999999999</v>
      </c>
      <c r="AA44" s="109">
        <v>2.9952480000000002E-4</v>
      </c>
      <c r="AB44" s="109">
        <v>8.4706911999999999E-3</v>
      </c>
      <c r="AC44" s="109">
        <v>6.4882042999999997E-3</v>
      </c>
      <c r="AD44" s="109">
        <v>4.4533190181000002</v>
      </c>
      <c r="AE44" s="109">
        <v>302.04872902</v>
      </c>
      <c r="AF44" s="109">
        <v>5.4367631213000003</v>
      </c>
      <c r="AG44" s="109">
        <v>3.7926355699999997E-2</v>
      </c>
      <c r="AI44" s="109">
        <v>0.56607206560000001</v>
      </c>
      <c r="AJ44" s="109">
        <v>221.59585996999999</v>
      </c>
      <c r="AK44" s="109">
        <v>1.8937161065000001</v>
      </c>
      <c r="AL44" s="109">
        <v>0.98177648650000005</v>
      </c>
      <c r="AM44" s="109">
        <v>114.44525271000001</v>
      </c>
      <c r="AN44" s="109">
        <v>0.58132430410000002</v>
      </c>
      <c r="AS44" s="109">
        <v>9.3866318999999993E-3</v>
      </c>
      <c r="AT44" s="109">
        <v>3.46161995E-2</v>
      </c>
      <c r="AU44" s="109">
        <v>4.8250938337999996</v>
      </c>
      <c r="AW44" s="109">
        <v>33.309831152999998</v>
      </c>
      <c r="AX44" s="109">
        <v>514.53299941</v>
      </c>
      <c r="AY44" s="109">
        <v>0.69557088899999997</v>
      </c>
      <c r="BD44" s="109">
        <v>2.1168399999999999E-5</v>
      </c>
      <c r="BF44" s="109" t="s">
        <v>43</v>
      </c>
      <c r="BG44" s="109">
        <v>1.5253382979044099</v>
      </c>
      <c r="BH44" s="109">
        <v>4.9760157438260197</v>
      </c>
      <c r="BI44" s="109">
        <v>0</v>
      </c>
      <c r="BJ44" s="109">
        <v>494.34050160131699</v>
      </c>
      <c r="BK44" s="109">
        <v>0</v>
      </c>
      <c r="BL44" s="109">
        <v>680.19393022162103</v>
      </c>
      <c r="BM44" s="109">
        <v>680.07285558494698</v>
      </c>
      <c r="BN44" s="109">
        <v>14.850500575943901</v>
      </c>
      <c r="BO44" s="109">
        <v>0.72495477617141402</v>
      </c>
      <c r="BP44" s="109">
        <v>1.3552800279435699E-3</v>
      </c>
      <c r="BQ44" s="109">
        <v>1.9502414520742701E-3</v>
      </c>
      <c r="BR44" s="109">
        <v>289.95641691466398</v>
      </c>
      <c r="BS44" s="109">
        <v>2.11696700588373E-5</v>
      </c>
      <c r="BT44" s="109">
        <v>1.7253556882003E-6</v>
      </c>
      <c r="BU44" s="109">
        <v>3.66644355892128E-6</v>
      </c>
      <c r="BV44" s="109">
        <v>0</v>
      </c>
      <c r="BW44" s="109">
        <v>50.233875939759599</v>
      </c>
      <c r="BX44" s="109">
        <v>4.3072642876590597E-3</v>
      </c>
      <c r="BY44" s="109">
        <v>1.3639925360317899E-2</v>
      </c>
      <c r="BZ44" s="109">
        <v>0</v>
      </c>
      <c r="CA44" s="109">
        <v>0</v>
      </c>
      <c r="CB44" s="109">
        <v>151562.06066455101</v>
      </c>
      <c r="CC44" s="109">
        <v>0.59775629121060703</v>
      </c>
      <c r="CD44" s="109">
        <v>2.9824989046335599E-4</v>
      </c>
      <c r="CE44" s="109">
        <v>7.3018886147809101E-4</v>
      </c>
      <c r="CF44" s="109">
        <v>0</v>
      </c>
      <c r="CG44" s="109">
        <v>0.53560676815129404</v>
      </c>
      <c r="CH44" s="109">
        <v>4.4533374027338404</v>
      </c>
      <c r="CI44" s="109">
        <v>0</v>
      </c>
      <c r="CJ44" s="109">
        <v>1.8936986735471599</v>
      </c>
      <c r="CK44" s="109">
        <v>0</v>
      </c>
      <c r="CL44" s="109">
        <v>0.98178528757227002</v>
      </c>
      <c r="CM44" s="109">
        <v>28229.180046309299</v>
      </c>
      <c r="CN44" s="109">
        <v>0</v>
      </c>
      <c r="CO44" s="109">
        <v>0.55586044448878202</v>
      </c>
      <c r="CP44" s="109">
        <v>656.45369821635302</v>
      </c>
      <c r="CQ44" s="109">
        <v>17066.837935293399</v>
      </c>
      <c r="CR44" s="109">
        <v>365.96846915416802</v>
      </c>
      <c r="CS44" s="109">
        <v>33.307860429031201</v>
      </c>
      <c r="CT44" s="109">
        <v>14.4225638834008</v>
      </c>
      <c r="CU44" s="109">
        <v>0.89109905196726402</v>
      </c>
      <c r="CV44" s="109">
        <v>2271.0735020908301</v>
      </c>
      <c r="CW44" s="109">
        <v>2271.0735020908301</v>
      </c>
      <c r="CX44" s="109">
        <v>1.2750035695475499</v>
      </c>
      <c r="CY44" s="109">
        <v>514.53243382092001</v>
      </c>
      <c r="CZ44" s="109">
        <v>1.19792862616581E-4</v>
      </c>
      <c r="DA44" s="109">
        <v>1.4976152020602199E-4</v>
      </c>
      <c r="DB44" s="109">
        <v>0</v>
      </c>
      <c r="DC44" s="109">
        <v>344.00113083645101</v>
      </c>
      <c r="DD44" s="109">
        <v>1.0035915601769601</v>
      </c>
      <c r="DE44" s="109">
        <v>26.616614888649998</v>
      </c>
      <c r="DF44" s="109">
        <v>2.1735288253370499</v>
      </c>
      <c r="DG44" s="109">
        <v>2.20234845516626E-3</v>
      </c>
      <c r="DH44" s="109">
        <v>6.2683055997398499E-3</v>
      </c>
      <c r="DI44" s="109">
        <v>2.1411246149351999E-3</v>
      </c>
      <c r="DJ44" s="109">
        <v>4.3470496082937699E-3</v>
      </c>
      <c r="DK44" s="109">
        <v>302.34555920673301</v>
      </c>
      <c r="DL44" s="109">
        <v>0</v>
      </c>
      <c r="DM44" s="109">
        <v>5.4366862538936296</v>
      </c>
      <c r="DN44" s="109">
        <v>34.617161682236798</v>
      </c>
      <c r="DO44" s="109">
        <v>0</v>
      </c>
      <c r="DP44" s="109">
        <v>1.55498205522577E-2</v>
      </c>
      <c r="DQ44" s="109">
        <v>2.2376665838831099E-2</v>
      </c>
      <c r="DR44" s="109">
        <v>44053.310908347201</v>
      </c>
      <c r="DS44" s="109">
        <v>49388.2564462183</v>
      </c>
      <c r="DT44" s="109">
        <v>5487.5856213441302</v>
      </c>
      <c r="DU44" s="109">
        <v>54875.8420675624</v>
      </c>
      <c r="DV44" s="109">
        <v>1.06656301076049E-2</v>
      </c>
      <c r="DW44" s="109">
        <v>1189.6768849206301</v>
      </c>
      <c r="DX44" s="109">
        <v>0.58133473695426996</v>
      </c>
      <c r="DY44" s="109">
        <v>0</v>
      </c>
      <c r="DZ44" s="109">
        <v>0</v>
      </c>
      <c r="EA44" s="109">
        <v>0</v>
      </c>
      <c r="EB44" s="109">
        <v>0</v>
      </c>
      <c r="EC44" s="109">
        <v>9.38674615648105E-3</v>
      </c>
      <c r="ED44" s="109">
        <v>3.4616287295442902E-2</v>
      </c>
      <c r="EE44" s="109">
        <v>4.8251102521426503</v>
      </c>
      <c r="EF44" s="109">
        <v>19.228989347045999</v>
      </c>
      <c r="EG44" s="109">
        <v>11517.642933753699</v>
      </c>
      <c r="EH44" s="109">
        <v>25.408038942926702</v>
      </c>
      <c r="EI44" s="109">
        <v>62.926156972854201</v>
      </c>
      <c r="EJ44" s="109">
        <v>164.09676505211101</v>
      </c>
      <c r="EK44" s="109">
        <v>35.845218745260901</v>
      </c>
      <c r="EL44" s="109">
        <v>7.9224216088901303</v>
      </c>
      <c r="EM44" s="109">
        <v>2.9954424553227899E-5</v>
      </c>
      <c r="EN44" s="109">
        <v>8.4805926451949993</v>
      </c>
      <c r="EO44" s="109">
        <v>2652.54753797692</v>
      </c>
      <c r="EP44" s="109">
        <v>2615.9196568719699</v>
      </c>
      <c r="EQ44" s="109">
        <v>36.627881104956501</v>
      </c>
      <c r="ER44" s="109">
        <v>2.4296884543946299E-2</v>
      </c>
      <c r="ES44" s="109">
        <v>6.0758586730380402E-3</v>
      </c>
      <c r="ET44" s="109">
        <v>335.78237280554498</v>
      </c>
      <c r="EU44" s="109">
        <v>2.0490102137932099E-2</v>
      </c>
      <c r="EV44" s="109">
        <v>422.38118880195299</v>
      </c>
      <c r="EW44" s="109">
        <v>102.961176302848</v>
      </c>
      <c r="EX44" s="109">
        <v>55.7926117947463</v>
      </c>
      <c r="EY44" s="109">
        <v>1056.1650371803901</v>
      </c>
      <c r="EZ44" s="109">
        <v>0.56561542466435699</v>
      </c>
      <c r="FA44" s="109">
        <v>6884.6850134336901</v>
      </c>
      <c r="FB44" s="109">
        <v>57.095960752327201</v>
      </c>
      <c r="FC44" s="109">
        <v>253.89325067507301</v>
      </c>
      <c r="FD44" s="109">
        <v>7.8890123994389896</v>
      </c>
      <c r="FE44" s="109">
        <v>0</v>
      </c>
      <c r="FF44" s="109">
        <v>12712.616664417699</v>
      </c>
      <c r="FG44" s="109">
        <v>5843.0795891734297</v>
      </c>
      <c r="FH44" s="109">
        <v>0.69557355651819697</v>
      </c>
      <c r="FI44" s="109">
        <v>4.0299871580768998E-5</v>
      </c>
      <c r="FJ44" s="109">
        <v>0.74140894161582105</v>
      </c>
      <c r="FK44" s="109">
        <v>261.85693568760303</v>
      </c>
      <c r="FL44" s="109">
        <v>221.59152356656401</v>
      </c>
      <c r="FM44" s="109">
        <v>0</v>
      </c>
      <c r="FN44" s="109">
        <v>0</v>
      </c>
      <c r="FO44" s="109">
        <v>260.744285515927</v>
      </c>
      <c r="FP44" s="109">
        <v>23427.502314102399</v>
      </c>
      <c r="FQ44" s="109">
        <v>114.442464106689</v>
      </c>
      <c r="FR44" s="109">
        <v>175.48540769925501</v>
      </c>
      <c r="FT44" s="45">
        <f t="shared" si="56"/>
        <v>-2.9640885315918365E-5</v>
      </c>
      <c r="FU44" s="45">
        <f t="shared" si="57"/>
        <v>-2.6373306336221845E-3</v>
      </c>
      <c r="FV44" s="45">
        <f t="shared" si="58"/>
        <v>-1.7185745024029E-5</v>
      </c>
      <c r="FW44" s="45">
        <f t="shared" si="59"/>
        <v>-1.2002873511952114E-6</v>
      </c>
      <c r="FX44" s="45">
        <f t="shared" si="60"/>
        <v>3.2759884208069892E-7</v>
      </c>
      <c r="FY44" s="45">
        <f t="shared" si="61"/>
        <v>-1.7797481154000488E-5</v>
      </c>
      <c r="FZ44" s="45">
        <f t="shared" si="62"/>
        <v>-1.1786175045684975E-5</v>
      </c>
      <c r="GA44" s="45">
        <f t="shared" si="63"/>
        <v>-9.9720160412857335E-6</v>
      </c>
      <c r="GB44" s="45">
        <f t="shared" si="64"/>
        <v>-1.0034235295954835E-5</v>
      </c>
      <c r="GC44" s="45">
        <f t="shared" si="65"/>
        <v>-5.0279203133713766E-6</v>
      </c>
      <c r="GD44" s="45">
        <f t="shared" si="66"/>
        <v>-7.4287348329001316E-6</v>
      </c>
      <c r="GE44" s="45">
        <f t="shared" si="67"/>
        <v>3.6509947688170762E-5</v>
      </c>
      <c r="GF44" s="45">
        <f t="shared" si="68"/>
        <v>2.400910678528176E-6</v>
      </c>
      <c r="GG44" s="45">
        <f t="shared" si="69"/>
        <v>-8.7674252378259334E-6</v>
      </c>
      <c r="GH44" s="45">
        <f t="shared" si="70"/>
        <v>0</v>
      </c>
      <c r="GI44" s="45">
        <f t="shared" si="71"/>
        <v>1.2268880631240466E-5</v>
      </c>
      <c r="GJ44" s="45">
        <f t="shared" si="72"/>
        <v>0</v>
      </c>
      <c r="GK44" s="45">
        <f t="shared" si="73"/>
        <v>1.1524340181242784E-5</v>
      </c>
      <c r="GL44" s="45">
        <f t="shared" si="74"/>
        <v>-1.260619542129127E-5</v>
      </c>
      <c r="GM44" s="45">
        <f t="shared" si="75"/>
        <v>0</v>
      </c>
      <c r="GN44" s="45">
        <f t="shared" si="76"/>
        <v>0</v>
      </c>
      <c r="GO44" s="45">
        <f t="shared" si="77"/>
        <v>-1.4405047079112503E-5</v>
      </c>
      <c r="GP44" s="45">
        <f t="shared" si="78"/>
        <v>0</v>
      </c>
      <c r="GQ44" s="45">
        <f t="shared" si="79"/>
        <v>-1.5431587004989554E-5</v>
      </c>
      <c r="GR44" s="45">
        <f t="shared" si="80"/>
        <v>2.7996451372442322E-6</v>
      </c>
      <c r="GS44" s="45">
        <f t="shared" si="81"/>
        <v>-5.3393322252707614E-5</v>
      </c>
      <c r="GT44" s="45">
        <f t="shared" si="82"/>
        <v>-4.3851313915958231E-6</v>
      </c>
      <c r="GU44" s="45">
        <f t="shared" si="83"/>
        <v>-4.6356078877366422E-6</v>
      </c>
      <c r="GV44" s="45">
        <f t="shared" si="84"/>
        <v>4.1282993123696604E-6</v>
      </c>
      <c r="GW44" s="45">
        <f t="shared" si="85"/>
        <v>9.8272284639662846E-4</v>
      </c>
      <c r="GX44" s="45">
        <f t="shared" si="86"/>
        <v>-1.413845051838774E-5</v>
      </c>
      <c r="GY44" s="45">
        <f t="shared" si="87"/>
        <v>3.4459173940158621E-6</v>
      </c>
      <c r="GZ44" s="45">
        <f t="shared" si="88"/>
        <v>0</v>
      </c>
      <c r="HA44" s="45">
        <f t="shared" si="89"/>
        <v>-8.0668339491192812E-4</v>
      </c>
      <c r="HB44" s="45">
        <f t="shared" si="90"/>
        <v>-1.9568973159392385E-5</v>
      </c>
      <c r="HC44" s="45">
        <f t="shared" si="91"/>
        <v>-9.2056844108483778E-6</v>
      </c>
      <c r="HD44" s="45">
        <f t="shared" si="92"/>
        <v>8.9644357865465252E-6</v>
      </c>
      <c r="HE44" s="45">
        <f t="shared" si="93"/>
        <v>-2.4366264610991152E-5</v>
      </c>
      <c r="HF44" s="45">
        <f t="shared" si="47"/>
        <v>1.7946702376549114E-5</v>
      </c>
      <c r="HG44" s="45">
        <f t="shared" si="48"/>
        <v>0</v>
      </c>
      <c r="HH44" s="45">
        <f t="shared" si="49"/>
        <v>0</v>
      </c>
      <c r="HI44" s="45">
        <f t="shared" si="50"/>
        <v>0</v>
      </c>
      <c r="HJ44" s="45">
        <f t="shared" si="51"/>
        <v>0</v>
      </c>
      <c r="HK44" s="45">
        <f t="shared" si="52"/>
        <v>1.2172255423231287E-5</v>
      </c>
      <c r="HL44" s="45">
        <f t="shared" si="53"/>
        <v>2.5362530887259287E-6</v>
      </c>
      <c r="HM44" s="45">
        <f t="shared" si="54"/>
        <v>3.402699142501212E-6</v>
      </c>
      <c r="HN44" s="45">
        <f t="shared" si="94"/>
        <v>0</v>
      </c>
      <c r="HO44" s="45">
        <f t="shared" si="95"/>
        <v>-5.9163433154135358E-5</v>
      </c>
      <c r="HP44" s="45">
        <f t="shared" si="96"/>
        <v>-1.0992280002365203E-6</v>
      </c>
      <c r="HQ44" s="45">
        <f t="shared" si="97"/>
        <v>3.835005517312651E-6</v>
      </c>
      <c r="HR44" s="45">
        <f t="shared" si="98"/>
        <v>0</v>
      </c>
      <c r="HS44" s="45">
        <f t="shared" si="99"/>
        <v>0</v>
      </c>
      <c r="HT44" s="45">
        <f t="shared" si="100"/>
        <v>0</v>
      </c>
      <c r="HU44" s="45">
        <f t="shared" si="101"/>
        <v>0</v>
      </c>
      <c r="HV44" s="45">
        <f t="shared" si="55"/>
        <v>5.999786650390626E-5</v>
      </c>
    </row>
    <row r="45" spans="1:230" x14ac:dyDescent="0.25">
      <c r="A45" s="22" t="s">
        <v>44</v>
      </c>
      <c r="B45" s="109">
        <v>360.28379753000002</v>
      </c>
      <c r="C45" s="109">
        <v>4.4852734620000003</v>
      </c>
      <c r="D45" s="109">
        <v>2166.6958542000002</v>
      </c>
      <c r="E45" s="109">
        <v>88.439548396999996</v>
      </c>
      <c r="F45" s="109">
        <v>81.218647946000004</v>
      </c>
      <c r="G45" s="109">
        <v>2.5498933244000002</v>
      </c>
      <c r="H45" s="109">
        <v>892.86684532000004</v>
      </c>
      <c r="I45" s="109">
        <v>3.3261269740000001</v>
      </c>
      <c r="J45" s="109">
        <v>4.0956905865</v>
      </c>
      <c r="K45" s="109">
        <v>1.7122500000000001E-5</v>
      </c>
      <c r="L45" s="109">
        <v>3.4517418242</v>
      </c>
      <c r="N45" s="109">
        <v>0.59767656979999995</v>
      </c>
      <c r="O45" s="109">
        <v>9.4133299999999995E-5</v>
      </c>
      <c r="Q45" s="109">
        <v>6.7866543999999997E-3</v>
      </c>
      <c r="S45" s="109">
        <v>4.7969089000000003E-6</v>
      </c>
      <c r="T45" s="109">
        <v>6.0811880000000004E-3</v>
      </c>
      <c r="W45" s="109">
        <v>6.3111562999999997E-3</v>
      </c>
      <c r="X45" s="109">
        <v>1.20812E-5</v>
      </c>
      <c r="Y45" s="109">
        <v>23.514453070999998</v>
      </c>
      <c r="AB45" s="109">
        <v>1.336105E-4</v>
      </c>
      <c r="AC45" s="109">
        <v>3.2521399999999997E-5</v>
      </c>
      <c r="AD45" s="109">
        <v>4.7317430100000002E-2</v>
      </c>
      <c r="AE45" s="109">
        <v>267.39466949000001</v>
      </c>
      <c r="AF45" s="109">
        <v>2.5275587499999998E-2</v>
      </c>
      <c r="AG45" s="109">
        <v>1.7972950000000001E-4</v>
      </c>
      <c r="AI45" s="109">
        <v>6.4270048999999999E-3</v>
      </c>
      <c r="AJ45" s="109">
        <v>2.3653620402</v>
      </c>
      <c r="AK45" s="109">
        <v>2.4100573600000001E-2</v>
      </c>
      <c r="AL45" s="109">
        <v>5.3817251E-3</v>
      </c>
      <c r="AM45" s="109">
        <v>2.5605479370999999</v>
      </c>
      <c r="AN45" s="109">
        <v>2.1366394000000002E-3</v>
      </c>
      <c r="AS45" s="109">
        <v>7.1214600000000001E-5</v>
      </c>
      <c r="AT45" s="109">
        <v>1.821812E-4</v>
      </c>
      <c r="AU45" s="109">
        <v>0.1053738151</v>
      </c>
      <c r="AW45" s="109">
        <v>0.2574851037</v>
      </c>
      <c r="AX45" s="109">
        <v>6.4844002380000001</v>
      </c>
      <c r="AY45" s="109">
        <v>7.8967263000000003E-3</v>
      </c>
      <c r="BD45" s="109">
        <v>5.5330688000000003E-7</v>
      </c>
      <c r="BF45" s="109" t="s">
        <v>44</v>
      </c>
      <c r="BG45" s="109">
        <v>2.37518189244091</v>
      </c>
      <c r="BH45" s="109">
        <v>4.7832474117351804</v>
      </c>
      <c r="BI45" s="109">
        <v>0</v>
      </c>
      <c r="BJ45" s="109">
        <v>4.0956799921398703</v>
      </c>
      <c r="BK45" s="109">
        <v>0</v>
      </c>
      <c r="BL45" s="109">
        <v>3.5147542101132698</v>
      </c>
      <c r="BM45" s="109">
        <v>3.3261187420032199</v>
      </c>
      <c r="BN45" s="109">
        <v>5.5071268720960997</v>
      </c>
      <c r="BO45" s="109">
        <v>1.13876342473254</v>
      </c>
      <c r="BP45" s="109">
        <v>7.0204450029486601E-6</v>
      </c>
      <c r="BQ45" s="109">
        <v>1.01015242756439E-5</v>
      </c>
      <c r="BR45" s="109">
        <v>3.4517524013111101</v>
      </c>
      <c r="BS45" s="109">
        <v>5.5337301469931401E-7</v>
      </c>
      <c r="BT45" s="109">
        <v>0</v>
      </c>
      <c r="BU45" s="109">
        <v>0</v>
      </c>
      <c r="BV45" s="109">
        <v>1.2078363531143101E-5</v>
      </c>
      <c r="BW45" s="109">
        <v>0.59767570254015701</v>
      </c>
      <c r="BX45" s="109">
        <v>2.25909758208082E-5</v>
      </c>
      <c r="BY45" s="109">
        <v>7.1539486433307094E-5</v>
      </c>
      <c r="BZ45" s="109">
        <v>0</v>
      </c>
      <c r="CA45" s="109">
        <v>0</v>
      </c>
      <c r="CB45" s="109">
        <v>2609.9510901997401</v>
      </c>
      <c r="CC45" s="109">
        <v>6.7886736929733101E-3</v>
      </c>
      <c r="CD45" s="109">
        <v>1.3910646450282899E-6</v>
      </c>
      <c r="CE45" s="109">
        <v>3.4056199121458098E-6</v>
      </c>
      <c r="CF45" s="109">
        <v>0</v>
      </c>
      <c r="CG45" s="109">
        <v>6.0810353950296299E-3</v>
      </c>
      <c r="CH45" s="109">
        <v>4.73156577001108E-2</v>
      </c>
      <c r="CI45" s="109">
        <v>0</v>
      </c>
      <c r="CJ45" s="109">
        <v>2.4105824380396299E-2</v>
      </c>
      <c r="CK45" s="109">
        <v>0</v>
      </c>
      <c r="CL45" s="109">
        <v>5.38088179368047E-3</v>
      </c>
      <c r="CM45" s="109">
        <v>360.28205056300499</v>
      </c>
      <c r="CN45" s="109">
        <v>0</v>
      </c>
      <c r="CO45" s="109">
        <v>6.3110032325269802E-3</v>
      </c>
      <c r="CP45" s="109">
        <v>17.734461543500998</v>
      </c>
      <c r="CQ45" s="109">
        <v>194.14013809361001</v>
      </c>
      <c r="CR45" s="109">
        <v>11.751041924110799</v>
      </c>
      <c r="CS45" s="109">
        <v>0.25748617219448</v>
      </c>
      <c r="CT45" s="109">
        <v>189.80157607995699</v>
      </c>
      <c r="CU45" s="109">
        <v>1.36650096318556</v>
      </c>
      <c r="CV45" s="109">
        <v>23.5148638917046</v>
      </c>
      <c r="CW45" s="109">
        <v>23.5148638917046</v>
      </c>
      <c r="CX45" s="109">
        <v>0</v>
      </c>
      <c r="CY45" s="109">
        <v>6.4844037945402597</v>
      </c>
      <c r="CZ45" s="109">
        <v>0</v>
      </c>
      <c r="DA45" s="109">
        <v>0</v>
      </c>
      <c r="DB45" s="109">
        <v>0</v>
      </c>
      <c r="DC45" s="109">
        <v>8.5542076931149698</v>
      </c>
      <c r="DD45" s="109">
        <v>1.4061071061552499</v>
      </c>
      <c r="DE45" s="109">
        <v>36.064125945655903</v>
      </c>
      <c r="DF45" s="109">
        <v>3.1203798415978898</v>
      </c>
      <c r="DG45" s="109">
        <v>3.4737315652264997E-5</v>
      </c>
      <c r="DH45" s="109">
        <v>9.8882287515776303E-5</v>
      </c>
      <c r="DI45" s="109">
        <v>1.0730721627892799E-5</v>
      </c>
      <c r="DJ45" s="109">
        <v>2.17855405457542E-5</v>
      </c>
      <c r="DK45" s="109">
        <v>267.72008769117701</v>
      </c>
      <c r="DL45" s="109">
        <v>0</v>
      </c>
      <c r="DM45" s="109">
        <v>2.5276701007302699E-2</v>
      </c>
      <c r="DN45" s="109">
        <v>4.4852538643165198</v>
      </c>
      <c r="DO45" s="109">
        <v>0</v>
      </c>
      <c r="DP45" s="109">
        <v>7.3688465968903304E-5</v>
      </c>
      <c r="DQ45" s="109">
        <v>1.06032021032093E-4</v>
      </c>
      <c r="DR45" s="109">
        <v>1404.5521233265499</v>
      </c>
      <c r="DS45" s="109">
        <v>1950.0206837723299</v>
      </c>
      <c r="DT45" s="109">
        <v>216.66814436570201</v>
      </c>
      <c r="DU45" s="109">
        <v>2166.6888281380302</v>
      </c>
      <c r="DV45" s="109">
        <v>9.7112239229898197E-3</v>
      </c>
      <c r="DW45" s="109">
        <v>25.217283212464899</v>
      </c>
      <c r="DX45" s="109">
        <v>2.1366682001763698E-3</v>
      </c>
      <c r="DY45" s="109">
        <v>0</v>
      </c>
      <c r="DZ45" s="109">
        <v>0</v>
      </c>
      <c r="EA45" s="109">
        <v>0</v>
      </c>
      <c r="EB45" s="109">
        <v>0</v>
      </c>
      <c r="EC45" s="109">
        <v>7.1221144091844604E-5</v>
      </c>
      <c r="ED45" s="109">
        <v>1.82179893122572E-4</v>
      </c>
      <c r="EE45" s="109">
        <v>0.105371090927645</v>
      </c>
      <c r="EF45" s="109">
        <v>0.65297168460677601</v>
      </c>
      <c r="EG45" s="109">
        <v>256.32623183848801</v>
      </c>
      <c r="EH45" s="109">
        <v>0.87174466978620802</v>
      </c>
      <c r="EI45" s="109">
        <v>2.2732516362153299</v>
      </c>
      <c r="EJ45" s="109">
        <v>5.5259983597612399</v>
      </c>
      <c r="EK45" s="109">
        <v>1.28827411964484</v>
      </c>
      <c r="EL45" s="109">
        <v>2.3760584665751702E-2</v>
      </c>
      <c r="EM45" s="109">
        <v>0</v>
      </c>
      <c r="EN45" s="109">
        <v>0.30405063366347601</v>
      </c>
      <c r="EO45" s="109">
        <v>88.445218180887593</v>
      </c>
      <c r="EP45" s="109">
        <v>81.224295378454798</v>
      </c>
      <c r="EQ45" s="109">
        <v>7.22092280243284</v>
      </c>
      <c r="ER45" s="109">
        <v>4.19491393706907E-4</v>
      </c>
      <c r="ES45" s="109">
        <v>1.28524611848739E-4</v>
      </c>
      <c r="ET45" s="109">
        <v>2.9921164669830298</v>
      </c>
      <c r="EU45" s="109">
        <v>4.8537112055423902E-4</v>
      </c>
      <c r="EV45" s="109">
        <v>14.7774004563567</v>
      </c>
      <c r="EW45" s="109">
        <v>3.67260495047868</v>
      </c>
      <c r="EX45" s="109">
        <v>1.9703282178387</v>
      </c>
      <c r="EY45" s="109">
        <v>36.932905213379698</v>
      </c>
      <c r="EZ45" s="109">
        <v>6.4207647558105398E-3</v>
      </c>
      <c r="FA45" s="109">
        <v>93.453368569823994</v>
      </c>
      <c r="FB45" s="109">
        <v>2.0283145762992101</v>
      </c>
      <c r="FC45" s="109">
        <v>7.8945872375535</v>
      </c>
      <c r="FD45" s="109">
        <v>1.49531840954161E-2</v>
      </c>
      <c r="FE45" s="109">
        <v>0</v>
      </c>
      <c r="FF45" s="109">
        <v>2.5498229569492401</v>
      </c>
      <c r="FG45" s="109">
        <v>192.846438452385</v>
      </c>
      <c r="FH45" s="109">
        <v>7.8959852097422092E-3</v>
      </c>
      <c r="FI45" s="109">
        <v>0</v>
      </c>
      <c r="FJ45" s="109">
        <v>1.0101882838594001</v>
      </c>
      <c r="FK45" s="109">
        <v>30.675560683034199</v>
      </c>
      <c r="FL45" s="109">
        <v>2.3653600078685701</v>
      </c>
      <c r="FM45" s="109">
        <v>0</v>
      </c>
      <c r="FN45" s="109">
        <v>0</v>
      </c>
      <c r="FO45" s="109">
        <v>36.283450926814297</v>
      </c>
      <c r="FP45" s="109">
        <v>892.748341517992</v>
      </c>
      <c r="FQ45" s="109">
        <v>2.5605453940762</v>
      </c>
      <c r="FR45" s="109">
        <v>22.555563999712199</v>
      </c>
      <c r="FT45" s="45">
        <f t="shared" si="56"/>
        <v>-4.8488636097582951E-6</v>
      </c>
      <c r="FU45" s="45">
        <f t="shared" si="57"/>
        <v>-4.3693397173018891E-6</v>
      </c>
      <c r="FV45" s="45">
        <f t="shared" si="58"/>
        <v>-3.2427541486220849E-6</v>
      </c>
      <c r="FW45" s="45">
        <f t="shared" si="59"/>
        <v>6.4109145629580964E-5</v>
      </c>
      <c r="FX45" s="45">
        <f t="shared" si="60"/>
        <v>6.9533692047524701E-5</v>
      </c>
      <c r="FY45" s="45">
        <f t="shared" si="61"/>
        <v>-2.7596233178348254E-5</v>
      </c>
      <c r="FZ45" s="45">
        <f t="shared" si="62"/>
        <v>-1.3272281598222438E-4</v>
      </c>
      <c r="GA45" s="45">
        <f t="shared" si="63"/>
        <v>-2.4749496470182303E-6</v>
      </c>
      <c r="GB45" s="45">
        <f t="shared" si="64"/>
        <v>-2.5867091045753795E-6</v>
      </c>
      <c r="GC45" s="45">
        <f t="shared" si="65"/>
        <v>-3.099555599012026E-5</v>
      </c>
      <c r="GD45" s="45">
        <f t="shared" si="66"/>
        <v>3.0642822229407679E-6</v>
      </c>
      <c r="GE45" s="45">
        <f t="shared" si="67"/>
        <v>0</v>
      </c>
      <c r="GF45" s="45">
        <f t="shared" si="68"/>
        <v>-1.4510521020267856E-6</v>
      </c>
      <c r="GG45" s="45">
        <f t="shared" si="69"/>
        <v>-3.014603636224577E-5</v>
      </c>
      <c r="GH45" s="45">
        <f t="shared" si="70"/>
        <v>0</v>
      </c>
      <c r="GI45" s="45">
        <f t="shared" si="71"/>
        <v>2.9753879515514271E-4</v>
      </c>
      <c r="GJ45" s="45">
        <f t="shared" si="72"/>
        <v>0</v>
      </c>
      <c r="GK45" s="45">
        <f t="shared" si="73"/>
        <v>-4.6768206479871765E-5</v>
      </c>
      <c r="GL45" s="45">
        <f t="shared" si="74"/>
        <v>-2.5094598353227223E-5</v>
      </c>
      <c r="GM45" s="45">
        <f t="shared" si="75"/>
        <v>0</v>
      </c>
      <c r="GN45" s="45">
        <f t="shared" si="76"/>
        <v>0</v>
      </c>
      <c r="GO45" s="45">
        <f t="shared" si="77"/>
        <v>-2.4253475233926853E-5</v>
      </c>
      <c r="GP45" s="45">
        <f t="shared" si="78"/>
        <v>-2.3478370169353798E-4</v>
      </c>
      <c r="GQ45" s="45">
        <f t="shared" si="79"/>
        <v>1.7470987029177043E-5</v>
      </c>
      <c r="GR45" s="45">
        <f t="shared" si="80"/>
        <v>0</v>
      </c>
      <c r="GS45" s="45">
        <f t="shared" si="81"/>
        <v>0</v>
      </c>
      <c r="GT45" s="45">
        <f t="shared" si="82"/>
        <v>6.8132130643243271E-5</v>
      </c>
      <c r="GU45" s="45">
        <f t="shared" si="83"/>
        <v>-1.5798293901848792E-4</v>
      </c>
      <c r="GV45" s="45">
        <f t="shared" si="84"/>
        <v>-3.7457653246518812E-5</v>
      </c>
      <c r="GW45" s="45">
        <f t="shared" si="85"/>
        <v>1.216995842877755E-3</v>
      </c>
      <c r="GX45" s="45">
        <f t="shared" si="86"/>
        <v>4.4054655611876503E-5</v>
      </c>
      <c r="GY45" s="45">
        <f t="shared" si="87"/>
        <v>-5.0147577352120634E-5</v>
      </c>
      <c r="GZ45" s="45">
        <f t="shared" si="88"/>
        <v>0</v>
      </c>
      <c r="HA45" s="45">
        <f t="shared" si="89"/>
        <v>-9.7092569346883333E-4</v>
      </c>
      <c r="HB45" s="45">
        <f t="shared" si="90"/>
        <v>-8.5920522747601989E-7</v>
      </c>
      <c r="HC45" s="45">
        <f t="shared" si="91"/>
        <v>2.1786951976520495E-4</v>
      </c>
      <c r="HD45" s="45">
        <f t="shared" si="92"/>
        <v>-1.5669814118339279E-4</v>
      </c>
      <c r="HE45" s="45">
        <f t="shared" si="93"/>
        <v>-9.9315609879331313E-7</v>
      </c>
      <c r="HF45" s="45">
        <f t="shared" si="47"/>
        <v>1.3479193714023896E-5</v>
      </c>
      <c r="HG45" s="45">
        <f t="shared" si="48"/>
        <v>0</v>
      </c>
      <c r="HH45" s="45">
        <f t="shared" si="49"/>
        <v>0</v>
      </c>
      <c r="HI45" s="45">
        <f t="shared" si="50"/>
        <v>0</v>
      </c>
      <c r="HJ45" s="45">
        <f t="shared" si="51"/>
        <v>0</v>
      </c>
      <c r="HK45" s="45">
        <f t="shared" si="52"/>
        <v>9.1892559174712292E-5</v>
      </c>
      <c r="HL45" s="45">
        <f t="shared" si="53"/>
        <v>-7.1735032374290584E-6</v>
      </c>
      <c r="HM45" s="45">
        <f t="shared" si="54"/>
        <v>-2.5852460143116585E-5</v>
      </c>
      <c r="HN45" s="45">
        <f t="shared" si="94"/>
        <v>0</v>
      </c>
      <c r="HO45" s="45">
        <f t="shared" si="95"/>
        <v>4.1497331870909905E-6</v>
      </c>
      <c r="HP45" s="45">
        <f t="shared" si="96"/>
        <v>5.4847636313199467E-7</v>
      </c>
      <c r="HQ45" s="45">
        <f t="shared" si="97"/>
        <v>-9.3847783199869512E-5</v>
      </c>
      <c r="HR45" s="45">
        <f t="shared" si="98"/>
        <v>0</v>
      </c>
      <c r="HS45" s="45">
        <f t="shared" si="99"/>
        <v>0</v>
      </c>
      <c r="HT45" s="45">
        <f t="shared" si="100"/>
        <v>0</v>
      </c>
      <c r="HU45" s="45">
        <f t="shared" si="101"/>
        <v>0</v>
      </c>
      <c r="HV45" s="45">
        <f t="shared" si="55"/>
        <v>1.1952625514792031E-4</v>
      </c>
    </row>
    <row r="46" spans="1:230" x14ac:dyDescent="0.25">
      <c r="A46" s="22" t="s">
        <v>45</v>
      </c>
      <c r="FT46" s="45">
        <f t="shared" si="56"/>
        <v>0</v>
      </c>
      <c r="FU46" s="45">
        <f t="shared" si="57"/>
        <v>0</v>
      </c>
      <c r="FV46" s="45">
        <f t="shared" si="58"/>
        <v>0</v>
      </c>
      <c r="FW46" s="45">
        <f t="shared" si="59"/>
        <v>0</v>
      </c>
      <c r="FX46" s="45">
        <f t="shared" si="60"/>
        <v>0</v>
      </c>
      <c r="FY46" s="45">
        <f t="shared" si="61"/>
        <v>0</v>
      </c>
      <c r="FZ46" s="45">
        <f t="shared" si="62"/>
        <v>0</v>
      </c>
      <c r="GA46" s="45">
        <f t="shared" si="63"/>
        <v>0</v>
      </c>
      <c r="GB46" s="45">
        <f t="shared" si="64"/>
        <v>0</v>
      </c>
      <c r="GC46" s="45">
        <f t="shared" si="65"/>
        <v>0</v>
      </c>
      <c r="GD46" s="45">
        <f t="shared" si="66"/>
        <v>0</v>
      </c>
      <c r="GE46" s="45">
        <f t="shared" si="67"/>
        <v>0</v>
      </c>
      <c r="GF46" s="45">
        <f t="shared" si="68"/>
        <v>0</v>
      </c>
      <c r="GG46" s="45">
        <f t="shared" si="69"/>
        <v>0</v>
      </c>
      <c r="GH46" s="45">
        <f t="shared" si="70"/>
        <v>0</v>
      </c>
      <c r="GI46" s="45">
        <f t="shared" si="71"/>
        <v>0</v>
      </c>
      <c r="GJ46" s="45">
        <f t="shared" si="72"/>
        <v>0</v>
      </c>
      <c r="GK46" s="45">
        <f t="shared" si="73"/>
        <v>0</v>
      </c>
      <c r="GL46" s="45">
        <f t="shared" si="74"/>
        <v>0</v>
      </c>
      <c r="GM46" s="45">
        <f t="shared" si="75"/>
        <v>0</v>
      </c>
      <c r="GN46" s="45">
        <f t="shared" si="76"/>
        <v>0</v>
      </c>
      <c r="GO46" s="45">
        <f t="shared" si="77"/>
        <v>0</v>
      </c>
      <c r="GP46" s="45">
        <f t="shared" si="78"/>
        <v>0</v>
      </c>
      <c r="GQ46" s="45">
        <f t="shared" si="79"/>
        <v>0</v>
      </c>
      <c r="GR46" s="45">
        <f t="shared" si="80"/>
        <v>0</v>
      </c>
      <c r="GS46" s="45">
        <f t="shared" si="81"/>
        <v>0</v>
      </c>
      <c r="GT46" s="45">
        <f t="shared" si="82"/>
        <v>0</v>
      </c>
      <c r="GU46" s="45">
        <f t="shared" si="83"/>
        <v>0</v>
      </c>
      <c r="GV46" s="45">
        <f t="shared" si="84"/>
        <v>0</v>
      </c>
      <c r="GW46" s="45">
        <f t="shared" si="85"/>
        <v>0</v>
      </c>
      <c r="GX46" s="45">
        <f t="shared" si="86"/>
        <v>0</v>
      </c>
      <c r="GY46" s="45">
        <f t="shared" si="87"/>
        <v>0</v>
      </c>
      <c r="GZ46" s="45">
        <f t="shared" si="88"/>
        <v>0</v>
      </c>
      <c r="HA46" s="45">
        <f t="shared" si="89"/>
        <v>0</v>
      </c>
      <c r="HB46" s="45">
        <f t="shared" si="90"/>
        <v>0</v>
      </c>
      <c r="HC46" s="45">
        <f t="shared" si="91"/>
        <v>0</v>
      </c>
      <c r="HD46" s="45">
        <f t="shared" si="92"/>
        <v>0</v>
      </c>
      <c r="HE46" s="45">
        <f t="shared" si="93"/>
        <v>0</v>
      </c>
      <c r="HF46" s="45">
        <f t="shared" si="47"/>
        <v>0</v>
      </c>
      <c r="HG46" s="45">
        <f t="shared" si="48"/>
        <v>0</v>
      </c>
      <c r="HH46" s="45">
        <f t="shared" si="49"/>
        <v>0</v>
      </c>
      <c r="HI46" s="45">
        <f t="shared" si="50"/>
        <v>0</v>
      </c>
      <c r="HJ46" s="45">
        <f t="shared" si="51"/>
        <v>0</v>
      </c>
      <c r="HK46" s="45">
        <f t="shared" si="52"/>
        <v>0</v>
      </c>
      <c r="HL46" s="45">
        <f t="shared" si="53"/>
        <v>0</v>
      </c>
      <c r="HM46" s="45">
        <f t="shared" si="54"/>
        <v>0</v>
      </c>
      <c r="HN46" s="45">
        <f t="shared" si="94"/>
        <v>0</v>
      </c>
      <c r="HO46" s="45">
        <f t="shared" si="95"/>
        <v>0</v>
      </c>
      <c r="HP46" s="45">
        <f t="shared" si="96"/>
        <v>0</v>
      </c>
      <c r="HQ46" s="45">
        <f t="shared" si="97"/>
        <v>0</v>
      </c>
      <c r="HR46" s="45">
        <f t="shared" si="98"/>
        <v>0</v>
      </c>
      <c r="HS46" s="45">
        <f t="shared" si="99"/>
        <v>0</v>
      </c>
      <c r="HT46" s="45">
        <f t="shared" si="100"/>
        <v>0</v>
      </c>
      <c r="HU46" s="45">
        <f t="shared" si="101"/>
        <v>0</v>
      </c>
      <c r="HV46" s="45">
        <f t="shared" si="55"/>
        <v>0</v>
      </c>
    </row>
    <row r="47" spans="1:230" x14ac:dyDescent="0.25">
      <c r="A47" s="22" t="s">
        <v>46</v>
      </c>
      <c r="B47" s="109">
        <v>652.75694782000005</v>
      </c>
      <c r="C47" s="109">
        <v>2.4038400000000001E-2</v>
      </c>
      <c r="D47" s="109">
        <v>1966.8238911999999</v>
      </c>
      <c r="E47" s="109">
        <v>46.580077924999998</v>
      </c>
      <c r="F47" s="109">
        <v>46.573024461999999</v>
      </c>
      <c r="G47" s="109">
        <v>4.0899372858999996</v>
      </c>
      <c r="H47" s="109">
        <v>191.02344886</v>
      </c>
      <c r="I47" s="109">
        <v>3.7655019211999998</v>
      </c>
      <c r="J47" s="109">
        <v>4.4278234003000003</v>
      </c>
      <c r="K47" s="109">
        <v>3.8056195E-6</v>
      </c>
      <c r="L47" s="109">
        <v>0.90003700929999997</v>
      </c>
      <c r="N47" s="109">
        <v>0.34479779150000001</v>
      </c>
      <c r="O47" s="109">
        <v>2.09219E-5</v>
      </c>
      <c r="Q47" s="109">
        <v>1.9595860999999999E-2</v>
      </c>
      <c r="S47" s="109">
        <v>1.0661517E-6</v>
      </c>
      <c r="T47" s="109">
        <v>1.75588897E-2</v>
      </c>
      <c r="W47" s="109">
        <v>1.8222902900000001E-2</v>
      </c>
      <c r="Y47" s="109">
        <v>44.016462797000003</v>
      </c>
      <c r="AB47" s="109">
        <v>1.5719700000000001E-5</v>
      </c>
      <c r="AC47" s="109">
        <v>7.2281472000000004E-6</v>
      </c>
      <c r="AD47" s="109">
        <v>9.7676195899999999E-2</v>
      </c>
      <c r="AE47" s="109">
        <v>1.0658684838000001</v>
      </c>
      <c r="AF47" s="109">
        <v>4.3582822100000002E-2</v>
      </c>
      <c r="AG47" s="109">
        <v>3.9946400000000001E-5</v>
      </c>
      <c r="AI47" s="109">
        <v>1.8557404900000001E-2</v>
      </c>
      <c r="AJ47" s="109">
        <v>0.67055941409999997</v>
      </c>
      <c r="AK47" s="109">
        <v>2.75841083E-2</v>
      </c>
      <c r="AL47" s="109">
        <v>1.04777216E-2</v>
      </c>
      <c r="AM47" s="109">
        <v>0.23497071210000001</v>
      </c>
      <c r="AN47" s="109">
        <v>9.5471659999999997E-4</v>
      </c>
      <c r="AS47" s="109">
        <v>6.0336500000000001E-5</v>
      </c>
      <c r="AT47" s="109">
        <v>1.205401E-4</v>
      </c>
      <c r="AU47" s="109">
        <v>6.9857914E-3</v>
      </c>
      <c r="AW47" s="109">
        <v>0.10595602699999999</v>
      </c>
      <c r="AX47" s="109">
        <v>0.33927931220000002</v>
      </c>
      <c r="AY47" s="109">
        <v>2.2801094899999999E-2</v>
      </c>
      <c r="BD47" s="109">
        <v>6.3125398000000003E-7</v>
      </c>
      <c r="BF47" s="109" t="s">
        <v>46</v>
      </c>
      <c r="BG47" s="109">
        <v>1.8524647085214001E-2</v>
      </c>
      <c r="BH47" s="109">
        <v>12.7308666138438</v>
      </c>
      <c r="BI47" s="109">
        <v>0</v>
      </c>
      <c r="BJ47" s="109">
        <v>4.42779008977615</v>
      </c>
      <c r="BK47" s="109">
        <v>0</v>
      </c>
      <c r="BL47" s="109">
        <v>3.7669847640721299</v>
      </c>
      <c r="BM47" s="109">
        <v>3.76551364901071</v>
      </c>
      <c r="BN47" s="109">
        <v>0.154004295458017</v>
      </c>
      <c r="BO47" s="109">
        <v>8.8796843201772099E-3</v>
      </c>
      <c r="BP47" s="109">
        <v>1.5602407447213101E-6</v>
      </c>
      <c r="BQ47" s="109">
        <v>2.2452988089529602E-6</v>
      </c>
      <c r="BR47" s="109">
        <v>0.900031262320801</v>
      </c>
      <c r="BS47" s="109">
        <v>6.3122694333129597E-7</v>
      </c>
      <c r="BT47" s="109">
        <v>0</v>
      </c>
      <c r="BU47" s="109">
        <v>0</v>
      </c>
      <c r="BV47" s="109">
        <v>0</v>
      </c>
      <c r="BW47" s="109">
        <v>0.34480414081310901</v>
      </c>
      <c r="BX47" s="109">
        <v>5.0212194866537697E-6</v>
      </c>
      <c r="BY47" s="109">
        <v>1.5899913468586899E-5</v>
      </c>
      <c r="BZ47" s="109">
        <v>0</v>
      </c>
      <c r="CA47" s="109">
        <v>0</v>
      </c>
      <c r="CB47" s="109">
        <v>2372.32515792919</v>
      </c>
      <c r="CC47" s="109">
        <v>1.9597047923235002E-2</v>
      </c>
      <c r="CD47" s="109">
        <v>3.0917755474352E-7</v>
      </c>
      <c r="CE47" s="109">
        <v>7.5691015614235003E-7</v>
      </c>
      <c r="CF47" s="109">
        <v>0</v>
      </c>
      <c r="CG47" s="109">
        <v>1.7557481687593999E-2</v>
      </c>
      <c r="CH47" s="109">
        <v>9.7677184313784596E-2</v>
      </c>
      <c r="CI47" s="109">
        <v>0</v>
      </c>
      <c r="CJ47" s="109">
        <v>2.7583450633955401E-2</v>
      </c>
      <c r="CK47" s="109">
        <v>0</v>
      </c>
      <c r="CL47" s="109">
        <v>1.04765976080082E-2</v>
      </c>
      <c r="CM47" s="109">
        <v>652.75639703478305</v>
      </c>
      <c r="CN47" s="109">
        <v>0</v>
      </c>
      <c r="CO47" s="109">
        <v>1.8221766107243801E-2</v>
      </c>
      <c r="CP47" s="109">
        <v>13.6422821877619</v>
      </c>
      <c r="CQ47" s="109">
        <v>130.60352747042299</v>
      </c>
      <c r="CR47" s="109">
        <v>6.0302395868779897</v>
      </c>
      <c r="CS47" s="109">
        <v>0.10595603105073299</v>
      </c>
      <c r="CT47" s="109">
        <v>3.4510915850019398E-2</v>
      </c>
      <c r="CU47" s="109">
        <v>1.0657028541587499E-2</v>
      </c>
      <c r="CV47" s="109">
        <v>44.016150773749402</v>
      </c>
      <c r="CW47" s="109">
        <v>44.016150773749402</v>
      </c>
      <c r="CX47" s="109">
        <v>0</v>
      </c>
      <c r="CY47" s="109">
        <v>0.33927800121732399</v>
      </c>
      <c r="CZ47" s="109">
        <v>0</v>
      </c>
      <c r="DA47" s="109">
        <v>0</v>
      </c>
      <c r="DB47" s="109">
        <v>0</v>
      </c>
      <c r="DC47" s="109">
        <v>4.8835198423695099</v>
      </c>
      <c r="DD47" s="109">
        <v>1.01486021721038E-2</v>
      </c>
      <c r="DE47" s="109">
        <v>2.4675657092084902</v>
      </c>
      <c r="DF47" s="109">
        <v>0.55264837846944403</v>
      </c>
      <c r="DG47" s="109">
        <v>4.08729840109788E-6</v>
      </c>
      <c r="DH47" s="109">
        <v>1.1632179764877E-5</v>
      </c>
      <c r="DI47" s="109">
        <v>2.3853425706994598E-6</v>
      </c>
      <c r="DJ47" s="109">
        <v>4.84272072399786E-6</v>
      </c>
      <c r="DK47" s="109">
        <v>1.0684100291382499</v>
      </c>
      <c r="DL47" s="109">
        <v>0</v>
      </c>
      <c r="DM47" s="109">
        <v>4.35824810526695E-2</v>
      </c>
      <c r="DN47" s="109">
        <v>2.4038487408852699E-2</v>
      </c>
      <c r="DO47" s="109">
        <v>0</v>
      </c>
      <c r="DP47" s="109">
        <v>1.6377872209086401E-5</v>
      </c>
      <c r="DQ47" s="109">
        <v>2.3568694367741801E-5</v>
      </c>
      <c r="DR47" s="109">
        <v>384.21748265238</v>
      </c>
      <c r="DS47" s="109">
        <v>1770.1400875300999</v>
      </c>
      <c r="DT47" s="109">
        <v>196.68219743426101</v>
      </c>
      <c r="DU47" s="109">
        <v>1966.8222849643601</v>
      </c>
      <c r="DV47" s="109">
        <v>7.5728621284523005E-5</v>
      </c>
      <c r="DW47" s="109">
        <v>16.404241003973699</v>
      </c>
      <c r="DX47" s="109">
        <v>9.5457997390277504E-4</v>
      </c>
      <c r="DY47" s="109">
        <v>0</v>
      </c>
      <c r="DZ47" s="109">
        <v>0</v>
      </c>
      <c r="EA47" s="109">
        <v>0</v>
      </c>
      <c r="EB47" s="109">
        <v>0</v>
      </c>
      <c r="EC47" s="109">
        <v>6.0336688713575502E-5</v>
      </c>
      <c r="ED47" s="109">
        <v>1.20529725060097E-4</v>
      </c>
      <c r="EE47" s="109">
        <v>6.9861966466714604E-3</v>
      </c>
      <c r="EF47" s="109">
        <v>0.22066763847947199</v>
      </c>
      <c r="EG47" s="109">
        <v>50.192051491935999</v>
      </c>
      <c r="EH47" s="109">
        <v>0.29917967449858501</v>
      </c>
      <c r="EI47" s="109">
        <v>0.79316494055787801</v>
      </c>
      <c r="EJ47" s="109">
        <v>2.0600318756372702</v>
      </c>
      <c r="EK47" s="109">
        <v>0.44228817559814099</v>
      </c>
      <c r="EL47" s="109">
        <v>0.35194906276007398</v>
      </c>
      <c r="EM47" s="109">
        <v>0</v>
      </c>
      <c r="EN47" s="109">
        <v>0.103843810750541</v>
      </c>
      <c r="EO47" s="109">
        <v>46.582003288423998</v>
      </c>
      <c r="EP47" s="109">
        <v>46.574949814546002</v>
      </c>
      <c r="EQ47" s="109">
        <v>7.0534738779852099E-3</v>
      </c>
      <c r="ER47" s="109">
        <v>0</v>
      </c>
      <c r="ES47" s="109">
        <v>1.53768939080782E-4</v>
      </c>
      <c r="ET47" s="109">
        <v>14.3580240625671</v>
      </c>
      <c r="EU47" s="109">
        <v>0</v>
      </c>
      <c r="EV47" s="109">
        <v>5.5172337668722404</v>
      </c>
      <c r="EW47" s="109">
        <v>1.2598050879279299</v>
      </c>
      <c r="EX47" s="109">
        <v>0.71949216987670706</v>
      </c>
      <c r="EY47" s="109">
        <v>13.7904821500575</v>
      </c>
      <c r="EZ47" s="109">
        <v>1.8543677370106398E-2</v>
      </c>
      <c r="FA47" s="109">
        <v>27.565107331578801</v>
      </c>
      <c r="FB47" s="109">
        <v>0.68916908870869897</v>
      </c>
      <c r="FC47" s="109">
        <v>5.9667935332925301</v>
      </c>
      <c r="FD47" s="109">
        <v>2.6710080222060498E-3</v>
      </c>
      <c r="FE47" s="109">
        <v>0</v>
      </c>
      <c r="FF47" s="109">
        <v>4.0899417904837403</v>
      </c>
      <c r="FG47" s="109">
        <v>16.8535740889719</v>
      </c>
      <c r="FH47" s="109">
        <v>2.2801265362081501E-2</v>
      </c>
      <c r="FI47" s="109">
        <v>0</v>
      </c>
      <c r="FJ47" s="109">
        <v>7.8766088691943105E-3</v>
      </c>
      <c r="FK47" s="109">
        <v>26.338517501532099</v>
      </c>
      <c r="FL47" s="109">
        <v>0.67056142316073497</v>
      </c>
      <c r="FM47" s="109">
        <v>0</v>
      </c>
      <c r="FN47" s="109">
        <v>0</v>
      </c>
      <c r="FO47" s="109">
        <v>5.9651758209725196</v>
      </c>
      <c r="FP47" s="109">
        <v>191.02351221636101</v>
      </c>
      <c r="FQ47" s="109">
        <v>0.234969841295642</v>
      </c>
      <c r="FR47" s="109">
        <v>9.3153898006908804</v>
      </c>
      <c r="FT47" s="45">
        <f t="shared" si="56"/>
        <v>-8.4378300198978398E-7</v>
      </c>
      <c r="FU47" s="45">
        <f t="shared" si="57"/>
        <v>3.6362175809344521E-6</v>
      </c>
      <c r="FV47" s="45">
        <f t="shared" si="58"/>
        <v>-8.1666469838506097E-7</v>
      </c>
      <c r="FW47" s="45">
        <f t="shared" si="59"/>
        <v>4.1334482675195773E-5</v>
      </c>
      <c r="FX47" s="45">
        <f t="shared" si="60"/>
        <v>4.1340509194844134E-5</v>
      </c>
      <c r="FY47" s="45">
        <f t="shared" si="61"/>
        <v>1.1013821058363598E-6</v>
      </c>
      <c r="FZ47" s="45">
        <f t="shared" si="62"/>
        <v>3.3166797787888469E-7</v>
      </c>
      <c r="GA47" s="45">
        <f t="shared" si="63"/>
        <v>3.1145411569434611E-6</v>
      </c>
      <c r="GB47" s="45">
        <f t="shared" si="64"/>
        <v>-7.5230018993313271E-6</v>
      </c>
      <c r="GC47" s="45">
        <f t="shared" si="65"/>
        <v>-2.1007440636036018E-5</v>
      </c>
      <c r="GD47" s="45">
        <f t="shared" si="66"/>
        <v>-6.3852698717828424E-6</v>
      </c>
      <c r="GE47" s="45">
        <f t="shared" si="67"/>
        <v>0</v>
      </c>
      <c r="GF47" s="45">
        <f t="shared" si="68"/>
        <v>1.8414599123091474E-5</v>
      </c>
      <c r="GG47" s="45">
        <f t="shared" si="69"/>
        <v>-3.6662289721928579E-5</v>
      </c>
      <c r="GH47" s="45">
        <f t="shared" si="70"/>
        <v>0</v>
      </c>
      <c r="GI47" s="45">
        <f t="shared" si="71"/>
        <v>6.0570098706179811E-5</v>
      </c>
      <c r="GJ47" s="45">
        <f t="shared" si="72"/>
        <v>0</v>
      </c>
      <c r="GK47" s="45">
        <f t="shared" si="73"/>
        <v>-6.0018770433882097E-5</v>
      </c>
      <c r="GL47" s="45">
        <f t="shared" si="74"/>
        <v>-8.0188009040297752E-5</v>
      </c>
      <c r="GM47" s="45">
        <f t="shared" si="75"/>
        <v>0</v>
      </c>
      <c r="GN47" s="45">
        <f t="shared" si="76"/>
        <v>0</v>
      </c>
      <c r="GO47" s="45">
        <f t="shared" si="77"/>
        <v>-6.2382638070236716E-5</v>
      </c>
      <c r="GP47" s="45">
        <f t="shared" si="78"/>
        <v>0</v>
      </c>
      <c r="GQ47" s="45">
        <f t="shared" si="79"/>
        <v>-7.088785212925203E-6</v>
      </c>
      <c r="GR47" s="45">
        <f t="shared" si="80"/>
        <v>0</v>
      </c>
      <c r="GS47" s="45">
        <f t="shared" si="81"/>
        <v>0</v>
      </c>
      <c r="GT47" s="45">
        <f t="shared" si="82"/>
        <v>-1.4111848516263766E-5</v>
      </c>
      <c r="GU47" s="45">
        <f t="shared" si="83"/>
        <v>-1.1608134195308738E-5</v>
      </c>
      <c r="GV47" s="45">
        <f t="shared" si="84"/>
        <v>1.01192903295412E-5</v>
      </c>
      <c r="GW47" s="45">
        <f t="shared" si="85"/>
        <v>2.3844830547843573E-3</v>
      </c>
      <c r="GX47" s="45">
        <f t="shared" si="86"/>
        <v>-7.8252695458551732E-6</v>
      </c>
      <c r="GY47" s="45">
        <f t="shared" si="87"/>
        <v>4.1700085165264147E-6</v>
      </c>
      <c r="GZ47" s="45">
        <f t="shared" si="88"/>
        <v>0</v>
      </c>
      <c r="HA47" s="45">
        <f t="shared" si="89"/>
        <v>-7.3973327453790642E-4</v>
      </c>
      <c r="HB47" s="45">
        <f t="shared" si="90"/>
        <v>2.9960965318697557E-6</v>
      </c>
      <c r="HC47" s="45">
        <f t="shared" si="91"/>
        <v>-2.3842207891819929E-5</v>
      </c>
      <c r="HD47" s="45">
        <f t="shared" si="92"/>
        <v>-1.0727446621600547E-4</v>
      </c>
      <c r="HE47" s="45">
        <f t="shared" si="93"/>
        <v>-3.7060123375724769E-6</v>
      </c>
      <c r="HF47" s="45">
        <f t="shared" si="47"/>
        <v>-1.4310644355081676E-4</v>
      </c>
      <c r="HG47" s="45">
        <f t="shared" si="48"/>
        <v>0</v>
      </c>
      <c r="HH47" s="45">
        <f t="shared" si="49"/>
        <v>0</v>
      </c>
      <c r="HI47" s="45">
        <f t="shared" si="50"/>
        <v>0</v>
      </c>
      <c r="HJ47" s="45">
        <f t="shared" si="51"/>
        <v>0</v>
      </c>
      <c r="HK47" s="45">
        <f t="shared" si="52"/>
        <v>3.1276851574239908E-6</v>
      </c>
      <c r="HL47" s="45">
        <f t="shared" si="53"/>
        <v>-8.6070443802515226E-5</v>
      </c>
      <c r="HM47" s="45">
        <f t="shared" si="54"/>
        <v>5.8010130600287389E-5</v>
      </c>
      <c r="HN47" s="45">
        <f t="shared" si="94"/>
        <v>0</v>
      </c>
      <c r="HO47" s="45">
        <f t="shared" si="95"/>
        <v>3.8230321707211887E-8</v>
      </c>
      <c r="HP47" s="45">
        <f t="shared" si="96"/>
        <v>-3.8640218512805902E-6</v>
      </c>
      <c r="HQ47" s="45">
        <f t="shared" si="97"/>
        <v>7.4760480691766918E-6</v>
      </c>
      <c r="HR47" s="45">
        <f t="shared" si="98"/>
        <v>0</v>
      </c>
      <c r="HS47" s="45">
        <f t="shared" si="99"/>
        <v>0</v>
      </c>
      <c r="HT47" s="45">
        <f t="shared" si="100"/>
        <v>0</v>
      </c>
      <c r="HU47" s="45">
        <f t="shared" si="101"/>
        <v>0</v>
      </c>
      <c r="HV47" s="45">
        <f t="shared" si="55"/>
        <v>-4.283009622221983E-5</v>
      </c>
    </row>
    <row r="48" spans="1:230" x14ac:dyDescent="0.25">
      <c r="A48" s="22" t="s">
        <v>47</v>
      </c>
      <c r="B48" s="109">
        <v>617.74</v>
      </c>
      <c r="D48" s="109">
        <v>802.88</v>
      </c>
      <c r="E48" s="109">
        <v>22.791399999999999</v>
      </c>
      <c r="F48" s="109">
        <v>22.791399999999999</v>
      </c>
      <c r="G48" s="109">
        <v>19.001200000000001</v>
      </c>
      <c r="H48" s="109">
        <v>47.95</v>
      </c>
      <c r="I48" s="109">
        <v>1.895792819</v>
      </c>
      <c r="J48" s="109">
        <v>1.3366276530000001</v>
      </c>
      <c r="L48" s="109">
        <v>0.42036316600000001</v>
      </c>
      <c r="N48" s="109">
        <v>3.7930556999999997E-2</v>
      </c>
      <c r="Q48" s="109">
        <v>2.1430500000000001E-3</v>
      </c>
      <c r="T48" s="109">
        <v>1.9202819999999999E-3</v>
      </c>
      <c r="W48" s="109">
        <v>1.9929000000000001E-3</v>
      </c>
      <c r="Y48" s="109">
        <v>17.853750562999998</v>
      </c>
      <c r="AD48" s="109">
        <v>6.7270740000000004E-3</v>
      </c>
      <c r="AE48" s="109">
        <v>0.115705128</v>
      </c>
      <c r="AF48" s="109">
        <v>1.9776180000000001E-2</v>
      </c>
      <c r="AI48" s="109">
        <v>2.029482E-3</v>
      </c>
      <c r="AJ48" s="109">
        <v>1.713358852</v>
      </c>
      <c r="AK48" s="109">
        <v>3.0403380000000001E-3</v>
      </c>
      <c r="AL48" s="109">
        <v>1.123668E-3</v>
      </c>
      <c r="AM48" s="109">
        <v>0.80618636899999996</v>
      </c>
      <c r="AN48" s="109">
        <v>1.466828E-4</v>
      </c>
      <c r="AS48" s="109">
        <v>1.07272E-5</v>
      </c>
      <c r="AT48" s="109">
        <v>2.05216E-5</v>
      </c>
      <c r="AU48" s="109">
        <v>8.5024720000000001E-4</v>
      </c>
      <c r="AW48" s="109">
        <v>0.354933157</v>
      </c>
      <c r="AX48" s="109">
        <v>2.0247318E-2</v>
      </c>
      <c r="AY48" s="109">
        <v>2.4935819999999998E-3</v>
      </c>
      <c r="BD48" s="109">
        <v>1.166E-7</v>
      </c>
      <c r="BF48" s="109" t="s">
        <v>47</v>
      </c>
      <c r="BG48" s="109">
        <v>1.71522720305118E-3</v>
      </c>
      <c r="BH48" s="109">
        <v>3.45374737567306E-3</v>
      </c>
      <c r="BI48" s="109">
        <v>0</v>
      </c>
      <c r="BJ48" s="109">
        <v>1.3366142207082099</v>
      </c>
      <c r="BK48" s="109">
        <v>0</v>
      </c>
      <c r="BL48" s="109">
        <v>1.89585497949218</v>
      </c>
      <c r="BM48" s="109">
        <v>1.8957185025527501</v>
      </c>
      <c r="BN48" s="109">
        <v>3.3230001465384497E-2</v>
      </c>
      <c r="BO48" s="109">
        <v>8.2219299260900098E-4</v>
      </c>
      <c r="BP48" s="109">
        <v>0</v>
      </c>
      <c r="BQ48" s="109">
        <v>0</v>
      </c>
      <c r="BR48" s="109">
        <v>0.420355984428952</v>
      </c>
      <c r="BS48" s="109">
        <v>1.16593085192105E-7</v>
      </c>
      <c r="BT48" s="109">
        <v>0</v>
      </c>
      <c r="BU48" s="109">
        <v>0</v>
      </c>
      <c r="BV48" s="109">
        <v>0</v>
      </c>
      <c r="BW48" s="109">
        <v>3.7928854962019802E-2</v>
      </c>
      <c r="BX48" s="109">
        <v>0</v>
      </c>
      <c r="BY48" s="109">
        <v>0</v>
      </c>
      <c r="BZ48" s="109">
        <v>0</v>
      </c>
      <c r="CA48" s="109">
        <v>0</v>
      </c>
      <c r="CB48" s="109">
        <v>486.49049818041601</v>
      </c>
      <c r="CC48" s="109">
        <v>2.1431344288981801E-3</v>
      </c>
      <c r="CD48" s="109">
        <v>0</v>
      </c>
      <c r="CE48" s="109">
        <v>0</v>
      </c>
      <c r="CF48" s="109">
        <v>0</v>
      </c>
      <c r="CG48" s="109">
        <v>1.9203060112766401E-3</v>
      </c>
      <c r="CH48" s="109">
        <v>6.7282425365829297E-3</v>
      </c>
      <c r="CI48" s="109">
        <v>0</v>
      </c>
      <c r="CJ48" s="109">
        <v>3.04040583475256E-3</v>
      </c>
      <c r="CK48" s="109">
        <v>0</v>
      </c>
      <c r="CL48" s="109">
        <v>1.1237957252379601E-3</v>
      </c>
      <c r="CM48" s="109">
        <v>617.73263605549005</v>
      </c>
      <c r="CN48" s="109">
        <v>0</v>
      </c>
      <c r="CO48" s="109">
        <v>1.99308938309163E-3</v>
      </c>
      <c r="CP48" s="109">
        <v>1.53480541679839</v>
      </c>
      <c r="CQ48" s="109">
        <v>33.961410679510202</v>
      </c>
      <c r="CR48" s="109">
        <v>0.778177683632996</v>
      </c>
      <c r="CS48" s="109">
        <v>0.35487505394103702</v>
      </c>
      <c r="CT48" s="109">
        <v>3.1954894959683199E-3</v>
      </c>
      <c r="CU48" s="109">
        <v>9.8681676973274798E-4</v>
      </c>
      <c r="CV48" s="109">
        <v>17.850030979222499</v>
      </c>
      <c r="CW48" s="109">
        <v>17.850030979222499</v>
      </c>
      <c r="CX48" s="109">
        <v>0</v>
      </c>
      <c r="CY48" s="109">
        <v>2.0248420112766199E-2</v>
      </c>
      <c r="CZ48" s="109">
        <v>0</v>
      </c>
      <c r="DA48" s="109">
        <v>0</v>
      </c>
      <c r="DB48" s="109">
        <v>0</v>
      </c>
      <c r="DC48" s="109">
        <v>0.76004683619327995</v>
      </c>
      <c r="DD48" s="109">
        <v>9.3976659055209895E-4</v>
      </c>
      <c r="DE48" s="109">
        <v>2.60354322848152E-2</v>
      </c>
      <c r="DF48" s="109">
        <v>2.2530134316594598E-3</v>
      </c>
      <c r="DG48" s="109">
        <v>0</v>
      </c>
      <c r="DH48" s="109">
        <v>0</v>
      </c>
      <c r="DI48" s="109">
        <v>0</v>
      </c>
      <c r="DJ48" s="109">
        <v>0</v>
      </c>
      <c r="DK48" s="109">
        <v>0.11593973954143801</v>
      </c>
      <c r="DL48" s="109">
        <v>0</v>
      </c>
      <c r="DM48" s="109">
        <v>1.9773044591684701E-2</v>
      </c>
      <c r="DN48" s="109">
        <v>0</v>
      </c>
      <c r="DO48" s="109">
        <v>0</v>
      </c>
      <c r="DP48" s="109">
        <v>0</v>
      </c>
      <c r="DQ48" s="109">
        <v>0</v>
      </c>
      <c r="DR48" s="109">
        <v>102.21092335080399</v>
      </c>
      <c r="DS48" s="109">
        <v>722.55363186119598</v>
      </c>
      <c r="DT48" s="109">
        <v>80.282661618082301</v>
      </c>
      <c r="DU48" s="109">
        <v>802.83629347927899</v>
      </c>
      <c r="DV48" s="109">
        <v>7.0135487193902197E-6</v>
      </c>
      <c r="DW48" s="109">
        <v>2.9263374916913301</v>
      </c>
      <c r="DX48" s="109">
        <v>1.4667839139756499E-4</v>
      </c>
      <c r="DY48" s="109">
        <v>0</v>
      </c>
      <c r="DZ48" s="109">
        <v>0</v>
      </c>
      <c r="EA48" s="109">
        <v>0</v>
      </c>
      <c r="EB48" s="109">
        <v>0</v>
      </c>
      <c r="EC48" s="109">
        <v>1.07264780612554E-5</v>
      </c>
      <c r="ED48" s="109">
        <v>2.0519132922171199E-5</v>
      </c>
      <c r="EE48" s="109">
        <v>8.5026128077514602E-4</v>
      </c>
      <c r="EF48" s="109">
        <v>0.182388518328676</v>
      </c>
      <c r="EG48" s="109">
        <v>7.0439569837629703</v>
      </c>
      <c r="EH48" s="109">
        <v>0.24607692036354301</v>
      </c>
      <c r="EI48" s="109">
        <v>0.64481088421876398</v>
      </c>
      <c r="EJ48" s="109">
        <v>1.55849095829406</v>
      </c>
      <c r="EK48" s="109">
        <v>0.36456041601216999</v>
      </c>
      <c r="EL48" s="109">
        <v>0</v>
      </c>
      <c r="EM48" s="109">
        <v>0</v>
      </c>
      <c r="EN48" s="109">
        <v>8.5830932940910404E-2</v>
      </c>
      <c r="EO48" s="109">
        <v>22.7865802200212</v>
      </c>
      <c r="EP48" s="109">
        <v>22.7865802200212</v>
      </c>
      <c r="EQ48" s="109">
        <v>0</v>
      </c>
      <c r="ER48" s="109">
        <v>0</v>
      </c>
      <c r="ES48" s="109">
        <v>0</v>
      </c>
      <c r="ET48" s="109">
        <v>0.67899013652121598</v>
      </c>
      <c r="EU48" s="109">
        <v>0</v>
      </c>
      <c r="EV48" s="109">
        <v>4.1855872616941401</v>
      </c>
      <c r="EW48" s="109">
        <v>1.0412721164922201</v>
      </c>
      <c r="EX48" s="109">
        <v>0.55822991451578197</v>
      </c>
      <c r="EY48" s="109">
        <v>10.4605717687131</v>
      </c>
      <c r="EZ48" s="109">
        <v>2.0277533689379598E-3</v>
      </c>
      <c r="FA48" s="109">
        <v>7.0910861520858504</v>
      </c>
      <c r="FB48" s="109">
        <v>0.56962176733521797</v>
      </c>
      <c r="FC48" s="109">
        <v>2.2101486245914499</v>
      </c>
      <c r="FD48" s="109">
        <v>0</v>
      </c>
      <c r="FE48" s="109">
        <v>0</v>
      </c>
      <c r="FF48" s="109">
        <v>19.000172004607698</v>
      </c>
      <c r="FG48" s="109">
        <v>1.797949332238</v>
      </c>
      <c r="FH48" s="109">
        <v>2.49329257538428E-3</v>
      </c>
      <c r="FI48" s="109">
        <v>0</v>
      </c>
      <c r="FJ48" s="109">
        <v>7.2955924877505705E-4</v>
      </c>
      <c r="FK48" s="109">
        <v>0.15931799146887199</v>
      </c>
      <c r="FL48" s="109">
        <v>1.7131381068620899</v>
      </c>
      <c r="FM48" s="109">
        <v>0</v>
      </c>
      <c r="FN48" s="109">
        <v>0</v>
      </c>
      <c r="FO48" s="109">
        <v>5.2290393677144199E-2</v>
      </c>
      <c r="FP48" s="109">
        <v>47.946238088151702</v>
      </c>
      <c r="FQ48" s="109">
        <v>0.80607208512321005</v>
      </c>
      <c r="FR48" s="109">
        <v>0.25246250515481899</v>
      </c>
      <c r="FT48" s="45">
        <f t="shared" si="56"/>
        <v>-1.1920783031633995E-5</v>
      </c>
      <c r="FU48" s="45">
        <f t="shared" si="57"/>
        <v>0</v>
      </c>
      <c r="FV48" s="45">
        <f t="shared" si="58"/>
        <v>-5.4437177063823436E-5</v>
      </c>
      <c r="FW48" s="45">
        <f t="shared" si="59"/>
        <v>-2.1147362508662181E-4</v>
      </c>
      <c r="FX48" s="45">
        <f t="shared" si="60"/>
        <v>-2.1147362508662181E-4</v>
      </c>
      <c r="FY48" s="45">
        <f t="shared" si="61"/>
        <v>-5.4101603704106687E-5</v>
      </c>
      <c r="FZ48" s="45">
        <f t="shared" si="62"/>
        <v>-7.8454887347252755E-5</v>
      </c>
      <c r="GA48" s="45">
        <f t="shared" si="63"/>
        <v>-3.9200721990849028E-5</v>
      </c>
      <c r="GB48" s="45">
        <f t="shared" si="64"/>
        <v>-1.0049389416742086E-5</v>
      </c>
      <c r="GC48" s="45">
        <f t="shared" si="65"/>
        <v>0</v>
      </c>
      <c r="GD48" s="45">
        <f t="shared" si="66"/>
        <v>-1.7084206297964335E-5</v>
      </c>
      <c r="GE48" s="45">
        <f t="shared" si="67"/>
        <v>0</v>
      </c>
      <c r="GF48" s="45">
        <f t="shared" si="68"/>
        <v>-4.4872475249826607E-5</v>
      </c>
      <c r="GG48" s="45">
        <f t="shared" si="69"/>
        <v>0</v>
      </c>
      <c r="GH48" s="45">
        <f t="shared" si="70"/>
        <v>0</v>
      </c>
      <c r="GI48" s="45">
        <f t="shared" si="71"/>
        <v>3.9396606789395477E-5</v>
      </c>
      <c r="GJ48" s="45">
        <f t="shared" si="72"/>
        <v>0</v>
      </c>
      <c r="GK48" s="45">
        <f t="shared" si="73"/>
        <v>0</v>
      </c>
      <c r="GL48" s="45">
        <f t="shared" si="74"/>
        <v>1.2504036719688094E-5</v>
      </c>
      <c r="GM48" s="45">
        <f t="shared" si="75"/>
        <v>0</v>
      </c>
      <c r="GN48" s="45">
        <f t="shared" si="76"/>
        <v>0</v>
      </c>
      <c r="GO48" s="45">
        <f t="shared" si="77"/>
        <v>9.5028898404267496E-5</v>
      </c>
      <c r="GP48" s="45">
        <f t="shared" si="78"/>
        <v>0</v>
      </c>
      <c r="GQ48" s="45">
        <f t="shared" si="79"/>
        <v>-2.083362688626289E-4</v>
      </c>
      <c r="GR48" s="45">
        <f t="shared" si="80"/>
        <v>0</v>
      </c>
      <c r="GS48" s="45">
        <f t="shared" si="81"/>
        <v>0</v>
      </c>
      <c r="GT48" s="45">
        <f t="shared" si="82"/>
        <v>0</v>
      </c>
      <c r="GU48" s="45">
        <f t="shared" si="83"/>
        <v>0</v>
      </c>
      <c r="GV48" s="45">
        <f t="shared" si="84"/>
        <v>1.7370651533330937E-4</v>
      </c>
      <c r="GW48" s="45">
        <f t="shared" si="85"/>
        <v>2.0276676193470111E-3</v>
      </c>
      <c r="GX48" s="45">
        <f t="shared" si="86"/>
        <v>-1.5854468938387344E-4</v>
      </c>
      <c r="GY48" s="45">
        <f t="shared" si="87"/>
        <v>0</v>
      </c>
      <c r="GZ48" s="45">
        <f t="shared" si="88"/>
        <v>0</v>
      </c>
      <c r="HA48" s="45">
        <f t="shared" si="89"/>
        <v>-8.5175974068268814E-4</v>
      </c>
      <c r="HB48" s="45">
        <f t="shared" si="90"/>
        <v>-1.2883765572662995E-4</v>
      </c>
      <c r="HC48" s="45">
        <f t="shared" si="91"/>
        <v>2.2311582646372213E-5</v>
      </c>
      <c r="HD48" s="45">
        <f t="shared" si="92"/>
        <v>1.1366812791689429E-4</v>
      </c>
      <c r="HE48" s="45">
        <f t="shared" si="93"/>
        <v>-1.4175863197943907E-4</v>
      </c>
      <c r="HF48" s="45">
        <f t="shared" si="47"/>
        <v>-3.0055346877871634E-5</v>
      </c>
      <c r="HG48" s="45">
        <f t="shared" si="48"/>
        <v>0</v>
      </c>
      <c r="HH48" s="45">
        <f t="shared" si="49"/>
        <v>0</v>
      </c>
      <c r="HI48" s="45">
        <f t="shared" si="50"/>
        <v>0</v>
      </c>
      <c r="HJ48" s="45">
        <f t="shared" si="51"/>
        <v>0</v>
      </c>
      <c r="HK48" s="45">
        <f t="shared" si="52"/>
        <v>-6.7299830766648692E-5</v>
      </c>
      <c r="HL48" s="45">
        <f t="shared" si="53"/>
        <v>-1.2021859059726632E-4</v>
      </c>
      <c r="HM48" s="45">
        <f t="shared" si="54"/>
        <v>1.6560801548085779E-5</v>
      </c>
      <c r="HN48" s="45">
        <f t="shared" si="94"/>
        <v>0</v>
      </c>
      <c r="HO48" s="45">
        <f t="shared" si="95"/>
        <v>-1.6370141199002487E-4</v>
      </c>
      <c r="HP48" s="45">
        <f t="shared" si="96"/>
        <v>5.4432531073918515E-5</v>
      </c>
      <c r="HQ48" s="45">
        <f t="shared" si="97"/>
        <v>-1.1606781558411172E-4</v>
      </c>
      <c r="HR48" s="45">
        <f t="shared" si="98"/>
        <v>0</v>
      </c>
      <c r="HS48" s="45">
        <f t="shared" si="99"/>
        <v>0</v>
      </c>
      <c r="HT48" s="45">
        <f t="shared" si="100"/>
        <v>0</v>
      </c>
      <c r="HU48" s="45">
        <f t="shared" si="101"/>
        <v>0</v>
      </c>
      <c r="HV48" s="45">
        <f t="shared" si="55"/>
        <v>-5.9303669768406593E-5</v>
      </c>
    </row>
    <row r="49" spans="1:230" x14ac:dyDescent="0.25">
      <c r="A49" s="22" t="s">
        <v>48</v>
      </c>
      <c r="B49" s="109">
        <v>2307.4317719000001</v>
      </c>
      <c r="C49" s="109">
        <v>0.17942254799999999</v>
      </c>
      <c r="D49" s="109">
        <v>8151.0152724999998</v>
      </c>
      <c r="E49" s="109">
        <v>194.57469775000001</v>
      </c>
      <c r="F49" s="109">
        <v>154.55743806999999</v>
      </c>
      <c r="G49" s="109">
        <v>8.2430576245000005</v>
      </c>
      <c r="H49" s="109">
        <v>2509.5320582999998</v>
      </c>
      <c r="I49" s="109">
        <v>27.955096459</v>
      </c>
      <c r="J49" s="109">
        <v>22.169151058000001</v>
      </c>
      <c r="K49" s="109">
        <v>1.0015579999999999E-4</v>
      </c>
      <c r="L49" s="109">
        <v>10.402763728</v>
      </c>
      <c r="N49" s="109">
        <v>1.2772073755</v>
      </c>
      <c r="O49" s="109">
        <v>5.5061889999999999E-4</v>
      </c>
      <c r="P49" s="109">
        <v>4.8999999999999998E-3</v>
      </c>
      <c r="Q49" s="109">
        <v>4.6892461400000002E-2</v>
      </c>
      <c r="S49" s="109">
        <v>2.80588E-5</v>
      </c>
      <c r="T49" s="109">
        <v>4.1137438300000002E-2</v>
      </c>
      <c r="W49" s="109">
        <v>4.3773244699999998E-2</v>
      </c>
      <c r="X49" s="109">
        <v>5.8999999999999999E-3</v>
      </c>
      <c r="Y49" s="109">
        <v>140.49598487</v>
      </c>
      <c r="AB49" s="109">
        <v>2.5034200000000002E-4</v>
      </c>
      <c r="AC49" s="109">
        <v>1.9022940000000001E-4</v>
      </c>
      <c r="AD49" s="109">
        <v>0.1754788675</v>
      </c>
      <c r="AE49" s="109">
        <v>7.0646191025</v>
      </c>
      <c r="AF49" s="109">
        <v>0.22651234519999999</v>
      </c>
      <c r="AG49" s="109">
        <v>1.0513031E-3</v>
      </c>
      <c r="AI49" s="109">
        <v>4.3476786599999998E-2</v>
      </c>
      <c r="AJ49" s="109">
        <v>11.599494727</v>
      </c>
      <c r="AK49" s="109">
        <v>6.74196923E-2</v>
      </c>
      <c r="AL49" s="109">
        <v>4.6926642599999999E-2</v>
      </c>
      <c r="AM49" s="109">
        <v>12.674703464</v>
      </c>
      <c r="AN49" s="109">
        <v>1.9458083500000001E-2</v>
      </c>
      <c r="AS49" s="109">
        <v>5.4820279999999997E-4</v>
      </c>
      <c r="AT49" s="109">
        <v>1.5251348999999999E-3</v>
      </c>
      <c r="AU49" s="109">
        <v>0.24800475050000001</v>
      </c>
      <c r="AW49" s="109">
        <v>2.4274686023999998</v>
      </c>
      <c r="AX49" s="109">
        <v>29.370940879999999</v>
      </c>
      <c r="AY49" s="109">
        <v>5.41409614E-2</v>
      </c>
      <c r="BD49" s="109">
        <v>3.6691009E-6</v>
      </c>
      <c r="BF49" s="109" t="s">
        <v>48</v>
      </c>
      <c r="BG49" s="109">
        <v>0</v>
      </c>
      <c r="BH49" s="109">
        <v>0</v>
      </c>
      <c r="BI49" s="109">
        <v>0</v>
      </c>
      <c r="BJ49" s="109">
        <v>22.169135858911201</v>
      </c>
      <c r="BK49" s="109">
        <v>0</v>
      </c>
      <c r="BL49" s="109">
        <v>27.955175246487499</v>
      </c>
      <c r="BM49" s="109">
        <v>27.955175246487499</v>
      </c>
      <c r="BN49" s="109">
        <v>1.1964890005839199</v>
      </c>
      <c r="BO49" s="109">
        <v>0</v>
      </c>
      <c r="BP49" s="109">
        <v>4.1065970380903602E-5</v>
      </c>
      <c r="BQ49" s="109">
        <v>5.90910284561582E-5</v>
      </c>
      <c r="BR49" s="109">
        <v>10.402751701338</v>
      </c>
      <c r="BS49" s="109">
        <v>3.6689345650579901E-6</v>
      </c>
      <c r="BT49" s="109">
        <v>0</v>
      </c>
      <c r="BU49" s="109">
        <v>0</v>
      </c>
      <c r="BV49" s="109">
        <v>5.8998044041733899E-3</v>
      </c>
      <c r="BW49" s="109">
        <v>1.2772138464140801</v>
      </c>
      <c r="BX49" s="109">
        <v>1.32151159245357E-4</v>
      </c>
      <c r="BY49" s="109">
        <v>4.1848396611495901E-4</v>
      </c>
      <c r="BZ49" s="109">
        <v>4.8999206816756997E-3</v>
      </c>
      <c r="CA49" s="109">
        <v>0</v>
      </c>
      <c r="CB49" s="109">
        <v>10818.6006387201</v>
      </c>
      <c r="CC49" s="109">
        <v>4.6896886210155898E-2</v>
      </c>
      <c r="CD49" s="109">
        <v>8.1372659049697807E-6</v>
      </c>
      <c r="CE49" s="109">
        <v>1.9921913204032201E-5</v>
      </c>
      <c r="CF49" s="109">
        <v>0</v>
      </c>
      <c r="CG49" s="109">
        <v>4.1137245289759899E-2</v>
      </c>
      <c r="CH49" s="109">
        <v>0.175481139208368</v>
      </c>
      <c r="CI49" s="109">
        <v>0</v>
      </c>
      <c r="CJ49" s="109">
        <v>6.7426404080333693E-2</v>
      </c>
      <c r="CK49" s="109">
        <v>0</v>
      </c>
      <c r="CL49" s="109">
        <v>4.6926544123786697E-2</v>
      </c>
      <c r="CM49" s="109">
        <v>2307.3959396594901</v>
      </c>
      <c r="CN49" s="109">
        <v>0</v>
      </c>
      <c r="CO49" s="109">
        <v>4.3774425983882197E-2</v>
      </c>
      <c r="CP49" s="109">
        <v>69.554898592932304</v>
      </c>
      <c r="CQ49" s="109">
        <v>1773.0245830393601</v>
      </c>
      <c r="CR49" s="109">
        <v>46.333051448309099</v>
      </c>
      <c r="CS49" s="109">
        <v>2.4274443863079598</v>
      </c>
      <c r="CT49" s="109">
        <v>4.0234808606689896</v>
      </c>
      <c r="CU49" s="109">
        <v>0</v>
      </c>
      <c r="CV49" s="109">
        <v>140.49570163593401</v>
      </c>
      <c r="CW49" s="109">
        <v>140.49570163593401</v>
      </c>
      <c r="CX49" s="109">
        <v>0</v>
      </c>
      <c r="CY49" s="109">
        <v>29.370906344202201</v>
      </c>
      <c r="CZ49" s="109">
        <v>0</v>
      </c>
      <c r="DA49" s="109">
        <v>0</v>
      </c>
      <c r="DB49" s="109">
        <v>0</v>
      </c>
      <c r="DC49" s="109">
        <v>35.5619194710671</v>
      </c>
      <c r="DD49" s="109">
        <v>1.6825631465081599E-2</v>
      </c>
      <c r="DE49" s="109">
        <v>7.8401716415015102E-2</v>
      </c>
      <c r="DF49" s="109">
        <v>0</v>
      </c>
      <c r="DG49" s="109">
        <v>6.5091888027249206E-5</v>
      </c>
      <c r="DH49" s="109">
        <v>1.85245381592508E-4</v>
      </c>
      <c r="DI49" s="109">
        <v>6.2775533865749698E-5</v>
      </c>
      <c r="DJ49" s="109">
        <v>1.27456936126589E-4</v>
      </c>
      <c r="DK49" s="109">
        <v>7.0646688260049499</v>
      </c>
      <c r="DL49" s="109">
        <v>0</v>
      </c>
      <c r="DM49" s="109">
        <v>0.22650154808509201</v>
      </c>
      <c r="DN49" s="109">
        <v>0.17942316848272399</v>
      </c>
      <c r="DO49" s="109">
        <v>0</v>
      </c>
      <c r="DP49" s="109">
        <v>4.3105413768966701E-4</v>
      </c>
      <c r="DQ49" s="109">
        <v>6.2026106824958501E-4</v>
      </c>
      <c r="DR49" s="109">
        <v>4468.17560337747</v>
      </c>
      <c r="DS49" s="109">
        <v>7335.9001569029497</v>
      </c>
      <c r="DT49" s="109">
        <v>815.09882357622803</v>
      </c>
      <c r="DU49" s="109">
        <v>8150.9989804791803</v>
      </c>
      <c r="DV49" s="109">
        <v>0</v>
      </c>
      <c r="DW49" s="109">
        <v>120.33066071655701</v>
      </c>
      <c r="DX49" s="109">
        <v>1.9458498332698301E-2</v>
      </c>
      <c r="DY49" s="109">
        <v>0</v>
      </c>
      <c r="DZ49" s="109">
        <v>0</v>
      </c>
      <c r="EA49" s="109">
        <v>0</v>
      </c>
      <c r="EB49" s="109">
        <v>0</v>
      </c>
      <c r="EC49" s="109">
        <v>5.4819918502854303E-4</v>
      </c>
      <c r="ED49" s="109">
        <v>1.5250282751592501E-3</v>
      </c>
      <c r="EE49" s="109">
        <v>0.24798902724027999</v>
      </c>
      <c r="EF49" s="109">
        <v>1.2639772258139099</v>
      </c>
      <c r="EG49" s="109">
        <v>1350.5246591580501</v>
      </c>
      <c r="EH49" s="109">
        <v>1.6942926755843499</v>
      </c>
      <c r="EI49" s="109">
        <v>4.3494888860596204</v>
      </c>
      <c r="EJ49" s="109">
        <v>10.524888676620501</v>
      </c>
      <c r="EK49" s="109">
        <v>2.4582627030870099</v>
      </c>
      <c r="EL49" s="109">
        <v>0</v>
      </c>
      <c r="EM49" s="109">
        <v>0</v>
      </c>
      <c r="EN49" s="109">
        <v>0.58140137259764901</v>
      </c>
      <c r="EO49" s="109">
        <v>194.75359667066601</v>
      </c>
      <c r="EP49" s="109">
        <v>154.568314773699</v>
      </c>
      <c r="EQ49" s="109">
        <v>40.185281896966899</v>
      </c>
      <c r="ER49" s="109">
        <v>0</v>
      </c>
      <c r="ES49" s="109">
        <v>0</v>
      </c>
      <c r="ET49" s="109">
        <v>4.8834480458781702</v>
      </c>
      <c r="EU49" s="109">
        <v>0</v>
      </c>
      <c r="EV49" s="109">
        <v>28.296443015481898</v>
      </c>
      <c r="EW49" s="109">
        <v>7.0200546611771699</v>
      </c>
      <c r="EX49" s="109">
        <v>3.7635163918054202</v>
      </c>
      <c r="EY49" s="109">
        <v>70.719012665553194</v>
      </c>
      <c r="EZ49" s="109">
        <v>4.34387964499406E-2</v>
      </c>
      <c r="FA49" s="109">
        <v>677.98872055991899</v>
      </c>
      <c r="FB49" s="109">
        <v>3.87575666837524</v>
      </c>
      <c r="FC49" s="109">
        <v>14.9004380914587</v>
      </c>
      <c r="FD49" s="109">
        <v>0.237333694206419</v>
      </c>
      <c r="FE49" s="109">
        <v>0</v>
      </c>
      <c r="FF49" s="109">
        <v>8.2429494702844508</v>
      </c>
      <c r="FG49" s="109">
        <v>878.31290543435296</v>
      </c>
      <c r="FH49" s="109">
        <v>5.4141485678492703E-2</v>
      </c>
      <c r="FI49" s="109">
        <v>0</v>
      </c>
      <c r="FJ49" s="109">
        <v>0</v>
      </c>
      <c r="FK49" s="109">
        <v>13.957942693666601</v>
      </c>
      <c r="FL49" s="109">
        <v>11.599452959236499</v>
      </c>
      <c r="FM49" s="109">
        <v>0</v>
      </c>
      <c r="FN49" s="109">
        <v>0</v>
      </c>
      <c r="FO49" s="109">
        <v>37.425043019404598</v>
      </c>
      <c r="FP49" s="109">
        <v>2509.5285120455001</v>
      </c>
      <c r="FQ49" s="109">
        <v>12.674746338181</v>
      </c>
      <c r="FR49" s="109">
        <v>14.6496467236624</v>
      </c>
      <c r="FT49" s="45">
        <f t="shared" si="56"/>
        <v>-1.5529057433617886E-5</v>
      </c>
      <c r="FU49" s="45">
        <f t="shared" si="57"/>
        <v>3.4582204462194362E-6</v>
      </c>
      <c r="FV49" s="45">
        <f t="shared" si="58"/>
        <v>-1.9987719658013784E-6</v>
      </c>
      <c r="FW49" s="45">
        <f t="shared" si="59"/>
        <v>9.1943568580463359E-4</v>
      </c>
      <c r="FX49" s="45">
        <f t="shared" si="60"/>
        <v>7.037321422269881E-5</v>
      </c>
      <c r="FY49" s="45">
        <f t="shared" si="61"/>
        <v>-1.3120642906608452E-5</v>
      </c>
      <c r="FZ49" s="45">
        <f t="shared" si="62"/>
        <v>-1.4131138464621762E-6</v>
      </c>
      <c r="GA49" s="45">
        <f t="shared" si="63"/>
        <v>2.8183586350706035E-6</v>
      </c>
      <c r="GB49" s="45">
        <f t="shared" si="64"/>
        <v>-6.8559633881442144E-7</v>
      </c>
      <c r="GC49" s="45">
        <f t="shared" si="65"/>
        <v>1.1969721791528748E-5</v>
      </c>
      <c r="GD49" s="45">
        <f t="shared" si="66"/>
        <v>-1.1561025814839387E-6</v>
      </c>
      <c r="GE49" s="45">
        <f t="shared" si="67"/>
        <v>0</v>
      </c>
      <c r="GF49" s="45">
        <f t="shared" si="68"/>
        <v>5.0664553026029464E-6</v>
      </c>
      <c r="GG49" s="45">
        <f t="shared" si="69"/>
        <v>2.946749615034202E-5</v>
      </c>
      <c r="GH49" s="45">
        <f t="shared" si="70"/>
        <v>-1.6187413122475563E-5</v>
      </c>
      <c r="GI49" s="45">
        <f t="shared" si="71"/>
        <v>9.4360799663560207E-5</v>
      </c>
      <c r="GJ49" s="45">
        <f t="shared" si="72"/>
        <v>0</v>
      </c>
      <c r="GK49" s="45">
        <f t="shared" si="73"/>
        <v>1.3511233622959326E-5</v>
      </c>
      <c r="GL49" s="45">
        <f t="shared" si="74"/>
        <v>-4.6918390662874844E-6</v>
      </c>
      <c r="GM49" s="45">
        <f t="shared" si="75"/>
        <v>0</v>
      </c>
      <c r="GN49" s="45">
        <f t="shared" si="76"/>
        <v>0</v>
      </c>
      <c r="GO49" s="45">
        <f t="shared" si="77"/>
        <v>2.6986436356142519E-5</v>
      </c>
      <c r="GP49" s="45">
        <f t="shared" si="78"/>
        <v>-3.3151835018640958E-5</v>
      </c>
      <c r="GQ49" s="45">
        <f t="shared" si="79"/>
        <v>-2.0159584364732223E-6</v>
      </c>
      <c r="GR49" s="45">
        <f t="shared" si="80"/>
        <v>0</v>
      </c>
      <c r="GS49" s="45">
        <f t="shared" si="81"/>
        <v>0</v>
      </c>
      <c r="GT49" s="45">
        <f t="shared" si="82"/>
        <v>-1.8895671692484349E-5</v>
      </c>
      <c r="GU49" s="45">
        <f t="shared" si="83"/>
        <v>1.6138369456490734E-5</v>
      </c>
      <c r="GV49" s="45">
        <f t="shared" si="84"/>
        <v>1.2945766064972351E-5</v>
      </c>
      <c r="GW49" s="45">
        <f t="shared" si="85"/>
        <v>7.0383844094752074E-6</v>
      </c>
      <c r="GX49" s="45">
        <f t="shared" si="86"/>
        <v>-4.7666783452555307E-5</v>
      </c>
      <c r="GY49" s="45">
        <f t="shared" si="87"/>
        <v>1.1515175073599292E-5</v>
      </c>
      <c r="GZ49" s="45">
        <f t="shared" si="88"/>
        <v>0</v>
      </c>
      <c r="HA49" s="45">
        <f t="shared" si="89"/>
        <v>-8.7380308045574605E-4</v>
      </c>
      <c r="HB49" s="45">
        <f t="shared" si="90"/>
        <v>-3.6008261121121575E-6</v>
      </c>
      <c r="HC49" s="45">
        <f t="shared" si="91"/>
        <v>9.9552224353492312E-5</v>
      </c>
      <c r="HD49" s="45">
        <f t="shared" si="92"/>
        <v>-2.098513932507291E-6</v>
      </c>
      <c r="HE49" s="45">
        <f t="shared" si="93"/>
        <v>3.3826575210935325E-6</v>
      </c>
      <c r="HF49" s="45">
        <f t="shared" si="47"/>
        <v>2.1319298907308431E-5</v>
      </c>
      <c r="HG49" s="45">
        <f t="shared" si="48"/>
        <v>0</v>
      </c>
      <c r="HH49" s="45">
        <f t="shared" si="49"/>
        <v>0</v>
      </c>
      <c r="HI49" s="45">
        <f t="shared" si="50"/>
        <v>0</v>
      </c>
      <c r="HJ49" s="45">
        <f t="shared" si="51"/>
        <v>0</v>
      </c>
      <c r="HK49" s="45">
        <f t="shared" si="52"/>
        <v>-6.5942228987947678E-6</v>
      </c>
      <c r="HL49" s="45">
        <f t="shared" si="53"/>
        <v>-6.9911744036427076E-5</v>
      </c>
      <c r="HM49" s="45">
        <f t="shared" si="54"/>
        <v>-6.3399026382837505E-5</v>
      </c>
      <c r="HN49" s="45">
        <f t="shared" si="94"/>
        <v>0</v>
      </c>
      <c r="HO49" s="45">
        <f t="shared" si="95"/>
        <v>-9.9758621043013771E-6</v>
      </c>
      <c r="HP49" s="45">
        <f t="shared" si="96"/>
        <v>-1.1758492157109482E-6</v>
      </c>
      <c r="HQ49" s="45">
        <f t="shared" si="97"/>
        <v>9.6835829868153698E-6</v>
      </c>
      <c r="HR49" s="45">
        <f t="shared" si="98"/>
        <v>0</v>
      </c>
      <c r="HS49" s="45">
        <f t="shared" si="99"/>
        <v>0</v>
      </c>
      <c r="HT49" s="45">
        <f t="shared" si="100"/>
        <v>0</v>
      </c>
      <c r="HU49" s="45">
        <f t="shared" si="101"/>
        <v>0</v>
      </c>
      <c r="HV49" s="45">
        <f t="shared" si="55"/>
        <v>-4.5333978689433404E-5</v>
      </c>
    </row>
    <row r="50" spans="1:230" x14ac:dyDescent="0.25">
      <c r="A50" s="22" t="s">
        <v>49</v>
      </c>
      <c r="B50" s="109">
        <v>65.556125449999996</v>
      </c>
      <c r="D50" s="109">
        <v>412.81042509999997</v>
      </c>
      <c r="H50" s="109">
        <v>45.605379800000001</v>
      </c>
      <c r="I50" s="109">
        <v>1.0695280997000001</v>
      </c>
      <c r="J50" s="109">
        <v>0.99526750470000003</v>
      </c>
      <c r="L50" s="109">
        <v>0.19989366789999999</v>
      </c>
      <c r="N50" s="109">
        <v>0.105722545</v>
      </c>
      <c r="O50" s="109">
        <v>1.8200549999999999E-3</v>
      </c>
      <c r="Q50" s="109">
        <v>2.8124489999999999E-3</v>
      </c>
      <c r="T50" s="109">
        <v>2.5200976E-3</v>
      </c>
      <c r="W50" s="109">
        <v>2.6153983999999998E-3</v>
      </c>
      <c r="X50" s="109">
        <v>4.3753300000000002E-3</v>
      </c>
      <c r="Y50" s="109">
        <v>8.1963675518999999</v>
      </c>
      <c r="AD50" s="109">
        <v>8.7782786999999994E-3</v>
      </c>
      <c r="AE50" s="109">
        <v>0.1481291998</v>
      </c>
      <c r="AF50" s="109">
        <v>6.6678926999999997E-3</v>
      </c>
      <c r="AG50" s="109">
        <v>3.7589060000000001E-2</v>
      </c>
      <c r="AI50" s="109">
        <v>2.6634071E-3</v>
      </c>
      <c r="AJ50" s="109">
        <v>8.9023798099999996E-2</v>
      </c>
      <c r="AK50" s="109">
        <v>3.9592760999999999E-3</v>
      </c>
      <c r="AL50" s="109">
        <v>1.4746547E-3</v>
      </c>
      <c r="AM50" s="109">
        <v>2.9790952200000002E-2</v>
      </c>
      <c r="AW50" s="109">
        <v>1.3331672500000001E-2</v>
      </c>
      <c r="AX50" s="109">
        <v>1.8917430302</v>
      </c>
      <c r="AY50" s="109">
        <v>3.2724725E-3</v>
      </c>
      <c r="BF50" s="109" t="s">
        <v>49</v>
      </c>
      <c r="BG50" s="109">
        <v>0</v>
      </c>
      <c r="BH50" s="109">
        <v>0</v>
      </c>
      <c r="BI50" s="109">
        <v>0</v>
      </c>
      <c r="BJ50" s="109">
        <v>0.99525834358796705</v>
      </c>
      <c r="BK50" s="109">
        <v>0</v>
      </c>
      <c r="BL50" s="109">
        <v>1.0695265372515299</v>
      </c>
      <c r="BM50" s="109">
        <v>1.0695265372515299</v>
      </c>
      <c r="BN50" s="109">
        <v>1.8538757915970799E-2</v>
      </c>
      <c r="BO50" s="109">
        <v>0</v>
      </c>
      <c r="BP50" s="109">
        <v>0</v>
      </c>
      <c r="BQ50" s="109">
        <v>0</v>
      </c>
      <c r="BR50" s="109">
        <v>0.19988820167678201</v>
      </c>
      <c r="BS50" s="109">
        <v>0</v>
      </c>
      <c r="BT50" s="109">
        <v>0</v>
      </c>
      <c r="BU50" s="109">
        <v>0</v>
      </c>
      <c r="BV50" s="109">
        <v>4.3755723705749304E-3</v>
      </c>
      <c r="BW50" s="109">
        <v>0.105722764464668</v>
      </c>
      <c r="BX50" s="109">
        <v>4.3654039694218899E-4</v>
      </c>
      <c r="BY50" s="109">
        <v>1.38232003395117E-3</v>
      </c>
      <c r="BZ50" s="109">
        <v>0</v>
      </c>
      <c r="CA50" s="109">
        <v>0</v>
      </c>
      <c r="CB50" s="109">
        <v>126.030395311368</v>
      </c>
      <c r="CC50" s="109">
        <v>2.8126838224176898E-3</v>
      </c>
      <c r="CD50" s="109">
        <v>0</v>
      </c>
      <c r="CE50" s="109">
        <v>0</v>
      </c>
      <c r="CF50" s="109">
        <v>0</v>
      </c>
      <c r="CG50" s="109">
        <v>2.51992882964333E-3</v>
      </c>
      <c r="CH50" s="109">
        <v>8.7785387820566198E-3</v>
      </c>
      <c r="CI50" s="109">
        <v>0</v>
      </c>
      <c r="CJ50" s="109">
        <v>3.95948081978872E-3</v>
      </c>
      <c r="CK50" s="109">
        <v>0</v>
      </c>
      <c r="CL50" s="109">
        <v>1.4745889757877401E-3</v>
      </c>
      <c r="CM50" s="109">
        <v>65.555986397482201</v>
      </c>
      <c r="CN50" s="109">
        <v>0</v>
      </c>
      <c r="CO50" s="109">
        <v>2.6154833347112002E-3</v>
      </c>
      <c r="CP50" s="109">
        <v>1.0083482836902</v>
      </c>
      <c r="CQ50" s="109">
        <v>22.102619368342701</v>
      </c>
      <c r="CR50" s="109">
        <v>0.50561288429107798</v>
      </c>
      <c r="CS50" s="109">
        <v>1.33329154648721E-2</v>
      </c>
      <c r="CT50" s="109">
        <v>0</v>
      </c>
      <c r="CU50" s="109">
        <v>0</v>
      </c>
      <c r="CV50" s="109">
        <v>8.1962444888943597</v>
      </c>
      <c r="CW50" s="109">
        <v>8.1962444888943597</v>
      </c>
      <c r="CX50" s="109">
        <v>0</v>
      </c>
      <c r="CY50" s="109">
        <v>1.8865509539096199</v>
      </c>
      <c r="CZ50" s="109">
        <v>0</v>
      </c>
      <c r="DA50" s="109">
        <v>0</v>
      </c>
      <c r="DB50" s="109">
        <v>0</v>
      </c>
      <c r="DC50" s="109">
        <v>0.48558651089799798</v>
      </c>
      <c r="DD50" s="109">
        <v>0</v>
      </c>
      <c r="DE50" s="109">
        <v>0</v>
      </c>
      <c r="DF50" s="109">
        <v>0</v>
      </c>
      <c r="DG50" s="109">
        <v>0</v>
      </c>
      <c r="DH50" s="109">
        <v>0</v>
      </c>
      <c r="DI50" s="109">
        <v>0</v>
      </c>
      <c r="DJ50" s="109">
        <v>0</v>
      </c>
      <c r="DK50" s="109">
        <v>0.14812782585690701</v>
      </c>
      <c r="DL50" s="109">
        <v>0</v>
      </c>
      <c r="DM50" s="109">
        <v>6.66661947263844E-3</v>
      </c>
      <c r="DN50" s="109">
        <v>0</v>
      </c>
      <c r="DO50" s="109">
        <v>0</v>
      </c>
      <c r="DP50" s="109">
        <v>1.53943440422846E-2</v>
      </c>
      <c r="DQ50" s="109">
        <v>2.21529539178889E-2</v>
      </c>
      <c r="DR50" s="109">
        <v>77.304379549926196</v>
      </c>
      <c r="DS50" s="109">
        <v>371.529123894245</v>
      </c>
      <c r="DT50" s="109">
        <v>41.281079413791097</v>
      </c>
      <c r="DU50" s="109">
        <v>412.81020330803602</v>
      </c>
      <c r="DV50" s="109">
        <v>0</v>
      </c>
      <c r="DW50" s="109">
        <v>2.9469176977132499</v>
      </c>
      <c r="DX50" s="109">
        <v>0</v>
      </c>
      <c r="DY50" s="109">
        <v>0</v>
      </c>
      <c r="DZ50" s="109">
        <v>0</v>
      </c>
      <c r="EA50" s="109">
        <v>0</v>
      </c>
      <c r="EB50" s="109">
        <v>0</v>
      </c>
      <c r="EC50" s="109">
        <v>0</v>
      </c>
      <c r="ED50" s="109">
        <v>0</v>
      </c>
      <c r="EE50" s="109">
        <v>0</v>
      </c>
      <c r="EF50" s="109">
        <v>0</v>
      </c>
      <c r="EG50" s="109">
        <v>21.129281055903601</v>
      </c>
      <c r="EH50" s="109">
        <v>0</v>
      </c>
      <c r="EI50" s="109">
        <v>0</v>
      </c>
      <c r="EJ50" s="109">
        <v>0</v>
      </c>
      <c r="EK50" s="109">
        <v>0</v>
      </c>
      <c r="EL50" s="109">
        <v>0</v>
      </c>
      <c r="EM50" s="109">
        <v>0</v>
      </c>
      <c r="EN50" s="109">
        <v>0</v>
      </c>
      <c r="EO50" s="109">
        <v>0</v>
      </c>
      <c r="EP50" s="109">
        <v>0</v>
      </c>
      <c r="EQ50" s="109">
        <v>0</v>
      </c>
      <c r="ER50" s="109">
        <v>0</v>
      </c>
      <c r="ES50" s="109">
        <v>0</v>
      </c>
      <c r="ET50" s="109">
        <v>0</v>
      </c>
      <c r="EU50" s="109">
        <v>0</v>
      </c>
      <c r="EV50" s="109">
        <v>0</v>
      </c>
      <c r="EW50" s="109">
        <v>0</v>
      </c>
      <c r="EX50" s="109">
        <v>0</v>
      </c>
      <c r="EY50" s="109">
        <v>0</v>
      </c>
      <c r="EZ50" s="109">
        <v>2.6614262967310899E-3</v>
      </c>
      <c r="FA50" s="109">
        <v>8.0270248639825592</v>
      </c>
      <c r="FB50" s="109">
        <v>0</v>
      </c>
      <c r="FC50" s="109">
        <v>0</v>
      </c>
      <c r="FD50" s="109">
        <v>0</v>
      </c>
      <c r="FE50" s="109">
        <v>0</v>
      </c>
      <c r="FF50" s="109">
        <v>0</v>
      </c>
      <c r="FG50" s="109">
        <v>9.2143692666518895</v>
      </c>
      <c r="FH50" s="109">
        <v>3.2722893649035001E-3</v>
      </c>
      <c r="FI50" s="109">
        <v>0</v>
      </c>
      <c r="FJ50" s="109">
        <v>0</v>
      </c>
      <c r="FK50" s="109">
        <v>3.1470412276225899</v>
      </c>
      <c r="FL50" s="109">
        <v>8.9015258995319702E-2</v>
      </c>
      <c r="FM50" s="109">
        <v>0</v>
      </c>
      <c r="FN50" s="109">
        <v>0</v>
      </c>
      <c r="FO50" s="109">
        <v>2.3916212187040098</v>
      </c>
      <c r="FP50" s="109">
        <v>45.589508534642697</v>
      </c>
      <c r="FQ50" s="109">
        <v>2.9790745525398801E-2</v>
      </c>
      <c r="FR50" s="109">
        <v>0.80159124418669203</v>
      </c>
      <c r="FT50" s="45">
        <f t="shared" si="56"/>
        <v>-2.1211216624050045E-6</v>
      </c>
      <c r="FU50" s="45">
        <f t="shared" si="57"/>
        <v>0</v>
      </c>
      <c r="FV50" s="45">
        <f t="shared" si="58"/>
        <v>-5.3727316575949653E-7</v>
      </c>
      <c r="FW50" s="45">
        <f t="shared" si="59"/>
        <v>0</v>
      </c>
      <c r="FX50" s="45">
        <f t="shared" si="60"/>
        <v>0</v>
      </c>
      <c r="FY50" s="45">
        <f t="shared" si="61"/>
        <v>0</v>
      </c>
      <c r="FZ50" s="45">
        <f t="shared" si="62"/>
        <v>-3.4801300695021871E-4</v>
      </c>
      <c r="GA50" s="45">
        <f t="shared" si="63"/>
        <v>-1.4608765030097549E-6</v>
      </c>
      <c r="GB50" s="45">
        <f t="shared" si="64"/>
        <v>-9.2046731051820726E-6</v>
      </c>
      <c r="GC50" s="45">
        <f t="shared" si="65"/>
        <v>0</v>
      </c>
      <c r="GD50" s="45">
        <f t="shared" si="66"/>
        <v>-2.7345654694354644E-5</v>
      </c>
      <c r="GE50" s="45">
        <f t="shared" si="67"/>
        <v>0</v>
      </c>
      <c r="GF50" s="45">
        <f t="shared" si="68"/>
        <v>2.0758549464948423E-6</v>
      </c>
      <c r="GG50" s="45">
        <f t="shared" si="69"/>
        <v>-6.5633681764609914E-4</v>
      </c>
      <c r="GH50" s="45">
        <f t="shared" si="70"/>
        <v>0</v>
      </c>
      <c r="GI50" s="45">
        <f t="shared" si="71"/>
        <v>8.3493929201893904E-5</v>
      </c>
      <c r="GJ50" s="45">
        <f t="shared" si="72"/>
        <v>0</v>
      </c>
      <c r="GK50" s="45">
        <f t="shared" si="73"/>
        <v>0</v>
      </c>
      <c r="GL50" s="45">
        <f t="shared" si="74"/>
        <v>-6.6969770008110322E-5</v>
      </c>
      <c r="GM50" s="45">
        <f t="shared" si="75"/>
        <v>0</v>
      </c>
      <c r="GN50" s="45">
        <f t="shared" si="76"/>
        <v>0</v>
      </c>
      <c r="GO50" s="45">
        <f t="shared" si="77"/>
        <v>3.2474865473798776E-5</v>
      </c>
      <c r="GP50" s="45">
        <f t="shared" si="78"/>
        <v>5.5394810204085407E-5</v>
      </c>
      <c r="GQ50" s="45">
        <f t="shared" si="79"/>
        <v>-1.5014334686785319E-5</v>
      </c>
      <c r="GR50" s="45">
        <f t="shared" si="80"/>
        <v>0</v>
      </c>
      <c r="GS50" s="45">
        <f t="shared" si="81"/>
        <v>0</v>
      </c>
      <c r="GT50" s="45">
        <f t="shared" si="82"/>
        <v>0</v>
      </c>
      <c r="GU50" s="45">
        <f t="shared" si="83"/>
        <v>0</v>
      </c>
      <c r="GV50" s="45">
        <f t="shared" si="84"/>
        <v>2.9627910608530792E-5</v>
      </c>
      <c r="GW50" s="45">
        <f t="shared" si="85"/>
        <v>-9.2753022013661586E-6</v>
      </c>
      <c r="GX50" s="45">
        <f t="shared" si="86"/>
        <v>-1.9094898776035894E-4</v>
      </c>
      <c r="GY50" s="45">
        <f t="shared" si="87"/>
        <v>-1.1110158068995874E-3</v>
      </c>
      <c r="GZ50" s="45">
        <f t="shared" si="88"/>
        <v>0</v>
      </c>
      <c r="HA50" s="45">
        <f t="shared" si="89"/>
        <v>-7.4371029081889346E-4</v>
      </c>
      <c r="HB50" s="45">
        <f t="shared" si="90"/>
        <v>-9.5919348112985799E-5</v>
      </c>
      <c r="HC50" s="45">
        <f t="shared" si="91"/>
        <v>5.1706368424299324E-5</v>
      </c>
      <c r="HD50" s="45">
        <f t="shared" si="92"/>
        <v>-4.4569221703135511E-5</v>
      </c>
      <c r="HE50" s="45">
        <f t="shared" si="93"/>
        <v>-6.937495646762603E-6</v>
      </c>
      <c r="HF50" s="45">
        <f t="shared" si="47"/>
        <v>0</v>
      </c>
      <c r="HG50" s="45">
        <f t="shared" si="48"/>
        <v>0</v>
      </c>
      <c r="HH50" s="45">
        <f t="shared" si="49"/>
        <v>0</v>
      </c>
      <c r="HI50" s="45">
        <f t="shared" si="50"/>
        <v>0</v>
      </c>
      <c r="HJ50" s="45">
        <f t="shared" si="51"/>
        <v>0</v>
      </c>
      <c r="HK50" s="45">
        <f t="shared" si="52"/>
        <v>0</v>
      </c>
      <c r="HL50" s="45">
        <f t="shared" si="53"/>
        <v>0</v>
      </c>
      <c r="HM50" s="45">
        <f t="shared" si="54"/>
        <v>0</v>
      </c>
      <c r="HN50" s="45">
        <f t="shared" si="94"/>
        <v>0</v>
      </c>
      <c r="HO50" s="45">
        <f t="shared" si="95"/>
        <v>9.3233978864928018E-5</v>
      </c>
      <c r="HP50" s="45">
        <f t="shared" si="96"/>
        <v>-2.7445991381985844E-3</v>
      </c>
      <c r="HQ50" s="45">
        <f t="shared" si="97"/>
        <v>-5.5962302662562687E-5</v>
      </c>
      <c r="HR50" s="45">
        <f t="shared" si="98"/>
        <v>0</v>
      </c>
      <c r="HS50" s="45">
        <f t="shared" si="99"/>
        <v>0</v>
      </c>
      <c r="HT50" s="45">
        <f t="shared" si="100"/>
        <v>0</v>
      </c>
      <c r="HU50" s="45">
        <f t="shared" si="101"/>
        <v>0</v>
      </c>
      <c r="HV50" s="45">
        <f t="shared" si="55"/>
        <v>0</v>
      </c>
    </row>
    <row r="51" spans="1:230" x14ac:dyDescent="0.25">
      <c r="A51" s="22" t="s">
        <v>50</v>
      </c>
      <c r="B51" s="109">
        <v>8313.7515925999996</v>
      </c>
      <c r="C51" s="109">
        <v>24.136841884999999</v>
      </c>
      <c r="D51" s="109">
        <v>10301.387078</v>
      </c>
      <c r="E51" s="109">
        <v>1057.1058008</v>
      </c>
      <c r="F51" s="109">
        <v>980.20361656</v>
      </c>
      <c r="G51" s="109">
        <v>3503.7006207999998</v>
      </c>
      <c r="H51" s="109">
        <v>16042.577207</v>
      </c>
      <c r="I51" s="109">
        <v>469.65535618000001</v>
      </c>
      <c r="J51" s="109">
        <v>294.22492283999998</v>
      </c>
      <c r="K51" s="109">
        <v>2.4213123999999998E-3</v>
      </c>
      <c r="L51" s="109">
        <v>80.329464572999996</v>
      </c>
      <c r="M51" s="109">
        <v>3.6022300000000002E-5</v>
      </c>
      <c r="N51" s="109">
        <v>17.142579826999999</v>
      </c>
      <c r="O51" s="109">
        <v>0.1170719044</v>
      </c>
      <c r="P51" s="109">
        <v>1.1725586579</v>
      </c>
      <c r="Q51" s="109">
        <v>0.82518069169999997</v>
      </c>
      <c r="S51" s="109">
        <v>8.9747635999999995E-3</v>
      </c>
      <c r="T51" s="109">
        <v>0.68640259179999996</v>
      </c>
      <c r="U51" s="109">
        <v>3.2848432599999998E-2</v>
      </c>
      <c r="V51" s="109">
        <v>5.5974000000000003E-5</v>
      </c>
      <c r="W51" s="109">
        <v>0.83762735089999996</v>
      </c>
      <c r="X51" s="109">
        <v>1.2954684773</v>
      </c>
      <c r="Y51" s="109">
        <v>2746.7347316</v>
      </c>
      <c r="Z51" s="109">
        <v>4.0217300000000003E-3</v>
      </c>
      <c r="AA51" s="109">
        <v>0.13511132209999999</v>
      </c>
      <c r="AB51" s="109">
        <v>5.1304237000000001E-3</v>
      </c>
      <c r="AC51" s="109">
        <v>1.2821417115</v>
      </c>
      <c r="AD51" s="109">
        <v>1.5051167000000001</v>
      </c>
      <c r="AE51" s="109">
        <v>226.57832395</v>
      </c>
      <c r="AF51" s="109">
        <v>4.3259533868000002</v>
      </c>
      <c r="AG51" s="109">
        <v>2.2615058155000001</v>
      </c>
      <c r="AH51" s="109">
        <v>0.23259210399999999</v>
      </c>
      <c r="AI51" s="109">
        <v>0.77634013339999997</v>
      </c>
      <c r="AJ51" s="109">
        <v>116.99946626000001</v>
      </c>
      <c r="AK51" s="109">
        <v>1.3549713944999999</v>
      </c>
      <c r="AL51" s="109">
        <v>0.83155591549999996</v>
      </c>
      <c r="AM51" s="109">
        <v>87.606395019999994</v>
      </c>
      <c r="AN51" s="109">
        <v>0.68611015480000004</v>
      </c>
      <c r="AO51" s="109">
        <v>5.7718511999999998E-6</v>
      </c>
      <c r="AP51" s="109">
        <v>5.1379499999999998E-5</v>
      </c>
      <c r="AR51" s="109">
        <v>8.9833400000000006E-5</v>
      </c>
      <c r="AS51" s="109">
        <v>5.9113930100000003E-2</v>
      </c>
      <c r="AT51" s="109">
        <v>4.1006317600000002E-2</v>
      </c>
      <c r="AU51" s="109">
        <v>5.4431364744000001</v>
      </c>
      <c r="AV51" s="109">
        <v>1962.1966537000001</v>
      </c>
      <c r="AW51" s="109">
        <v>46.015112876000003</v>
      </c>
      <c r="AX51" s="109">
        <v>178.85053323</v>
      </c>
      <c r="AY51" s="109">
        <v>0.7309428617</v>
      </c>
      <c r="AZ51" s="109">
        <v>3.8964154000000001E-7</v>
      </c>
      <c r="BD51" s="109">
        <v>6.0897130000000003E-4</v>
      </c>
      <c r="BF51" s="109" t="s">
        <v>50</v>
      </c>
      <c r="BG51" s="109">
        <v>0.26594809461503399</v>
      </c>
      <c r="BH51" s="109">
        <v>0.56555526052819904</v>
      </c>
      <c r="BI51" s="109">
        <v>0</v>
      </c>
      <c r="BJ51" s="109">
        <v>294.223303518943</v>
      </c>
      <c r="BK51" s="109">
        <v>0</v>
      </c>
      <c r="BL51" s="109">
        <v>469.67432743401099</v>
      </c>
      <c r="BM51" s="109">
        <v>469.65396447250799</v>
      </c>
      <c r="BN51" s="109">
        <v>11.376556075944899</v>
      </c>
      <c r="BO51" s="109">
        <v>0.12312300433866701</v>
      </c>
      <c r="BP51" s="109">
        <v>9.9272243147759598E-4</v>
      </c>
      <c r="BQ51" s="109">
        <v>1.4285525425354201E-3</v>
      </c>
      <c r="BR51" s="109">
        <v>80.329029201377395</v>
      </c>
      <c r="BS51" s="109">
        <v>6.0897310530289299E-4</v>
      </c>
      <c r="BT51" s="109">
        <v>1.15270783368331E-5</v>
      </c>
      <c r="BU51" s="109">
        <v>2.44958636628692E-5</v>
      </c>
      <c r="BV51" s="109">
        <v>1.2954395522497699</v>
      </c>
      <c r="BW51" s="109">
        <v>17.142477980392599</v>
      </c>
      <c r="BX51" s="109">
        <v>2.8097379968253299E-2</v>
      </c>
      <c r="BY51" s="109">
        <v>8.89747492473969E-2</v>
      </c>
      <c r="BZ51" s="109">
        <v>1.1725386969125</v>
      </c>
      <c r="CA51" s="109">
        <v>1962.1972415376199</v>
      </c>
      <c r="CB51" s="109">
        <v>262008.702370657</v>
      </c>
      <c r="CC51" s="109">
        <v>0.82517829700683798</v>
      </c>
      <c r="CD51" s="109">
        <v>2.6026861351212799E-3</v>
      </c>
      <c r="CE51" s="109">
        <v>6.3720857089898802E-3</v>
      </c>
      <c r="CF51" s="109">
        <v>0</v>
      </c>
      <c r="CG51" s="109">
        <v>0.68638593486157795</v>
      </c>
      <c r="CH51" s="109">
        <v>1.5050990495579999</v>
      </c>
      <c r="CI51" s="109">
        <v>3.28462509129318E-2</v>
      </c>
      <c r="CJ51" s="109">
        <v>1.3549987971225499</v>
      </c>
      <c r="CK51" s="109">
        <v>0.232592094316035</v>
      </c>
      <c r="CL51" s="109">
        <v>0.83155012972822695</v>
      </c>
      <c r="CM51" s="109">
        <v>8313.6365896107</v>
      </c>
      <c r="CN51" s="109">
        <v>5.5972888203949699E-5</v>
      </c>
      <c r="CO51" s="109">
        <v>0.83760971665004702</v>
      </c>
      <c r="CP51" s="109">
        <v>594.127744124841</v>
      </c>
      <c r="CQ51" s="109">
        <v>14455.0155036084</v>
      </c>
      <c r="CR51" s="109">
        <v>349.21380931995702</v>
      </c>
      <c r="CS51" s="109">
        <v>46.015208496298399</v>
      </c>
      <c r="CT51" s="109">
        <v>4.3733756615484198</v>
      </c>
      <c r="CU51" s="109">
        <v>0.16234097015148399</v>
      </c>
      <c r="CV51" s="109">
        <v>2746.72803472136</v>
      </c>
      <c r="CW51" s="109">
        <v>2746.72803472136</v>
      </c>
      <c r="CX51" s="109">
        <v>4.0223616792605301E-3</v>
      </c>
      <c r="CY51" s="109">
        <v>178.85076608725299</v>
      </c>
      <c r="CZ51" s="109">
        <v>5.4040817087193098E-2</v>
      </c>
      <c r="DA51" s="109">
        <v>6.7556777961936307E-2</v>
      </c>
      <c r="DB51" s="109">
        <v>0</v>
      </c>
      <c r="DC51" s="109">
        <v>291.954823538612</v>
      </c>
      <c r="DD51" s="109">
        <v>0.190518849328913</v>
      </c>
      <c r="DE51" s="109">
        <v>5.1585144667292804</v>
      </c>
      <c r="DF51" s="109">
        <v>0.39087722845395301</v>
      </c>
      <c r="DG51" s="109">
        <v>1.3339014616643699E-3</v>
      </c>
      <c r="DH51" s="109">
        <v>3.79651345183177E-3</v>
      </c>
      <c r="DI51" s="109">
        <v>0.423106493478839</v>
      </c>
      <c r="DJ51" s="109">
        <v>0.85903702382545799</v>
      </c>
      <c r="DK51" s="109">
        <v>226.67826810398901</v>
      </c>
      <c r="DL51" s="109">
        <v>3.8962873394070398E-7</v>
      </c>
      <c r="DM51" s="109">
        <v>4.32592350745254</v>
      </c>
      <c r="DN51" s="109">
        <v>24.1367172179874</v>
      </c>
      <c r="DO51" s="109">
        <v>0</v>
      </c>
      <c r="DP51" s="109">
        <v>0.92719909246779697</v>
      </c>
      <c r="DQ51" s="109">
        <v>1.3342579409717901</v>
      </c>
      <c r="DR51" s="109">
        <v>34022.746817683197</v>
      </c>
      <c r="DS51" s="109">
        <v>9271.1758085440106</v>
      </c>
      <c r="DT51" s="109">
        <v>1030.12995483699</v>
      </c>
      <c r="DU51" s="109">
        <v>10301.305763381</v>
      </c>
      <c r="DV51" s="109">
        <v>2.5837487947640201E-3</v>
      </c>
      <c r="DW51" s="109">
        <v>1160.3093792285199</v>
      </c>
      <c r="DX51" s="109">
        <v>0.68610785234114502</v>
      </c>
      <c r="DY51" s="109">
        <v>5.77194959656519E-6</v>
      </c>
      <c r="DZ51" s="109">
        <v>5.1379900797477799E-5</v>
      </c>
      <c r="EA51" s="109">
        <v>0</v>
      </c>
      <c r="EB51" s="109">
        <v>8.9833390619536505E-5</v>
      </c>
      <c r="EC51" s="109">
        <v>5.9111812199553797E-2</v>
      </c>
      <c r="ED51" s="109">
        <v>4.1008488488912399E-2</v>
      </c>
      <c r="EE51" s="109">
        <v>5.4431021660515002</v>
      </c>
      <c r="EF51" s="109">
        <v>8.0519381455270693</v>
      </c>
      <c r="EG51" s="109">
        <v>7094.80778744292</v>
      </c>
      <c r="EH51" s="109">
        <v>10.5993666505729</v>
      </c>
      <c r="EI51" s="109">
        <v>27.5269935449769</v>
      </c>
      <c r="EJ51" s="109">
        <v>67.842936935796004</v>
      </c>
      <c r="EK51" s="109">
        <v>15.6851018839597</v>
      </c>
      <c r="EL51" s="109">
        <v>2.9771187795212602E-2</v>
      </c>
      <c r="EM51" s="109">
        <v>1.35110141666628E-2</v>
      </c>
      <c r="EN51" s="109">
        <v>3.7048774562520199</v>
      </c>
      <c r="EO51" s="109">
        <v>1057.17034186208</v>
      </c>
      <c r="EP51" s="109">
        <v>980.26820691144098</v>
      </c>
      <c r="EQ51" s="109">
        <v>76.9021349506436</v>
      </c>
      <c r="ER51" s="109">
        <v>1.44720731714037E-2</v>
      </c>
      <c r="ES51" s="109">
        <v>4.2509091861086604E-3</v>
      </c>
      <c r="ET51" s="109">
        <v>31.856416246300299</v>
      </c>
      <c r="EU51" s="109">
        <v>1.55097869784002E-2</v>
      </c>
      <c r="EV51" s="109">
        <v>179.023247726759</v>
      </c>
      <c r="EW51" s="109">
        <v>44.656155407551999</v>
      </c>
      <c r="EX51" s="109">
        <v>23.894273582124899</v>
      </c>
      <c r="EY51" s="109">
        <v>447.48918162888401</v>
      </c>
      <c r="EZ51" s="109">
        <v>0.77573905495505502</v>
      </c>
      <c r="FA51" s="109">
        <v>4486.9622901787498</v>
      </c>
      <c r="FB51" s="109">
        <v>24.8855039264316</v>
      </c>
      <c r="FC51" s="109">
        <v>94.9309388604308</v>
      </c>
      <c r="FD51" s="109">
        <v>5.7270958741650897E-2</v>
      </c>
      <c r="FE51" s="109">
        <v>0</v>
      </c>
      <c r="FF51" s="109">
        <v>3503.685116486</v>
      </c>
      <c r="FG51" s="109">
        <v>3370.9144249424498</v>
      </c>
      <c r="FH51" s="109">
        <v>0.73094357193155102</v>
      </c>
      <c r="FI51" s="109">
        <v>4.5186395277699397E-5</v>
      </c>
      <c r="FJ51" s="109">
        <v>0.110793466399697</v>
      </c>
      <c r="FK51" s="109">
        <v>323.13971591905499</v>
      </c>
      <c r="FL51" s="109">
        <v>116.999275723358</v>
      </c>
      <c r="FM51" s="109">
        <v>0</v>
      </c>
      <c r="FN51" s="109">
        <v>0</v>
      </c>
      <c r="FO51" s="109">
        <v>279.03470600480102</v>
      </c>
      <c r="FP51" s="109">
        <v>16042.522408659701</v>
      </c>
      <c r="FQ51" s="109">
        <v>87.606501424920495</v>
      </c>
      <c r="FR51" s="109">
        <v>184.64051566284201</v>
      </c>
      <c r="FT51" s="45">
        <f t="shared" si="56"/>
        <v>-1.3832863301093319E-5</v>
      </c>
      <c r="FU51" s="45">
        <f t="shared" si="57"/>
        <v>-5.1650092913300257E-6</v>
      </c>
      <c r="FV51" s="45">
        <f t="shared" si="58"/>
        <v>-7.8935601956987114E-6</v>
      </c>
      <c r="FW51" s="45">
        <f t="shared" si="59"/>
        <v>6.1054496183051178E-5</v>
      </c>
      <c r="FX51" s="45">
        <f t="shared" si="60"/>
        <v>6.5894830777774539E-5</v>
      </c>
      <c r="FY51" s="45">
        <f t="shared" si="61"/>
        <v>-4.4251252255356481E-6</v>
      </c>
      <c r="FZ51" s="45">
        <f t="shared" si="62"/>
        <v>-3.4158065498026322E-6</v>
      </c>
      <c r="GA51" s="45">
        <f t="shared" si="63"/>
        <v>-2.9632526781729757E-6</v>
      </c>
      <c r="GB51" s="45">
        <f t="shared" si="64"/>
        <v>-5.5036841928538488E-6</v>
      </c>
      <c r="GC51" s="45">
        <f t="shared" si="65"/>
        <v>-1.5456901382727558E-5</v>
      </c>
      <c r="GD51" s="45">
        <f t="shared" si="66"/>
        <v>-5.4198247793001067E-6</v>
      </c>
      <c r="GE51" s="45">
        <f t="shared" si="67"/>
        <v>1.7822285148214702E-5</v>
      </c>
      <c r="GF51" s="45">
        <f t="shared" si="68"/>
        <v>-5.9411482068574196E-6</v>
      </c>
      <c r="GG51" s="45">
        <f t="shared" si="69"/>
        <v>1.9203211168328379E-6</v>
      </c>
      <c r="GH51" s="45">
        <f t="shared" si="70"/>
        <v>-1.702344472536749E-5</v>
      </c>
      <c r="GI51" s="45">
        <f t="shared" si="71"/>
        <v>-2.902022776436379E-6</v>
      </c>
      <c r="GJ51" s="45">
        <f t="shared" si="72"/>
        <v>0</v>
      </c>
      <c r="GK51" s="45">
        <f t="shared" si="73"/>
        <v>9.1858811312853847E-7</v>
      </c>
      <c r="GL51" s="45">
        <f t="shared" si="74"/>
        <v>-2.4267009800079469E-5</v>
      </c>
      <c r="GM51" s="45">
        <f t="shared" si="75"/>
        <v>-6.6416778382231834E-5</v>
      </c>
      <c r="GN51" s="45">
        <f t="shared" si="76"/>
        <v>-1.9862722876770023E-5</v>
      </c>
      <c r="GO51" s="45">
        <f t="shared" si="77"/>
        <v>-2.1052619561656476E-5</v>
      </c>
      <c r="GP51" s="45">
        <f t="shared" si="78"/>
        <v>-2.232786882657004E-5</v>
      </c>
      <c r="GQ51" s="45">
        <f t="shared" si="79"/>
        <v>-2.4381235519284726E-6</v>
      </c>
      <c r="GR51" s="45">
        <f t="shared" si="80"/>
        <v>1.57066551093643E-4</v>
      </c>
      <c r="GS51" s="45">
        <f t="shared" si="81"/>
        <v>-2.0078881366955235E-5</v>
      </c>
      <c r="GT51" s="45">
        <f t="shared" si="82"/>
        <v>-1.7126273333778034E-6</v>
      </c>
      <c r="GU51" s="45">
        <f t="shared" si="83"/>
        <v>1.4084280082200082E-6</v>
      </c>
      <c r="GV51" s="45">
        <f t="shared" si="84"/>
        <v>-1.1726959112336197E-5</v>
      </c>
      <c r="GW51" s="45">
        <f t="shared" si="85"/>
        <v>4.4110200943612481E-4</v>
      </c>
      <c r="GX51" s="45">
        <f t="shared" si="86"/>
        <v>-6.9069970914180538E-6</v>
      </c>
      <c r="GY51" s="45">
        <f t="shared" si="87"/>
        <v>-2.1570610200768629E-5</v>
      </c>
      <c r="GZ51" s="45">
        <f t="shared" si="88"/>
        <v>-4.1634968790746627E-8</v>
      </c>
      <c r="HA51" s="45">
        <f t="shared" si="89"/>
        <v>-7.7424626022167583E-4</v>
      </c>
      <c r="HB51" s="45">
        <f t="shared" si="90"/>
        <v>-1.6285257369084762E-6</v>
      </c>
      <c r="HC51" s="45">
        <f t="shared" si="91"/>
        <v>2.0223764620564268E-5</v>
      </c>
      <c r="HD51" s="45">
        <f t="shared" si="92"/>
        <v>-6.9577663572219018E-6</v>
      </c>
      <c r="HE51" s="45">
        <f t="shared" si="93"/>
        <v>1.2145793749074951E-6</v>
      </c>
      <c r="HF51" s="45">
        <f t="shared" si="47"/>
        <v>-3.3558151543322968E-6</v>
      </c>
      <c r="HG51" s="45">
        <f t="shared" si="48"/>
        <v>1.7047661448767745E-5</v>
      </c>
      <c r="HH51" s="45">
        <f t="shared" si="49"/>
        <v>7.8007274847078755E-6</v>
      </c>
      <c r="HI51" s="45">
        <f t="shared" si="50"/>
        <v>0</v>
      </c>
      <c r="HJ51" s="45">
        <f t="shared" si="51"/>
        <v>-1.0442066649188377E-7</v>
      </c>
      <c r="HK51" s="45">
        <f t="shared" si="52"/>
        <v>-3.5827434288734214E-5</v>
      </c>
      <c r="HL51" s="45">
        <f t="shared" si="53"/>
        <v>5.2940352595762115E-5</v>
      </c>
      <c r="HM51" s="45">
        <f t="shared" si="54"/>
        <v>-6.3030476383041372E-6</v>
      </c>
      <c r="HN51" s="45">
        <f t="shared" si="94"/>
        <v>2.9958139961356444E-7</v>
      </c>
      <c r="HO51" s="45">
        <f t="shared" si="95"/>
        <v>2.0780194249091577E-6</v>
      </c>
      <c r="HP51" s="45">
        <f t="shared" si="96"/>
        <v>1.3019656625608306E-6</v>
      </c>
      <c r="HQ51" s="45">
        <f t="shared" si="97"/>
        <v>9.7166493884847674E-7</v>
      </c>
      <c r="HR51" s="45">
        <f t="shared" si="98"/>
        <v>-3.2866257781543948E-5</v>
      </c>
      <c r="HS51" s="45">
        <f t="shared" si="99"/>
        <v>0</v>
      </c>
      <c r="HT51" s="45">
        <f t="shared" si="100"/>
        <v>0</v>
      </c>
      <c r="HU51" s="45">
        <f t="shared" si="101"/>
        <v>0</v>
      </c>
      <c r="HV51" s="45">
        <f t="shared" si="55"/>
        <v>2.9645122733405277E-6</v>
      </c>
    </row>
    <row r="52" spans="1:230" x14ac:dyDescent="0.25">
      <c r="HS52" s="45"/>
      <c r="HT52" s="45"/>
      <c r="HU52" s="45"/>
    </row>
    <row r="53" spans="1:230" x14ac:dyDescent="0.25">
      <c r="HS53" s="45"/>
      <c r="HT53" s="45"/>
      <c r="HU53" s="45"/>
    </row>
    <row r="54" spans="1:230" x14ac:dyDescent="0.25">
      <c r="A54" s="22" t="s">
        <v>51</v>
      </c>
      <c r="B54" s="109">
        <v>5974.8061440000001</v>
      </c>
      <c r="C54" s="109">
        <v>0.2</v>
      </c>
      <c r="D54" s="109">
        <v>7881.1605657999999</v>
      </c>
      <c r="E54" s="109">
        <v>167.36255399999999</v>
      </c>
      <c r="F54" s="109">
        <v>157.95802843000001</v>
      </c>
      <c r="G54" s="109">
        <v>78.463484699999995</v>
      </c>
      <c r="H54" s="109">
        <v>2086.3490741999999</v>
      </c>
      <c r="I54" s="109">
        <v>62.705139907000003</v>
      </c>
      <c r="J54" s="109">
        <v>43.050327308999996</v>
      </c>
      <c r="K54" s="109">
        <v>5.2018200000000003E-5</v>
      </c>
      <c r="L54" s="109">
        <v>19.840793309999999</v>
      </c>
      <c r="N54" s="109">
        <v>4.6992822845999997</v>
      </c>
      <c r="O54" s="109">
        <v>2.859766E-4</v>
      </c>
      <c r="Q54" s="109">
        <v>2.6375607499999999E-2</v>
      </c>
      <c r="S54" s="109">
        <v>1.4572999999999999E-5</v>
      </c>
      <c r="T54" s="109">
        <v>2.3633888299999999E-2</v>
      </c>
      <c r="W54" s="109">
        <v>2.4527634999999999E-2</v>
      </c>
      <c r="Y54" s="109">
        <v>469.73426268999998</v>
      </c>
      <c r="AA54" s="109">
        <v>1.4305654999999999E-6</v>
      </c>
      <c r="AB54" s="109">
        <v>2.274806E-4</v>
      </c>
      <c r="AC54" s="109">
        <v>9.8800000000000003E-5</v>
      </c>
      <c r="AD54" s="109">
        <v>0.34576039460000002</v>
      </c>
      <c r="AE54" s="109">
        <v>29.696639772000001</v>
      </c>
      <c r="AF54" s="109">
        <v>0.34638593880000002</v>
      </c>
      <c r="AG54" s="109">
        <v>5.4601819999999996E-4</v>
      </c>
      <c r="AI54" s="109">
        <v>2.4977868300000001E-2</v>
      </c>
      <c r="AJ54" s="109">
        <v>40.371538991999998</v>
      </c>
      <c r="AK54" s="109">
        <v>0.1596406782</v>
      </c>
      <c r="AL54" s="109">
        <v>6.1472366899999999E-2</v>
      </c>
      <c r="AM54" s="109">
        <v>26.169833157999999</v>
      </c>
      <c r="AN54" s="109">
        <v>3.8313367399999999E-2</v>
      </c>
      <c r="AS54" s="109">
        <v>5.8457470000000005E-4</v>
      </c>
      <c r="AT54" s="109">
        <v>2.3146362000000002E-3</v>
      </c>
      <c r="AU54" s="109">
        <v>0.27850310410000001</v>
      </c>
      <c r="AW54" s="109">
        <v>3.7286144770999998</v>
      </c>
      <c r="AX54" s="109">
        <v>5.9624943917</v>
      </c>
      <c r="AY54" s="109">
        <v>3.0689783299999999E-2</v>
      </c>
      <c r="BD54" s="109">
        <v>5.86465E-7</v>
      </c>
      <c r="BF54" s="109" t="s">
        <v>51</v>
      </c>
      <c r="BG54" s="109">
        <v>4.24518128716856E-4</v>
      </c>
      <c r="BH54" s="109">
        <v>2.1650182297436398E-3</v>
      </c>
      <c r="BI54" s="109">
        <v>0</v>
      </c>
      <c r="BJ54" s="109">
        <v>43.050160710378599</v>
      </c>
      <c r="BK54" s="109">
        <v>0</v>
      </c>
      <c r="BL54" s="109">
        <v>62.701188497980901</v>
      </c>
      <c r="BM54" s="109">
        <v>62.701188497980901</v>
      </c>
      <c r="BN54" s="109">
        <v>1.6237426223854501</v>
      </c>
      <c r="BO54" s="109">
        <v>1.02445246879081E-5</v>
      </c>
      <c r="BP54" s="109">
        <v>2.1328229633426599E-5</v>
      </c>
      <c r="BQ54" s="109">
        <v>3.0690763185017501E-5</v>
      </c>
      <c r="BR54" s="109">
        <v>19.838453628836898</v>
      </c>
      <c r="BS54" s="109">
        <v>5.8646778681305395E-7</v>
      </c>
      <c r="BT54" s="109">
        <v>0</v>
      </c>
      <c r="BU54" s="109">
        <v>0</v>
      </c>
      <c r="BV54" s="109">
        <v>0</v>
      </c>
      <c r="BW54" s="109">
        <v>4.6993965914008697</v>
      </c>
      <c r="BX54" s="109">
        <v>6.8639803347718498E-5</v>
      </c>
      <c r="BY54" s="109">
        <v>2.1734596581733499E-4</v>
      </c>
      <c r="BZ54" s="109">
        <v>0</v>
      </c>
      <c r="CA54" s="109">
        <v>0</v>
      </c>
      <c r="CB54" s="109">
        <v>13752.290496878901</v>
      </c>
      <c r="CC54" s="109">
        <v>2.6373713915463799E-2</v>
      </c>
      <c r="CD54" s="109">
        <v>4.2246068883413896E-6</v>
      </c>
      <c r="CE54" s="109">
        <v>1.03482751588705E-5</v>
      </c>
      <c r="CF54" s="109">
        <v>0</v>
      </c>
      <c r="CG54" s="109">
        <v>2.3634535523404901E-2</v>
      </c>
      <c r="CH54" s="109">
        <v>0.34576303044031897</v>
      </c>
      <c r="CI54" s="109">
        <v>0</v>
      </c>
      <c r="CJ54" s="109">
        <v>0.15964075593181101</v>
      </c>
      <c r="CK54" s="109">
        <v>0</v>
      </c>
      <c r="CL54" s="109">
        <v>6.1473059519282398E-2</v>
      </c>
      <c r="CM54" s="109">
        <v>5974.24805061811</v>
      </c>
      <c r="CN54" s="109">
        <v>0</v>
      </c>
      <c r="CO54" s="109">
        <v>2.4529643975594699E-2</v>
      </c>
      <c r="CP54" s="109">
        <v>86.383999087145796</v>
      </c>
      <c r="CQ54" s="109">
        <v>2178.80135749499</v>
      </c>
      <c r="CR54" s="109">
        <v>46.7837122135236</v>
      </c>
      <c r="CS54" s="109">
        <v>3.7260770488626802</v>
      </c>
      <c r="CT54" s="109">
        <v>4.87293612813263E-4</v>
      </c>
      <c r="CU54" s="109">
        <v>6.55717429465878E-4</v>
      </c>
      <c r="CV54" s="109">
        <v>469.71087334833402</v>
      </c>
      <c r="CW54" s="109">
        <v>469.71087334833402</v>
      </c>
      <c r="CX54" s="109">
        <v>0</v>
      </c>
      <c r="CY54" s="109">
        <v>5.9624567849997598</v>
      </c>
      <c r="CZ54" s="109">
        <v>5.70332879203248E-7</v>
      </c>
      <c r="DA54" s="109">
        <v>7.1293301411508996E-7</v>
      </c>
      <c r="DB54" s="109">
        <v>0</v>
      </c>
      <c r="DC54" s="109">
        <v>42.0015096093354</v>
      </c>
      <c r="DD54" s="109">
        <v>3.4175822059447502E-5</v>
      </c>
      <c r="DE54" s="109">
        <v>0.65423017950418205</v>
      </c>
      <c r="DF54" s="109">
        <v>2.3863621422311899E-3</v>
      </c>
      <c r="DG54" s="109">
        <v>5.9059398027965498E-5</v>
      </c>
      <c r="DH54" s="109">
        <v>1.68095261716188E-4</v>
      </c>
      <c r="DI54" s="109">
        <v>3.2605918307732397E-5</v>
      </c>
      <c r="DJ54" s="109">
        <v>6.6185507917348104E-5</v>
      </c>
      <c r="DK54" s="109">
        <v>29.6995775167468</v>
      </c>
      <c r="DL54" s="109">
        <v>0</v>
      </c>
      <c r="DM54" s="109">
        <v>0.34628233503017503</v>
      </c>
      <c r="DN54" s="109">
        <v>0.19999691352921201</v>
      </c>
      <c r="DO54" s="109">
        <v>0</v>
      </c>
      <c r="DP54" s="109">
        <v>2.2386393073077501E-4</v>
      </c>
      <c r="DQ54" s="109">
        <v>3.22156450999522E-4</v>
      </c>
      <c r="DR54" s="109">
        <v>4846.21552373551</v>
      </c>
      <c r="DS54" s="109">
        <v>7092.59543632225</v>
      </c>
      <c r="DT54" s="109">
        <v>788.02438703241</v>
      </c>
      <c r="DU54" s="109">
        <v>7880.6198233546602</v>
      </c>
      <c r="DV54" s="109">
        <v>7.1946214057772503E-5</v>
      </c>
      <c r="DW54" s="109">
        <v>162.19980237851101</v>
      </c>
      <c r="DX54" s="109">
        <v>3.8320282522308E-2</v>
      </c>
      <c r="DY54" s="109">
        <v>0</v>
      </c>
      <c r="DZ54" s="109">
        <v>0</v>
      </c>
      <c r="EA54" s="109">
        <v>0</v>
      </c>
      <c r="EB54" s="109">
        <v>0</v>
      </c>
      <c r="EC54" s="109">
        <v>5.8461799963623897E-4</v>
      </c>
      <c r="ED54" s="109">
        <v>2.3144569189305301E-3</v>
      </c>
      <c r="EE54" s="109">
        <v>0.27850827934765399</v>
      </c>
      <c r="EF54" s="109">
        <v>1.1958479439144201</v>
      </c>
      <c r="EG54" s="109">
        <v>796.46618265792699</v>
      </c>
      <c r="EH54" s="109">
        <v>1.5487509306260501</v>
      </c>
      <c r="EI54" s="109">
        <v>3.5470556005665901</v>
      </c>
      <c r="EJ54" s="109">
        <v>8.5819391799908402</v>
      </c>
      <c r="EK54" s="109">
        <v>2.0023278052436901</v>
      </c>
      <c r="EL54" s="109">
        <v>1.56447251663111</v>
      </c>
      <c r="EM54" s="109">
        <v>1.42591533149247E-7</v>
      </c>
      <c r="EN54" s="109">
        <v>0.48611441216510498</v>
      </c>
      <c r="EO54" s="109">
        <v>170.300387765869</v>
      </c>
      <c r="EP54" s="109">
        <v>157.939590673765</v>
      </c>
      <c r="EQ54" s="109">
        <v>12.3607970921035</v>
      </c>
      <c r="ER54" s="109">
        <v>0</v>
      </c>
      <c r="ES54" s="109">
        <v>1.5308211665757201E-5</v>
      </c>
      <c r="ET54" s="109">
        <v>23.712220577941601</v>
      </c>
      <c r="EU54" s="109">
        <v>0</v>
      </c>
      <c r="EV54" s="109">
        <v>23.764796540948002</v>
      </c>
      <c r="EW54" s="109">
        <v>5.7072085737749303</v>
      </c>
      <c r="EX54" s="109">
        <v>3.1360005456439501</v>
      </c>
      <c r="EY54" s="109">
        <v>59.395312146916098</v>
      </c>
      <c r="EZ54" s="109">
        <v>2.4956265701042101E-2</v>
      </c>
      <c r="FA54" s="109">
        <v>649.97185144484399</v>
      </c>
      <c r="FB54" s="109">
        <v>3.3261255587338798</v>
      </c>
      <c r="FC54" s="109">
        <v>18.637708251348801</v>
      </c>
      <c r="FD54" s="109">
        <v>1.33369478110859</v>
      </c>
      <c r="FE54" s="109">
        <v>0</v>
      </c>
      <c r="FF54" s="109">
        <v>78.449235487800493</v>
      </c>
      <c r="FG54" s="109">
        <v>342.195847497736</v>
      </c>
      <c r="FH54" s="109">
        <v>3.06905459195204E-2</v>
      </c>
      <c r="FI54" s="109">
        <v>0</v>
      </c>
      <c r="FJ54" s="109">
        <v>7.8327585762551701E-5</v>
      </c>
      <c r="FK54" s="109">
        <v>16.324658583045299</v>
      </c>
      <c r="FL54" s="109">
        <v>40.368195090408399</v>
      </c>
      <c r="FM54" s="109">
        <v>0</v>
      </c>
      <c r="FN54" s="109">
        <v>0</v>
      </c>
      <c r="FO54" s="109">
        <v>12.5678531817259</v>
      </c>
      <c r="FP54" s="109">
        <v>2085.9776080953702</v>
      </c>
      <c r="FQ54" s="109">
        <v>26.1651392310362</v>
      </c>
      <c r="FR54" s="109">
        <v>25.275525875406</v>
      </c>
      <c r="FT54" s="45">
        <f>(CM54-B54)/(B54+1E-50)</f>
        <v>-9.3407780677629132E-5</v>
      </c>
      <c r="FU54" s="45">
        <f>(DN54-C54)/(C54+1E-50)</f>
        <v>-1.5432353940025845E-5</v>
      </c>
      <c r="FV54" s="45">
        <f>(DU54-D54)/(D54+1E-50)</f>
        <v>-6.8612032558530253E-5</v>
      </c>
      <c r="FW54" s="45">
        <f>(EO54-E54)/(E54+1E-50)</f>
        <v>1.755371016786118E-2</v>
      </c>
      <c r="FX54" s="45">
        <f>(EP54-F54)/(F54+1E-50)</f>
        <v>-1.1672566705393653E-4</v>
      </c>
      <c r="FY54" s="45">
        <f>(FF54-G54)/(G54+1E-50)</f>
        <v>-1.8160310179930013E-4</v>
      </c>
      <c r="FZ54" s="45">
        <f>(FP54-H54)/(H54+1E-50)</f>
        <v>-1.7804599873687314E-4</v>
      </c>
      <c r="GA54" s="45">
        <f>(BM54-I54)/(I54+1E-50)</f>
        <v>-6.3015711709796355E-5</v>
      </c>
      <c r="GB54" s="45">
        <f>(BJ54-J54)/(J54+1E-50)</f>
        <v>-3.8698572533980867E-6</v>
      </c>
      <c r="GC54" s="45">
        <f>(BQ54+BP54-K54)/(K54+1E-50)</f>
        <v>1.5241174129460881E-5</v>
      </c>
      <c r="GD54" s="45">
        <f>(BR54-L54)/(L54+1E-50)</f>
        <v>-1.1792276279200038E-4</v>
      </c>
      <c r="GE54" s="45">
        <f>(BT54+BU54-M54)/(M54+1E-50)</f>
        <v>0</v>
      </c>
      <c r="GF54" s="45">
        <f>(BW54-N54)/(N54+1E-50)</f>
        <v>2.4324310383435421E-5</v>
      </c>
      <c r="GG54" s="45">
        <f>(BX54+BY54-O54)/(O54+1E-50)</f>
        <v>3.2062640976471626E-5</v>
      </c>
      <c r="GH54" s="45">
        <f>(BZ54-P54)/(P54+1E-50)</f>
        <v>0</v>
      </c>
      <c r="GI54" s="45">
        <f>(CC54-Q54)/(Q54+1E-50)</f>
        <v>-7.1793020737059146E-5</v>
      </c>
      <c r="GJ54" s="45">
        <f>(CF54-R54)/(R54+1E-50)</f>
        <v>0</v>
      </c>
      <c r="GK54" s="45">
        <f>(CD54+CE54-S54)/(S54+1E-50)</f>
        <v>-8.0939263095600626E-6</v>
      </c>
      <c r="GL54" s="45">
        <f>(CG54-T54)/(T54+1E-50)</f>
        <v>2.7385396625644121E-5</v>
      </c>
      <c r="GM54" s="45">
        <f>(CI54-U54)/(U54+1E-50)</f>
        <v>0</v>
      </c>
      <c r="GN54" s="45">
        <f>(CN54-V54)/(V54+1E-50)</f>
        <v>0</v>
      </c>
      <c r="GO54" s="45">
        <f>(CO54-W54)/(W54+1E-50)</f>
        <v>8.1906616544972043E-5</v>
      </c>
      <c r="GP54" s="45">
        <f>(BV54-X54)/(X54+1E-50)</f>
        <v>0</v>
      </c>
      <c r="GQ54" s="45">
        <f>(CW54-Y54)/(Y54+1E-50)</f>
        <v>-4.9792709460916895E-5</v>
      </c>
      <c r="GR54" s="45">
        <f>(CX54-Z54)/(Z54+1E-50)</f>
        <v>0</v>
      </c>
      <c r="GS54" s="45">
        <f>(CZ54+DA54+EM54-AA54)/(AA54+1E-50)</f>
        <v>-3.2910576498698862E-3</v>
      </c>
      <c r="GT54" s="45">
        <f>(DG54+DH54-AB54)/(AB54+1E-50)</f>
        <v>-1.4328266051984694E-3</v>
      </c>
      <c r="GU54" s="45">
        <f>(DJ54+DI54-AC54)/(AC54+1E-50)</f>
        <v>-8.6779098375584958E-5</v>
      </c>
      <c r="GV54" s="45">
        <f>(CH54-AD54)/(AD54+1E-50)</f>
        <v>7.6233147581968342E-6</v>
      </c>
      <c r="GW54" s="45">
        <f>(DK54-AE54)/(AE54+1E-50)</f>
        <v>9.8925156830994296E-5</v>
      </c>
      <c r="GX54" s="45">
        <f>(DM54-AF54)/(AF54+1E-50)</f>
        <v>-2.990992364872208E-4</v>
      </c>
      <c r="GY54" s="45">
        <f>(DP54+DQ54-AG54)/(AG54+1E-50)</f>
        <v>3.9957098446076609E-6</v>
      </c>
      <c r="GZ54" s="45">
        <f>(CK54-AH54)/(AH54+1E-50)</f>
        <v>0</v>
      </c>
      <c r="HA54" s="45">
        <f>(EZ54-AI54)/(AI54+1E-50)</f>
        <v>-8.648695996967714E-4</v>
      </c>
      <c r="HB54" s="45">
        <f>(FL54-AJ54)/(AJ54+1E-50)</f>
        <v>-8.2828192213862191E-5</v>
      </c>
      <c r="HC54" s="45">
        <f>(CJ54-AK54)/(AK54+1E-50)</f>
        <v>4.8691731889465778E-7</v>
      </c>
      <c r="HD54" s="45">
        <f>(CL54-AL54)/(AL54+1E-50)</f>
        <v>1.1267164700627789E-5</v>
      </c>
      <c r="HE54" s="45">
        <f>(FQ54-AM54)/(AM54+1E-50)</f>
        <v>-1.7936403856532202E-4</v>
      </c>
      <c r="HF54" s="45">
        <f>(DX54-AN54)/(AN54+1E-50)</f>
        <v>1.8048850250631409E-4</v>
      </c>
      <c r="HG54" s="45">
        <f>(DY54-AO54)/(AO54+1E-50)</f>
        <v>0</v>
      </c>
      <c r="HH54" s="45">
        <f>(DZ54-AP54)/(AP54+1E-50)</f>
        <v>0</v>
      </c>
      <c r="HI54" s="45">
        <f t="shared" ref="HI54" si="102">(EA54-AQ54)/(AQ54+1E-50)</f>
        <v>0</v>
      </c>
      <c r="HJ54" s="45">
        <f>(EB54-AR54)/(AR54+1E-50)</f>
        <v>0</v>
      </c>
      <c r="HK54" s="45">
        <f>(EC54-AS54)/(AS54+1E-50)</f>
        <v>7.4070321960419819E-5</v>
      </c>
      <c r="HL54" s="45">
        <f>(ED54-AT54)/(AT54+1E-50)</f>
        <v>-7.7455398593570174E-5</v>
      </c>
      <c r="HM54" s="45">
        <f>(EE54-AU54)/(AU54+1E-50)</f>
        <v>1.8582369739471823E-5</v>
      </c>
      <c r="HN54" s="45">
        <f>(CA54-AV54)/(AV54+1E-50)</f>
        <v>0</v>
      </c>
      <c r="HO54" s="45">
        <f>(CS54-AW54)/(AW54+1E-50)</f>
        <v>-6.8052845176236863E-4</v>
      </c>
      <c r="HP54" s="45">
        <f>(CY54-AX54)/(AX54+1E-50)</f>
        <v>-6.307209327099966E-6</v>
      </c>
      <c r="HQ54" s="45">
        <f>(FH54-AY54)/(AY54+1E-50)</f>
        <v>2.4849296358558213E-5</v>
      </c>
      <c r="HR54" s="45">
        <f>(DL54-AZ54)/(AZ54+1E-50)</f>
        <v>0</v>
      </c>
      <c r="HS54" s="45">
        <f>(BK54-BA54)/(BA54+1E-50)</f>
        <v>0</v>
      </c>
      <c r="HT54" s="45">
        <f>(BI54-BB54)/(BB54+1E-50)</f>
        <v>0</v>
      </c>
      <c r="HU54" s="45">
        <f>(FE54-BC54)/(BC54+1E-50)</f>
        <v>0</v>
      </c>
      <c r="HV54" s="45">
        <f t="shared" ref="HV54" si="103">(BS54-BD54)/(BD54+1E-50)</f>
        <v>4.7518829835550615E-6</v>
      </c>
    </row>
    <row r="55" spans="1:230" x14ac:dyDescent="0.25">
      <c r="A55" s="22" t="s">
        <v>1</v>
      </c>
      <c r="B55" s="109">
        <v>8100.0975022000002</v>
      </c>
      <c r="D55" s="109">
        <v>38737.817438999999</v>
      </c>
      <c r="E55" s="109">
        <v>1248.9624116</v>
      </c>
      <c r="F55" s="109">
        <v>411.54619157000002</v>
      </c>
      <c r="G55" s="109">
        <v>1470.7480109999999</v>
      </c>
      <c r="H55" s="109">
        <v>2268.2698860999999</v>
      </c>
      <c r="I55" s="109">
        <v>12.595829213</v>
      </c>
      <c r="J55" s="109">
        <v>7.1550066087999999</v>
      </c>
      <c r="K55" s="109">
        <v>7.8736889999999997E-4</v>
      </c>
      <c r="L55" s="109">
        <v>3.8748174839999998</v>
      </c>
      <c r="N55" s="109">
        <v>0.62752002620000003</v>
      </c>
      <c r="O55" s="109">
        <v>4.5164041000000004E-3</v>
      </c>
      <c r="Q55" s="109">
        <v>3.4494493399999999E-2</v>
      </c>
      <c r="S55" s="109">
        <v>2.2058289999999999E-4</v>
      </c>
      <c r="T55" s="109">
        <v>3.09088236E-2</v>
      </c>
      <c r="W55" s="109">
        <v>3.2077681599999998E-2</v>
      </c>
      <c r="Y55" s="109">
        <v>157.31424264</v>
      </c>
      <c r="AA55" s="109">
        <v>6.728064E-4</v>
      </c>
      <c r="AB55" s="109">
        <v>0.30961497650000003</v>
      </c>
      <c r="AC55" s="109">
        <v>1.4954775E-3</v>
      </c>
      <c r="AD55" s="109">
        <v>0.1096450697</v>
      </c>
      <c r="AE55" s="109">
        <v>2.0562225827999998</v>
      </c>
      <c r="AF55" s="109">
        <v>0.62325604690000003</v>
      </c>
      <c r="AG55" s="109">
        <v>8.2647564E-3</v>
      </c>
      <c r="AI55" s="109">
        <v>3.2666504800000003E-2</v>
      </c>
      <c r="AJ55" s="109">
        <v>20.640088902999999</v>
      </c>
      <c r="AK55" s="109">
        <v>4.8657945899999999E-2</v>
      </c>
      <c r="AL55" s="109">
        <v>1.94434211E-2</v>
      </c>
      <c r="AM55" s="109">
        <v>10.009101465000001</v>
      </c>
      <c r="AN55" s="109">
        <v>5.0949513999999996E-3</v>
      </c>
      <c r="AS55" s="109">
        <v>2.984183E-4</v>
      </c>
      <c r="AT55" s="109">
        <v>5.3384720000000001E-4</v>
      </c>
      <c r="AU55" s="109">
        <v>2.43988412E-2</v>
      </c>
      <c r="AW55" s="109">
        <v>4.9757823645999997</v>
      </c>
      <c r="AX55" s="109">
        <v>2.6614943917999998</v>
      </c>
      <c r="AY55" s="109">
        <v>4.0136649900000002E-2</v>
      </c>
      <c r="BD55" s="109">
        <v>3.9146179999999998E-6</v>
      </c>
      <c r="BF55" s="109" t="s">
        <v>1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T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G55" s="109">
        <v>0</v>
      </c>
      <c r="EH55" s="109">
        <v>0</v>
      </c>
      <c r="EI55" s="109">
        <v>0</v>
      </c>
      <c r="EJ55" s="109">
        <v>0</v>
      </c>
      <c r="EK55" s="109">
        <v>0</v>
      </c>
      <c r="EL55" s="109">
        <v>0</v>
      </c>
      <c r="EM55" s="109">
        <v>0</v>
      </c>
      <c r="EN55" s="109">
        <v>0</v>
      </c>
      <c r="EO55" s="109">
        <v>0</v>
      </c>
      <c r="EP55" s="109">
        <v>0</v>
      </c>
      <c r="EQ55" s="109">
        <v>0</v>
      </c>
      <c r="ER55" s="109">
        <v>0</v>
      </c>
      <c r="ES55" s="109">
        <v>0</v>
      </c>
      <c r="ET55" s="109">
        <v>0</v>
      </c>
      <c r="EU55" s="109">
        <v>0</v>
      </c>
      <c r="EV55" s="109">
        <v>0</v>
      </c>
      <c r="EW55" s="109">
        <v>0</v>
      </c>
      <c r="EX55" s="109">
        <v>0</v>
      </c>
      <c r="EY55" s="109">
        <v>0</v>
      </c>
      <c r="EZ55" s="109">
        <v>0</v>
      </c>
      <c r="FA55" s="109">
        <v>0</v>
      </c>
      <c r="FB55" s="109">
        <v>0</v>
      </c>
      <c r="FC55" s="109">
        <v>0</v>
      </c>
      <c r="FD55" s="109">
        <v>0</v>
      </c>
      <c r="FE55" s="109">
        <v>0</v>
      </c>
      <c r="FF55" s="109">
        <v>0</v>
      </c>
      <c r="FG55" s="109">
        <v>0</v>
      </c>
      <c r="FH55" s="109">
        <v>0</v>
      </c>
      <c r="FI55" s="109">
        <v>0</v>
      </c>
      <c r="FJ55" s="109">
        <v>0</v>
      </c>
      <c r="FK55" s="109">
        <v>0</v>
      </c>
      <c r="FL55" s="109">
        <v>0</v>
      </c>
      <c r="FM55" s="109">
        <v>0</v>
      </c>
      <c r="FN55" s="109">
        <v>0</v>
      </c>
      <c r="FO55" s="109">
        <v>0</v>
      </c>
      <c r="FP55" s="109">
        <v>0</v>
      </c>
      <c r="FQ55" s="109">
        <v>0</v>
      </c>
      <c r="FR55" s="109">
        <v>0</v>
      </c>
    </row>
    <row r="56" spans="1:230" x14ac:dyDescent="0.25">
      <c r="A56" s="22" t="s">
        <v>11</v>
      </c>
    </row>
    <row r="57" spans="1:230" x14ac:dyDescent="0.25">
      <c r="A57" s="22" t="s">
        <v>58</v>
      </c>
    </row>
    <row r="58" spans="1:230" x14ac:dyDescent="0.25">
      <c r="A58" s="22" t="s">
        <v>73</v>
      </c>
    </row>
    <row r="59" spans="1:230" x14ac:dyDescent="0.25">
      <c r="A59" s="22" t="s">
        <v>239</v>
      </c>
      <c r="B59" s="109">
        <v>51872.131500000003</v>
      </c>
      <c r="C59" s="109">
        <v>8.3935383252999998</v>
      </c>
      <c r="D59" s="109">
        <v>49962.026919999997</v>
      </c>
      <c r="E59" s="109">
        <v>636.25494702000003</v>
      </c>
      <c r="F59" s="109">
        <v>635.0949435</v>
      </c>
      <c r="G59" s="109">
        <v>462.05488945000002</v>
      </c>
      <c r="H59" s="109">
        <v>38832.768940000002</v>
      </c>
      <c r="AB59" s="109">
        <v>3.7905439999999999E-3</v>
      </c>
      <c r="BF59" s="109" t="s">
        <v>68</v>
      </c>
      <c r="BG59" s="109">
        <v>0</v>
      </c>
      <c r="BH59" s="109">
        <v>0</v>
      </c>
      <c r="BI59" s="109">
        <v>0</v>
      </c>
      <c r="BJ59" s="109">
        <v>0</v>
      </c>
      <c r="BK59" s="109">
        <v>0</v>
      </c>
      <c r="BL59" s="109">
        <v>0</v>
      </c>
      <c r="BM59" s="109">
        <v>0</v>
      </c>
      <c r="BN59" s="109">
        <v>1.3589352122224301</v>
      </c>
      <c r="BO59" s="109">
        <v>0</v>
      </c>
      <c r="BP59" s="109">
        <v>0</v>
      </c>
      <c r="BQ59" s="109">
        <v>0</v>
      </c>
      <c r="BR59" s="109">
        <v>0</v>
      </c>
      <c r="BS59" s="109">
        <v>0</v>
      </c>
      <c r="BT59" s="109">
        <v>0</v>
      </c>
      <c r="BU59" s="109">
        <v>0</v>
      </c>
      <c r="BV59" s="109">
        <v>0</v>
      </c>
      <c r="BW59" s="109">
        <v>0</v>
      </c>
      <c r="BX59" s="109">
        <v>0</v>
      </c>
      <c r="BY59" s="109">
        <v>0</v>
      </c>
      <c r="BZ59" s="109">
        <v>0</v>
      </c>
      <c r="CA59" s="109">
        <v>0</v>
      </c>
      <c r="CB59" s="109">
        <v>245308.84690615401</v>
      </c>
      <c r="CC59" s="109">
        <v>0</v>
      </c>
      <c r="CD59" s="109">
        <v>0</v>
      </c>
      <c r="CE59" s="109">
        <v>0</v>
      </c>
      <c r="CF59" s="109">
        <v>0</v>
      </c>
      <c r="CG59" s="109">
        <v>0</v>
      </c>
      <c r="CH59" s="109">
        <v>0</v>
      </c>
      <c r="CI59" s="109">
        <v>0</v>
      </c>
      <c r="CJ59" s="109">
        <v>0</v>
      </c>
      <c r="CK59" s="109">
        <v>0</v>
      </c>
      <c r="CL59" s="109">
        <v>0</v>
      </c>
      <c r="CM59" s="109">
        <v>51866.346822312902</v>
      </c>
      <c r="CN59" s="109">
        <v>0</v>
      </c>
      <c r="CO59" s="109">
        <v>0</v>
      </c>
      <c r="CP59" s="109">
        <v>238.92209938391599</v>
      </c>
      <c r="CQ59" s="109">
        <v>9515.4910139721796</v>
      </c>
      <c r="CR59" s="109">
        <v>238.607963220621</v>
      </c>
      <c r="CS59" s="109">
        <v>0</v>
      </c>
      <c r="CT59" s="109">
        <v>0</v>
      </c>
      <c r="CU59" s="109">
        <v>0</v>
      </c>
      <c r="CV59" s="109">
        <v>0</v>
      </c>
      <c r="CW59" s="109">
        <v>0</v>
      </c>
      <c r="CX59" s="109">
        <v>0</v>
      </c>
      <c r="CY59" s="109">
        <v>0</v>
      </c>
      <c r="CZ59" s="109">
        <v>0</v>
      </c>
      <c r="DA59" s="109">
        <v>0</v>
      </c>
      <c r="DB59" s="109">
        <v>0</v>
      </c>
      <c r="DC59" s="109">
        <v>56.598725438582299</v>
      </c>
      <c r="DD59" s="109">
        <v>0</v>
      </c>
      <c r="DE59" s="109">
        <v>0</v>
      </c>
      <c r="DF59" s="109">
        <v>0</v>
      </c>
      <c r="DG59" s="109">
        <v>9.8553547512359309E-4</v>
      </c>
      <c r="DH59" s="109">
        <v>2.8049956734293299E-3</v>
      </c>
      <c r="DI59" s="109">
        <v>0</v>
      </c>
      <c r="DJ59" s="109">
        <v>0</v>
      </c>
      <c r="DK59" s="109">
        <v>0</v>
      </c>
      <c r="DL59" s="109">
        <v>0</v>
      </c>
      <c r="DM59" s="109">
        <v>0</v>
      </c>
      <c r="DN59" s="109">
        <v>8.3935496067505202</v>
      </c>
      <c r="DO59" s="109">
        <v>0</v>
      </c>
      <c r="DP59" s="109">
        <v>0</v>
      </c>
      <c r="DQ59" s="109">
        <v>0</v>
      </c>
      <c r="DR59" s="109">
        <v>48321.926530972101</v>
      </c>
      <c r="DS59" s="109">
        <v>44963.063896338899</v>
      </c>
      <c r="DT59" s="109">
        <v>4995.8389889603704</v>
      </c>
      <c r="DU59" s="109">
        <v>49958.9028852993</v>
      </c>
      <c r="DV59" s="109">
        <v>0</v>
      </c>
      <c r="DW59" s="109">
        <v>189.54859603057699</v>
      </c>
      <c r="DX59" s="109">
        <v>0</v>
      </c>
      <c r="DY59" s="109">
        <v>0</v>
      </c>
      <c r="DZ59" s="109">
        <v>0</v>
      </c>
      <c r="EA59" s="109">
        <v>0</v>
      </c>
      <c r="EB59" s="109">
        <v>0</v>
      </c>
      <c r="EC59" s="109">
        <v>0</v>
      </c>
      <c r="ED59" s="109">
        <v>0</v>
      </c>
      <c r="EE59" s="109">
        <v>0</v>
      </c>
      <c r="EF59" s="109">
        <v>3.6291058604364199</v>
      </c>
      <c r="EG59" s="109">
        <v>27905.811185816499</v>
      </c>
      <c r="EH59" s="109">
        <v>5.3825129383753199</v>
      </c>
      <c r="EI59" s="109">
        <v>11.735335019869099</v>
      </c>
      <c r="EJ59" s="109">
        <v>192.366665784817</v>
      </c>
      <c r="EK59" s="109">
        <v>6.9719208320243196</v>
      </c>
      <c r="EL59" s="109">
        <v>2.3518587719153199E-2</v>
      </c>
      <c r="EM59" s="109">
        <v>0</v>
      </c>
      <c r="EN59" s="109">
        <v>1.6947168438631499</v>
      </c>
      <c r="EO59" s="109">
        <v>636.254955224127</v>
      </c>
      <c r="EP59" s="109">
        <v>635.09496238914903</v>
      </c>
      <c r="EQ59" s="109">
        <v>1.15999283497852</v>
      </c>
      <c r="ER59" s="109">
        <v>0</v>
      </c>
      <c r="ES59" s="109">
        <v>9.1834906882278192E-3</v>
      </c>
      <c r="ET59" s="109">
        <v>18.836493769187101</v>
      </c>
      <c r="EU59" s="109">
        <v>0</v>
      </c>
      <c r="EV59" s="109">
        <v>85.427518863296896</v>
      </c>
      <c r="EW59" s="109">
        <v>18.8815537073474</v>
      </c>
      <c r="EX59" s="109">
        <v>10.364278950820401</v>
      </c>
      <c r="EY59" s="109">
        <v>227.51812011882899</v>
      </c>
      <c r="EZ59" s="109">
        <v>0</v>
      </c>
      <c r="FA59" s="109">
        <v>9180.0743126008001</v>
      </c>
      <c r="FB59" s="109">
        <v>11.3390437452118</v>
      </c>
      <c r="FC59" s="109">
        <v>40.883043370426101</v>
      </c>
      <c r="FD59" s="109">
        <v>3.1950506236324498E-2</v>
      </c>
      <c r="FE59" s="109">
        <v>0</v>
      </c>
      <c r="FF59" s="109">
        <v>462.035371396134</v>
      </c>
      <c r="FG59" s="109">
        <v>21520.041646574198</v>
      </c>
      <c r="FH59" s="109">
        <v>0</v>
      </c>
      <c r="FI59" s="109">
        <v>3.4016976030247399E-2</v>
      </c>
      <c r="FJ59" s="109">
        <v>0</v>
      </c>
      <c r="FK59" s="109">
        <v>47.761657484856798</v>
      </c>
      <c r="FL59" s="109">
        <v>0</v>
      </c>
      <c r="FM59" s="109">
        <v>0</v>
      </c>
      <c r="FN59" s="109">
        <v>0</v>
      </c>
      <c r="FO59" s="109">
        <v>992.36992277649904</v>
      </c>
      <c r="FP59" s="109">
        <v>38803.193941698701</v>
      </c>
      <c r="FQ59" s="109">
        <v>0</v>
      </c>
      <c r="FR59" s="109">
        <v>21.8453277623086</v>
      </c>
      <c r="FT59" s="45">
        <f>(CM59-B59)/(B59+1E-50)</f>
        <v>-1.1151802557219123E-4</v>
      </c>
      <c r="FU59" s="45">
        <f>(DN59-C59)/(C59+1E-50)</f>
        <v>1.3440637408449761E-6</v>
      </c>
      <c r="FV59" s="45">
        <f>(DU59-D59)/(D59+1E-50)</f>
        <v>-6.2528181766908567E-5</v>
      </c>
      <c r="FW59" s="45">
        <f>(EO59-E59)/(E59+1E-50)</f>
        <v>1.2894401857452228E-8</v>
      </c>
      <c r="FX59" s="45">
        <f>(EP59-F59)/(F59+1E-50)</f>
        <v>2.9742244408965226E-8</v>
      </c>
      <c r="FY59" s="45">
        <f>(FF59-G59)/(G59+1E-50)</f>
        <v>-4.2241851155942688E-5</v>
      </c>
      <c r="FZ59" s="45">
        <f>(FP59-H59)/(H59+1E-50)</f>
        <v>-7.6159900796662309E-4</v>
      </c>
      <c r="GT59" s="45">
        <f>(DG59+DH59-AB59)/(AB59+1E-50)</f>
        <v>-3.390396491021246E-6</v>
      </c>
    </row>
    <row r="61" spans="1:230" x14ac:dyDescent="0.25">
      <c r="A61" s="2" t="s">
        <v>55</v>
      </c>
      <c r="B61" s="110">
        <f>SUM(B3:B59)</f>
        <v>238556.85096718697</v>
      </c>
      <c r="C61" s="110">
        <f t="shared" ref="C61:BD61" si="104">SUM(C3:C59)</f>
        <v>493.09464804059996</v>
      </c>
      <c r="D61" s="110">
        <f t="shared" si="104"/>
        <v>455185.3260515299</v>
      </c>
      <c r="E61" s="110">
        <f t="shared" si="104"/>
        <v>14962.534005382398</v>
      </c>
      <c r="F61" s="110">
        <f t="shared" si="104"/>
        <v>13264.2631715141</v>
      </c>
      <c r="G61" s="110">
        <f t="shared" si="104"/>
        <v>41083.534931508708</v>
      </c>
      <c r="H61" s="110">
        <f t="shared" si="104"/>
        <v>179936.347981169</v>
      </c>
      <c r="I61" s="110">
        <f t="shared" si="104"/>
        <v>2849.4559030887999</v>
      </c>
      <c r="J61" s="110">
        <f t="shared" si="104"/>
        <v>2098.2613916083997</v>
      </c>
      <c r="K61" s="110">
        <f t="shared" si="104"/>
        <v>1.8250183458400002E-2</v>
      </c>
      <c r="L61" s="110">
        <f t="shared" si="104"/>
        <v>1207.0554722679001</v>
      </c>
      <c r="M61" s="110">
        <f t="shared" si="104"/>
        <v>4.1338759821600004E-4</v>
      </c>
      <c r="N61" s="110">
        <f t="shared" si="104"/>
        <v>293.90532187339994</v>
      </c>
      <c r="O61" s="110">
        <f t="shared" si="104"/>
        <v>0.30032144768379998</v>
      </c>
      <c r="P61" s="110">
        <f t="shared" si="104"/>
        <v>2.7271282116000002</v>
      </c>
      <c r="Q61" s="110">
        <f t="shared" si="104"/>
        <v>5.4049264748000008</v>
      </c>
      <c r="R61" s="110">
        <f t="shared" si="104"/>
        <v>1.1181800000000001E-4</v>
      </c>
      <c r="S61" s="110">
        <f t="shared" si="104"/>
        <v>2.3333519431819997E-2</v>
      </c>
      <c r="T61" s="110">
        <f t="shared" si="104"/>
        <v>3.5909896578785001</v>
      </c>
      <c r="U61" s="110">
        <f t="shared" si="104"/>
        <v>6.7502504599999999E-2</v>
      </c>
      <c r="V61" s="110">
        <f t="shared" si="104"/>
        <v>2.6961294939999998E-2</v>
      </c>
      <c r="W61" s="110">
        <f t="shared" si="104"/>
        <v>4.1765196774999991</v>
      </c>
      <c r="X61" s="110">
        <f t="shared" si="104"/>
        <v>3.0772889239999999</v>
      </c>
      <c r="Y61" s="110">
        <f t="shared" si="104"/>
        <v>14455.714453863398</v>
      </c>
      <c r="Z61" s="110">
        <f t="shared" si="104"/>
        <v>10.714619112100001</v>
      </c>
      <c r="AA61" s="110">
        <f t="shared" si="104"/>
        <v>0.24893151950091227</v>
      </c>
      <c r="AB61" s="110">
        <f t="shared" si="104"/>
        <v>0.37755304863440003</v>
      </c>
      <c r="AC61" s="110">
        <f t="shared" si="104"/>
        <v>2.5699965065871999</v>
      </c>
      <c r="AD61" s="110">
        <f t="shared" si="104"/>
        <v>26.072943961010001</v>
      </c>
      <c r="AE61" s="110">
        <f t="shared" si="104"/>
        <v>1833.2315719478997</v>
      </c>
      <c r="AF61" s="110">
        <f t="shared" si="104"/>
        <v>29.033587315500007</v>
      </c>
      <c r="AG61" s="110">
        <f t="shared" si="104"/>
        <v>6.5501218771145995</v>
      </c>
      <c r="AH61" s="110">
        <f t="shared" si="104"/>
        <v>0.57000701771200013</v>
      </c>
      <c r="AI61" s="110">
        <f t="shared" si="104"/>
        <v>3.9012684546485006</v>
      </c>
      <c r="AJ61" s="110">
        <f t="shared" si="104"/>
        <v>1318.8533831416</v>
      </c>
      <c r="AK61" s="110">
        <f t="shared" si="104"/>
        <v>13.204857534632497</v>
      </c>
      <c r="AL61" s="110">
        <f t="shared" si="104"/>
        <v>5.2314633760500007</v>
      </c>
      <c r="AM61" s="110">
        <f t="shared" si="104"/>
        <v>804.21643813829974</v>
      </c>
      <c r="AN61" s="110">
        <f t="shared" si="104"/>
        <v>3.0616679914750997</v>
      </c>
      <c r="AO61" s="110">
        <f t="shared" si="104"/>
        <v>6.2722552099999995E-5</v>
      </c>
      <c r="AP61" s="110">
        <f t="shared" si="104"/>
        <v>1.3648486480000001E-4</v>
      </c>
      <c r="AQ61" s="110">
        <f t="shared" si="104"/>
        <v>1.5935400000000001E-4</v>
      </c>
      <c r="AR61" s="110">
        <f t="shared" si="104"/>
        <v>3.1684899460000002E-4</v>
      </c>
      <c r="AS61" s="110">
        <f t="shared" si="104"/>
        <v>0.58211389562089</v>
      </c>
      <c r="AT61" s="110">
        <f t="shared" si="104"/>
        <v>0.19091397271702995</v>
      </c>
      <c r="AU61" s="110">
        <f t="shared" si="104"/>
        <v>38.134997057898296</v>
      </c>
      <c r="AV61" s="110">
        <f t="shared" si="104"/>
        <v>1963.9592137</v>
      </c>
      <c r="AW61" s="110">
        <f t="shared" si="104"/>
        <v>217.681127766</v>
      </c>
      <c r="AX61" s="110">
        <f t="shared" si="104"/>
        <v>2210.8595278932999</v>
      </c>
      <c r="AY61" s="110">
        <f t="shared" si="104"/>
        <v>7.1518598699999991</v>
      </c>
      <c r="AZ61" s="110">
        <f t="shared" si="104"/>
        <v>0.18717830864154</v>
      </c>
      <c r="BA61" s="110">
        <f t="shared" si="104"/>
        <v>2.9270000000000001E-2</v>
      </c>
      <c r="BB61" s="110">
        <f t="shared" si="104"/>
        <v>184.29</v>
      </c>
      <c r="BC61" s="110">
        <f t="shared" si="104"/>
        <v>1.3</v>
      </c>
      <c r="BD61" s="110">
        <f t="shared" si="104"/>
        <v>5.6822380668389988E-2</v>
      </c>
      <c r="BE61" s="110"/>
      <c r="BG61" s="110">
        <f t="shared" ref="BG61:DR61" si="105">SUM(BG3:BG59)</f>
        <v>7.9578350304010943</v>
      </c>
      <c r="BH61" s="110">
        <f t="shared" si="105"/>
        <v>282.27472396911412</v>
      </c>
      <c r="BI61" s="110">
        <f t="shared" si="105"/>
        <v>184.289424786566</v>
      </c>
      <c r="BJ61" s="110">
        <f t="shared" si="105"/>
        <v>2091.089241296675</v>
      </c>
      <c r="BK61" s="110">
        <f t="shared" si="105"/>
        <v>2.9179025698176299E-2</v>
      </c>
      <c r="BL61" s="110">
        <f t="shared" si="105"/>
        <v>2837.4627391010276</v>
      </c>
      <c r="BM61" s="110">
        <f t="shared" si="105"/>
        <v>2836.8333577070102</v>
      </c>
      <c r="BN61" s="110">
        <f t="shared" si="105"/>
        <v>91.115716225446903</v>
      </c>
      <c r="BO61" s="110">
        <f t="shared" si="105"/>
        <v>3.7966478384634494</v>
      </c>
      <c r="BP61" s="110">
        <f t="shared" si="105"/>
        <v>7.1594210015080819E-3</v>
      </c>
      <c r="BQ61" s="110">
        <f t="shared" si="105"/>
        <v>1.0302561936412179E-2</v>
      </c>
      <c r="BR61" s="110">
        <f t="shared" si="105"/>
        <v>1203.1707918905795</v>
      </c>
      <c r="BS61" s="110">
        <f t="shared" si="105"/>
        <v>5.6801403073187172E-2</v>
      </c>
      <c r="BT61" s="110">
        <f t="shared" si="105"/>
        <v>1.3228588119502564E-4</v>
      </c>
      <c r="BU61" s="110">
        <f t="shared" si="105"/>
        <v>2.8108477974989727E-4</v>
      </c>
      <c r="BV61" s="110">
        <f t="shared" si="105"/>
        <v>3.0772150635313311</v>
      </c>
      <c r="BW61" s="110">
        <f t="shared" si="105"/>
        <v>293.27827365431938</v>
      </c>
      <c r="BX61" s="110">
        <f t="shared" si="105"/>
        <v>7.0988551516788373E-2</v>
      </c>
      <c r="BY61" s="110">
        <f t="shared" si="105"/>
        <v>0.224797167301861</v>
      </c>
      <c r="BZ61" s="110">
        <f t="shared" si="105"/>
        <v>2.727078821611109</v>
      </c>
      <c r="CA61" s="110">
        <f t="shared" si="105"/>
        <v>1963.9597880046756</v>
      </c>
      <c r="CB61" s="110">
        <f t="shared" si="105"/>
        <v>1194136.6819483244</v>
      </c>
      <c r="CC61" s="110">
        <f t="shared" si="105"/>
        <v>5.3704083197735244</v>
      </c>
      <c r="CD61" s="110">
        <f t="shared" si="105"/>
        <v>6.7023280713355898E-3</v>
      </c>
      <c r="CE61" s="110">
        <f t="shared" si="105"/>
        <v>1.6409213088021755E-2</v>
      </c>
      <c r="CF61" s="110">
        <f t="shared" si="105"/>
        <v>1.11821181688409E-4</v>
      </c>
      <c r="CG61" s="110">
        <f t="shared" si="105"/>
        <v>3.5600559586416041</v>
      </c>
      <c r="CH61" s="110">
        <f t="shared" si="105"/>
        <v>25.963123409056255</v>
      </c>
      <c r="CI61" s="110">
        <f t="shared" si="105"/>
        <v>6.74483344652059E-2</v>
      </c>
      <c r="CJ61" s="110">
        <f t="shared" si="105"/>
        <v>13.15618342474451</v>
      </c>
      <c r="CK61" s="110">
        <f t="shared" si="105"/>
        <v>0.5699335523282939</v>
      </c>
      <c r="CL61" s="110">
        <f t="shared" si="105"/>
        <v>5.2119662257333959</v>
      </c>
      <c r="CM61" s="110">
        <f t="shared" si="105"/>
        <v>230436.44950876047</v>
      </c>
      <c r="CN61" s="110">
        <f t="shared" si="105"/>
        <v>2.6959213556427854E-2</v>
      </c>
      <c r="CO61" s="110">
        <f t="shared" si="105"/>
        <v>4.1444091140742101</v>
      </c>
      <c r="CP61" s="110">
        <f t="shared" si="105"/>
        <v>4514.812091159878</v>
      </c>
      <c r="CQ61" s="110">
        <f t="shared" si="105"/>
        <v>108502.68983721777</v>
      </c>
      <c r="CR61" s="110">
        <f t="shared" si="105"/>
        <v>2911.4216341813467</v>
      </c>
      <c r="CS61" s="110">
        <f t="shared" si="105"/>
        <v>212.6929629876081</v>
      </c>
      <c r="CT61" s="110">
        <f t="shared" si="105"/>
        <v>261.97387571042429</v>
      </c>
      <c r="CU61" s="110">
        <f t="shared" si="105"/>
        <v>4.6293608664465653</v>
      </c>
      <c r="CV61" s="110">
        <f t="shared" si="105"/>
        <v>14298.06866088182</v>
      </c>
      <c r="CW61" s="110">
        <f t="shared" si="105"/>
        <v>14298.06866088182</v>
      </c>
      <c r="CX61" s="110">
        <f t="shared" si="105"/>
        <v>10.705546917623936</v>
      </c>
      <c r="CY61" s="110">
        <f t="shared" si="105"/>
        <v>2208.1822090951891</v>
      </c>
      <c r="CZ61" s="110">
        <f t="shared" si="105"/>
        <v>9.9012354872544062E-2</v>
      </c>
      <c r="DA61" s="110">
        <f t="shared" si="105"/>
        <v>0.12449844613503416</v>
      </c>
      <c r="DB61" s="110">
        <f t="shared" si="105"/>
        <v>0</v>
      </c>
      <c r="DC61" s="110">
        <f t="shared" si="105"/>
        <v>2188.1590632781631</v>
      </c>
      <c r="DD61" s="110">
        <f t="shared" si="105"/>
        <v>5.5127311541149755</v>
      </c>
      <c r="DE61" s="110">
        <f t="shared" si="105"/>
        <v>196.79347007545311</v>
      </c>
      <c r="DF61" s="110">
        <f t="shared" si="105"/>
        <v>22.472640268888092</v>
      </c>
      <c r="DG61" s="110">
        <f t="shared" si="105"/>
        <v>1.7661157691058534E-2</v>
      </c>
      <c r="DH61" s="110">
        <f t="shared" si="105"/>
        <v>5.026654846345615E-2</v>
      </c>
      <c r="DI61" s="110">
        <f t="shared" si="105"/>
        <v>0.84755637906671932</v>
      </c>
      <c r="DJ61" s="110">
        <f t="shared" si="105"/>
        <v>1.7207942190816934</v>
      </c>
      <c r="DK61" s="110">
        <f t="shared" si="105"/>
        <v>1832.6063928226229</v>
      </c>
      <c r="DL61" s="110">
        <f t="shared" si="105"/>
        <v>0.18717120376595478</v>
      </c>
      <c r="DM61" s="110">
        <f t="shared" si="105"/>
        <v>28.409652885786347</v>
      </c>
      <c r="DN61" s="110">
        <f t="shared" si="105"/>
        <v>492.97082111867974</v>
      </c>
      <c r="DO61" s="110">
        <f t="shared" si="105"/>
        <v>0</v>
      </c>
      <c r="DP61" s="110">
        <f t="shared" si="105"/>
        <v>2.6815109330945144</v>
      </c>
      <c r="DQ61" s="110">
        <f t="shared" si="105"/>
        <v>3.8587772601459269</v>
      </c>
      <c r="DR61" s="110">
        <f t="shared" si="105"/>
        <v>306659.2042109787</v>
      </c>
      <c r="DS61" s="110">
        <f t="shared" ref="DS61:FR61" si="106">SUM(DS3:DS59)</f>
        <v>374784.00042933307</v>
      </c>
      <c r="DT61" s="110">
        <f t="shared" si="106"/>
        <v>41642.565777057476</v>
      </c>
      <c r="DU61" s="110">
        <f t="shared" si="106"/>
        <v>416426.56620639056</v>
      </c>
      <c r="DV61" s="110">
        <f t="shared" si="106"/>
        <v>8.461716803438997E-2</v>
      </c>
      <c r="DW61" s="110">
        <f t="shared" si="106"/>
        <v>7518.7960524988212</v>
      </c>
      <c r="DX61" s="110">
        <f t="shared" si="106"/>
        <v>3.0565924391387318</v>
      </c>
      <c r="DY61" s="110">
        <f t="shared" si="106"/>
        <v>6.2720566163244849E-5</v>
      </c>
      <c r="DZ61" s="110">
        <f t="shared" si="106"/>
        <v>1.3648325556987813E-4</v>
      </c>
      <c r="EA61" s="110">
        <f t="shared" si="106"/>
        <v>1.5929664842342001E-4</v>
      </c>
      <c r="EB61" s="110">
        <f t="shared" si="106"/>
        <v>3.168923576389498E-4</v>
      </c>
      <c r="EC61" s="110">
        <f t="shared" si="106"/>
        <v>0.58180902814716262</v>
      </c>
      <c r="ED61" s="110">
        <f t="shared" si="106"/>
        <v>0.19037973704593553</v>
      </c>
      <c r="EE61" s="110">
        <f t="shared" si="106"/>
        <v>38.110586779584096</v>
      </c>
      <c r="EF61" s="110">
        <f t="shared" si="106"/>
        <v>101.2327367466372</v>
      </c>
      <c r="EG61" s="110">
        <f t="shared" si="106"/>
        <v>94758.622641347902</v>
      </c>
      <c r="EH61" s="110">
        <f t="shared" si="106"/>
        <v>133.99232925348062</v>
      </c>
      <c r="EI61" s="110">
        <f t="shared" si="106"/>
        <v>329.40420829434595</v>
      </c>
      <c r="EJ61" s="110">
        <f t="shared" si="106"/>
        <v>1058.546308857294</v>
      </c>
      <c r="EK61" s="110">
        <f t="shared" si="106"/>
        <v>187.92976379414827</v>
      </c>
      <c r="EL61" s="110">
        <f t="shared" si="106"/>
        <v>18.58360155234266</v>
      </c>
      <c r="EM61" s="110">
        <f t="shared" si="106"/>
        <v>2.4745634110119052E-2</v>
      </c>
      <c r="EN61" s="110">
        <f t="shared" si="106"/>
        <v>44.729525697088604</v>
      </c>
      <c r="EO61" s="110">
        <f t="shared" si="106"/>
        <v>13716.577687758227</v>
      </c>
      <c r="EP61" s="110">
        <f t="shared" si="106"/>
        <v>12852.57564979931</v>
      </c>
      <c r="EQ61" s="110">
        <f t="shared" si="106"/>
        <v>864.00203795891684</v>
      </c>
      <c r="ER61" s="110">
        <f t="shared" si="106"/>
        <v>0.15282250867904493</v>
      </c>
      <c r="ES61" s="110">
        <f t="shared" si="106"/>
        <v>5.2842620474721172E-2</v>
      </c>
      <c r="ET61" s="110">
        <f t="shared" si="106"/>
        <v>921.11734693697304</v>
      </c>
      <c r="EU61" s="110">
        <f t="shared" si="106"/>
        <v>0.14620144399850046</v>
      </c>
      <c r="EV61" s="110">
        <f t="shared" si="106"/>
        <v>2186.0898297492276</v>
      </c>
      <c r="EW61" s="110">
        <f t="shared" si="106"/>
        <v>535.57149777801237</v>
      </c>
      <c r="EX61" s="110">
        <f t="shared" si="106"/>
        <v>288.25291326741694</v>
      </c>
      <c r="EY61" s="110">
        <f t="shared" si="106"/>
        <v>5484.6334243900046</v>
      </c>
      <c r="EZ61" s="110">
        <f t="shared" si="106"/>
        <v>3.8655246715670502</v>
      </c>
      <c r="FA61" s="110">
        <f t="shared" si="106"/>
        <v>47675.832865939556</v>
      </c>
      <c r="FB61" s="110">
        <f t="shared" si="106"/>
        <v>302.11661362099267</v>
      </c>
      <c r="FC61" s="110">
        <f t="shared" si="106"/>
        <v>1221.2211132494172</v>
      </c>
      <c r="FD61" s="110">
        <f t="shared" si="106"/>
        <v>38.802570038772352</v>
      </c>
      <c r="FE61" s="110">
        <f t="shared" si="106"/>
        <v>1.29999867105385</v>
      </c>
      <c r="FF61" s="110">
        <f t="shared" si="106"/>
        <v>39612.258539690301</v>
      </c>
      <c r="FG61" s="110">
        <f t="shared" si="106"/>
        <v>55237.001277060132</v>
      </c>
      <c r="FH61" s="110">
        <f t="shared" si="106"/>
        <v>7.1117338253659037</v>
      </c>
      <c r="FI61" s="110">
        <f t="shared" si="106"/>
        <v>3.4376854162604088E-2</v>
      </c>
      <c r="FJ61" s="110">
        <f t="shared" si="106"/>
        <v>5.5988113170431673</v>
      </c>
      <c r="FK61" s="110">
        <f t="shared" si="106"/>
        <v>2379.0306605328483</v>
      </c>
      <c r="FL61" s="110">
        <f t="shared" si="106"/>
        <v>1298.1782334321456</v>
      </c>
      <c r="FM61" s="110">
        <f t="shared" si="106"/>
        <v>0</v>
      </c>
      <c r="FN61" s="110">
        <f t="shared" si="106"/>
        <v>1.27064660129961E-3</v>
      </c>
      <c r="FO61" s="110">
        <f t="shared" si="106"/>
        <v>2692.7375841639673</v>
      </c>
      <c r="FP61" s="110">
        <f t="shared" si="106"/>
        <v>177636.65053488637</v>
      </c>
      <c r="FQ61" s="110">
        <f t="shared" si="106"/>
        <v>794.18175805677504</v>
      </c>
      <c r="FR61" s="110">
        <f t="shared" si="106"/>
        <v>1333.4172529541097</v>
      </c>
    </row>
    <row r="62" spans="1:230" x14ac:dyDescent="0.25">
      <c r="A62" s="2" t="s">
        <v>56</v>
      </c>
      <c r="B62" s="110">
        <f>SUM(B2:B54)</f>
        <v>178584.62196498699</v>
      </c>
      <c r="C62" s="110">
        <f t="shared" ref="C62:BD62" si="107">SUM(C2:C54)</f>
        <v>484.70110971529994</v>
      </c>
      <c r="D62" s="110">
        <f t="shared" si="107"/>
        <v>366485.48169252992</v>
      </c>
      <c r="E62" s="110">
        <f t="shared" si="107"/>
        <v>13077.3166467624</v>
      </c>
      <c r="F62" s="110">
        <f t="shared" si="107"/>
        <v>12217.6220364441</v>
      </c>
      <c r="G62" s="110">
        <f t="shared" si="107"/>
        <v>39150.732031058702</v>
      </c>
      <c r="H62" s="110">
        <f t="shared" si="107"/>
        <v>138835.309155069</v>
      </c>
      <c r="I62" s="110">
        <f t="shared" si="107"/>
        <v>2836.8600738758</v>
      </c>
      <c r="J62" s="110">
        <f t="shared" si="107"/>
        <v>2091.1063849995999</v>
      </c>
      <c r="K62" s="110">
        <f t="shared" si="107"/>
        <v>1.74628145584E-2</v>
      </c>
      <c r="L62" s="110">
        <f t="shared" si="107"/>
        <v>1203.1806547839001</v>
      </c>
      <c r="M62" s="110">
        <f t="shared" si="107"/>
        <v>4.1338759821600004E-4</v>
      </c>
      <c r="N62" s="110">
        <f t="shared" si="107"/>
        <v>293.27780184719995</v>
      </c>
      <c r="O62" s="110">
        <f t="shared" si="107"/>
        <v>0.2958050435838</v>
      </c>
      <c r="P62" s="110">
        <f t="shared" si="107"/>
        <v>2.7271282116000002</v>
      </c>
      <c r="Q62" s="110">
        <f t="shared" si="107"/>
        <v>5.3704319814000003</v>
      </c>
      <c r="R62" s="110">
        <f t="shared" si="107"/>
        <v>1.1181800000000001E-4</v>
      </c>
      <c r="S62" s="110">
        <f t="shared" si="107"/>
        <v>2.3112936531819998E-2</v>
      </c>
      <c r="T62" s="110">
        <f t="shared" si="107"/>
        <v>3.5600808342785002</v>
      </c>
      <c r="U62" s="110">
        <f t="shared" si="107"/>
        <v>6.7502504599999999E-2</v>
      </c>
      <c r="V62" s="110">
        <f t="shared" si="107"/>
        <v>2.6961294939999998E-2</v>
      </c>
      <c r="W62" s="110">
        <f t="shared" si="107"/>
        <v>4.1444419958999994</v>
      </c>
      <c r="X62" s="110">
        <f t="shared" si="107"/>
        <v>3.0772889239999999</v>
      </c>
      <c r="Y62" s="110">
        <f t="shared" si="107"/>
        <v>14298.400211223397</v>
      </c>
      <c r="Z62" s="110">
        <f t="shared" si="107"/>
        <v>10.714619112100001</v>
      </c>
      <c r="AA62" s="110">
        <f t="shared" si="107"/>
        <v>0.24825871310091227</v>
      </c>
      <c r="AB62" s="110">
        <f t="shared" si="107"/>
        <v>6.4147528134400014E-2</v>
      </c>
      <c r="AC62" s="110">
        <f t="shared" si="107"/>
        <v>2.5685010290872001</v>
      </c>
      <c r="AD62" s="110">
        <f t="shared" si="107"/>
        <v>25.96329889131</v>
      </c>
      <c r="AE62" s="110">
        <f t="shared" si="107"/>
        <v>1831.1753493650997</v>
      </c>
      <c r="AF62" s="110">
        <f t="shared" si="107"/>
        <v>28.410331268600007</v>
      </c>
      <c r="AG62" s="110">
        <f t="shared" si="107"/>
        <v>6.5418571207145995</v>
      </c>
      <c r="AH62" s="110">
        <f t="shared" si="107"/>
        <v>0.57000701771200013</v>
      </c>
      <c r="AI62" s="110">
        <f t="shared" si="107"/>
        <v>3.8686019498485007</v>
      </c>
      <c r="AJ62" s="110">
        <f t="shared" si="107"/>
        <v>1298.2132942385999</v>
      </c>
      <c r="AK62" s="110">
        <f t="shared" si="107"/>
        <v>13.156199588732497</v>
      </c>
      <c r="AL62" s="110">
        <f t="shared" si="107"/>
        <v>5.2120199549500006</v>
      </c>
      <c r="AM62" s="110">
        <f t="shared" si="107"/>
        <v>794.20733667329978</v>
      </c>
      <c r="AN62" s="110">
        <f t="shared" si="107"/>
        <v>3.0565730400750999</v>
      </c>
      <c r="AO62" s="110">
        <f t="shared" si="107"/>
        <v>6.2722552099999995E-5</v>
      </c>
      <c r="AP62" s="110">
        <f t="shared" si="107"/>
        <v>1.3648486480000001E-4</v>
      </c>
      <c r="AQ62" s="110">
        <f t="shared" si="107"/>
        <v>1.5935400000000001E-4</v>
      </c>
      <c r="AR62" s="110">
        <f t="shared" si="107"/>
        <v>3.1684899460000002E-4</v>
      </c>
      <c r="AS62" s="110">
        <f t="shared" si="107"/>
        <v>0.58181547732089001</v>
      </c>
      <c r="AT62" s="110">
        <f t="shared" si="107"/>
        <v>0.19038012551702996</v>
      </c>
      <c r="AU62" s="110">
        <f t="shared" si="107"/>
        <v>38.1105982166983</v>
      </c>
      <c r="AV62" s="110">
        <f t="shared" si="107"/>
        <v>1963.9592137</v>
      </c>
      <c r="AW62" s="110">
        <f t="shared" si="107"/>
        <v>212.7053454014</v>
      </c>
      <c r="AX62" s="110">
        <f t="shared" si="107"/>
        <v>2208.1980335015</v>
      </c>
      <c r="AY62" s="110">
        <f t="shared" si="107"/>
        <v>7.1117232200999991</v>
      </c>
      <c r="AZ62" s="110">
        <f t="shared" si="107"/>
        <v>0.18717830864154</v>
      </c>
      <c r="BA62" s="110">
        <f t="shared" si="107"/>
        <v>2.9270000000000001E-2</v>
      </c>
      <c r="BB62" s="110">
        <f t="shared" si="107"/>
        <v>184.29</v>
      </c>
      <c r="BC62" s="110">
        <f t="shared" si="107"/>
        <v>1.3</v>
      </c>
      <c r="BD62" s="110">
        <f t="shared" si="107"/>
        <v>5.6818466050389989E-2</v>
      </c>
      <c r="BE62" s="110"/>
      <c r="BG62" s="110">
        <f t="shared" ref="BG62:DR62" si="108">SUM(BG2:BG54)</f>
        <v>7.9578350304010943</v>
      </c>
      <c r="BH62" s="110">
        <f t="shared" si="108"/>
        <v>282.27472396911412</v>
      </c>
      <c r="BI62" s="110">
        <f t="shared" si="108"/>
        <v>184.289424786566</v>
      </c>
      <c r="BJ62" s="110">
        <f t="shared" si="108"/>
        <v>2091.089241296675</v>
      </c>
      <c r="BK62" s="110">
        <f t="shared" si="108"/>
        <v>2.9179025698176299E-2</v>
      </c>
      <c r="BL62" s="110">
        <f t="shared" si="108"/>
        <v>2837.4627391010276</v>
      </c>
      <c r="BM62" s="110">
        <f t="shared" si="108"/>
        <v>2836.8333577070102</v>
      </c>
      <c r="BN62" s="110">
        <f t="shared" si="108"/>
        <v>89.756781013224469</v>
      </c>
      <c r="BO62" s="110">
        <f t="shared" si="108"/>
        <v>3.7966478384634494</v>
      </c>
      <c r="BP62" s="110">
        <f t="shared" si="108"/>
        <v>7.1594210015080819E-3</v>
      </c>
      <c r="BQ62" s="110">
        <f t="shared" si="108"/>
        <v>1.0302561936412179E-2</v>
      </c>
      <c r="BR62" s="110">
        <f t="shared" si="108"/>
        <v>1203.1707918905795</v>
      </c>
      <c r="BS62" s="110">
        <f t="shared" si="108"/>
        <v>5.6801403073187172E-2</v>
      </c>
      <c r="BT62" s="110">
        <f t="shared" si="108"/>
        <v>1.3228588119502564E-4</v>
      </c>
      <c r="BU62" s="110">
        <f t="shared" si="108"/>
        <v>2.8108477974989727E-4</v>
      </c>
      <c r="BV62" s="110">
        <f t="shared" si="108"/>
        <v>3.0772150635313311</v>
      </c>
      <c r="BW62" s="110">
        <f t="shared" si="108"/>
        <v>293.27827365431938</v>
      </c>
      <c r="BX62" s="110">
        <f t="shared" si="108"/>
        <v>7.0988551516788373E-2</v>
      </c>
      <c r="BY62" s="110">
        <f t="shared" si="108"/>
        <v>0.224797167301861</v>
      </c>
      <c r="BZ62" s="110">
        <f t="shared" si="108"/>
        <v>2.727078821611109</v>
      </c>
      <c r="CA62" s="110">
        <f t="shared" si="108"/>
        <v>1963.9597880046756</v>
      </c>
      <c r="CB62" s="110">
        <f t="shared" si="108"/>
        <v>948827.83504217048</v>
      </c>
      <c r="CC62" s="110">
        <f t="shared" si="108"/>
        <v>5.3704083197735244</v>
      </c>
      <c r="CD62" s="110">
        <f t="shared" si="108"/>
        <v>6.7023280713355898E-3</v>
      </c>
      <c r="CE62" s="110">
        <f t="shared" si="108"/>
        <v>1.6409213088021755E-2</v>
      </c>
      <c r="CF62" s="110">
        <f t="shared" si="108"/>
        <v>1.11821181688409E-4</v>
      </c>
      <c r="CG62" s="110">
        <f t="shared" si="108"/>
        <v>3.5600559586416041</v>
      </c>
      <c r="CH62" s="110">
        <f t="shared" si="108"/>
        <v>25.963123409056255</v>
      </c>
      <c r="CI62" s="110">
        <f t="shared" si="108"/>
        <v>6.74483344652059E-2</v>
      </c>
      <c r="CJ62" s="110">
        <f t="shared" si="108"/>
        <v>13.15618342474451</v>
      </c>
      <c r="CK62" s="110">
        <f t="shared" si="108"/>
        <v>0.5699335523282939</v>
      </c>
      <c r="CL62" s="110">
        <f t="shared" si="108"/>
        <v>5.2119662257333959</v>
      </c>
      <c r="CM62" s="110">
        <f t="shared" si="108"/>
        <v>178570.10268644759</v>
      </c>
      <c r="CN62" s="110">
        <f t="shared" si="108"/>
        <v>2.6959213556427854E-2</v>
      </c>
      <c r="CO62" s="110">
        <f t="shared" si="108"/>
        <v>4.1444091140742101</v>
      </c>
      <c r="CP62" s="110">
        <f t="shared" si="108"/>
        <v>4275.8899917759618</v>
      </c>
      <c r="CQ62" s="110">
        <f t="shared" si="108"/>
        <v>98987.198823245591</v>
      </c>
      <c r="CR62" s="110">
        <f t="shared" si="108"/>
        <v>2672.8136709607256</v>
      </c>
      <c r="CS62" s="110">
        <f t="shared" si="108"/>
        <v>212.6929629876081</v>
      </c>
      <c r="CT62" s="110">
        <f t="shared" si="108"/>
        <v>261.97387571042429</v>
      </c>
      <c r="CU62" s="110">
        <f t="shared" si="108"/>
        <v>4.6293608664465653</v>
      </c>
      <c r="CV62" s="110">
        <f t="shared" si="108"/>
        <v>14298.06866088182</v>
      </c>
      <c r="CW62" s="110">
        <f t="shared" si="108"/>
        <v>14298.06866088182</v>
      </c>
      <c r="CX62" s="110">
        <f t="shared" si="108"/>
        <v>10.705546917623936</v>
      </c>
      <c r="CY62" s="110">
        <f t="shared" si="108"/>
        <v>2208.1822090951891</v>
      </c>
      <c r="CZ62" s="110">
        <f t="shared" si="108"/>
        <v>9.9012354872544062E-2</v>
      </c>
      <c r="DA62" s="110">
        <f t="shared" si="108"/>
        <v>0.12449844613503416</v>
      </c>
      <c r="DB62" s="110">
        <f t="shared" si="108"/>
        <v>0</v>
      </c>
      <c r="DC62" s="110">
        <f t="shared" si="108"/>
        <v>2131.5603378395808</v>
      </c>
      <c r="DD62" s="110">
        <f t="shared" si="108"/>
        <v>5.5127311541149755</v>
      </c>
      <c r="DE62" s="110">
        <f t="shared" si="108"/>
        <v>196.79347007545311</v>
      </c>
      <c r="DF62" s="110">
        <f t="shared" si="108"/>
        <v>22.472640268888092</v>
      </c>
      <c r="DG62" s="110">
        <f t="shared" si="108"/>
        <v>1.6675622215934941E-2</v>
      </c>
      <c r="DH62" s="110">
        <f t="shared" si="108"/>
        <v>4.7461552790026819E-2</v>
      </c>
      <c r="DI62" s="110">
        <f t="shared" si="108"/>
        <v>0.84755637906671932</v>
      </c>
      <c r="DJ62" s="110">
        <f t="shared" si="108"/>
        <v>1.7207942190816934</v>
      </c>
      <c r="DK62" s="110">
        <f t="shared" si="108"/>
        <v>1832.6063928226229</v>
      </c>
      <c r="DL62" s="110">
        <f t="shared" si="108"/>
        <v>0.18717120376595478</v>
      </c>
      <c r="DM62" s="110">
        <f t="shared" si="108"/>
        <v>28.409652885786347</v>
      </c>
      <c r="DN62" s="110">
        <f t="shared" si="108"/>
        <v>484.57727151192921</v>
      </c>
      <c r="DO62" s="110">
        <f t="shared" si="108"/>
        <v>0</v>
      </c>
      <c r="DP62" s="110">
        <f t="shared" si="108"/>
        <v>2.6815109330945144</v>
      </c>
      <c r="DQ62" s="110">
        <f t="shared" si="108"/>
        <v>3.8587772601459269</v>
      </c>
      <c r="DR62" s="110">
        <f t="shared" si="108"/>
        <v>258337.27768000661</v>
      </c>
      <c r="DS62" s="110">
        <f t="shared" ref="DS62:FR62" si="109">SUM(DS2:DS54)</f>
        <v>329820.93653299415</v>
      </c>
      <c r="DT62" s="110">
        <f t="shared" si="109"/>
        <v>36646.726788097105</v>
      </c>
      <c r="DU62" s="110">
        <f t="shared" si="109"/>
        <v>366467.66332109127</v>
      </c>
      <c r="DV62" s="110">
        <f t="shared" si="109"/>
        <v>8.461716803438997E-2</v>
      </c>
      <c r="DW62" s="110">
        <f t="shared" si="109"/>
        <v>7329.2474564682443</v>
      </c>
      <c r="DX62" s="110">
        <f t="shared" si="109"/>
        <v>3.0565924391387318</v>
      </c>
      <c r="DY62" s="110">
        <f t="shared" si="109"/>
        <v>6.2720566163244849E-5</v>
      </c>
      <c r="DZ62" s="110">
        <f t="shared" si="109"/>
        <v>1.3648325556987813E-4</v>
      </c>
      <c r="EA62" s="110">
        <f t="shared" si="109"/>
        <v>1.5929664842342001E-4</v>
      </c>
      <c r="EB62" s="110">
        <f t="shared" si="109"/>
        <v>3.168923576389498E-4</v>
      </c>
      <c r="EC62" s="110">
        <f t="shared" si="109"/>
        <v>0.58180902814716262</v>
      </c>
      <c r="ED62" s="110">
        <f t="shared" si="109"/>
        <v>0.19037973704593553</v>
      </c>
      <c r="EE62" s="110">
        <f t="shared" si="109"/>
        <v>38.110586779584096</v>
      </c>
      <c r="EF62" s="110">
        <f t="shared" si="109"/>
        <v>97.603630886200776</v>
      </c>
      <c r="EG62" s="110">
        <f t="shared" si="109"/>
        <v>66852.811455531395</v>
      </c>
      <c r="EH62" s="110">
        <f t="shared" si="109"/>
        <v>128.60981631510529</v>
      </c>
      <c r="EI62" s="110">
        <f t="shared" si="109"/>
        <v>317.66887327447682</v>
      </c>
      <c r="EJ62" s="110">
        <f t="shared" si="109"/>
        <v>866.17964307247701</v>
      </c>
      <c r="EK62" s="110">
        <f t="shared" si="109"/>
        <v>180.95784296212395</v>
      </c>
      <c r="EL62" s="110">
        <f t="shared" si="109"/>
        <v>18.560082964623508</v>
      </c>
      <c r="EM62" s="110">
        <f t="shared" si="109"/>
        <v>2.4745634110119052E-2</v>
      </c>
      <c r="EN62" s="110">
        <f t="shared" si="109"/>
        <v>43.034808853225456</v>
      </c>
      <c r="EO62" s="110">
        <f t="shared" si="109"/>
        <v>13080.322732534099</v>
      </c>
      <c r="EP62" s="110">
        <f t="shared" si="109"/>
        <v>12217.480687410161</v>
      </c>
      <c r="EQ62" s="110">
        <f t="shared" si="109"/>
        <v>862.84204512393831</v>
      </c>
      <c r="ER62" s="110">
        <f t="shared" si="109"/>
        <v>0.15282250867904493</v>
      </c>
      <c r="ES62" s="110">
        <f t="shared" si="109"/>
        <v>4.3659129786493354E-2</v>
      </c>
      <c r="ET62" s="110">
        <f t="shared" si="109"/>
        <v>902.28085316778595</v>
      </c>
      <c r="EU62" s="110">
        <f t="shared" si="109"/>
        <v>0.14620144399850046</v>
      </c>
      <c r="EV62" s="110">
        <f t="shared" si="109"/>
        <v>2100.6623108859308</v>
      </c>
      <c r="EW62" s="110">
        <f t="shared" si="109"/>
        <v>516.68994407066498</v>
      </c>
      <c r="EX62" s="110">
        <f t="shared" si="109"/>
        <v>277.88863431659655</v>
      </c>
      <c r="EY62" s="110">
        <f t="shared" si="109"/>
        <v>5257.1153042711758</v>
      </c>
      <c r="EZ62" s="110">
        <f t="shared" si="109"/>
        <v>3.8655246715670502</v>
      </c>
      <c r="FA62" s="110">
        <f t="shared" si="109"/>
        <v>38495.758553338754</v>
      </c>
      <c r="FB62" s="110">
        <f t="shared" si="109"/>
        <v>290.77756987578084</v>
      </c>
      <c r="FC62" s="110">
        <f t="shared" si="109"/>
        <v>1180.3380698789911</v>
      </c>
      <c r="FD62" s="110">
        <f t="shared" si="109"/>
        <v>38.770619532536024</v>
      </c>
      <c r="FE62" s="110">
        <f t="shared" si="109"/>
        <v>1.29999867105385</v>
      </c>
      <c r="FF62" s="110">
        <f t="shared" si="109"/>
        <v>39150.223168294164</v>
      </c>
      <c r="FG62" s="110">
        <f t="shared" si="109"/>
        <v>33716.959630485937</v>
      </c>
      <c r="FH62" s="110">
        <f t="shared" si="109"/>
        <v>7.1117338253659037</v>
      </c>
      <c r="FI62" s="110">
        <f t="shared" si="109"/>
        <v>3.5987813235668578E-4</v>
      </c>
      <c r="FJ62" s="110">
        <f t="shared" si="109"/>
        <v>5.5988113170431673</v>
      </c>
      <c r="FK62" s="110">
        <f t="shared" si="109"/>
        <v>2331.2690030479916</v>
      </c>
      <c r="FL62" s="110">
        <f t="shared" si="109"/>
        <v>1298.1782334321456</v>
      </c>
      <c r="FM62" s="110">
        <f t="shared" si="109"/>
        <v>0</v>
      </c>
      <c r="FN62" s="110">
        <f t="shared" si="109"/>
        <v>1.27064660129961E-3</v>
      </c>
      <c r="FO62" s="110">
        <f t="shared" si="109"/>
        <v>1700.3676613874684</v>
      </c>
      <c r="FP62" s="110">
        <f t="shared" si="109"/>
        <v>138833.45659318767</v>
      </c>
      <c r="FQ62" s="110">
        <f t="shared" si="109"/>
        <v>794.18175805677504</v>
      </c>
      <c r="FR62" s="110">
        <f t="shared" si="109"/>
        <v>1311.571925191801</v>
      </c>
    </row>
    <row r="63" spans="1:230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130905.16172594001</v>
      </c>
      <c r="C63" s="109">
        <f t="shared" ref="C63:BD63" si="110">+C3+C5+C8+C9+C11+C12+C14+C15+C16+C17+C18+C19+C20+C21+C22+C23+C24+C25+C26+C28+C30+C31+C33+C34+C35+C36+C37+C39+C40+C41+C42+C43+C44+C46+C47+C49+C50</f>
        <v>260.0377549383</v>
      </c>
      <c r="D63" s="109">
        <f t="shared" si="110"/>
        <v>303914.80616705003</v>
      </c>
      <c r="E63" s="109">
        <f t="shared" si="110"/>
        <v>9700.3554531974005</v>
      </c>
      <c r="F63" s="109">
        <f t="shared" si="110"/>
        <v>9004.5484459461004</v>
      </c>
      <c r="G63" s="109">
        <f t="shared" si="110"/>
        <v>28433.162241071699</v>
      </c>
      <c r="H63" s="109">
        <f t="shared" si="110"/>
        <v>92650.827172250996</v>
      </c>
      <c r="I63" s="109">
        <f t="shared" si="110"/>
        <v>1879.098341939</v>
      </c>
      <c r="J63" s="109">
        <f t="shared" si="110"/>
        <v>1449.2691967256999</v>
      </c>
      <c r="K63" s="109">
        <f t="shared" si="110"/>
        <v>9.6592767136999998E-3</v>
      </c>
      <c r="L63" s="109">
        <f t="shared" si="110"/>
        <v>740.93925786629995</v>
      </c>
      <c r="M63" s="109">
        <f t="shared" si="110"/>
        <v>1.8298479821599999E-4</v>
      </c>
      <c r="N63" s="109">
        <f t="shared" si="110"/>
        <v>220.07302432130001</v>
      </c>
      <c r="O63" s="109">
        <f t="shared" si="110"/>
        <v>0.15544097410980001</v>
      </c>
      <c r="P63" s="109">
        <f t="shared" si="110"/>
        <v>1.4815836653000003</v>
      </c>
      <c r="Q63" s="109">
        <f t="shared" si="110"/>
        <v>4.2307590699999995</v>
      </c>
      <c r="R63" s="109">
        <f t="shared" si="110"/>
        <v>0</v>
      </c>
      <c r="S63" s="109">
        <f t="shared" si="110"/>
        <v>1.287465067223E-2</v>
      </c>
      <c r="T63" s="109">
        <f t="shared" si="110"/>
        <v>2.5881249314784998</v>
      </c>
      <c r="U63" s="109">
        <f t="shared" si="110"/>
        <v>1.685E-2</v>
      </c>
      <c r="V63" s="109">
        <f t="shared" si="110"/>
        <v>5.0692863999999996E-4</v>
      </c>
      <c r="W63" s="109">
        <f t="shared" si="110"/>
        <v>3.0143213483999998</v>
      </c>
      <c r="X63" s="109">
        <f t="shared" si="110"/>
        <v>1.6961027318999999</v>
      </c>
      <c r="Y63" s="109">
        <f t="shared" si="110"/>
        <v>9350.4654734398009</v>
      </c>
      <c r="Z63" s="109">
        <f t="shared" si="110"/>
        <v>10.471900600000001</v>
      </c>
      <c r="AA63" s="109">
        <f t="shared" si="110"/>
        <v>0.11105525840584229</v>
      </c>
      <c r="AB63" s="109">
        <f t="shared" si="110"/>
        <v>4.1993365517099999E-2</v>
      </c>
      <c r="AC63" s="109">
        <f t="shared" si="110"/>
        <v>1.2747944958943997</v>
      </c>
      <c r="AD63" s="109">
        <f t="shared" si="110"/>
        <v>20.21303012301</v>
      </c>
      <c r="AE63" s="109">
        <f t="shared" si="110"/>
        <v>879.91248291320017</v>
      </c>
      <c r="AF63" s="109">
        <f t="shared" si="110"/>
        <v>19.1912466727</v>
      </c>
      <c r="AG63" s="109">
        <f t="shared" si="110"/>
        <v>4.2344542627146007</v>
      </c>
      <c r="AH63" s="109">
        <f t="shared" si="110"/>
        <v>6.1304874112000002E-2</v>
      </c>
      <c r="AI63" s="109">
        <f t="shared" si="110"/>
        <v>2.8001579336484999</v>
      </c>
      <c r="AJ63" s="109">
        <f t="shared" si="110"/>
        <v>650.50079692209999</v>
      </c>
      <c r="AK63" s="109">
        <f t="shared" si="110"/>
        <v>9.8435972172324977</v>
      </c>
      <c r="AL63" s="109">
        <f t="shared" si="110"/>
        <v>3.5915902817499994</v>
      </c>
      <c r="AM63" s="109">
        <f t="shared" si="110"/>
        <v>376.42346624129999</v>
      </c>
      <c r="AN63" s="109">
        <f t="shared" si="110"/>
        <v>1.8594425666750998</v>
      </c>
      <c r="AO63" s="109">
        <f t="shared" si="110"/>
        <v>5.5897284400000007E-5</v>
      </c>
      <c r="AP63" s="109">
        <f t="shared" si="110"/>
        <v>7.5735499999999987E-5</v>
      </c>
      <c r="AQ63" s="109">
        <f t="shared" si="110"/>
        <v>1.5935400000000001E-4</v>
      </c>
      <c r="AR63" s="109">
        <f t="shared" si="110"/>
        <v>2.1678089459999998E-4</v>
      </c>
      <c r="AS63" s="109">
        <f t="shared" si="110"/>
        <v>0.51482461020156001</v>
      </c>
      <c r="AT63" s="109">
        <f t="shared" si="110"/>
        <v>0.11870763926343</v>
      </c>
      <c r="AU63" s="109">
        <f t="shared" si="110"/>
        <v>29.104937548098306</v>
      </c>
      <c r="AV63" s="109">
        <f t="shared" si="110"/>
        <v>1.7625599999999999</v>
      </c>
      <c r="AW63" s="109">
        <f t="shared" si="110"/>
        <v>102.57971778069999</v>
      </c>
      <c r="AX63" s="109">
        <f t="shared" si="110"/>
        <v>1341.2576218731999</v>
      </c>
      <c r="AY63" s="109">
        <f t="shared" si="110"/>
        <v>3.6399525995000004</v>
      </c>
      <c r="AZ63" s="109">
        <f t="shared" si="110"/>
        <v>0.187177919</v>
      </c>
      <c r="BA63" s="109">
        <f t="shared" si="110"/>
        <v>2.9270000000000001E-2</v>
      </c>
      <c r="BB63" s="109">
        <f t="shared" si="110"/>
        <v>184.29</v>
      </c>
      <c r="BC63" s="109">
        <f t="shared" si="110"/>
        <v>1.3</v>
      </c>
      <c r="BD63" s="109">
        <f t="shared" si="110"/>
        <v>5.4936375284629982E-2</v>
      </c>
      <c r="BG63" s="109">
        <f t="shared" ref="BG63:DR63" si="111">+BG3+BG5+BG8+BG9+BG11+BG12+BG14+BG15+BG16+BG17+BG18+BG19+BG20+BG21+BG22+BG23+BG24+BG25+BG26+BG28+BG30+BG31+BG33+BG34+BG35+BG36+BG37+BG39+BG40+BG41+BG42+BG43+BG44+BG46+BG47+BG49+BG50</f>
        <v>4.3008033154313079</v>
      </c>
      <c r="BH63" s="109">
        <f t="shared" si="111"/>
        <v>264.88985600522523</v>
      </c>
      <c r="BI63" s="109">
        <f t="shared" si="111"/>
        <v>184.289424786566</v>
      </c>
      <c r="BJ63" s="109">
        <f t="shared" si="111"/>
        <v>1449.2556631623565</v>
      </c>
      <c r="BK63" s="109">
        <f t="shared" si="111"/>
        <v>2.9179025698176299E-2</v>
      </c>
      <c r="BL63" s="109">
        <f t="shared" si="111"/>
        <v>1879.4187989697311</v>
      </c>
      <c r="BM63" s="109">
        <f t="shared" si="111"/>
        <v>1879.0792007386137</v>
      </c>
      <c r="BN63" s="109">
        <f t="shared" si="111"/>
        <v>58.244263681841382</v>
      </c>
      <c r="BO63" s="109">
        <f t="shared" si="111"/>
        <v>2.0430303236495777</v>
      </c>
      <c r="BP63" s="109">
        <f t="shared" si="111"/>
        <v>3.9599900382425984E-3</v>
      </c>
      <c r="BQ63" s="109">
        <f t="shared" si="111"/>
        <v>5.6985344550715663E-3</v>
      </c>
      <c r="BR63" s="109">
        <f t="shared" si="111"/>
        <v>740.93247357290602</v>
      </c>
      <c r="BS63" s="109">
        <f t="shared" si="111"/>
        <v>5.49231544586282E-2</v>
      </c>
      <c r="BT63" s="109">
        <f t="shared" si="111"/>
        <v>5.8553667810766213E-5</v>
      </c>
      <c r="BU63" s="109">
        <f t="shared" si="111"/>
        <v>1.2441923285813795E-4</v>
      </c>
      <c r="BV63" s="109">
        <f t="shared" si="111"/>
        <v>1.6960600529742484</v>
      </c>
      <c r="BW63" s="109">
        <f t="shared" si="111"/>
        <v>220.07263902142986</v>
      </c>
      <c r="BX63" s="109">
        <f t="shared" si="111"/>
        <v>3.7301074337756708E-2</v>
      </c>
      <c r="BY63" s="109">
        <f t="shared" si="111"/>
        <v>0.1181205373672944</v>
      </c>
      <c r="BZ63" s="109">
        <f t="shared" si="111"/>
        <v>1.4815562610927018</v>
      </c>
      <c r="CA63" s="109">
        <f t="shared" si="111"/>
        <v>1.7625464670556694</v>
      </c>
      <c r="CB63" s="109">
        <f t="shared" si="111"/>
        <v>565856.24465095229</v>
      </c>
      <c r="CC63" s="109">
        <f t="shared" si="111"/>
        <v>4.230738752099831</v>
      </c>
      <c r="CD63" s="109">
        <f t="shared" si="111"/>
        <v>3.7332427561391325E-3</v>
      </c>
      <c r="CE63" s="109">
        <f t="shared" si="111"/>
        <v>9.1400351174490673E-3</v>
      </c>
      <c r="CF63" s="109">
        <f t="shared" si="111"/>
        <v>0</v>
      </c>
      <c r="CG63" s="109">
        <f t="shared" si="111"/>
        <v>2.5881166587725022</v>
      </c>
      <c r="CH63" s="109">
        <f t="shared" si="111"/>
        <v>20.212863261445683</v>
      </c>
      <c r="CI63" s="109">
        <f t="shared" si="111"/>
        <v>1.6797747616825599E-2</v>
      </c>
      <c r="CJ63" s="109">
        <f t="shared" si="111"/>
        <v>9.8435661116584132</v>
      </c>
      <c r="CK63" s="109">
        <f t="shared" si="111"/>
        <v>6.1227426851812948E-2</v>
      </c>
      <c r="CL63" s="109">
        <f t="shared" si="111"/>
        <v>3.5915462229115467</v>
      </c>
      <c r="CM63" s="109">
        <f t="shared" si="111"/>
        <v>130892.96772709896</v>
      </c>
      <c r="CN63" s="109">
        <f t="shared" si="111"/>
        <v>5.0694073942350701E-4</v>
      </c>
      <c r="CO63" s="109">
        <f t="shared" si="111"/>
        <v>3.0143047850381843</v>
      </c>
      <c r="CP63" s="109">
        <f t="shared" si="111"/>
        <v>2753.7550641610819</v>
      </c>
      <c r="CQ63" s="109">
        <f t="shared" si="111"/>
        <v>66067.59216452892</v>
      </c>
      <c r="CR63" s="109">
        <f t="shared" si="111"/>
        <v>1558.755435219291</v>
      </c>
      <c r="CS63" s="109">
        <f t="shared" si="111"/>
        <v>102.56992426224492</v>
      </c>
      <c r="CT63" s="109">
        <f t="shared" si="111"/>
        <v>56.273672850411636</v>
      </c>
      <c r="CU63" s="109">
        <f t="shared" si="111"/>
        <v>2.5147595462075203</v>
      </c>
      <c r="CV63" s="109">
        <f t="shared" si="111"/>
        <v>9350.1890175445624</v>
      </c>
      <c r="CW63" s="109">
        <f t="shared" si="111"/>
        <v>9350.1890175445624</v>
      </c>
      <c r="CX63" s="109">
        <f t="shared" si="111"/>
        <v>10.462828275570134</v>
      </c>
      <c r="CY63" s="109">
        <f t="shared" si="111"/>
        <v>1341.2409628087723</v>
      </c>
      <c r="CZ63" s="109">
        <f t="shared" si="111"/>
        <v>4.413637959425145E-2</v>
      </c>
      <c r="DA63" s="109">
        <f t="shared" si="111"/>
        <v>5.5893440643191968E-2</v>
      </c>
      <c r="DB63" s="109">
        <f t="shared" si="111"/>
        <v>0</v>
      </c>
      <c r="DC63" s="109">
        <f t="shared" si="111"/>
        <v>1477.4668172093022</v>
      </c>
      <c r="DD63" s="109">
        <f t="shared" si="111"/>
        <v>3.2315740528721668</v>
      </c>
      <c r="DE63" s="109">
        <f t="shared" si="111"/>
        <v>133.78046674613097</v>
      </c>
      <c r="DF63" s="109">
        <f t="shared" si="111"/>
        <v>16.512705869904359</v>
      </c>
      <c r="DG63" s="109">
        <f t="shared" si="111"/>
        <v>1.091566284246262E-2</v>
      </c>
      <c r="DH63" s="109">
        <f t="shared" si="111"/>
        <v>3.10677543610807E-2</v>
      </c>
      <c r="DI63" s="109">
        <f t="shared" si="111"/>
        <v>0.42063349659673727</v>
      </c>
      <c r="DJ63" s="109">
        <f t="shared" si="111"/>
        <v>0.85400876205560916</v>
      </c>
      <c r="DK63" s="109">
        <f t="shared" si="111"/>
        <v>880.76909120365349</v>
      </c>
      <c r="DL63" s="109">
        <f t="shared" si="111"/>
        <v>0.18717081413722084</v>
      </c>
      <c r="DM63" s="109">
        <f t="shared" si="111"/>
        <v>19.190755161589465</v>
      </c>
      <c r="DN63" s="109">
        <f t="shared" si="111"/>
        <v>259.91447044985267</v>
      </c>
      <c r="DO63" s="109">
        <f t="shared" si="111"/>
        <v>0</v>
      </c>
      <c r="DP63" s="109">
        <f t="shared" si="111"/>
        <v>1.7354939604073578</v>
      </c>
      <c r="DQ63" s="109">
        <f t="shared" si="111"/>
        <v>2.4974400521701625</v>
      </c>
      <c r="DR63" s="109">
        <f t="shared" si="111"/>
        <v>171863.41056184622</v>
      </c>
      <c r="DS63" s="109">
        <f t="shared" ref="DS63:FR63" si="112">+DS3+DS5+DS8+DS9+DS11+DS12+DS14+DS15+DS16+DS17+DS18+DS19+DS20+DS21+DS22+DS23+DS24+DS25+DS26+DS28+DS30+DS31+DS33+DS34+DS35+DS36+DS37+DS39+DS40+DS41+DS42+DS43+DS44+DS46+DS47+DS49+DS50</f>
        <v>273509.43430307304</v>
      </c>
      <c r="DT63" s="109">
        <f t="shared" si="112"/>
        <v>30389.939345354549</v>
      </c>
      <c r="DU63" s="109">
        <f t="shared" si="112"/>
        <v>303899.37364842772</v>
      </c>
      <c r="DV63" s="109">
        <f t="shared" si="112"/>
        <v>6.3919947820744866E-2</v>
      </c>
      <c r="DW63" s="109">
        <f t="shared" si="112"/>
        <v>4865.6369574832725</v>
      </c>
      <c r="DX63" s="109">
        <f t="shared" si="112"/>
        <v>1.8594534132995506</v>
      </c>
      <c r="DY63" s="109">
        <f t="shared" si="112"/>
        <v>5.5895295931968979E-5</v>
      </c>
      <c r="DZ63" s="109">
        <f t="shared" si="112"/>
        <v>7.5733396671241252E-5</v>
      </c>
      <c r="EA63" s="109">
        <f t="shared" si="112"/>
        <v>1.5929664842342001E-4</v>
      </c>
      <c r="EB63" s="109">
        <f t="shared" si="112"/>
        <v>2.1682391198212761E-4</v>
      </c>
      <c r="EC63" s="109">
        <f t="shared" si="112"/>
        <v>0.5148205735018615</v>
      </c>
      <c r="ED63" s="109">
        <f t="shared" si="112"/>
        <v>0.11870558848998608</v>
      </c>
      <c r="EE63" s="109">
        <f t="shared" si="112"/>
        <v>29.104932960247634</v>
      </c>
      <c r="EF63" s="109">
        <f t="shared" si="112"/>
        <v>71.308589443027671</v>
      </c>
      <c r="EG63" s="109">
        <f t="shared" si="112"/>
        <v>45047.759216436956</v>
      </c>
      <c r="EH63" s="109">
        <f t="shared" si="112"/>
        <v>94.054013012217851</v>
      </c>
      <c r="EI63" s="109">
        <f t="shared" si="112"/>
        <v>230.15440234665095</v>
      </c>
      <c r="EJ63" s="109">
        <f t="shared" si="112"/>
        <v>631.28258460860241</v>
      </c>
      <c r="EK63" s="109">
        <f t="shared" si="112"/>
        <v>131.02609385798311</v>
      </c>
      <c r="EL63" s="109">
        <f t="shared" si="112"/>
        <v>15.93420899618541</v>
      </c>
      <c r="EM63" s="109">
        <f t="shared" si="112"/>
        <v>1.1025876140626069E-2</v>
      </c>
      <c r="EN63" s="109">
        <f t="shared" si="112"/>
        <v>31.167771156518636</v>
      </c>
      <c r="EO63" s="109">
        <f t="shared" si="112"/>
        <v>9700.3618915230236</v>
      </c>
      <c r="EP63" s="109">
        <f t="shared" si="112"/>
        <v>9004.3693941392212</v>
      </c>
      <c r="EQ63" s="109">
        <f t="shared" si="112"/>
        <v>695.9924973837941</v>
      </c>
      <c r="ER63" s="109">
        <f t="shared" si="112"/>
        <v>9.653683590006408E-2</v>
      </c>
      <c r="ES63" s="109">
        <f t="shared" si="112"/>
        <v>2.7726965337279589E-2</v>
      </c>
      <c r="ET63" s="109">
        <f t="shared" si="112"/>
        <v>757.02774142935914</v>
      </c>
      <c r="EU63" s="109">
        <f t="shared" si="112"/>
        <v>8.8673699635443276E-2</v>
      </c>
      <c r="EV63" s="109">
        <f t="shared" si="112"/>
        <v>1528.1691057724211</v>
      </c>
      <c r="EW63" s="109">
        <f t="shared" si="112"/>
        <v>374.85409732600999</v>
      </c>
      <c r="EX63" s="109">
        <f t="shared" si="112"/>
        <v>201.80303843510629</v>
      </c>
      <c r="EY63" s="109">
        <f t="shared" si="112"/>
        <v>3824.4685489293256</v>
      </c>
      <c r="EZ63" s="109">
        <f t="shared" si="112"/>
        <v>2.7979144556869762</v>
      </c>
      <c r="FA63" s="109">
        <f t="shared" si="112"/>
        <v>26113.998760440951</v>
      </c>
      <c r="FB63" s="109">
        <f t="shared" si="112"/>
        <v>210.76327971579718</v>
      </c>
      <c r="FC63" s="109">
        <f t="shared" si="112"/>
        <v>868.23283954785677</v>
      </c>
      <c r="FD63" s="109">
        <f t="shared" si="112"/>
        <v>33.910142061289228</v>
      </c>
      <c r="FE63" s="109">
        <f t="shared" si="112"/>
        <v>1.29999867105385</v>
      </c>
      <c r="FF63" s="109">
        <f t="shared" si="112"/>
        <v>28432.766561493365</v>
      </c>
      <c r="FG63" s="109">
        <f t="shared" si="112"/>
        <v>22481.309321103588</v>
      </c>
      <c r="FH63" s="109">
        <f t="shared" si="112"/>
        <v>3.6399503336516394</v>
      </c>
      <c r="FI63" s="109">
        <f t="shared" si="112"/>
        <v>3.1448738349950701E-4</v>
      </c>
      <c r="FJ63" s="109">
        <f t="shared" si="112"/>
        <v>1.9888778357819172</v>
      </c>
      <c r="FK63" s="109">
        <f t="shared" si="112"/>
        <v>1576.9907381977248</v>
      </c>
      <c r="FL63" s="109">
        <f t="shared" si="112"/>
        <v>650.4726677229562</v>
      </c>
      <c r="FM63" s="109">
        <f t="shared" si="112"/>
        <v>0</v>
      </c>
      <c r="FN63" s="109">
        <f t="shared" si="112"/>
        <v>0</v>
      </c>
      <c r="FO63" s="109">
        <f t="shared" si="112"/>
        <v>1067.5039854063568</v>
      </c>
      <c r="FP63" s="109">
        <f t="shared" si="112"/>
        <v>92649.588087762211</v>
      </c>
      <c r="FQ63" s="109">
        <f t="shared" si="112"/>
        <v>376.40551378559854</v>
      </c>
      <c r="FR63" s="109">
        <f t="shared" si="112"/>
        <v>874.12960314211568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X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A4" sqref="A4"/>
    </sheetView>
  </sheetViews>
  <sheetFormatPr defaultRowHeight="15" x14ac:dyDescent="0.25"/>
  <cols>
    <col min="1" max="1" width="19.5703125" bestFit="1" customWidth="1"/>
    <col min="2" max="7" width="9.28515625" style="109" bestFit="1" customWidth="1"/>
    <col min="8" max="8" width="9.7109375" style="109" bestFit="1" customWidth="1"/>
    <col min="9" max="40" width="9.28515625" style="109" bestFit="1" customWidth="1"/>
    <col min="41" max="41" width="9.140625" style="109"/>
    <col min="42" max="42" width="17.5703125" style="109" customWidth="1"/>
    <col min="43" max="57" width="9.28515625" style="109" bestFit="1" customWidth="1"/>
    <col min="58" max="58" width="9.7109375" style="109" bestFit="1" customWidth="1"/>
    <col min="59" max="93" width="9.28515625" style="109" bestFit="1" customWidth="1"/>
    <col min="94" max="94" width="9.7109375" style="109" bestFit="1" customWidth="1"/>
    <col min="95" max="104" width="9.28515625" style="109" bestFit="1" customWidth="1"/>
    <col min="105" max="105" width="9.7109375" style="109" bestFit="1" customWidth="1"/>
    <col min="106" max="137" width="9.28515625" style="109" bestFit="1" customWidth="1"/>
    <col min="138" max="138" width="9.7109375" style="109" bestFit="1" customWidth="1"/>
    <col min="139" max="140" width="9.28515625" style="109" bestFit="1" customWidth="1"/>
    <col min="142" max="142" width="9" customWidth="1"/>
    <col min="151" max="151" width="9.140625" style="22"/>
    <col min="158" max="158" width="9.140625" style="22"/>
  </cols>
  <sheetData>
    <row r="1" spans="1:180" s="22" customFormat="1" x14ac:dyDescent="0.25">
      <c r="B1" s="109" t="s">
        <v>641</v>
      </c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 t="s">
        <v>644</v>
      </c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  <c r="EL1" s="22" t="s">
        <v>367</v>
      </c>
    </row>
    <row r="2" spans="1:180" x14ac:dyDescent="0.25">
      <c r="A2" s="20" t="s">
        <v>52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413</v>
      </c>
      <c r="L2" s="109" t="s">
        <v>64</v>
      </c>
      <c r="M2" s="109" t="s">
        <v>316</v>
      </c>
      <c r="N2" s="109" t="s">
        <v>370</v>
      </c>
      <c r="O2" s="109" t="s">
        <v>371</v>
      </c>
      <c r="P2" s="109" t="s">
        <v>372</v>
      </c>
      <c r="Q2" s="109" t="s">
        <v>225</v>
      </c>
      <c r="R2" s="109" t="s">
        <v>373</v>
      </c>
      <c r="S2" s="109" t="s">
        <v>377</v>
      </c>
      <c r="T2" s="109" t="s">
        <v>378</v>
      </c>
      <c r="U2" s="109" t="s">
        <v>65</v>
      </c>
      <c r="V2" s="109" t="s">
        <v>318</v>
      </c>
      <c r="W2" s="109" t="s">
        <v>379</v>
      </c>
      <c r="X2" s="109" t="s">
        <v>321</v>
      </c>
      <c r="Y2" s="109" t="s">
        <v>380</v>
      </c>
      <c r="Z2" s="109" t="s">
        <v>67</v>
      </c>
      <c r="AA2" s="109" t="s">
        <v>317</v>
      </c>
      <c r="AB2" s="109" t="s">
        <v>322</v>
      </c>
      <c r="AC2" s="109" t="s">
        <v>383</v>
      </c>
      <c r="AD2" s="109" t="s">
        <v>319</v>
      </c>
      <c r="AE2" s="109" t="s">
        <v>384</v>
      </c>
      <c r="AF2" s="109" t="s">
        <v>385</v>
      </c>
      <c r="AG2" s="109" t="s">
        <v>323</v>
      </c>
      <c r="AH2" s="109" t="s">
        <v>325</v>
      </c>
      <c r="AI2" s="109" t="s">
        <v>326</v>
      </c>
      <c r="AJ2" s="109" t="s">
        <v>328</v>
      </c>
      <c r="AK2" s="109" t="s">
        <v>478</v>
      </c>
      <c r="AL2" s="109" t="s">
        <v>466</v>
      </c>
      <c r="AM2" s="109" t="s">
        <v>468</v>
      </c>
      <c r="AN2" s="109" t="s">
        <v>474</v>
      </c>
      <c r="AP2" s="109" t="s">
        <v>226</v>
      </c>
      <c r="AQ2" s="109" t="s">
        <v>603</v>
      </c>
      <c r="AR2" s="109" t="s">
        <v>463</v>
      </c>
      <c r="AS2" s="109" t="s">
        <v>177</v>
      </c>
      <c r="AT2" s="109" t="s">
        <v>129</v>
      </c>
      <c r="AU2" s="109" t="s">
        <v>130</v>
      </c>
      <c r="AV2" s="109" t="s">
        <v>131</v>
      </c>
      <c r="AW2" s="109" t="s">
        <v>559</v>
      </c>
      <c r="AX2" s="109" t="s">
        <v>414</v>
      </c>
      <c r="AY2" s="109" t="s">
        <v>415</v>
      </c>
      <c r="AZ2" s="109" t="s">
        <v>464</v>
      </c>
      <c r="BA2" s="109" t="s">
        <v>390</v>
      </c>
      <c r="BB2" s="109" t="s">
        <v>178</v>
      </c>
      <c r="BC2" s="109" t="s">
        <v>343</v>
      </c>
      <c r="BD2" s="109" t="s">
        <v>344</v>
      </c>
      <c r="BE2" s="109" t="s">
        <v>371</v>
      </c>
      <c r="BF2" s="109" t="s">
        <v>132</v>
      </c>
      <c r="BG2" s="109" t="s">
        <v>372</v>
      </c>
      <c r="BH2" s="109" t="s">
        <v>329</v>
      </c>
      <c r="BI2" s="109" t="s">
        <v>330</v>
      </c>
      <c r="BJ2" s="109" t="s">
        <v>133</v>
      </c>
      <c r="BK2" s="109" t="s">
        <v>391</v>
      </c>
      <c r="BL2" s="109" t="s">
        <v>392</v>
      </c>
      <c r="BM2" s="109" t="s">
        <v>394</v>
      </c>
      <c r="BN2" s="109" t="s">
        <v>59</v>
      </c>
      <c r="BO2" s="109" t="s">
        <v>396</v>
      </c>
      <c r="BP2" s="109" t="s">
        <v>134</v>
      </c>
      <c r="BQ2" s="109" t="s">
        <v>135</v>
      </c>
      <c r="BR2" s="109" t="s">
        <v>465</v>
      </c>
      <c r="BS2" s="109" t="s">
        <v>466</v>
      </c>
      <c r="BT2" s="109" t="s">
        <v>136</v>
      </c>
      <c r="BU2" s="109" t="s">
        <v>604</v>
      </c>
      <c r="BV2" s="109" t="s">
        <v>137</v>
      </c>
      <c r="BW2" s="109" t="s">
        <v>138</v>
      </c>
      <c r="BX2" s="109" t="s">
        <v>468</v>
      </c>
      <c r="BY2" s="109" t="s">
        <v>333</v>
      </c>
      <c r="BZ2" s="109" t="s">
        <v>334</v>
      </c>
      <c r="CA2" s="109" t="s">
        <v>139</v>
      </c>
      <c r="CB2" s="109" t="s">
        <v>140</v>
      </c>
      <c r="CC2" s="109" t="s">
        <v>141</v>
      </c>
      <c r="CD2" s="109" t="s">
        <v>601</v>
      </c>
      <c r="CE2" s="109" t="s">
        <v>470</v>
      </c>
      <c r="CF2" s="109" t="s">
        <v>345</v>
      </c>
      <c r="CG2" s="109" t="s">
        <v>346</v>
      </c>
      <c r="CH2" s="109" t="s">
        <v>335</v>
      </c>
      <c r="CI2" s="109" t="s">
        <v>336</v>
      </c>
      <c r="CJ2" s="109" t="s">
        <v>142</v>
      </c>
      <c r="CK2" s="109" t="s">
        <v>482</v>
      </c>
      <c r="CL2" s="109" t="s">
        <v>57</v>
      </c>
      <c r="CM2" s="109" t="s">
        <v>126</v>
      </c>
      <c r="CN2" s="109" t="s">
        <v>337</v>
      </c>
      <c r="CO2" s="109" t="s">
        <v>338</v>
      </c>
      <c r="CP2" s="109" t="s">
        <v>642</v>
      </c>
      <c r="CQ2" s="109" t="s">
        <v>143</v>
      </c>
      <c r="CR2" s="109" t="s">
        <v>144</v>
      </c>
      <c r="CS2" s="109" t="s">
        <v>60</v>
      </c>
      <c r="CT2" s="109" t="s">
        <v>145</v>
      </c>
      <c r="CU2" s="109" t="s">
        <v>146</v>
      </c>
      <c r="CV2" s="109" t="s">
        <v>323</v>
      </c>
      <c r="CW2" s="109" t="s">
        <v>325</v>
      </c>
      <c r="CX2" s="109" t="s">
        <v>326</v>
      </c>
      <c r="CY2" s="109" t="s">
        <v>328</v>
      </c>
      <c r="CZ2" s="109" t="s">
        <v>147</v>
      </c>
      <c r="DA2" s="109" t="s">
        <v>148</v>
      </c>
      <c r="DB2" s="109" t="s">
        <v>149</v>
      </c>
      <c r="DC2" s="109" t="s">
        <v>150</v>
      </c>
      <c r="DD2" s="109" t="s">
        <v>151</v>
      </c>
      <c r="DE2" s="109" t="s">
        <v>152</v>
      </c>
      <c r="DF2" s="109" t="s">
        <v>153</v>
      </c>
      <c r="DG2" s="109" t="s">
        <v>339</v>
      </c>
      <c r="DH2" s="109" t="s">
        <v>154</v>
      </c>
      <c r="DI2" s="109" t="s">
        <v>54</v>
      </c>
      <c r="DJ2" s="109" t="s">
        <v>53</v>
      </c>
      <c r="DK2" s="109" t="s">
        <v>155</v>
      </c>
      <c r="DL2" s="109" t="s">
        <v>157</v>
      </c>
      <c r="DM2" s="109" t="s">
        <v>158</v>
      </c>
      <c r="DN2" s="109" t="s">
        <v>159</v>
      </c>
      <c r="DO2" s="109" t="s">
        <v>160</v>
      </c>
      <c r="DP2" s="109" t="s">
        <v>161</v>
      </c>
      <c r="DQ2" s="109" t="s">
        <v>162</v>
      </c>
      <c r="DR2" s="109" t="s">
        <v>163</v>
      </c>
      <c r="DS2" s="109" t="s">
        <v>164</v>
      </c>
      <c r="DT2" s="109" t="s">
        <v>397</v>
      </c>
      <c r="DU2" s="109" t="s">
        <v>473</v>
      </c>
      <c r="DV2" s="109" t="s">
        <v>165</v>
      </c>
      <c r="DW2" s="109" t="s">
        <v>166</v>
      </c>
      <c r="DX2" s="109" t="s">
        <v>167</v>
      </c>
      <c r="DY2" s="109" t="s">
        <v>61</v>
      </c>
      <c r="DZ2" s="109" t="s">
        <v>483</v>
      </c>
      <c r="EA2" s="109" t="s">
        <v>474</v>
      </c>
      <c r="EB2" s="109" t="s">
        <v>168</v>
      </c>
      <c r="EC2" s="109" t="s">
        <v>169</v>
      </c>
      <c r="ED2" s="109" t="s">
        <v>170</v>
      </c>
      <c r="EE2" s="109" t="s">
        <v>340</v>
      </c>
      <c r="EF2" s="109" t="s">
        <v>171</v>
      </c>
      <c r="EG2" s="109" t="s">
        <v>172</v>
      </c>
      <c r="EH2" s="109" t="s">
        <v>173</v>
      </c>
      <c r="EI2" s="109" t="s">
        <v>478</v>
      </c>
      <c r="EJ2" s="109" t="s">
        <v>484</v>
      </c>
      <c r="EL2" s="22" t="s">
        <v>59</v>
      </c>
      <c r="EM2" s="22" t="s">
        <v>57</v>
      </c>
      <c r="EN2" s="22" t="s">
        <v>60</v>
      </c>
      <c r="EO2" s="22" t="s">
        <v>54</v>
      </c>
      <c r="EP2" s="22" t="s">
        <v>53</v>
      </c>
      <c r="EQ2" s="22" t="s">
        <v>61</v>
      </c>
      <c r="ER2" s="22" t="s">
        <v>62</v>
      </c>
      <c r="ES2" s="22" t="s">
        <v>63</v>
      </c>
      <c r="ET2" s="22" t="s">
        <v>315</v>
      </c>
      <c r="EU2" s="22" t="s">
        <v>413</v>
      </c>
      <c r="EV2" s="22" t="s">
        <v>64</v>
      </c>
      <c r="EW2" s="22" t="s">
        <v>316</v>
      </c>
      <c r="EX2" s="22" t="s">
        <v>370</v>
      </c>
      <c r="EY2" s="22" t="s">
        <v>371</v>
      </c>
      <c r="EZ2" s="22" t="s">
        <v>372</v>
      </c>
      <c r="FA2" s="22" t="s">
        <v>225</v>
      </c>
      <c r="FB2" s="22" t="s">
        <v>373</v>
      </c>
      <c r="FC2" s="22" t="s">
        <v>377</v>
      </c>
      <c r="FD2" s="22" t="s">
        <v>378</v>
      </c>
      <c r="FE2" s="22" t="s">
        <v>65</v>
      </c>
      <c r="FF2" s="22" t="s">
        <v>318</v>
      </c>
      <c r="FG2" s="22" t="s">
        <v>379</v>
      </c>
      <c r="FH2" s="22" t="s">
        <v>321</v>
      </c>
      <c r="FI2" s="22" t="s">
        <v>380</v>
      </c>
      <c r="FJ2" s="22" t="s">
        <v>67</v>
      </c>
      <c r="FK2" s="22" t="s">
        <v>317</v>
      </c>
      <c r="FL2" s="22" t="s">
        <v>322</v>
      </c>
      <c r="FM2" s="22" t="s">
        <v>383</v>
      </c>
      <c r="FN2" s="22" t="s">
        <v>319</v>
      </c>
      <c r="FO2" s="22" t="s">
        <v>384</v>
      </c>
      <c r="FP2" s="22" t="s">
        <v>385</v>
      </c>
      <c r="FQ2" s="22" t="s">
        <v>323</v>
      </c>
      <c r="FR2" s="22" t="s">
        <v>325</v>
      </c>
      <c r="FS2" s="22" t="s">
        <v>326</v>
      </c>
      <c r="FT2" s="22" t="s">
        <v>328</v>
      </c>
      <c r="FU2" s="22" t="s">
        <v>478</v>
      </c>
      <c r="FV2" s="22" t="s">
        <v>466</v>
      </c>
      <c r="FW2" s="22" t="s">
        <v>468</v>
      </c>
      <c r="FX2" s="22" t="s">
        <v>474</v>
      </c>
    </row>
    <row r="3" spans="1:180" x14ac:dyDescent="0.25">
      <c r="A3" s="22" t="s">
        <v>0</v>
      </c>
      <c r="B3" s="109">
        <v>5218.6839320999998</v>
      </c>
      <c r="C3" s="109">
        <v>6.1443719999999997E-4</v>
      </c>
      <c r="D3" s="109">
        <v>3375.8244911000002</v>
      </c>
      <c r="E3" s="109">
        <v>41.210411039999997</v>
      </c>
      <c r="F3" s="109">
        <v>41.199447339999999</v>
      </c>
      <c r="G3" s="109">
        <v>76.724938336999998</v>
      </c>
      <c r="H3" s="109">
        <v>8567.3636551</v>
      </c>
      <c r="I3" s="109">
        <v>4.7216921598999999</v>
      </c>
      <c r="J3" s="109">
        <v>4.3936710538000003</v>
      </c>
      <c r="K3" s="109">
        <v>3.2916339000000001E-6</v>
      </c>
      <c r="L3" s="109">
        <v>118.55451687</v>
      </c>
      <c r="M3" s="109">
        <v>1.106247797</v>
      </c>
      <c r="N3" s="109">
        <v>1.46183E-5</v>
      </c>
      <c r="P3" s="109">
        <v>2.2837513800000001E-2</v>
      </c>
      <c r="Q3" s="109">
        <v>1.257172E-4</v>
      </c>
      <c r="R3" s="109">
        <v>1.7547218999999999E-9</v>
      </c>
      <c r="S3" s="109">
        <v>2.1170541599999999E-2</v>
      </c>
      <c r="T3" s="109">
        <v>3.5506499300000001E-2</v>
      </c>
      <c r="U3" s="109">
        <v>38.397255549</v>
      </c>
      <c r="V3" s="109">
        <v>2.4529009E-8</v>
      </c>
      <c r="W3" s="109">
        <v>1.5349199999999999E-5</v>
      </c>
      <c r="X3" s="109">
        <v>3.9444228000000004E-6</v>
      </c>
      <c r="Y3" s="109">
        <v>6.8679253100000004E-2</v>
      </c>
      <c r="Z3" s="109">
        <v>5.1011732220999999</v>
      </c>
      <c r="AA3" s="109">
        <v>0.16894703320000001</v>
      </c>
      <c r="AB3" s="109">
        <v>6.7256953000000001E-6</v>
      </c>
      <c r="AC3" s="109">
        <v>2.16706339E-2</v>
      </c>
      <c r="AD3" s="109">
        <v>77.853840792</v>
      </c>
      <c r="AE3" s="109">
        <v>4.2174377200000002E-2</v>
      </c>
      <c r="AF3" s="109">
        <v>1.19688581E-2</v>
      </c>
      <c r="AG3" s="109">
        <v>4.7022299999999999E-5</v>
      </c>
      <c r="AH3" s="109">
        <v>1.0637261999999999E-7</v>
      </c>
      <c r="AI3" s="109">
        <v>1.1224747999999999E-7</v>
      </c>
      <c r="AJ3" s="109">
        <v>0.2350969513</v>
      </c>
      <c r="AK3" s="109">
        <v>139.09588488</v>
      </c>
      <c r="AL3" s="109">
        <v>7.0634857764000003</v>
      </c>
      <c r="AM3" s="109">
        <v>0.87582605160000004</v>
      </c>
      <c r="AN3" s="109">
        <v>1.9836967E-2</v>
      </c>
      <c r="AP3" s="109" t="s">
        <v>0</v>
      </c>
      <c r="AQ3" s="109">
        <v>0</v>
      </c>
      <c r="AR3" s="109">
        <v>0</v>
      </c>
      <c r="AS3" s="109">
        <v>4.3936482849922802</v>
      </c>
      <c r="AT3" s="109">
        <v>4.7217099724427598</v>
      </c>
      <c r="AU3" s="109">
        <v>4.7217099724427598</v>
      </c>
      <c r="AV3" s="109">
        <v>3.79722490990259E-3</v>
      </c>
      <c r="AW3" s="109">
        <v>0</v>
      </c>
      <c r="AX3" s="109">
        <v>1.3495029128568E-6</v>
      </c>
      <c r="AY3" s="109">
        <v>1.9420436845847198E-6</v>
      </c>
      <c r="AZ3" s="109">
        <v>118.55426826572599</v>
      </c>
      <c r="BA3" s="109">
        <v>3.5505364116480198E-2</v>
      </c>
      <c r="BB3" s="109">
        <v>1.10624929743944</v>
      </c>
      <c r="BC3" s="109">
        <v>3.50806340492843E-6</v>
      </c>
      <c r="BD3" s="109">
        <v>1.1109909224689501E-5</v>
      </c>
      <c r="BE3" s="109">
        <v>0</v>
      </c>
      <c r="BF3" s="109">
        <v>230673.55367133601</v>
      </c>
      <c r="BG3" s="109">
        <v>2.2837034968297799E-2</v>
      </c>
      <c r="BH3" s="109">
        <v>5.0883116453644903E-10</v>
      </c>
      <c r="BI3" s="109">
        <v>1.24580432877527E-9</v>
      </c>
      <c r="BJ3" s="109">
        <v>1.25711079559296E-4</v>
      </c>
      <c r="BK3" s="109">
        <v>6.8679659777608704E-2</v>
      </c>
      <c r="BL3" s="109">
        <v>4.2174273789001099E-2</v>
      </c>
      <c r="BM3" s="109">
        <v>1.1969020307324199E-2</v>
      </c>
      <c r="BN3" s="109">
        <v>5218.68505418937</v>
      </c>
      <c r="BO3" s="109">
        <v>2.1171413875062401E-2</v>
      </c>
      <c r="BP3" s="109">
        <v>3.7236478547677501</v>
      </c>
      <c r="BQ3" s="109">
        <v>17310.217859253102</v>
      </c>
      <c r="BR3" s="109">
        <v>6.9884324753625204</v>
      </c>
      <c r="BS3" s="109">
        <v>7.0634691850612299</v>
      </c>
      <c r="BT3" s="109">
        <v>0</v>
      </c>
      <c r="BU3" s="109">
        <v>0</v>
      </c>
      <c r="BV3" s="109">
        <v>38.397446332179797</v>
      </c>
      <c r="BW3" s="109">
        <v>38.397446332179797</v>
      </c>
      <c r="BX3" s="109">
        <v>0.87583003852907504</v>
      </c>
      <c r="BY3" s="109">
        <v>5.3964743056267503E-9</v>
      </c>
      <c r="BZ3" s="109">
        <v>1.7906747806015299E-8</v>
      </c>
      <c r="CA3" s="109">
        <v>0</v>
      </c>
      <c r="CB3" s="109">
        <v>0.317829322786846</v>
      </c>
      <c r="CC3" s="109">
        <v>0</v>
      </c>
      <c r="CD3" s="109">
        <v>0</v>
      </c>
      <c r="CE3" s="109">
        <v>0</v>
      </c>
      <c r="CF3" s="109">
        <v>3.9905862641026897E-6</v>
      </c>
      <c r="CG3" s="109">
        <v>1.1358919073838301E-5</v>
      </c>
      <c r="CH3" s="109">
        <v>1.30169921239879E-6</v>
      </c>
      <c r="CI3" s="109">
        <v>2.6427852091910601E-6</v>
      </c>
      <c r="CJ3" s="109">
        <v>5.1011786056289603</v>
      </c>
      <c r="CK3" s="109">
        <v>0.168948099703569</v>
      </c>
      <c r="CL3" s="109">
        <v>6.1445372222864998E-4</v>
      </c>
      <c r="CM3" s="109">
        <v>0</v>
      </c>
      <c r="CN3" s="109">
        <v>2.7573027552263202E-6</v>
      </c>
      <c r="CO3" s="109">
        <v>3.9679700391871598E-6</v>
      </c>
      <c r="CP3" s="109">
        <v>25876.993980059098</v>
      </c>
      <c r="CQ3" s="109">
        <v>3038.2418017056998</v>
      </c>
      <c r="CR3" s="109">
        <v>337.58234893272999</v>
      </c>
      <c r="CS3" s="109">
        <v>3375.8241506384302</v>
      </c>
      <c r="CT3" s="109">
        <v>0</v>
      </c>
      <c r="CU3" s="109">
        <v>10.4989767553497</v>
      </c>
      <c r="CV3" s="109">
        <v>4.7022303168592998E-5</v>
      </c>
      <c r="CW3" s="109">
        <v>1.0636319604049899E-7</v>
      </c>
      <c r="CX3" s="109">
        <v>1.12249885084079E-7</v>
      </c>
      <c r="CY3" s="109">
        <v>0.23509424845207999</v>
      </c>
      <c r="CZ3" s="109">
        <v>0.31966997648770701</v>
      </c>
      <c r="DA3" s="109">
        <v>3735.9252925012802</v>
      </c>
      <c r="DB3" s="109">
        <v>0.43129508259065102</v>
      </c>
      <c r="DC3" s="109">
        <v>1.1301537536445101</v>
      </c>
      <c r="DD3" s="109">
        <v>2.7315420184416599</v>
      </c>
      <c r="DE3" s="109">
        <v>0.63895238027524404</v>
      </c>
      <c r="DF3" s="109">
        <v>7.1325798155833703E-2</v>
      </c>
      <c r="DG3" s="109">
        <v>1.2264926117605499E-9</v>
      </c>
      <c r="DH3" s="109">
        <v>0.15043420951625</v>
      </c>
      <c r="DI3" s="109">
        <v>41.213314476572997</v>
      </c>
      <c r="DJ3" s="109">
        <v>41.202350696417902</v>
      </c>
      <c r="DK3" s="109">
        <v>1.0963780155095099E-2</v>
      </c>
      <c r="DL3" s="109">
        <v>0</v>
      </c>
      <c r="DM3" s="109">
        <v>0</v>
      </c>
      <c r="DN3" s="109">
        <v>2.0207989510408502</v>
      </c>
      <c r="DO3" s="109">
        <v>0</v>
      </c>
      <c r="DP3" s="109">
        <v>7.3537241293341404</v>
      </c>
      <c r="DQ3" s="109">
        <v>1.8250171235194499</v>
      </c>
      <c r="DR3" s="109">
        <v>0.98188234316043499</v>
      </c>
      <c r="DS3" s="109">
        <v>18.378320020613099</v>
      </c>
      <c r="DT3" s="109">
        <v>2.1653678949662799E-2</v>
      </c>
      <c r="DU3" s="109">
        <v>4463.1846318176003</v>
      </c>
      <c r="DV3" s="109">
        <v>0.998371269366223</v>
      </c>
      <c r="DW3" s="109">
        <v>4.1708636402718202</v>
      </c>
      <c r="DX3" s="109">
        <v>0</v>
      </c>
      <c r="DY3" s="109">
        <v>76.724966725507997</v>
      </c>
      <c r="DZ3" s="109">
        <v>1729.19805890825</v>
      </c>
      <c r="EA3" s="109">
        <v>1.98362563600946E-2</v>
      </c>
      <c r="EB3" s="109">
        <v>0</v>
      </c>
      <c r="EC3" s="109">
        <v>0</v>
      </c>
      <c r="ED3" s="109">
        <v>55.783184411570502</v>
      </c>
      <c r="EE3" s="109">
        <v>77.853845964339399</v>
      </c>
      <c r="EF3" s="109">
        <v>0</v>
      </c>
      <c r="EG3" s="109">
        <v>109.840505584225</v>
      </c>
      <c r="EH3" s="109">
        <v>8567.3564426219491</v>
      </c>
      <c r="EI3" s="109">
        <v>139.09558207268401</v>
      </c>
      <c r="EJ3" s="109">
        <v>20.231131978261502</v>
      </c>
      <c r="EL3" s="45">
        <f t="shared" ref="EL3:EL34" si="0">(BN3-B3)/(B3+1E-50)</f>
        <v>2.1501385883014738E-7</v>
      </c>
      <c r="EM3" s="45">
        <f t="shared" ref="EM3:EM34" si="1">(CL3-C3)/(C3+1E-50)</f>
        <v>2.6890020086686646E-5</v>
      </c>
      <c r="EN3" s="45">
        <f t="shared" ref="EN3:EN34" si="2">(CS3-D3)/(D3+1E-50)</f>
        <v>-1.0085286449993461E-7</v>
      </c>
      <c r="EO3" s="45">
        <f t="shared" ref="EO3:EO34" si="3">(DI3-E3)/(E3+1E-50)</f>
        <v>7.0453958107374686E-5</v>
      </c>
      <c r="EP3" s="45">
        <f t="shared" ref="EP3:EP34" si="4">(DJ3-F3)/(F3+1E-50)</f>
        <v>7.0470761268786217E-5</v>
      </c>
      <c r="EQ3" s="45">
        <f t="shared" ref="EQ3:EQ34" si="5">(DY3-G3)/(G3+1E-50)</f>
        <v>3.7000366001957402E-7</v>
      </c>
      <c r="ER3" s="45">
        <f t="shared" ref="ER3:ER34" si="6">(EH3-H3)/(H3+1E-50)</f>
        <v>-8.4185501412289962E-7</v>
      </c>
      <c r="ES3" s="45">
        <f t="shared" ref="ES3:ES34" si="7">(AU3-I3)/(I3+1E-50)</f>
        <v>3.7724913350292979E-6</v>
      </c>
      <c r="ET3" s="45">
        <f t="shared" ref="ET3:ET34" si="8">(AS3-J3)/(J3+1E-50)</f>
        <v>-5.182183063164699E-6</v>
      </c>
      <c r="EU3" s="45">
        <f t="shared" ref="EU3:EU34" si="9">(AX3+AY3-K3)/(K3+1E-50)</f>
        <v>-2.652256026415065E-5</v>
      </c>
      <c r="EV3" s="45">
        <f t="shared" ref="EV3:EV34" si="10">(AZ3-L3)/(L3+1E-50)</f>
        <v>-2.0969616389949545E-6</v>
      </c>
      <c r="EW3" s="45">
        <f t="shared" ref="EW3:EW34" si="11">(BB3-M3)/(M3+1E-50)</f>
        <v>1.3563321383297041E-6</v>
      </c>
      <c r="EX3" s="45">
        <f t="shared" ref="EX3:EX34" si="12">(BC3+BD3-N3)/(N3+1E-50)</f>
        <v>-2.2394559016386183E-5</v>
      </c>
      <c r="EY3" s="45">
        <f t="shared" ref="EY3:EY34" si="13">(BE3-O3)/(O3+1E-50)</f>
        <v>0</v>
      </c>
      <c r="EZ3" s="45">
        <f t="shared" ref="EZ3:EZ34" si="14">(BG3-P3)/(P3+1E-50)</f>
        <v>-2.0966892736013906E-5</v>
      </c>
      <c r="FA3" s="45">
        <f t="shared" ref="FA3:FA34" si="15">(BJ3-Q3)/(Q3+1E-50)</f>
        <v>-4.8684195193655703E-5</v>
      </c>
      <c r="FB3" s="45">
        <f t="shared" ref="FB3:FB34" si="16">(BH3+BI3-R3)/(R3+1E-50)</f>
        <v>-4.9242383240879285E-5</v>
      </c>
      <c r="FC3" s="45">
        <f t="shared" ref="FC3:FC34" si="17">(BO3-S3)/(S3+1E-50)</f>
        <v>4.1202302656366362E-5</v>
      </c>
      <c r="FD3" s="45">
        <f t="shared" ref="FD3:FD34" si="18">(BA3-T3)/(T3+1E-50)</f>
        <v>-3.1971147316199979E-5</v>
      </c>
      <c r="FE3" s="45">
        <f t="shared" ref="FE3:FE34" si="19">(BW3-U3)/(U3+1E-50)</f>
        <v>4.9686670848914835E-6</v>
      </c>
      <c r="FF3" s="45">
        <f t="shared" ref="FF3:FF34" si="20">(BY3+BZ3+DG3-V3)/(V3+1E-50)</f>
        <v>2.8770970837106623E-5</v>
      </c>
      <c r="FG3" s="45">
        <f t="shared" ref="FG3:FG34" si="21">(CF3+CG3-W3)/(W3+1E-50)</f>
        <v>1.9892759296476146E-5</v>
      </c>
      <c r="FH3" s="45">
        <f t="shared" ref="FH3:FH34" si="22">(CI3+CH3-X3)/(X3+1E-50)</f>
        <v>1.5622460617009606E-5</v>
      </c>
      <c r="FI3" s="45">
        <f t="shared" ref="FI3:FI34" si="23">(BK3-Y3)/(Y3+1E-50)</f>
        <v>5.9214040680900139E-6</v>
      </c>
      <c r="FJ3" s="45">
        <f t="shared" ref="FJ3:FJ34" si="24">(CJ3-Z3)/(Z3+1E-50)</f>
        <v>1.0553511370830717E-6</v>
      </c>
      <c r="FK3" s="45">
        <f t="shared" ref="FK3:FK34" si="25">(CK3-AA3)/(AA3+1E-50)</f>
        <v>6.3126504726694233E-6</v>
      </c>
      <c r="FL3" s="45">
        <f t="shared" ref="FL3:FL34" si="26">(CN3+CO3-AB3)/(AB3+1E-50)</f>
        <v>-6.2819614578757862E-5</v>
      </c>
      <c r="FM3" s="45">
        <f t="shared" ref="FM3:FM34" si="27">(DT3-AC3)/(AC3+1E-50)</f>
        <v>-7.8239291085992993E-4</v>
      </c>
      <c r="FN3" s="45">
        <f t="shared" ref="FN3:FN34" si="28">(EE3-AD3)/(AD3+1E-50)</f>
        <v>6.6436534753237407E-8</v>
      </c>
      <c r="FO3" s="45">
        <f t="shared" ref="FO3:FO34" si="29">(BL3-AE3)/(AE3+1E-50)</f>
        <v>-2.4519863900414707E-6</v>
      </c>
      <c r="FP3" s="45">
        <f t="shared" ref="FP3:FP34" si="30">(BM3-AF3)/(AF3+1E-50)</f>
        <v>1.3552447764353283E-5</v>
      </c>
      <c r="FQ3" s="45">
        <f t="shared" ref="FQ3:FQ34" si="31">(CV3-AG3)/(AG3+1E-50)</f>
        <v>6.7384900333022463E-8</v>
      </c>
      <c r="FR3" s="45">
        <f t="shared" ref="FR3:FR34" si="32">(CW3-AH3)/(AH3+1E-50)</f>
        <v>-8.8593845869348357E-5</v>
      </c>
      <c r="FS3" s="45">
        <f t="shared" ref="FS3:FS34" si="33">(CX3-AI3)/(AI3+1E-50)</f>
        <v>2.1426619813712556E-5</v>
      </c>
      <c r="FT3" s="45">
        <f t="shared" ref="FT3:FT34" si="34">(CY3-AJ3)/(AJ3+1E-50)</f>
        <v>-1.1496737431342872E-5</v>
      </c>
      <c r="FU3" s="45">
        <f t="shared" ref="FU3:FU34" si="35">(EI3-AK3)/(AK3+1E-50)</f>
        <v>-2.1769681845791167E-6</v>
      </c>
      <c r="FV3" s="45">
        <f t="shared" ref="FV3:FV34" si="36">(BS3-AL3)/(AL3+1E-50)</f>
        <v>-2.3488882537067776E-6</v>
      </c>
      <c r="FW3" s="45">
        <f t="shared" ref="FW3:FW34" si="37">(BX3-AM3)/(AM3+1E-50)</f>
        <v>4.5521928329392279E-6</v>
      </c>
      <c r="FX3" s="45">
        <f t="shared" ref="FX3:FX34" si="38">(EA3-AN3)/(AN3+1E-50)</f>
        <v>-3.5824020143829938E-5</v>
      </c>
    </row>
    <row r="4" spans="1:180" x14ac:dyDescent="0.25">
      <c r="A4" s="22" t="s">
        <v>2</v>
      </c>
      <c r="B4" s="109">
        <v>9.7761009571000006</v>
      </c>
      <c r="D4" s="109">
        <v>7.7274478861000002</v>
      </c>
      <c r="E4" s="109">
        <v>0.17704513390000001</v>
      </c>
      <c r="F4" s="109">
        <v>0.17533222670000001</v>
      </c>
      <c r="G4" s="109">
        <v>0.1218481138</v>
      </c>
      <c r="H4" s="109">
        <v>47.219666939</v>
      </c>
      <c r="I4" s="109">
        <v>2.14181466E-2</v>
      </c>
      <c r="J4" s="109">
        <v>9.5041238E-3</v>
      </c>
      <c r="K4" s="109">
        <v>5.2059784999999997E-7</v>
      </c>
      <c r="L4" s="109">
        <v>0.1460574409</v>
      </c>
      <c r="M4" s="109">
        <v>1.9746472E-3</v>
      </c>
      <c r="N4" s="109">
        <v>2.2838625000000002E-6</v>
      </c>
      <c r="P4" s="109">
        <v>4.9651200000000003E-5</v>
      </c>
      <c r="Q4" s="109">
        <v>1.9641200000000001E-5</v>
      </c>
      <c r="S4" s="109">
        <v>4.6016600000000003E-5</v>
      </c>
      <c r="T4" s="109">
        <v>7.7189599999999997E-5</v>
      </c>
      <c r="U4" s="109">
        <v>0.1162589072</v>
      </c>
      <c r="V4" s="109">
        <v>3.8794545999999997E-9</v>
      </c>
      <c r="W4" s="109">
        <v>2.3980559000000001E-6</v>
      </c>
      <c r="X4" s="109">
        <v>6.2384141000000004E-7</v>
      </c>
      <c r="Y4" s="109">
        <v>1.1442040000000001E-4</v>
      </c>
      <c r="Z4" s="109">
        <v>9.0743353999999995E-3</v>
      </c>
      <c r="AA4" s="109">
        <v>1.3429071E-3</v>
      </c>
      <c r="AB4" s="109">
        <v>1.0637214E-6</v>
      </c>
      <c r="AC4" s="109">
        <v>4.7037899999999999E-5</v>
      </c>
      <c r="AD4" s="109">
        <v>7.6489000599999996E-2</v>
      </c>
      <c r="AE4" s="109">
        <v>8.4983500000000004E-5</v>
      </c>
      <c r="AF4" s="109">
        <v>2.60022E-5</v>
      </c>
      <c r="AJ4" s="109">
        <v>3.6952010000000001E-4</v>
      </c>
      <c r="AK4" s="109">
        <v>0.11812432220000001</v>
      </c>
      <c r="AL4" s="109">
        <v>1.8712098199999999E-2</v>
      </c>
      <c r="AM4" s="109">
        <v>1.52934938E-2</v>
      </c>
      <c r="AN4" s="109">
        <v>4.25141E-5</v>
      </c>
      <c r="AP4" s="109" t="s">
        <v>2</v>
      </c>
      <c r="AQ4" s="109">
        <v>0</v>
      </c>
      <c r="AR4" s="109">
        <v>0</v>
      </c>
      <c r="AS4" s="109">
        <v>9.5041595378009998E-3</v>
      </c>
      <c r="AT4" s="109">
        <v>2.1418167887101301E-2</v>
      </c>
      <c r="AU4" s="109">
        <v>2.1418167887101301E-2</v>
      </c>
      <c r="AV4" s="109">
        <v>4.7089563319499299E-5</v>
      </c>
      <c r="AW4" s="109">
        <v>0</v>
      </c>
      <c r="AX4" s="109">
        <v>2.1343970634435E-7</v>
      </c>
      <c r="AY4" s="109">
        <v>3.0713250329315403E-7</v>
      </c>
      <c r="AZ4" s="109">
        <v>0.14605832458887599</v>
      </c>
      <c r="BA4" s="109">
        <v>7.71622030787545E-5</v>
      </c>
      <c r="BB4" s="109">
        <v>1.9746071130629299E-3</v>
      </c>
      <c r="BC4" s="109">
        <v>5.4813296075221705E-7</v>
      </c>
      <c r="BD4" s="109">
        <v>1.73565149335581E-6</v>
      </c>
      <c r="BE4" s="109">
        <v>0</v>
      </c>
      <c r="BF4" s="109">
        <v>73.921014697112696</v>
      </c>
      <c r="BG4" s="109">
        <v>4.9645427505966299E-5</v>
      </c>
      <c r="BH4" s="109">
        <v>0</v>
      </c>
      <c r="BI4" s="109">
        <v>0</v>
      </c>
      <c r="BJ4" s="109">
        <v>1.96435359821866E-5</v>
      </c>
      <c r="BK4" s="109">
        <v>1.14433645728269E-4</v>
      </c>
      <c r="BL4" s="109">
        <v>8.50032209527274E-5</v>
      </c>
      <c r="BM4" s="109">
        <v>2.5991804317752099E-5</v>
      </c>
      <c r="BN4" s="109">
        <v>9.7760906540561692</v>
      </c>
      <c r="BO4" s="109">
        <v>4.6035207592718103E-5</v>
      </c>
      <c r="BP4" s="109">
        <v>3.4790692439358999E-2</v>
      </c>
      <c r="BQ4" s="109">
        <v>12.182684293490199</v>
      </c>
      <c r="BR4" s="109">
        <v>2.3995463967658202E-2</v>
      </c>
      <c r="BS4" s="109">
        <v>1.8712193739259201E-2</v>
      </c>
      <c r="BT4" s="109">
        <v>0</v>
      </c>
      <c r="BU4" s="109">
        <v>0</v>
      </c>
      <c r="BV4" s="109">
        <v>0.116259003199347</v>
      </c>
      <c r="BW4" s="109">
        <v>0.116259003199347</v>
      </c>
      <c r="BX4" s="109">
        <v>1.5293500812678801E-2</v>
      </c>
      <c r="BY4" s="109">
        <v>8.5342152405518304E-10</v>
      </c>
      <c r="BZ4" s="109">
        <v>2.8322706131604799E-9</v>
      </c>
      <c r="CA4" s="109">
        <v>0</v>
      </c>
      <c r="CB4" s="109">
        <v>8.0453310372195098E-3</v>
      </c>
      <c r="CC4" s="109">
        <v>0</v>
      </c>
      <c r="CD4" s="109">
        <v>0</v>
      </c>
      <c r="CE4" s="109">
        <v>0</v>
      </c>
      <c r="CF4" s="109">
        <v>6.2351560045635603E-7</v>
      </c>
      <c r="CG4" s="109">
        <v>1.77440213407408E-6</v>
      </c>
      <c r="CH4" s="109">
        <v>2.05877852918643E-7</v>
      </c>
      <c r="CI4" s="109">
        <v>4.1799522699339098E-7</v>
      </c>
      <c r="CJ4" s="109">
        <v>9.0744123696313399E-3</v>
      </c>
      <c r="CK4" s="109">
        <v>1.34295009338778E-3</v>
      </c>
      <c r="CL4" s="109">
        <v>0</v>
      </c>
      <c r="CM4" s="109">
        <v>0</v>
      </c>
      <c r="CN4" s="109">
        <v>4.3615690294702899E-7</v>
      </c>
      <c r="CO4" s="109">
        <v>6.2759966269283597E-7</v>
      </c>
      <c r="CP4" s="109">
        <v>59.400945011216002</v>
      </c>
      <c r="CQ4" s="109">
        <v>6.9547379641418301</v>
      </c>
      <c r="CR4" s="109">
        <v>0.77274762038614098</v>
      </c>
      <c r="CS4" s="109">
        <v>7.7274855845279697</v>
      </c>
      <c r="CT4" s="109">
        <v>0</v>
      </c>
      <c r="CU4" s="109">
        <v>3.1935531313899597E-2</v>
      </c>
      <c r="CV4" s="109">
        <v>0</v>
      </c>
      <c r="CW4" s="109">
        <v>0</v>
      </c>
      <c r="CX4" s="109">
        <v>0</v>
      </c>
      <c r="CY4" s="109">
        <v>3.6950888738239603E-4</v>
      </c>
      <c r="CZ4" s="109">
        <v>6.4290525085842402E-4</v>
      </c>
      <c r="DA4" s="109">
        <v>33.8131857603464</v>
      </c>
      <c r="DB4" s="109">
        <v>8.6741293121028198E-4</v>
      </c>
      <c r="DC4" s="109">
        <v>2.2729608624481199E-3</v>
      </c>
      <c r="DD4" s="109">
        <v>5.4937746986557304E-3</v>
      </c>
      <c r="DE4" s="109">
        <v>1.2850587256182499E-3</v>
      </c>
      <c r="DF4" s="109">
        <v>5.35885513980058E-3</v>
      </c>
      <c r="DG4" s="109">
        <v>1.9395514696561301E-10</v>
      </c>
      <c r="DH4" s="109">
        <v>3.0255229087782501E-4</v>
      </c>
      <c r="DI4" s="109">
        <v>0.17705684595755</v>
      </c>
      <c r="DJ4" s="109">
        <v>0.17534395112352999</v>
      </c>
      <c r="DK4" s="109">
        <v>1.7128948340195101E-3</v>
      </c>
      <c r="DL4" s="109">
        <v>0</v>
      </c>
      <c r="DM4" s="109">
        <v>0</v>
      </c>
      <c r="DN4" s="109">
        <v>6.4809019108561003E-2</v>
      </c>
      <c r="DO4" s="109">
        <v>0</v>
      </c>
      <c r="DP4" s="109">
        <v>1.60842584478358E-2</v>
      </c>
      <c r="DQ4" s="109">
        <v>3.6703759431648401E-3</v>
      </c>
      <c r="DR4" s="109">
        <v>2.2290544927440299E-3</v>
      </c>
      <c r="DS4" s="109">
        <v>4.0200393084100998E-2</v>
      </c>
      <c r="DT4" s="109">
        <v>4.6990175102101502E-5</v>
      </c>
      <c r="DU4" s="109">
        <v>12.3491183756345</v>
      </c>
      <c r="DV4" s="109">
        <v>2.00792561605405E-3</v>
      </c>
      <c r="DW4" s="109">
        <v>3.0119404531600402E-2</v>
      </c>
      <c r="DX4" s="109">
        <v>0</v>
      </c>
      <c r="DY4" s="109">
        <v>0.121847898278741</v>
      </c>
      <c r="DZ4" s="109">
        <v>25.283986035245299</v>
      </c>
      <c r="EA4" s="109">
        <v>4.2529767908419997E-5</v>
      </c>
      <c r="EB4" s="109">
        <v>0</v>
      </c>
      <c r="EC4" s="109">
        <v>0</v>
      </c>
      <c r="ED4" s="109">
        <v>0.104804340664803</v>
      </c>
      <c r="EE4" s="109">
        <v>7.6488212585260895E-2</v>
      </c>
      <c r="EF4" s="109">
        <v>0</v>
      </c>
      <c r="EG4" s="109">
        <v>1.1820213727078801</v>
      </c>
      <c r="EH4" s="109">
        <v>47.219625214261598</v>
      </c>
      <c r="EI4" s="109">
        <v>0.11812549482189399</v>
      </c>
      <c r="EJ4" s="109">
        <v>3.4153138370894502E-2</v>
      </c>
      <c r="EL4" s="45">
        <f t="shared" si="0"/>
        <v>-1.0539011285419544E-6</v>
      </c>
      <c r="EM4" s="45">
        <f t="shared" si="1"/>
        <v>0</v>
      </c>
      <c r="EN4" s="45">
        <f t="shared" si="2"/>
        <v>4.8785095060084309E-6</v>
      </c>
      <c r="EO4" s="45">
        <f t="shared" si="3"/>
        <v>6.6152948075968589E-5</v>
      </c>
      <c r="EP4" s="45">
        <f t="shared" si="4"/>
        <v>6.6869757777276881E-5</v>
      </c>
      <c r="EQ4" s="45">
        <f t="shared" si="5"/>
        <v>-1.7687697600291876E-6</v>
      </c>
      <c r="ER4" s="45">
        <f t="shared" si="6"/>
        <v>-8.8363051048283411E-7</v>
      </c>
      <c r="ES4" s="45">
        <f t="shared" si="7"/>
        <v>9.9388157612205427E-7</v>
      </c>
      <c r="ET4" s="45">
        <f t="shared" si="8"/>
        <v>3.7602415279748794E-6</v>
      </c>
      <c r="EU4" s="45">
        <f t="shared" si="9"/>
        <v>-4.9251764093819338E-5</v>
      </c>
      <c r="EV4" s="45">
        <f t="shared" si="10"/>
        <v>6.050283166306706E-6</v>
      </c>
      <c r="EW4" s="45">
        <f t="shared" si="11"/>
        <v>-2.03008097194032E-5</v>
      </c>
      <c r="EX4" s="45">
        <f t="shared" si="12"/>
        <v>-3.4172763015820859E-5</v>
      </c>
      <c r="EY4" s="45">
        <f t="shared" si="13"/>
        <v>0</v>
      </c>
      <c r="EZ4" s="45">
        <f t="shared" si="14"/>
        <v>-1.1626091682988199E-4</v>
      </c>
      <c r="FA4" s="45">
        <f t="shared" si="15"/>
        <v>1.1893276309996697E-4</v>
      </c>
      <c r="FB4" s="45">
        <f t="shared" si="16"/>
        <v>0</v>
      </c>
      <c r="FC4" s="45">
        <f t="shared" si="17"/>
        <v>4.0436696144653656E-4</v>
      </c>
      <c r="FD4" s="45">
        <f t="shared" si="18"/>
        <v>-3.5493021398603581E-4</v>
      </c>
      <c r="FE4" s="45">
        <f t="shared" si="19"/>
        <v>8.2573756550460229E-7</v>
      </c>
      <c r="FF4" s="45">
        <f t="shared" si="20"/>
        <v>4.9667853124538201E-5</v>
      </c>
      <c r="FG4" s="45">
        <f t="shared" si="21"/>
        <v>-5.7615616701759344E-5</v>
      </c>
      <c r="FH4" s="45">
        <f t="shared" si="22"/>
        <v>5.0765966359844955E-5</v>
      </c>
      <c r="FI4" s="45">
        <f t="shared" si="23"/>
        <v>1.1576369483931411E-4</v>
      </c>
      <c r="FJ4" s="45">
        <f t="shared" si="24"/>
        <v>8.4821232572462346E-6</v>
      </c>
      <c r="FK4" s="45">
        <f t="shared" si="25"/>
        <v>3.2015161570023641E-5</v>
      </c>
      <c r="FL4" s="45">
        <f t="shared" si="26"/>
        <v>3.3059069663325587E-5</v>
      </c>
      <c r="FM4" s="45">
        <f t="shared" si="27"/>
        <v>-1.0146051991797547E-3</v>
      </c>
      <c r="FN4" s="45">
        <f t="shared" si="28"/>
        <v>-1.0302327562381506E-5</v>
      </c>
      <c r="FO4" s="45">
        <f t="shared" si="29"/>
        <v>2.3205625477176259E-4</v>
      </c>
      <c r="FP4" s="45">
        <f t="shared" si="30"/>
        <v>-3.9980010337203924E-4</v>
      </c>
      <c r="FQ4" s="45">
        <f t="shared" si="31"/>
        <v>0</v>
      </c>
      <c r="FR4" s="45">
        <f t="shared" si="32"/>
        <v>0</v>
      </c>
      <c r="FS4" s="45">
        <f t="shared" si="33"/>
        <v>0</v>
      </c>
      <c r="FT4" s="45">
        <f t="shared" si="34"/>
        <v>-3.0343728538665614E-5</v>
      </c>
      <c r="FU4" s="45">
        <f t="shared" si="35"/>
        <v>9.9270147938116005E-6</v>
      </c>
      <c r="FV4" s="45">
        <f t="shared" si="36"/>
        <v>5.1057480663409661E-6</v>
      </c>
      <c r="FW4" s="45">
        <f t="shared" si="37"/>
        <v>4.5854001003371791E-7</v>
      </c>
      <c r="FX4" s="45">
        <f t="shared" si="38"/>
        <v>3.685344019983206E-4</v>
      </c>
    </row>
    <row r="5" spans="1:180" x14ac:dyDescent="0.25">
      <c r="A5" s="22" t="s">
        <v>3</v>
      </c>
      <c r="B5" s="109">
        <v>5777.3544171000003</v>
      </c>
      <c r="C5" s="109">
        <v>2.59750945E-2</v>
      </c>
      <c r="D5" s="109">
        <v>6157.2435144999999</v>
      </c>
      <c r="E5" s="109">
        <v>91.338714195999998</v>
      </c>
      <c r="F5" s="109">
        <v>91.293155329000001</v>
      </c>
      <c r="G5" s="109">
        <v>16.909453837000001</v>
      </c>
      <c r="H5" s="109">
        <v>7851.0470742999996</v>
      </c>
      <c r="I5" s="109">
        <v>29.943138485999999</v>
      </c>
      <c r="J5" s="109">
        <v>19.636844144000001</v>
      </c>
      <c r="K5" s="109">
        <v>1.1341900000000001E-5</v>
      </c>
      <c r="L5" s="109">
        <v>69.071883533999994</v>
      </c>
      <c r="M5" s="109">
        <v>1.7995851978999999</v>
      </c>
      <c r="N5" s="109">
        <v>6.0745000000000002E-5</v>
      </c>
      <c r="P5" s="109">
        <v>0.1072412398</v>
      </c>
      <c r="Q5" s="109">
        <v>5.2240710000000005E-4</v>
      </c>
      <c r="R5" s="109">
        <v>7.4180185000000003E-8</v>
      </c>
      <c r="S5" s="109">
        <v>9.9353267300000006E-2</v>
      </c>
      <c r="T5" s="109">
        <v>0.16670157829999999</v>
      </c>
      <c r="U5" s="109">
        <v>193.86268498000001</v>
      </c>
      <c r="V5" s="109">
        <v>8.4518712000000005E-8</v>
      </c>
      <c r="W5" s="109">
        <v>6.3782300000000001E-5</v>
      </c>
      <c r="X5" s="109">
        <v>1.35912E-5</v>
      </c>
      <c r="Y5" s="109">
        <v>0.1219392173</v>
      </c>
      <c r="Z5" s="109">
        <v>12.154593685</v>
      </c>
      <c r="AA5" s="109">
        <v>0.4026765605</v>
      </c>
      <c r="AB5" s="109">
        <v>2.31745E-5</v>
      </c>
      <c r="AC5" s="109">
        <v>0.1013228572</v>
      </c>
      <c r="AD5" s="109">
        <v>28.104368560000001</v>
      </c>
      <c r="AE5" s="109">
        <v>0.15948800699999999</v>
      </c>
      <c r="AF5" s="109">
        <v>5.6092413799999997E-2</v>
      </c>
      <c r="AG5" s="109">
        <v>1.9878481E-3</v>
      </c>
      <c r="AH5" s="109">
        <v>4.4968613999999998E-6</v>
      </c>
      <c r="AI5" s="109">
        <v>4.7452180999999999E-6</v>
      </c>
      <c r="AJ5" s="109">
        <v>0.29277953080000002</v>
      </c>
      <c r="AK5" s="109">
        <v>76.312424751999998</v>
      </c>
      <c r="AL5" s="109">
        <v>12.686071501000001</v>
      </c>
      <c r="AM5" s="109">
        <v>5.8612615046999998</v>
      </c>
      <c r="AN5" s="109">
        <v>8.9624207400000003E-2</v>
      </c>
      <c r="AP5" s="109" t="s">
        <v>3</v>
      </c>
      <c r="AQ5" s="109">
        <v>0</v>
      </c>
      <c r="AR5" s="109">
        <v>0</v>
      </c>
      <c r="AS5" s="109">
        <v>19.6368537812195</v>
      </c>
      <c r="AT5" s="109">
        <v>29.943074128502801</v>
      </c>
      <c r="AU5" s="109">
        <v>29.943074128502801</v>
      </c>
      <c r="AV5" s="109">
        <v>0.24105696972785801</v>
      </c>
      <c r="AW5" s="109">
        <v>0</v>
      </c>
      <c r="AX5" s="109">
        <v>4.6498957764954102E-6</v>
      </c>
      <c r="AY5" s="109">
        <v>6.6918639527770002E-6</v>
      </c>
      <c r="AZ5" s="109">
        <v>69.071827991259994</v>
      </c>
      <c r="BA5" s="109">
        <v>0.166700066044454</v>
      </c>
      <c r="BB5" s="109">
        <v>1.7995816692862501</v>
      </c>
      <c r="BC5" s="109">
        <v>1.45790232422273E-5</v>
      </c>
      <c r="BD5" s="109">
        <v>4.6163923565755501E-5</v>
      </c>
      <c r="BE5" s="109">
        <v>0</v>
      </c>
      <c r="BF5" s="109">
        <v>24149.723084183501</v>
      </c>
      <c r="BG5" s="109">
        <v>0.107242213596329</v>
      </c>
      <c r="BH5" s="109">
        <v>2.15108638260112E-8</v>
      </c>
      <c r="BI5" s="109">
        <v>5.2670271223620303E-8</v>
      </c>
      <c r="BJ5" s="109">
        <v>5.2238980420311095E-4</v>
      </c>
      <c r="BK5" s="109">
        <v>0.12193936828372</v>
      </c>
      <c r="BL5" s="109">
        <v>0.15948803021251201</v>
      </c>
      <c r="BM5" s="109">
        <v>5.60927922818939E-2</v>
      </c>
      <c r="BN5" s="109">
        <v>5777.3493235051201</v>
      </c>
      <c r="BO5" s="109">
        <v>9.9352932301461402E-2</v>
      </c>
      <c r="BP5" s="109">
        <v>14.394640903521299</v>
      </c>
      <c r="BQ5" s="109">
        <v>3879.3858316829501</v>
      </c>
      <c r="BR5" s="109">
        <v>8.8075227935115503</v>
      </c>
      <c r="BS5" s="109">
        <v>12.6860275092432</v>
      </c>
      <c r="BT5" s="109">
        <v>0</v>
      </c>
      <c r="BU5" s="109">
        <v>0</v>
      </c>
      <c r="BV5" s="109">
        <v>193.862547672467</v>
      </c>
      <c r="BW5" s="109">
        <v>193.862547672467</v>
      </c>
      <c r="BX5" s="109">
        <v>5.8612809563104502</v>
      </c>
      <c r="BY5" s="109">
        <v>1.8594481284721399E-8</v>
      </c>
      <c r="BZ5" s="109">
        <v>6.16987143440424E-8</v>
      </c>
      <c r="CA5" s="109">
        <v>0</v>
      </c>
      <c r="CB5" s="109">
        <v>6.5149024506443398</v>
      </c>
      <c r="CC5" s="109">
        <v>0</v>
      </c>
      <c r="CD5" s="109">
        <v>0</v>
      </c>
      <c r="CE5" s="109">
        <v>0</v>
      </c>
      <c r="CF5" s="109">
        <v>1.65832389203966E-5</v>
      </c>
      <c r="CG5" s="109">
        <v>4.71968506974873E-5</v>
      </c>
      <c r="CH5" s="109">
        <v>4.4850014054465102E-6</v>
      </c>
      <c r="CI5" s="109">
        <v>9.1060198305747795E-6</v>
      </c>
      <c r="CJ5" s="109">
        <v>12.1546476922317</v>
      </c>
      <c r="CK5" s="109">
        <v>0.40267410062960401</v>
      </c>
      <c r="CL5" s="109">
        <v>2.5975211450806598E-2</v>
      </c>
      <c r="CM5" s="109">
        <v>0</v>
      </c>
      <c r="CN5" s="109">
        <v>9.5014309099025996E-6</v>
      </c>
      <c r="CO5" s="109">
        <v>1.36726708444253E-5</v>
      </c>
      <c r="CP5" s="109">
        <v>11729.901978846599</v>
      </c>
      <c r="CQ5" s="109">
        <v>5541.5132650517698</v>
      </c>
      <c r="CR5" s="109">
        <v>615.72368755369598</v>
      </c>
      <c r="CS5" s="109">
        <v>6157.2369526054699</v>
      </c>
      <c r="CT5" s="109">
        <v>0</v>
      </c>
      <c r="CU5" s="109">
        <v>29.625526194069501</v>
      </c>
      <c r="CV5" s="109">
        <v>1.9877963756014401E-3</v>
      </c>
      <c r="CW5" s="109">
        <v>4.4969969565193403E-6</v>
      </c>
      <c r="CX5" s="109">
        <v>4.7449637857768797E-6</v>
      </c>
      <c r="CY5" s="109">
        <v>0.29277953464473</v>
      </c>
      <c r="CZ5" s="109">
        <v>0.68385892665773695</v>
      </c>
      <c r="DA5" s="109">
        <v>4375.8434334081003</v>
      </c>
      <c r="DB5" s="109">
        <v>0.92265669555823704</v>
      </c>
      <c r="DC5" s="109">
        <v>2.4176976132541799</v>
      </c>
      <c r="DD5" s="109">
        <v>5.8434726416331797</v>
      </c>
      <c r="DE5" s="109">
        <v>1.3668957487282001</v>
      </c>
      <c r="DF5" s="109">
        <v>0.33062181896746501</v>
      </c>
      <c r="DG5" s="109">
        <v>4.2259059618490098E-9</v>
      </c>
      <c r="DH5" s="109">
        <v>0.32181915127013699</v>
      </c>
      <c r="DI5" s="109">
        <v>91.3451274656382</v>
      </c>
      <c r="DJ5" s="109">
        <v>91.299568789293204</v>
      </c>
      <c r="DK5" s="109">
        <v>4.5558676344957201E-2</v>
      </c>
      <c r="DL5" s="109">
        <v>0</v>
      </c>
      <c r="DM5" s="109">
        <v>0</v>
      </c>
      <c r="DN5" s="109">
        <v>6.3966449961143503</v>
      </c>
      <c r="DO5" s="109">
        <v>0</v>
      </c>
      <c r="DP5" s="109">
        <v>15.775764870009899</v>
      </c>
      <c r="DQ5" s="109">
        <v>3.9042018780072398</v>
      </c>
      <c r="DR5" s="109">
        <v>2.10918063390598</v>
      </c>
      <c r="DS5" s="109">
        <v>39.4265710426208</v>
      </c>
      <c r="DT5" s="109">
        <v>0.101240144167348</v>
      </c>
      <c r="DU5" s="109">
        <v>2944.3961244347502</v>
      </c>
      <c r="DV5" s="109">
        <v>2.13577467124126</v>
      </c>
      <c r="DW5" s="109">
        <v>9.6644081013244207</v>
      </c>
      <c r="DX5" s="109">
        <v>0</v>
      </c>
      <c r="DY5" s="109">
        <v>16.909472053439998</v>
      </c>
      <c r="DZ5" s="109">
        <v>2472.9474727791899</v>
      </c>
      <c r="EA5" s="109">
        <v>8.9622520782497495E-2</v>
      </c>
      <c r="EB5" s="109">
        <v>0</v>
      </c>
      <c r="EC5" s="109">
        <v>0</v>
      </c>
      <c r="ED5" s="109">
        <v>45.640366979470201</v>
      </c>
      <c r="EE5" s="109">
        <v>28.1043330380847</v>
      </c>
      <c r="EF5" s="109">
        <v>0</v>
      </c>
      <c r="EG5" s="109">
        <v>102.743772504869</v>
      </c>
      <c r="EH5" s="109">
        <v>7851.0330082970804</v>
      </c>
      <c r="EI5" s="109">
        <v>76.312359068724206</v>
      </c>
      <c r="EJ5" s="109">
        <v>20.5736434498756</v>
      </c>
      <c r="EL5" s="45">
        <f t="shared" si="0"/>
        <v>-8.816483311392511E-7</v>
      </c>
      <c r="EM5" s="45">
        <f t="shared" si="1"/>
        <v>4.5024208323108472E-6</v>
      </c>
      <c r="EN5" s="45">
        <f t="shared" si="2"/>
        <v>-1.0657195081809011E-6</v>
      </c>
      <c r="EO5" s="45">
        <f t="shared" si="3"/>
        <v>7.0214144075203389E-5</v>
      </c>
      <c r="EP5" s="45">
        <f t="shared" si="4"/>
        <v>7.0251272070619318E-5</v>
      </c>
      <c r="EQ5" s="45">
        <f t="shared" si="5"/>
        <v>1.0772932214683268E-6</v>
      </c>
      <c r="ER5" s="45">
        <f t="shared" si="6"/>
        <v>-1.7916085314597102E-6</v>
      </c>
      <c r="ES5" s="45">
        <f t="shared" si="7"/>
        <v>-2.149323699926159E-6</v>
      </c>
      <c r="ET5" s="45">
        <f t="shared" si="8"/>
        <v>4.9077231698734753E-7</v>
      </c>
      <c r="EU5" s="45">
        <f t="shared" si="9"/>
        <v>-1.2367480544654487E-5</v>
      </c>
      <c r="EV5" s="45">
        <f t="shared" si="10"/>
        <v>-8.0412951201557097E-7</v>
      </c>
      <c r="EW5" s="45">
        <f t="shared" si="11"/>
        <v>-1.96079282824553E-6</v>
      </c>
      <c r="EX5" s="45">
        <f t="shared" si="12"/>
        <v>-3.3800181368038943E-5</v>
      </c>
      <c r="EY5" s="45">
        <f t="shared" si="13"/>
        <v>0</v>
      </c>
      <c r="EZ5" s="45">
        <f t="shared" si="14"/>
        <v>9.0804277423513429E-6</v>
      </c>
      <c r="FA5" s="45">
        <f t="shared" si="15"/>
        <v>-3.3107890166682546E-5</v>
      </c>
      <c r="FB5" s="45">
        <f t="shared" si="16"/>
        <v>1.2807323566307436E-5</v>
      </c>
      <c r="FC5" s="45">
        <f t="shared" si="17"/>
        <v>-3.3717918666137003E-6</v>
      </c>
      <c r="FD5" s="45">
        <f t="shared" si="18"/>
        <v>-9.071633042734862E-6</v>
      </c>
      <c r="FE5" s="45">
        <f t="shared" si="19"/>
        <v>-7.0827211035223061E-7</v>
      </c>
      <c r="FF5" s="45">
        <f t="shared" si="20"/>
        <v>4.6095190471211391E-6</v>
      </c>
      <c r="FG5" s="45">
        <f t="shared" si="21"/>
        <v>-3.4655102059618758E-5</v>
      </c>
      <c r="FH5" s="45">
        <f t="shared" si="22"/>
        <v>-1.315292091285063E-5</v>
      </c>
      <c r="FI5" s="45">
        <f t="shared" si="23"/>
        <v>1.2381883641848275E-6</v>
      </c>
      <c r="FJ5" s="45">
        <f t="shared" si="24"/>
        <v>4.4433596959128717E-6</v>
      </c>
      <c r="FK5" s="45">
        <f t="shared" si="25"/>
        <v>-6.108799560951146E-6</v>
      </c>
      <c r="FL5" s="45">
        <f t="shared" si="26"/>
        <v>-1.7184650029118297E-5</v>
      </c>
      <c r="FM5" s="45">
        <f t="shared" si="27"/>
        <v>-8.1633142745607694E-4</v>
      </c>
      <c r="FN5" s="45">
        <f t="shared" si="28"/>
        <v>-1.2639286033033161E-6</v>
      </c>
      <c r="FO5" s="45">
        <f t="shared" si="29"/>
        <v>1.4554393437018989E-7</v>
      </c>
      <c r="FP5" s="45">
        <f t="shared" si="30"/>
        <v>6.7474702595531659E-6</v>
      </c>
      <c r="FQ5" s="45">
        <f t="shared" si="31"/>
        <v>-2.6020297305334531E-5</v>
      </c>
      <c r="FR5" s="45">
        <f t="shared" si="32"/>
        <v>3.0144695885109964E-5</v>
      </c>
      <c r="FS5" s="45">
        <f t="shared" si="33"/>
        <v>-5.3593790161136866E-5</v>
      </c>
      <c r="FT5" s="45">
        <f t="shared" si="34"/>
        <v>1.3131826423537086E-8</v>
      </c>
      <c r="FU5" s="45">
        <f t="shared" si="35"/>
        <v>-8.6071535540970484E-7</v>
      </c>
      <c r="FV5" s="45">
        <f t="shared" si="36"/>
        <v>-3.4677210196594736E-6</v>
      </c>
      <c r="FW5" s="45">
        <f t="shared" si="37"/>
        <v>3.3186730253824756E-6</v>
      </c>
      <c r="FX5" s="45">
        <f t="shared" si="38"/>
        <v>-1.8818771751929637E-5</v>
      </c>
    </row>
    <row r="6" spans="1:180" x14ac:dyDescent="0.25">
      <c r="A6" s="22" t="s">
        <v>4</v>
      </c>
      <c r="B6" s="109">
        <v>1397.0915523000001</v>
      </c>
      <c r="C6" s="109">
        <v>11.484683240000001</v>
      </c>
      <c r="D6" s="109">
        <v>3844.3028832999998</v>
      </c>
      <c r="E6" s="109">
        <v>66.94115764</v>
      </c>
      <c r="F6" s="109">
        <v>63.291735608000003</v>
      </c>
      <c r="G6" s="109">
        <v>213.64499169000001</v>
      </c>
      <c r="H6" s="109">
        <v>25401.004779999999</v>
      </c>
      <c r="I6" s="109">
        <v>11.644632083999999</v>
      </c>
      <c r="J6" s="109">
        <v>0.45146974760000003</v>
      </c>
      <c r="K6" s="109">
        <v>5.1126510000000004E-4</v>
      </c>
      <c r="L6" s="109">
        <v>186.16108273</v>
      </c>
      <c r="M6" s="109">
        <v>0.28160794960000002</v>
      </c>
      <c r="N6" s="109">
        <v>2.3294704999999999E-3</v>
      </c>
      <c r="O6" s="109">
        <v>9.4091270000000004E-4</v>
      </c>
      <c r="P6" s="109">
        <v>2.1603621999999999E-3</v>
      </c>
      <c r="Q6" s="109">
        <v>2.00334463E-2</v>
      </c>
      <c r="R6" s="109">
        <v>9.4748596000000004E-9</v>
      </c>
      <c r="S6" s="109">
        <v>2.0024658E-3</v>
      </c>
      <c r="T6" s="109">
        <v>3.3587044999999999E-3</v>
      </c>
      <c r="U6" s="109">
        <v>50.855979640000001</v>
      </c>
      <c r="V6" s="109">
        <v>6.0847699999999997E-5</v>
      </c>
      <c r="W6" s="109">
        <v>7.9952199999999997E-5</v>
      </c>
      <c r="X6" s="109">
        <v>6.7739709999999997E-4</v>
      </c>
      <c r="Y6" s="109">
        <v>5.8111535999999997E-3</v>
      </c>
      <c r="Z6" s="109">
        <v>0.4849382357</v>
      </c>
      <c r="AA6" s="109">
        <v>1.193744589</v>
      </c>
      <c r="AB6" s="109">
        <v>1.0613729E-3</v>
      </c>
      <c r="AC6" s="109">
        <v>2.0484782999999999E-3</v>
      </c>
      <c r="AD6" s="109">
        <v>152.20037715000001</v>
      </c>
      <c r="AE6" s="109">
        <v>3.8577578000000001E-3</v>
      </c>
      <c r="AF6" s="109">
        <v>1.1318382000000001E-3</v>
      </c>
      <c r="AG6" s="109">
        <v>1.8450000000000001E-4</v>
      </c>
      <c r="AH6" s="109">
        <v>4.1737135000000001E-7</v>
      </c>
      <c r="AI6" s="109">
        <v>4.4042240999999998E-7</v>
      </c>
      <c r="AJ6" s="109">
        <v>1.9665765799999999E-2</v>
      </c>
      <c r="AK6" s="109">
        <v>252.99300603</v>
      </c>
      <c r="AL6" s="109">
        <v>93.453036924000003</v>
      </c>
      <c r="AM6" s="109">
        <v>4.0557229844</v>
      </c>
      <c r="AN6" s="109">
        <v>4.1747336999999997E-3</v>
      </c>
      <c r="AP6" s="109" t="s">
        <v>4</v>
      </c>
      <c r="AQ6" s="109">
        <v>0</v>
      </c>
      <c r="AR6" s="109">
        <v>0</v>
      </c>
      <c r="AS6" s="109">
        <v>0.45146971434926603</v>
      </c>
      <c r="AT6" s="109">
        <v>11.644559785956799</v>
      </c>
      <c r="AU6" s="109">
        <v>11.644559785956799</v>
      </c>
      <c r="AV6" s="109">
        <v>1.07015784458147E-3</v>
      </c>
      <c r="AW6" s="109">
        <v>0</v>
      </c>
      <c r="AX6" s="109">
        <v>2.09622066612653E-4</v>
      </c>
      <c r="AY6" s="109">
        <v>3.0165105022679999E-4</v>
      </c>
      <c r="AZ6" s="109">
        <v>186.157906272856</v>
      </c>
      <c r="BA6" s="109">
        <v>3.35866181871228E-3</v>
      </c>
      <c r="BB6" s="109">
        <v>0.28160651650979601</v>
      </c>
      <c r="BC6" s="109">
        <v>5.5907702067384301E-4</v>
      </c>
      <c r="BD6" s="109">
        <v>1.7703883044803399E-3</v>
      </c>
      <c r="BE6" s="109">
        <v>9.4092252874613505E-4</v>
      </c>
      <c r="BF6" s="109">
        <v>86242.477159808303</v>
      </c>
      <c r="BG6" s="109">
        <v>2.1603144025107201E-3</v>
      </c>
      <c r="BH6" s="109">
        <v>2.7475377128149098E-9</v>
      </c>
      <c r="BI6" s="109">
        <v>6.7272970783246999E-9</v>
      </c>
      <c r="BJ6" s="109">
        <v>2.00330479572523E-2</v>
      </c>
      <c r="BK6" s="109">
        <v>5.8111253186107596E-3</v>
      </c>
      <c r="BL6" s="109">
        <v>3.8578101280651901E-3</v>
      </c>
      <c r="BM6" s="109">
        <v>1.13182540412787E-3</v>
      </c>
      <c r="BN6" s="109">
        <v>1397.08853601747</v>
      </c>
      <c r="BO6" s="109">
        <v>2.0024641122880701E-3</v>
      </c>
      <c r="BP6" s="109">
        <v>33.984879016945698</v>
      </c>
      <c r="BQ6" s="109">
        <v>5491.9915376070503</v>
      </c>
      <c r="BR6" s="109">
        <v>17.994540677773401</v>
      </c>
      <c r="BS6" s="109">
        <v>93.451997143079396</v>
      </c>
      <c r="BT6" s="109">
        <v>0</v>
      </c>
      <c r="BU6" s="109">
        <v>0</v>
      </c>
      <c r="BV6" s="109">
        <v>50.855635809176398</v>
      </c>
      <c r="BW6" s="109">
        <v>50.855635809176398</v>
      </c>
      <c r="BX6" s="109">
        <v>4.0557178513145002</v>
      </c>
      <c r="BY6" s="109">
        <v>1.33862404307866E-5</v>
      </c>
      <c r="BZ6" s="109">
        <v>4.4416223117372603E-5</v>
      </c>
      <c r="CA6" s="109">
        <v>0</v>
      </c>
      <c r="CB6" s="109">
        <v>9.2800532064866399</v>
      </c>
      <c r="CC6" s="109">
        <v>0</v>
      </c>
      <c r="CD6" s="109">
        <v>0</v>
      </c>
      <c r="CE6" s="109">
        <v>0</v>
      </c>
      <c r="CF6" s="109">
        <v>2.0787804031151299E-5</v>
      </c>
      <c r="CG6" s="109">
        <v>5.9164806516862597E-5</v>
      </c>
      <c r="CH6" s="109">
        <v>2.23534687081466E-4</v>
      </c>
      <c r="CI6" s="109">
        <v>4.5385825713608398E-4</v>
      </c>
      <c r="CJ6" s="109">
        <v>0.48493835355923098</v>
      </c>
      <c r="CK6" s="109">
        <v>1.1937417695847099</v>
      </c>
      <c r="CL6" s="109">
        <v>11.484696447251601</v>
      </c>
      <c r="CM6" s="109">
        <v>0</v>
      </c>
      <c r="CN6" s="109">
        <v>4.3516617668942602E-4</v>
      </c>
      <c r="CO6" s="109">
        <v>6.2621087209334305E-4</v>
      </c>
      <c r="CP6" s="109">
        <v>30897.951156930401</v>
      </c>
      <c r="CQ6" s="109">
        <v>3459.8562188688902</v>
      </c>
      <c r="CR6" s="109">
        <v>384.42780302566501</v>
      </c>
      <c r="CS6" s="109">
        <v>3844.2840218945598</v>
      </c>
      <c r="CT6" s="109">
        <v>0</v>
      </c>
      <c r="CU6" s="109">
        <v>74.406213511320104</v>
      </c>
      <c r="CV6" s="109">
        <v>1.8450540595358101E-4</v>
      </c>
      <c r="CW6" s="109">
        <v>4.1731145907394801E-7</v>
      </c>
      <c r="CX6" s="109">
        <v>4.4040013889118398E-7</v>
      </c>
      <c r="CY6" s="109">
        <v>1.9664655436507399E-2</v>
      </c>
      <c r="CZ6" s="109">
        <v>4.2891204896906301E-2</v>
      </c>
      <c r="DA6" s="109">
        <v>17412.3354551958</v>
      </c>
      <c r="DB6" s="109">
        <v>5.7868182116547297E-2</v>
      </c>
      <c r="DC6" s="109">
        <v>0.15163608530123401</v>
      </c>
      <c r="DD6" s="109">
        <v>0.36649748552169598</v>
      </c>
      <c r="DE6" s="109">
        <v>8.5730562632759494E-2</v>
      </c>
      <c r="DF6" s="109">
        <v>3.2674540869833502</v>
      </c>
      <c r="DG6" s="109">
        <v>3.0424984385764802E-6</v>
      </c>
      <c r="DH6" s="109">
        <v>2.0184268105733601E-2</v>
      </c>
      <c r="DI6" s="109">
        <v>66.943989143216001</v>
      </c>
      <c r="DJ6" s="109">
        <v>63.294583378136103</v>
      </c>
      <c r="DK6" s="109">
        <v>3.6494057650798699</v>
      </c>
      <c r="DL6" s="109">
        <v>0</v>
      </c>
      <c r="DM6" s="109">
        <v>0</v>
      </c>
      <c r="DN6" s="109">
        <v>38.215913341700002</v>
      </c>
      <c r="DO6" s="109">
        <v>0</v>
      </c>
      <c r="DP6" s="109">
        <v>1.7953639763885001</v>
      </c>
      <c r="DQ6" s="109">
        <v>0.24486878910916701</v>
      </c>
      <c r="DR6" s="109">
        <v>0.29059213333664002</v>
      </c>
      <c r="DS6" s="109">
        <v>4.4875971906501997</v>
      </c>
      <c r="DT6" s="109">
        <v>2.0468338684253998E-3</v>
      </c>
      <c r="DU6" s="109">
        <v>6059.6876137683503</v>
      </c>
      <c r="DV6" s="109">
        <v>0.133953993702497</v>
      </c>
      <c r="DW6" s="109">
        <v>14.134032077690801</v>
      </c>
      <c r="DX6" s="109">
        <v>0</v>
      </c>
      <c r="DY6" s="109">
        <v>213.64418808959999</v>
      </c>
      <c r="DZ6" s="109">
        <v>10302.4639005102</v>
      </c>
      <c r="EA6" s="109">
        <v>4.1747521121586299E-3</v>
      </c>
      <c r="EB6" s="109">
        <v>0</v>
      </c>
      <c r="EC6" s="109">
        <v>0</v>
      </c>
      <c r="ED6" s="109">
        <v>326.00145100522599</v>
      </c>
      <c r="EE6" s="109">
        <v>152.197105010678</v>
      </c>
      <c r="EF6" s="109">
        <v>0</v>
      </c>
      <c r="EG6" s="109">
        <v>896.15556104018299</v>
      </c>
      <c r="EH6" s="109">
        <v>25400.514905669701</v>
      </c>
      <c r="EI6" s="109">
        <v>252.98820019432901</v>
      </c>
      <c r="EJ6" s="109">
        <v>518.16958271108899</v>
      </c>
      <c r="EL6" s="45">
        <f t="shared" si="0"/>
        <v>-2.1589727066433345E-6</v>
      </c>
      <c r="EM6" s="45">
        <f t="shared" si="1"/>
        <v>1.14998832130808E-6</v>
      </c>
      <c r="EN6" s="45">
        <f t="shared" si="2"/>
        <v>-4.9063265857526778E-6</v>
      </c>
      <c r="EO6" s="45">
        <f t="shared" si="3"/>
        <v>4.2298390344970093E-5</v>
      </c>
      <c r="EP6" s="45">
        <f t="shared" si="4"/>
        <v>4.4994344186381744E-5</v>
      </c>
      <c r="EQ6" s="45">
        <f t="shared" si="5"/>
        <v>-3.7613818777692231E-6</v>
      </c>
      <c r="ER6" s="45">
        <f t="shared" si="6"/>
        <v>-1.928562805058985E-5</v>
      </c>
      <c r="ES6" s="45">
        <f t="shared" si="7"/>
        <v>-6.2087013723285487E-6</v>
      </c>
      <c r="ET6" s="45">
        <f t="shared" si="8"/>
        <v>-7.3649971401788122E-8</v>
      </c>
      <c r="EU6" s="45">
        <f t="shared" si="9"/>
        <v>1.5680396438008803E-5</v>
      </c>
      <c r="EV6" s="45">
        <f t="shared" si="10"/>
        <v>-1.7062949449079125E-5</v>
      </c>
      <c r="EW6" s="45">
        <f t="shared" si="11"/>
        <v>-5.0889550740369435E-6</v>
      </c>
      <c r="EX6" s="45">
        <f t="shared" si="12"/>
        <v>-2.2214687058919597E-6</v>
      </c>
      <c r="EY6" s="45">
        <f t="shared" si="13"/>
        <v>1.0445970316917251E-5</v>
      </c>
      <c r="EZ6" s="45">
        <f t="shared" si="14"/>
        <v>-2.2124757265188975E-5</v>
      </c>
      <c r="FA6" s="45">
        <f t="shared" si="15"/>
        <v>-1.9883885265433603E-5</v>
      </c>
      <c r="FB6" s="45">
        <f t="shared" si="16"/>
        <v>-2.6183881807691585E-6</v>
      </c>
      <c r="FC6" s="45">
        <f t="shared" si="17"/>
        <v>-8.4281685602078879E-7</v>
      </c>
      <c r="FD6" s="45">
        <f t="shared" si="18"/>
        <v>-1.270766383878856E-5</v>
      </c>
      <c r="FE6" s="45">
        <f t="shared" si="19"/>
        <v>-6.7608730779880906E-6</v>
      </c>
      <c r="FF6" s="45">
        <f t="shared" si="20"/>
        <v>-4.4997810341483656E-5</v>
      </c>
      <c r="FG6" s="45">
        <f t="shared" si="21"/>
        <v>5.1349182873365242E-6</v>
      </c>
      <c r="FH6" s="45">
        <f t="shared" si="22"/>
        <v>-6.1349280207088547E-6</v>
      </c>
      <c r="FI6" s="45">
        <f t="shared" si="23"/>
        <v>-4.8667426791198626E-6</v>
      </c>
      <c r="FJ6" s="45">
        <f t="shared" si="24"/>
        <v>2.4303967455919767E-7</v>
      </c>
      <c r="FK6" s="45">
        <f t="shared" si="25"/>
        <v>-2.3618245612193193E-6</v>
      </c>
      <c r="FL6" s="45">
        <f t="shared" si="26"/>
        <v>3.9088832672795848E-6</v>
      </c>
      <c r="FM6" s="45">
        <f t="shared" si="27"/>
        <v>-8.0275762481845183E-4</v>
      </c>
      <c r="FN6" s="45">
        <f t="shared" si="28"/>
        <v>-2.1498891022999056E-5</v>
      </c>
      <c r="FO6" s="45">
        <f t="shared" si="29"/>
        <v>1.3564372856684439E-5</v>
      </c>
      <c r="FP6" s="45">
        <f t="shared" si="30"/>
        <v>-1.1305389878259268E-5</v>
      </c>
      <c r="FQ6" s="45">
        <f t="shared" si="31"/>
        <v>2.9300561414616314E-5</v>
      </c>
      <c r="FR6" s="45">
        <f t="shared" si="32"/>
        <v>-1.4349553713258534E-4</v>
      </c>
      <c r="FS6" s="45">
        <f t="shared" si="33"/>
        <v>-5.0567610344794987E-5</v>
      </c>
      <c r="FT6" s="45">
        <f t="shared" si="34"/>
        <v>-5.6461746971440824E-5</v>
      </c>
      <c r="FU6" s="45">
        <f t="shared" si="35"/>
        <v>-1.8995923035212845E-5</v>
      </c>
      <c r="FV6" s="45">
        <f t="shared" si="36"/>
        <v>-1.1126240032760551E-5</v>
      </c>
      <c r="FW6" s="45">
        <f t="shared" si="37"/>
        <v>-1.265640064547904E-6</v>
      </c>
      <c r="FX6" s="45">
        <f t="shared" si="38"/>
        <v>4.4103791890267315E-6</v>
      </c>
    </row>
    <row r="7" spans="1:180" x14ac:dyDescent="0.25">
      <c r="A7" s="22" t="s">
        <v>5</v>
      </c>
      <c r="B7" s="109">
        <v>18148.290262999999</v>
      </c>
      <c r="D7" s="109">
        <v>32010.161454000001</v>
      </c>
      <c r="E7" s="109">
        <v>186.35499145</v>
      </c>
      <c r="F7" s="109">
        <v>169.19646523</v>
      </c>
      <c r="G7" s="109">
        <v>7.7317420658999998</v>
      </c>
      <c r="H7" s="109">
        <v>112477.2591</v>
      </c>
      <c r="I7" s="109">
        <v>2302.0038921</v>
      </c>
      <c r="J7" s="109">
        <v>328.68928076999998</v>
      </c>
      <c r="L7" s="109">
        <v>1078.0298233000001</v>
      </c>
      <c r="M7" s="109">
        <v>76.518109288000005</v>
      </c>
      <c r="O7" s="109">
        <v>1.9321921491</v>
      </c>
      <c r="P7" s="109">
        <v>1.5822886427</v>
      </c>
      <c r="S7" s="109">
        <v>1.4670081448000001</v>
      </c>
      <c r="T7" s="109">
        <v>2.4603269327000001</v>
      </c>
      <c r="U7" s="109">
        <v>5682.6293833</v>
      </c>
      <c r="W7" s="109">
        <v>1.0834657000000001E-3</v>
      </c>
      <c r="Y7" s="109">
        <v>4.7421238572000002</v>
      </c>
      <c r="Z7" s="109">
        <v>490.08699672</v>
      </c>
      <c r="AA7" s="109">
        <v>23.131582691999999</v>
      </c>
      <c r="AC7" s="109">
        <v>1.5012366670999999</v>
      </c>
      <c r="AD7" s="109">
        <v>761.75118679000002</v>
      </c>
      <c r="AE7" s="109">
        <v>2.8839023349000001</v>
      </c>
      <c r="AF7" s="109">
        <v>0.8292688506</v>
      </c>
      <c r="AG7" s="109">
        <v>1.5368880534</v>
      </c>
      <c r="AH7" s="109">
        <v>3.4767105000000002E-3</v>
      </c>
      <c r="AI7" s="109">
        <v>3.6687261999999998E-3</v>
      </c>
      <c r="AJ7" s="109">
        <v>17.381313416000001</v>
      </c>
      <c r="AK7" s="109">
        <v>327.29637824000002</v>
      </c>
      <c r="AL7" s="109">
        <v>40.380396775999998</v>
      </c>
      <c r="AM7" s="109">
        <v>2497.1103277000002</v>
      </c>
      <c r="AN7" s="109">
        <v>12.005848547999999</v>
      </c>
      <c r="AP7" s="109" t="s">
        <v>5</v>
      </c>
      <c r="AQ7" s="109">
        <v>0</v>
      </c>
      <c r="AR7" s="109">
        <v>0</v>
      </c>
      <c r="AS7" s="109">
        <v>328.68922312350998</v>
      </c>
      <c r="AT7" s="109">
        <v>2301.9889032074798</v>
      </c>
      <c r="AU7" s="109">
        <v>2301.9889032074798</v>
      </c>
      <c r="AV7" s="109">
        <v>0.40631139292812002</v>
      </c>
      <c r="AW7" s="109">
        <v>0</v>
      </c>
      <c r="AX7" s="109">
        <v>0</v>
      </c>
      <c r="AY7" s="109">
        <v>0</v>
      </c>
      <c r="AZ7" s="109">
        <v>1078.0157832465</v>
      </c>
      <c r="BA7" s="109">
        <v>2.4603255377850499</v>
      </c>
      <c r="BB7" s="109">
        <v>76.518238144836701</v>
      </c>
      <c r="BC7" s="109">
        <v>0</v>
      </c>
      <c r="BD7" s="109">
        <v>0</v>
      </c>
      <c r="BE7" s="109">
        <v>1.9321874165616799</v>
      </c>
      <c r="BF7" s="109">
        <v>183183.574710952</v>
      </c>
      <c r="BG7" s="109">
        <v>1.5822842263531101</v>
      </c>
      <c r="BH7" s="109">
        <v>0</v>
      </c>
      <c r="BI7" s="109">
        <v>0</v>
      </c>
      <c r="BJ7" s="109">
        <v>0</v>
      </c>
      <c r="BK7" s="109">
        <v>4.7421072841851197</v>
      </c>
      <c r="BL7" s="109">
        <v>2.8839006031305101</v>
      </c>
      <c r="BM7" s="109">
        <v>0.82927285824766395</v>
      </c>
      <c r="BN7" s="109">
        <v>18148.2893479712</v>
      </c>
      <c r="BO7" s="109">
        <v>1.4670087664267399</v>
      </c>
      <c r="BP7" s="109">
        <v>2683.2112077141901</v>
      </c>
      <c r="BQ7" s="109">
        <v>29887.238371181698</v>
      </c>
      <c r="BR7" s="109">
        <v>5083.1039836841101</v>
      </c>
      <c r="BS7" s="109">
        <v>40.3798313675846</v>
      </c>
      <c r="BT7" s="109">
        <v>0</v>
      </c>
      <c r="BU7" s="109">
        <v>0</v>
      </c>
      <c r="BV7" s="109">
        <v>5682.5874002881301</v>
      </c>
      <c r="BW7" s="109">
        <v>5682.5874002881301</v>
      </c>
      <c r="BX7" s="109">
        <v>2497.0988387595098</v>
      </c>
      <c r="BY7" s="109">
        <v>0</v>
      </c>
      <c r="BZ7" s="109">
        <v>0</v>
      </c>
      <c r="CA7" s="109">
        <v>0</v>
      </c>
      <c r="CB7" s="109">
        <v>171.69600678403901</v>
      </c>
      <c r="CC7" s="109">
        <v>2.7370739181468799</v>
      </c>
      <c r="CD7" s="109">
        <v>2.5303994674408501</v>
      </c>
      <c r="CE7" s="109">
        <v>0</v>
      </c>
      <c r="CF7" s="109">
        <v>2.8169772427894999E-4</v>
      </c>
      <c r="CG7" s="109">
        <v>8.0176214333349798E-4</v>
      </c>
      <c r="CH7" s="109">
        <v>0</v>
      </c>
      <c r="CI7" s="109">
        <v>0</v>
      </c>
      <c r="CJ7" s="109">
        <v>490.08605001063802</v>
      </c>
      <c r="CK7" s="109">
        <v>23.1315227745777</v>
      </c>
      <c r="CL7" s="109">
        <v>0</v>
      </c>
      <c r="CM7" s="109">
        <v>0</v>
      </c>
      <c r="CN7" s="109">
        <v>0</v>
      </c>
      <c r="CO7" s="109">
        <v>0</v>
      </c>
      <c r="CP7" s="109">
        <v>142446.152437374</v>
      </c>
      <c r="CQ7" s="109">
        <v>28809.0833965614</v>
      </c>
      <c r="CR7" s="109">
        <v>3201.0070733129401</v>
      </c>
      <c r="CS7" s="109">
        <v>32010.0904698743</v>
      </c>
      <c r="CT7" s="109">
        <v>0</v>
      </c>
      <c r="CU7" s="109">
        <v>555.28647545276897</v>
      </c>
      <c r="CV7" s="109">
        <v>1.5368782319813501</v>
      </c>
      <c r="CW7" s="109">
        <v>3.4767092895054402E-3</v>
      </c>
      <c r="CX7" s="109">
        <v>3.6688271843118899E-3</v>
      </c>
      <c r="CY7" s="109">
        <v>17.381273690462098</v>
      </c>
      <c r="CZ7" s="109">
        <v>1.35437909143338</v>
      </c>
      <c r="DA7" s="109">
        <v>59533.571091387399</v>
      </c>
      <c r="DB7" s="109">
        <v>1.8273154745217299</v>
      </c>
      <c r="DC7" s="109">
        <v>4.7882593187938403</v>
      </c>
      <c r="DD7" s="109">
        <v>11.5730189450883</v>
      </c>
      <c r="DE7" s="109">
        <v>2.7071464833787999</v>
      </c>
      <c r="DF7" s="109">
        <v>0</v>
      </c>
      <c r="DG7" s="109">
        <v>0</v>
      </c>
      <c r="DH7" s="109">
        <v>0.63736250119214799</v>
      </c>
      <c r="DI7" s="109">
        <v>186.36692812045101</v>
      </c>
      <c r="DJ7" s="109">
        <v>169.20843478008501</v>
      </c>
      <c r="DK7" s="109">
        <v>17.158493340366</v>
      </c>
      <c r="DL7" s="109">
        <v>0</v>
      </c>
      <c r="DM7" s="109">
        <v>0</v>
      </c>
      <c r="DN7" s="109">
        <v>5.0420457778071697</v>
      </c>
      <c r="DO7" s="109">
        <v>0</v>
      </c>
      <c r="DP7" s="109">
        <v>31.0813633995601</v>
      </c>
      <c r="DQ7" s="109">
        <v>7.7322703158892701</v>
      </c>
      <c r="DR7" s="109">
        <v>4.1453098399907198</v>
      </c>
      <c r="DS7" s="109">
        <v>77.678014711332295</v>
      </c>
      <c r="DT7" s="109">
        <v>1.50003932918262</v>
      </c>
      <c r="DU7" s="109">
        <v>32786.021546123397</v>
      </c>
      <c r="DV7" s="109">
        <v>4.2299014569090003</v>
      </c>
      <c r="DW7" s="109">
        <v>16.4120474641886</v>
      </c>
      <c r="DX7" s="109">
        <v>0</v>
      </c>
      <c r="DY7" s="109">
        <v>7.7316903796566097</v>
      </c>
      <c r="DZ7" s="109">
        <v>37112.2523631726</v>
      </c>
      <c r="EA7" s="109">
        <v>12.0058344653376</v>
      </c>
      <c r="EB7" s="109">
        <v>0</v>
      </c>
      <c r="EC7" s="109">
        <v>0</v>
      </c>
      <c r="ED7" s="109">
        <v>840.90256507624099</v>
      </c>
      <c r="EE7" s="109">
        <v>761.74094744428999</v>
      </c>
      <c r="EF7" s="109">
        <v>0</v>
      </c>
      <c r="EG7" s="109">
        <v>933.71722031240301</v>
      </c>
      <c r="EH7" s="109">
        <v>112476.394610029</v>
      </c>
      <c r="EI7" s="109">
        <v>327.29276115202703</v>
      </c>
      <c r="EJ7" s="109">
        <v>470.89153796561601</v>
      </c>
      <c r="EL7" s="45">
        <f t="shared" si="0"/>
        <v>-5.0419559391651272E-8</v>
      </c>
      <c r="EM7" s="45">
        <f t="shared" si="1"/>
        <v>0</v>
      </c>
      <c r="EN7" s="45">
        <f t="shared" si="2"/>
        <v>-2.2175497553557518E-6</v>
      </c>
      <c r="EO7" s="45">
        <f t="shared" si="3"/>
        <v>6.4053398077130509E-5</v>
      </c>
      <c r="EP7" s="45">
        <f t="shared" si="4"/>
        <v>7.0743499686838995E-5</v>
      </c>
      <c r="EQ7" s="45">
        <f t="shared" si="5"/>
        <v>-6.6849414982547228E-6</v>
      </c>
      <c r="ER7" s="45">
        <f t="shared" si="6"/>
        <v>-7.6859089375755387E-6</v>
      </c>
      <c r="ES7" s="45">
        <f t="shared" si="7"/>
        <v>-6.5112368279172531E-6</v>
      </c>
      <c r="ET7" s="45">
        <f t="shared" si="8"/>
        <v>-1.7538293269359515E-7</v>
      </c>
      <c r="EU7" s="45">
        <f t="shared" si="9"/>
        <v>0</v>
      </c>
      <c r="EV7" s="45">
        <f t="shared" si="10"/>
        <v>-1.3023808058630949E-5</v>
      </c>
      <c r="EW7" s="45">
        <f t="shared" si="11"/>
        <v>1.6840044519520469E-6</v>
      </c>
      <c r="EX7" s="45">
        <f t="shared" si="12"/>
        <v>0</v>
      </c>
      <c r="EY7" s="45">
        <f t="shared" si="13"/>
        <v>-2.4493103971685091E-6</v>
      </c>
      <c r="EZ7" s="45">
        <f t="shared" si="14"/>
        <v>-2.791113309410017E-6</v>
      </c>
      <c r="FA7" s="45">
        <f t="shared" si="15"/>
        <v>0</v>
      </c>
      <c r="FB7" s="45">
        <f t="shared" si="16"/>
        <v>0</v>
      </c>
      <c r="FC7" s="45">
        <f t="shared" si="17"/>
        <v>4.2373775637449272E-7</v>
      </c>
      <c r="FD7" s="45">
        <f t="shared" si="18"/>
        <v>-5.6696324853209553E-7</v>
      </c>
      <c r="FE7" s="45">
        <f t="shared" si="19"/>
        <v>-7.3879552999298423E-6</v>
      </c>
      <c r="FF7" s="45">
        <f t="shared" si="20"/>
        <v>0</v>
      </c>
      <c r="FG7" s="45">
        <f t="shared" si="21"/>
        <v>-5.3830846256461351E-6</v>
      </c>
      <c r="FH7" s="45">
        <f t="shared" si="22"/>
        <v>0</v>
      </c>
      <c r="FI7" s="45">
        <f t="shared" si="23"/>
        <v>-3.4948506997106384E-6</v>
      </c>
      <c r="FJ7" s="45">
        <f t="shared" si="24"/>
        <v>-1.9317169570286467E-6</v>
      </c>
      <c r="FK7" s="45">
        <f t="shared" si="25"/>
        <v>-2.5902863239490166E-6</v>
      </c>
      <c r="FL7" s="45">
        <f t="shared" si="26"/>
        <v>0</v>
      </c>
      <c r="FM7" s="45">
        <f t="shared" si="27"/>
        <v>-7.9756772774070115E-4</v>
      </c>
      <c r="FN7" s="45">
        <f t="shared" si="28"/>
        <v>-1.3441850682480347E-5</v>
      </c>
      <c r="FO7" s="45">
        <f t="shared" si="29"/>
        <v>-6.0049519329236024E-7</v>
      </c>
      <c r="FP7" s="45">
        <f t="shared" si="30"/>
        <v>4.832748343376114E-6</v>
      </c>
      <c r="FQ7" s="45">
        <f t="shared" si="31"/>
        <v>-6.390458061135894E-6</v>
      </c>
      <c r="FR7" s="45">
        <f t="shared" si="32"/>
        <v>-3.4817237732551791E-7</v>
      </c>
      <c r="FS7" s="45">
        <f t="shared" si="33"/>
        <v>2.7525715026125858E-5</v>
      </c>
      <c r="FT7" s="45">
        <f t="shared" si="34"/>
        <v>-2.2855314182528828E-6</v>
      </c>
      <c r="FU7" s="45">
        <f t="shared" si="35"/>
        <v>-1.1051414599967369E-5</v>
      </c>
      <c r="FV7" s="45">
        <f t="shared" si="36"/>
        <v>-1.4002051998990694E-5</v>
      </c>
      <c r="FW7" s="45">
        <f t="shared" si="37"/>
        <v>-4.6008942267932085E-6</v>
      </c>
      <c r="FX7" s="45">
        <f t="shared" si="38"/>
        <v>-1.1729835124497289E-6</v>
      </c>
    </row>
    <row r="8" spans="1:180" x14ac:dyDescent="0.25">
      <c r="A8" s="22" t="s">
        <v>6</v>
      </c>
      <c r="EL8" s="45">
        <f t="shared" si="0"/>
        <v>0</v>
      </c>
      <c r="EM8" s="45">
        <f t="shared" si="1"/>
        <v>0</v>
      </c>
      <c r="EN8" s="45">
        <f t="shared" si="2"/>
        <v>0</v>
      </c>
      <c r="EO8" s="45">
        <f t="shared" si="3"/>
        <v>0</v>
      </c>
      <c r="EP8" s="45">
        <f t="shared" si="4"/>
        <v>0</v>
      </c>
      <c r="EQ8" s="45">
        <f t="shared" si="5"/>
        <v>0</v>
      </c>
      <c r="ER8" s="45">
        <f t="shared" si="6"/>
        <v>0</v>
      </c>
      <c r="ES8" s="45">
        <f t="shared" si="7"/>
        <v>0</v>
      </c>
      <c r="ET8" s="45">
        <f t="shared" si="8"/>
        <v>0</v>
      </c>
      <c r="EU8" s="45">
        <f t="shared" si="9"/>
        <v>0</v>
      </c>
      <c r="EV8" s="45">
        <f t="shared" si="10"/>
        <v>0</v>
      </c>
      <c r="EW8" s="45">
        <f t="shared" si="11"/>
        <v>0</v>
      </c>
      <c r="EX8" s="45">
        <f t="shared" si="12"/>
        <v>0</v>
      </c>
      <c r="EY8" s="45">
        <f t="shared" si="13"/>
        <v>0</v>
      </c>
      <c r="EZ8" s="45">
        <f t="shared" si="14"/>
        <v>0</v>
      </c>
      <c r="FA8" s="45">
        <f t="shared" si="15"/>
        <v>0</v>
      </c>
      <c r="FB8" s="45">
        <f t="shared" si="16"/>
        <v>0</v>
      </c>
      <c r="FC8" s="45">
        <f t="shared" si="17"/>
        <v>0</v>
      </c>
      <c r="FD8" s="45">
        <f t="shared" si="18"/>
        <v>0</v>
      </c>
      <c r="FE8" s="45">
        <f t="shared" si="19"/>
        <v>0</v>
      </c>
      <c r="FF8" s="45">
        <f t="shared" si="20"/>
        <v>0</v>
      </c>
      <c r="FG8" s="45">
        <f t="shared" si="21"/>
        <v>0</v>
      </c>
      <c r="FH8" s="45">
        <f t="shared" si="22"/>
        <v>0</v>
      </c>
      <c r="FI8" s="45">
        <f t="shared" si="23"/>
        <v>0</v>
      </c>
      <c r="FJ8" s="45">
        <f t="shared" si="24"/>
        <v>0</v>
      </c>
      <c r="FK8" s="45">
        <f t="shared" si="25"/>
        <v>0</v>
      </c>
      <c r="FL8" s="45">
        <f t="shared" si="26"/>
        <v>0</v>
      </c>
      <c r="FM8" s="45">
        <f t="shared" si="27"/>
        <v>0</v>
      </c>
      <c r="FN8" s="45">
        <f t="shared" si="28"/>
        <v>0</v>
      </c>
      <c r="FO8" s="45">
        <f t="shared" si="29"/>
        <v>0</v>
      </c>
      <c r="FP8" s="45">
        <f t="shared" si="30"/>
        <v>0</v>
      </c>
      <c r="FQ8" s="45">
        <f t="shared" si="31"/>
        <v>0</v>
      </c>
      <c r="FR8" s="45">
        <f t="shared" si="32"/>
        <v>0</v>
      </c>
      <c r="FS8" s="45">
        <f t="shared" si="33"/>
        <v>0</v>
      </c>
      <c r="FT8" s="45">
        <f t="shared" si="34"/>
        <v>0</v>
      </c>
      <c r="FU8" s="45">
        <f t="shared" si="35"/>
        <v>0</v>
      </c>
      <c r="FV8" s="45">
        <f t="shared" si="36"/>
        <v>0</v>
      </c>
      <c r="FW8" s="45">
        <f t="shared" si="37"/>
        <v>0</v>
      </c>
      <c r="FX8" s="45">
        <f t="shared" si="38"/>
        <v>0</v>
      </c>
    </row>
    <row r="9" spans="1:180" x14ac:dyDescent="0.25">
      <c r="A9" s="22" t="s">
        <v>7</v>
      </c>
      <c r="EL9" s="45">
        <f t="shared" si="0"/>
        <v>0</v>
      </c>
      <c r="EM9" s="45">
        <f t="shared" si="1"/>
        <v>0</v>
      </c>
      <c r="EN9" s="45">
        <f t="shared" si="2"/>
        <v>0</v>
      </c>
      <c r="EO9" s="45">
        <f t="shared" si="3"/>
        <v>0</v>
      </c>
      <c r="EP9" s="45">
        <f t="shared" si="4"/>
        <v>0</v>
      </c>
      <c r="EQ9" s="45">
        <f t="shared" si="5"/>
        <v>0</v>
      </c>
      <c r="ER9" s="45">
        <f t="shared" si="6"/>
        <v>0</v>
      </c>
      <c r="ES9" s="45">
        <f t="shared" si="7"/>
        <v>0</v>
      </c>
      <c r="ET9" s="45">
        <f t="shared" si="8"/>
        <v>0</v>
      </c>
      <c r="EU9" s="45">
        <f t="shared" si="9"/>
        <v>0</v>
      </c>
      <c r="EV9" s="45">
        <f t="shared" si="10"/>
        <v>0</v>
      </c>
      <c r="EW9" s="45">
        <f t="shared" si="11"/>
        <v>0</v>
      </c>
      <c r="EX9" s="45">
        <f t="shared" si="12"/>
        <v>0</v>
      </c>
      <c r="EY9" s="45">
        <f t="shared" si="13"/>
        <v>0</v>
      </c>
      <c r="EZ9" s="45">
        <f t="shared" si="14"/>
        <v>0</v>
      </c>
      <c r="FA9" s="45">
        <f t="shared" si="15"/>
        <v>0</v>
      </c>
      <c r="FB9" s="45">
        <f t="shared" si="16"/>
        <v>0</v>
      </c>
      <c r="FC9" s="45">
        <f t="shared" si="17"/>
        <v>0</v>
      </c>
      <c r="FD9" s="45">
        <f t="shared" si="18"/>
        <v>0</v>
      </c>
      <c r="FE9" s="45">
        <f t="shared" si="19"/>
        <v>0</v>
      </c>
      <c r="FF9" s="45">
        <f t="shared" si="20"/>
        <v>0</v>
      </c>
      <c r="FG9" s="45">
        <f t="shared" si="21"/>
        <v>0</v>
      </c>
      <c r="FH9" s="45">
        <f t="shared" si="22"/>
        <v>0</v>
      </c>
      <c r="FI9" s="45">
        <f t="shared" si="23"/>
        <v>0</v>
      </c>
      <c r="FJ9" s="45">
        <f t="shared" si="24"/>
        <v>0</v>
      </c>
      <c r="FK9" s="45">
        <f t="shared" si="25"/>
        <v>0</v>
      </c>
      <c r="FL9" s="45">
        <f t="shared" si="26"/>
        <v>0</v>
      </c>
      <c r="FM9" s="45">
        <f t="shared" si="27"/>
        <v>0</v>
      </c>
      <c r="FN9" s="45">
        <f t="shared" si="28"/>
        <v>0</v>
      </c>
      <c r="FO9" s="45">
        <f t="shared" si="29"/>
        <v>0</v>
      </c>
      <c r="FP9" s="45">
        <f t="shared" si="30"/>
        <v>0</v>
      </c>
      <c r="FQ9" s="45">
        <f t="shared" si="31"/>
        <v>0</v>
      </c>
      <c r="FR9" s="45">
        <f t="shared" si="32"/>
        <v>0</v>
      </c>
      <c r="FS9" s="45">
        <f t="shared" si="33"/>
        <v>0</v>
      </c>
      <c r="FT9" s="45">
        <f t="shared" si="34"/>
        <v>0</v>
      </c>
      <c r="FU9" s="45">
        <f t="shared" si="35"/>
        <v>0</v>
      </c>
      <c r="FV9" s="45">
        <f t="shared" si="36"/>
        <v>0</v>
      </c>
      <c r="FW9" s="45">
        <f t="shared" si="37"/>
        <v>0</v>
      </c>
      <c r="FX9" s="45">
        <f t="shared" si="38"/>
        <v>0</v>
      </c>
    </row>
    <row r="10" spans="1:180" x14ac:dyDescent="0.25">
      <c r="A10" s="22" t="s">
        <v>8</v>
      </c>
      <c r="EL10" s="45">
        <f t="shared" si="0"/>
        <v>0</v>
      </c>
      <c r="EM10" s="45">
        <f t="shared" si="1"/>
        <v>0</v>
      </c>
      <c r="EN10" s="45">
        <f t="shared" si="2"/>
        <v>0</v>
      </c>
      <c r="EO10" s="45">
        <f t="shared" si="3"/>
        <v>0</v>
      </c>
      <c r="EP10" s="45">
        <f t="shared" si="4"/>
        <v>0</v>
      </c>
      <c r="EQ10" s="45">
        <f t="shared" si="5"/>
        <v>0</v>
      </c>
      <c r="ER10" s="45">
        <f t="shared" si="6"/>
        <v>0</v>
      </c>
      <c r="ES10" s="45">
        <f t="shared" si="7"/>
        <v>0</v>
      </c>
      <c r="ET10" s="45">
        <f t="shared" si="8"/>
        <v>0</v>
      </c>
      <c r="EU10" s="45">
        <f t="shared" si="9"/>
        <v>0</v>
      </c>
      <c r="EV10" s="45">
        <f t="shared" si="10"/>
        <v>0</v>
      </c>
      <c r="EW10" s="45">
        <f t="shared" si="11"/>
        <v>0</v>
      </c>
      <c r="EX10" s="45">
        <f t="shared" si="12"/>
        <v>0</v>
      </c>
      <c r="EY10" s="45">
        <f t="shared" si="13"/>
        <v>0</v>
      </c>
      <c r="EZ10" s="45">
        <f t="shared" si="14"/>
        <v>0</v>
      </c>
      <c r="FA10" s="45">
        <f t="shared" si="15"/>
        <v>0</v>
      </c>
      <c r="FB10" s="45">
        <f t="shared" si="16"/>
        <v>0</v>
      </c>
      <c r="FC10" s="45">
        <f t="shared" si="17"/>
        <v>0</v>
      </c>
      <c r="FD10" s="45">
        <f t="shared" si="18"/>
        <v>0</v>
      </c>
      <c r="FE10" s="45">
        <f t="shared" si="19"/>
        <v>0</v>
      </c>
      <c r="FF10" s="45">
        <f t="shared" si="20"/>
        <v>0</v>
      </c>
      <c r="FG10" s="45">
        <f t="shared" si="21"/>
        <v>0</v>
      </c>
      <c r="FH10" s="45">
        <f t="shared" si="22"/>
        <v>0</v>
      </c>
      <c r="FI10" s="45">
        <f t="shared" si="23"/>
        <v>0</v>
      </c>
      <c r="FJ10" s="45">
        <f t="shared" si="24"/>
        <v>0</v>
      </c>
      <c r="FK10" s="45">
        <f t="shared" si="25"/>
        <v>0</v>
      </c>
      <c r="FL10" s="45">
        <f t="shared" si="26"/>
        <v>0</v>
      </c>
      <c r="FM10" s="45">
        <f t="shared" si="27"/>
        <v>0</v>
      </c>
      <c r="FN10" s="45">
        <f t="shared" si="28"/>
        <v>0</v>
      </c>
      <c r="FO10" s="45">
        <f t="shared" si="29"/>
        <v>0</v>
      </c>
      <c r="FP10" s="45">
        <f t="shared" si="30"/>
        <v>0</v>
      </c>
      <c r="FQ10" s="45">
        <f t="shared" si="31"/>
        <v>0</v>
      </c>
      <c r="FR10" s="45">
        <f t="shared" si="32"/>
        <v>0</v>
      </c>
      <c r="FS10" s="45">
        <f t="shared" si="33"/>
        <v>0</v>
      </c>
      <c r="FT10" s="45">
        <f t="shared" si="34"/>
        <v>0</v>
      </c>
      <c r="FU10" s="45">
        <f t="shared" si="35"/>
        <v>0</v>
      </c>
      <c r="FV10" s="45">
        <f t="shared" si="36"/>
        <v>0</v>
      </c>
      <c r="FW10" s="45">
        <f t="shared" si="37"/>
        <v>0</v>
      </c>
      <c r="FX10" s="45">
        <f t="shared" si="38"/>
        <v>0</v>
      </c>
    </row>
    <row r="11" spans="1:180" x14ac:dyDescent="0.25">
      <c r="A11" s="22" t="s">
        <v>9</v>
      </c>
      <c r="B11" s="109">
        <v>26.747132930999999</v>
      </c>
      <c r="D11" s="109">
        <v>17.620335669999999</v>
      </c>
      <c r="E11" s="109">
        <v>0.34554518470000001</v>
      </c>
      <c r="F11" s="109">
        <v>0.3425176647</v>
      </c>
      <c r="G11" s="109">
        <v>13.370147770000001</v>
      </c>
      <c r="H11" s="109">
        <v>717.52072681000004</v>
      </c>
      <c r="I11" s="109">
        <v>3.5538276299999998E-2</v>
      </c>
      <c r="J11" s="109">
        <v>1.6732759699999999E-2</v>
      </c>
      <c r="K11" s="109">
        <v>9.2013959999999996E-7</v>
      </c>
      <c r="L11" s="109">
        <v>8.4073165861000003</v>
      </c>
      <c r="M11" s="109">
        <v>4.2553844999999998E-3</v>
      </c>
      <c r="N11" s="109">
        <v>4.0366520000000002E-6</v>
      </c>
      <c r="P11" s="109">
        <v>8.5859200000000006E-5</v>
      </c>
      <c r="Q11" s="109">
        <v>3.4715200000000003E-5</v>
      </c>
      <c r="S11" s="109">
        <v>7.9588799999999999E-5</v>
      </c>
      <c r="T11" s="109">
        <v>1.3348740000000001E-4</v>
      </c>
      <c r="U11" s="109">
        <v>1.0381441393999999</v>
      </c>
      <c r="V11" s="109">
        <v>6.8568099999999996E-9</v>
      </c>
      <c r="W11" s="109">
        <v>4.2384839999999997E-6</v>
      </c>
      <c r="X11" s="109">
        <v>1.1026192E-6</v>
      </c>
      <c r="Y11" s="109">
        <v>2.4716270000000001E-4</v>
      </c>
      <c r="Z11" s="109">
        <v>1.8593663699999999E-2</v>
      </c>
      <c r="AA11" s="109">
        <v>2.4598709000000002E-3</v>
      </c>
      <c r="AB11" s="109">
        <v>1.8800927999999999E-6</v>
      </c>
      <c r="AC11" s="109">
        <v>8.1448100000000004E-5</v>
      </c>
      <c r="AD11" s="109">
        <v>6.2043401124999997</v>
      </c>
      <c r="AE11" s="109">
        <v>1.5643490000000001E-4</v>
      </c>
      <c r="AF11" s="109">
        <v>4.4991599999999998E-5</v>
      </c>
      <c r="AJ11" s="109">
        <v>8.3889040000000004E-4</v>
      </c>
      <c r="AK11" s="109">
        <v>3.8707701599000002</v>
      </c>
      <c r="AL11" s="109">
        <v>1.0361249046000001</v>
      </c>
      <c r="AM11" s="109">
        <v>3.0656949499999999E-2</v>
      </c>
      <c r="AN11" s="109">
        <v>7.4384300000000005E-5</v>
      </c>
      <c r="AP11" s="109" t="s">
        <v>9</v>
      </c>
      <c r="AQ11" s="109">
        <v>0</v>
      </c>
      <c r="AR11" s="109">
        <v>0</v>
      </c>
      <c r="AS11" s="109">
        <v>1.6732566919939001E-2</v>
      </c>
      <c r="AT11" s="109">
        <v>3.5538058444187101E-2</v>
      </c>
      <c r="AU11" s="109">
        <v>3.5538058444187101E-2</v>
      </c>
      <c r="AV11" s="109">
        <v>2.6563473015426899E-5</v>
      </c>
      <c r="AW11" s="109">
        <v>0</v>
      </c>
      <c r="AX11" s="109">
        <v>3.7725491492914798E-7</v>
      </c>
      <c r="AY11" s="109">
        <v>5.4298737302755204E-7</v>
      </c>
      <c r="AZ11" s="109">
        <v>8.4073176577369999</v>
      </c>
      <c r="BA11" s="109">
        <v>1.33477637755254E-4</v>
      </c>
      <c r="BB11" s="109">
        <v>4.2555720654860896E-3</v>
      </c>
      <c r="BC11" s="109">
        <v>9.6876601795664496E-7</v>
      </c>
      <c r="BD11" s="109">
        <v>3.0679299150669301E-6</v>
      </c>
      <c r="BE11" s="109">
        <v>0</v>
      </c>
      <c r="BF11" s="109">
        <v>257.17721588357398</v>
      </c>
      <c r="BG11" s="109">
        <v>8.5858843572148594E-5</v>
      </c>
      <c r="BH11" s="109">
        <v>0</v>
      </c>
      <c r="BI11" s="109">
        <v>0</v>
      </c>
      <c r="BJ11" s="109">
        <v>3.4723181379762602E-5</v>
      </c>
      <c r="BK11" s="109">
        <v>2.4714987157525799E-4</v>
      </c>
      <c r="BL11" s="109">
        <v>1.56441339936176E-4</v>
      </c>
      <c r="BM11" s="109">
        <v>4.4991164288430797E-5</v>
      </c>
      <c r="BN11" s="109">
        <v>26.747020887691001</v>
      </c>
      <c r="BO11" s="109">
        <v>7.9582725985879104E-5</v>
      </c>
      <c r="BP11" s="109">
        <v>0.76543397385436296</v>
      </c>
      <c r="BQ11" s="109">
        <v>71.566610246604498</v>
      </c>
      <c r="BR11" s="109">
        <v>1.4775024038195099</v>
      </c>
      <c r="BS11" s="109">
        <v>1.0361222060039501</v>
      </c>
      <c r="BT11" s="109">
        <v>0</v>
      </c>
      <c r="BU11" s="109">
        <v>0</v>
      </c>
      <c r="BV11" s="109">
        <v>1.0381459819377501</v>
      </c>
      <c r="BW11" s="109">
        <v>1.0381459819377501</v>
      </c>
      <c r="BX11" s="109">
        <v>3.06574958787348E-2</v>
      </c>
      <c r="BY11" s="109">
        <v>1.50867312510678E-9</v>
      </c>
      <c r="BZ11" s="109">
        <v>5.00514818697398E-9</v>
      </c>
      <c r="CA11" s="109">
        <v>0</v>
      </c>
      <c r="CB11" s="109">
        <v>7.4640077484129305E-2</v>
      </c>
      <c r="CC11" s="109">
        <v>0</v>
      </c>
      <c r="CD11" s="109">
        <v>0</v>
      </c>
      <c r="CE11" s="109">
        <v>0</v>
      </c>
      <c r="CF11" s="109">
        <v>1.10203541725226E-6</v>
      </c>
      <c r="CG11" s="109">
        <v>3.1366149131654501E-6</v>
      </c>
      <c r="CH11" s="109">
        <v>3.6392797499958598E-7</v>
      </c>
      <c r="CI11" s="109">
        <v>7.3879087506958202E-7</v>
      </c>
      <c r="CJ11" s="109">
        <v>1.85930434831925E-2</v>
      </c>
      <c r="CK11" s="109">
        <v>2.4596717697688299E-3</v>
      </c>
      <c r="CL11" s="109">
        <v>0</v>
      </c>
      <c r="CM11" s="109">
        <v>0</v>
      </c>
      <c r="CN11" s="109">
        <v>7.7091221746391302E-7</v>
      </c>
      <c r="CO11" s="109">
        <v>1.1092114618297201E-6</v>
      </c>
      <c r="CP11" s="109">
        <v>789.089748507747</v>
      </c>
      <c r="CQ11" s="109">
        <v>15.8583052497561</v>
      </c>
      <c r="CR11" s="109">
        <v>1.7620333859135699</v>
      </c>
      <c r="CS11" s="109">
        <v>17.620338635669601</v>
      </c>
      <c r="CT11" s="109">
        <v>0</v>
      </c>
      <c r="CU11" s="109">
        <v>3.0688591581540701</v>
      </c>
      <c r="CV11" s="109">
        <v>0</v>
      </c>
      <c r="CW11" s="109">
        <v>0</v>
      </c>
      <c r="CX11" s="109">
        <v>0</v>
      </c>
      <c r="CY11" s="109">
        <v>8.3892314577511799E-4</v>
      </c>
      <c r="CZ11" s="109">
        <v>9.62980483583834E-4</v>
      </c>
      <c r="DA11" s="109">
        <v>507.81802389193001</v>
      </c>
      <c r="DB11" s="109">
        <v>1.2992564912338699E-3</v>
      </c>
      <c r="DC11" s="109">
        <v>3.4045684176876802E-3</v>
      </c>
      <c r="DD11" s="109">
        <v>8.2286618495675899E-3</v>
      </c>
      <c r="DE11" s="109">
        <v>1.9248555697018699E-3</v>
      </c>
      <c r="DF11" s="109">
        <v>1.2533012009678299E-2</v>
      </c>
      <c r="DG11" s="109">
        <v>3.4274155767566701E-10</v>
      </c>
      <c r="DH11" s="109">
        <v>4.5319074940612902E-4</v>
      </c>
      <c r="DI11" s="109">
        <v>0.34556497153281901</v>
      </c>
      <c r="DJ11" s="109">
        <v>0.34253746666887203</v>
      </c>
      <c r="DK11" s="109">
        <v>3.02750486394726E-3</v>
      </c>
      <c r="DL11" s="109">
        <v>0</v>
      </c>
      <c r="DM11" s="109">
        <v>0</v>
      </c>
      <c r="DN11" s="109">
        <v>0.14955835248598701</v>
      </c>
      <c r="DO11" s="109">
        <v>0</v>
      </c>
      <c r="DP11" s="109">
        <v>2.5210579980930101E-2</v>
      </c>
      <c r="DQ11" s="109">
        <v>5.4978429978449796E-3</v>
      </c>
      <c r="DR11" s="109">
        <v>3.5585100062280502E-3</v>
      </c>
      <c r="DS11" s="109">
        <v>6.3008263474374201E-2</v>
      </c>
      <c r="DT11" s="109">
        <v>8.1385463731212699E-5</v>
      </c>
      <c r="DU11" s="109">
        <v>141.72440833645101</v>
      </c>
      <c r="DV11" s="109">
        <v>3.0075493973114702E-3</v>
      </c>
      <c r="DW11" s="109">
        <v>6.3889842755336601E-2</v>
      </c>
      <c r="DX11" s="109">
        <v>0</v>
      </c>
      <c r="DY11" s="109">
        <v>13.3701487780331</v>
      </c>
      <c r="DZ11" s="109">
        <v>289.79672507160802</v>
      </c>
      <c r="EA11" s="109">
        <v>7.4382170373187299E-5</v>
      </c>
      <c r="EB11" s="109">
        <v>0</v>
      </c>
      <c r="EC11" s="109">
        <v>0</v>
      </c>
      <c r="ED11" s="109">
        <v>11.5812006692608</v>
      </c>
      <c r="EE11" s="109">
        <v>6.2043466641842597</v>
      </c>
      <c r="EF11" s="109">
        <v>0</v>
      </c>
      <c r="EG11" s="109">
        <v>34.865464851482102</v>
      </c>
      <c r="EH11" s="109">
        <v>717.51963127697104</v>
      </c>
      <c r="EI11" s="109">
        <v>3.8707485742312802</v>
      </c>
      <c r="EJ11" s="109">
        <v>11.575490644519499</v>
      </c>
      <c r="EL11" s="45">
        <f t="shared" si="0"/>
        <v>-4.1889838917599691E-6</v>
      </c>
      <c r="EM11" s="45">
        <f t="shared" si="1"/>
        <v>0</v>
      </c>
      <c r="EN11" s="45">
        <f t="shared" si="2"/>
        <v>1.6830948382558719E-7</v>
      </c>
      <c r="EO11" s="45">
        <f t="shared" si="3"/>
        <v>5.726264956110113E-5</v>
      </c>
      <c r="EP11" s="45">
        <f t="shared" si="4"/>
        <v>5.7812985760509659E-5</v>
      </c>
      <c r="EQ11" s="45">
        <f t="shared" si="5"/>
        <v>7.5394312472173302E-8</v>
      </c>
      <c r="ER11" s="45">
        <f t="shared" si="6"/>
        <v>-1.5268311953471551E-6</v>
      </c>
      <c r="ES11" s="45">
        <f t="shared" si="7"/>
        <v>-6.130173873866722E-6</v>
      </c>
      <c r="ET11" s="45">
        <f t="shared" si="8"/>
        <v>-1.1521115730717627E-5</v>
      </c>
      <c r="EU11" s="45">
        <f t="shared" si="9"/>
        <v>1.1160041009007393E-4</v>
      </c>
      <c r="EV11" s="45">
        <f t="shared" si="10"/>
        <v>1.2746480861147875E-7</v>
      </c>
      <c r="EW11" s="45">
        <f t="shared" si="11"/>
        <v>4.4077212315321626E-5</v>
      </c>
      <c r="EX11" s="45">
        <f t="shared" si="12"/>
        <v>1.088353010728683E-5</v>
      </c>
      <c r="EY11" s="45">
        <f t="shared" si="13"/>
        <v>0</v>
      </c>
      <c r="EZ11" s="45">
        <f t="shared" si="14"/>
        <v>-4.1513064576955974E-6</v>
      </c>
      <c r="FA11" s="45">
        <f t="shared" si="15"/>
        <v>2.2991023420861995E-4</v>
      </c>
      <c r="FB11" s="45">
        <f t="shared" si="16"/>
        <v>0</v>
      </c>
      <c r="FC11" s="45">
        <f t="shared" si="17"/>
        <v>-7.6317448194910718E-5</v>
      </c>
      <c r="FD11" s="45">
        <f t="shared" si="18"/>
        <v>-7.3132331186363873E-5</v>
      </c>
      <c r="FE11" s="45">
        <f t="shared" si="19"/>
        <v>1.7748380790520721E-6</v>
      </c>
      <c r="FF11" s="45">
        <f t="shared" si="20"/>
        <v>-3.6041576705925496E-5</v>
      </c>
      <c r="FG11" s="45">
        <f t="shared" si="21"/>
        <v>3.924290329045116E-5</v>
      </c>
      <c r="FH11" s="45">
        <f t="shared" si="22"/>
        <v>9.0375779024954287E-5</v>
      </c>
      <c r="FI11" s="45">
        <f t="shared" si="23"/>
        <v>-5.1902753700401222E-5</v>
      </c>
      <c r="FJ11" s="45">
        <f t="shared" si="24"/>
        <v>-3.3356352868683143E-5</v>
      </c>
      <c r="FK11" s="45">
        <f t="shared" si="25"/>
        <v>-8.0951496751409976E-5</v>
      </c>
      <c r="FL11" s="45">
        <f t="shared" si="26"/>
        <v>1.642434545421158E-5</v>
      </c>
      <c r="FM11" s="45">
        <f t="shared" si="27"/>
        <v>-7.6903290300578105E-4</v>
      </c>
      <c r="FN11" s="45">
        <f t="shared" si="28"/>
        <v>1.0559840597396487E-6</v>
      </c>
      <c r="FO11" s="45">
        <f t="shared" si="29"/>
        <v>4.116687629160365E-5</v>
      </c>
      <c r="FP11" s="45">
        <f t="shared" si="30"/>
        <v>-9.6842870491539801E-6</v>
      </c>
      <c r="FQ11" s="45">
        <f t="shared" si="31"/>
        <v>0</v>
      </c>
      <c r="FR11" s="45">
        <f t="shared" si="32"/>
        <v>0</v>
      </c>
      <c r="FS11" s="45">
        <f t="shared" si="33"/>
        <v>0</v>
      </c>
      <c r="FT11" s="45">
        <f t="shared" si="34"/>
        <v>3.9034628502062026E-5</v>
      </c>
      <c r="FU11" s="45">
        <f t="shared" si="35"/>
        <v>-5.5765823927329484E-6</v>
      </c>
      <c r="FV11" s="45">
        <f t="shared" si="36"/>
        <v>-2.6045084313426659E-6</v>
      </c>
      <c r="FW11" s="45">
        <f t="shared" si="37"/>
        <v>1.782234513584072E-5</v>
      </c>
      <c r="FX11" s="45">
        <f t="shared" si="38"/>
        <v>-2.8630057857721894E-5</v>
      </c>
    </row>
    <row r="12" spans="1:180" x14ac:dyDescent="0.25">
      <c r="A12" s="22" t="s">
        <v>10</v>
      </c>
      <c r="EL12" s="45">
        <f t="shared" si="0"/>
        <v>0</v>
      </c>
      <c r="EM12" s="45">
        <f t="shared" si="1"/>
        <v>0</v>
      </c>
      <c r="EN12" s="45">
        <f t="shared" si="2"/>
        <v>0</v>
      </c>
      <c r="EO12" s="45">
        <f t="shared" si="3"/>
        <v>0</v>
      </c>
      <c r="EP12" s="45">
        <f t="shared" si="4"/>
        <v>0</v>
      </c>
      <c r="EQ12" s="45">
        <f t="shared" si="5"/>
        <v>0</v>
      </c>
      <c r="ER12" s="45">
        <f t="shared" si="6"/>
        <v>0</v>
      </c>
      <c r="ES12" s="45">
        <f t="shared" si="7"/>
        <v>0</v>
      </c>
      <c r="ET12" s="45">
        <f t="shared" si="8"/>
        <v>0</v>
      </c>
      <c r="EU12" s="45">
        <f t="shared" si="9"/>
        <v>0</v>
      </c>
      <c r="EV12" s="45">
        <f t="shared" si="10"/>
        <v>0</v>
      </c>
      <c r="EW12" s="45">
        <f t="shared" si="11"/>
        <v>0</v>
      </c>
      <c r="EX12" s="45">
        <f t="shared" si="12"/>
        <v>0</v>
      </c>
      <c r="EY12" s="45">
        <f t="shared" si="13"/>
        <v>0</v>
      </c>
      <c r="EZ12" s="45">
        <f t="shared" si="14"/>
        <v>0</v>
      </c>
      <c r="FA12" s="45">
        <f t="shared" si="15"/>
        <v>0</v>
      </c>
      <c r="FB12" s="45">
        <f t="shared" si="16"/>
        <v>0</v>
      </c>
      <c r="FC12" s="45">
        <f t="shared" si="17"/>
        <v>0</v>
      </c>
      <c r="FD12" s="45">
        <f t="shared" si="18"/>
        <v>0</v>
      </c>
      <c r="FE12" s="45">
        <f t="shared" si="19"/>
        <v>0</v>
      </c>
      <c r="FF12" s="45">
        <f t="shared" si="20"/>
        <v>0</v>
      </c>
      <c r="FG12" s="45">
        <f t="shared" si="21"/>
        <v>0</v>
      </c>
      <c r="FH12" s="45">
        <f t="shared" si="22"/>
        <v>0</v>
      </c>
      <c r="FI12" s="45">
        <f t="shared" si="23"/>
        <v>0</v>
      </c>
      <c r="FJ12" s="45">
        <f t="shared" si="24"/>
        <v>0</v>
      </c>
      <c r="FK12" s="45">
        <f t="shared" si="25"/>
        <v>0</v>
      </c>
      <c r="FL12" s="45">
        <f t="shared" si="26"/>
        <v>0</v>
      </c>
      <c r="FM12" s="45">
        <f t="shared" si="27"/>
        <v>0</v>
      </c>
      <c r="FN12" s="45">
        <f t="shared" si="28"/>
        <v>0</v>
      </c>
      <c r="FO12" s="45">
        <f t="shared" si="29"/>
        <v>0</v>
      </c>
      <c r="FP12" s="45">
        <f t="shared" si="30"/>
        <v>0</v>
      </c>
      <c r="FQ12" s="45">
        <f t="shared" si="31"/>
        <v>0</v>
      </c>
      <c r="FR12" s="45">
        <f t="shared" si="32"/>
        <v>0</v>
      </c>
      <c r="FS12" s="45">
        <f t="shared" si="33"/>
        <v>0</v>
      </c>
      <c r="FT12" s="45">
        <f t="shared" si="34"/>
        <v>0</v>
      </c>
      <c r="FU12" s="45">
        <f t="shared" si="35"/>
        <v>0</v>
      </c>
      <c r="FV12" s="45">
        <f t="shared" si="36"/>
        <v>0</v>
      </c>
      <c r="FW12" s="45">
        <f t="shared" si="37"/>
        <v>0</v>
      </c>
      <c r="FX12" s="45">
        <f t="shared" si="38"/>
        <v>0</v>
      </c>
    </row>
    <row r="13" spans="1:180" x14ac:dyDescent="0.25">
      <c r="A13" s="22" t="s">
        <v>12</v>
      </c>
      <c r="B13" s="109">
        <v>7.8977379044999996</v>
      </c>
      <c r="D13" s="109">
        <v>5.4908715848999998</v>
      </c>
      <c r="E13" s="109">
        <v>0.12352826760000001</v>
      </c>
      <c r="F13" s="109">
        <v>0.1217299904</v>
      </c>
      <c r="G13" s="109">
        <v>3.4698487E-3</v>
      </c>
      <c r="H13" s="109">
        <v>89.647644424999996</v>
      </c>
      <c r="I13" s="109">
        <v>1.9413738699999999E-2</v>
      </c>
      <c r="J13" s="109">
        <v>6.9216966E-3</v>
      </c>
      <c r="K13" s="109">
        <v>5.4654117999999996E-7</v>
      </c>
      <c r="L13" s="109">
        <v>1.9609129033999999</v>
      </c>
      <c r="M13" s="109">
        <v>1.2724205E-3</v>
      </c>
      <c r="N13" s="109">
        <v>2.3976761000000001E-6</v>
      </c>
      <c r="P13" s="109">
        <v>3.6793499999999999E-5</v>
      </c>
      <c r="Q13" s="109">
        <v>2.0619999999999999E-5</v>
      </c>
      <c r="S13" s="109">
        <v>3.40958E-5</v>
      </c>
      <c r="T13" s="109">
        <v>5.7198199999999997E-5</v>
      </c>
      <c r="U13" s="109">
        <v>0.63995745699999995</v>
      </c>
      <c r="V13" s="109">
        <v>4.0727829999999998E-9</v>
      </c>
      <c r="W13" s="109">
        <v>2.5175608999999999E-6</v>
      </c>
      <c r="X13" s="109">
        <v>6.5492982000000004E-7</v>
      </c>
      <c r="Y13" s="109">
        <v>7.0549499999999999E-5</v>
      </c>
      <c r="Z13" s="109">
        <v>5.8981705999999997E-3</v>
      </c>
      <c r="AA13" s="109">
        <v>1.2912681E-3</v>
      </c>
      <c r="AB13" s="109">
        <v>1.1167308999999999E-6</v>
      </c>
      <c r="AC13" s="109">
        <v>3.4825800000000001E-5</v>
      </c>
      <c r="AD13" s="109">
        <v>1.1909906177</v>
      </c>
      <c r="AE13" s="109">
        <v>6.0238500000000003E-5</v>
      </c>
      <c r="AF13" s="109">
        <v>1.92607E-5</v>
      </c>
      <c r="AJ13" s="109">
        <v>2.160889E-4</v>
      </c>
      <c r="AK13" s="109">
        <v>3.5937431397999999</v>
      </c>
      <c r="AL13" s="109">
        <v>0.11743298589999999</v>
      </c>
      <c r="AM13" s="109">
        <v>6.7584102000000004E-3</v>
      </c>
      <c r="AN13" s="109">
        <v>3.1254200000000003E-5</v>
      </c>
      <c r="AP13" s="109" t="s">
        <v>12</v>
      </c>
      <c r="AQ13" s="109">
        <v>0</v>
      </c>
      <c r="AR13" s="109">
        <v>0</v>
      </c>
      <c r="AS13" s="109">
        <v>6.9218494002325597E-3</v>
      </c>
      <c r="AT13" s="109">
        <v>1.9413629757899401E-2</v>
      </c>
      <c r="AU13" s="109">
        <v>1.9413629757899401E-2</v>
      </c>
      <c r="AV13" s="109">
        <v>5.0752865457431501E-5</v>
      </c>
      <c r="AW13" s="109">
        <v>0</v>
      </c>
      <c r="AX13" s="109">
        <v>2.24093211417737E-7</v>
      </c>
      <c r="AY13" s="109">
        <v>3.2246454692262298E-7</v>
      </c>
      <c r="AZ13" s="109">
        <v>1.9609031079058901</v>
      </c>
      <c r="BA13" s="109">
        <v>5.7198393346450901E-5</v>
      </c>
      <c r="BB13" s="109">
        <v>1.27234029144661E-3</v>
      </c>
      <c r="BC13" s="109">
        <v>5.75347916907796E-7</v>
      </c>
      <c r="BD13" s="109">
        <v>1.8223074676058299E-6</v>
      </c>
      <c r="BE13" s="109">
        <v>0</v>
      </c>
      <c r="BF13" s="109">
        <v>64.252545496453095</v>
      </c>
      <c r="BG13" s="109">
        <v>3.6793805814337598E-5</v>
      </c>
      <c r="BH13" s="109">
        <v>0</v>
      </c>
      <c r="BI13" s="109">
        <v>0</v>
      </c>
      <c r="BJ13" s="109">
        <v>2.06205968903806E-5</v>
      </c>
      <c r="BK13" s="109">
        <v>7.0547739215264996E-5</v>
      </c>
      <c r="BL13" s="109">
        <v>6.0239478413994798E-5</v>
      </c>
      <c r="BM13" s="109">
        <v>1.92606455684341E-5</v>
      </c>
      <c r="BN13" s="109">
        <v>7.8977595969950798</v>
      </c>
      <c r="BO13" s="109">
        <v>3.4097417351477097E-5</v>
      </c>
      <c r="BP13" s="109">
        <v>0.49142451201243198</v>
      </c>
      <c r="BQ13" s="109">
        <v>13.3661990860959</v>
      </c>
      <c r="BR13" s="109">
        <v>0.94956405307296898</v>
      </c>
      <c r="BS13" s="109">
        <v>0.11743254375402901</v>
      </c>
      <c r="BT13" s="109">
        <v>0</v>
      </c>
      <c r="BU13" s="109">
        <v>0</v>
      </c>
      <c r="BV13" s="109">
        <v>0.63995698316440397</v>
      </c>
      <c r="BW13" s="109">
        <v>0.63995698316440397</v>
      </c>
      <c r="BX13" s="109">
        <v>6.7582569321582697E-3</v>
      </c>
      <c r="BY13" s="109">
        <v>8.95998959087726E-10</v>
      </c>
      <c r="BZ13" s="109">
        <v>2.97325640525361E-9</v>
      </c>
      <c r="CA13" s="109">
        <v>0</v>
      </c>
      <c r="CB13" s="109">
        <v>1.63672768255647E-2</v>
      </c>
      <c r="CC13" s="109">
        <v>0</v>
      </c>
      <c r="CD13" s="109">
        <v>0</v>
      </c>
      <c r="CE13" s="109">
        <v>0</v>
      </c>
      <c r="CF13" s="109">
        <v>6.5452471105673003E-7</v>
      </c>
      <c r="CG13" s="109">
        <v>1.8627622811223701E-6</v>
      </c>
      <c r="CH13" s="109">
        <v>2.1613562834482499E-7</v>
      </c>
      <c r="CI13" s="109">
        <v>4.3879032391408602E-7</v>
      </c>
      <c r="CJ13" s="109">
        <v>5.8981601523393603E-3</v>
      </c>
      <c r="CK13" s="109">
        <v>1.29120294147059E-3</v>
      </c>
      <c r="CL13" s="109">
        <v>0</v>
      </c>
      <c r="CM13" s="109">
        <v>0</v>
      </c>
      <c r="CN13" s="109">
        <v>4.5784928101765299E-7</v>
      </c>
      <c r="CO13" s="109">
        <v>6.5897033129956899E-7</v>
      </c>
      <c r="CP13" s="109">
        <v>103.01803149302501</v>
      </c>
      <c r="CQ13" s="109">
        <v>4.9417848399168696</v>
      </c>
      <c r="CR13" s="109">
        <v>0.54908773403440203</v>
      </c>
      <c r="CS13" s="109">
        <v>5.4908725739512798</v>
      </c>
      <c r="CT13" s="109">
        <v>0</v>
      </c>
      <c r="CU13" s="109">
        <v>0.478743984027512</v>
      </c>
      <c r="CV13" s="109">
        <v>0</v>
      </c>
      <c r="CW13" s="109">
        <v>0</v>
      </c>
      <c r="CX13" s="109">
        <v>0</v>
      </c>
      <c r="CY13" s="109">
        <v>2.16077585057071E-4</v>
      </c>
      <c r="CZ13" s="109">
        <v>5.0899232240391899E-4</v>
      </c>
      <c r="DA13" s="109">
        <v>59.0151425453465</v>
      </c>
      <c r="DB13" s="109">
        <v>6.8673038024217898E-4</v>
      </c>
      <c r="DC13" s="109">
        <v>1.7994906220892E-3</v>
      </c>
      <c r="DD13" s="109">
        <v>4.3493267635597898E-3</v>
      </c>
      <c r="DE13" s="109">
        <v>1.0173792556093799E-3</v>
      </c>
      <c r="DF13" s="109">
        <v>3.2793112760903199E-3</v>
      </c>
      <c r="DG13" s="109">
        <v>2.0362991010653801E-10</v>
      </c>
      <c r="DH13" s="109">
        <v>2.3952644719654601E-4</v>
      </c>
      <c r="DI13" s="109">
        <v>0.123535879892193</v>
      </c>
      <c r="DJ13" s="109">
        <v>0.121737617134322</v>
      </c>
      <c r="DK13" s="109">
        <v>1.79826275787188E-3</v>
      </c>
      <c r="DL13" s="109">
        <v>0</v>
      </c>
      <c r="DM13" s="109">
        <v>0</v>
      </c>
      <c r="DN13" s="109">
        <v>4.0089501259390099E-2</v>
      </c>
      <c r="DO13" s="109">
        <v>0</v>
      </c>
      <c r="DP13" s="109">
        <v>1.2494768983173201E-2</v>
      </c>
      <c r="DQ13" s="109">
        <v>2.90589097041947E-3</v>
      </c>
      <c r="DR13" s="109">
        <v>1.71775756874286E-3</v>
      </c>
      <c r="DS13" s="109">
        <v>3.1227557774875101E-2</v>
      </c>
      <c r="DT13" s="109">
        <v>3.4798453578928101E-5</v>
      </c>
      <c r="DU13" s="109">
        <v>19.984849076472798</v>
      </c>
      <c r="DV13" s="109">
        <v>1.58965900009369E-3</v>
      </c>
      <c r="DW13" s="109">
        <v>1.9831724510436102E-2</v>
      </c>
      <c r="DX13" s="109">
        <v>0</v>
      </c>
      <c r="DY13" s="109">
        <v>3.46994943699466E-3</v>
      </c>
      <c r="DZ13" s="109">
        <v>28.862353509369999</v>
      </c>
      <c r="EA13" s="109">
        <v>3.1252749384083899E-5</v>
      </c>
      <c r="EB13" s="109">
        <v>0</v>
      </c>
      <c r="EC13" s="109">
        <v>0</v>
      </c>
      <c r="ED13" s="109">
        <v>1.5299993346053999</v>
      </c>
      <c r="EE13" s="109">
        <v>1.19098590360818</v>
      </c>
      <c r="EF13" s="109">
        <v>0</v>
      </c>
      <c r="EG13" s="109">
        <v>4.0665376285983399</v>
      </c>
      <c r="EH13" s="109">
        <v>89.647598670612993</v>
      </c>
      <c r="EI13" s="109">
        <v>3.5937463087573001</v>
      </c>
      <c r="EJ13" s="109">
        <v>0.77099603793051796</v>
      </c>
      <c r="EL13" s="45">
        <f t="shared" si="0"/>
        <v>2.7466719385378214E-6</v>
      </c>
      <c r="EM13" s="45">
        <f t="shared" si="1"/>
        <v>0</v>
      </c>
      <c r="EN13" s="45">
        <f t="shared" si="2"/>
        <v>1.8012646347566418E-7</v>
      </c>
      <c r="EO13" s="45">
        <f t="shared" si="3"/>
        <v>6.1623888530887839E-5</v>
      </c>
      <c r="EP13" s="45">
        <f t="shared" si="4"/>
        <v>6.2652878694408165E-5</v>
      </c>
      <c r="EQ13" s="45">
        <f t="shared" si="5"/>
        <v>2.9032100062466158E-5</v>
      </c>
      <c r="ER13" s="45">
        <f t="shared" si="6"/>
        <v>-5.1038024809447313E-7</v>
      </c>
      <c r="ES13" s="45">
        <f t="shared" si="7"/>
        <v>-5.6115981718444876E-6</v>
      </c>
      <c r="ET13" s="45">
        <f t="shared" si="8"/>
        <v>2.2075546125453587E-5</v>
      </c>
      <c r="EU13" s="45">
        <f t="shared" si="9"/>
        <v>3.0333195313780739E-5</v>
      </c>
      <c r="EV13" s="45">
        <f t="shared" si="10"/>
        <v>-4.9953743957005886E-6</v>
      </c>
      <c r="EW13" s="45">
        <f t="shared" si="11"/>
        <v>-6.3036200210552182E-5</v>
      </c>
      <c r="EX13" s="45">
        <f t="shared" si="12"/>
        <v>-8.6398185202032101E-6</v>
      </c>
      <c r="EY13" s="45">
        <f t="shared" si="13"/>
        <v>0</v>
      </c>
      <c r="EZ13" s="45">
        <f t="shared" si="14"/>
        <v>8.3116403059907483E-6</v>
      </c>
      <c r="FA13" s="45">
        <f t="shared" si="15"/>
        <v>2.8947157158132353E-5</v>
      </c>
      <c r="FB13" s="45">
        <f t="shared" si="16"/>
        <v>0</v>
      </c>
      <c r="FC13" s="45">
        <f t="shared" si="17"/>
        <v>4.7435504581130217E-5</v>
      </c>
      <c r="FD13" s="45">
        <f t="shared" si="18"/>
        <v>3.3802890808346466E-6</v>
      </c>
      <c r="FE13" s="45">
        <f t="shared" si="19"/>
        <v>-7.4041733680764118E-7</v>
      </c>
      <c r="FF13" s="45">
        <f t="shared" si="20"/>
        <v>2.5111686007882232E-5</v>
      </c>
      <c r="FG13" s="45">
        <f t="shared" si="21"/>
        <v>-1.0879888581841075E-4</v>
      </c>
      <c r="FH13" s="45">
        <f t="shared" si="22"/>
        <v>-5.9055809811445481E-6</v>
      </c>
      <c r="FI13" s="45">
        <f t="shared" si="23"/>
        <v>-2.4958146195271123E-5</v>
      </c>
      <c r="FJ13" s="45">
        <f t="shared" si="24"/>
        <v>-1.7713391741163028E-6</v>
      </c>
      <c r="FK13" s="45">
        <f t="shared" si="25"/>
        <v>-5.0460883692485034E-5</v>
      </c>
      <c r="FL13" s="45">
        <f t="shared" si="26"/>
        <v>7.943929663093143E-5</v>
      </c>
      <c r="FM13" s="45">
        <f t="shared" si="27"/>
        <v>-7.8523454082607392E-4</v>
      </c>
      <c r="FN13" s="45">
        <f t="shared" si="28"/>
        <v>-3.9581267475612051E-6</v>
      </c>
      <c r="FO13" s="45">
        <f t="shared" si="29"/>
        <v>1.6242336625170228E-5</v>
      </c>
      <c r="FP13" s="45">
        <f t="shared" si="30"/>
        <v>-2.8260429735130479E-6</v>
      </c>
      <c r="FQ13" s="45">
        <f t="shared" si="31"/>
        <v>0</v>
      </c>
      <c r="FR13" s="45">
        <f t="shared" si="32"/>
        <v>0</v>
      </c>
      <c r="FS13" s="45">
        <f t="shared" si="33"/>
        <v>0</v>
      </c>
      <c r="FT13" s="45">
        <f t="shared" si="34"/>
        <v>-5.2362444017280969E-5</v>
      </c>
      <c r="FU13" s="45">
        <f t="shared" si="35"/>
        <v>8.8179849723546353E-7</v>
      </c>
      <c r="FV13" s="45">
        <f t="shared" si="36"/>
        <v>-3.7650917891594907E-6</v>
      </c>
      <c r="FW13" s="45">
        <f t="shared" si="37"/>
        <v>-2.2678091029558642E-5</v>
      </c>
      <c r="FX13" s="45">
        <f t="shared" si="38"/>
        <v>-4.6413471344787559E-5</v>
      </c>
    </row>
    <row r="14" spans="1:180" x14ac:dyDescent="0.25">
      <c r="A14" s="22" t="s">
        <v>13</v>
      </c>
      <c r="B14" s="109">
        <v>20156.221957999998</v>
      </c>
      <c r="D14" s="109">
        <v>13503.40308</v>
      </c>
      <c r="E14" s="109">
        <v>244.77272160000001</v>
      </c>
      <c r="F14" s="109">
        <v>244.61225456</v>
      </c>
      <c r="G14" s="109">
        <v>205.18787727</v>
      </c>
      <c r="H14" s="109">
        <v>53070.742576999997</v>
      </c>
      <c r="I14" s="109">
        <v>19.475299808999999</v>
      </c>
      <c r="J14" s="109">
        <v>16.384370014000002</v>
      </c>
      <c r="K14" s="109">
        <v>5.0310799999999999E-5</v>
      </c>
      <c r="L14" s="109">
        <v>79.354833329000002</v>
      </c>
      <c r="M14" s="109">
        <v>3.6499073199000001</v>
      </c>
      <c r="N14" s="109">
        <v>2.139562E-4</v>
      </c>
      <c r="P14" s="109">
        <v>8.4420494999999998E-2</v>
      </c>
      <c r="Q14" s="109">
        <v>1.8400233E-3</v>
      </c>
      <c r="S14" s="109">
        <v>7.8250414700000007E-2</v>
      </c>
      <c r="T14" s="109">
        <v>0.1312481536</v>
      </c>
      <c r="U14" s="109">
        <v>147.03488693</v>
      </c>
      <c r="V14" s="109">
        <v>3.7491245000000001E-7</v>
      </c>
      <c r="W14" s="109">
        <v>2.2465399999999999E-4</v>
      </c>
      <c r="X14" s="109">
        <v>6.0288299999999997E-5</v>
      </c>
      <c r="Y14" s="109">
        <v>0.22719663740000001</v>
      </c>
      <c r="Z14" s="109">
        <v>17.289944770000002</v>
      </c>
      <c r="AA14" s="109">
        <v>0.65964013470000005</v>
      </c>
      <c r="AB14" s="109">
        <v>1.027986E-4</v>
      </c>
      <c r="AC14" s="109">
        <v>8.0048651999999998E-2</v>
      </c>
      <c r="AD14" s="109">
        <v>54.532008191999999</v>
      </c>
      <c r="AE14" s="109">
        <v>0.1507715744</v>
      </c>
      <c r="AF14" s="109">
        <v>4.4228919999999998E-2</v>
      </c>
      <c r="AJ14" s="109">
        <v>0.76067133229999995</v>
      </c>
      <c r="AK14" s="109">
        <v>6.9856485969</v>
      </c>
      <c r="AL14" s="109">
        <v>1.0594628548</v>
      </c>
      <c r="AM14" s="109">
        <v>30.951395528999999</v>
      </c>
      <c r="AN14" s="109">
        <v>7.2859580199999996E-2</v>
      </c>
      <c r="AP14" s="109" t="s">
        <v>13</v>
      </c>
      <c r="AQ14" s="109">
        <v>0</v>
      </c>
      <c r="AR14" s="109">
        <v>0</v>
      </c>
      <c r="AS14" s="109">
        <v>16.384373048742301</v>
      </c>
      <c r="AT14" s="109">
        <v>19.475285200650401</v>
      </c>
      <c r="AU14" s="109">
        <v>19.475285200650401</v>
      </c>
      <c r="AV14" s="109">
        <v>4.37318653398336E-2</v>
      </c>
      <c r="AW14" s="109">
        <v>0</v>
      </c>
      <c r="AX14" s="109">
        <v>2.0627448094931E-5</v>
      </c>
      <c r="AY14" s="109">
        <v>2.9683467098772601E-5</v>
      </c>
      <c r="AZ14" s="109">
        <v>79.354619412550406</v>
      </c>
      <c r="BA14" s="109">
        <v>0.13124822132927799</v>
      </c>
      <c r="BB14" s="109">
        <v>3.64990867688191</v>
      </c>
      <c r="BC14" s="109">
        <v>5.1349717973731899E-5</v>
      </c>
      <c r="BD14" s="109">
        <v>1.6260180668772E-4</v>
      </c>
      <c r="BE14" s="109">
        <v>0</v>
      </c>
      <c r="BF14" s="109">
        <v>171164.91751102899</v>
      </c>
      <c r="BG14" s="109">
        <v>8.4419248109551703E-2</v>
      </c>
      <c r="BH14" s="109">
        <v>0</v>
      </c>
      <c r="BI14" s="109">
        <v>0</v>
      </c>
      <c r="BJ14" s="109">
        <v>1.8399821160634199E-3</v>
      </c>
      <c r="BK14" s="109">
        <v>0.227197062936314</v>
      </c>
      <c r="BL14" s="109">
        <v>0.15077293656315099</v>
      </c>
      <c r="BM14" s="109">
        <v>4.4228706752205901E-2</v>
      </c>
      <c r="BN14" s="109">
        <v>20156.1845138268</v>
      </c>
      <c r="BO14" s="109">
        <v>7.8251286579213902E-2</v>
      </c>
      <c r="BP14" s="109">
        <v>15.1752059501072</v>
      </c>
      <c r="BQ14" s="109">
        <v>27386.947483091601</v>
      </c>
      <c r="BR14" s="109">
        <v>23.149606018461899</v>
      </c>
      <c r="BS14" s="109">
        <v>1.0594604135949299</v>
      </c>
      <c r="BT14" s="109">
        <v>0</v>
      </c>
      <c r="BU14" s="109">
        <v>0</v>
      </c>
      <c r="BV14" s="109">
        <v>147.03490489682201</v>
      </c>
      <c r="BW14" s="109">
        <v>147.03490489682201</v>
      </c>
      <c r="BX14" s="109">
        <v>30.951385943256302</v>
      </c>
      <c r="BY14" s="109">
        <v>8.2480122252572401E-8</v>
      </c>
      <c r="BZ14" s="109">
        <v>2.7368516094997099E-7</v>
      </c>
      <c r="CA14" s="109">
        <v>0</v>
      </c>
      <c r="CB14" s="109">
        <v>2.0907512407251101</v>
      </c>
      <c r="CC14" s="109">
        <v>0</v>
      </c>
      <c r="CD14" s="109">
        <v>0</v>
      </c>
      <c r="CE14" s="109">
        <v>0</v>
      </c>
      <c r="CF14" s="109">
        <v>5.8410122521867101E-5</v>
      </c>
      <c r="CG14" s="109">
        <v>1.66239688707375E-4</v>
      </c>
      <c r="CH14" s="109">
        <v>1.9894894426164399E-5</v>
      </c>
      <c r="CI14" s="109">
        <v>4.0393279540556702E-5</v>
      </c>
      <c r="CJ14" s="109">
        <v>17.290017928827101</v>
      </c>
      <c r="CK14" s="109">
        <v>0.65964107958157603</v>
      </c>
      <c r="CL14" s="109">
        <v>0</v>
      </c>
      <c r="CM14" s="109">
        <v>0</v>
      </c>
      <c r="CN14" s="109">
        <v>4.2147948103198301E-5</v>
      </c>
      <c r="CO14" s="109">
        <v>6.0651585619250703E-5</v>
      </c>
      <c r="CP14" s="109">
        <v>80450.970993678202</v>
      </c>
      <c r="CQ14" s="109">
        <v>12153.0392605543</v>
      </c>
      <c r="CR14" s="109">
        <v>1350.3367244927999</v>
      </c>
      <c r="CS14" s="109">
        <v>13503.3759850471</v>
      </c>
      <c r="CT14" s="109">
        <v>0</v>
      </c>
      <c r="CU14" s="109">
        <v>23.600677522807899</v>
      </c>
      <c r="CV14" s="109">
        <v>0</v>
      </c>
      <c r="CW14" s="109">
        <v>0</v>
      </c>
      <c r="CX14" s="109">
        <v>0</v>
      </c>
      <c r="CY14" s="109">
        <v>0.76067425414088397</v>
      </c>
      <c r="CZ14" s="109">
        <v>0.97630289638827705</v>
      </c>
      <c r="DA14" s="109">
        <v>30269.7733556399</v>
      </c>
      <c r="DB14" s="109">
        <v>1.31721667046963</v>
      </c>
      <c r="DC14" s="109">
        <v>3.4515964414094098</v>
      </c>
      <c r="DD14" s="109">
        <v>8.3423764212371108</v>
      </c>
      <c r="DE14" s="109">
        <v>1.95143359888005</v>
      </c>
      <c r="DF14" s="109">
        <v>6.9173316364357902</v>
      </c>
      <c r="DG14" s="109">
        <v>1.8746263661766899E-8</v>
      </c>
      <c r="DH14" s="109">
        <v>0.45944053617509101</v>
      </c>
      <c r="DI14" s="109">
        <v>244.78738661339199</v>
      </c>
      <c r="DJ14" s="109">
        <v>244.62691957149801</v>
      </c>
      <c r="DK14" s="109">
        <v>0.160467041893329</v>
      </c>
      <c r="DL14" s="109">
        <v>0</v>
      </c>
      <c r="DM14" s="109">
        <v>0</v>
      </c>
      <c r="DN14" s="109">
        <v>84.201675100337795</v>
      </c>
      <c r="DO14" s="109">
        <v>0</v>
      </c>
      <c r="DP14" s="109">
        <v>24.121935422322899</v>
      </c>
      <c r="DQ14" s="109">
        <v>5.5737860747256596</v>
      </c>
      <c r="DR14" s="109">
        <v>3.3254165694979498</v>
      </c>
      <c r="DS14" s="109">
        <v>60.286596734844501</v>
      </c>
      <c r="DT14" s="109">
        <v>7.9983607164038101E-2</v>
      </c>
      <c r="DU14" s="109">
        <v>21519.674113139401</v>
      </c>
      <c r="DV14" s="109">
        <v>3.0491192407281802</v>
      </c>
      <c r="DW14" s="109">
        <v>40.652692228046099</v>
      </c>
      <c r="DX14" s="109">
        <v>0</v>
      </c>
      <c r="DY14" s="109">
        <v>205.188112359353</v>
      </c>
      <c r="DZ14" s="109">
        <v>17271.708696277899</v>
      </c>
      <c r="EA14" s="109">
        <v>7.2859642237303304E-2</v>
      </c>
      <c r="EB14" s="109">
        <v>0</v>
      </c>
      <c r="EC14" s="109">
        <v>0</v>
      </c>
      <c r="ED14" s="109">
        <v>267.89608320967398</v>
      </c>
      <c r="EE14" s="109">
        <v>54.531984743901802</v>
      </c>
      <c r="EF14" s="109">
        <v>0</v>
      </c>
      <c r="EG14" s="109">
        <v>560.53697606827404</v>
      </c>
      <c r="EH14" s="109">
        <v>53070.538188131301</v>
      </c>
      <c r="EI14" s="109">
        <v>6.9856319959268802</v>
      </c>
      <c r="EJ14" s="109">
        <v>68.180775874534802</v>
      </c>
      <c r="EL14" s="45">
        <f t="shared" si="0"/>
        <v>-1.8576979989768443E-6</v>
      </c>
      <c r="EM14" s="45">
        <f t="shared" si="1"/>
        <v>0</v>
      </c>
      <c r="EN14" s="45">
        <f t="shared" si="2"/>
        <v>-2.0065277426621941E-6</v>
      </c>
      <c r="EO14" s="45">
        <f t="shared" si="3"/>
        <v>5.9912776620351732E-5</v>
      </c>
      <c r="EP14" s="45">
        <f t="shared" si="4"/>
        <v>5.9952072002236291E-5</v>
      </c>
      <c r="EQ14" s="45">
        <f t="shared" si="5"/>
        <v>1.1457273018548188E-6</v>
      </c>
      <c r="ER14" s="45">
        <f t="shared" si="6"/>
        <v>-3.8512532286532471E-6</v>
      </c>
      <c r="ES14" s="45">
        <f t="shared" si="7"/>
        <v>-7.5009626253260333E-7</v>
      </c>
      <c r="ET14" s="45">
        <f t="shared" si="8"/>
        <v>1.8522178738894714E-7</v>
      </c>
      <c r="EU14" s="45">
        <f t="shared" si="9"/>
        <v>2.2896416594858845E-6</v>
      </c>
      <c r="EV14" s="45">
        <f t="shared" si="10"/>
        <v>-2.6956952793146442E-6</v>
      </c>
      <c r="EW14" s="45">
        <f t="shared" si="11"/>
        <v>3.7178530604095684E-7</v>
      </c>
      <c r="EX14" s="45">
        <f t="shared" si="12"/>
        <v>-2.1851848874145619E-5</v>
      </c>
      <c r="EY14" s="45">
        <f t="shared" si="13"/>
        <v>0</v>
      </c>
      <c r="EZ14" s="45">
        <f t="shared" si="14"/>
        <v>-1.4769996886358534E-5</v>
      </c>
      <c r="FA14" s="45">
        <f t="shared" si="15"/>
        <v>-2.2382290800364512E-5</v>
      </c>
      <c r="FB14" s="45">
        <f t="shared" si="16"/>
        <v>0</v>
      </c>
      <c r="FC14" s="45">
        <f t="shared" si="17"/>
        <v>1.1142167325736143E-5</v>
      </c>
      <c r="FD14" s="45">
        <f t="shared" si="18"/>
        <v>5.1603985377201193E-7</v>
      </c>
      <c r="FE14" s="45">
        <f t="shared" si="19"/>
        <v>1.2219427912174976E-7</v>
      </c>
      <c r="FF14" s="45">
        <f t="shared" si="20"/>
        <v>-2.4089242427004111E-6</v>
      </c>
      <c r="FG14" s="45">
        <f t="shared" si="21"/>
        <v>-1.8645431454166646E-5</v>
      </c>
      <c r="FH14" s="45">
        <f t="shared" si="22"/>
        <v>-2.0905097488646706E-6</v>
      </c>
      <c r="FI14" s="45">
        <f t="shared" si="23"/>
        <v>1.8729868490190916E-6</v>
      </c>
      <c r="FJ14" s="45">
        <f t="shared" si="24"/>
        <v>4.2312932789930521E-6</v>
      </c>
      <c r="FK14" s="45">
        <f t="shared" si="25"/>
        <v>1.4324197790228912E-6</v>
      </c>
      <c r="FL14" s="45">
        <f t="shared" si="26"/>
        <v>9.0830268992884956E-6</v>
      </c>
      <c r="FM14" s="45">
        <f t="shared" si="27"/>
        <v>-8.1256628733607087E-4</v>
      </c>
      <c r="FN14" s="45">
        <f t="shared" si="28"/>
        <v>-4.2998779936295352E-7</v>
      </c>
      <c r="FO14" s="45">
        <f t="shared" si="29"/>
        <v>9.0346151548674426E-6</v>
      </c>
      <c r="FP14" s="45">
        <f t="shared" si="30"/>
        <v>-4.8214560540173552E-6</v>
      </c>
      <c r="FQ14" s="45">
        <f t="shared" si="31"/>
        <v>0</v>
      </c>
      <c r="FR14" s="45">
        <f t="shared" si="32"/>
        <v>0</v>
      </c>
      <c r="FS14" s="45">
        <f t="shared" si="33"/>
        <v>0</v>
      </c>
      <c r="FT14" s="45">
        <f t="shared" si="34"/>
        <v>3.8411344820680124E-6</v>
      </c>
      <c r="FU14" s="45">
        <f t="shared" si="35"/>
        <v>-2.3764397663942264E-6</v>
      </c>
      <c r="FV14" s="45">
        <f t="shared" si="36"/>
        <v>-2.3041912786574761E-6</v>
      </c>
      <c r="FW14" s="45">
        <f t="shared" si="37"/>
        <v>-3.0970311786070279E-7</v>
      </c>
      <c r="FX14" s="45">
        <f t="shared" si="38"/>
        <v>8.5146391370969882E-7</v>
      </c>
    </row>
    <row r="15" spans="1:180" x14ac:dyDescent="0.25">
      <c r="A15" s="22" t="s">
        <v>14</v>
      </c>
      <c r="B15" s="109">
        <v>5448.9150253999996</v>
      </c>
      <c r="D15" s="109">
        <v>3900.9562430999999</v>
      </c>
      <c r="E15" s="109">
        <v>79.099812868000001</v>
      </c>
      <c r="F15" s="109">
        <v>78.933862668000003</v>
      </c>
      <c r="G15" s="109">
        <v>51.204354457999997</v>
      </c>
      <c r="H15" s="109">
        <v>15059.928506</v>
      </c>
      <c r="I15" s="109">
        <v>8.1003749742999993</v>
      </c>
      <c r="J15" s="109">
        <v>5.7279971694</v>
      </c>
      <c r="K15" s="109">
        <v>5.1943900000000003E-5</v>
      </c>
      <c r="L15" s="109">
        <v>26.766447869</v>
      </c>
      <c r="M15" s="109">
        <v>1.0681540082000001</v>
      </c>
      <c r="N15" s="109">
        <v>2.2126580000000001E-4</v>
      </c>
      <c r="P15" s="109">
        <v>2.99609656E-2</v>
      </c>
      <c r="Q15" s="109">
        <v>1.9028859999999999E-3</v>
      </c>
      <c r="S15" s="109">
        <v>2.7766976700000001E-2</v>
      </c>
      <c r="T15" s="109">
        <v>4.65779911E-2</v>
      </c>
      <c r="U15" s="109">
        <v>54.996936065</v>
      </c>
      <c r="V15" s="109">
        <v>3.8708167000000002E-7</v>
      </c>
      <c r="W15" s="109">
        <v>2.3232910000000001E-4</v>
      </c>
      <c r="X15" s="109">
        <v>6.2245199999999998E-5</v>
      </c>
      <c r="Y15" s="109">
        <v>6.6567416399999996E-2</v>
      </c>
      <c r="Z15" s="109">
        <v>5.3112483435</v>
      </c>
      <c r="AA15" s="109">
        <v>0.27582141570000002</v>
      </c>
      <c r="AB15" s="109">
        <v>1.0613529999999999E-4</v>
      </c>
      <c r="AC15" s="109">
        <v>2.8378613899999999E-2</v>
      </c>
      <c r="AD15" s="109">
        <v>18.598437733000001</v>
      </c>
      <c r="AE15" s="109">
        <v>5.0805279299999999E-2</v>
      </c>
      <c r="AF15" s="109">
        <v>1.5689100599999999E-2</v>
      </c>
      <c r="AJ15" s="109">
        <v>0.21293512849999999</v>
      </c>
      <c r="AK15" s="109">
        <v>9.0760714264000004</v>
      </c>
      <c r="AL15" s="109">
        <v>1.3226722339999999</v>
      </c>
      <c r="AM15" s="109">
        <v>9.6113146374999996</v>
      </c>
      <c r="AN15" s="109">
        <v>2.5610645500000001E-2</v>
      </c>
      <c r="AP15" s="109" t="s">
        <v>14</v>
      </c>
      <c r="AQ15" s="109">
        <v>0</v>
      </c>
      <c r="AR15" s="109">
        <v>0</v>
      </c>
      <c r="AS15" s="109">
        <v>5.7279970245396497</v>
      </c>
      <c r="AT15" s="109">
        <v>8.1003708853933194</v>
      </c>
      <c r="AU15" s="109">
        <v>8.1003708853933194</v>
      </c>
      <c r="AV15" s="109">
        <v>3.1173896582339201E-2</v>
      </c>
      <c r="AW15" s="109">
        <v>0</v>
      </c>
      <c r="AX15" s="109">
        <v>2.12963262179158E-5</v>
      </c>
      <c r="AY15" s="109">
        <v>3.0646532846111897E-5</v>
      </c>
      <c r="AZ15" s="109">
        <v>26.766389865170598</v>
      </c>
      <c r="BA15" s="109">
        <v>4.6578177106122103E-2</v>
      </c>
      <c r="BB15" s="109">
        <v>1.06815407788056</v>
      </c>
      <c r="BC15" s="109">
        <v>5.3104904732772199E-5</v>
      </c>
      <c r="BD15" s="109">
        <v>1.68161963656806E-4</v>
      </c>
      <c r="BE15" s="109">
        <v>0</v>
      </c>
      <c r="BF15" s="109">
        <v>44918.705692619696</v>
      </c>
      <c r="BG15" s="109">
        <v>2.99608392504901E-2</v>
      </c>
      <c r="BH15" s="109">
        <v>0</v>
      </c>
      <c r="BI15" s="109">
        <v>0</v>
      </c>
      <c r="BJ15" s="109">
        <v>1.9029222771342E-3</v>
      </c>
      <c r="BK15" s="109">
        <v>6.6567071954883497E-2</v>
      </c>
      <c r="BL15" s="109">
        <v>5.0805050883648797E-2</v>
      </c>
      <c r="BM15" s="109">
        <v>1.5689150758252099E-2</v>
      </c>
      <c r="BN15" s="109">
        <v>5448.9096293435096</v>
      </c>
      <c r="BO15" s="109">
        <v>2.7766922313709901E-2</v>
      </c>
      <c r="BP15" s="109">
        <v>6.9618503247947698</v>
      </c>
      <c r="BQ15" s="109">
        <v>7282.2743668071098</v>
      </c>
      <c r="BR15" s="109">
        <v>7.3207757085473899</v>
      </c>
      <c r="BS15" s="109">
        <v>1.3226662625574099</v>
      </c>
      <c r="BT15" s="109">
        <v>0</v>
      </c>
      <c r="BU15" s="109">
        <v>0</v>
      </c>
      <c r="BV15" s="109">
        <v>54.996840109118999</v>
      </c>
      <c r="BW15" s="109">
        <v>54.996840109118999</v>
      </c>
      <c r="BX15" s="109">
        <v>9.6113086067651494</v>
      </c>
      <c r="BY15" s="109">
        <v>8.5158363643578698E-8</v>
      </c>
      <c r="BZ15" s="109">
        <v>2.82570215493421E-7</v>
      </c>
      <c r="CA15" s="109">
        <v>0</v>
      </c>
      <c r="CB15" s="109">
        <v>1.53631343250065</v>
      </c>
      <c r="CC15" s="109">
        <v>0</v>
      </c>
      <c r="CD15" s="109">
        <v>0</v>
      </c>
      <c r="CE15" s="109">
        <v>0</v>
      </c>
      <c r="CF15" s="109">
        <v>6.0405409921901201E-5</v>
      </c>
      <c r="CG15" s="109">
        <v>1.7192292861985099E-4</v>
      </c>
      <c r="CH15" s="109">
        <v>2.0540917563672202E-5</v>
      </c>
      <c r="CI15" s="109">
        <v>4.1704235629998199E-5</v>
      </c>
      <c r="CJ15" s="109">
        <v>5.3112641938266902</v>
      </c>
      <c r="CK15" s="109">
        <v>0.27582145604435399</v>
      </c>
      <c r="CL15" s="109">
        <v>0</v>
      </c>
      <c r="CM15" s="109">
        <v>0</v>
      </c>
      <c r="CN15" s="109">
        <v>4.35172306640872E-5</v>
      </c>
      <c r="CO15" s="109">
        <v>6.2618448276812401E-5</v>
      </c>
      <c r="CP15" s="109">
        <v>22340.661623373398</v>
      </c>
      <c r="CQ15" s="109">
        <v>3510.8564242001298</v>
      </c>
      <c r="CR15" s="109">
        <v>390.095427297188</v>
      </c>
      <c r="CS15" s="109">
        <v>3900.9518514973201</v>
      </c>
      <c r="CT15" s="109">
        <v>0</v>
      </c>
      <c r="CU15" s="109">
        <v>8.1846252860012001</v>
      </c>
      <c r="CV15" s="109">
        <v>0</v>
      </c>
      <c r="CW15" s="109">
        <v>0</v>
      </c>
      <c r="CX15" s="109">
        <v>0</v>
      </c>
      <c r="CY15" s="109">
        <v>0.21293554801898201</v>
      </c>
      <c r="CZ15" s="109">
        <v>0.37239750820394901</v>
      </c>
      <c r="DA15" s="109">
        <v>8853.9364735448598</v>
      </c>
      <c r="DB15" s="109">
        <v>0.50243333708118998</v>
      </c>
      <c r="DC15" s="109">
        <v>1.3165623924557801</v>
      </c>
      <c r="DD15" s="109">
        <v>3.18209318286788</v>
      </c>
      <c r="DE15" s="109">
        <v>0.74434673004954799</v>
      </c>
      <c r="DF15" s="109">
        <v>1.82804100442577</v>
      </c>
      <c r="DG15" s="109">
        <v>1.9355255433015298E-8</v>
      </c>
      <c r="DH15" s="109">
        <v>0.175247295204395</v>
      </c>
      <c r="DI15" s="109">
        <v>79.104720349851405</v>
      </c>
      <c r="DJ15" s="109">
        <v>78.938770342190395</v>
      </c>
      <c r="DK15" s="109">
        <v>0.16595000766106099</v>
      </c>
      <c r="DL15" s="109">
        <v>0</v>
      </c>
      <c r="DM15" s="109">
        <v>0</v>
      </c>
      <c r="DN15" s="109">
        <v>22.677846994824598</v>
      </c>
      <c r="DO15" s="109">
        <v>0</v>
      </c>
      <c r="DP15" s="109">
        <v>8.9998133797406101</v>
      </c>
      <c r="DQ15" s="109">
        <v>2.12604170803088</v>
      </c>
      <c r="DR15" s="109">
        <v>1.2289161796105501</v>
      </c>
      <c r="DS15" s="109">
        <v>22.492536866791198</v>
      </c>
      <c r="DT15" s="109">
        <v>2.8356086132390799E-2</v>
      </c>
      <c r="DU15" s="109">
        <v>5843.1061547457502</v>
      </c>
      <c r="DV15" s="109">
        <v>1.1630449357077099</v>
      </c>
      <c r="DW15" s="109">
        <v>12.1294488271962</v>
      </c>
      <c r="DX15" s="109">
        <v>0</v>
      </c>
      <c r="DY15" s="109">
        <v>51.204334685427902</v>
      </c>
      <c r="DZ15" s="109">
        <v>5329.7550739955796</v>
      </c>
      <c r="EA15" s="109">
        <v>2.5610597961910699E-2</v>
      </c>
      <c r="EB15" s="109">
        <v>0</v>
      </c>
      <c r="EC15" s="109">
        <v>0</v>
      </c>
      <c r="ED15" s="109">
        <v>66.773244843364793</v>
      </c>
      <c r="EE15" s="109">
        <v>18.5984078903533</v>
      </c>
      <c r="EF15" s="109">
        <v>0</v>
      </c>
      <c r="EG15" s="109">
        <v>178.66127731592101</v>
      </c>
      <c r="EH15" s="109">
        <v>15059.8606505839</v>
      </c>
      <c r="EI15" s="109">
        <v>9.0760685473569307</v>
      </c>
      <c r="EJ15" s="109">
        <v>16.087564677235601</v>
      </c>
      <c r="EL15" s="45">
        <f t="shared" si="0"/>
        <v>-9.9029925497927545E-7</v>
      </c>
      <c r="EM15" s="45">
        <f t="shared" si="1"/>
        <v>0</v>
      </c>
      <c r="EN15" s="45">
        <f t="shared" si="2"/>
        <v>-1.1257759395677994E-6</v>
      </c>
      <c r="EO15" s="45">
        <f t="shared" si="3"/>
        <v>6.2041636679897373E-5</v>
      </c>
      <c r="EP15" s="45">
        <f t="shared" si="4"/>
        <v>6.2174509450192093E-5</v>
      </c>
      <c r="EQ15" s="45">
        <f t="shared" si="5"/>
        <v>-3.861502074280876E-7</v>
      </c>
      <c r="ER15" s="45">
        <f t="shared" si="6"/>
        <v>-4.5056931095917484E-6</v>
      </c>
      <c r="ES15" s="45">
        <f t="shared" si="7"/>
        <v>-5.0477992597674359E-7</v>
      </c>
      <c r="ET15" s="45">
        <f t="shared" si="8"/>
        <v>-2.5289878136745304E-8</v>
      </c>
      <c r="EU15" s="45">
        <f t="shared" si="9"/>
        <v>-2.0039619133453086E-5</v>
      </c>
      <c r="EV15" s="45">
        <f t="shared" si="10"/>
        <v>-2.1670350016438395E-6</v>
      </c>
      <c r="EW15" s="45">
        <f t="shared" si="11"/>
        <v>6.5234563044054995E-8</v>
      </c>
      <c r="EX15" s="45">
        <f t="shared" si="12"/>
        <v>4.8285346320850039E-6</v>
      </c>
      <c r="EY15" s="45">
        <f t="shared" si="13"/>
        <v>0</v>
      </c>
      <c r="EZ15" s="45">
        <f t="shared" si="14"/>
        <v>-4.2171374443214504E-6</v>
      </c>
      <c r="FA15" s="45">
        <f t="shared" si="15"/>
        <v>1.9064270902226059E-5</v>
      </c>
      <c r="FB15" s="45">
        <f t="shared" si="16"/>
        <v>0</v>
      </c>
      <c r="FC15" s="45">
        <f t="shared" si="17"/>
        <v>-1.9586680497316683E-6</v>
      </c>
      <c r="FD15" s="45">
        <f t="shared" si="18"/>
        <v>3.9934337593633787E-6</v>
      </c>
      <c r="FE15" s="45">
        <f t="shared" si="19"/>
        <v>-1.7447495781868026E-6</v>
      </c>
      <c r="FF15" s="45">
        <f t="shared" si="20"/>
        <v>5.592024068114571E-6</v>
      </c>
      <c r="FG15" s="45">
        <f t="shared" si="21"/>
        <v>-3.2774983754858332E-6</v>
      </c>
      <c r="FH15" s="45">
        <f t="shared" si="22"/>
        <v>-7.5196689230382969E-7</v>
      </c>
      <c r="FI15" s="45">
        <f t="shared" si="23"/>
        <v>-5.1743801265893741E-6</v>
      </c>
      <c r="FJ15" s="45">
        <f t="shared" si="24"/>
        <v>2.9842940237708482E-6</v>
      </c>
      <c r="FK15" s="45">
        <f t="shared" si="25"/>
        <v>1.4626983864296497E-7</v>
      </c>
      <c r="FL15" s="45">
        <f t="shared" si="26"/>
        <v>3.5703568898802099E-6</v>
      </c>
      <c r="FM15" s="45">
        <f t="shared" si="27"/>
        <v>-7.9382903226291046E-4</v>
      </c>
      <c r="FN15" s="45">
        <f t="shared" si="28"/>
        <v>-1.6045781440836839E-6</v>
      </c>
      <c r="FO15" s="45">
        <f t="shared" si="29"/>
        <v>-4.4959176358954859E-6</v>
      </c>
      <c r="FP15" s="45">
        <f t="shared" si="30"/>
        <v>3.1970125872201342E-6</v>
      </c>
      <c r="FQ15" s="45">
        <f t="shared" si="31"/>
        <v>0</v>
      </c>
      <c r="FR15" s="45">
        <f t="shared" si="32"/>
        <v>0</v>
      </c>
      <c r="FS15" s="45">
        <f t="shared" si="33"/>
        <v>0</v>
      </c>
      <c r="FT15" s="45">
        <f t="shared" si="34"/>
        <v>1.9701727234054015E-6</v>
      </c>
      <c r="FU15" s="45">
        <f t="shared" si="35"/>
        <v>-3.1721247381892902E-7</v>
      </c>
      <c r="FV15" s="45">
        <f t="shared" si="36"/>
        <v>-4.5146805357057093E-6</v>
      </c>
      <c r="FW15" s="45">
        <f t="shared" si="37"/>
        <v>-6.2746201509636258E-7</v>
      </c>
      <c r="FX15" s="45">
        <f t="shared" si="38"/>
        <v>-1.8561847377813872E-6</v>
      </c>
    </row>
    <row r="16" spans="1:180" x14ac:dyDescent="0.25">
      <c r="A16" s="22" t="s">
        <v>15</v>
      </c>
      <c r="EL16" s="45">
        <f t="shared" si="0"/>
        <v>0</v>
      </c>
      <c r="EM16" s="45">
        <f t="shared" si="1"/>
        <v>0</v>
      </c>
      <c r="EN16" s="45">
        <f t="shared" si="2"/>
        <v>0</v>
      </c>
      <c r="EO16" s="45">
        <f t="shared" si="3"/>
        <v>0</v>
      </c>
      <c r="EP16" s="45">
        <f t="shared" si="4"/>
        <v>0</v>
      </c>
      <c r="EQ16" s="45">
        <f t="shared" si="5"/>
        <v>0</v>
      </c>
      <c r="ER16" s="45">
        <f t="shared" si="6"/>
        <v>0</v>
      </c>
      <c r="ES16" s="45">
        <f t="shared" si="7"/>
        <v>0</v>
      </c>
      <c r="ET16" s="45">
        <f t="shared" si="8"/>
        <v>0</v>
      </c>
      <c r="EU16" s="45">
        <f t="shared" si="9"/>
        <v>0</v>
      </c>
      <c r="EV16" s="45">
        <f t="shared" si="10"/>
        <v>0</v>
      </c>
      <c r="EW16" s="45">
        <f t="shared" si="11"/>
        <v>0</v>
      </c>
      <c r="EX16" s="45">
        <f t="shared" si="12"/>
        <v>0</v>
      </c>
      <c r="EY16" s="45">
        <f t="shared" si="13"/>
        <v>0</v>
      </c>
      <c r="EZ16" s="45">
        <f t="shared" si="14"/>
        <v>0</v>
      </c>
      <c r="FA16" s="45">
        <f t="shared" si="15"/>
        <v>0</v>
      </c>
      <c r="FB16" s="45">
        <f t="shared" si="16"/>
        <v>0</v>
      </c>
      <c r="FC16" s="45">
        <f t="shared" si="17"/>
        <v>0</v>
      </c>
      <c r="FD16" s="45">
        <f t="shared" si="18"/>
        <v>0</v>
      </c>
      <c r="FE16" s="45">
        <f t="shared" si="19"/>
        <v>0</v>
      </c>
      <c r="FF16" s="45">
        <f t="shared" si="20"/>
        <v>0</v>
      </c>
      <c r="FG16" s="45">
        <f t="shared" si="21"/>
        <v>0</v>
      </c>
      <c r="FH16" s="45">
        <f t="shared" si="22"/>
        <v>0</v>
      </c>
      <c r="FI16" s="45">
        <f t="shared" si="23"/>
        <v>0</v>
      </c>
      <c r="FJ16" s="45">
        <f t="shared" si="24"/>
        <v>0</v>
      </c>
      <c r="FK16" s="45">
        <f t="shared" si="25"/>
        <v>0</v>
      </c>
      <c r="FL16" s="45">
        <f t="shared" si="26"/>
        <v>0</v>
      </c>
      <c r="FM16" s="45">
        <f t="shared" si="27"/>
        <v>0</v>
      </c>
      <c r="FN16" s="45">
        <f t="shared" si="28"/>
        <v>0</v>
      </c>
      <c r="FO16" s="45">
        <f t="shared" si="29"/>
        <v>0</v>
      </c>
      <c r="FP16" s="45">
        <f t="shared" si="30"/>
        <v>0</v>
      </c>
      <c r="FQ16" s="45">
        <f t="shared" si="31"/>
        <v>0</v>
      </c>
      <c r="FR16" s="45">
        <f t="shared" si="32"/>
        <v>0</v>
      </c>
      <c r="FS16" s="45">
        <f t="shared" si="33"/>
        <v>0</v>
      </c>
      <c r="FT16" s="45">
        <f t="shared" si="34"/>
        <v>0</v>
      </c>
      <c r="FU16" s="45">
        <f t="shared" si="35"/>
        <v>0</v>
      </c>
      <c r="FV16" s="45">
        <f t="shared" si="36"/>
        <v>0</v>
      </c>
      <c r="FW16" s="45">
        <f t="shared" si="37"/>
        <v>0</v>
      </c>
      <c r="FX16" s="45">
        <f t="shared" si="38"/>
        <v>0</v>
      </c>
    </row>
    <row r="17" spans="1:180" x14ac:dyDescent="0.25">
      <c r="A17" s="22" t="s">
        <v>16</v>
      </c>
      <c r="B17" s="109">
        <v>72531.413098999998</v>
      </c>
      <c r="C17" s="109">
        <v>2.9155924E-3</v>
      </c>
      <c r="D17" s="109">
        <v>48929.460696000002</v>
      </c>
      <c r="E17" s="109">
        <v>1031.6726424999999</v>
      </c>
      <c r="F17" s="109">
        <v>1031.6073553000001</v>
      </c>
      <c r="G17" s="109">
        <v>77.465866603999999</v>
      </c>
      <c r="H17" s="109">
        <v>94361.261310000002</v>
      </c>
      <c r="I17" s="109">
        <v>86.470443011</v>
      </c>
      <c r="J17" s="109">
        <v>73.075387362000001</v>
      </c>
      <c r="K17" s="109">
        <v>1.9657499999999999E-5</v>
      </c>
      <c r="L17" s="109">
        <v>411.2205778</v>
      </c>
      <c r="M17" s="109">
        <v>15.009182770000001</v>
      </c>
      <c r="N17" s="109">
        <v>8.7049299999999993E-5</v>
      </c>
      <c r="P17" s="109">
        <v>0.37942621230000001</v>
      </c>
      <c r="Q17" s="109">
        <v>7.4862400000000003E-4</v>
      </c>
      <c r="R17" s="109">
        <v>8.3264036999999992E-9</v>
      </c>
      <c r="S17" s="109">
        <v>0.35167135220000001</v>
      </c>
      <c r="T17" s="109">
        <v>0.58987996080000005</v>
      </c>
      <c r="U17" s="109">
        <v>644.92198286999997</v>
      </c>
      <c r="V17" s="109">
        <v>1.4648603000000001E-7</v>
      </c>
      <c r="W17" s="109">
        <v>9.1401800000000003E-5</v>
      </c>
      <c r="X17" s="109">
        <v>2.3555899999999999E-5</v>
      </c>
      <c r="Y17" s="109">
        <v>0.94258599259999998</v>
      </c>
      <c r="Z17" s="109">
        <v>73.073412207000004</v>
      </c>
      <c r="AA17" s="109">
        <v>2.3868158843999998</v>
      </c>
      <c r="AB17" s="109">
        <v>4.01655E-5</v>
      </c>
      <c r="AC17" s="109">
        <v>0.35960517759999999</v>
      </c>
      <c r="AD17" s="109">
        <v>228.26206895999999</v>
      </c>
      <c r="AE17" s="109">
        <v>0.66254075940000001</v>
      </c>
      <c r="AF17" s="109">
        <v>0.19874235279999999</v>
      </c>
      <c r="AG17" s="109">
        <v>2.2312729999999999E-4</v>
      </c>
      <c r="AH17" s="109">
        <v>5.0475313999999997E-7</v>
      </c>
      <c r="AI17" s="109">
        <v>5.3263020999999999E-7</v>
      </c>
      <c r="AJ17" s="109">
        <v>3.1006090712000001</v>
      </c>
      <c r="AK17" s="109">
        <v>735.95833086000005</v>
      </c>
      <c r="AL17" s="109">
        <v>36.182633897000002</v>
      </c>
      <c r="AM17" s="109">
        <v>123.27049287</v>
      </c>
      <c r="AN17" s="109">
        <v>0.3260846986</v>
      </c>
      <c r="AP17" s="109" t="s">
        <v>16</v>
      </c>
      <c r="AQ17" s="109">
        <v>0</v>
      </c>
      <c r="AR17" s="109">
        <v>0</v>
      </c>
      <c r="AS17" s="109">
        <v>73.075249012447998</v>
      </c>
      <c r="AT17" s="109">
        <v>86.470361227733505</v>
      </c>
      <c r="AU17" s="109">
        <v>86.470361227733505</v>
      </c>
      <c r="AV17" s="109">
        <v>119.896720283717</v>
      </c>
      <c r="AW17" s="109">
        <v>0</v>
      </c>
      <c r="AX17" s="109">
        <v>8.0593885304540901E-6</v>
      </c>
      <c r="AY17" s="109">
        <v>1.15977681906116E-5</v>
      </c>
      <c r="AZ17" s="109">
        <v>411.21763150251201</v>
      </c>
      <c r="BA17" s="109">
        <v>0.58987632001796697</v>
      </c>
      <c r="BB17" s="109">
        <v>15.009202792551701</v>
      </c>
      <c r="BC17" s="109">
        <v>2.08918841912068E-5</v>
      </c>
      <c r="BD17" s="109">
        <v>6.6156692967806897E-5</v>
      </c>
      <c r="BE17" s="109">
        <v>0</v>
      </c>
      <c r="BF17" s="109">
        <v>272212.67893156898</v>
      </c>
      <c r="BG17" s="109">
        <v>0.37942516542619098</v>
      </c>
      <c r="BH17" s="109">
        <v>2.41465469556926E-9</v>
      </c>
      <c r="BI17" s="109">
        <v>5.9113690151402302E-9</v>
      </c>
      <c r="BJ17" s="109">
        <v>7.48639885301895E-4</v>
      </c>
      <c r="BK17" s="109">
        <v>0.94258428996872601</v>
      </c>
      <c r="BL17" s="109">
        <v>0.66253786907715595</v>
      </c>
      <c r="BM17" s="109">
        <v>0.19874268688098301</v>
      </c>
      <c r="BN17" s="109">
        <v>72531.2482773722</v>
      </c>
      <c r="BO17" s="109">
        <v>0.35167129075862402</v>
      </c>
      <c r="BP17" s="109">
        <v>48.226125222450797</v>
      </c>
      <c r="BQ17" s="109">
        <v>41854.178586121903</v>
      </c>
      <c r="BR17" s="109">
        <v>73.745012997315598</v>
      </c>
      <c r="BS17" s="109">
        <v>36.182514562917298</v>
      </c>
      <c r="BT17" s="109">
        <v>49.111769768878197</v>
      </c>
      <c r="BU17" s="109">
        <v>0</v>
      </c>
      <c r="BV17" s="109">
        <v>644.92117215757003</v>
      </c>
      <c r="BW17" s="109">
        <v>644.92117215757003</v>
      </c>
      <c r="BX17" s="109">
        <v>123.270366085194</v>
      </c>
      <c r="BY17" s="109">
        <v>3.2227011308567699E-8</v>
      </c>
      <c r="BZ17" s="109">
        <v>1.06929844067026E-7</v>
      </c>
      <c r="CA17" s="109">
        <v>0</v>
      </c>
      <c r="CB17" s="109">
        <v>12.1616080336353</v>
      </c>
      <c r="CC17" s="109">
        <v>8.6283001394587402E-2</v>
      </c>
      <c r="CD17" s="109">
        <v>0</v>
      </c>
      <c r="CE17" s="109">
        <v>0</v>
      </c>
      <c r="CF17" s="109">
        <v>2.3764739915232201E-5</v>
      </c>
      <c r="CG17" s="109">
        <v>6.7635207978527004E-5</v>
      </c>
      <c r="CH17" s="109">
        <v>7.7734389501590101E-6</v>
      </c>
      <c r="CI17" s="109">
        <v>1.57822843631673E-5</v>
      </c>
      <c r="CJ17" s="109">
        <v>73.073516130891903</v>
      </c>
      <c r="CK17" s="109">
        <v>2.3868121080574598</v>
      </c>
      <c r="CL17" s="109">
        <v>2.9155703941312898E-3</v>
      </c>
      <c r="CM17" s="109">
        <v>0</v>
      </c>
      <c r="CN17" s="109">
        <v>1.6467740626222799E-5</v>
      </c>
      <c r="CO17" s="109">
        <v>2.3697180927815099E-5</v>
      </c>
      <c r="CP17" s="109">
        <v>136210.12681338401</v>
      </c>
      <c r="CQ17" s="109">
        <v>44036.405075557901</v>
      </c>
      <c r="CR17" s="109">
        <v>4892.9340168710796</v>
      </c>
      <c r="CS17" s="109">
        <v>48929.339092428898</v>
      </c>
      <c r="CT17" s="109">
        <v>0</v>
      </c>
      <c r="CU17" s="109">
        <v>115.978731867893</v>
      </c>
      <c r="CV17" s="109">
        <v>2.23143402845064E-4</v>
      </c>
      <c r="CW17" s="109">
        <v>5.0479392688371202E-7</v>
      </c>
      <c r="CX17" s="109">
        <v>5.3263364791084499E-7</v>
      </c>
      <c r="CY17" s="109">
        <v>3.10060701895291</v>
      </c>
      <c r="CZ17" s="109">
        <v>5.5018075455281901</v>
      </c>
      <c r="DA17" s="109">
        <v>56787.794466271203</v>
      </c>
      <c r="DB17" s="109">
        <v>7.4229823850041603</v>
      </c>
      <c r="DC17" s="109">
        <v>19.450965725072599</v>
      </c>
      <c r="DD17" s="109">
        <v>47.012212003174596</v>
      </c>
      <c r="DE17" s="109">
        <v>10.9970277025083</v>
      </c>
      <c r="DF17" s="109">
        <v>19.418135381316901</v>
      </c>
      <c r="DG17" s="109">
        <v>7.3242384023104402E-9</v>
      </c>
      <c r="DH17" s="109">
        <v>2.5891121641561501</v>
      </c>
      <c r="DI17" s="109">
        <v>1031.7384062082001</v>
      </c>
      <c r="DJ17" s="109">
        <v>1031.6731190841199</v>
      </c>
      <c r="DK17" s="109">
        <v>6.5287124081637102E-2</v>
      </c>
      <c r="DL17" s="109">
        <v>0</v>
      </c>
      <c r="DM17" s="109">
        <v>0</v>
      </c>
      <c r="DN17" s="109">
        <v>246.64803386189101</v>
      </c>
      <c r="DO17" s="109">
        <v>0</v>
      </c>
      <c r="DP17" s="109">
        <v>131.079602161521</v>
      </c>
      <c r="DQ17" s="109">
        <v>31.410247500344401</v>
      </c>
      <c r="DR17" s="109">
        <v>17.7859952537795</v>
      </c>
      <c r="DS17" s="109">
        <v>327.59586163924598</v>
      </c>
      <c r="DT17" s="109">
        <v>0.35931838351913697</v>
      </c>
      <c r="DU17" s="109">
        <v>33944.242464847797</v>
      </c>
      <c r="DV17" s="109">
        <v>17.182841824941899</v>
      </c>
      <c r="DW17" s="109">
        <v>147.578293935635</v>
      </c>
      <c r="DX17" s="109">
        <v>0</v>
      </c>
      <c r="DY17" s="109">
        <v>77.466019300054597</v>
      </c>
      <c r="DZ17" s="109">
        <v>34840.058020649303</v>
      </c>
      <c r="EA17" s="109">
        <v>0.32608515254203901</v>
      </c>
      <c r="EB17" s="109">
        <v>0</v>
      </c>
      <c r="EC17" s="109">
        <v>0</v>
      </c>
      <c r="ED17" s="109">
        <v>536.50722369830601</v>
      </c>
      <c r="EE17" s="109">
        <v>228.26074163003</v>
      </c>
      <c r="EF17" s="109">
        <v>0</v>
      </c>
      <c r="EG17" s="109">
        <v>1502.1058781868301</v>
      </c>
      <c r="EH17" s="109">
        <v>94360.890779829904</v>
      </c>
      <c r="EI17" s="109">
        <v>735.95243618674897</v>
      </c>
      <c r="EJ17" s="109">
        <v>341.91293716249999</v>
      </c>
      <c r="EL17" s="45">
        <f t="shared" si="0"/>
        <v>-2.2724171604410954E-6</v>
      </c>
      <c r="EM17" s="45">
        <f t="shared" si="1"/>
        <v>-7.5476492222168595E-6</v>
      </c>
      <c r="EN17" s="45">
        <f t="shared" si="2"/>
        <v>-2.4852832909724166E-6</v>
      </c>
      <c r="EO17" s="45">
        <f t="shared" si="3"/>
        <v>6.3744743721035174E-5</v>
      </c>
      <c r="EP17" s="45">
        <f t="shared" si="4"/>
        <v>6.3748851519826994E-5</v>
      </c>
      <c r="EQ17" s="45">
        <f t="shared" si="5"/>
        <v>1.9711398231604253E-6</v>
      </c>
      <c r="ER17" s="45">
        <f t="shared" si="6"/>
        <v>-3.9267191319136623E-6</v>
      </c>
      <c r="ES17" s="45">
        <f t="shared" si="7"/>
        <v>-9.4579446626162122E-7</v>
      </c>
      <c r="ET17" s="45">
        <f t="shared" si="8"/>
        <v>-1.8932441824459659E-6</v>
      </c>
      <c r="EU17" s="45">
        <f t="shared" si="9"/>
        <v>-1.7463000600823463E-5</v>
      </c>
      <c r="EV17" s="45">
        <f t="shared" si="10"/>
        <v>-7.1647618019440413E-6</v>
      </c>
      <c r="EW17" s="45">
        <f t="shared" si="11"/>
        <v>1.3340201133545098E-6</v>
      </c>
      <c r="EX17" s="45">
        <f t="shared" si="12"/>
        <v>-8.3038115906646802E-6</v>
      </c>
      <c r="EY17" s="45">
        <f t="shared" si="13"/>
        <v>0</v>
      </c>
      <c r="EZ17" s="45">
        <f t="shared" si="14"/>
        <v>-2.7590972238943552E-6</v>
      </c>
      <c r="FA17" s="45">
        <f t="shared" si="15"/>
        <v>2.1219332929432166E-5</v>
      </c>
      <c r="FB17" s="45">
        <f t="shared" si="16"/>
        <v>-4.5636664303163396E-5</v>
      </c>
      <c r="FC17" s="45">
        <f t="shared" si="17"/>
        <v>-1.747124854003368E-7</v>
      </c>
      <c r="FD17" s="45">
        <f t="shared" si="18"/>
        <v>-6.1720727521218482E-6</v>
      </c>
      <c r="FE17" s="45">
        <f t="shared" si="19"/>
        <v>-1.2570705472478757E-6</v>
      </c>
      <c r="FF17" s="45">
        <f t="shared" si="20"/>
        <v>-3.369756212171649E-5</v>
      </c>
      <c r="FG17" s="45">
        <f t="shared" si="21"/>
        <v>-2.0263345369502046E-5</v>
      </c>
      <c r="FH17" s="45">
        <f t="shared" si="22"/>
        <v>-7.5007396741783552E-6</v>
      </c>
      <c r="FI17" s="45">
        <f t="shared" si="23"/>
        <v>-1.8063405220709587E-6</v>
      </c>
      <c r="FJ17" s="45">
        <f t="shared" si="24"/>
        <v>1.4221847421710533E-6</v>
      </c>
      <c r="FK17" s="45">
        <f t="shared" si="25"/>
        <v>-1.5821675080550044E-6</v>
      </c>
      <c r="FL17" s="45">
        <f t="shared" si="26"/>
        <v>-1.4401562587356619E-5</v>
      </c>
      <c r="FM17" s="45">
        <f t="shared" si="27"/>
        <v>-7.9752489320948422E-4</v>
      </c>
      <c r="FN17" s="45">
        <f t="shared" si="28"/>
        <v>-5.8149388378174615E-6</v>
      </c>
      <c r="FO17" s="45">
        <f t="shared" si="29"/>
        <v>-4.3624830669737537E-6</v>
      </c>
      <c r="FP17" s="45">
        <f t="shared" si="30"/>
        <v>1.6809752843812133E-6</v>
      </c>
      <c r="FQ17" s="45">
        <f t="shared" si="31"/>
        <v>7.2168869806679811E-5</v>
      </c>
      <c r="FR17" s="45">
        <f t="shared" si="32"/>
        <v>8.0805606701233804E-5</v>
      </c>
      <c r="FS17" s="45">
        <f t="shared" si="33"/>
        <v>6.4545922864482822E-6</v>
      </c>
      <c r="FT17" s="45">
        <f t="shared" si="34"/>
        <v>-6.6188514673054027E-7</v>
      </c>
      <c r="FU17" s="45">
        <f t="shared" si="35"/>
        <v>-8.009520381662685E-6</v>
      </c>
      <c r="FV17" s="45">
        <f t="shared" si="36"/>
        <v>-3.2981038098020872E-6</v>
      </c>
      <c r="FW17" s="45">
        <f t="shared" si="37"/>
        <v>-1.0285089565862081E-6</v>
      </c>
      <c r="FX17" s="45">
        <f t="shared" si="38"/>
        <v>1.3920985589408508E-6</v>
      </c>
    </row>
    <row r="18" spans="1:180" x14ac:dyDescent="0.25">
      <c r="A18" s="22" t="s">
        <v>17</v>
      </c>
      <c r="B18" s="109">
        <v>17673.008454999999</v>
      </c>
      <c r="C18" s="109">
        <v>1.7015190000000001E-4</v>
      </c>
      <c r="D18" s="109">
        <v>12118.652668000001</v>
      </c>
      <c r="E18" s="109">
        <v>171.77164384</v>
      </c>
      <c r="F18" s="109">
        <v>171.75509700999999</v>
      </c>
      <c r="G18" s="109">
        <v>46.159963259000001</v>
      </c>
      <c r="H18" s="109">
        <v>34288.204381000003</v>
      </c>
      <c r="I18" s="109">
        <v>23.361128602000001</v>
      </c>
      <c r="J18" s="109">
        <v>18.962703951000002</v>
      </c>
      <c r="K18" s="109">
        <v>5.0058217999999999E-6</v>
      </c>
      <c r="L18" s="109">
        <v>248.37251674999999</v>
      </c>
      <c r="M18" s="109">
        <v>3.6270857842000002</v>
      </c>
      <c r="N18" s="109">
        <v>2.2062300000000001E-5</v>
      </c>
      <c r="P18" s="109">
        <v>9.9989970600000005E-2</v>
      </c>
      <c r="Q18" s="109">
        <v>1.897356E-4</v>
      </c>
      <c r="R18" s="109">
        <v>4.8592300000000004E-10</v>
      </c>
      <c r="S18" s="109">
        <v>9.2670004700000003E-2</v>
      </c>
      <c r="T18" s="109">
        <v>0.15544779689999999</v>
      </c>
      <c r="U18" s="109">
        <v>163.80515566</v>
      </c>
      <c r="V18" s="109">
        <v>3.7303000999999997E-8</v>
      </c>
      <c r="W18" s="109">
        <v>2.31654E-5</v>
      </c>
      <c r="X18" s="109">
        <v>5.9985633999999998E-6</v>
      </c>
      <c r="Y18" s="109">
        <v>0.2290506618</v>
      </c>
      <c r="Z18" s="109">
        <v>18.115032127999999</v>
      </c>
      <c r="AA18" s="109">
        <v>0.58424171410000003</v>
      </c>
      <c r="AB18" s="109">
        <v>1.02282E-5</v>
      </c>
      <c r="AC18" s="109">
        <v>9.4724158200000005E-2</v>
      </c>
      <c r="AD18" s="109">
        <v>150.08078707999999</v>
      </c>
      <c r="AE18" s="109">
        <v>0.1708700685</v>
      </c>
      <c r="AF18" s="109">
        <v>5.2363718199999999E-2</v>
      </c>
      <c r="AG18" s="109">
        <v>1.3021600000000001E-5</v>
      </c>
      <c r="AH18" s="109">
        <v>2.9457035000000002E-8</v>
      </c>
      <c r="AI18" s="109">
        <v>3.1083914999999998E-8</v>
      </c>
      <c r="AJ18" s="109">
        <v>0.73843604409999997</v>
      </c>
      <c r="AK18" s="109">
        <v>300.29659798</v>
      </c>
      <c r="AL18" s="109">
        <v>19.959618419000002</v>
      </c>
      <c r="AM18" s="109">
        <v>13.014201136000001</v>
      </c>
      <c r="AN18" s="109">
        <v>8.5598690099999999E-2</v>
      </c>
      <c r="AP18" s="109" t="s">
        <v>17</v>
      </c>
      <c r="AQ18" s="109">
        <v>0</v>
      </c>
      <c r="AR18" s="109">
        <v>0</v>
      </c>
      <c r="AS18" s="109">
        <v>18.962676472158499</v>
      </c>
      <c r="AT18" s="109">
        <v>23.361080956849101</v>
      </c>
      <c r="AU18" s="109">
        <v>23.361080956849101</v>
      </c>
      <c r="AV18" s="109">
        <v>9.6399263699632906E-2</v>
      </c>
      <c r="AW18" s="109">
        <v>0</v>
      </c>
      <c r="AX18" s="109">
        <v>2.0523823916841602E-6</v>
      </c>
      <c r="AY18" s="109">
        <v>2.95342074659523E-6</v>
      </c>
      <c r="AZ18" s="109">
        <v>248.37061424474999</v>
      </c>
      <c r="BA18" s="109">
        <v>0.15544720246822499</v>
      </c>
      <c r="BB18" s="109">
        <v>3.6270831756629902</v>
      </c>
      <c r="BC18" s="109">
        <v>5.2952576376373096E-6</v>
      </c>
      <c r="BD18" s="109">
        <v>1.67676942409762E-5</v>
      </c>
      <c r="BE18" s="109">
        <v>0</v>
      </c>
      <c r="BF18" s="109">
        <v>110321.074159907</v>
      </c>
      <c r="BG18" s="109">
        <v>9.9988872494241099E-2</v>
      </c>
      <c r="BH18" s="109">
        <v>1.4094633398920801E-10</v>
      </c>
      <c r="BI18" s="109">
        <v>3.4497704437352903E-10</v>
      </c>
      <c r="BJ18" s="109">
        <v>1.8972587474881E-4</v>
      </c>
      <c r="BK18" s="109">
        <v>0.22904934345230701</v>
      </c>
      <c r="BL18" s="109">
        <v>0.17087122635995999</v>
      </c>
      <c r="BM18" s="109">
        <v>5.2363299666344197E-2</v>
      </c>
      <c r="BN18" s="109">
        <v>17672.980182794901</v>
      </c>
      <c r="BO18" s="109">
        <v>9.2670118605617302E-2</v>
      </c>
      <c r="BP18" s="109">
        <v>7.2035322010294296</v>
      </c>
      <c r="BQ18" s="109">
        <v>17829.4038349902</v>
      </c>
      <c r="BR18" s="109">
        <v>6.5595537810052198</v>
      </c>
      <c r="BS18" s="109">
        <v>19.959535994577301</v>
      </c>
      <c r="BT18" s="109">
        <v>0</v>
      </c>
      <c r="BU18" s="109">
        <v>0</v>
      </c>
      <c r="BV18" s="109">
        <v>163.804853863099</v>
      </c>
      <c r="BW18" s="109">
        <v>163.804853863099</v>
      </c>
      <c r="BX18" s="109">
        <v>13.014206139574799</v>
      </c>
      <c r="BY18" s="109">
        <v>8.2066071290310095E-9</v>
      </c>
      <c r="BZ18" s="109">
        <v>2.7230781320910202E-8</v>
      </c>
      <c r="CA18" s="109">
        <v>0</v>
      </c>
      <c r="CB18" s="109">
        <v>2.6524706358096899</v>
      </c>
      <c r="CC18" s="109">
        <v>0</v>
      </c>
      <c r="CD18" s="109">
        <v>0</v>
      </c>
      <c r="CE18" s="109">
        <v>0</v>
      </c>
      <c r="CF18" s="109">
        <v>6.0229144000396701E-6</v>
      </c>
      <c r="CG18" s="109">
        <v>1.71432864300004E-5</v>
      </c>
      <c r="CH18" s="109">
        <v>1.9795989461906801E-6</v>
      </c>
      <c r="CI18" s="109">
        <v>4.0189952435280503E-6</v>
      </c>
      <c r="CJ18" s="109">
        <v>18.115068658956499</v>
      </c>
      <c r="CK18" s="109">
        <v>0.58424064789341001</v>
      </c>
      <c r="CL18" s="109">
        <v>1.70150101688189E-4</v>
      </c>
      <c r="CM18" s="109">
        <v>0</v>
      </c>
      <c r="CN18" s="109">
        <v>4.1934276911544998E-6</v>
      </c>
      <c r="CO18" s="109">
        <v>6.0346094787722396E-6</v>
      </c>
      <c r="CP18" s="109">
        <v>52116.6003425651</v>
      </c>
      <c r="CQ18" s="109">
        <v>10906.768835929301</v>
      </c>
      <c r="CR18" s="109">
        <v>1211.86212222777</v>
      </c>
      <c r="CS18" s="109">
        <v>12118.6309581571</v>
      </c>
      <c r="CT18" s="109">
        <v>0</v>
      </c>
      <c r="CU18" s="109">
        <v>15.475183497473299</v>
      </c>
      <c r="CV18" s="109">
        <v>1.30204444517931E-5</v>
      </c>
      <c r="CW18" s="109">
        <v>2.9462734061960799E-8</v>
      </c>
      <c r="CX18" s="109">
        <v>3.1085418740389201E-8</v>
      </c>
      <c r="CY18" s="109">
        <v>0.73843019407604804</v>
      </c>
      <c r="CZ18" s="109">
        <v>1.08131927346792</v>
      </c>
      <c r="DA18" s="109">
        <v>19397.233987451698</v>
      </c>
      <c r="DB18" s="109">
        <v>1.45890483874843</v>
      </c>
      <c r="DC18" s="109">
        <v>3.8228754340294402</v>
      </c>
      <c r="DD18" s="109">
        <v>9.2397327639786795</v>
      </c>
      <c r="DE18" s="109">
        <v>2.1613401579909199</v>
      </c>
      <c r="DF18" s="109">
        <v>2.06825382518339</v>
      </c>
      <c r="DG18" s="109">
        <v>1.8650832299916699E-9</v>
      </c>
      <c r="DH18" s="109">
        <v>0.50886005577032201</v>
      </c>
      <c r="DI18" s="109">
        <v>171.783100073436</v>
      </c>
      <c r="DJ18" s="109">
        <v>171.76655324362801</v>
      </c>
      <c r="DK18" s="109">
        <v>1.6546829808693899E-2</v>
      </c>
      <c r="DL18" s="109">
        <v>0</v>
      </c>
      <c r="DM18" s="109">
        <v>0</v>
      </c>
      <c r="DN18" s="109">
        <v>28.1148084719214</v>
      </c>
      <c r="DO18" s="109">
        <v>0</v>
      </c>
      <c r="DP18" s="109">
        <v>25.328294608486601</v>
      </c>
      <c r="DQ18" s="109">
        <v>6.1733311991820798</v>
      </c>
      <c r="DR18" s="109">
        <v>3.4103987093150701</v>
      </c>
      <c r="DS18" s="109">
        <v>63.3004512656182</v>
      </c>
      <c r="DT18" s="109">
        <v>9.46498226512828E-2</v>
      </c>
      <c r="DU18" s="109">
        <v>13960.7893976818</v>
      </c>
      <c r="DV18" s="109">
        <v>3.3770928822786899</v>
      </c>
      <c r="DW18" s="109">
        <v>21.720889757656899</v>
      </c>
      <c r="DX18" s="109">
        <v>0</v>
      </c>
      <c r="DY18" s="109">
        <v>46.159940038317202</v>
      </c>
      <c r="DZ18" s="109">
        <v>11176.3344632886</v>
      </c>
      <c r="EA18" s="109">
        <v>8.5598597518092803E-2</v>
      </c>
      <c r="EB18" s="109">
        <v>0</v>
      </c>
      <c r="EC18" s="109">
        <v>0</v>
      </c>
      <c r="ED18" s="109">
        <v>155.53042136056899</v>
      </c>
      <c r="EE18" s="109">
        <v>150.07990934762401</v>
      </c>
      <c r="EF18" s="109">
        <v>0</v>
      </c>
      <c r="EG18" s="109">
        <v>325.89926557488701</v>
      </c>
      <c r="EH18" s="109">
        <v>34288.095193604298</v>
      </c>
      <c r="EI18" s="109">
        <v>300.29351660662002</v>
      </c>
      <c r="EJ18" s="109">
        <v>35.669169700822302</v>
      </c>
      <c r="EL18" s="45">
        <f t="shared" si="0"/>
        <v>-1.5997392390707061E-6</v>
      </c>
      <c r="EM18" s="45">
        <f t="shared" si="1"/>
        <v>-1.0568861182353894E-5</v>
      </c>
      <c r="EN18" s="45">
        <f t="shared" si="2"/>
        <v>-1.791440310651228E-6</v>
      </c>
      <c r="EO18" s="45">
        <f t="shared" si="3"/>
        <v>6.6694555515102677E-5</v>
      </c>
      <c r="EP18" s="45">
        <f t="shared" si="4"/>
        <v>6.6700981964787825E-5</v>
      </c>
      <c r="EQ18" s="45">
        <f t="shared" si="5"/>
        <v>-5.0304812134529855E-7</v>
      </c>
      <c r="ER18" s="45">
        <f t="shared" si="6"/>
        <v>-3.184401098743373E-6</v>
      </c>
      <c r="ES18" s="45">
        <f t="shared" si="7"/>
        <v>-2.0395055269755796E-6</v>
      </c>
      <c r="ET18" s="45">
        <f t="shared" si="8"/>
        <v>-1.4490993253745042E-6</v>
      </c>
      <c r="EU18" s="45">
        <f t="shared" si="9"/>
        <v>-3.7280033839230734E-6</v>
      </c>
      <c r="EV18" s="45">
        <f t="shared" si="10"/>
        <v>-7.6598863469109691E-6</v>
      </c>
      <c r="EW18" s="45">
        <f t="shared" si="11"/>
        <v>-7.1918260696084076E-7</v>
      </c>
      <c r="EX18" s="45">
        <f t="shared" si="12"/>
        <v>2.9547173844414992E-5</v>
      </c>
      <c r="EY18" s="45">
        <f t="shared" si="13"/>
        <v>0</v>
      </c>
      <c r="EZ18" s="45">
        <f t="shared" si="14"/>
        <v>-1.0982159033723774E-5</v>
      </c>
      <c r="FA18" s="45">
        <f t="shared" si="15"/>
        <v>-5.1256860547001542E-5</v>
      </c>
      <c r="FB18" s="45">
        <f t="shared" si="16"/>
        <v>7.7864751627348517E-7</v>
      </c>
      <c r="FC18" s="45">
        <f t="shared" si="17"/>
        <v>1.2291530325065745E-6</v>
      </c>
      <c r="FD18" s="45">
        <f t="shared" si="18"/>
        <v>-3.8239961379426596E-6</v>
      </c>
      <c r="FE18" s="45">
        <f t="shared" si="19"/>
        <v>-1.8424139324727524E-6</v>
      </c>
      <c r="FF18" s="45">
        <f t="shared" si="20"/>
        <v>-1.4189744871251895E-5</v>
      </c>
      <c r="FG18" s="45">
        <f t="shared" si="21"/>
        <v>3.4570093331813316E-5</v>
      </c>
      <c r="FH18" s="45">
        <f t="shared" si="22"/>
        <v>5.1328487634386447E-6</v>
      </c>
      <c r="FI18" s="45">
        <f t="shared" si="23"/>
        <v>-5.7557034877149012E-6</v>
      </c>
      <c r="FJ18" s="45">
        <f t="shared" si="24"/>
        <v>2.0166100861249804E-6</v>
      </c>
      <c r="FK18" s="45">
        <f t="shared" si="25"/>
        <v>-1.8249408836877205E-6</v>
      </c>
      <c r="FL18" s="45">
        <f t="shared" si="26"/>
        <v>-1.5919719330906141E-5</v>
      </c>
      <c r="FM18" s="45">
        <f t="shared" si="27"/>
        <v>-7.8475808209616134E-4</v>
      </c>
      <c r="FN18" s="45">
        <f t="shared" si="28"/>
        <v>-5.8483993391846685E-6</v>
      </c>
      <c r="FO18" s="45">
        <f t="shared" si="29"/>
        <v>6.7762597051556428E-6</v>
      </c>
      <c r="FP18" s="45">
        <f t="shared" si="30"/>
        <v>-7.992817740779407E-6</v>
      </c>
      <c r="FQ18" s="45">
        <f t="shared" si="31"/>
        <v>-8.8740877227122886E-5</v>
      </c>
      <c r="FR18" s="45">
        <f t="shared" si="32"/>
        <v>1.9347031908668915E-4</v>
      </c>
      <c r="FS18" s="45">
        <f t="shared" si="33"/>
        <v>4.8376801609523449E-5</v>
      </c>
      <c r="FT18" s="45">
        <f t="shared" si="34"/>
        <v>-7.922180937220403E-6</v>
      </c>
      <c r="FU18" s="45">
        <f t="shared" si="35"/>
        <v>-1.026109986164352E-5</v>
      </c>
      <c r="FV18" s="45">
        <f t="shared" si="36"/>
        <v>-4.1295590411685403E-6</v>
      </c>
      <c r="FW18" s="45">
        <f t="shared" si="37"/>
        <v>3.8447037560324489E-7</v>
      </c>
      <c r="FX18" s="45">
        <f t="shared" si="38"/>
        <v>-1.0815808873714006E-6</v>
      </c>
    </row>
    <row r="19" spans="1:180" x14ac:dyDescent="0.25">
      <c r="A19" s="22" t="s">
        <v>18</v>
      </c>
      <c r="B19" s="109">
        <v>32815.369531999997</v>
      </c>
      <c r="C19" s="109">
        <v>3.4067311400000001E-2</v>
      </c>
      <c r="D19" s="109">
        <v>23396.361733999998</v>
      </c>
      <c r="E19" s="109">
        <v>404.40828682</v>
      </c>
      <c r="F19" s="109">
        <v>402.67338874000001</v>
      </c>
      <c r="G19" s="109">
        <v>459.16780655000002</v>
      </c>
      <c r="H19" s="109">
        <v>59547.595820000002</v>
      </c>
      <c r="I19" s="109">
        <v>48.531252463000001</v>
      </c>
      <c r="J19" s="109">
        <v>31.80361971</v>
      </c>
      <c r="K19" s="109">
        <v>4.0978100000000001E-4</v>
      </c>
      <c r="L19" s="109">
        <v>1765.1312511000001</v>
      </c>
      <c r="M19" s="109">
        <v>6.4778989866999996</v>
      </c>
      <c r="N19" s="109">
        <v>2.3131866999999999E-3</v>
      </c>
      <c r="P19" s="109">
        <v>0.16635845329999999</v>
      </c>
      <c r="Q19" s="109">
        <v>1.9893404600000001E-2</v>
      </c>
      <c r="R19" s="109">
        <v>9.7290087000000004E-8</v>
      </c>
      <c r="S19" s="109">
        <v>0.15418443670000001</v>
      </c>
      <c r="T19" s="109">
        <v>0.25862878290000002</v>
      </c>
      <c r="U19" s="109">
        <v>411.18920345999999</v>
      </c>
      <c r="V19" s="109">
        <v>3.0536563999999999E-6</v>
      </c>
      <c r="W19" s="109">
        <v>2.4288460000000001E-3</v>
      </c>
      <c r="X19" s="109">
        <v>4.9104770000000001E-4</v>
      </c>
      <c r="Y19" s="109">
        <v>0.3966776192</v>
      </c>
      <c r="Z19" s="109">
        <v>31.103686590999999</v>
      </c>
      <c r="AA19" s="109">
        <v>2.1812533806999999</v>
      </c>
      <c r="AB19" s="109">
        <v>8.3729289999999999E-4</v>
      </c>
      <c r="AC19" s="109">
        <v>0.15763165809999999</v>
      </c>
      <c r="AD19" s="109">
        <v>813.64207105000003</v>
      </c>
      <c r="AE19" s="109">
        <v>0.2872988092</v>
      </c>
      <c r="AF19" s="109">
        <v>8.7128859399999994E-2</v>
      </c>
      <c r="AG19" s="109">
        <v>2.6071377000000001E-3</v>
      </c>
      <c r="AH19" s="109">
        <v>5.8978026999999997E-6</v>
      </c>
      <c r="AI19" s="109">
        <v>6.2235330000000001E-6</v>
      </c>
      <c r="AJ19" s="109">
        <v>1.2950389268</v>
      </c>
      <c r="AK19" s="109">
        <v>2560.6384492000002</v>
      </c>
      <c r="AL19" s="109">
        <v>163.90720228999999</v>
      </c>
      <c r="AM19" s="109">
        <v>36.993740502999998</v>
      </c>
      <c r="AN19" s="109">
        <v>0.14267914600000001</v>
      </c>
      <c r="AP19" s="109" t="s">
        <v>18</v>
      </c>
      <c r="AQ19" s="109">
        <v>0</v>
      </c>
      <c r="AR19" s="109">
        <v>0</v>
      </c>
      <c r="AS19" s="109">
        <v>31.803477181905599</v>
      </c>
      <c r="AT19" s="109">
        <v>48.531165536284398</v>
      </c>
      <c r="AU19" s="109">
        <v>48.531165536284398</v>
      </c>
      <c r="AV19" s="109">
        <v>0.15311379962612601</v>
      </c>
      <c r="AW19" s="109">
        <v>0</v>
      </c>
      <c r="AX19" s="109">
        <v>1.6800926812061401E-4</v>
      </c>
      <c r="AY19" s="109">
        <v>2.4176905482343699E-4</v>
      </c>
      <c r="AZ19" s="109">
        <v>1765.11333906904</v>
      </c>
      <c r="BA19" s="109">
        <v>0.25862981933637902</v>
      </c>
      <c r="BB19" s="109">
        <v>6.4778925971867203</v>
      </c>
      <c r="BC19" s="109">
        <v>5.5515344830436896E-4</v>
      </c>
      <c r="BD19" s="109">
        <v>1.75803125602826E-3</v>
      </c>
      <c r="BE19" s="109">
        <v>0</v>
      </c>
      <c r="BF19" s="109">
        <v>137482.565288768</v>
      </c>
      <c r="BG19" s="109">
        <v>0.16635694797978301</v>
      </c>
      <c r="BH19" s="109">
        <v>2.8213201276476101E-8</v>
      </c>
      <c r="BI19" s="109">
        <v>6.9075912851292703E-8</v>
      </c>
      <c r="BJ19" s="109">
        <v>1.9893600823924499E-2</v>
      </c>
      <c r="BK19" s="109">
        <v>0.39667691586873099</v>
      </c>
      <c r="BL19" s="109">
        <v>0.28729849835288301</v>
      </c>
      <c r="BM19" s="109">
        <v>8.7130018284583804E-2</v>
      </c>
      <c r="BN19" s="109">
        <v>32815.291292818903</v>
      </c>
      <c r="BO19" s="109">
        <v>0.15418376975693299</v>
      </c>
      <c r="BP19" s="109">
        <v>132.618362373971</v>
      </c>
      <c r="BQ19" s="109">
        <v>22840.262278565599</v>
      </c>
      <c r="BR19" s="109">
        <v>206.787881274282</v>
      </c>
      <c r="BS19" s="109">
        <v>163.905601668695</v>
      </c>
      <c r="BT19" s="109">
        <v>4.1620176651950801E-3</v>
      </c>
      <c r="BU19" s="109">
        <v>0</v>
      </c>
      <c r="BV19" s="109">
        <v>411.188322636039</v>
      </c>
      <c r="BW19" s="109">
        <v>411.188322636039</v>
      </c>
      <c r="BX19" s="109">
        <v>36.993723896899702</v>
      </c>
      <c r="BY19" s="109">
        <v>6.7181098486467495E-7</v>
      </c>
      <c r="BZ19" s="109">
        <v>2.2291519149743399E-6</v>
      </c>
      <c r="CA19" s="109">
        <v>0</v>
      </c>
      <c r="CB19" s="109">
        <v>13.057751176469999</v>
      </c>
      <c r="CC19" s="109">
        <v>7.31271062094282E-6</v>
      </c>
      <c r="CD19" s="109">
        <v>0</v>
      </c>
      <c r="CE19" s="109">
        <v>0</v>
      </c>
      <c r="CF19" s="109">
        <v>6.3149648197445899E-4</v>
      </c>
      <c r="CG19" s="109">
        <v>1.7973579964395299E-3</v>
      </c>
      <c r="CH19" s="109">
        <v>1.62043650854015E-4</v>
      </c>
      <c r="CI19" s="109">
        <v>3.2900077492462802E-4</v>
      </c>
      <c r="CJ19" s="109">
        <v>31.103763018593199</v>
      </c>
      <c r="CK19" s="109">
        <v>2.1812476873958202</v>
      </c>
      <c r="CL19" s="109">
        <v>3.40675176507549E-2</v>
      </c>
      <c r="CM19" s="109">
        <v>0</v>
      </c>
      <c r="CN19" s="109">
        <v>3.4328355495295799E-4</v>
      </c>
      <c r="CO19" s="109">
        <v>4.9399899237751897E-4</v>
      </c>
      <c r="CP19" s="109">
        <v>82385.727639566307</v>
      </c>
      <c r="CQ19" s="109">
        <v>21056.6785461818</v>
      </c>
      <c r="CR19" s="109">
        <v>2339.6288872088899</v>
      </c>
      <c r="CS19" s="109">
        <v>23396.307433390699</v>
      </c>
      <c r="CT19" s="109">
        <v>0</v>
      </c>
      <c r="CU19" s="109">
        <v>108.056199669303</v>
      </c>
      <c r="CV19" s="109">
        <v>2.60716075453187E-3</v>
      </c>
      <c r="CW19" s="109">
        <v>5.8980052536142001E-6</v>
      </c>
      <c r="CX19" s="109">
        <v>6.2232045635675304E-6</v>
      </c>
      <c r="CY19" s="109">
        <v>1.29503867752839</v>
      </c>
      <c r="CZ19" s="109">
        <v>2.2251274553701799</v>
      </c>
      <c r="DA19" s="109">
        <v>35355.744329664099</v>
      </c>
      <c r="DB19" s="109">
        <v>3.0021228471039501</v>
      </c>
      <c r="DC19" s="109">
        <v>7.8666881551171803</v>
      </c>
      <c r="DD19" s="109">
        <v>19.0134838222633</v>
      </c>
      <c r="DE19" s="109">
        <v>4.4475993385031698</v>
      </c>
      <c r="DF19" s="109">
        <v>7.0329843227125703</v>
      </c>
      <c r="DG19" s="109">
        <v>1.5267667686304301E-7</v>
      </c>
      <c r="DH19" s="109">
        <v>1.0471317141266601</v>
      </c>
      <c r="DI19" s="109">
        <v>404.43409184326202</v>
      </c>
      <c r="DJ19" s="109">
        <v>402.69919515394298</v>
      </c>
      <c r="DK19" s="109">
        <v>1.73489668931915</v>
      </c>
      <c r="DL19" s="109">
        <v>0</v>
      </c>
      <c r="DM19" s="109">
        <v>0</v>
      </c>
      <c r="DN19" s="109">
        <v>90.197941839095705</v>
      </c>
      <c r="DO19" s="109">
        <v>0</v>
      </c>
      <c r="DP19" s="109">
        <v>52.8097332579351</v>
      </c>
      <c r="DQ19" s="109">
        <v>12.7034544350931</v>
      </c>
      <c r="DR19" s="109">
        <v>7.15330857730231</v>
      </c>
      <c r="DS19" s="109">
        <v>131.98262902340699</v>
      </c>
      <c r="DT19" s="109">
        <v>0.157505425568743</v>
      </c>
      <c r="DU19" s="109">
        <v>19875.0058585691</v>
      </c>
      <c r="DV19" s="109">
        <v>6.9493647680462001</v>
      </c>
      <c r="DW19" s="109">
        <v>56.267625597865802</v>
      </c>
      <c r="DX19" s="109">
        <v>0</v>
      </c>
      <c r="DY19" s="109">
        <v>459.16610363636897</v>
      </c>
      <c r="DZ19" s="109">
        <v>20643.928526039199</v>
      </c>
      <c r="EA19" s="109">
        <v>0.14267787159355999</v>
      </c>
      <c r="EB19" s="109">
        <v>0</v>
      </c>
      <c r="EC19" s="109">
        <v>0</v>
      </c>
      <c r="ED19" s="109">
        <v>431.77273383155398</v>
      </c>
      <c r="EE19" s="109">
        <v>813.63349582451099</v>
      </c>
      <c r="EF19" s="109">
        <v>0</v>
      </c>
      <c r="EG19" s="109">
        <v>1188.2373692241399</v>
      </c>
      <c r="EH19" s="109">
        <v>59547.126663139301</v>
      </c>
      <c r="EI19" s="109">
        <v>2560.6006196209601</v>
      </c>
      <c r="EJ19" s="109">
        <v>250.33576865678199</v>
      </c>
      <c r="EL19" s="45">
        <f t="shared" si="0"/>
        <v>-2.3842236796153461E-6</v>
      </c>
      <c r="EM19" s="45">
        <f t="shared" si="1"/>
        <v>6.0542128633786756E-6</v>
      </c>
      <c r="EN19" s="45">
        <f t="shared" si="2"/>
        <v>-2.3208997158083172E-6</v>
      </c>
      <c r="EO19" s="45">
        <f t="shared" si="3"/>
        <v>6.3809333544911199E-5</v>
      </c>
      <c r="EP19" s="45">
        <f t="shared" si="4"/>
        <v>6.4087706475275062E-5</v>
      </c>
      <c r="EQ19" s="45">
        <f t="shared" si="5"/>
        <v>-3.7086956157592927E-6</v>
      </c>
      <c r="ER19" s="45">
        <f t="shared" si="6"/>
        <v>-7.8786868594912871E-6</v>
      </c>
      <c r="ES19" s="45">
        <f t="shared" si="7"/>
        <v>-1.7911492325418463E-6</v>
      </c>
      <c r="ET19" s="45">
        <f t="shared" si="8"/>
        <v>-4.4815054292610288E-6</v>
      </c>
      <c r="EU19" s="45">
        <f t="shared" si="9"/>
        <v>-6.5328942752077469E-6</v>
      </c>
      <c r="EV19" s="45">
        <f t="shared" si="10"/>
        <v>-1.0147704851393106E-5</v>
      </c>
      <c r="EW19" s="45">
        <f t="shared" si="11"/>
        <v>-9.8635580648564081E-7</v>
      </c>
      <c r="EX19" s="45">
        <f t="shared" si="12"/>
        <v>-8.6273510518667758E-7</v>
      </c>
      <c r="EY19" s="45">
        <f t="shared" si="13"/>
        <v>0</v>
      </c>
      <c r="EZ19" s="45">
        <f t="shared" si="14"/>
        <v>-9.0486548000191233E-6</v>
      </c>
      <c r="FA19" s="45">
        <f t="shared" si="15"/>
        <v>9.8637678388101564E-6</v>
      </c>
      <c r="FB19" s="45">
        <f t="shared" si="16"/>
        <v>-9.9997056349995506E-6</v>
      </c>
      <c r="FC19" s="45">
        <f t="shared" si="17"/>
        <v>-4.3256185987261822E-6</v>
      </c>
      <c r="FD19" s="45">
        <f t="shared" si="18"/>
        <v>4.0074285908040228E-6</v>
      </c>
      <c r="FE19" s="45">
        <f t="shared" si="19"/>
        <v>-2.1421378615285556E-6</v>
      </c>
      <c r="FF19" s="45">
        <f t="shared" si="20"/>
        <v>-5.5092308164947601E-6</v>
      </c>
      <c r="FG19" s="45">
        <f t="shared" si="21"/>
        <v>3.4907169860388296E-6</v>
      </c>
      <c r="FH19" s="45">
        <f t="shared" si="22"/>
        <v>-6.6678274983071811E-6</v>
      </c>
      <c r="FI19" s="45">
        <f t="shared" si="23"/>
        <v>-1.7730550829196259E-6</v>
      </c>
      <c r="FJ19" s="45">
        <f t="shared" si="24"/>
        <v>2.4571876062446677E-6</v>
      </c>
      <c r="FK19" s="45">
        <f t="shared" si="25"/>
        <v>-2.6101067533143128E-6</v>
      </c>
      <c r="FL19" s="45">
        <f t="shared" si="26"/>
        <v>-1.2364453971940689E-5</v>
      </c>
      <c r="FM19" s="45">
        <f t="shared" si="27"/>
        <v>-8.008069748077259E-4</v>
      </c>
      <c r="FN19" s="45">
        <f t="shared" si="28"/>
        <v>-1.0539309352542653E-5</v>
      </c>
      <c r="FO19" s="45">
        <f t="shared" si="29"/>
        <v>-1.0819645158175301E-6</v>
      </c>
      <c r="FP19" s="45">
        <f t="shared" si="30"/>
        <v>1.3300812059179586E-5</v>
      </c>
      <c r="FQ19" s="45">
        <f t="shared" si="31"/>
        <v>8.8428516337828912E-6</v>
      </c>
      <c r="FR19" s="45">
        <f t="shared" si="32"/>
        <v>3.4343911538509672E-5</v>
      </c>
      <c r="FS19" s="45">
        <f t="shared" si="33"/>
        <v>-5.2773309383859546E-5</v>
      </c>
      <c r="FT19" s="45">
        <f t="shared" si="34"/>
        <v>-1.9248194387169237E-7</v>
      </c>
      <c r="FU19" s="45">
        <f t="shared" si="35"/>
        <v>-1.4773494888336961E-5</v>
      </c>
      <c r="FV19" s="45">
        <f t="shared" si="36"/>
        <v>-9.7654116635811808E-6</v>
      </c>
      <c r="FW19" s="45">
        <f t="shared" si="37"/>
        <v>-4.4888946264840684E-7</v>
      </c>
      <c r="FX19" s="45">
        <f t="shared" si="38"/>
        <v>-8.9319741233668784E-6</v>
      </c>
    </row>
    <row r="20" spans="1:180" x14ac:dyDescent="0.25">
      <c r="A20" s="22" t="s">
        <v>19</v>
      </c>
      <c r="EL20" s="45">
        <f t="shared" si="0"/>
        <v>0</v>
      </c>
      <c r="EM20" s="45">
        <f t="shared" si="1"/>
        <v>0</v>
      </c>
      <c r="EN20" s="45">
        <f t="shared" si="2"/>
        <v>0</v>
      </c>
      <c r="EO20" s="45">
        <f t="shared" si="3"/>
        <v>0</v>
      </c>
      <c r="EP20" s="45">
        <f t="shared" si="4"/>
        <v>0</v>
      </c>
      <c r="EQ20" s="45">
        <f t="shared" si="5"/>
        <v>0</v>
      </c>
      <c r="ER20" s="45">
        <f t="shared" si="6"/>
        <v>0</v>
      </c>
      <c r="ES20" s="45">
        <f t="shared" si="7"/>
        <v>0</v>
      </c>
      <c r="ET20" s="45">
        <f t="shared" si="8"/>
        <v>0</v>
      </c>
      <c r="EU20" s="45">
        <f t="shared" si="9"/>
        <v>0</v>
      </c>
      <c r="EV20" s="45">
        <f t="shared" si="10"/>
        <v>0</v>
      </c>
      <c r="EW20" s="45">
        <f t="shared" si="11"/>
        <v>0</v>
      </c>
      <c r="EX20" s="45">
        <f t="shared" si="12"/>
        <v>0</v>
      </c>
      <c r="EY20" s="45">
        <f t="shared" si="13"/>
        <v>0</v>
      </c>
      <c r="EZ20" s="45">
        <f t="shared" si="14"/>
        <v>0</v>
      </c>
      <c r="FA20" s="45">
        <f t="shared" si="15"/>
        <v>0</v>
      </c>
      <c r="FB20" s="45">
        <f t="shared" si="16"/>
        <v>0</v>
      </c>
      <c r="FC20" s="45">
        <f t="shared" si="17"/>
        <v>0</v>
      </c>
      <c r="FD20" s="45">
        <f t="shared" si="18"/>
        <v>0</v>
      </c>
      <c r="FE20" s="45">
        <f t="shared" si="19"/>
        <v>0</v>
      </c>
      <c r="FF20" s="45">
        <f t="shared" si="20"/>
        <v>0</v>
      </c>
      <c r="FG20" s="45">
        <f t="shared" si="21"/>
        <v>0</v>
      </c>
      <c r="FH20" s="45">
        <f t="shared" si="22"/>
        <v>0</v>
      </c>
      <c r="FI20" s="45">
        <f t="shared" si="23"/>
        <v>0</v>
      </c>
      <c r="FJ20" s="45">
        <f t="shared" si="24"/>
        <v>0</v>
      </c>
      <c r="FK20" s="45">
        <f t="shared" si="25"/>
        <v>0</v>
      </c>
      <c r="FL20" s="45">
        <f t="shared" si="26"/>
        <v>0</v>
      </c>
      <c r="FM20" s="45">
        <f t="shared" si="27"/>
        <v>0</v>
      </c>
      <c r="FN20" s="45">
        <f t="shared" si="28"/>
        <v>0</v>
      </c>
      <c r="FO20" s="45">
        <f t="shared" si="29"/>
        <v>0</v>
      </c>
      <c r="FP20" s="45">
        <f t="shared" si="30"/>
        <v>0</v>
      </c>
      <c r="FQ20" s="45">
        <f t="shared" si="31"/>
        <v>0</v>
      </c>
      <c r="FR20" s="45">
        <f t="shared" si="32"/>
        <v>0</v>
      </c>
      <c r="FS20" s="45">
        <f t="shared" si="33"/>
        <v>0</v>
      </c>
      <c r="FT20" s="45">
        <f t="shared" si="34"/>
        <v>0</v>
      </c>
      <c r="FU20" s="45">
        <f t="shared" si="35"/>
        <v>0</v>
      </c>
      <c r="FV20" s="45">
        <f t="shared" si="36"/>
        <v>0</v>
      </c>
      <c r="FW20" s="45">
        <f t="shared" si="37"/>
        <v>0</v>
      </c>
      <c r="FX20" s="45">
        <f t="shared" si="38"/>
        <v>0</v>
      </c>
    </row>
    <row r="21" spans="1:180" x14ac:dyDescent="0.25">
      <c r="A21" s="22" t="s">
        <v>20</v>
      </c>
      <c r="EL21" s="45">
        <f t="shared" si="0"/>
        <v>0</v>
      </c>
      <c r="EM21" s="45">
        <f t="shared" si="1"/>
        <v>0</v>
      </c>
      <c r="EN21" s="45">
        <f t="shared" si="2"/>
        <v>0</v>
      </c>
      <c r="EO21" s="45">
        <f t="shared" si="3"/>
        <v>0</v>
      </c>
      <c r="EP21" s="45">
        <f t="shared" si="4"/>
        <v>0</v>
      </c>
      <c r="EQ21" s="45">
        <f t="shared" si="5"/>
        <v>0</v>
      </c>
      <c r="ER21" s="45">
        <f t="shared" si="6"/>
        <v>0</v>
      </c>
      <c r="ES21" s="45">
        <f t="shared" si="7"/>
        <v>0</v>
      </c>
      <c r="ET21" s="45">
        <f t="shared" si="8"/>
        <v>0</v>
      </c>
      <c r="EU21" s="45">
        <f t="shared" si="9"/>
        <v>0</v>
      </c>
      <c r="EV21" s="45">
        <f t="shared" si="10"/>
        <v>0</v>
      </c>
      <c r="EW21" s="45">
        <f t="shared" si="11"/>
        <v>0</v>
      </c>
      <c r="EX21" s="45">
        <f t="shared" si="12"/>
        <v>0</v>
      </c>
      <c r="EY21" s="45">
        <f t="shared" si="13"/>
        <v>0</v>
      </c>
      <c r="EZ21" s="45">
        <f t="shared" si="14"/>
        <v>0</v>
      </c>
      <c r="FA21" s="45">
        <f t="shared" si="15"/>
        <v>0</v>
      </c>
      <c r="FB21" s="45">
        <f t="shared" si="16"/>
        <v>0</v>
      </c>
      <c r="FC21" s="45">
        <f t="shared" si="17"/>
        <v>0</v>
      </c>
      <c r="FD21" s="45">
        <f t="shared" si="18"/>
        <v>0</v>
      </c>
      <c r="FE21" s="45">
        <f t="shared" si="19"/>
        <v>0</v>
      </c>
      <c r="FF21" s="45">
        <f t="shared" si="20"/>
        <v>0</v>
      </c>
      <c r="FG21" s="45">
        <f t="shared" si="21"/>
        <v>0</v>
      </c>
      <c r="FH21" s="45">
        <f t="shared" si="22"/>
        <v>0</v>
      </c>
      <c r="FI21" s="45">
        <f t="shared" si="23"/>
        <v>0</v>
      </c>
      <c r="FJ21" s="45">
        <f t="shared" si="24"/>
        <v>0</v>
      </c>
      <c r="FK21" s="45">
        <f t="shared" si="25"/>
        <v>0</v>
      </c>
      <c r="FL21" s="45">
        <f t="shared" si="26"/>
        <v>0</v>
      </c>
      <c r="FM21" s="45">
        <f t="shared" si="27"/>
        <v>0</v>
      </c>
      <c r="FN21" s="45">
        <f t="shared" si="28"/>
        <v>0</v>
      </c>
      <c r="FO21" s="45">
        <f t="shared" si="29"/>
        <v>0</v>
      </c>
      <c r="FP21" s="45">
        <f t="shared" si="30"/>
        <v>0</v>
      </c>
      <c r="FQ21" s="45">
        <f t="shared" si="31"/>
        <v>0</v>
      </c>
      <c r="FR21" s="45">
        <f t="shared" si="32"/>
        <v>0</v>
      </c>
      <c r="FS21" s="45">
        <f t="shared" si="33"/>
        <v>0</v>
      </c>
      <c r="FT21" s="45">
        <f t="shared" si="34"/>
        <v>0</v>
      </c>
      <c r="FU21" s="45">
        <f t="shared" si="35"/>
        <v>0</v>
      </c>
      <c r="FV21" s="45">
        <f t="shared" si="36"/>
        <v>0</v>
      </c>
      <c r="FW21" s="45">
        <f t="shared" si="37"/>
        <v>0</v>
      </c>
      <c r="FX21" s="45">
        <f t="shared" si="38"/>
        <v>0</v>
      </c>
    </row>
    <row r="22" spans="1:180" x14ac:dyDescent="0.25">
      <c r="A22" s="22" t="s">
        <v>21</v>
      </c>
      <c r="EL22" s="45">
        <f t="shared" si="0"/>
        <v>0</v>
      </c>
      <c r="EM22" s="45">
        <f t="shared" si="1"/>
        <v>0</v>
      </c>
      <c r="EN22" s="45">
        <f t="shared" si="2"/>
        <v>0</v>
      </c>
      <c r="EO22" s="45">
        <f t="shared" si="3"/>
        <v>0</v>
      </c>
      <c r="EP22" s="45">
        <f t="shared" si="4"/>
        <v>0</v>
      </c>
      <c r="EQ22" s="45">
        <f t="shared" si="5"/>
        <v>0</v>
      </c>
      <c r="ER22" s="45">
        <f t="shared" si="6"/>
        <v>0</v>
      </c>
      <c r="ES22" s="45">
        <f t="shared" si="7"/>
        <v>0</v>
      </c>
      <c r="ET22" s="45">
        <f t="shared" si="8"/>
        <v>0</v>
      </c>
      <c r="EU22" s="45">
        <f t="shared" si="9"/>
        <v>0</v>
      </c>
      <c r="EV22" s="45">
        <f t="shared" si="10"/>
        <v>0</v>
      </c>
      <c r="EW22" s="45">
        <f t="shared" si="11"/>
        <v>0</v>
      </c>
      <c r="EX22" s="45">
        <f t="shared" si="12"/>
        <v>0</v>
      </c>
      <c r="EY22" s="45">
        <f t="shared" si="13"/>
        <v>0</v>
      </c>
      <c r="EZ22" s="45">
        <f t="shared" si="14"/>
        <v>0</v>
      </c>
      <c r="FA22" s="45">
        <f t="shared" si="15"/>
        <v>0</v>
      </c>
      <c r="FB22" s="45">
        <f t="shared" si="16"/>
        <v>0</v>
      </c>
      <c r="FC22" s="45">
        <f t="shared" si="17"/>
        <v>0</v>
      </c>
      <c r="FD22" s="45">
        <f t="shared" si="18"/>
        <v>0</v>
      </c>
      <c r="FE22" s="45">
        <f t="shared" si="19"/>
        <v>0</v>
      </c>
      <c r="FF22" s="45">
        <f t="shared" si="20"/>
        <v>0</v>
      </c>
      <c r="FG22" s="45">
        <f t="shared" si="21"/>
        <v>0</v>
      </c>
      <c r="FH22" s="45">
        <f t="shared" si="22"/>
        <v>0</v>
      </c>
      <c r="FI22" s="45">
        <f t="shared" si="23"/>
        <v>0</v>
      </c>
      <c r="FJ22" s="45">
        <f t="shared" si="24"/>
        <v>0</v>
      </c>
      <c r="FK22" s="45">
        <f t="shared" si="25"/>
        <v>0</v>
      </c>
      <c r="FL22" s="45">
        <f t="shared" si="26"/>
        <v>0</v>
      </c>
      <c r="FM22" s="45">
        <f t="shared" si="27"/>
        <v>0</v>
      </c>
      <c r="FN22" s="45">
        <f t="shared" si="28"/>
        <v>0</v>
      </c>
      <c r="FO22" s="45">
        <f t="shared" si="29"/>
        <v>0</v>
      </c>
      <c r="FP22" s="45">
        <f t="shared" si="30"/>
        <v>0</v>
      </c>
      <c r="FQ22" s="45">
        <f t="shared" si="31"/>
        <v>0</v>
      </c>
      <c r="FR22" s="45">
        <f t="shared" si="32"/>
        <v>0</v>
      </c>
      <c r="FS22" s="45">
        <f t="shared" si="33"/>
        <v>0</v>
      </c>
      <c r="FT22" s="45">
        <f t="shared" si="34"/>
        <v>0</v>
      </c>
      <c r="FU22" s="45">
        <f t="shared" si="35"/>
        <v>0</v>
      </c>
      <c r="FV22" s="45">
        <f t="shared" si="36"/>
        <v>0</v>
      </c>
      <c r="FW22" s="45">
        <f t="shared" si="37"/>
        <v>0</v>
      </c>
      <c r="FX22" s="45">
        <f t="shared" si="38"/>
        <v>0</v>
      </c>
    </row>
    <row r="23" spans="1:180" x14ac:dyDescent="0.25">
      <c r="A23" s="22" t="s">
        <v>22</v>
      </c>
      <c r="B23" s="109">
        <v>12541.633406000001</v>
      </c>
      <c r="D23" s="109">
        <v>8793.0535204999996</v>
      </c>
      <c r="E23" s="109">
        <v>123.01223849</v>
      </c>
      <c r="F23" s="109">
        <v>123.00747248</v>
      </c>
      <c r="G23" s="109">
        <v>53.607501181000003</v>
      </c>
      <c r="H23" s="109">
        <v>16055.090566000001</v>
      </c>
      <c r="I23" s="109">
        <v>19.863144164000001</v>
      </c>
      <c r="J23" s="109">
        <v>15.573408621</v>
      </c>
      <c r="K23" s="109">
        <v>1.4485073E-6</v>
      </c>
      <c r="L23" s="109">
        <v>157.22797971</v>
      </c>
      <c r="M23" s="109">
        <v>2.7300656879999998</v>
      </c>
      <c r="N23" s="109">
        <v>6.3546007999999996E-6</v>
      </c>
      <c r="P23" s="109">
        <v>8.2713213899999999E-2</v>
      </c>
      <c r="Q23" s="109">
        <v>5.4649599999999999E-5</v>
      </c>
      <c r="S23" s="109">
        <v>7.6653196100000001E-2</v>
      </c>
      <c r="T23" s="109">
        <v>0.1285862244</v>
      </c>
      <c r="U23" s="109">
        <v>138.90949218</v>
      </c>
      <c r="V23" s="109">
        <v>1.0794164E-8</v>
      </c>
      <c r="W23" s="109">
        <v>6.6723320999999996E-6</v>
      </c>
      <c r="X23" s="109">
        <v>1.7357713E-6</v>
      </c>
      <c r="Y23" s="109">
        <v>0.17352457439999999</v>
      </c>
      <c r="Z23" s="109">
        <v>14.049503437</v>
      </c>
      <c r="AA23" s="109">
        <v>0.4455627345</v>
      </c>
      <c r="AB23" s="109">
        <v>2.9596907999999999E-6</v>
      </c>
      <c r="AC23" s="109">
        <v>7.8322390300000003E-2</v>
      </c>
      <c r="AD23" s="109">
        <v>98.662079973999994</v>
      </c>
      <c r="AE23" s="109">
        <v>0.1382880658</v>
      </c>
      <c r="AF23" s="109">
        <v>4.3307194399999999E-2</v>
      </c>
      <c r="AJ23" s="109">
        <v>0.54629795940000003</v>
      </c>
      <c r="AK23" s="109">
        <v>181.48124922</v>
      </c>
      <c r="AL23" s="109">
        <v>9.8292843314000002</v>
      </c>
      <c r="AM23" s="109">
        <v>8.2018487913999998</v>
      </c>
      <c r="AN23" s="109">
        <v>7.0523078000000003E-2</v>
      </c>
      <c r="AP23" s="109" t="s">
        <v>22</v>
      </c>
      <c r="AQ23" s="109">
        <v>0</v>
      </c>
      <c r="AR23" s="109">
        <v>0</v>
      </c>
      <c r="AS23" s="109">
        <v>15.5734214012171</v>
      </c>
      <c r="AT23" s="109">
        <v>19.863113156804701</v>
      </c>
      <c r="AU23" s="109">
        <v>19.863113156804701</v>
      </c>
      <c r="AV23" s="109">
        <v>9.7469672148180295E-2</v>
      </c>
      <c r="AW23" s="109">
        <v>0</v>
      </c>
      <c r="AX23" s="109">
        <v>5.9388658322172398E-7</v>
      </c>
      <c r="AY23" s="109">
        <v>8.54577621984489E-7</v>
      </c>
      <c r="AZ23" s="109">
        <v>157.227555647157</v>
      </c>
      <c r="BA23" s="109">
        <v>0.128581506398389</v>
      </c>
      <c r="BB23" s="109">
        <v>2.7300648029530001</v>
      </c>
      <c r="BC23" s="109">
        <v>1.52509686557868E-6</v>
      </c>
      <c r="BD23" s="109">
        <v>4.8293236770890103E-6</v>
      </c>
      <c r="BE23" s="109">
        <v>0</v>
      </c>
      <c r="BF23" s="109">
        <v>47044.452787184098</v>
      </c>
      <c r="BG23" s="109">
        <v>8.2716066204773106E-2</v>
      </c>
      <c r="BH23" s="109">
        <v>0</v>
      </c>
      <c r="BI23" s="109">
        <v>0</v>
      </c>
      <c r="BJ23" s="109">
        <v>5.4649439706344297E-5</v>
      </c>
      <c r="BK23" s="109">
        <v>0.17352699770305999</v>
      </c>
      <c r="BL23" s="109">
        <v>0.138288096798797</v>
      </c>
      <c r="BM23" s="109">
        <v>4.33083264080645E-2</v>
      </c>
      <c r="BN23" s="109">
        <v>12541.6197168163</v>
      </c>
      <c r="BO23" s="109">
        <v>7.6655406164686302E-2</v>
      </c>
      <c r="BP23" s="109">
        <v>7.7715419555175904</v>
      </c>
      <c r="BQ23" s="109">
        <v>7696.9276356009204</v>
      </c>
      <c r="BR23" s="109">
        <v>7.9422911543647698</v>
      </c>
      <c r="BS23" s="109">
        <v>9.8292690148580508</v>
      </c>
      <c r="BT23" s="109">
        <v>0</v>
      </c>
      <c r="BU23" s="109">
        <v>0</v>
      </c>
      <c r="BV23" s="109">
        <v>138.90923469913099</v>
      </c>
      <c r="BW23" s="109">
        <v>138.90923469913099</v>
      </c>
      <c r="BX23" s="109">
        <v>8.2018366446080293</v>
      </c>
      <c r="BY23" s="109">
        <v>2.3746074090731199E-9</v>
      </c>
      <c r="BZ23" s="109">
        <v>7.8795230542833094E-9</v>
      </c>
      <c r="CA23" s="109">
        <v>0</v>
      </c>
      <c r="CB23" s="109">
        <v>2.7237501639413799</v>
      </c>
      <c r="CC23" s="109">
        <v>0</v>
      </c>
      <c r="CD23" s="109">
        <v>0</v>
      </c>
      <c r="CE23" s="109">
        <v>0</v>
      </c>
      <c r="CF23" s="109">
        <v>1.73488759183628E-6</v>
      </c>
      <c r="CG23" s="109">
        <v>4.9371848079498598E-6</v>
      </c>
      <c r="CH23" s="109">
        <v>5.7284787557113395E-7</v>
      </c>
      <c r="CI23" s="109">
        <v>1.16293920203707E-6</v>
      </c>
      <c r="CJ23" s="109">
        <v>14.049512853195701</v>
      </c>
      <c r="CK23" s="109">
        <v>0.44556329213802698</v>
      </c>
      <c r="CL23" s="109">
        <v>0</v>
      </c>
      <c r="CM23" s="109">
        <v>0</v>
      </c>
      <c r="CN23" s="109">
        <v>1.2134063063212001E-6</v>
      </c>
      <c r="CO23" s="109">
        <v>1.74610801545439E-6</v>
      </c>
      <c r="CP23" s="109">
        <v>23752.113474539299</v>
      </c>
      <c r="CQ23" s="109">
        <v>7913.7412445003001</v>
      </c>
      <c r="CR23" s="109">
        <v>879.30503105276205</v>
      </c>
      <c r="CS23" s="109">
        <v>8793.0462755530607</v>
      </c>
      <c r="CT23" s="109">
        <v>0</v>
      </c>
      <c r="CU23" s="109">
        <v>19.3035817492981</v>
      </c>
      <c r="CV23" s="109">
        <v>0</v>
      </c>
      <c r="CW23" s="109">
        <v>0</v>
      </c>
      <c r="CX23" s="109">
        <v>0</v>
      </c>
      <c r="CY23" s="109">
        <v>0.54629613804152499</v>
      </c>
      <c r="CZ23" s="109">
        <v>0.91809973507057696</v>
      </c>
      <c r="DA23" s="109">
        <v>9203.5926471544408</v>
      </c>
      <c r="DB23" s="109">
        <v>1.2386928297315301</v>
      </c>
      <c r="DC23" s="109">
        <v>3.2458411798034499</v>
      </c>
      <c r="DD23" s="109">
        <v>7.8450491478584796</v>
      </c>
      <c r="DE23" s="109">
        <v>1.83509619471221</v>
      </c>
      <c r="DF23" s="109">
        <v>0.46889161968066001</v>
      </c>
      <c r="DG23" s="109">
        <v>5.3969146315249896E-10</v>
      </c>
      <c r="DH23" s="109">
        <v>0.43205170211147698</v>
      </c>
      <c r="DI23" s="109">
        <v>123.020853528751</v>
      </c>
      <c r="DJ23" s="109">
        <v>123.016087488748</v>
      </c>
      <c r="DK23" s="109">
        <v>4.766040002866E-3</v>
      </c>
      <c r="DL23" s="109">
        <v>0</v>
      </c>
      <c r="DM23" s="109">
        <v>0</v>
      </c>
      <c r="DN23" s="109">
        <v>8.8791118857785403</v>
      </c>
      <c r="DO23" s="109">
        <v>0</v>
      </c>
      <c r="DP23" s="109">
        <v>21.185635945148899</v>
      </c>
      <c r="DQ23" s="109">
        <v>5.2415033953383201</v>
      </c>
      <c r="DR23" s="109">
        <v>2.8328635219938501</v>
      </c>
      <c r="DS23" s="109">
        <v>52.946900515220101</v>
      </c>
      <c r="DT23" s="109">
        <v>7.8260533226920503E-2</v>
      </c>
      <c r="DU23" s="109">
        <v>6181.6512335544003</v>
      </c>
      <c r="DV23" s="109">
        <v>2.8673404974729499</v>
      </c>
      <c r="DW23" s="109">
        <v>13.0790093188269</v>
      </c>
      <c r="DX23" s="109">
        <v>0</v>
      </c>
      <c r="DY23" s="109">
        <v>53.607459383300998</v>
      </c>
      <c r="DZ23" s="109">
        <v>5247.59083539721</v>
      </c>
      <c r="EA23" s="109">
        <v>7.0522264439723301E-2</v>
      </c>
      <c r="EB23" s="109">
        <v>0</v>
      </c>
      <c r="EC23" s="109">
        <v>0</v>
      </c>
      <c r="ED23" s="109">
        <v>94.009042278527303</v>
      </c>
      <c r="EE23" s="109">
        <v>98.661684741533307</v>
      </c>
      <c r="EF23" s="109">
        <v>0</v>
      </c>
      <c r="EG23" s="109">
        <v>213.36105717415299</v>
      </c>
      <c r="EH23" s="109">
        <v>16055.0552014197</v>
      </c>
      <c r="EI23" s="109">
        <v>181.481034075075</v>
      </c>
      <c r="EJ23" s="109">
        <v>45.878285770939698</v>
      </c>
      <c r="EL23" s="45">
        <f t="shared" si="0"/>
        <v>-1.0914992695003204E-6</v>
      </c>
      <c r="EM23" s="45">
        <f t="shared" si="1"/>
        <v>0</v>
      </c>
      <c r="EN23" s="45">
        <f t="shared" si="2"/>
        <v>-8.2393982045749847E-7</v>
      </c>
      <c r="EO23" s="45">
        <f t="shared" si="3"/>
        <v>7.0033997078294385E-5</v>
      </c>
      <c r="EP23" s="45">
        <f t="shared" si="4"/>
        <v>7.003646668210147E-5</v>
      </c>
      <c r="EQ23" s="45">
        <f t="shared" si="5"/>
        <v>-7.7969870044688598E-7</v>
      </c>
      <c r="ER23" s="45">
        <f t="shared" si="6"/>
        <v>-2.2027020125042186E-6</v>
      </c>
      <c r="ES23" s="45">
        <f t="shared" si="7"/>
        <v>-1.5610416480007861E-6</v>
      </c>
      <c r="ET23" s="45">
        <f t="shared" si="8"/>
        <v>8.206435348060919E-7</v>
      </c>
      <c r="EU23" s="45">
        <f t="shared" si="9"/>
        <v>-2.9751174734859479E-5</v>
      </c>
      <c r="EV23" s="45">
        <f t="shared" si="10"/>
        <v>-2.6971207273515762E-6</v>
      </c>
      <c r="EW23" s="45">
        <f t="shared" si="11"/>
        <v>-3.2418523978311836E-7</v>
      </c>
      <c r="EX23" s="45">
        <f t="shared" si="12"/>
        <v>-2.8366428983092415E-5</v>
      </c>
      <c r="EY23" s="45">
        <f t="shared" si="13"/>
        <v>0</v>
      </c>
      <c r="EZ23" s="45">
        <f t="shared" si="14"/>
        <v>3.4484269666459685E-5</v>
      </c>
      <c r="FA23" s="45">
        <f t="shared" si="15"/>
        <v>-2.9331167236731533E-6</v>
      </c>
      <c r="FB23" s="45">
        <f t="shared" si="16"/>
        <v>0</v>
      </c>
      <c r="FC23" s="45">
        <f t="shared" si="17"/>
        <v>2.8831996560420949E-5</v>
      </c>
      <c r="FD23" s="45">
        <f t="shared" si="18"/>
        <v>-3.6691345694444192E-5</v>
      </c>
      <c r="FE23" s="45">
        <f t="shared" si="19"/>
        <v>-1.8535872888819612E-6</v>
      </c>
      <c r="FF23" s="45">
        <f t="shared" si="20"/>
        <v>-3.1690596054632677E-5</v>
      </c>
      <c r="FG23" s="45">
        <f t="shared" si="21"/>
        <v>-3.8921955617333341E-5</v>
      </c>
      <c r="FH23" s="45">
        <f t="shared" si="22"/>
        <v>9.089681459712653E-6</v>
      </c>
      <c r="FI23" s="45">
        <f t="shared" si="23"/>
        <v>1.3965186593162816E-5</v>
      </c>
      <c r="FJ23" s="45">
        <f t="shared" si="24"/>
        <v>6.7021555193884659E-7</v>
      </c>
      <c r="FK23" s="45">
        <f t="shared" si="25"/>
        <v>1.2515365038382168E-6</v>
      </c>
      <c r="FL23" s="45">
        <f t="shared" si="26"/>
        <v>-5.9627250390470561E-5</v>
      </c>
      <c r="FM23" s="45">
        <f t="shared" si="27"/>
        <v>-7.8977509295319955E-4</v>
      </c>
      <c r="FN23" s="45">
        <f t="shared" si="28"/>
        <v>-4.0059206818981361E-6</v>
      </c>
      <c r="FO23" s="45">
        <f t="shared" si="29"/>
        <v>2.2416104254691685E-7</v>
      </c>
      <c r="FP23" s="45">
        <f t="shared" si="30"/>
        <v>2.6139030250857498E-5</v>
      </c>
      <c r="FQ23" s="45">
        <f t="shared" si="31"/>
        <v>0</v>
      </c>
      <c r="FR23" s="45">
        <f t="shared" si="32"/>
        <v>0</v>
      </c>
      <c r="FS23" s="45">
        <f t="shared" si="33"/>
        <v>0</v>
      </c>
      <c r="FT23" s="45">
        <f t="shared" si="34"/>
        <v>-3.3340019740157772E-6</v>
      </c>
      <c r="FU23" s="45">
        <f t="shared" si="35"/>
        <v>-1.1854939610473423E-6</v>
      </c>
      <c r="FV23" s="45">
        <f t="shared" si="36"/>
        <v>-1.5582560675844921E-6</v>
      </c>
      <c r="FW23" s="45">
        <f t="shared" si="37"/>
        <v>-1.4809821882130161E-6</v>
      </c>
      <c r="FX23" s="45">
        <f t="shared" si="38"/>
        <v>-1.1536085771842214E-5</v>
      </c>
    </row>
    <row r="24" spans="1:180" x14ac:dyDescent="0.25">
      <c r="A24" s="22" t="s">
        <v>23</v>
      </c>
      <c r="EL24" s="45">
        <f t="shared" si="0"/>
        <v>0</v>
      </c>
      <c r="EM24" s="45">
        <f t="shared" si="1"/>
        <v>0</v>
      </c>
      <c r="EN24" s="45">
        <f t="shared" si="2"/>
        <v>0</v>
      </c>
      <c r="EO24" s="45">
        <f t="shared" si="3"/>
        <v>0</v>
      </c>
      <c r="EP24" s="45">
        <f t="shared" si="4"/>
        <v>0</v>
      </c>
      <c r="EQ24" s="45">
        <f t="shared" si="5"/>
        <v>0</v>
      </c>
      <c r="ER24" s="45">
        <f t="shared" si="6"/>
        <v>0</v>
      </c>
      <c r="ES24" s="45">
        <f t="shared" si="7"/>
        <v>0</v>
      </c>
      <c r="ET24" s="45">
        <f t="shared" si="8"/>
        <v>0</v>
      </c>
      <c r="EU24" s="45">
        <f t="shared" si="9"/>
        <v>0</v>
      </c>
      <c r="EV24" s="45">
        <f t="shared" si="10"/>
        <v>0</v>
      </c>
      <c r="EW24" s="45">
        <f t="shared" si="11"/>
        <v>0</v>
      </c>
      <c r="EX24" s="45">
        <f t="shared" si="12"/>
        <v>0</v>
      </c>
      <c r="EY24" s="45">
        <f t="shared" si="13"/>
        <v>0</v>
      </c>
      <c r="EZ24" s="45">
        <f t="shared" si="14"/>
        <v>0</v>
      </c>
      <c r="FA24" s="45">
        <f t="shared" si="15"/>
        <v>0</v>
      </c>
      <c r="FB24" s="45">
        <f t="shared" si="16"/>
        <v>0</v>
      </c>
      <c r="FC24" s="45">
        <f t="shared" si="17"/>
        <v>0</v>
      </c>
      <c r="FD24" s="45">
        <f t="shared" si="18"/>
        <v>0</v>
      </c>
      <c r="FE24" s="45">
        <f t="shared" si="19"/>
        <v>0</v>
      </c>
      <c r="FF24" s="45">
        <f t="shared" si="20"/>
        <v>0</v>
      </c>
      <c r="FG24" s="45">
        <f t="shared" si="21"/>
        <v>0</v>
      </c>
      <c r="FH24" s="45">
        <f t="shared" si="22"/>
        <v>0</v>
      </c>
      <c r="FI24" s="45">
        <f t="shared" si="23"/>
        <v>0</v>
      </c>
      <c r="FJ24" s="45">
        <f t="shared" si="24"/>
        <v>0</v>
      </c>
      <c r="FK24" s="45">
        <f t="shared" si="25"/>
        <v>0</v>
      </c>
      <c r="FL24" s="45">
        <f t="shared" si="26"/>
        <v>0</v>
      </c>
      <c r="FM24" s="45">
        <f t="shared" si="27"/>
        <v>0</v>
      </c>
      <c r="FN24" s="45">
        <f t="shared" si="28"/>
        <v>0</v>
      </c>
      <c r="FO24" s="45">
        <f t="shared" si="29"/>
        <v>0</v>
      </c>
      <c r="FP24" s="45">
        <f t="shared" si="30"/>
        <v>0</v>
      </c>
      <c r="FQ24" s="45">
        <f t="shared" si="31"/>
        <v>0</v>
      </c>
      <c r="FR24" s="45">
        <f t="shared" si="32"/>
        <v>0</v>
      </c>
      <c r="FS24" s="45">
        <f t="shared" si="33"/>
        <v>0</v>
      </c>
      <c r="FT24" s="45">
        <f t="shared" si="34"/>
        <v>0</v>
      </c>
      <c r="FU24" s="45">
        <f t="shared" si="35"/>
        <v>0</v>
      </c>
      <c r="FV24" s="45">
        <f t="shared" si="36"/>
        <v>0</v>
      </c>
      <c r="FW24" s="45">
        <f t="shared" si="37"/>
        <v>0</v>
      </c>
      <c r="FX24" s="45">
        <f t="shared" si="38"/>
        <v>0</v>
      </c>
    </row>
    <row r="25" spans="1:180" x14ac:dyDescent="0.25">
      <c r="A25" s="22" t="s">
        <v>24</v>
      </c>
      <c r="B25" s="109">
        <v>2290.8858371000001</v>
      </c>
      <c r="C25" s="109">
        <v>8.1531119999999995E-4</v>
      </c>
      <c r="D25" s="109">
        <v>1618.0045196999999</v>
      </c>
      <c r="E25" s="109">
        <v>24.136160038</v>
      </c>
      <c r="F25" s="109">
        <v>24.107980194</v>
      </c>
      <c r="G25" s="109">
        <v>162.24793070000001</v>
      </c>
      <c r="H25" s="109">
        <v>9333.7822811000005</v>
      </c>
      <c r="I25" s="109">
        <v>3.9427582954</v>
      </c>
      <c r="J25" s="109">
        <v>2.9300351462999998</v>
      </c>
      <c r="K25" s="109">
        <v>8.1698584999999993E-6</v>
      </c>
      <c r="L25" s="109">
        <v>96.552095488999996</v>
      </c>
      <c r="M25" s="109">
        <v>0.49869126029999999</v>
      </c>
      <c r="N25" s="109">
        <v>3.7573000000000001E-5</v>
      </c>
      <c r="P25" s="109">
        <v>1.55811175E-2</v>
      </c>
      <c r="Q25" s="109">
        <v>3.2312770000000001E-4</v>
      </c>
      <c r="R25" s="109">
        <v>2.3283806E-9</v>
      </c>
      <c r="S25" s="109">
        <v>1.44392367E-2</v>
      </c>
      <c r="T25" s="109">
        <v>2.4222287200000001E-2</v>
      </c>
      <c r="U25" s="109">
        <v>36.996220907000001</v>
      </c>
      <c r="V25" s="109">
        <v>6.0881154999999994E-8</v>
      </c>
      <c r="W25" s="109">
        <v>3.94516E-5</v>
      </c>
      <c r="X25" s="109">
        <v>9.7900825000000001E-6</v>
      </c>
      <c r="Y25" s="109">
        <v>3.1610087699999997E-2</v>
      </c>
      <c r="Z25" s="109">
        <v>2.5837898116</v>
      </c>
      <c r="AA25" s="109">
        <v>9.9141531899999996E-2</v>
      </c>
      <c r="AB25" s="109">
        <v>1.6693200000000001E-5</v>
      </c>
      <c r="AC25" s="109">
        <v>1.4751637E-2</v>
      </c>
      <c r="AD25" s="109">
        <v>67.861485427999995</v>
      </c>
      <c r="AE25" s="109">
        <v>2.5842881500000001E-2</v>
      </c>
      <c r="AF25" s="109">
        <v>8.1574028999999992E-3</v>
      </c>
      <c r="AG25" s="109">
        <v>6.2394899999999994E-5</v>
      </c>
      <c r="AH25" s="109">
        <v>1.4114826999999999E-7</v>
      </c>
      <c r="AI25" s="109">
        <v>1.4894375999999999E-7</v>
      </c>
      <c r="AJ25" s="109">
        <v>9.8611140700000002E-2</v>
      </c>
      <c r="AK25" s="109">
        <v>41.624154718</v>
      </c>
      <c r="AL25" s="109">
        <v>9.9656268471999994</v>
      </c>
      <c r="AM25" s="109">
        <v>1.6693032541999999</v>
      </c>
      <c r="AN25" s="109">
        <v>1.32658481E-2</v>
      </c>
      <c r="AP25" s="109" t="s">
        <v>24</v>
      </c>
      <c r="AQ25" s="109">
        <v>0</v>
      </c>
      <c r="AR25" s="109">
        <v>0</v>
      </c>
      <c r="AS25" s="109">
        <v>2.9300339894485199</v>
      </c>
      <c r="AT25" s="109">
        <v>3.9427480773617201</v>
      </c>
      <c r="AU25" s="109">
        <v>3.9427480773617201</v>
      </c>
      <c r="AV25" s="109">
        <v>1.9560033066419701E-2</v>
      </c>
      <c r="AW25" s="109">
        <v>0</v>
      </c>
      <c r="AX25" s="109">
        <v>3.3495086448739799E-6</v>
      </c>
      <c r="AY25" s="109">
        <v>4.8203402834041499E-6</v>
      </c>
      <c r="AZ25" s="109">
        <v>96.551631939635101</v>
      </c>
      <c r="BA25" s="109">
        <v>2.42221956608819E-2</v>
      </c>
      <c r="BB25" s="109">
        <v>0.49868826298517299</v>
      </c>
      <c r="BC25" s="109">
        <v>9.0183523757557605E-6</v>
      </c>
      <c r="BD25" s="109">
        <v>2.8556098260002002E-5</v>
      </c>
      <c r="BE25" s="109">
        <v>0</v>
      </c>
      <c r="BF25" s="109">
        <v>10287.853377129901</v>
      </c>
      <c r="BG25" s="109">
        <v>1.55812934443233E-2</v>
      </c>
      <c r="BH25" s="109">
        <v>6.7521839536588396E-10</v>
      </c>
      <c r="BI25" s="109">
        <v>1.6531402084470001E-9</v>
      </c>
      <c r="BJ25" s="109">
        <v>3.2312531371440201E-4</v>
      </c>
      <c r="BK25" s="109">
        <v>3.1609887390710703E-2</v>
      </c>
      <c r="BL25" s="109">
        <v>2.58417730751417E-2</v>
      </c>
      <c r="BM25" s="109">
        <v>8.1573902112027797E-3</v>
      </c>
      <c r="BN25" s="109">
        <v>2290.8829085092898</v>
      </c>
      <c r="BO25" s="109">
        <v>1.44391914080298E-2</v>
      </c>
      <c r="BP25" s="109">
        <v>10.509976129982901</v>
      </c>
      <c r="BQ25" s="109">
        <v>1909.59615723089</v>
      </c>
      <c r="BR25" s="109">
        <v>19.070420191507299</v>
      </c>
      <c r="BS25" s="109">
        <v>9.9656063914140898</v>
      </c>
      <c r="BT25" s="109">
        <v>0</v>
      </c>
      <c r="BU25" s="109">
        <v>0</v>
      </c>
      <c r="BV25" s="109">
        <v>36.996163555887698</v>
      </c>
      <c r="BW25" s="109">
        <v>36.996163555887698</v>
      </c>
      <c r="BX25" s="109">
        <v>1.66929991037467</v>
      </c>
      <c r="BY25" s="109">
        <v>1.3395014071132099E-8</v>
      </c>
      <c r="BZ25" s="109">
        <v>4.4445212648136701E-8</v>
      </c>
      <c r="CA25" s="109">
        <v>0</v>
      </c>
      <c r="CB25" s="109">
        <v>1.21304879773608</v>
      </c>
      <c r="CC25" s="109">
        <v>0</v>
      </c>
      <c r="CD25" s="109">
        <v>0</v>
      </c>
      <c r="CE25" s="109">
        <v>0</v>
      </c>
      <c r="CF25" s="109">
        <v>1.0256942079068699E-5</v>
      </c>
      <c r="CG25" s="109">
        <v>2.91941753887024E-5</v>
      </c>
      <c r="CH25" s="109">
        <v>3.2306673941919198E-6</v>
      </c>
      <c r="CI25" s="109">
        <v>6.55947243395779E-6</v>
      </c>
      <c r="CJ25" s="109">
        <v>2.5838032554811101</v>
      </c>
      <c r="CK25" s="109">
        <v>9.9142190934017702E-2</v>
      </c>
      <c r="CL25" s="109">
        <v>8.1533138224287199E-4</v>
      </c>
      <c r="CM25" s="109">
        <v>0</v>
      </c>
      <c r="CN25" s="109">
        <v>6.8428194910630104E-6</v>
      </c>
      <c r="CO25" s="109">
        <v>9.8477554192364206E-6</v>
      </c>
      <c r="CP25" s="109">
        <v>11243.4135213875</v>
      </c>
      <c r="CQ25" s="109">
        <v>1456.20264007892</v>
      </c>
      <c r="CR25" s="109">
        <v>161.80045859113599</v>
      </c>
      <c r="CS25" s="109">
        <v>1618.0030986700599</v>
      </c>
      <c r="CT25" s="109">
        <v>0</v>
      </c>
      <c r="CU25" s="109">
        <v>34.445675388146903</v>
      </c>
      <c r="CV25" s="109">
        <v>6.2394825752189404E-5</v>
      </c>
      <c r="CW25" s="109">
        <v>1.4114473233133199E-7</v>
      </c>
      <c r="CX25" s="109">
        <v>1.4893029315960899E-7</v>
      </c>
      <c r="CY25" s="109">
        <v>9.8607694976878907E-2</v>
      </c>
      <c r="CZ25" s="109">
        <v>0.16293948506644099</v>
      </c>
      <c r="DA25" s="109">
        <v>6314.3513690652799</v>
      </c>
      <c r="DB25" s="109">
        <v>0.219835889801969</v>
      </c>
      <c r="DC25" s="109">
        <v>0.57605153248785901</v>
      </c>
      <c r="DD25" s="109">
        <v>1.3922954961777301</v>
      </c>
      <c r="DE25" s="109">
        <v>0.32568326834107703</v>
      </c>
      <c r="DF25" s="109">
        <v>0.211657871878392</v>
      </c>
      <c r="DG25" s="109">
        <v>3.0441614444683302E-9</v>
      </c>
      <c r="DH25" s="109">
        <v>7.6677889625600099E-2</v>
      </c>
      <c r="DI25" s="109">
        <v>24.137792291142301</v>
      </c>
      <c r="DJ25" s="109">
        <v>24.1096123260856</v>
      </c>
      <c r="DK25" s="109">
        <v>2.8179965056741401E-2</v>
      </c>
      <c r="DL25" s="109">
        <v>0</v>
      </c>
      <c r="DM25" s="109">
        <v>0</v>
      </c>
      <c r="DN25" s="109">
        <v>3.0717885480910598</v>
      </c>
      <c r="DO25" s="109">
        <v>0</v>
      </c>
      <c r="DP25" s="109">
        <v>3.7917822933580299</v>
      </c>
      <c r="DQ25" s="109">
        <v>0.93022994108147605</v>
      </c>
      <c r="DR25" s="109">
        <v>0.50902244084723702</v>
      </c>
      <c r="DS25" s="109">
        <v>9.4764142887062803</v>
      </c>
      <c r="DT25" s="109">
        <v>1.4740024905921001E-2</v>
      </c>
      <c r="DU25" s="109">
        <v>2318.3323372343898</v>
      </c>
      <c r="DV25" s="109">
        <v>0.508880382171221</v>
      </c>
      <c r="DW25" s="109">
        <v>2.8563529984512499</v>
      </c>
      <c r="DX25" s="109">
        <v>0</v>
      </c>
      <c r="DY25" s="109">
        <v>162.24735777767</v>
      </c>
      <c r="DZ25" s="109">
        <v>3593.0596595850302</v>
      </c>
      <c r="EA25" s="109">
        <v>1.32660868197109E-2</v>
      </c>
      <c r="EB25" s="109">
        <v>0</v>
      </c>
      <c r="EC25" s="109">
        <v>0</v>
      </c>
      <c r="ED25" s="109">
        <v>118.88032519921801</v>
      </c>
      <c r="EE25" s="109">
        <v>67.8612749050193</v>
      </c>
      <c r="EF25" s="109">
        <v>0</v>
      </c>
      <c r="EG25" s="109">
        <v>359.266098188581</v>
      </c>
      <c r="EH25" s="109">
        <v>9333.7696152383505</v>
      </c>
      <c r="EI25" s="109">
        <v>41.623955758010297</v>
      </c>
      <c r="EJ25" s="109">
        <v>74.213620136940605</v>
      </c>
      <c r="EL25" s="45">
        <f t="shared" si="0"/>
        <v>-1.278366063859851E-6</v>
      </c>
      <c r="EM25" s="45">
        <f t="shared" si="1"/>
        <v>2.4754036093263026E-5</v>
      </c>
      <c r="EN25" s="45">
        <f t="shared" si="2"/>
        <v>-8.7826079763419031E-7</v>
      </c>
      <c r="EO25" s="45">
        <f t="shared" si="3"/>
        <v>6.7626877669477384E-5</v>
      </c>
      <c r="EP25" s="45">
        <f t="shared" si="4"/>
        <v>6.7700905362710412E-5</v>
      </c>
      <c r="EQ25" s="45">
        <f t="shared" si="5"/>
        <v>-3.5311533868945738E-6</v>
      </c>
      <c r="ER25" s="45">
        <f t="shared" si="6"/>
        <v>-1.3569913319778147E-6</v>
      </c>
      <c r="ES25" s="45">
        <f t="shared" si="7"/>
        <v>-2.591596419152145E-6</v>
      </c>
      <c r="ET25" s="45">
        <f t="shared" si="8"/>
        <v>-3.948251205809317E-7</v>
      </c>
      <c r="EU25" s="45">
        <f t="shared" si="9"/>
        <v>-1.1715896754734462E-6</v>
      </c>
      <c r="EV25" s="45">
        <f t="shared" si="10"/>
        <v>-4.8010285281441654E-6</v>
      </c>
      <c r="EW25" s="45">
        <f t="shared" si="11"/>
        <v>-6.0103616518149439E-6</v>
      </c>
      <c r="EX25" s="45">
        <f t="shared" si="12"/>
        <v>3.8608462400206463E-5</v>
      </c>
      <c r="EY25" s="45">
        <f t="shared" si="13"/>
        <v>0</v>
      </c>
      <c r="EZ25" s="45">
        <f t="shared" si="14"/>
        <v>1.129215046994798E-5</v>
      </c>
      <c r="FA25" s="45">
        <f t="shared" si="15"/>
        <v>-7.3849614192636368E-6</v>
      </c>
      <c r="FB25" s="45">
        <f t="shared" si="16"/>
        <v>-9.4469895153358745E-6</v>
      </c>
      <c r="FC25" s="45">
        <f t="shared" si="17"/>
        <v>-3.1367288410995762E-6</v>
      </c>
      <c r="FD25" s="45">
        <f t="shared" si="18"/>
        <v>-3.7791277655039175E-6</v>
      </c>
      <c r="FE25" s="45">
        <f t="shared" si="19"/>
        <v>-1.5501883948584144E-6</v>
      </c>
      <c r="FF25" s="45">
        <f t="shared" si="20"/>
        <v>5.3106149795200376E-5</v>
      </c>
      <c r="FG25" s="45">
        <f t="shared" si="21"/>
        <v>-1.2230992631532609E-5</v>
      </c>
      <c r="FH25" s="45">
        <f t="shared" si="22"/>
        <v>5.8557371410580197E-6</v>
      </c>
      <c r="FI25" s="45">
        <f t="shared" si="23"/>
        <v>-6.3368786317658926E-6</v>
      </c>
      <c r="FJ25" s="45">
        <f t="shared" si="24"/>
        <v>5.2031636047849074E-6</v>
      </c>
      <c r="FK25" s="45">
        <f t="shared" si="25"/>
        <v>6.6474060373621835E-6</v>
      </c>
      <c r="FL25" s="45">
        <f t="shared" si="26"/>
        <v>-1.5725503202319263E-4</v>
      </c>
      <c r="FM25" s="45">
        <f t="shared" si="27"/>
        <v>-7.8717325263624543E-4</v>
      </c>
      <c r="FN25" s="45">
        <f t="shared" si="28"/>
        <v>-3.1022453954049018E-6</v>
      </c>
      <c r="FO25" s="45">
        <f t="shared" si="29"/>
        <v>-4.2890915949174727E-5</v>
      </c>
      <c r="FP25" s="45">
        <f t="shared" si="30"/>
        <v>-1.5554947297671415E-6</v>
      </c>
      <c r="FQ25" s="45">
        <f t="shared" si="31"/>
        <v>-1.1899660163043002E-6</v>
      </c>
      <c r="FR25" s="45">
        <f t="shared" si="32"/>
        <v>-2.5063492935461462E-5</v>
      </c>
      <c r="FS25" s="45">
        <f t="shared" si="33"/>
        <v>-9.0415606474567487E-5</v>
      </c>
      <c r="FT25" s="45">
        <f t="shared" si="34"/>
        <v>-3.4942533841873287E-5</v>
      </c>
      <c r="FU25" s="45">
        <f t="shared" si="35"/>
        <v>-4.779916638570111E-6</v>
      </c>
      <c r="FV25" s="45">
        <f t="shared" si="36"/>
        <v>-2.0526341416583683E-6</v>
      </c>
      <c r="FW25" s="45">
        <f t="shared" si="37"/>
        <v>-2.0031263472031794E-6</v>
      </c>
      <c r="FX25" s="45">
        <f t="shared" si="38"/>
        <v>1.7995058370966799E-5</v>
      </c>
    </row>
    <row r="26" spans="1:180" x14ac:dyDescent="0.25">
      <c r="A26" s="22" t="s">
        <v>25</v>
      </c>
      <c r="B26" s="109">
        <v>684.55596489000004</v>
      </c>
      <c r="D26" s="109">
        <v>446.06426836000003</v>
      </c>
      <c r="E26" s="109">
        <v>9.8628149234000002</v>
      </c>
      <c r="F26" s="109">
        <v>9.8628149234000002</v>
      </c>
      <c r="G26" s="109">
        <v>0.30540613449999998</v>
      </c>
      <c r="H26" s="109">
        <v>1007.1929289</v>
      </c>
      <c r="I26" s="109">
        <v>0.50262671059999997</v>
      </c>
      <c r="J26" s="109">
        <v>0.47584751469999997</v>
      </c>
      <c r="L26" s="109">
        <v>1.4318488115000001</v>
      </c>
      <c r="M26" s="109">
        <v>0.1158012437</v>
      </c>
      <c r="P26" s="109">
        <v>2.3976627999999999E-3</v>
      </c>
      <c r="S26" s="109">
        <v>2.2226466000000002E-3</v>
      </c>
      <c r="T26" s="109">
        <v>3.7277505999999999E-3</v>
      </c>
      <c r="U26" s="109">
        <v>3.6810967745999998</v>
      </c>
      <c r="Y26" s="109">
        <v>7.1968083000000004E-3</v>
      </c>
      <c r="Z26" s="109">
        <v>0.53473120009999997</v>
      </c>
      <c r="AA26" s="109">
        <v>1.7486549699999999E-2</v>
      </c>
      <c r="AC26" s="109">
        <v>2.2751246000000001E-3</v>
      </c>
      <c r="AD26" s="109">
        <v>0.55206493489999997</v>
      </c>
      <c r="AE26" s="109">
        <v>4.4251704999999997E-3</v>
      </c>
      <c r="AF26" s="109">
        <v>1.2565778999999999E-3</v>
      </c>
      <c r="AJ26" s="109">
        <v>2.46211941E-2</v>
      </c>
      <c r="AK26" s="109">
        <v>0.33854688589999998</v>
      </c>
      <c r="AL26" s="109">
        <v>0.37223789540000002</v>
      </c>
      <c r="AM26" s="109">
        <v>1.5329275863</v>
      </c>
      <c r="AN26" s="109">
        <v>2.0824015E-3</v>
      </c>
      <c r="AP26" s="109" t="s">
        <v>25</v>
      </c>
      <c r="AQ26" s="109">
        <v>0</v>
      </c>
      <c r="AR26" s="109">
        <v>0</v>
      </c>
      <c r="AS26" s="109">
        <v>0.475848801139587</v>
      </c>
      <c r="AT26" s="109">
        <v>0.502627756091925</v>
      </c>
      <c r="AU26" s="109">
        <v>0.502627756091925</v>
      </c>
      <c r="AV26" s="109">
        <v>4.1393095535640598E-4</v>
      </c>
      <c r="AW26" s="109">
        <v>0</v>
      </c>
      <c r="AX26" s="109">
        <v>0</v>
      </c>
      <c r="AY26" s="109">
        <v>0</v>
      </c>
      <c r="AZ26" s="109">
        <v>1.43184059015773</v>
      </c>
      <c r="BA26" s="109">
        <v>3.7276159260225799E-3</v>
      </c>
      <c r="BB26" s="109">
        <v>0.11580264509194101</v>
      </c>
      <c r="BC26" s="109">
        <v>0</v>
      </c>
      <c r="BD26" s="109">
        <v>0</v>
      </c>
      <c r="BE26" s="109">
        <v>0</v>
      </c>
      <c r="BF26" s="109">
        <v>2595.6612956579502</v>
      </c>
      <c r="BG26" s="109">
        <v>2.3976119082493798E-3</v>
      </c>
      <c r="BH26" s="109">
        <v>0</v>
      </c>
      <c r="BI26" s="109">
        <v>0</v>
      </c>
      <c r="BJ26" s="109">
        <v>0</v>
      </c>
      <c r="BK26" s="109">
        <v>7.1965237237785204E-3</v>
      </c>
      <c r="BL26" s="109">
        <v>4.4248868853172096E-3</v>
      </c>
      <c r="BM26" s="109">
        <v>1.2566166010791601E-3</v>
      </c>
      <c r="BN26" s="109">
        <v>684.55544380032495</v>
      </c>
      <c r="BO26" s="109">
        <v>2.2225251219755598E-3</v>
      </c>
      <c r="BP26" s="109">
        <v>4.4399482806230302E-2</v>
      </c>
      <c r="BQ26" s="109">
        <v>420.166829430218</v>
      </c>
      <c r="BR26" s="109">
        <v>5.7398792591114203E-2</v>
      </c>
      <c r="BS26" s="109">
        <v>0.37223941788863202</v>
      </c>
      <c r="BT26" s="109">
        <v>0</v>
      </c>
      <c r="BU26" s="109">
        <v>0</v>
      </c>
      <c r="BV26" s="109">
        <v>3.6811095383907202</v>
      </c>
      <c r="BW26" s="109">
        <v>3.6811095383907202</v>
      </c>
      <c r="BX26" s="109">
        <v>1.53293909473453</v>
      </c>
      <c r="BY26" s="109">
        <v>0</v>
      </c>
      <c r="BZ26" s="109">
        <v>0</v>
      </c>
      <c r="CA26" s="109">
        <v>0</v>
      </c>
      <c r="CB26" s="109">
        <v>1.1716935678797599E-2</v>
      </c>
      <c r="CC26" s="109">
        <v>0</v>
      </c>
      <c r="CD26" s="109">
        <v>0</v>
      </c>
      <c r="CE26" s="109">
        <v>0</v>
      </c>
      <c r="CF26" s="109">
        <v>0</v>
      </c>
      <c r="CG26" s="109">
        <v>0</v>
      </c>
      <c r="CH26" s="109">
        <v>0</v>
      </c>
      <c r="CI26" s="109">
        <v>0</v>
      </c>
      <c r="CJ26" s="109">
        <v>0.53473248741747303</v>
      </c>
      <c r="CK26" s="109">
        <v>1.7486693596399799E-2</v>
      </c>
      <c r="CL26" s="109">
        <v>0</v>
      </c>
      <c r="CM26" s="109">
        <v>0</v>
      </c>
      <c r="CN26" s="109">
        <v>0</v>
      </c>
      <c r="CO26" s="109">
        <v>0</v>
      </c>
      <c r="CP26" s="109">
        <v>1427.36616434354</v>
      </c>
      <c r="CQ26" s="109">
        <v>401.45734271399903</v>
      </c>
      <c r="CR26" s="109">
        <v>44.6061847323313</v>
      </c>
      <c r="CS26" s="109">
        <v>446.06352744633</v>
      </c>
      <c r="CT26" s="109">
        <v>0</v>
      </c>
      <c r="CU26" s="109">
        <v>9.2104596388828897E-2</v>
      </c>
      <c r="CV26" s="109">
        <v>0</v>
      </c>
      <c r="CW26" s="109">
        <v>0</v>
      </c>
      <c r="CX26" s="109">
        <v>0</v>
      </c>
      <c r="CY26" s="109">
        <v>2.4619864321389798E-2</v>
      </c>
      <c r="CZ26" s="109">
        <v>2.7262228244514599E-2</v>
      </c>
      <c r="DA26" s="109">
        <v>635.64712702954796</v>
      </c>
      <c r="DB26" s="109">
        <v>3.6782055369081197E-2</v>
      </c>
      <c r="DC26" s="109">
        <v>9.6381887156423193E-2</v>
      </c>
      <c r="DD26" s="109">
        <v>0.232951772350733</v>
      </c>
      <c r="DE26" s="109">
        <v>5.4491836064308699E-2</v>
      </c>
      <c r="DF26" s="109">
        <v>0.36417768294228697</v>
      </c>
      <c r="DG26" s="109">
        <v>0</v>
      </c>
      <c r="DH26" s="109">
        <v>1.28293462193488E-2</v>
      </c>
      <c r="DI26" s="109">
        <v>9.8634116609952702</v>
      </c>
      <c r="DJ26" s="109">
        <v>9.8634116609952702</v>
      </c>
      <c r="DK26" s="109">
        <v>0</v>
      </c>
      <c r="DL26" s="109">
        <v>0</v>
      </c>
      <c r="DM26" s="109">
        <v>0</v>
      </c>
      <c r="DN26" s="109">
        <v>4.3431598050011901</v>
      </c>
      <c r="DO26" s="109">
        <v>0</v>
      </c>
      <c r="DP26" s="109">
        <v>0.71604009898752596</v>
      </c>
      <c r="DQ26" s="109">
        <v>0.15564313398038901</v>
      </c>
      <c r="DR26" s="109">
        <v>0.101198342234494</v>
      </c>
      <c r="DS26" s="109">
        <v>1.7895738621119099</v>
      </c>
      <c r="DT26" s="109">
        <v>2.2733197055749299E-3</v>
      </c>
      <c r="DU26" s="109">
        <v>353.54120080733202</v>
      </c>
      <c r="DV26" s="109">
        <v>8.51429773419973E-2</v>
      </c>
      <c r="DW26" s="109">
        <v>1.8477766329910601</v>
      </c>
      <c r="DX26" s="109">
        <v>0</v>
      </c>
      <c r="DY26" s="109">
        <v>0.30540482181693801</v>
      </c>
      <c r="DZ26" s="109">
        <v>421.72324279626298</v>
      </c>
      <c r="EA26" s="109">
        <v>2.0822504164282802E-3</v>
      </c>
      <c r="EB26" s="109">
        <v>0</v>
      </c>
      <c r="EC26" s="109">
        <v>0</v>
      </c>
      <c r="ED26" s="109">
        <v>3.44975141292415</v>
      </c>
      <c r="EE26" s="109">
        <v>0.55206322341536096</v>
      </c>
      <c r="EF26" s="109">
        <v>0</v>
      </c>
      <c r="EG26" s="109">
        <v>15.285953041869099</v>
      </c>
      <c r="EH26" s="109">
        <v>1007.19236318942</v>
      </c>
      <c r="EI26" s="109">
        <v>0.33854797383367102</v>
      </c>
      <c r="EJ26" s="109">
        <v>0.76711816611936801</v>
      </c>
      <c r="EL26" s="45">
        <f t="shared" si="0"/>
        <v>-7.6120828948339208E-7</v>
      </c>
      <c r="EM26" s="45">
        <f t="shared" si="1"/>
        <v>0</v>
      </c>
      <c r="EN26" s="45">
        <f t="shared" si="2"/>
        <v>-1.6610020631174388E-6</v>
      </c>
      <c r="EO26" s="45">
        <f t="shared" si="3"/>
        <v>6.0503781111640382E-5</v>
      </c>
      <c r="EP26" s="45">
        <f t="shared" si="4"/>
        <v>6.0503781111640382E-5</v>
      </c>
      <c r="EQ26" s="45">
        <f t="shared" si="5"/>
        <v>-4.2981555171460032E-6</v>
      </c>
      <c r="ER26" s="45">
        <f t="shared" si="6"/>
        <v>-5.61670523819736E-7</v>
      </c>
      <c r="ES26" s="45">
        <f t="shared" si="7"/>
        <v>2.0800564374812579E-6</v>
      </c>
      <c r="ET26" s="45">
        <f t="shared" si="8"/>
        <v>2.7034702237201386E-6</v>
      </c>
      <c r="EU26" s="45">
        <f t="shared" si="9"/>
        <v>0</v>
      </c>
      <c r="EV26" s="45">
        <f t="shared" si="10"/>
        <v>-5.7417670106269401E-6</v>
      </c>
      <c r="EW26" s="45">
        <f t="shared" si="11"/>
        <v>1.21017002601115E-5</v>
      </c>
      <c r="EX26" s="45">
        <f t="shared" si="12"/>
        <v>0</v>
      </c>
      <c r="EY26" s="45">
        <f t="shared" si="13"/>
        <v>0</v>
      </c>
      <c r="EZ26" s="45">
        <f t="shared" si="14"/>
        <v>-2.1225566255646188E-5</v>
      </c>
      <c r="FA26" s="45">
        <f t="shared" si="15"/>
        <v>0</v>
      </c>
      <c r="FB26" s="45">
        <f t="shared" si="16"/>
        <v>0</v>
      </c>
      <c r="FC26" s="45">
        <f t="shared" si="17"/>
        <v>-5.4654673595166145E-5</v>
      </c>
      <c r="FD26" s="45">
        <f t="shared" si="18"/>
        <v>-3.6127410835917805E-5</v>
      </c>
      <c r="FE26" s="45">
        <f t="shared" si="19"/>
        <v>3.4673879829568549E-6</v>
      </c>
      <c r="FF26" s="45">
        <f t="shared" si="20"/>
        <v>0</v>
      </c>
      <c r="FG26" s="45">
        <f t="shared" si="21"/>
        <v>0</v>
      </c>
      <c r="FH26" s="45">
        <f t="shared" si="22"/>
        <v>0</v>
      </c>
      <c r="FI26" s="45">
        <f t="shared" si="23"/>
        <v>-3.9542003846337564E-5</v>
      </c>
      <c r="FJ26" s="45">
        <f t="shared" si="24"/>
        <v>2.4074104387841573E-6</v>
      </c>
      <c r="FK26" s="45">
        <f t="shared" si="25"/>
        <v>8.2289761140928914E-6</v>
      </c>
      <c r="FL26" s="45">
        <f t="shared" si="26"/>
        <v>0</v>
      </c>
      <c r="FM26" s="45">
        <f t="shared" si="27"/>
        <v>-7.9331673749659588E-4</v>
      </c>
      <c r="FN26" s="45">
        <f t="shared" si="28"/>
        <v>-3.1001509619895635E-6</v>
      </c>
      <c r="FO26" s="45">
        <f t="shared" si="29"/>
        <v>-6.4091244120455574E-5</v>
      </c>
      <c r="FP26" s="45">
        <f t="shared" si="30"/>
        <v>3.0798790238287946E-5</v>
      </c>
      <c r="FQ26" s="45">
        <f t="shared" si="31"/>
        <v>0</v>
      </c>
      <c r="FR26" s="45">
        <f t="shared" si="32"/>
        <v>0</v>
      </c>
      <c r="FS26" s="45">
        <f t="shared" si="33"/>
        <v>0</v>
      </c>
      <c r="FT26" s="45">
        <f t="shared" si="34"/>
        <v>-5.4009509238299712E-5</v>
      </c>
      <c r="FU26" s="45">
        <f t="shared" si="35"/>
        <v>3.2135391473116421E-6</v>
      </c>
      <c r="FV26" s="45">
        <f t="shared" si="36"/>
        <v>4.0900957447218964E-6</v>
      </c>
      <c r="FW26" s="45">
        <f t="shared" si="37"/>
        <v>7.5074873939702466E-6</v>
      </c>
      <c r="FX26" s="45">
        <f t="shared" si="38"/>
        <v>-7.2552565737078447E-5</v>
      </c>
    </row>
    <row r="27" spans="1:180" x14ac:dyDescent="0.25">
      <c r="A27" s="22" t="s">
        <v>26</v>
      </c>
      <c r="B27" s="109">
        <v>3753.4608558</v>
      </c>
      <c r="C27" s="109">
        <v>1.5550609999999999E-2</v>
      </c>
      <c r="D27" s="109">
        <v>2566.1340154</v>
      </c>
      <c r="E27" s="109">
        <v>91.535648906999995</v>
      </c>
      <c r="F27" s="109">
        <v>91.360130807000004</v>
      </c>
      <c r="G27" s="109">
        <v>136.6967989</v>
      </c>
      <c r="H27" s="109">
        <v>32075.064617</v>
      </c>
      <c r="I27" s="109">
        <v>6.0562421215000004</v>
      </c>
      <c r="J27" s="109">
        <v>3.7502310658</v>
      </c>
      <c r="K27" s="109">
        <v>3.9935699999999998E-5</v>
      </c>
      <c r="L27" s="109">
        <v>384.46017417000002</v>
      </c>
      <c r="M27" s="109">
        <v>0.53653590699999998</v>
      </c>
      <c r="N27" s="109">
        <v>2.340249E-4</v>
      </c>
      <c r="P27" s="109">
        <v>1.92158487E-2</v>
      </c>
      <c r="Q27" s="109">
        <v>2.0126146E-3</v>
      </c>
      <c r="R27" s="109">
        <v>4.4409734E-8</v>
      </c>
      <c r="S27" s="109">
        <v>1.78059351E-2</v>
      </c>
      <c r="T27" s="109">
        <v>2.9871953900000001E-2</v>
      </c>
      <c r="U27" s="109">
        <v>154.98871466</v>
      </c>
      <c r="V27" s="109">
        <v>2.9759763999999998E-7</v>
      </c>
      <c r="W27" s="109">
        <v>2.457262E-4</v>
      </c>
      <c r="X27" s="109">
        <v>4.7855600000000003E-5</v>
      </c>
      <c r="Y27" s="109">
        <v>3.3452581299999999E-2</v>
      </c>
      <c r="Z27" s="109">
        <v>2.8646243796999999</v>
      </c>
      <c r="AA27" s="109">
        <v>0.21669901890000001</v>
      </c>
      <c r="AB27" s="109">
        <v>8.1599400000000003E-5</v>
      </c>
      <c r="AC27" s="109">
        <v>1.8180764299999999E-2</v>
      </c>
      <c r="AD27" s="109">
        <v>222.64752351000001</v>
      </c>
      <c r="AE27" s="109">
        <v>3.0808120299999998E-2</v>
      </c>
      <c r="AF27" s="109">
        <v>1.0057272500000001E-2</v>
      </c>
      <c r="AG27" s="109">
        <v>1.1900726999999999E-3</v>
      </c>
      <c r="AH27" s="109">
        <v>2.6921534000000002E-6</v>
      </c>
      <c r="AI27" s="109">
        <v>2.8408380000000002E-6</v>
      </c>
      <c r="AJ27" s="109">
        <v>0.10046396840000001</v>
      </c>
      <c r="AK27" s="109">
        <v>367.33291262</v>
      </c>
      <c r="AL27" s="109">
        <v>29.12120882</v>
      </c>
      <c r="AM27" s="109">
        <v>16.620838723999999</v>
      </c>
      <c r="AN27" s="109">
        <v>1.6263209000000001E-2</v>
      </c>
      <c r="AP27" s="109" t="s">
        <v>26</v>
      </c>
      <c r="AQ27" s="109">
        <v>0</v>
      </c>
      <c r="AR27" s="109">
        <v>0</v>
      </c>
      <c r="AS27" s="109">
        <v>3.7502288082649402</v>
      </c>
      <c r="AT27" s="109">
        <v>6.0562434820911104</v>
      </c>
      <c r="AU27" s="109">
        <v>6.0562434820911104</v>
      </c>
      <c r="AV27" s="109">
        <v>3.3425671543892799</v>
      </c>
      <c r="AW27" s="109">
        <v>0</v>
      </c>
      <c r="AX27" s="109">
        <v>1.63734850113262E-5</v>
      </c>
      <c r="AY27" s="109">
        <v>2.3564024978367099E-5</v>
      </c>
      <c r="AZ27" s="109">
        <v>384.45743989651902</v>
      </c>
      <c r="BA27" s="109">
        <v>2.98717155410488E-2</v>
      </c>
      <c r="BB27" s="109">
        <v>0.53653761288489998</v>
      </c>
      <c r="BC27" s="109">
        <v>5.6166471006465002E-5</v>
      </c>
      <c r="BD27" s="109">
        <v>1.7785798927451399E-4</v>
      </c>
      <c r="BE27" s="109">
        <v>0</v>
      </c>
      <c r="BF27" s="109">
        <v>102132.68166763399</v>
      </c>
      <c r="BG27" s="109">
        <v>1.9215860471633699E-2</v>
      </c>
      <c r="BH27" s="109">
        <v>1.2877527736900399E-8</v>
      </c>
      <c r="BI27" s="109">
        <v>3.1528740003417097E-8</v>
      </c>
      <c r="BJ27" s="109">
        <v>2.0128392687268799E-3</v>
      </c>
      <c r="BK27" s="109">
        <v>3.3452481725326402E-2</v>
      </c>
      <c r="BL27" s="109">
        <v>3.0808491063508001E-2</v>
      </c>
      <c r="BM27" s="109">
        <v>1.00571621446424E-2</v>
      </c>
      <c r="BN27" s="109">
        <v>3753.4528509973102</v>
      </c>
      <c r="BO27" s="109">
        <v>1.7805755233177699E-2</v>
      </c>
      <c r="BP27" s="109">
        <v>103.250083745749</v>
      </c>
      <c r="BQ27" s="109">
        <v>14746.8773242601</v>
      </c>
      <c r="BR27" s="109">
        <v>202.12739935197999</v>
      </c>
      <c r="BS27" s="109">
        <v>29.1210671816422</v>
      </c>
      <c r="BT27" s="109">
        <v>1.36000258419175</v>
      </c>
      <c r="BU27" s="109">
        <v>0</v>
      </c>
      <c r="BV27" s="109">
        <v>154.98832644261401</v>
      </c>
      <c r="BW27" s="109">
        <v>154.98832644261401</v>
      </c>
      <c r="BX27" s="109">
        <v>16.620881990223001</v>
      </c>
      <c r="BY27" s="109">
        <v>6.5469262849363598E-8</v>
      </c>
      <c r="BZ27" s="109">
        <v>2.17239554842727E-7</v>
      </c>
      <c r="CA27" s="109">
        <v>0</v>
      </c>
      <c r="CB27" s="109">
        <v>1.9288469014306999</v>
      </c>
      <c r="CC27" s="109">
        <v>2.3893386390537699E-3</v>
      </c>
      <c r="CD27" s="109">
        <v>0</v>
      </c>
      <c r="CE27" s="109">
        <v>0</v>
      </c>
      <c r="CF27" s="109">
        <v>6.3891598736751505E-5</v>
      </c>
      <c r="CG27" s="109">
        <v>1.81840749130551E-4</v>
      </c>
      <c r="CH27" s="109">
        <v>1.5791960845913401E-5</v>
      </c>
      <c r="CI27" s="109">
        <v>3.2064088361249297E-5</v>
      </c>
      <c r="CJ27" s="109">
        <v>2.86462939124424</v>
      </c>
      <c r="CK27" s="109">
        <v>0.216698106037049</v>
      </c>
      <c r="CL27" s="109">
        <v>1.5550441199975701E-2</v>
      </c>
      <c r="CM27" s="109">
        <v>0</v>
      </c>
      <c r="CN27" s="109">
        <v>3.34542568494849E-5</v>
      </c>
      <c r="CO27" s="109">
        <v>4.8147180564052498E-5</v>
      </c>
      <c r="CP27" s="109">
        <v>46820.596854114599</v>
      </c>
      <c r="CQ27" s="109">
        <v>2309.5175646585799</v>
      </c>
      <c r="CR27" s="109">
        <v>256.61253461113103</v>
      </c>
      <c r="CS27" s="109">
        <v>2566.1300992697102</v>
      </c>
      <c r="CT27" s="109">
        <v>0</v>
      </c>
      <c r="CU27" s="109">
        <v>15.525070166523101</v>
      </c>
      <c r="CV27" s="109">
        <v>1.18997189106962E-3</v>
      </c>
      <c r="CW27" s="109">
        <v>2.6922332269603201E-6</v>
      </c>
      <c r="CX27" s="109">
        <v>2.8412004166735498E-6</v>
      </c>
      <c r="CY27" s="109">
        <v>0.100462979672944</v>
      </c>
      <c r="CZ27" s="109">
        <v>0.422574801729525</v>
      </c>
      <c r="DA27" s="109">
        <v>15958.1905649279</v>
      </c>
      <c r="DB27" s="109">
        <v>0.57013587112330999</v>
      </c>
      <c r="DC27" s="109">
        <v>1.49396079584649</v>
      </c>
      <c r="DD27" s="109">
        <v>3.6108663213126202</v>
      </c>
      <c r="DE27" s="109">
        <v>0.84464392987097403</v>
      </c>
      <c r="DF27" s="109">
        <v>2.1753315736040699</v>
      </c>
      <c r="DG27" s="109">
        <v>1.4879831566879899E-8</v>
      </c>
      <c r="DH27" s="109">
        <v>0.198861114987571</v>
      </c>
      <c r="DI27" s="109">
        <v>91.541300274731199</v>
      </c>
      <c r="DJ27" s="109">
        <v>91.365781940543599</v>
      </c>
      <c r="DK27" s="109">
        <v>0.175518334187624</v>
      </c>
      <c r="DL27" s="109">
        <v>0</v>
      </c>
      <c r="DM27" s="109">
        <v>0</v>
      </c>
      <c r="DN27" s="109">
        <v>26.909630541179499</v>
      </c>
      <c r="DO27" s="109">
        <v>0</v>
      </c>
      <c r="DP27" s="109">
        <v>10.2375615274723</v>
      </c>
      <c r="DQ27" s="109">
        <v>2.41251468320133</v>
      </c>
      <c r="DR27" s="109">
        <v>1.39942526426252</v>
      </c>
      <c r="DS27" s="109">
        <v>25.585967353296201</v>
      </c>
      <c r="DT27" s="109">
        <v>1.8166244559142699E-2</v>
      </c>
      <c r="DU27" s="109">
        <v>14711.2431482053</v>
      </c>
      <c r="DV27" s="109">
        <v>1.3197589014809501</v>
      </c>
      <c r="DW27" s="109">
        <v>14.184549261176</v>
      </c>
      <c r="DX27" s="109">
        <v>0</v>
      </c>
      <c r="DY27" s="109">
        <v>136.69669267478301</v>
      </c>
      <c r="DZ27" s="109">
        <v>8209.8108244109098</v>
      </c>
      <c r="EA27" s="109">
        <v>1.6263157649717599E-2</v>
      </c>
      <c r="EB27" s="109">
        <v>0</v>
      </c>
      <c r="EC27" s="109">
        <v>0</v>
      </c>
      <c r="ED27" s="109">
        <v>191.72609660165699</v>
      </c>
      <c r="EE27" s="109">
        <v>222.64582296258101</v>
      </c>
      <c r="EF27" s="109">
        <v>0</v>
      </c>
      <c r="EG27" s="109">
        <v>234.60568633908599</v>
      </c>
      <c r="EH27" s="109">
        <v>32074.808749152598</v>
      </c>
      <c r="EI27" s="109">
        <v>367.33060014094002</v>
      </c>
      <c r="EJ27" s="109">
        <v>133.20336353744901</v>
      </c>
      <c r="EL27" s="45">
        <f t="shared" si="0"/>
        <v>-2.1326458426872467E-6</v>
      </c>
      <c r="EM27" s="45">
        <f t="shared" si="1"/>
        <v>-1.085488121035687E-5</v>
      </c>
      <c r="EN27" s="45">
        <f t="shared" si="2"/>
        <v>-1.5260817503214314E-6</v>
      </c>
      <c r="EO27" s="45">
        <f t="shared" si="3"/>
        <v>6.173952769970289E-5</v>
      </c>
      <c r="EP27" s="45">
        <f t="shared" si="4"/>
        <v>6.1855576318431302E-5</v>
      </c>
      <c r="EQ27" s="45">
        <f t="shared" si="5"/>
        <v>-7.770863535260229E-7</v>
      </c>
      <c r="ER27" s="45">
        <f t="shared" si="6"/>
        <v>-7.9771576599075868E-6</v>
      </c>
      <c r="ES27" s="45">
        <f t="shared" si="7"/>
        <v>2.2465929906763661E-7</v>
      </c>
      <c r="ET27" s="45">
        <f t="shared" si="8"/>
        <v>-6.019722572209538E-7</v>
      </c>
      <c r="EU27" s="45">
        <f t="shared" si="9"/>
        <v>4.5322598409467422E-5</v>
      </c>
      <c r="EV27" s="45">
        <f t="shared" si="10"/>
        <v>-7.1119810703390851E-6</v>
      </c>
      <c r="EW27" s="45">
        <f t="shared" si="11"/>
        <v>3.1794421915644817E-6</v>
      </c>
      <c r="EX27" s="45">
        <f t="shared" si="12"/>
        <v>-1.8789411768349636E-6</v>
      </c>
      <c r="EY27" s="45">
        <f t="shared" si="13"/>
        <v>0</v>
      </c>
      <c r="EZ27" s="45">
        <f t="shared" si="14"/>
        <v>6.1260024903605758E-7</v>
      </c>
      <c r="FA27" s="45">
        <f t="shared" si="15"/>
        <v>1.1163027778886139E-4</v>
      </c>
      <c r="FB27" s="45">
        <f t="shared" si="16"/>
        <v>-7.8051800141393533E-5</v>
      </c>
      <c r="FC27" s="45">
        <f t="shared" si="17"/>
        <v>-1.0101509484941051E-5</v>
      </c>
      <c r="FD27" s="45">
        <f t="shared" si="18"/>
        <v>-7.9793558867845783E-6</v>
      </c>
      <c r="FE27" s="45">
        <f t="shared" si="19"/>
        <v>-2.5048106685760975E-6</v>
      </c>
      <c r="FF27" s="45">
        <f t="shared" si="20"/>
        <v>-3.0211062928883319E-5</v>
      </c>
      <c r="FG27" s="45">
        <f t="shared" si="21"/>
        <v>2.501917704535096E-5</v>
      </c>
      <c r="FH27" s="45">
        <f t="shared" si="22"/>
        <v>9.3867209417167914E-6</v>
      </c>
      <c r="FI27" s="45">
        <f t="shared" si="23"/>
        <v>-2.9765916329104369E-6</v>
      </c>
      <c r="FJ27" s="45">
        <f t="shared" si="24"/>
        <v>1.7494594668519755E-6</v>
      </c>
      <c r="FK27" s="45">
        <f t="shared" si="25"/>
        <v>-4.2125846053288649E-6</v>
      </c>
      <c r="FL27" s="45">
        <f t="shared" si="26"/>
        <v>2.4968486746239982E-5</v>
      </c>
      <c r="FM27" s="45">
        <f t="shared" si="27"/>
        <v>-7.9863203865968122E-4</v>
      </c>
      <c r="FN27" s="45">
        <f t="shared" si="28"/>
        <v>-7.6378456503664503E-6</v>
      </c>
      <c r="FO27" s="45">
        <f t="shared" si="29"/>
        <v>1.2034603357572775E-5</v>
      </c>
      <c r="FP27" s="45">
        <f t="shared" si="30"/>
        <v>-1.0972692407442552E-5</v>
      </c>
      <c r="FQ27" s="45">
        <f t="shared" si="31"/>
        <v>-8.4708211842844308E-5</v>
      </c>
      <c r="FR27" s="45">
        <f t="shared" si="32"/>
        <v>2.9651713130420836E-5</v>
      </c>
      <c r="FS27" s="45">
        <f t="shared" si="33"/>
        <v>1.2757386149778863E-4</v>
      </c>
      <c r="FT27" s="45">
        <f t="shared" si="34"/>
        <v>-9.8416086060766794E-6</v>
      </c>
      <c r="FU27" s="45">
        <f t="shared" si="35"/>
        <v>-6.2953222554634249E-6</v>
      </c>
      <c r="FV27" s="45">
        <f t="shared" si="36"/>
        <v>-4.8637526922441215E-6</v>
      </c>
      <c r="FW27" s="45">
        <f t="shared" si="37"/>
        <v>2.603131148855441E-6</v>
      </c>
      <c r="FX27" s="45">
        <f t="shared" si="38"/>
        <v>-3.1574508082149767E-6</v>
      </c>
    </row>
    <row r="28" spans="1:180" x14ac:dyDescent="0.25">
      <c r="A28" s="22" t="s">
        <v>27</v>
      </c>
      <c r="B28" s="109">
        <v>493.80729495999998</v>
      </c>
      <c r="D28" s="109">
        <v>345.55825732</v>
      </c>
      <c r="E28" s="109">
        <v>17.830291832</v>
      </c>
      <c r="F28" s="109">
        <v>17.811556314000001</v>
      </c>
      <c r="G28" s="109">
        <v>8.1363755100000004E-2</v>
      </c>
      <c r="H28" s="109">
        <v>2293.1587</v>
      </c>
      <c r="I28" s="109">
        <v>0.49926883519999998</v>
      </c>
      <c r="J28" s="109">
        <v>0.3353885492</v>
      </c>
      <c r="K28" s="109">
        <v>5.8741102E-6</v>
      </c>
      <c r="L28" s="109">
        <v>2.4038046308999999</v>
      </c>
      <c r="M28" s="109">
        <v>6.4010575700000003E-2</v>
      </c>
      <c r="N28" s="109">
        <v>2.49807E-5</v>
      </c>
      <c r="P28" s="109">
        <v>1.5757015000000001E-3</v>
      </c>
      <c r="Q28" s="109">
        <v>2.1483449999999999E-4</v>
      </c>
      <c r="S28" s="109">
        <v>1.4604365E-3</v>
      </c>
      <c r="T28" s="109">
        <v>2.4496833999999999E-3</v>
      </c>
      <c r="U28" s="109">
        <v>3.3881635094</v>
      </c>
      <c r="V28" s="109">
        <v>4.3773417000000002E-8</v>
      </c>
      <c r="W28" s="109">
        <v>2.6229800000000001E-5</v>
      </c>
      <c r="X28" s="109">
        <v>7.0390485E-6</v>
      </c>
      <c r="Y28" s="109">
        <v>3.9043519999999998E-3</v>
      </c>
      <c r="Z28" s="109">
        <v>0.30329324660000001</v>
      </c>
      <c r="AA28" s="109">
        <v>2.27748862E-2</v>
      </c>
      <c r="AB28" s="109">
        <v>1.20024E-5</v>
      </c>
      <c r="AC28" s="109">
        <v>1.4933656E-3</v>
      </c>
      <c r="AD28" s="109">
        <v>1.9666101307999999</v>
      </c>
      <c r="AE28" s="109">
        <v>2.7494989999999999E-3</v>
      </c>
      <c r="AF28" s="109">
        <v>8.2534229999999995E-4</v>
      </c>
      <c r="AJ28" s="109">
        <v>1.2834485E-2</v>
      </c>
      <c r="AK28" s="109">
        <v>0.8470651522</v>
      </c>
      <c r="AL28" s="109">
        <v>0.14945364310000001</v>
      </c>
      <c r="AM28" s="109">
        <v>3.6459459049</v>
      </c>
      <c r="AN28" s="109">
        <v>1.3540048000000001E-3</v>
      </c>
      <c r="AP28" s="109" t="s">
        <v>27</v>
      </c>
      <c r="AQ28" s="109">
        <v>0</v>
      </c>
      <c r="AR28" s="109">
        <v>0</v>
      </c>
      <c r="AS28" s="109">
        <v>0.335388745639146</v>
      </c>
      <c r="AT28" s="109">
        <v>0.49926844734339898</v>
      </c>
      <c r="AU28" s="109">
        <v>0.49926844734339898</v>
      </c>
      <c r="AV28" s="109">
        <v>1.1904522530742799E-3</v>
      </c>
      <c r="AW28" s="109">
        <v>0</v>
      </c>
      <c r="AX28" s="109">
        <v>2.4084077668832598E-6</v>
      </c>
      <c r="AY28" s="109">
        <v>3.46575285085181E-6</v>
      </c>
      <c r="AZ28" s="109">
        <v>2.40379593761218</v>
      </c>
      <c r="BA28" s="109">
        <v>2.4497376482738101E-3</v>
      </c>
      <c r="BB28" s="109">
        <v>6.4010894815038702E-2</v>
      </c>
      <c r="BC28" s="109">
        <v>5.9955698121110901E-6</v>
      </c>
      <c r="BD28" s="109">
        <v>1.8985543191300501E-5</v>
      </c>
      <c r="BE28" s="109">
        <v>0</v>
      </c>
      <c r="BF28" s="109">
        <v>5962.2926367841601</v>
      </c>
      <c r="BG28" s="109">
        <v>1.5757214280718E-3</v>
      </c>
      <c r="BH28" s="109">
        <v>0</v>
      </c>
      <c r="BI28" s="109">
        <v>0</v>
      </c>
      <c r="BJ28" s="109">
        <v>2.1482466225742201E-4</v>
      </c>
      <c r="BK28" s="109">
        <v>3.9044430794569901E-3</v>
      </c>
      <c r="BL28" s="109">
        <v>2.74953307984556E-3</v>
      </c>
      <c r="BM28" s="109">
        <v>8.2539797443465402E-4</v>
      </c>
      <c r="BN28" s="109">
        <v>493.80653664247097</v>
      </c>
      <c r="BO28" s="109">
        <v>1.46041843932492E-3</v>
      </c>
      <c r="BP28" s="109">
        <v>0.71507425264490099</v>
      </c>
      <c r="BQ28" s="109">
        <v>972.84584922556098</v>
      </c>
      <c r="BR28" s="109">
        <v>0.86592404626237696</v>
      </c>
      <c r="BS28" s="109">
        <v>0.1494526150994</v>
      </c>
      <c r="BT28" s="109">
        <v>0</v>
      </c>
      <c r="BU28" s="109">
        <v>0</v>
      </c>
      <c r="BV28" s="109">
        <v>3.3881702034376202</v>
      </c>
      <c r="BW28" s="109">
        <v>3.3881702034376202</v>
      </c>
      <c r="BX28" s="109">
        <v>3.6459498629548999</v>
      </c>
      <c r="BY28" s="109">
        <v>9.6298699990630301E-9</v>
      </c>
      <c r="BZ28" s="109">
        <v>3.1954942095713597E-8</v>
      </c>
      <c r="CA28" s="109">
        <v>0</v>
      </c>
      <c r="CB28" s="109">
        <v>0.12668625891099899</v>
      </c>
      <c r="CC28" s="109">
        <v>0</v>
      </c>
      <c r="CD28" s="109">
        <v>0</v>
      </c>
      <c r="CE28" s="109">
        <v>0</v>
      </c>
      <c r="CF28" s="109">
        <v>6.8200510369990703E-6</v>
      </c>
      <c r="CG28" s="109">
        <v>1.9408940844480399E-5</v>
      </c>
      <c r="CH28" s="109">
        <v>2.3228804488610302E-6</v>
      </c>
      <c r="CI28" s="109">
        <v>4.7162408990448496E-6</v>
      </c>
      <c r="CJ28" s="109">
        <v>0.30329467974685498</v>
      </c>
      <c r="CK28" s="109">
        <v>2.2775221660314499E-2</v>
      </c>
      <c r="CL28" s="109">
        <v>0</v>
      </c>
      <c r="CM28" s="109">
        <v>0</v>
      </c>
      <c r="CN28" s="109">
        <v>4.9209841432563297E-6</v>
      </c>
      <c r="CO28" s="109">
        <v>7.0813274029001804E-6</v>
      </c>
      <c r="CP28" s="109">
        <v>3265.7838376957202</v>
      </c>
      <c r="CQ28" s="109">
        <v>311.00150472373298</v>
      </c>
      <c r="CR28" s="109">
        <v>34.555814149704801</v>
      </c>
      <c r="CS28" s="109">
        <v>345.55731887343802</v>
      </c>
      <c r="CT28" s="109">
        <v>0</v>
      </c>
      <c r="CU28" s="109">
        <v>1.2163135220618699</v>
      </c>
      <c r="CV28" s="109">
        <v>0</v>
      </c>
      <c r="CW28" s="109">
        <v>0</v>
      </c>
      <c r="CX28" s="109">
        <v>0</v>
      </c>
      <c r="CY28" s="109">
        <v>1.2834399434294E-2</v>
      </c>
      <c r="CZ28" s="109">
        <v>2.7964991277413E-2</v>
      </c>
      <c r="DA28" s="109">
        <v>1417.6248927587999</v>
      </c>
      <c r="DB28" s="109">
        <v>3.7730129323125999E-2</v>
      </c>
      <c r="DC28" s="109">
        <v>9.8866812425249195E-2</v>
      </c>
      <c r="DD28" s="109">
        <v>0.23895842669356299</v>
      </c>
      <c r="DE28" s="109">
        <v>5.5896476958944397E-2</v>
      </c>
      <c r="DF28" s="109">
        <v>0.80753460595137705</v>
      </c>
      <c r="DG28" s="109">
        <v>2.18862889046886E-9</v>
      </c>
      <c r="DH28" s="109">
        <v>1.3160109628135399E-2</v>
      </c>
      <c r="DI28" s="109">
        <v>17.8312289063586</v>
      </c>
      <c r="DJ28" s="109">
        <v>17.812493371930699</v>
      </c>
      <c r="DK28" s="109">
        <v>1.8735534427928101E-2</v>
      </c>
      <c r="DL28" s="109">
        <v>0</v>
      </c>
      <c r="DM28" s="109">
        <v>0</v>
      </c>
      <c r="DN28" s="109">
        <v>9.5095991715030408</v>
      </c>
      <c r="DO28" s="109">
        <v>0</v>
      </c>
      <c r="DP28" s="109">
        <v>0.84221703434249895</v>
      </c>
      <c r="DQ28" s="109">
        <v>0.15965440411823301</v>
      </c>
      <c r="DR28" s="109">
        <v>0.12496662467964</v>
      </c>
      <c r="DS28" s="109">
        <v>2.10500578217232</v>
      </c>
      <c r="DT28" s="109">
        <v>1.4921448486194099E-3</v>
      </c>
      <c r="DU28" s="109">
        <v>819.12063152211704</v>
      </c>
      <c r="DV28" s="109">
        <v>8.7338228994085998E-2</v>
      </c>
      <c r="DW28" s="109">
        <v>3.7036005738630999</v>
      </c>
      <c r="DX28" s="109">
        <v>0</v>
      </c>
      <c r="DY28" s="109">
        <v>8.1362836353775697E-2</v>
      </c>
      <c r="DZ28" s="109">
        <v>894.01814042812396</v>
      </c>
      <c r="EA28" s="109">
        <v>1.35395437731135E-3</v>
      </c>
      <c r="EB28" s="109">
        <v>0</v>
      </c>
      <c r="EC28" s="109">
        <v>0</v>
      </c>
      <c r="ED28" s="109">
        <v>11.3448521374176</v>
      </c>
      <c r="EE28" s="109">
        <v>1.9666019242852499</v>
      </c>
      <c r="EF28" s="109">
        <v>0</v>
      </c>
      <c r="EG28" s="109">
        <v>36.920721652765401</v>
      </c>
      <c r="EH28" s="109">
        <v>2293.1519209422499</v>
      </c>
      <c r="EI28" s="109">
        <v>0.84706241028899398</v>
      </c>
      <c r="EJ28" s="109">
        <v>5.7963424105024997</v>
      </c>
      <c r="EL28" s="45">
        <f t="shared" si="0"/>
        <v>-1.5356547721040697E-6</v>
      </c>
      <c r="EM28" s="45">
        <f t="shared" si="1"/>
        <v>0</v>
      </c>
      <c r="EN28" s="45">
        <f t="shared" si="2"/>
        <v>-2.7157405215919299E-6</v>
      </c>
      <c r="EO28" s="45">
        <f t="shared" si="3"/>
        <v>5.2555189080972953E-5</v>
      </c>
      <c r="EP28" s="45">
        <f t="shared" si="4"/>
        <v>5.2609548215746681E-5</v>
      </c>
      <c r="EQ28" s="45">
        <f t="shared" si="5"/>
        <v>-1.1291836557665204E-5</v>
      </c>
      <c r="ER28" s="45">
        <f t="shared" si="6"/>
        <v>-2.9562095942200109E-6</v>
      </c>
      <c r="ES28" s="45">
        <f t="shared" si="7"/>
        <v>-7.7684921160273109E-7</v>
      </c>
      <c r="ET28" s="45">
        <f t="shared" si="8"/>
        <v>5.857061801118898E-7</v>
      </c>
      <c r="EU28" s="45">
        <f t="shared" si="9"/>
        <v>8.5830420869252778E-6</v>
      </c>
      <c r="EV28" s="45">
        <f t="shared" si="10"/>
        <v>-3.616470202311228E-6</v>
      </c>
      <c r="EW28" s="45">
        <f t="shared" si="11"/>
        <v>4.985348674178749E-6</v>
      </c>
      <c r="EX28" s="45">
        <f t="shared" si="12"/>
        <v>1.6532899862332408E-5</v>
      </c>
      <c r="EY28" s="45">
        <f t="shared" si="13"/>
        <v>0</v>
      </c>
      <c r="EZ28" s="45">
        <f t="shared" si="14"/>
        <v>1.2647111016864495E-5</v>
      </c>
      <c r="FA28" s="45">
        <f t="shared" si="15"/>
        <v>-4.5792191561309883E-5</v>
      </c>
      <c r="FB28" s="45">
        <f t="shared" si="16"/>
        <v>0</v>
      </c>
      <c r="FC28" s="45">
        <f t="shared" si="17"/>
        <v>-1.2366628114296135E-5</v>
      </c>
      <c r="FD28" s="45">
        <f t="shared" si="18"/>
        <v>2.2145014253731979E-5</v>
      </c>
      <c r="FE28" s="45">
        <f t="shared" si="19"/>
        <v>1.975712683771705E-6</v>
      </c>
      <c r="FF28" s="45">
        <f t="shared" si="20"/>
        <v>5.4794089940900161E-7</v>
      </c>
      <c r="FG28" s="45">
        <f t="shared" si="21"/>
        <v>-3.0809175843116295E-5</v>
      </c>
      <c r="FH28" s="45">
        <f t="shared" si="22"/>
        <v>1.0349112650697234E-5</v>
      </c>
      <c r="FI28" s="45">
        <f t="shared" si="23"/>
        <v>2.3327675627164989E-5</v>
      </c>
      <c r="FJ28" s="45">
        <f t="shared" si="24"/>
        <v>4.7252844269818945E-6</v>
      </c>
      <c r="FK28" s="45">
        <f t="shared" si="25"/>
        <v>1.472939585967883E-5</v>
      </c>
      <c r="FL28" s="45">
        <f t="shared" si="26"/>
        <v>-7.36967968833182E-6</v>
      </c>
      <c r="FM28" s="45">
        <f t="shared" si="27"/>
        <v>-8.1744977960523262E-4</v>
      </c>
      <c r="FN28" s="45">
        <f t="shared" si="28"/>
        <v>-4.172924069417424E-6</v>
      </c>
      <c r="FO28" s="45">
        <f t="shared" si="29"/>
        <v>1.2394929243534861E-5</v>
      </c>
      <c r="FP28" s="45">
        <f t="shared" si="30"/>
        <v>6.7456175036787554E-5</v>
      </c>
      <c r="FQ28" s="45">
        <f t="shared" si="31"/>
        <v>0</v>
      </c>
      <c r="FR28" s="45">
        <f t="shared" si="32"/>
        <v>0</v>
      </c>
      <c r="FS28" s="45">
        <f t="shared" si="33"/>
        <v>0</v>
      </c>
      <c r="FT28" s="45">
        <f t="shared" si="34"/>
        <v>-6.6668593246841086E-6</v>
      </c>
      <c r="FU28" s="45">
        <f t="shared" si="35"/>
        <v>-3.2369540865892903E-6</v>
      </c>
      <c r="FV28" s="45">
        <f t="shared" si="36"/>
        <v>-6.8783910427560247E-6</v>
      </c>
      <c r="FW28" s="45">
        <f t="shared" si="37"/>
        <v>1.0856043954227539E-6</v>
      </c>
      <c r="FX28" s="45">
        <f t="shared" si="38"/>
        <v>-3.7239667577293819E-5</v>
      </c>
    </row>
    <row r="29" spans="1:180" x14ac:dyDescent="0.25">
      <c r="A29" s="22" t="s">
        <v>28</v>
      </c>
      <c r="B29" s="109">
        <v>3.4174578587000002</v>
      </c>
      <c r="D29" s="109">
        <v>2.877866456</v>
      </c>
      <c r="E29" s="109">
        <v>0.18271344170000001</v>
      </c>
      <c r="F29" s="109">
        <v>0.18131404170000001</v>
      </c>
      <c r="G29" s="109">
        <v>2.7435742431999999</v>
      </c>
      <c r="H29" s="109">
        <v>135.87751728000001</v>
      </c>
      <c r="I29" s="109">
        <v>9.9753616999999992E-3</v>
      </c>
      <c r="J29" s="109">
        <v>1.5765493999999999E-3</v>
      </c>
      <c r="K29" s="109">
        <v>4.2531160000000002E-7</v>
      </c>
      <c r="L29" s="109">
        <v>0.75080637939999995</v>
      </c>
      <c r="M29" s="109">
        <v>3.3230800000000002E-4</v>
      </c>
      <c r="N29" s="109">
        <v>1.8658420000000001E-6</v>
      </c>
      <c r="P29" s="109">
        <v>6.7884309999999999E-6</v>
      </c>
      <c r="Q29" s="109">
        <v>1.6046199999999999E-5</v>
      </c>
      <c r="S29" s="109">
        <v>6.2906399999999998E-6</v>
      </c>
      <c r="T29" s="109">
        <v>1.0553100000000001E-5</v>
      </c>
      <c r="U29" s="109">
        <v>0.20592378650000001</v>
      </c>
      <c r="V29" s="109">
        <v>3.16939E-9</v>
      </c>
      <c r="W29" s="109">
        <v>1.9591342E-6</v>
      </c>
      <c r="X29" s="109">
        <v>5.0965819999999995E-7</v>
      </c>
      <c r="Y29" s="109">
        <v>1.2795900000000001E-5</v>
      </c>
      <c r="Z29" s="109">
        <v>1.0985017E-3</v>
      </c>
      <c r="AA29" s="109">
        <v>9.0462310000000005E-4</v>
      </c>
      <c r="AB29" s="109">
        <v>8.6902600000000004E-7</v>
      </c>
      <c r="AC29" s="109">
        <v>6.4249044E-6</v>
      </c>
      <c r="AD29" s="109">
        <v>0.43777832799999999</v>
      </c>
      <c r="AE29" s="109">
        <v>1.1071699999999999E-5</v>
      </c>
      <c r="AF29" s="109">
        <v>3.5535013E-6</v>
      </c>
      <c r="AJ29" s="109">
        <v>3.8974399999999997E-5</v>
      </c>
      <c r="AK29" s="109">
        <v>0.13956945649999999</v>
      </c>
      <c r="AL29" s="109">
        <v>0.1067099549</v>
      </c>
      <c r="AM29" s="109">
        <v>3.0935819699999999E-2</v>
      </c>
      <c r="AN29" s="109">
        <v>5.7625426999999998E-6</v>
      </c>
      <c r="AP29" s="109" t="s">
        <v>28</v>
      </c>
      <c r="AQ29" s="109">
        <v>0</v>
      </c>
      <c r="AR29" s="109">
        <v>0</v>
      </c>
      <c r="AS29" s="109">
        <v>1.5765342945515601E-3</v>
      </c>
      <c r="AT29" s="109">
        <v>9.9753457006994204E-3</v>
      </c>
      <c r="AU29" s="109">
        <v>9.9753457006994204E-3</v>
      </c>
      <c r="AV29" s="109">
        <v>9.6085739017344393E-6</v>
      </c>
      <c r="AW29" s="109">
        <v>0</v>
      </c>
      <c r="AX29" s="109">
        <v>1.74377883232196E-7</v>
      </c>
      <c r="AY29" s="109">
        <v>2.5092235872506598E-7</v>
      </c>
      <c r="AZ29" s="109">
        <v>0.75080391241559397</v>
      </c>
      <c r="BA29" s="109">
        <v>1.05535714492964E-5</v>
      </c>
      <c r="BB29" s="109">
        <v>3.3231291196173201E-4</v>
      </c>
      <c r="BC29" s="109">
        <v>4.47648495069914E-7</v>
      </c>
      <c r="BD29" s="109">
        <v>1.41812309506881E-6</v>
      </c>
      <c r="BE29" s="109">
        <v>0</v>
      </c>
      <c r="BF29" s="109">
        <v>203.295052882709</v>
      </c>
      <c r="BG29" s="109">
        <v>6.7899889737456896E-6</v>
      </c>
      <c r="BH29" s="109">
        <v>0</v>
      </c>
      <c r="BI29" s="109">
        <v>0</v>
      </c>
      <c r="BJ29" s="109">
        <v>1.6045841388470899E-5</v>
      </c>
      <c r="BK29" s="109">
        <v>1.2796273535607301E-5</v>
      </c>
      <c r="BL29" s="109">
        <v>1.1071833829428401E-5</v>
      </c>
      <c r="BM29" s="109">
        <v>3.5530320166228498E-6</v>
      </c>
      <c r="BN29" s="109">
        <v>3.4174718175454699</v>
      </c>
      <c r="BO29" s="109">
        <v>6.2924453582731E-6</v>
      </c>
      <c r="BP29" s="109">
        <v>0.16407390698340901</v>
      </c>
      <c r="BQ29" s="109">
        <v>35.996579561699001</v>
      </c>
      <c r="BR29" s="109">
        <v>0.29757422477059797</v>
      </c>
      <c r="BS29" s="109">
        <v>0.106709426445268</v>
      </c>
      <c r="BT29" s="109">
        <v>0</v>
      </c>
      <c r="BU29" s="109">
        <v>0</v>
      </c>
      <c r="BV29" s="109">
        <v>0.20592433679886599</v>
      </c>
      <c r="BW29" s="109">
        <v>0.20592433679886599</v>
      </c>
      <c r="BX29" s="109">
        <v>3.0935991448271302E-2</v>
      </c>
      <c r="BY29" s="109">
        <v>6.9710157575356597E-10</v>
      </c>
      <c r="BZ29" s="109">
        <v>2.3133901850228901E-9</v>
      </c>
      <c r="CA29" s="109">
        <v>0</v>
      </c>
      <c r="CB29" s="109">
        <v>1.2138361968125899E-2</v>
      </c>
      <c r="CC29" s="109">
        <v>0</v>
      </c>
      <c r="CD29" s="109">
        <v>0</v>
      </c>
      <c r="CE29" s="109">
        <v>0</v>
      </c>
      <c r="CF29" s="109">
        <v>5.0949916499942104E-7</v>
      </c>
      <c r="CG29" s="109">
        <v>1.4499027210546901E-6</v>
      </c>
      <c r="CH29" s="109">
        <v>1.6819281623924501E-7</v>
      </c>
      <c r="CI29" s="109">
        <v>3.4147720696439999E-7</v>
      </c>
      <c r="CJ29" s="109">
        <v>1.0984925568899399E-3</v>
      </c>
      <c r="CK29" s="109">
        <v>9.0474352989498104E-4</v>
      </c>
      <c r="CL29" s="109">
        <v>0</v>
      </c>
      <c r="CM29" s="109">
        <v>0</v>
      </c>
      <c r="CN29" s="109">
        <v>3.5641021401367898E-7</v>
      </c>
      <c r="CO29" s="109">
        <v>5.1257461267547404E-7</v>
      </c>
      <c r="CP29" s="109">
        <v>171.87559218902501</v>
      </c>
      <c r="CQ29" s="109">
        <v>2.5900733221999901</v>
      </c>
      <c r="CR29" s="109">
        <v>0.28778738052326702</v>
      </c>
      <c r="CS29" s="109">
        <v>2.8778607027232601</v>
      </c>
      <c r="CT29" s="109">
        <v>0</v>
      </c>
      <c r="CU29" s="109">
        <v>0.33060537199446699</v>
      </c>
      <c r="CV29" s="109">
        <v>0</v>
      </c>
      <c r="CW29" s="109">
        <v>0</v>
      </c>
      <c r="CX29" s="109">
        <v>0</v>
      </c>
      <c r="CY29" s="109">
        <v>3.8974540747476903E-5</v>
      </c>
      <c r="CZ29" s="109">
        <v>8.6328837227247495E-5</v>
      </c>
      <c r="DA29" s="109">
        <v>90.014001353858106</v>
      </c>
      <c r="DB29" s="109">
        <v>1.1647519348313601E-4</v>
      </c>
      <c r="DC29" s="109">
        <v>3.0521147726208099E-4</v>
      </c>
      <c r="DD29" s="109">
        <v>7.3769275285636598E-4</v>
      </c>
      <c r="DE29" s="109">
        <v>1.7255675545781599E-4</v>
      </c>
      <c r="DF29" s="109">
        <v>9.6178172037676996E-3</v>
      </c>
      <c r="DG29" s="109">
        <v>1.5845389859841099E-10</v>
      </c>
      <c r="DH29" s="109">
        <v>4.0626299045949598E-5</v>
      </c>
      <c r="DI29" s="109">
        <v>0.182723093841829</v>
      </c>
      <c r="DJ29" s="109">
        <v>0.18132369680594301</v>
      </c>
      <c r="DK29" s="109">
        <v>1.3993970358857301E-3</v>
      </c>
      <c r="DL29" s="109">
        <v>0</v>
      </c>
      <c r="DM29" s="109">
        <v>0</v>
      </c>
      <c r="DN29" s="109">
        <v>0.112342711574816</v>
      </c>
      <c r="DO29" s="109">
        <v>0</v>
      </c>
      <c r="DP29" s="109">
        <v>4.3685770818521104E-3</v>
      </c>
      <c r="DQ29" s="109">
        <v>4.9287431009110603E-4</v>
      </c>
      <c r="DR29" s="109">
        <v>7.3317721302711299E-4</v>
      </c>
      <c r="DS29" s="109">
        <v>1.09197673021489E-2</v>
      </c>
      <c r="DT29" s="109">
        <v>6.4187608347911604E-6</v>
      </c>
      <c r="DU29" s="109">
        <v>37.9386105872209</v>
      </c>
      <c r="DV29" s="109">
        <v>2.6962010835717098E-4</v>
      </c>
      <c r="DW29" s="109">
        <v>4.11202606965499E-2</v>
      </c>
      <c r="DX29" s="109">
        <v>0</v>
      </c>
      <c r="DY29" s="109">
        <v>2.7435837670155401</v>
      </c>
      <c r="DZ29" s="109">
        <v>53.704657479409398</v>
      </c>
      <c r="EA29" s="109">
        <v>5.7639639951773697E-6</v>
      </c>
      <c r="EB29" s="109">
        <v>0</v>
      </c>
      <c r="EC29" s="109">
        <v>0</v>
      </c>
      <c r="ED29" s="109">
        <v>1.41820866082662</v>
      </c>
      <c r="EE29" s="109">
        <v>0.43778040050080202</v>
      </c>
      <c r="EF29" s="109">
        <v>0</v>
      </c>
      <c r="EG29" s="109">
        <v>4.3831292724482998</v>
      </c>
      <c r="EH29" s="109">
        <v>135.87741386817501</v>
      </c>
      <c r="EI29" s="109">
        <v>0.13956982307208499</v>
      </c>
      <c r="EJ29" s="109">
        <v>1.23771722217293</v>
      </c>
      <c r="EL29" s="45">
        <f t="shared" si="0"/>
        <v>4.0845698899240572E-6</v>
      </c>
      <c r="EM29" s="45">
        <f t="shared" si="1"/>
        <v>0</v>
      </c>
      <c r="EN29" s="45">
        <f t="shared" si="2"/>
        <v>-1.9991465302050828E-6</v>
      </c>
      <c r="EO29" s="45">
        <f t="shared" si="3"/>
        <v>5.282666529176259E-5</v>
      </c>
      <c r="EP29" s="45">
        <f t="shared" si="4"/>
        <v>5.325073476094529E-5</v>
      </c>
      <c r="EQ29" s="45">
        <f t="shared" si="5"/>
        <v>3.471316864782195E-6</v>
      </c>
      <c r="ER29" s="45">
        <f t="shared" si="6"/>
        <v>-7.6106648888526769E-7</v>
      </c>
      <c r="ES29" s="45">
        <f t="shared" si="7"/>
        <v>-1.6038817498545813E-6</v>
      </c>
      <c r="ET29" s="45">
        <f t="shared" si="8"/>
        <v>-9.5813353135787358E-6</v>
      </c>
      <c r="EU29" s="45">
        <f t="shared" si="9"/>
        <v>-2.6705226798456384E-5</v>
      </c>
      <c r="EV29" s="45">
        <f t="shared" si="10"/>
        <v>-3.2857797611567842E-6</v>
      </c>
      <c r="EW29" s="45">
        <f t="shared" si="11"/>
        <v>1.4781352636700879E-5</v>
      </c>
      <c r="EX29" s="45">
        <f t="shared" si="12"/>
        <v>-3.7736239872368563E-5</v>
      </c>
      <c r="EY29" s="45">
        <f t="shared" si="13"/>
        <v>0</v>
      </c>
      <c r="EZ29" s="45">
        <f t="shared" si="14"/>
        <v>2.2950424710654316E-4</v>
      </c>
      <c r="FA29" s="45">
        <f t="shared" si="15"/>
        <v>-2.2348688730035771E-5</v>
      </c>
      <c r="FB29" s="45">
        <f t="shared" si="16"/>
        <v>0</v>
      </c>
      <c r="FC29" s="45">
        <f t="shared" si="17"/>
        <v>2.8699119216808478E-4</v>
      </c>
      <c r="FD29" s="45">
        <f t="shared" si="18"/>
        <v>4.4674010139123807E-5</v>
      </c>
      <c r="FE29" s="45">
        <f t="shared" si="19"/>
        <v>2.6723424006948007E-6</v>
      </c>
      <c r="FF29" s="45">
        <f t="shared" si="20"/>
        <v>-1.4019752227810694E-4</v>
      </c>
      <c r="FG29" s="45">
        <f t="shared" si="21"/>
        <v>1.3663487376777125E-4</v>
      </c>
      <c r="FH29" s="45">
        <f t="shared" si="22"/>
        <v>2.3198299654639959E-5</v>
      </c>
      <c r="FI29" s="45">
        <f t="shared" si="23"/>
        <v>2.9191819825102247E-5</v>
      </c>
      <c r="FJ29" s="45">
        <f t="shared" si="24"/>
        <v>-8.3232552667665628E-6</v>
      </c>
      <c r="FK29" s="45">
        <f t="shared" si="25"/>
        <v>1.3312714983841091E-4</v>
      </c>
      <c r="FL29" s="45">
        <f t="shared" si="26"/>
        <v>-4.7378686997821789E-5</v>
      </c>
      <c r="FM29" s="45">
        <f t="shared" si="27"/>
        <v>-9.5621114749031315E-4</v>
      </c>
      <c r="FN29" s="45">
        <f t="shared" si="28"/>
        <v>4.7341329377789252E-6</v>
      </c>
      <c r="FO29" s="45">
        <f t="shared" si="29"/>
        <v>1.2087523000200578E-5</v>
      </c>
      <c r="FP29" s="45">
        <f t="shared" si="30"/>
        <v>-1.3206225002653142E-4</v>
      </c>
      <c r="FQ29" s="45">
        <f t="shared" si="31"/>
        <v>0</v>
      </c>
      <c r="FR29" s="45">
        <f t="shared" si="32"/>
        <v>0</v>
      </c>
      <c r="FS29" s="45">
        <f t="shared" si="33"/>
        <v>0</v>
      </c>
      <c r="FT29" s="45">
        <f t="shared" si="34"/>
        <v>3.6112801455753318E-6</v>
      </c>
      <c r="FU29" s="45">
        <f t="shared" si="35"/>
        <v>2.6264491829710173E-6</v>
      </c>
      <c r="FV29" s="45">
        <f t="shared" si="36"/>
        <v>-4.9522533534656476E-6</v>
      </c>
      <c r="FW29" s="45">
        <f t="shared" si="37"/>
        <v>5.5517608057030856E-6</v>
      </c>
      <c r="FX29" s="45">
        <f t="shared" si="38"/>
        <v>2.4664375630048258E-4</v>
      </c>
    </row>
    <row r="30" spans="1:180" x14ac:dyDescent="0.25">
      <c r="EL30" s="45">
        <f t="shared" si="0"/>
        <v>0</v>
      </c>
      <c r="EM30" s="45">
        <f t="shared" si="1"/>
        <v>0</v>
      </c>
      <c r="EN30" s="45">
        <f t="shared" si="2"/>
        <v>0</v>
      </c>
      <c r="EO30" s="45">
        <f t="shared" si="3"/>
        <v>0</v>
      </c>
      <c r="EP30" s="45">
        <f t="shared" si="4"/>
        <v>0</v>
      </c>
      <c r="EQ30" s="45">
        <f t="shared" si="5"/>
        <v>0</v>
      </c>
      <c r="ER30" s="45">
        <f t="shared" si="6"/>
        <v>0</v>
      </c>
      <c r="ES30" s="45">
        <f t="shared" si="7"/>
        <v>0</v>
      </c>
      <c r="ET30" s="45">
        <f t="shared" si="8"/>
        <v>0</v>
      </c>
      <c r="EU30" s="45">
        <f t="shared" si="9"/>
        <v>0</v>
      </c>
      <c r="EV30" s="45">
        <f t="shared" si="10"/>
        <v>0</v>
      </c>
      <c r="EW30" s="45">
        <f t="shared" si="11"/>
        <v>0</v>
      </c>
      <c r="EX30" s="45">
        <f t="shared" si="12"/>
        <v>0</v>
      </c>
      <c r="EY30" s="45">
        <f t="shared" si="13"/>
        <v>0</v>
      </c>
      <c r="EZ30" s="45">
        <f t="shared" si="14"/>
        <v>0</v>
      </c>
      <c r="FA30" s="45">
        <f t="shared" si="15"/>
        <v>0</v>
      </c>
      <c r="FB30" s="45">
        <f t="shared" si="16"/>
        <v>0</v>
      </c>
      <c r="FC30" s="45">
        <f t="shared" si="17"/>
        <v>0</v>
      </c>
      <c r="FD30" s="45">
        <f t="shared" si="18"/>
        <v>0</v>
      </c>
      <c r="FE30" s="45">
        <f t="shared" si="19"/>
        <v>0</v>
      </c>
      <c r="FF30" s="45">
        <f t="shared" si="20"/>
        <v>0</v>
      </c>
      <c r="FG30" s="45">
        <f t="shared" si="21"/>
        <v>0</v>
      </c>
      <c r="FH30" s="45">
        <f t="shared" si="22"/>
        <v>0</v>
      </c>
      <c r="FI30" s="45">
        <f t="shared" si="23"/>
        <v>0</v>
      </c>
      <c r="FJ30" s="45">
        <f t="shared" si="24"/>
        <v>0</v>
      </c>
      <c r="FK30" s="45">
        <f t="shared" si="25"/>
        <v>0</v>
      </c>
      <c r="FL30" s="45">
        <f t="shared" si="26"/>
        <v>0</v>
      </c>
      <c r="FM30" s="45">
        <f t="shared" si="27"/>
        <v>0</v>
      </c>
      <c r="FN30" s="45">
        <f t="shared" si="28"/>
        <v>0</v>
      </c>
      <c r="FO30" s="45">
        <f t="shared" si="29"/>
        <v>0</v>
      </c>
      <c r="FP30" s="45">
        <f t="shared" si="30"/>
        <v>0</v>
      </c>
      <c r="FQ30" s="45">
        <f t="shared" si="31"/>
        <v>0</v>
      </c>
      <c r="FR30" s="45">
        <f t="shared" si="32"/>
        <v>0</v>
      </c>
      <c r="FS30" s="45">
        <f t="shared" si="33"/>
        <v>0</v>
      </c>
      <c r="FT30" s="45">
        <f t="shared" si="34"/>
        <v>0</v>
      </c>
      <c r="FU30" s="45">
        <f t="shared" si="35"/>
        <v>0</v>
      </c>
      <c r="FV30" s="45">
        <f t="shared" si="36"/>
        <v>0</v>
      </c>
      <c r="FW30" s="45">
        <f t="shared" si="37"/>
        <v>0</v>
      </c>
      <c r="FX30" s="45">
        <f t="shared" si="38"/>
        <v>0</v>
      </c>
    </row>
    <row r="31" spans="1:180" x14ac:dyDescent="0.25">
      <c r="A31" s="22"/>
      <c r="EL31" s="45">
        <f t="shared" si="0"/>
        <v>0</v>
      </c>
      <c r="EM31" s="45">
        <f t="shared" si="1"/>
        <v>0</v>
      </c>
      <c r="EN31" s="45">
        <f t="shared" si="2"/>
        <v>0</v>
      </c>
      <c r="EO31" s="45">
        <f t="shared" si="3"/>
        <v>0</v>
      </c>
      <c r="EP31" s="45">
        <f t="shared" si="4"/>
        <v>0</v>
      </c>
      <c r="EQ31" s="45">
        <f t="shared" si="5"/>
        <v>0</v>
      </c>
      <c r="ER31" s="45">
        <f t="shared" si="6"/>
        <v>0</v>
      </c>
      <c r="ES31" s="45">
        <f t="shared" si="7"/>
        <v>0</v>
      </c>
      <c r="ET31" s="45">
        <f t="shared" si="8"/>
        <v>0</v>
      </c>
      <c r="EU31" s="45">
        <f t="shared" si="9"/>
        <v>0</v>
      </c>
      <c r="EV31" s="45">
        <f t="shared" si="10"/>
        <v>0</v>
      </c>
      <c r="EW31" s="45">
        <f t="shared" si="11"/>
        <v>0</v>
      </c>
      <c r="EX31" s="45">
        <f t="shared" si="12"/>
        <v>0</v>
      </c>
      <c r="EY31" s="45">
        <f t="shared" si="13"/>
        <v>0</v>
      </c>
      <c r="EZ31" s="45">
        <f t="shared" si="14"/>
        <v>0</v>
      </c>
      <c r="FA31" s="45">
        <f t="shared" si="15"/>
        <v>0</v>
      </c>
      <c r="FB31" s="45">
        <f t="shared" si="16"/>
        <v>0</v>
      </c>
      <c r="FC31" s="45">
        <f t="shared" si="17"/>
        <v>0</v>
      </c>
      <c r="FD31" s="45">
        <f t="shared" si="18"/>
        <v>0</v>
      </c>
      <c r="FE31" s="45">
        <f t="shared" si="19"/>
        <v>0</v>
      </c>
      <c r="FF31" s="45">
        <f t="shared" si="20"/>
        <v>0</v>
      </c>
      <c r="FG31" s="45">
        <f t="shared" si="21"/>
        <v>0</v>
      </c>
      <c r="FH31" s="45">
        <f t="shared" si="22"/>
        <v>0</v>
      </c>
      <c r="FI31" s="45">
        <f t="shared" si="23"/>
        <v>0</v>
      </c>
      <c r="FJ31" s="45">
        <f t="shared" si="24"/>
        <v>0</v>
      </c>
      <c r="FK31" s="45">
        <f t="shared" si="25"/>
        <v>0</v>
      </c>
      <c r="FL31" s="45">
        <f t="shared" si="26"/>
        <v>0</v>
      </c>
      <c r="FM31" s="45">
        <f t="shared" si="27"/>
        <v>0</v>
      </c>
      <c r="FN31" s="45">
        <f t="shared" si="28"/>
        <v>0</v>
      </c>
      <c r="FO31" s="45">
        <f t="shared" si="29"/>
        <v>0</v>
      </c>
      <c r="FP31" s="45">
        <f t="shared" si="30"/>
        <v>0</v>
      </c>
      <c r="FQ31" s="45">
        <f t="shared" si="31"/>
        <v>0</v>
      </c>
      <c r="FR31" s="45">
        <f t="shared" si="32"/>
        <v>0</v>
      </c>
      <c r="FS31" s="45">
        <f t="shared" si="33"/>
        <v>0</v>
      </c>
      <c r="FT31" s="45">
        <f t="shared" si="34"/>
        <v>0</v>
      </c>
      <c r="FU31" s="45">
        <f t="shared" si="35"/>
        <v>0</v>
      </c>
      <c r="FV31" s="45">
        <f t="shared" si="36"/>
        <v>0</v>
      </c>
      <c r="FW31" s="45">
        <f t="shared" si="37"/>
        <v>0</v>
      </c>
      <c r="FX31" s="45">
        <f t="shared" si="38"/>
        <v>0</v>
      </c>
    </row>
    <row r="32" spans="1:180" x14ac:dyDescent="0.25">
      <c r="A32" s="22" t="s">
        <v>31</v>
      </c>
      <c r="B32" s="109">
        <v>62027.266438999999</v>
      </c>
      <c r="C32" s="109">
        <v>0.64191227299999998</v>
      </c>
      <c r="D32" s="109">
        <v>45520.478124000001</v>
      </c>
      <c r="E32" s="109">
        <v>707.90505847999998</v>
      </c>
      <c r="F32" s="109">
        <v>703.39932592000002</v>
      </c>
      <c r="G32" s="109">
        <v>3159.8397807000001</v>
      </c>
      <c r="H32" s="109">
        <v>205286.91879</v>
      </c>
      <c r="I32" s="109">
        <v>97.753293759000002</v>
      </c>
      <c r="J32" s="109">
        <v>59.890725461999999</v>
      </c>
      <c r="K32" s="109">
        <v>1.0276020000000001E-3</v>
      </c>
      <c r="L32" s="109">
        <v>1447.9561917999999</v>
      </c>
      <c r="M32" s="109">
        <v>12.438306124</v>
      </c>
      <c r="N32" s="109">
        <v>6.0076490000000003E-3</v>
      </c>
      <c r="P32" s="109">
        <v>0.311134358</v>
      </c>
      <c r="Q32" s="109">
        <v>5.1665771700000002E-2</v>
      </c>
      <c r="R32" s="109">
        <v>1.8331854000000001E-6</v>
      </c>
      <c r="S32" s="109">
        <v>0.28836899659999998</v>
      </c>
      <c r="T32" s="109">
        <v>0.4837060225</v>
      </c>
      <c r="U32" s="109">
        <v>801.97907254999996</v>
      </c>
      <c r="V32" s="109">
        <v>7.6576103999999998E-6</v>
      </c>
      <c r="W32" s="109">
        <v>6.3080295999999999E-3</v>
      </c>
      <c r="X32" s="109">
        <v>1.2313932E-3</v>
      </c>
      <c r="Y32" s="109">
        <v>0.75288319680000004</v>
      </c>
      <c r="Z32" s="109">
        <v>58.850536423000001</v>
      </c>
      <c r="AA32" s="109">
        <v>4.9993170619000002</v>
      </c>
      <c r="AB32" s="109">
        <v>2.0996675000000001E-3</v>
      </c>
      <c r="AC32" s="109">
        <v>0.29483697739999998</v>
      </c>
      <c r="AD32" s="109">
        <v>855.17437947999997</v>
      </c>
      <c r="AE32" s="109">
        <v>0.53943773210000001</v>
      </c>
      <c r="AF32" s="109">
        <v>0.16296014489999999</v>
      </c>
      <c r="AG32" s="109">
        <v>4.9124917900000002E-2</v>
      </c>
      <c r="AH32" s="109">
        <v>1.111292E-4</v>
      </c>
      <c r="AI32" s="109">
        <v>1.1726670000000001E-4</v>
      </c>
      <c r="AJ32" s="109">
        <v>2.5173898472</v>
      </c>
      <c r="AK32" s="109">
        <v>383.50656292000002</v>
      </c>
      <c r="AL32" s="109">
        <v>47.657460882000002</v>
      </c>
      <c r="AM32" s="109">
        <v>45.833731317000002</v>
      </c>
      <c r="AN32" s="109">
        <v>0.26704107199999999</v>
      </c>
      <c r="AP32" s="109" t="s">
        <v>31</v>
      </c>
      <c r="AQ32" s="109">
        <v>0</v>
      </c>
      <c r="AR32" s="109">
        <v>0</v>
      </c>
      <c r="AS32" s="109">
        <v>59.890477722778499</v>
      </c>
      <c r="AT32" s="109">
        <v>97.752329660125895</v>
      </c>
      <c r="AU32" s="109">
        <v>97.752329660125895</v>
      </c>
      <c r="AV32" s="109">
        <v>82.037633177382105</v>
      </c>
      <c r="AW32" s="109">
        <v>0</v>
      </c>
      <c r="AX32" s="109">
        <v>4.2131674245054899E-4</v>
      </c>
      <c r="AY32" s="109">
        <v>6.0628705390851801E-4</v>
      </c>
      <c r="AZ32" s="109">
        <v>1447.91293644743</v>
      </c>
      <c r="BA32" s="109">
        <v>0.48370390313040801</v>
      </c>
      <c r="BB32" s="109">
        <v>12.438237015120899</v>
      </c>
      <c r="BC32" s="109">
        <v>1.4418322260619299E-3</v>
      </c>
      <c r="BD32" s="109">
        <v>4.5658160022487198E-3</v>
      </c>
      <c r="BE32" s="109">
        <v>0</v>
      </c>
      <c r="BF32" s="109">
        <v>2032771.9194040101</v>
      </c>
      <c r="BG32" s="109">
        <v>0.31113377578199902</v>
      </c>
      <c r="BH32" s="109">
        <v>5.3161658316661004E-7</v>
      </c>
      <c r="BI32" s="109">
        <v>1.3016417158572901E-6</v>
      </c>
      <c r="BJ32" s="109">
        <v>5.1666427496166699E-2</v>
      </c>
      <c r="BK32" s="109">
        <v>0.75288185227354998</v>
      </c>
      <c r="BL32" s="109">
        <v>0.539441156692405</v>
      </c>
      <c r="BM32" s="109">
        <v>0.16296092211070501</v>
      </c>
      <c r="BN32" s="109">
        <v>62026.804572385903</v>
      </c>
      <c r="BO32" s="109">
        <v>0.28836953972023299</v>
      </c>
      <c r="BP32" s="109">
        <v>286.45825139041898</v>
      </c>
      <c r="BQ32" s="109">
        <v>88057.636706761405</v>
      </c>
      <c r="BR32" s="109">
        <v>425.94372172465103</v>
      </c>
      <c r="BS32" s="109">
        <v>47.656693595031399</v>
      </c>
      <c r="BT32" s="109">
        <v>33.579223066339502</v>
      </c>
      <c r="BU32" s="109">
        <v>0</v>
      </c>
      <c r="BV32" s="109">
        <v>801.97509711322004</v>
      </c>
      <c r="BW32" s="109">
        <v>801.97509711322004</v>
      </c>
      <c r="BX32" s="109">
        <v>45.833695539980702</v>
      </c>
      <c r="BY32" s="109">
        <v>1.68481625243825E-6</v>
      </c>
      <c r="BZ32" s="109">
        <v>5.59013687115526E-6</v>
      </c>
      <c r="CA32" s="109">
        <v>0</v>
      </c>
      <c r="CB32" s="109">
        <v>40.852805354072203</v>
      </c>
      <c r="CC32" s="109">
        <v>6.0078467917238497E-2</v>
      </c>
      <c r="CD32" s="109">
        <v>9.7772694360126803E-4</v>
      </c>
      <c r="CE32" s="109">
        <v>0</v>
      </c>
      <c r="CF32" s="109">
        <v>1.6400873030308E-3</v>
      </c>
      <c r="CG32" s="109">
        <v>4.6679411145466396E-3</v>
      </c>
      <c r="CH32" s="109">
        <v>4.0636021208463298E-4</v>
      </c>
      <c r="CI32" s="109">
        <v>8.2503563110060201E-4</v>
      </c>
      <c r="CJ32" s="109">
        <v>58.850412727318002</v>
      </c>
      <c r="CK32" s="109">
        <v>4.9992762877025401</v>
      </c>
      <c r="CL32" s="109">
        <v>0.64190974586219796</v>
      </c>
      <c r="CM32" s="109">
        <v>0</v>
      </c>
      <c r="CN32" s="109">
        <v>8.6086658730027195E-4</v>
      </c>
      <c r="CO32" s="109">
        <v>1.2388023302854401E-3</v>
      </c>
      <c r="CP32" s="109">
        <v>293291.51734662702</v>
      </c>
      <c r="CQ32" s="109">
        <v>40968.106798370703</v>
      </c>
      <c r="CR32" s="109">
        <v>4552.0083056465801</v>
      </c>
      <c r="CS32" s="109">
        <v>45520.115104017299</v>
      </c>
      <c r="CT32" s="109">
        <v>0</v>
      </c>
      <c r="CU32" s="109">
        <v>713.16092791966105</v>
      </c>
      <c r="CV32" s="109">
        <v>4.9126829463670599E-2</v>
      </c>
      <c r="CW32" s="109">
        <v>1.11128688327077E-4</v>
      </c>
      <c r="CX32" s="109">
        <v>1.17268529043138E-4</v>
      </c>
      <c r="CY32" s="109">
        <v>2.5173751139139098</v>
      </c>
      <c r="CZ32" s="109">
        <v>3.8475000695558101</v>
      </c>
      <c r="DA32" s="109">
        <v>127411.50908109501</v>
      </c>
      <c r="DB32" s="109">
        <v>5.1910021906226396</v>
      </c>
      <c r="DC32" s="109">
        <v>13.602355770763401</v>
      </c>
      <c r="DD32" s="109">
        <v>32.8763729944829</v>
      </c>
      <c r="DE32" s="109">
        <v>7.6903638223736204</v>
      </c>
      <c r="DF32" s="109">
        <v>12.563064031482</v>
      </c>
      <c r="DG32" s="109">
        <v>3.8288478535249201E-7</v>
      </c>
      <c r="DH32" s="109">
        <v>1.8106003831633</v>
      </c>
      <c r="DI32" s="109">
        <v>707.94727109420899</v>
      </c>
      <c r="DJ32" s="109">
        <v>703.44154065333896</v>
      </c>
      <c r="DK32" s="109">
        <v>4.5057304408692698</v>
      </c>
      <c r="DL32" s="109">
        <v>0</v>
      </c>
      <c r="DM32" s="109">
        <v>0</v>
      </c>
      <c r="DN32" s="109">
        <v>160.64560179345901</v>
      </c>
      <c r="DO32" s="109">
        <v>0</v>
      </c>
      <c r="DP32" s="109">
        <v>91.413655585134194</v>
      </c>
      <c r="DQ32" s="109">
        <v>21.965649047327702</v>
      </c>
      <c r="DR32" s="109">
        <v>12.3884519287686</v>
      </c>
      <c r="DS32" s="109">
        <v>228.46203599045401</v>
      </c>
      <c r="DT32" s="109">
        <v>0.29460132882135398</v>
      </c>
      <c r="DU32" s="109">
        <v>65345.391821016397</v>
      </c>
      <c r="DV32" s="109">
        <v>12.0162084278289</v>
      </c>
      <c r="DW32" s="109">
        <v>98.968678617922393</v>
      </c>
      <c r="DX32" s="109">
        <v>0</v>
      </c>
      <c r="DY32" s="109">
        <v>3159.7523807876</v>
      </c>
      <c r="DZ32" s="109">
        <v>63735.753133724698</v>
      </c>
      <c r="EA32" s="109">
        <v>0.267040209890264</v>
      </c>
      <c r="EB32" s="109">
        <v>0</v>
      </c>
      <c r="EC32" s="109">
        <v>0</v>
      </c>
      <c r="ED32" s="109">
        <v>1985.5758465896199</v>
      </c>
      <c r="EE32" s="109">
        <v>855.14624490187805</v>
      </c>
      <c r="EF32" s="109">
        <v>0</v>
      </c>
      <c r="EG32" s="109">
        <v>5984.1718284158096</v>
      </c>
      <c r="EH32" s="109">
        <v>205277.46431830301</v>
      </c>
      <c r="EI32" s="109">
        <v>383.50291693738001</v>
      </c>
      <c r="EJ32" s="109">
        <v>1089.62518042175</v>
      </c>
      <c r="EL32" s="45">
        <f t="shared" si="0"/>
        <v>-7.4461868241468014E-6</v>
      </c>
      <c r="EM32" s="45">
        <f t="shared" si="1"/>
        <v>-3.9368896784155455E-6</v>
      </c>
      <c r="EN32" s="45">
        <f t="shared" si="2"/>
        <v>-7.9748719183751692E-6</v>
      </c>
      <c r="EO32" s="45">
        <f t="shared" si="3"/>
        <v>5.9630332773217595E-5</v>
      </c>
      <c r="EP32" s="45">
        <f t="shared" si="4"/>
        <v>6.0015316738786262E-5</v>
      </c>
      <c r="EQ32" s="45">
        <f t="shared" si="5"/>
        <v>-2.7659602532355536E-5</v>
      </c>
      <c r="ER32" s="45">
        <f t="shared" si="6"/>
        <v>-4.6054915494418931E-5</v>
      </c>
      <c r="ES32" s="45">
        <f t="shared" si="7"/>
        <v>-9.8625717562391977E-6</v>
      </c>
      <c r="ET32" s="45">
        <f t="shared" si="8"/>
        <v>-4.1365206313469414E-6</v>
      </c>
      <c r="EU32" s="45">
        <f t="shared" si="9"/>
        <v>1.7481077955493642E-6</v>
      </c>
      <c r="EV32" s="45">
        <f t="shared" si="10"/>
        <v>-2.9873384854422856E-5</v>
      </c>
      <c r="EW32" s="45">
        <f t="shared" si="11"/>
        <v>-5.5561326769259972E-6</v>
      </c>
      <c r="EX32" s="45">
        <f t="shared" si="12"/>
        <v>-1.2845113794787578E-7</v>
      </c>
      <c r="EY32" s="45">
        <f t="shared" si="13"/>
        <v>0</v>
      </c>
      <c r="EZ32" s="45">
        <f t="shared" si="14"/>
        <v>-1.8712751774503558E-6</v>
      </c>
      <c r="FA32" s="45">
        <f t="shared" si="15"/>
        <v>1.2693048901024221E-5</v>
      </c>
      <c r="FB32" s="45">
        <f t="shared" si="16"/>
        <v>3.9766312725463504E-5</v>
      </c>
      <c r="FC32" s="45">
        <f t="shared" si="17"/>
        <v>1.8834210314332061E-6</v>
      </c>
      <c r="FD32" s="45">
        <f t="shared" si="18"/>
        <v>-4.3815240939878348E-6</v>
      </c>
      <c r="FE32" s="45">
        <f t="shared" si="19"/>
        <v>-4.9570330648031624E-6</v>
      </c>
      <c r="FF32" s="45">
        <f t="shared" si="20"/>
        <v>2.971017512223149E-5</v>
      </c>
      <c r="FG32" s="45">
        <f t="shared" si="21"/>
        <v>-1.8744721173120704E-7</v>
      </c>
      <c r="FH32" s="45">
        <f t="shared" si="22"/>
        <v>2.1464997816467084E-6</v>
      </c>
      <c r="FI32" s="45">
        <f t="shared" si="23"/>
        <v>-1.7858367085081991E-6</v>
      </c>
      <c r="FJ32" s="45">
        <f t="shared" si="24"/>
        <v>-2.1018615889980798E-6</v>
      </c>
      <c r="FK32" s="45">
        <f t="shared" si="25"/>
        <v>-8.1559534943127216E-6</v>
      </c>
      <c r="FL32" s="45">
        <f t="shared" si="26"/>
        <v>6.7514771363095704E-7</v>
      </c>
      <c r="FM32" s="45">
        <f t="shared" si="27"/>
        <v>-7.9925042212835142E-4</v>
      </c>
      <c r="FN32" s="45">
        <f t="shared" si="28"/>
        <v>-3.2899229440233175E-5</v>
      </c>
      <c r="FO32" s="45">
        <f t="shared" si="29"/>
        <v>6.348448025050651E-6</v>
      </c>
      <c r="FP32" s="45">
        <f t="shared" si="30"/>
        <v>4.7693299824523613E-6</v>
      </c>
      <c r="FQ32" s="45">
        <f t="shared" si="31"/>
        <v>3.8912302601458054E-5</v>
      </c>
      <c r="FR32" s="45">
        <f t="shared" si="32"/>
        <v>-4.6043067258514221E-6</v>
      </c>
      <c r="FS32" s="45">
        <f t="shared" si="33"/>
        <v>1.5597293502661729E-5</v>
      </c>
      <c r="FT32" s="45">
        <f t="shared" si="34"/>
        <v>-5.8526040798324849E-6</v>
      </c>
      <c r="FU32" s="45">
        <f t="shared" si="35"/>
        <v>-9.5069627811686817E-6</v>
      </c>
      <c r="FV32" s="45">
        <f t="shared" si="36"/>
        <v>-1.6100038785177654E-5</v>
      </c>
      <c r="FW32" s="45">
        <f t="shared" si="37"/>
        <v>-7.8058273396262968E-7</v>
      </c>
      <c r="FX32" s="45">
        <f t="shared" si="38"/>
        <v>-3.2283788015516831E-6</v>
      </c>
    </row>
    <row r="33" spans="1:180" x14ac:dyDescent="0.25">
      <c r="A33" s="22" t="s">
        <v>32</v>
      </c>
      <c r="B33" s="109">
        <v>837.75988544999996</v>
      </c>
      <c r="C33" s="109">
        <v>2.9430302000000002E-3</v>
      </c>
      <c r="D33" s="109">
        <v>585.54264562000003</v>
      </c>
      <c r="E33" s="109">
        <v>32.519309655999997</v>
      </c>
      <c r="F33" s="109">
        <v>32.504511821000001</v>
      </c>
      <c r="G33" s="109">
        <v>98.645249156999995</v>
      </c>
      <c r="H33" s="109">
        <v>5451.1139356000003</v>
      </c>
      <c r="I33" s="109">
        <v>0.93908993159999998</v>
      </c>
      <c r="J33" s="109">
        <v>0.69771995720000002</v>
      </c>
      <c r="K33" s="109">
        <v>4.3032470999999999E-6</v>
      </c>
      <c r="L33" s="109">
        <v>30.76714518</v>
      </c>
      <c r="M33" s="109">
        <v>0.11379140510000001</v>
      </c>
      <c r="N33" s="109">
        <v>1.97303E-5</v>
      </c>
      <c r="P33" s="109">
        <v>3.3398443999999999E-3</v>
      </c>
      <c r="Q33" s="109">
        <v>1.69681E-4</v>
      </c>
      <c r="R33" s="109">
        <v>8.4047637000000006E-9</v>
      </c>
      <c r="S33" s="109">
        <v>3.0951869000000001E-3</v>
      </c>
      <c r="T33" s="109">
        <v>5.1921516999999997E-3</v>
      </c>
      <c r="U33" s="109">
        <v>9.2674154201000007</v>
      </c>
      <c r="V33" s="109">
        <v>3.2067455000000001E-8</v>
      </c>
      <c r="W33" s="109">
        <v>2.0716900000000001E-5</v>
      </c>
      <c r="X33" s="109">
        <v>5.1566547999999996E-6</v>
      </c>
      <c r="Y33" s="109">
        <v>7.1332666000000003E-3</v>
      </c>
      <c r="Z33" s="109">
        <v>0.57507153010000001</v>
      </c>
      <c r="AA33" s="109">
        <v>2.9595818600000001E-2</v>
      </c>
      <c r="AB33" s="109">
        <v>8.7926917999999996E-6</v>
      </c>
      <c r="AC33" s="109">
        <v>3.1628256E-3</v>
      </c>
      <c r="AD33" s="109">
        <v>22.428839349</v>
      </c>
      <c r="AE33" s="109">
        <v>5.6082127999999998E-3</v>
      </c>
      <c r="AF33" s="109">
        <v>1.7487544000000001E-3</v>
      </c>
      <c r="AG33" s="109">
        <v>2.252272E-4</v>
      </c>
      <c r="AH33" s="109">
        <v>5.0950334E-7</v>
      </c>
      <c r="AI33" s="109">
        <v>5.3764285999999999E-7</v>
      </c>
      <c r="AJ33" s="109">
        <v>2.2830381199999999E-2</v>
      </c>
      <c r="AK33" s="109">
        <v>25.061848014999999</v>
      </c>
      <c r="AL33" s="109">
        <v>2.2105291777999998</v>
      </c>
      <c r="AM33" s="109">
        <v>6.6981757536000002</v>
      </c>
      <c r="AN33" s="109">
        <v>2.8498492999999999E-3</v>
      </c>
      <c r="AP33" s="109" t="s">
        <v>32</v>
      </c>
      <c r="AQ33" s="109">
        <v>0</v>
      </c>
      <c r="AR33" s="109">
        <v>0</v>
      </c>
      <c r="AS33" s="109">
        <v>0.69772163716567404</v>
      </c>
      <c r="AT33" s="109">
        <v>0.93909274090107098</v>
      </c>
      <c r="AU33" s="109">
        <v>0.93909274090107098</v>
      </c>
      <c r="AV33" s="109">
        <v>3.7947940718431302E-3</v>
      </c>
      <c r="AW33" s="109">
        <v>0</v>
      </c>
      <c r="AX33" s="109">
        <v>1.76425238512541E-6</v>
      </c>
      <c r="AY33" s="109">
        <v>2.5390886092693298E-6</v>
      </c>
      <c r="AZ33" s="109">
        <v>30.766893341703199</v>
      </c>
      <c r="BA33" s="109">
        <v>5.1921396099789902E-3</v>
      </c>
      <c r="BB33" s="109">
        <v>0.11379132243958701</v>
      </c>
      <c r="BC33" s="109">
        <v>4.7355092952374599E-6</v>
      </c>
      <c r="BD33" s="109">
        <v>1.49959611325142E-5</v>
      </c>
      <c r="BE33" s="109">
        <v>0</v>
      </c>
      <c r="BF33" s="109">
        <v>15554.331213351999</v>
      </c>
      <c r="BG33" s="109">
        <v>3.33981972569387E-3</v>
      </c>
      <c r="BH33" s="109">
        <v>2.43732645491272E-9</v>
      </c>
      <c r="BI33" s="109">
        <v>5.9676945716695003E-9</v>
      </c>
      <c r="BJ33" s="109">
        <v>1.6967162925974201E-4</v>
      </c>
      <c r="BK33" s="109">
        <v>7.1333237587228801E-3</v>
      </c>
      <c r="BL33" s="109">
        <v>5.6082832843383596E-3</v>
      </c>
      <c r="BM33" s="109">
        <v>1.74878159981151E-3</v>
      </c>
      <c r="BN33" s="109">
        <v>837.75864519364995</v>
      </c>
      <c r="BO33" s="109">
        <v>3.09519559829197E-3</v>
      </c>
      <c r="BP33" s="109">
        <v>3.2026962777030299</v>
      </c>
      <c r="BQ33" s="109">
        <v>2514.07017425197</v>
      </c>
      <c r="BR33" s="109">
        <v>5.8234707320884</v>
      </c>
      <c r="BS33" s="109">
        <v>2.2105136923263098</v>
      </c>
      <c r="BT33" s="109">
        <v>0</v>
      </c>
      <c r="BU33" s="109">
        <v>0</v>
      </c>
      <c r="BV33" s="109">
        <v>9.2674116006157394</v>
      </c>
      <c r="BW33" s="109">
        <v>9.2674116006157394</v>
      </c>
      <c r="BX33" s="109">
        <v>6.6981741710396099</v>
      </c>
      <c r="BY33" s="109">
        <v>7.0543747513682396E-9</v>
      </c>
      <c r="BZ33" s="109">
        <v>2.34093218691887E-8</v>
      </c>
      <c r="CA33" s="109">
        <v>0</v>
      </c>
      <c r="CB33" s="109">
        <v>0.15996755890808301</v>
      </c>
      <c r="CC33" s="109">
        <v>0</v>
      </c>
      <c r="CD33" s="109">
        <v>0</v>
      </c>
      <c r="CE33" s="109">
        <v>0</v>
      </c>
      <c r="CF33" s="109">
        <v>5.3862960697101402E-6</v>
      </c>
      <c r="CG33" s="109">
        <v>1.5329976796353501E-5</v>
      </c>
      <c r="CH33" s="109">
        <v>1.70166085197617E-6</v>
      </c>
      <c r="CI33" s="109">
        <v>3.45512337615811E-6</v>
      </c>
      <c r="CJ33" s="109">
        <v>0.57507339173105798</v>
      </c>
      <c r="CK33" s="109">
        <v>2.9596311439384099E-2</v>
      </c>
      <c r="CL33" s="109">
        <v>2.9430631017929101E-3</v>
      </c>
      <c r="CM33" s="109">
        <v>0</v>
      </c>
      <c r="CN33" s="109">
        <v>3.6049695486587598E-6</v>
      </c>
      <c r="CO33" s="109">
        <v>5.1878017162982102E-6</v>
      </c>
      <c r="CP33" s="109">
        <v>7964.9771743359897</v>
      </c>
      <c r="CQ33" s="109">
        <v>526.98729773001105</v>
      </c>
      <c r="CR33" s="109">
        <v>58.554463387291399</v>
      </c>
      <c r="CS33" s="109">
        <v>585.54176111730305</v>
      </c>
      <c r="CT33" s="109">
        <v>0</v>
      </c>
      <c r="CU33" s="109">
        <v>0.68210351617971998</v>
      </c>
      <c r="CV33" s="109">
        <v>2.2523253702386999E-4</v>
      </c>
      <c r="CW33" s="109">
        <v>5.0951748099891404E-7</v>
      </c>
      <c r="CX33" s="109">
        <v>5.3764706427024204E-7</v>
      </c>
      <c r="CY33" s="109">
        <v>2.28304810158898E-2</v>
      </c>
      <c r="CZ33" s="109">
        <v>0.15954003481098</v>
      </c>
      <c r="DA33" s="109">
        <v>3294.72050769622</v>
      </c>
      <c r="DB33" s="109">
        <v>0.21524995724135601</v>
      </c>
      <c r="DC33" s="109">
        <v>0.56403509890485304</v>
      </c>
      <c r="DD33" s="109">
        <v>1.3632565948511099</v>
      </c>
      <c r="DE33" s="109">
        <v>0.318889190539967</v>
      </c>
      <c r="DF33" s="109">
        <v>0.70916697377051097</v>
      </c>
      <c r="DG33" s="109">
        <v>1.6032592029189201E-9</v>
      </c>
      <c r="DH33" s="109">
        <v>7.5078494309319704E-2</v>
      </c>
      <c r="DI33" s="109">
        <v>32.521317218450498</v>
      </c>
      <c r="DJ33" s="109">
        <v>32.506519434095601</v>
      </c>
      <c r="DK33" s="109">
        <v>1.47977843549E-2</v>
      </c>
      <c r="DL33" s="109">
        <v>0</v>
      </c>
      <c r="DM33" s="109">
        <v>0</v>
      </c>
      <c r="DN33" s="109">
        <v>8.8536806624889195</v>
      </c>
      <c r="DO33" s="109">
        <v>0</v>
      </c>
      <c r="DP33" s="109">
        <v>3.83728097885216</v>
      </c>
      <c r="DQ33" s="109">
        <v>0.91083036414843699</v>
      </c>
      <c r="DR33" s="109">
        <v>0.52287665316335497</v>
      </c>
      <c r="DS33" s="109">
        <v>9.5902385274227395</v>
      </c>
      <c r="DT33" s="109">
        <v>3.1602616637741998E-3</v>
      </c>
      <c r="DU33" s="109">
        <v>2045.22878795528</v>
      </c>
      <c r="DV33" s="109">
        <v>0.49826507735467501</v>
      </c>
      <c r="DW33" s="109">
        <v>4.8881308262371999</v>
      </c>
      <c r="DX33" s="109">
        <v>0</v>
      </c>
      <c r="DY33" s="109">
        <v>98.644789939657002</v>
      </c>
      <c r="DZ33" s="109">
        <v>2086.5547785844101</v>
      </c>
      <c r="EA33" s="109">
        <v>2.8497928447775199E-3</v>
      </c>
      <c r="EB33" s="109">
        <v>0</v>
      </c>
      <c r="EC33" s="109">
        <v>0</v>
      </c>
      <c r="ED33" s="109">
        <v>20.159770156498801</v>
      </c>
      <c r="EE33" s="109">
        <v>22.428753626659901</v>
      </c>
      <c r="EF33" s="109">
        <v>0</v>
      </c>
      <c r="EG33" s="109">
        <v>67.889224303854107</v>
      </c>
      <c r="EH33" s="109">
        <v>5451.0708871949901</v>
      </c>
      <c r="EI33" s="109">
        <v>25.061721588744302</v>
      </c>
      <c r="EJ33" s="109">
        <v>3.8282206518158302</v>
      </c>
      <c r="EL33" s="45">
        <f t="shared" si="0"/>
        <v>-1.4804437065348395E-6</v>
      </c>
      <c r="EM33" s="45">
        <f t="shared" si="1"/>
        <v>1.1179563468274256E-5</v>
      </c>
      <c r="EN33" s="45">
        <f t="shared" si="2"/>
        <v>-1.5105692191557522E-6</v>
      </c>
      <c r="EO33" s="45">
        <f t="shared" si="3"/>
        <v>6.1734473201854954E-5</v>
      </c>
      <c r="EP33" s="45">
        <f t="shared" si="4"/>
        <v>6.1764136211480924E-5</v>
      </c>
      <c r="EQ33" s="45">
        <f t="shared" si="5"/>
        <v>-4.6552403376449368E-6</v>
      </c>
      <c r="ER33" s="45">
        <f t="shared" si="6"/>
        <v>-7.8971757917456612E-6</v>
      </c>
      <c r="ES33" s="45">
        <f t="shared" si="7"/>
        <v>2.9915144188667337E-6</v>
      </c>
      <c r="ET33" s="45">
        <f t="shared" si="8"/>
        <v>2.4077936379507116E-6</v>
      </c>
      <c r="EU33" s="45">
        <f t="shared" si="9"/>
        <v>2.1819429039917481E-5</v>
      </c>
      <c r="EV33" s="45">
        <f t="shared" si="10"/>
        <v>-8.1852994591456592E-6</v>
      </c>
      <c r="EW33" s="45">
        <f t="shared" si="11"/>
        <v>-7.2642053174308536E-7</v>
      </c>
      <c r="EX33" s="45">
        <f t="shared" si="12"/>
        <v>5.932133579617263E-5</v>
      </c>
      <c r="EY33" s="45">
        <f t="shared" si="13"/>
        <v>0</v>
      </c>
      <c r="EZ33" s="45">
        <f t="shared" si="14"/>
        <v>-7.3878609823782122E-6</v>
      </c>
      <c r="FA33" s="45">
        <f t="shared" si="15"/>
        <v>-5.5225630789529823E-5</v>
      </c>
      <c r="FB33" s="45">
        <f t="shared" si="16"/>
        <v>3.0616753951002629E-5</v>
      </c>
      <c r="FC33" s="45">
        <f t="shared" si="17"/>
        <v>2.8102638874396164E-6</v>
      </c>
      <c r="FD33" s="45">
        <f t="shared" si="18"/>
        <v>-2.3285184463117708E-6</v>
      </c>
      <c r="FE33" s="45">
        <f t="shared" si="19"/>
        <v>-4.1214125925872415E-7</v>
      </c>
      <c r="FF33" s="45">
        <f t="shared" si="20"/>
        <v>-1.5566452783299193E-5</v>
      </c>
      <c r="FG33" s="45">
        <f t="shared" si="21"/>
        <v>-3.027161092449032E-5</v>
      </c>
      <c r="FH33" s="45">
        <f t="shared" si="22"/>
        <v>2.5099243463020372E-5</v>
      </c>
      <c r="FI33" s="45">
        <f t="shared" si="23"/>
        <v>8.0129800391609027E-6</v>
      </c>
      <c r="FJ33" s="45">
        <f t="shared" si="24"/>
        <v>3.2372165209636125E-6</v>
      </c>
      <c r="FK33" s="45">
        <f t="shared" si="25"/>
        <v>1.6652331559370775E-5</v>
      </c>
      <c r="FL33" s="45">
        <f t="shared" si="26"/>
        <v>9.0376142799028248E-6</v>
      </c>
      <c r="FM33" s="45">
        <f t="shared" si="27"/>
        <v>-8.1064736095475573E-4</v>
      </c>
      <c r="FN33" s="45">
        <f t="shared" si="28"/>
        <v>-3.8219695083331769E-6</v>
      </c>
      <c r="FO33" s="45">
        <f t="shared" si="29"/>
        <v>1.2568057039454906E-5</v>
      </c>
      <c r="FP33" s="45">
        <f t="shared" si="30"/>
        <v>1.555382019904319E-5</v>
      </c>
      <c r="FQ33" s="45">
        <f t="shared" si="31"/>
        <v>2.3696178214668756E-5</v>
      </c>
      <c r="FR33" s="45">
        <f t="shared" si="32"/>
        <v>2.775447735837959E-5</v>
      </c>
      <c r="FS33" s="45">
        <f t="shared" si="33"/>
        <v>7.8198197257814679E-6</v>
      </c>
      <c r="FT33" s="45">
        <f t="shared" si="34"/>
        <v>4.3720640897620151E-6</v>
      </c>
      <c r="FU33" s="45">
        <f t="shared" si="35"/>
        <v>-5.0445703613550528E-6</v>
      </c>
      <c r="FV33" s="45">
        <f t="shared" si="36"/>
        <v>-7.0053242660316843E-6</v>
      </c>
      <c r="FW33" s="45">
        <f t="shared" si="37"/>
        <v>-2.3626737316337774E-7</v>
      </c>
      <c r="FX33" s="45">
        <f t="shared" si="38"/>
        <v>-1.9809897484737711E-5</v>
      </c>
    </row>
    <row r="34" spans="1:180" x14ac:dyDescent="0.25">
      <c r="EL34" s="45">
        <f t="shared" si="0"/>
        <v>0</v>
      </c>
      <c r="EM34" s="45">
        <f t="shared" si="1"/>
        <v>0</v>
      </c>
      <c r="EN34" s="45">
        <f t="shared" si="2"/>
        <v>0</v>
      </c>
      <c r="EO34" s="45">
        <f t="shared" si="3"/>
        <v>0</v>
      </c>
      <c r="EP34" s="45">
        <f t="shared" si="4"/>
        <v>0</v>
      </c>
      <c r="EQ34" s="45">
        <f t="shared" si="5"/>
        <v>0</v>
      </c>
      <c r="ER34" s="45">
        <f t="shared" si="6"/>
        <v>0</v>
      </c>
      <c r="ES34" s="45">
        <f t="shared" si="7"/>
        <v>0</v>
      </c>
      <c r="ET34" s="45">
        <f t="shared" si="8"/>
        <v>0</v>
      </c>
      <c r="EU34" s="45">
        <f t="shared" si="9"/>
        <v>0</v>
      </c>
      <c r="EV34" s="45">
        <f t="shared" si="10"/>
        <v>0</v>
      </c>
      <c r="EW34" s="45">
        <f t="shared" si="11"/>
        <v>0</v>
      </c>
      <c r="EX34" s="45">
        <f t="shared" si="12"/>
        <v>0</v>
      </c>
      <c r="EY34" s="45">
        <f t="shared" si="13"/>
        <v>0</v>
      </c>
      <c r="EZ34" s="45">
        <f t="shared" si="14"/>
        <v>0</v>
      </c>
      <c r="FA34" s="45">
        <f t="shared" si="15"/>
        <v>0</v>
      </c>
      <c r="FB34" s="45">
        <f t="shared" si="16"/>
        <v>0</v>
      </c>
      <c r="FC34" s="45">
        <f t="shared" si="17"/>
        <v>0</v>
      </c>
      <c r="FD34" s="45">
        <f t="shared" si="18"/>
        <v>0</v>
      </c>
      <c r="FE34" s="45">
        <f t="shared" si="19"/>
        <v>0</v>
      </c>
      <c r="FF34" s="45">
        <f t="shared" si="20"/>
        <v>0</v>
      </c>
      <c r="FG34" s="45">
        <f t="shared" si="21"/>
        <v>0</v>
      </c>
      <c r="FH34" s="45">
        <f t="shared" si="22"/>
        <v>0</v>
      </c>
      <c r="FI34" s="45">
        <f t="shared" si="23"/>
        <v>0</v>
      </c>
      <c r="FJ34" s="45">
        <f t="shared" si="24"/>
        <v>0</v>
      </c>
      <c r="FK34" s="45">
        <f t="shared" si="25"/>
        <v>0</v>
      </c>
      <c r="FL34" s="45">
        <f t="shared" si="26"/>
        <v>0</v>
      </c>
      <c r="FM34" s="45">
        <f t="shared" si="27"/>
        <v>0</v>
      </c>
      <c r="FN34" s="45">
        <f t="shared" si="28"/>
        <v>0</v>
      </c>
      <c r="FO34" s="45">
        <f t="shared" si="29"/>
        <v>0</v>
      </c>
      <c r="FP34" s="45">
        <f t="shared" si="30"/>
        <v>0</v>
      </c>
      <c r="FQ34" s="45">
        <f t="shared" si="31"/>
        <v>0</v>
      </c>
      <c r="FR34" s="45">
        <f t="shared" si="32"/>
        <v>0</v>
      </c>
      <c r="FS34" s="45">
        <f t="shared" si="33"/>
        <v>0</v>
      </c>
      <c r="FT34" s="45">
        <f t="shared" si="34"/>
        <v>0</v>
      </c>
      <c r="FU34" s="45">
        <f t="shared" si="35"/>
        <v>0</v>
      </c>
      <c r="FV34" s="45">
        <f t="shared" si="36"/>
        <v>0</v>
      </c>
      <c r="FW34" s="45">
        <f t="shared" si="37"/>
        <v>0</v>
      </c>
      <c r="FX34" s="45">
        <f t="shared" si="38"/>
        <v>0</v>
      </c>
    </row>
    <row r="35" spans="1:180" x14ac:dyDescent="0.25">
      <c r="A35" s="22" t="s">
        <v>34</v>
      </c>
      <c r="B35" s="109">
        <v>30134.683568</v>
      </c>
      <c r="C35" s="109">
        <v>1.8030018949</v>
      </c>
      <c r="D35" s="109">
        <v>20657.133431999999</v>
      </c>
      <c r="E35" s="109">
        <v>548.42756159999999</v>
      </c>
      <c r="F35" s="109">
        <v>540.89391272</v>
      </c>
      <c r="G35" s="109">
        <v>2938.3164526999999</v>
      </c>
      <c r="H35" s="109">
        <v>427113.40836</v>
      </c>
      <c r="I35" s="109">
        <v>55.837367821000001</v>
      </c>
      <c r="J35" s="109">
        <v>12.124253734</v>
      </c>
      <c r="K35" s="109">
        <v>1.7068008999999999E-3</v>
      </c>
      <c r="L35" s="109">
        <v>4992.4998007000004</v>
      </c>
      <c r="M35" s="109">
        <v>3.2394458005</v>
      </c>
      <c r="N35" s="109">
        <v>1.00448911E-2</v>
      </c>
      <c r="P35" s="109">
        <v>5.0845758800000002E-2</v>
      </c>
      <c r="Q35" s="109">
        <v>8.6386047399999999E-2</v>
      </c>
      <c r="R35" s="109">
        <v>5.1490479999999998E-6</v>
      </c>
      <c r="S35" s="109">
        <v>4.7134105000000003E-2</v>
      </c>
      <c r="T35" s="109">
        <v>7.9052019500000001E-2</v>
      </c>
      <c r="U35" s="109">
        <v>3159.3745518000001</v>
      </c>
      <c r="V35" s="109">
        <v>1.2718899999999999E-5</v>
      </c>
      <c r="W35" s="109">
        <v>1.0547134600000001E-2</v>
      </c>
      <c r="X35" s="109">
        <v>2.045289E-3</v>
      </c>
      <c r="Y35" s="109">
        <v>0.1519263445</v>
      </c>
      <c r="Z35" s="109">
        <v>11.483409120999999</v>
      </c>
      <c r="AA35" s="109">
        <v>5.6251626107000003</v>
      </c>
      <c r="AB35" s="109">
        <v>3.4874541000000001E-3</v>
      </c>
      <c r="AC35" s="109">
        <v>4.8245652700000002E-2</v>
      </c>
      <c r="AD35" s="109">
        <v>3114.5833830000001</v>
      </c>
      <c r="AE35" s="109">
        <v>9.3708844099999994E-2</v>
      </c>
      <c r="AF35" s="109">
        <v>2.66470899E-2</v>
      </c>
      <c r="AG35" s="109">
        <v>0.13798193240000001</v>
      </c>
      <c r="AH35" s="109">
        <v>3.1213930000000001E-4</v>
      </c>
      <c r="AI35" s="109">
        <v>3.2937839999999999E-4</v>
      </c>
      <c r="AJ35" s="109">
        <v>0.67760543900000003</v>
      </c>
      <c r="AK35" s="109">
        <v>2440.0758977</v>
      </c>
      <c r="AL35" s="109">
        <v>251.54115805000001</v>
      </c>
      <c r="AM35" s="109">
        <v>55.417284260000002</v>
      </c>
      <c r="AN35" s="109">
        <v>4.41480312E-2</v>
      </c>
      <c r="AP35" s="109" t="s">
        <v>34</v>
      </c>
      <c r="AQ35" s="109">
        <v>0</v>
      </c>
      <c r="AR35" s="109">
        <v>0</v>
      </c>
      <c r="AS35" s="109">
        <v>12.1242098115757</v>
      </c>
      <c r="AT35" s="109">
        <v>55.8372582953251</v>
      </c>
      <c r="AU35" s="109">
        <v>55.8372582953251</v>
      </c>
      <c r="AV35" s="109">
        <v>9.5476090817639102E-3</v>
      </c>
      <c r="AW35" s="109">
        <v>0</v>
      </c>
      <c r="AX35" s="109">
        <v>6.9978530178519197E-4</v>
      </c>
      <c r="AY35" s="109">
        <v>1.00701400927043E-3</v>
      </c>
      <c r="AZ35" s="109">
        <v>4992.3967178890798</v>
      </c>
      <c r="BA35" s="109">
        <v>7.9053099290596507E-2</v>
      </c>
      <c r="BB35" s="109">
        <v>3.2394389294521</v>
      </c>
      <c r="BC35" s="109">
        <v>2.4107688288496801E-3</v>
      </c>
      <c r="BD35" s="109">
        <v>7.634125520153E-3</v>
      </c>
      <c r="BE35" s="109">
        <v>0</v>
      </c>
      <c r="BF35" s="109">
        <v>173556.86335008001</v>
      </c>
      <c r="BG35" s="109">
        <v>5.0845768395594598E-2</v>
      </c>
      <c r="BH35" s="109">
        <v>1.49327143857096E-6</v>
      </c>
      <c r="BI35" s="109">
        <v>3.6558436261622401E-6</v>
      </c>
      <c r="BJ35" s="109">
        <v>8.6386351198531594E-2</v>
      </c>
      <c r="BK35" s="109">
        <v>0.15192700819520799</v>
      </c>
      <c r="BL35" s="109">
        <v>9.3708580227202798E-2</v>
      </c>
      <c r="BM35" s="109">
        <v>2.6647010553249799E-2</v>
      </c>
      <c r="BN35" s="109">
        <v>30134.603211031899</v>
      </c>
      <c r="BO35" s="109">
        <v>4.7134747149989199E-2</v>
      </c>
      <c r="BP35" s="109">
        <v>2597.9333527870199</v>
      </c>
      <c r="BQ35" s="109">
        <v>153320.26063605401</v>
      </c>
      <c r="BR35" s="109">
        <v>5051.0433270447402</v>
      </c>
      <c r="BS35" s="109">
        <v>251.53786007591401</v>
      </c>
      <c r="BT35" s="109">
        <v>0</v>
      </c>
      <c r="BU35" s="109">
        <v>0</v>
      </c>
      <c r="BV35" s="109">
        <v>3159.3631528055798</v>
      </c>
      <c r="BW35" s="109">
        <v>3159.3631528055798</v>
      </c>
      <c r="BX35" s="109">
        <v>55.417133721076603</v>
      </c>
      <c r="BY35" s="109">
        <v>2.7982078868182399E-6</v>
      </c>
      <c r="BZ35" s="109">
        <v>9.28482340307657E-6</v>
      </c>
      <c r="CA35" s="109">
        <v>0</v>
      </c>
      <c r="CB35" s="109">
        <v>35.884089589065802</v>
      </c>
      <c r="CC35" s="109">
        <v>0</v>
      </c>
      <c r="CD35" s="109">
        <v>0</v>
      </c>
      <c r="CE35" s="109">
        <v>0</v>
      </c>
      <c r="CF35" s="109">
        <v>2.7422699449395601E-3</v>
      </c>
      <c r="CG35" s="109">
        <v>7.8048880217375704E-3</v>
      </c>
      <c r="CH35" s="109">
        <v>6.7494147169540905E-4</v>
      </c>
      <c r="CI35" s="109">
        <v>1.37034201844166E-3</v>
      </c>
      <c r="CJ35" s="109">
        <v>11.483413467318</v>
      </c>
      <c r="CK35" s="109">
        <v>5.6251321647139099</v>
      </c>
      <c r="CL35" s="109">
        <v>1.8029978820196499</v>
      </c>
      <c r="CM35" s="109">
        <v>0</v>
      </c>
      <c r="CN35" s="109">
        <v>1.4298627909412E-3</v>
      </c>
      <c r="CO35" s="109">
        <v>2.0575982958271999E-3</v>
      </c>
      <c r="CP35" s="109">
        <v>580394.83851827297</v>
      </c>
      <c r="CQ35" s="109">
        <v>18591.365050347998</v>
      </c>
      <c r="CR35" s="109">
        <v>2065.7058842176598</v>
      </c>
      <c r="CS35" s="109">
        <v>20657.070934565701</v>
      </c>
      <c r="CT35" s="109">
        <v>0</v>
      </c>
      <c r="CU35" s="109">
        <v>103.435532511532</v>
      </c>
      <c r="CV35" s="109">
        <v>0.137982386723765</v>
      </c>
      <c r="CW35" s="109">
        <v>3.1214174996279601E-4</v>
      </c>
      <c r="CX35" s="109">
        <v>3.29372406289787E-4</v>
      </c>
      <c r="CY35" s="109">
        <v>0.677601926142958</v>
      </c>
      <c r="CZ35" s="109">
        <v>1.0165695711459</v>
      </c>
      <c r="DA35" s="109">
        <v>214031.43530960701</v>
      </c>
      <c r="DB35" s="109">
        <v>1.3715459621797099</v>
      </c>
      <c r="DC35" s="109">
        <v>3.5939441241863501</v>
      </c>
      <c r="DD35" s="109">
        <v>8.6864388866658899</v>
      </c>
      <c r="DE35" s="109">
        <v>2.0319126556325302</v>
      </c>
      <c r="DF35" s="109">
        <v>23.343885155728898</v>
      </c>
      <c r="DG35" s="109">
        <v>6.3594857057821701E-7</v>
      </c>
      <c r="DH35" s="109">
        <v>0.478388293347002</v>
      </c>
      <c r="DI35" s="109">
        <v>548.45627157327306</v>
      </c>
      <c r="DJ35" s="109">
        <v>540.92262291065197</v>
      </c>
      <c r="DK35" s="109">
        <v>7.5336486626211796</v>
      </c>
      <c r="DL35" s="109">
        <v>0</v>
      </c>
      <c r="DM35" s="109">
        <v>0</v>
      </c>
      <c r="DN35" s="109">
        <v>275.67407807337997</v>
      </c>
      <c r="DO35" s="109">
        <v>0</v>
      </c>
      <c r="DP35" s="109">
        <v>29.123507271394399</v>
      </c>
      <c r="DQ35" s="109">
        <v>5.8036527116299297</v>
      </c>
      <c r="DR35" s="109">
        <v>4.2495797535232596</v>
      </c>
      <c r="DS35" s="109">
        <v>72.789727002761495</v>
      </c>
      <c r="DT35" s="109">
        <v>4.8207662126853998E-2</v>
      </c>
      <c r="DU35" s="109">
        <v>192977.07289004599</v>
      </c>
      <c r="DV35" s="109">
        <v>3.1748757365917601</v>
      </c>
      <c r="DW35" s="109">
        <v>109.584517712484</v>
      </c>
      <c r="DX35" s="109">
        <v>0</v>
      </c>
      <c r="DY35" s="109">
        <v>2938.31188494871</v>
      </c>
      <c r="DZ35" s="109">
        <v>99406.404977352897</v>
      </c>
      <c r="EA35" s="109">
        <v>4.4148097709750499E-2</v>
      </c>
      <c r="EB35" s="109">
        <v>0</v>
      </c>
      <c r="EC35" s="109">
        <v>0</v>
      </c>
      <c r="ED35" s="109">
        <v>1481.2774922941301</v>
      </c>
      <c r="EE35" s="109">
        <v>3114.5126903616801</v>
      </c>
      <c r="EF35" s="109">
        <v>0</v>
      </c>
      <c r="EG35" s="109">
        <v>1627.86419534682</v>
      </c>
      <c r="EH35" s="109">
        <v>427107.07226497302</v>
      </c>
      <c r="EI35" s="109">
        <v>2440.0186929213201</v>
      </c>
      <c r="EJ35" s="109">
        <v>1096.6234519058901</v>
      </c>
      <c r="EL35" s="45">
        <f t="shared" ref="EL35:EL51" si="39">(BN35-B35)/(B35+1E-50)</f>
        <v>-2.6665940566386116E-6</v>
      </c>
      <c r="EM35" s="45">
        <f t="shared" ref="EM35:EM51" si="40">(CL35-C35)/(C35+1E-50)</f>
        <v>-2.2256661855784458E-6</v>
      </c>
      <c r="EN35" s="45">
        <f t="shared" ref="EN35:EN51" si="41">(CS35-D35)/(D35+1E-50)</f>
        <v>-3.0254650047639972E-6</v>
      </c>
      <c r="EO35" s="45">
        <f t="shared" ref="EO35:EO51" si="42">(DI35-E35)/(E35+1E-50)</f>
        <v>5.2349617858933439E-5</v>
      </c>
      <c r="EP35" s="45">
        <f t="shared" ref="EP35:EP51" si="43">(DJ35-F35)/(F35+1E-50)</f>
        <v>5.3079152818689511E-5</v>
      </c>
      <c r="EQ35" s="45">
        <f t="shared" ref="EQ35:EQ51" si="44">(DY35-G35)/(G35+1E-50)</f>
        <v>-1.5545470896002083E-6</v>
      </c>
      <c r="ER35" s="45">
        <f t="shared" ref="ER35:ER51" si="45">(EH35-H35)/(H35+1E-50)</f>
        <v>-1.4834690044768596E-5</v>
      </c>
      <c r="ES35" s="45">
        <f t="shared" ref="ES35:ES51" si="46">(AU35-I35)/(I35+1E-50)</f>
        <v>-1.9615121409767977E-6</v>
      </c>
      <c r="ET35" s="45">
        <f t="shared" ref="ET35:ET51" si="47">(AS35-J35)/(J35+1E-50)</f>
        <v>-3.6226909518661466E-6</v>
      </c>
      <c r="EU35" s="45">
        <f t="shared" ref="EU35:EU51" si="48">(AX35+AY35-K35)/(K35+1E-50)</f>
        <v>-9.3094887516308942E-7</v>
      </c>
      <c r="EV35" s="45">
        <f t="shared" ref="EV35:EV51" si="49">(AZ35-L35)/(L35+1E-50)</f>
        <v>-2.0647534308587314E-5</v>
      </c>
      <c r="EW35" s="45">
        <f t="shared" ref="EW35:EW51" si="50">(BB35-M35)/(M35+1E-50)</f>
        <v>-2.121056601385532E-6</v>
      </c>
      <c r="EX35" s="45">
        <f t="shared" ref="EX35:EX51" si="51">(BC35+BD35-N35)/(N35+1E-50)</f>
        <v>3.2344827309697287E-7</v>
      </c>
      <c r="EY35" s="45">
        <f t="shared" ref="EY35:EY51" si="52">(BE35-O35)/(O35+1E-50)</f>
        <v>0</v>
      </c>
      <c r="EZ35" s="45">
        <f t="shared" ref="EZ35:EZ51" si="53">(BG35-P35)/(P35+1E-50)</f>
        <v>1.8871966557569755E-7</v>
      </c>
      <c r="FA35" s="45">
        <f t="shared" ref="FA35:FA51" si="54">(BJ35-Q35)/(Q35+1E-50)</f>
        <v>3.5167546234453951E-6</v>
      </c>
      <c r="FB35" s="45">
        <f t="shared" ref="FB35:FB51" si="55">(BH35+BI35-R35)/(R35+1E-50)</f>
        <v>1.3024685961437E-5</v>
      </c>
      <c r="FC35" s="45">
        <f t="shared" ref="FC35:FC51" si="56">(BO35-S35)/(S35+1E-50)</f>
        <v>1.3623892703526687E-5</v>
      </c>
      <c r="FD35" s="45">
        <f t="shared" ref="FD35:FD51" si="57">(BA35-T35)/(T35+1E-50)</f>
        <v>1.36592411343265E-5</v>
      </c>
      <c r="FE35" s="45">
        <f t="shared" ref="FE35:FE51" si="58">(BW35-U35)/(U35+1E-50)</f>
        <v>-3.6079908327864076E-6</v>
      </c>
      <c r="FF35" s="45">
        <f t="shared" ref="FF35:FF51" si="59">(BY35+BZ35+DG35-V35)/(V35+1E-50)</f>
        <v>6.2788820595197957E-6</v>
      </c>
      <c r="FG35" s="45">
        <f t="shared" ref="FG35:FG51" si="60">(CF35+CG35-W35)/(W35+1E-50)</f>
        <v>2.2154526339000799E-6</v>
      </c>
      <c r="FH35" s="45">
        <f t="shared" ref="FH35:FH51" si="61">(CI35+CH35-X35)/(X35+1E-50)</f>
        <v>-2.6939287948673251E-6</v>
      </c>
      <c r="FI35" s="45">
        <f t="shared" ref="FI35:FI51" si="62">(BK35-Y35)/(Y35+1E-50)</f>
        <v>4.3685327266356365E-6</v>
      </c>
      <c r="FJ35" s="45">
        <f t="shared" ref="FJ35:FJ51" si="63">(CJ35-Z35)/(Z35+1E-50)</f>
        <v>3.7848673288718988E-7</v>
      </c>
      <c r="FK35" s="45">
        <f t="shared" ref="FK35:FK51" si="64">(CK35-AA35)/(AA35+1E-50)</f>
        <v>-5.4124632828504811E-6</v>
      </c>
      <c r="FL35" s="45">
        <f t="shared" ref="FL35:FL51" si="65">(CN35+CO35-AB35)/(AB35+1E-50)</f>
        <v>2.0034008188115532E-6</v>
      </c>
      <c r="FM35" s="45">
        <f t="shared" ref="FM35:FM51" si="66">(DT35-AC35)/(AC35+1E-50)</f>
        <v>-7.8744033959363374E-4</v>
      </c>
      <c r="FN35" s="45">
        <f t="shared" ref="FN35:FN51" si="67">(EE35-AD35)/(AD35+1E-50)</f>
        <v>-2.2697301573575194E-5</v>
      </c>
      <c r="FO35" s="45">
        <f t="shared" ref="FO35:FO51" si="68">(BL35-AE35)/(AE35+1E-50)</f>
        <v>-2.815879330603911E-6</v>
      </c>
      <c r="FP35" s="45">
        <f t="shared" ref="FP35:FP51" si="69">(BM35-AF35)/(AF35+1E-50)</f>
        <v>-2.9776891397630602E-6</v>
      </c>
      <c r="FQ35" s="45">
        <f t="shared" ref="FQ35:FQ51" si="70">(CV35-AG35)/(AG35+1E-50)</f>
        <v>3.2926322823253708E-6</v>
      </c>
      <c r="FR35" s="45">
        <f t="shared" ref="FR35:FR51" si="71">(CW35-AH35)/(AH35+1E-50)</f>
        <v>7.8489405083058572E-6</v>
      </c>
      <c r="FS35" s="45">
        <f t="shared" ref="FS35:FS51" si="72">(CX35-AI35)/(AI35+1E-50)</f>
        <v>-1.8197034817673811E-5</v>
      </c>
      <c r="FT35" s="45">
        <f t="shared" ref="FT35:FT51" si="73">(CY35-AJ35)/(AJ35+1E-50)</f>
        <v>-5.1842220263402391E-6</v>
      </c>
      <c r="FU35" s="45">
        <f t="shared" ref="FU35:FU51" si="74">(EI35-AK35)/(AK35+1E-50)</f>
        <v>-2.3443852190790204E-5</v>
      </c>
      <c r="FV35" s="45">
        <f t="shared" ref="FV35:FV51" si="75">(BS35-AL35)/(AL35+1E-50)</f>
        <v>-1.3111071410986323E-5</v>
      </c>
      <c r="FW35" s="45">
        <f t="shared" ref="FW35:FW51" si="76">(BX35-AM35)/(AM35+1E-50)</f>
        <v>-2.7164615771046971E-6</v>
      </c>
      <c r="FX35" s="45">
        <f t="shared" ref="FX35:FX51" si="77">(EA35-AN35)/(AN35+1E-50)</f>
        <v>1.5065167956733507E-6</v>
      </c>
    </row>
    <row r="36" spans="1:180" x14ac:dyDescent="0.25">
      <c r="A36" s="22" t="s">
        <v>35</v>
      </c>
      <c r="B36" s="109">
        <v>1796.2940295999999</v>
      </c>
      <c r="C36" s="109">
        <v>7.9460355100000005E-2</v>
      </c>
      <c r="D36" s="109">
        <v>2543.2091739000002</v>
      </c>
      <c r="E36" s="109">
        <v>130.86385931999999</v>
      </c>
      <c r="F36" s="109">
        <v>129.02890109000001</v>
      </c>
      <c r="G36" s="109">
        <v>1919.4769381999999</v>
      </c>
      <c r="H36" s="109">
        <v>19823.161075</v>
      </c>
      <c r="I36" s="109">
        <v>11.373453323</v>
      </c>
      <c r="J36" s="109">
        <v>0.53870794710000003</v>
      </c>
      <c r="K36" s="109">
        <v>4.8325309999999998E-4</v>
      </c>
      <c r="L36" s="109">
        <v>114.91659928</v>
      </c>
      <c r="M36" s="109">
        <v>0.24745282360000001</v>
      </c>
      <c r="N36" s="109">
        <v>2.4466173E-3</v>
      </c>
      <c r="P36" s="109">
        <v>1.5577970999999999E-3</v>
      </c>
      <c r="Q36" s="109">
        <v>2.1040907599999999E-2</v>
      </c>
      <c r="R36" s="109">
        <v>2.2692443E-7</v>
      </c>
      <c r="S36" s="109">
        <v>1.4438247E-3</v>
      </c>
      <c r="T36" s="109">
        <v>2.4218394E-3</v>
      </c>
      <c r="U36" s="109">
        <v>109.97783518</v>
      </c>
      <c r="V36" s="109">
        <v>3.6011648000000001E-6</v>
      </c>
      <c r="W36" s="109">
        <v>2.5689481000000002E-3</v>
      </c>
      <c r="X36" s="109">
        <v>5.7909040000000001E-4</v>
      </c>
      <c r="Y36" s="109">
        <v>3.8025818E-3</v>
      </c>
      <c r="Z36" s="109">
        <v>0.33917151569999998</v>
      </c>
      <c r="AA36" s="109">
        <v>1.2358083633000001</v>
      </c>
      <c r="AB36" s="109">
        <v>9.8741600000000007E-4</v>
      </c>
      <c r="AC36" s="109">
        <v>1.4762712E-3</v>
      </c>
      <c r="AD36" s="109">
        <v>80.697672815999994</v>
      </c>
      <c r="AE36" s="109">
        <v>2.7072215999999999E-3</v>
      </c>
      <c r="AF36" s="109">
        <v>8.1593219999999997E-4</v>
      </c>
      <c r="AG36" s="109">
        <v>6.0810218000000001E-3</v>
      </c>
      <c r="AH36" s="109">
        <v>1.3756300000000001E-5</v>
      </c>
      <c r="AI36" s="109">
        <v>1.45161E-5</v>
      </c>
      <c r="AJ36" s="109">
        <v>1.9431668700000002E-2</v>
      </c>
      <c r="AK36" s="109">
        <v>25.352057773999999</v>
      </c>
      <c r="AL36" s="109">
        <v>7.0505001321999998</v>
      </c>
      <c r="AM36" s="109">
        <v>16.475276681</v>
      </c>
      <c r="AN36" s="109">
        <v>1.3376102E-3</v>
      </c>
      <c r="AP36" s="109" t="s">
        <v>35</v>
      </c>
      <c r="AQ36" s="109">
        <v>0</v>
      </c>
      <c r="AR36" s="109">
        <v>0</v>
      </c>
      <c r="AS36" s="109">
        <v>0.53870867542013201</v>
      </c>
      <c r="AT36" s="109">
        <v>11.3734322968026</v>
      </c>
      <c r="AU36" s="109">
        <v>11.3734322968026</v>
      </c>
      <c r="AV36" s="109">
        <v>1.2408474105479899E-3</v>
      </c>
      <c r="AW36" s="109">
        <v>0</v>
      </c>
      <c r="AX36" s="109">
        <v>1.9813515512271399E-4</v>
      </c>
      <c r="AY36" s="109">
        <v>2.8511957660234602E-4</v>
      </c>
      <c r="AZ36" s="109">
        <v>114.91557834026401</v>
      </c>
      <c r="BA36" s="109">
        <v>2.4218418972983798E-3</v>
      </c>
      <c r="BB36" s="109">
        <v>0.24745299838457699</v>
      </c>
      <c r="BC36" s="109">
        <v>5.8717737848399201E-4</v>
      </c>
      <c r="BD36" s="109">
        <v>1.8594115775723799E-3</v>
      </c>
      <c r="BE36" s="109">
        <v>0</v>
      </c>
      <c r="BF36" s="109">
        <v>28621.1321351681</v>
      </c>
      <c r="BG36" s="109">
        <v>1.5578058469996601E-3</v>
      </c>
      <c r="BH36" s="109">
        <v>6.5808493306216404E-8</v>
      </c>
      <c r="BI36" s="109">
        <v>1.61116512067549E-7</v>
      </c>
      <c r="BJ36" s="109">
        <v>2.1040575258209598E-2</v>
      </c>
      <c r="BK36" s="109">
        <v>3.8025975717735998E-3</v>
      </c>
      <c r="BL36" s="109">
        <v>2.70724395540386E-3</v>
      </c>
      <c r="BM36" s="109">
        <v>8.1593732804637303E-4</v>
      </c>
      <c r="BN36" s="109">
        <v>1796.2904110936499</v>
      </c>
      <c r="BO36" s="109">
        <v>1.44382416299178E-3</v>
      </c>
      <c r="BP36" s="109">
        <v>94.616966168048904</v>
      </c>
      <c r="BQ36" s="109">
        <v>5018.0777769992501</v>
      </c>
      <c r="BR36" s="109">
        <v>140.46118875516501</v>
      </c>
      <c r="BS36" s="109">
        <v>7.0504437375544704</v>
      </c>
      <c r="BT36" s="109">
        <v>0</v>
      </c>
      <c r="BU36" s="109">
        <v>0</v>
      </c>
      <c r="BV36" s="109">
        <v>109.97756059376201</v>
      </c>
      <c r="BW36" s="109">
        <v>109.97756059376201</v>
      </c>
      <c r="BX36" s="109">
        <v>16.475290342376301</v>
      </c>
      <c r="BY36" s="109">
        <v>7.9225127028327203E-7</v>
      </c>
      <c r="BZ36" s="109">
        <v>2.6288211501243902E-6</v>
      </c>
      <c r="CA36" s="109">
        <v>0</v>
      </c>
      <c r="CB36" s="109">
        <v>9.0606297458155396</v>
      </c>
      <c r="CC36" s="109">
        <v>0</v>
      </c>
      <c r="CD36" s="109">
        <v>0</v>
      </c>
      <c r="CE36" s="109">
        <v>0</v>
      </c>
      <c r="CF36" s="109">
        <v>6.6792845086724299E-4</v>
      </c>
      <c r="CG36" s="109">
        <v>1.90102869535981E-3</v>
      </c>
      <c r="CH36" s="109">
        <v>1.9110546514768099E-4</v>
      </c>
      <c r="CI36" s="109">
        <v>3.8799113576613398E-4</v>
      </c>
      <c r="CJ36" s="109">
        <v>0.33917303976743002</v>
      </c>
      <c r="CK36" s="109">
        <v>1.2358041371802799</v>
      </c>
      <c r="CL36" s="109">
        <v>7.9460417555404894E-2</v>
      </c>
      <c r="CM36" s="109">
        <v>0</v>
      </c>
      <c r="CN36" s="109">
        <v>4.0485133418211201E-4</v>
      </c>
      <c r="CO36" s="109">
        <v>5.8257726241064403E-4</v>
      </c>
      <c r="CP36" s="109">
        <v>24841.1049822362</v>
      </c>
      <c r="CQ36" s="109">
        <v>2288.8845668250701</v>
      </c>
      <c r="CR36" s="109">
        <v>254.32083760542699</v>
      </c>
      <c r="CS36" s="109">
        <v>2543.2054044305</v>
      </c>
      <c r="CT36" s="109">
        <v>0</v>
      </c>
      <c r="CU36" s="109">
        <v>78.108379087593704</v>
      </c>
      <c r="CV36" s="109">
        <v>6.0810516891262496E-3</v>
      </c>
      <c r="CW36" s="109">
        <v>1.37566502268004E-5</v>
      </c>
      <c r="CX36" s="109">
        <v>1.4516547138676199E-5</v>
      </c>
      <c r="CY36" s="109">
        <v>1.9431499137798701E-2</v>
      </c>
      <c r="CZ36" s="109">
        <v>0.377483513057425</v>
      </c>
      <c r="DA36" s="109">
        <v>12984.6838114808</v>
      </c>
      <c r="DB36" s="109">
        <v>0.50929882331938903</v>
      </c>
      <c r="DC36" s="109">
        <v>1.33455228863682</v>
      </c>
      <c r="DD36" s="109">
        <v>3.2255523966897601</v>
      </c>
      <c r="DE36" s="109">
        <v>0.75451771729029904</v>
      </c>
      <c r="DF36" s="109">
        <v>4.6175548226877696</v>
      </c>
      <c r="DG36" s="109">
        <v>1.8006033234676401E-7</v>
      </c>
      <c r="DH36" s="109">
        <v>0.177641578032595</v>
      </c>
      <c r="DI36" s="109">
        <v>130.87115230506001</v>
      </c>
      <c r="DJ36" s="109">
        <v>129.036194788236</v>
      </c>
      <c r="DK36" s="109">
        <v>1.83495751682402</v>
      </c>
      <c r="DL36" s="109">
        <v>0</v>
      </c>
      <c r="DM36" s="109">
        <v>0</v>
      </c>
      <c r="DN36" s="109">
        <v>55.186604070614003</v>
      </c>
      <c r="DO36" s="109">
        <v>0</v>
      </c>
      <c r="DP36" s="109">
        <v>9.8090048392555094</v>
      </c>
      <c r="DQ36" s="109">
        <v>2.1550832977264802</v>
      </c>
      <c r="DR36" s="109">
        <v>1.3804998790654599</v>
      </c>
      <c r="DS36" s="109">
        <v>24.515434279556999</v>
      </c>
      <c r="DT36" s="109">
        <v>1.47507721796036E-3</v>
      </c>
      <c r="DU36" s="109">
        <v>5398.2865221857801</v>
      </c>
      <c r="DV36" s="109">
        <v>1.178931990605</v>
      </c>
      <c r="DW36" s="109">
        <v>23.814035291699</v>
      </c>
      <c r="DX36" s="109">
        <v>0</v>
      </c>
      <c r="DY36" s="109">
        <v>1919.46857788341</v>
      </c>
      <c r="DZ36" s="109">
        <v>7391.6753113340101</v>
      </c>
      <c r="EA36" s="109">
        <v>1.33760441835749E-3</v>
      </c>
      <c r="EB36" s="109">
        <v>0</v>
      </c>
      <c r="EC36" s="109">
        <v>0</v>
      </c>
      <c r="ED36" s="109">
        <v>222.750809317978</v>
      </c>
      <c r="EE36" s="109">
        <v>80.696792697591107</v>
      </c>
      <c r="EF36" s="109">
        <v>0</v>
      </c>
      <c r="EG36" s="109">
        <v>658.67728042456395</v>
      </c>
      <c r="EH36" s="109">
        <v>19822.999859278902</v>
      </c>
      <c r="EI36" s="109">
        <v>25.3519043693654</v>
      </c>
      <c r="EJ36" s="109">
        <v>109.772459311387</v>
      </c>
      <c r="EL36" s="45">
        <f t="shared" si="39"/>
        <v>-2.0144287574123091E-6</v>
      </c>
      <c r="EM36" s="45">
        <f t="shared" si="40"/>
        <v>7.8599453539910112E-7</v>
      </c>
      <c r="EN36" s="45">
        <f t="shared" si="41"/>
        <v>-1.4821704556861819E-6</v>
      </c>
      <c r="EO36" s="45">
        <f t="shared" si="42"/>
        <v>5.5729558167664196E-5</v>
      </c>
      <c r="EP36" s="45">
        <f t="shared" si="43"/>
        <v>5.6527631983087217E-5</v>
      </c>
      <c r="EQ36" s="45">
        <f t="shared" si="44"/>
        <v>-4.3555181224291267E-6</v>
      </c>
      <c r="ER36" s="45">
        <f t="shared" si="45"/>
        <v>-8.1326949061485688E-6</v>
      </c>
      <c r="ES36" s="45">
        <f t="shared" si="46"/>
        <v>-1.8487082861241045E-6</v>
      </c>
      <c r="ET36" s="45">
        <f t="shared" si="47"/>
        <v>1.3519758449872594E-6</v>
      </c>
      <c r="EU36" s="45">
        <f t="shared" si="48"/>
        <v>3.3765433890197045E-6</v>
      </c>
      <c r="EV36" s="45">
        <f t="shared" si="49"/>
        <v>-8.8841798520925999E-6</v>
      </c>
      <c r="EW36" s="45">
        <f t="shared" si="50"/>
        <v>7.0633494674090633E-7</v>
      </c>
      <c r="EX36" s="45">
        <f t="shared" si="51"/>
        <v>-1.1584951854924722E-5</v>
      </c>
      <c r="EY36" s="45">
        <f t="shared" si="52"/>
        <v>0</v>
      </c>
      <c r="EZ36" s="45">
        <f t="shared" si="53"/>
        <v>5.6149800639448244E-6</v>
      </c>
      <c r="FA36" s="45">
        <f t="shared" si="54"/>
        <v>-1.5795031123099415E-5</v>
      </c>
      <c r="FB36" s="45">
        <f t="shared" si="55"/>
        <v>2.5355302882366228E-6</v>
      </c>
      <c r="FC36" s="45">
        <f t="shared" si="56"/>
        <v>-3.7193450147365478E-7</v>
      </c>
      <c r="FD36" s="45">
        <f t="shared" si="57"/>
        <v>1.0311577141769116E-6</v>
      </c>
      <c r="FE36" s="45">
        <f t="shared" si="58"/>
        <v>-2.4967416165545236E-6</v>
      </c>
      <c r="FF36" s="45">
        <f t="shared" si="59"/>
        <v>-8.8991332953712065E-6</v>
      </c>
      <c r="FG36" s="45">
        <f t="shared" si="60"/>
        <v>3.5213740024700226E-6</v>
      </c>
      <c r="FH36" s="45">
        <f t="shared" si="61"/>
        <v>1.0708023850812277E-5</v>
      </c>
      <c r="FI36" s="45">
        <f t="shared" si="62"/>
        <v>4.1476487369186984E-6</v>
      </c>
      <c r="FJ36" s="45">
        <f t="shared" si="63"/>
        <v>4.4935006611362215E-6</v>
      </c>
      <c r="FK36" s="45">
        <f t="shared" si="64"/>
        <v>-3.4197209257341506E-6</v>
      </c>
      <c r="FL36" s="45">
        <f t="shared" si="65"/>
        <v>1.2757128460400632E-5</v>
      </c>
      <c r="FM36" s="45">
        <f t="shared" si="66"/>
        <v>-8.0878231563411647E-4</v>
      </c>
      <c r="FN36" s="45">
        <f t="shared" si="67"/>
        <v>-1.0906366666774383E-5</v>
      </c>
      <c r="FO36" s="45">
        <f t="shared" si="68"/>
        <v>8.257692632223815E-6</v>
      </c>
      <c r="FP36" s="45">
        <f t="shared" si="69"/>
        <v>6.2848927558718542E-6</v>
      </c>
      <c r="FQ36" s="45">
        <f t="shared" si="70"/>
        <v>4.9151486760887493E-6</v>
      </c>
      <c r="FR36" s="45">
        <f t="shared" si="71"/>
        <v>2.5459375006304731E-5</v>
      </c>
      <c r="FS36" s="45">
        <f t="shared" si="72"/>
        <v>3.0802948188539946E-5</v>
      </c>
      <c r="FT36" s="45">
        <f t="shared" si="73"/>
        <v>-8.7260751466318887E-6</v>
      </c>
      <c r="FU36" s="45">
        <f t="shared" si="74"/>
        <v>-6.050973690826446E-6</v>
      </c>
      <c r="FV36" s="45">
        <f t="shared" si="75"/>
        <v>-7.9986730688601208E-6</v>
      </c>
      <c r="FW36" s="45">
        <f t="shared" si="76"/>
        <v>8.2920466617645891E-7</v>
      </c>
      <c r="FX36" s="45">
        <f t="shared" si="77"/>
        <v>-4.3223672412329006E-6</v>
      </c>
    </row>
    <row r="37" spans="1:180" x14ac:dyDescent="0.25">
      <c r="A37" s="22" t="s">
        <v>36</v>
      </c>
      <c r="B37" s="109">
        <v>58758.414666999997</v>
      </c>
      <c r="C37" s="109">
        <v>0.36140283569999998</v>
      </c>
      <c r="D37" s="109">
        <v>58105.991679999999</v>
      </c>
      <c r="E37" s="109">
        <v>1381.5111254999999</v>
      </c>
      <c r="F37" s="109">
        <v>1343.2265943</v>
      </c>
      <c r="G37" s="109">
        <v>116.25038035</v>
      </c>
      <c r="H37" s="109">
        <v>180655.54662000001</v>
      </c>
      <c r="I37" s="109">
        <v>439.07866065000002</v>
      </c>
      <c r="J37" s="109">
        <v>336.59563873000002</v>
      </c>
      <c r="K37" s="109">
        <v>2.4935421000000001E-3</v>
      </c>
      <c r="L37" s="109">
        <v>969.93487848999996</v>
      </c>
      <c r="M37" s="109">
        <v>78.904917005000001</v>
      </c>
      <c r="N37" s="109">
        <v>1.43301183E-2</v>
      </c>
      <c r="O37" s="109">
        <v>0.64737640360000004</v>
      </c>
      <c r="P37" s="109">
        <v>1.7586136798000001</v>
      </c>
      <c r="Q37" s="109">
        <v>0.1232390275</v>
      </c>
      <c r="R37" s="109">
        <v>1.0321011999999999E-6</v>
      </c>
      <c r="S37" s="109">
        <v>1.6301414564000001</v>
      </c>
      <c r="T37" s="109">
        <v>2.7341543156000001</v>
      </c>
      <c r="U37" s="109">
        <v>3198.8099782999998</v>
      </c>
      <c r="V37" s="109">
        <v>1.8581699999999999E-5</v>
      </c>
      <c r="W37" s="109">
        <v>1.50466247E-2</v>
      </c>
      <c r="X37" s="109">
        <v>2.9880544000000001E-3</v>
      </c>
      <c r="Y37" s="109">
        <v>4.8689574317000002</v>
      </c>
      <c r="Z37" s="109">
        <v>367.15575256</v>
      </c>
      <c r="AA37" s="109">
        <v>19.076384976</v>
      </c>
      <c r="AB37" s="109">
        <v>5.094978E-3</v>
      </c>
      <c r="AC37" s="109">
        <v>1.6678238970999999</v>
      </c>
      <c r="AD37" s="109">
        <v>643.30410022000001</v>
      </c>
      <c r="AE37" s="109">
        <v>3.1638228739000001</v>
      </c>
      <c r="AF37" s="109">
        <v>0.92143635869999996</v>
      </c>
      <c r="AG37" s="109">
        <v>2.7657798899999999E-2</v>
      </c>
      <c r="AH37" s="109">
        <v>6.2566799999999999E-5</v>
      </c>
      <c r="AI37" s="109">
        <v>6.6022300000000007E-5</v>
      </c>
      <c r="AJ37" s="109">
        <v>16.375460879999999</v>
      </c>
      <c r="AK37" s="109">
        <v>1586.5239357</v>
      </c>
      <c r="AL37" s="109">
        <v>103.86747096000001</v>
      </c>
      <c r="AM37" s="109">
        <v>100.43006736</v>
      </c>
      <c r="AN37" s="109">
        <v>1.5221765040999999</v>
      </c>
      <c r="AP37" s="109" t="s">
        <v>36</v>
      </c>
      <c r="AQ37" s="109">
        <v>0</v>
      </c>
      <c r="AR37" s="109">
        <v>0</v>
      </c>
      <c r="AS37" s="109">
        <v>336.59488904972801</v>
      </c>
      <c r="AT37" s="109">
        <v>439.07739700033</v>
      </c>
      <c r="AU37" s="109">
        <v>439.07739700033</v>
      </c>
      <c r="AV37" s="109">
        <v>0.759405282480062</v>
      </c>
      <c r="AW37" s="109">
        <v>0</v>
      </c>
      <c r="AX37" s="109">
        <v>1.0223532302198501E-3</v>
      </c>
      <c r="AY37" s="109">
        <v>1.47118624617801E-3</v>
      </c>
      <c r="AZ37" s="109">
        <v>969.92828949277896</v>
      </c>
      <c r="BA37" s="109">
        <v>2.7341528911235402</v>
      </c>
      <c r="BB37" s="109">
        <v>78.9047795642106</v>
      </c>
      <c r="BC37" s="109">
        <v>3.4392398231893099E-3</v>
      </c>
      <c r="BD37" s="109">
        <v>1.0890847701417E-2</v>
      </c>
      <c r="BE37" s="109">
        <v>0.64737147712496301</v>
      </c>
      <c r="BF37" s="109">
        <v>330347.723000222</v>
      </c>
      <c r="BG37" s="109">
        <v>1.7586119946572301</v>
      </c>
      <c r="BH37" s="109">
        <v>2.9930285946085901E-7</v>
      </c>
      <c r="BI37" s="109">
        <v>7.3279502879787599E-7</v>
      </c>
      <c r="BJ37" s="109">
        <v>0.123238674392118</v>
      </c>
      <c r="BK37" s="109">
        <v>4.86895152030917</v>
      </c>
      <c r="BL37" s="109">
        <v>3.1638140186364101</v>
      </c>
      <c r="BM37" s="109">
        <v>0.92143683199126902</v>
      </c>
      <c r="BN37" s="109">
        <v>58758.183650814302</v>
      </c>
      <c r="BO37" s="109">
        <v>1.63013908481263</v>
      </c>
      <c r="BP37" s="109">
        <v>484.00194845747802</v>
      </c>
      <c r="BQ37" s="109">
        <v>52400.762835915601</v>
      </c>
      <c r="BR37" s="109">
        <v>601.88452677771204</v>
      </c>
      <c r="BS37" s="109">
        <v>103.867070069025</v>
      </c>
      <c r="BT37" s="109">
        <v>0</v>
      </c>
      <c r="BU37" s="109">
        <v>0</v>
      </c>
      <c r="BV37" s="109">
        <v>3198.79845040189</v>
      </c>
      <c r="BW37" s="109">
        <v>3198.79845040189</v>
      </c>
      <c r="BX37" s="109">
        <v>100.430061594107</v>
      </c>
      <c r="BY37" s="109">
        <v>4.0879374447238398E-6</v>
      </c>
      <c r="BZ37" s="109">
        <v>1.3564721826915799E-5</v>
      </c>
      <c r="CA37" s="109">
        <v>0</v>
      </c>
      <c r="CB37" s="109">
        <v>76.982599180995706</v>
      </c>
      <c r="CC37" s="109">
        <v>0</v>
      </c>
      <c r="CD37" s="109">
        <v>0</v>
      </c>
      <c r="CE37" s="109">
        <v>0</v>
      </c>
      <c r="CF37" s="109">
        <v>3.9121412778099097E-3</v>
      </c>
      <c r="CG37" s="109">
        <v>1.1134519795851901E-2</v>
      </c>
      <c r="CH37" s="109">
        <v>9.8605392059392398E-4</v>
      </c>
      <c r="CI37" s="109">
        <v>2.00199696505233E-3</v>
      </c>
      <c r="CJ37" s="109">
        <v>367.15619406483398</v>
      </c>
      <c r="CK37" s="109">
        <v>19.076347864976601</v>
      </c>
      <c r="CL37" s="109">
        <v>0.361402892773799</v>
      </c>
      <c r="CM37" s="109">
        <v>0</v>
      </c>
      <c r="CN37" s="109">
        <v>2.08893687277236E-3</v>
      </c>
      <c r="CO37" s="109">
        <v>3.0060482054597398E-3</v>
      </c>
      <c r="CP37" s="109">
        <v>233074.91862409501</v>
      </c>
      <c r="CQ37" s="109">
        <v>52295.172695754402</v>
      </c>
      <c r="CR37" s="109">
        <v>5810.5741309847399</v>
      </c>
      <c r="CS37" s="109">
        <v>58105.746826739101</v>
      </c>
      <c r="CT37" s="109">
        <v>0</v>
      </c>
      <c r="CU37" s="109">
        <v>594.74547904650399</v>
      </c>
      <c r="CV37" s="109">
        <v>2.7658128128397099E-2</v>
      </c>
      <c r="CW37" s="109">
        <v>6.2570337807613593E-5</v>
      </c>
      <c r="CX37" s="109">
        <v>6.6022956604176595E-5</v>
      </c>
      <c r="CY37" s="109">
        <v>16.375442169833399</v>
      </c>
      <c r="CZ37" s="109">
        <v>6.9402639976079801</v>
      </c>
      <c r="DA37" s="109">
        <v>116071.42088362599</v>
      </c>
      <c r="DB37" s="109">
        <v>9.3637504587928504</v>
      </c>
      <c r="DC37" s="109">
        <v>24.5364971572501</v>
      </c>
      <c r="DD37" s="109">
        <v>59.303744743905597</v>
      </c>
      <c r="DE37" s="109">
        <v>13.872223965673999</v>
      </c>
      <c r="DF37" s="109">
        <v>26.858342961027699</v>
      </c>
      <c r="DG37" s="109">
        <v>9.2908663217755899E-7</v>
      </c>
      <c r="DH37" s="109">
        <v>3.2660413786603599</v>
      </c>
      <c r="DI37" s="109">
        <v>1381.5948611727899</v>
      </c>
      <c r="DJ37" s="109">
        <v>1343.31032966112</v>
      </c>
      <c r="DK37" s="109">
        <v>38.2845315116652</v>
      </c>
      <c r="DL37" s="109">
        <v>0</v>
      </c>
      <c r="DM37" s="109">
        <v>0</v>
      </c>
      <c r="DN37" s="109">
        <v>338.65970630411601</v>
      </c>
      <c r="DO37" s="109">
        <v>0</v>
      </c>
      <c r="DP37" s="109">
        <v>165.93731783373801</v>
      </c>
      <c r="DQ37" s="109">
        <v>39.622529082932303</v>
      </c>
      <c r="DR37" s="109">
        <v>22.5514145430094</v>
      </c>
      <c r="DS37" s="109">
        <v>414.71316665123402</v>
      </c>
      <c r="DT37" s="109">
        <v>1.6664917517936499</v>
      </c>
      <c r="DU37" s="109">
        <v>50394.271661345403</v>
      </c>
      <c r="DV37" s="109">
        <v>21.675358160794101</v>
      </c>
      <c r="DW37" s="109">
        <v>196.00997242238299</v>
      </c>
      <c r="DX37" s="109">
        <v>0</v>
      </c>
      <c r="DY37" s="109">
        <v>116.250031351047</v>
      </c>
      <c r="DZ37" s="109">
        <v>69299.601668992895</v>
      </c>
      <c r="EA37" s="109">
        <v>1.5221732682549201</v>
      </c>
      <c r="EB37" s="109">
        <v>0</v>
      </c>
      <c r="EC37" s="109">
        <v>0</v>
      </c>
      <c r="ED37" s="109">
        <v>1745.0439409988301</v>
      </c>
      <c r="EE37" s="109">
        <v>643.29953686751503</v>
      </c>
      <c r="EF37" s="109">
        <v>0</v>
      </c>
      <c r="EG37" s="109">
        <v>5440.2296557420204</v>
      </c>
      <c r="EH37" s="109">
        <v>180654.63678279499</v>
      </c>
      <c r="EI37" s="109">
        <v>1586.5134539273799</v>
      </c>
      <c r="EJ37" s="109">
        <v>1301.14191361035</v>
      </c>
      <c r="EL37" s="45">
        <f t="shared" si="39"/>
        <v>-3.9316272742232739E-6</v>
      </c>
      <c r="EM37" s="45">
        <f t="shared" si="40"/>
        <v>1.5792294188742565E-7</v>
      </c>
      <c r="EN37" s="45">
        <f t="shared" si="41"/>
        <v>-4.2139072721837152E-6</v>
      </c>
      <c r="EO37" s="45">
        <f t="shared" si="42"/>
        <v>6.0611652880966046E-5</v>
      </c>
      <c r="EP37" s="45">
        <f t="shared" si="43"/>
        <v>6.2338969072951901E-5</v>
      </c>
      <c r="EQ37" s="45">
        <f t="shared" si="44"/>
        <v>-3.0021317087329485E-6</v>
      </c>
      <c r="ER37" s="45">
        <f t="shared" si="45"/>
        <v>-5.0363092749926683E-6</v>
      </c>
      <c r="ES37" s="45">
        <f t="shared" si="46"/>
        <v>-2.8779573759102469E-6</v>
      </c>
      <c r="ET37" s="45">
        <f t="shared" si="47"/>
        <v>-2.2272429756873534E-6</v>
      </c>
      <c r="EU37" s="45">
        <f t="shared" si="48"/>
        <v>-1.0521587504886232E-6</v>
      </c>
      <c r="EV37" s="45">
        <f t="shared" si="49"/>
        <v>-6.7932367080760917E-6</v>
      </c>
      <c r="EW37" s="45">
        <f t="shared" si="50"/>
        <v>-1.7418532915155607E-6</v>
      </c>
      <c r="EX37" s="45">
        <f t="shared" si="51"/>
        <v>-2.1476022071673725E-6</v>
      </c>
      <c r="EY37" s="45">
        <f t="shared" si="52"/>
        <v>-7.6099082537303702E-6</v>
      </c>
      <c r="EZ37" s="45">
        <f t="shared" si="53"/>
        <v>-9.5822225730848849E-7</v>
      </c>
      <c r="FA37" s="45">
        <f t="shared" si="54"/>
        <v>-2.8652277542801076E-6</v>
      </c>
      <c r="FB37" s="45">
        <f t="shared" si="55"/>
        <v>-3.2087369582054681E-6</v>
      </c>
      <c r="FC37" s="45">
        <f t="shared" si="56"/>
        <v>-1.454835321641296E-6</v>
      </c>
      <c r="FD37" s="45">
        <f t="shared" si="57"/>
        <v>-5.2099343909437905E-7</v>
      </c>
      <c r="FE37" s="45">
        <f t="shared" si="58"/>
        <v>-3.6038083499690127E-6</v>
      </c>
      <c r="FF37" s="45">
        <f t="shared" si="59"/>
        <v>2.4703776941253781E-6</v>
      </c>
      <c r="FG37" s="45">
        <f t="shared" si="60"/>
        <v>2.417396760747297E-6</v>
      </c>
      <c r="FH37" s="45">
        <f t="shared" si="61"/>
        <v>-1.1761344592483994E-6</v>
      </c>
      <c r="FI37" s="45">
        <f t="shared" si="62"/>
        <v>-1.2140978665543905E-6</v>
      </c>
      <c r="FJ37" s="45">
        <f t="shared" si="63"/>
        <v>1.202500113121278E-6</v>
      </c>
      <c r="FK37" s="45">
        <f t="shared" si="64"/>
        <v>-1.9453907774400107E-6</v>
      </c>
      <c r="FL37" s="45">
        <f t="shared" si="65"/>
        <v>1.3892566561431349E-6</v>
      </c>
      <c r="FM37" s="45">
        <f t="shared" si="66"/>
        <v>-7.9873259321099597E-4</v>
      </c>
      <c r="FN37" s="45">
        <f t="shared" si="67"/>
        <v>-7.0936163525438148E-6</v>
      </c>
      <c r="FO37" s="45">
        <f t="shared" si="68"/>
        <v>-2.7989125633451519E-6</v>
      </c>
      <c r="FP37" s="45">
        <f t="shared" si="69"/>
        <v>5.136450983256136E-7</v>
      </c>
      <c r="FQ37" s="45">
        <f t="shared" si="70"/>
        <v>1.1903636955728436E-5</v>
      </c>
      <c r="FR37" s="45">
        <f t="shared" si="71"/>
        <v>5.6544487069732846E-5</v>
      </c>
      <c r="FS37" s="45">
        <f t="shared" si="72"/>
        <v>9.9451878621030851E-6</v>
      </c>
      <c r="FT37" s="45">
        <f t="shared" si="73"/>
        <v>-1.1425734357740064E-6</v>
      </c>
      <c r="FU37" s="45">
        <f t="shared" si="74"/>
        <v>-6.6067535347152391E-6</v>
      </c>
      <c r="FV37" s="45">
        <f t="shared" si="75"/>
        <v>-3.85963932014552E-6</v>
      </c>
      <c r="FW37" s="45">
        <f t="shared" si="76"/>
        <v>-5.7412019575900653E-8</v>
      </c>
      <c r="FX37" s="45">
        <f t="shared" si="77"/>
        <v>-2.1258014896232429E-6</v>
      </c>
    </row>
    <row r="38" spans="1:180" x14ac:dyDescent="0.25">
      <c r="A38" s="22" t="s">
        <v>37</v>
      </c>
      <c r="B38" s="109">
        <v>13.734746394</v>
      </c>
      <c r="D38" s="109">
        <v>11.41514134</v>
      </c>
      <c r="E38" s="109">
        <v>0.25011408330000001</v>
      </c>
      <c r="F38" s="109">
        <v>0.24763861300000001</v>
      </c>
      <c r="G38" s="109">
        <v>6.5986995000000001E-3</v>
      </c>
      <c r="H38" s="109">
        <v>21.005868587999998</v>
      </c>
      <c r="I38" s="109">
        <v>3.8191135199999997E-2</v>
      </c>
      <c r="J38" s="109">
        <v>1.8244012800000001E-2</v>
      </c>
      <c r="K38" s="109">
        <v>7.5235892000000005E-7</v>
      </c>
      <c r="L38" s="109">
        <v>0.54053379099999999</v>
      </c>
      <c r="M38" s="109">
        <v>3.1390024999999998E-3</v>
      </c>
      <c r="N38" s="109">
        <v>3.3005990999999999E-6</v>
      </c>
      <c r="P38" s="109">
        <v>9.6979199999999995E-5</v>
      </c>
      <c r="Q38" s="109">
        <v>2.8385200000000001E-5</v>
      </c>
      <c r="S38" s="109">
        <v>8.9868699999999996E-5</v>
      </c>
      <c r="T38" s="109">
        <v>1.507615E-4</v>
      </c>
      <c r="U38" s="109">
        <v>0.20351564189999999</v>
      </c>
      <c r="V38" s="109">
        <v>5.6065216999999999E-9</v>
      </c>
      <c r="W38" s="109">
        <v>3.4656289000000001E-6</v>
      </c>
      <c r="X38" s="109">
        <v>9.0156488999999998E-7</v>
      </c>
      <c r="Y38" s="109">
        <v>1.8595229999999999E-4</v>
      </c>
      <c r="Z38" s="109">
        <v>1.54968997E-2</v>
      </c>
      <c r="AA38" s="109">
        <v>2.0103856000000002E-3</v>
      </c>
      <c r="AB38" s="109">
        <v>1.5372719E-6</v>
      </c>
      <c r="AC38" s="109">
        <v>9.1792800000000007E-5</v>
      </c>
      <c r="AD38" s="109">
        <v>0.30844893800000001</v>
      </c>
      <c r="AE38" s="109">
        <v>1.58775E-4</v>
      </c>
      <c r="AF38" s="109">
        <v>5.0766899999999997E-5</v>
      </c>
      <c r="AJ38" s="109">
        <v>5.6956119999999996E-4</v>
      </c>
      <c r="AK38" s="109">
        <v>0.94219732349999996</v>
      </c>
      <c r="AL38" s="109">
        <v>2.5056991399999999E-2</v>
      </c>
      <c r="AM38" s="109">
        <v>1.7421233800000002E-2</v>
      </c>
      <c r="AN38" s="109">
        <v>8.2378800000000005E-5</v>
      </c>
      <c r="AP38" s="109" t="s">
        <v>37</v>
      </c>
      <c r="AQ38" s="109">
        <v>0</v>
      </c>
      <c r="AR38" s="109">
        <v>0</v>
      </c>
      <c r="AS38" s="109">
        <v>1.8243961949194601E-2</v>
      </c>
      <c r="AT38" s="109">
        <v>3.81908462538069E-2</v>
      </c>
      <c r="AU38" s="109">
        <v>3.81908462538069E-2</v>
      </c>
      <c r="AV38" s="109">
        <v>1.33758812315017E-4</v>
      </c>
      <c r="AW38" s="109">
        <v>0</v>
      </c>
      <c r="AX38" s="109">
        <v>3.084674019081E-7</v>
      </c>
      <c r="AY38" s="109">
        <v>4.4388961457696E-7</v>
      </c>
      <c r="AZ38" s="109">
        <v>0.54053165839889095</v>
      </c>
      <c r="BA38" s="109">
        <v>1.50779815340863E-4</v>
      </c>
      <c r="BB38" s="109">
        <v>3.1392209427624899E-3</v>
      </c>
      <c r="BC38" s="109">
        <v>7.91996119865299E-7</v>
      </c>
      <c r="BD38" s="109">
        <v>2.5085401544337702E-6</v>
      </c>
      <c r="BE38" s="109">
        <v>0</v>
      </c>
      <c r="BF38" s="109">
        <v>73.000099901783699</v>
      </c>
      <c r="BG38" s="109">
        <v>9.6983665782833395E-5</v>
      </c>
      <c r="BH38" s="109">
        <v>0</v>
      </c>
      <c r="BI38" s="109">
        <v>0</v>
      </c>
      <c r="BJ38" s="109">
        <v>2.8386745977942699E-5</v>
      </c>
      <c r="BK38" s="109">
        <v>1.8595633605052899E-4</v>
      </c>
      <c r="BL38" s="109">
        <v>1.5876204517270399E-4</v>
      </c>
      <c r="BM38" s="109">
        <v>5.0773546740741998E-5</v>
      </c>
      <c r="BN38" s="109">
        <v>13.734742527709299</v>
      </c>
      <c r="BO38" s="109">
        <v>8.9881559351179905E-5</v>
      </c>
      <c r="BP38" s="109">
        <v>4.4863360993733399E-2</v>
      </c>
      <c r="BQ38" s="109">
        <v>11.7876164434266</v>
      </c>
      <c r="BR38" s="109">
        <v>1.8460724789431102E-2</v>
      </c>
      <c r="BS38" s="109">
        <v>2.50569692455231E-2</v>
      </c>
      <c r="BT38" s="109">
        <v>0</v>
      </c>
      <c r="BU38" s="109">
        <v>0</v>
      </c>
      <c r="BV38" s="109">
        <v>0.203514972593242</v>
      </c>
      <c r="BW38" s="109">
        <v>0.203514972593242</v>
      </c>
      <c r="BX38" s="109">
        <v>1.7421383116453502E-2</v>
      </c>
      <c r="BY38" s="109">
        <v>1.2336710088901301E-9</v>
      </c>
      <c r="BZ38" s="109">
        <v>4.0928156428953199E-9</v>
      </c>
      <c r="CA38" s="109">
        <v>0</v>
      </c>
      <c r="CB38" s="109">
        <v>1.30379171139293E-2</v>
      </c>
      <c r="CC38" s="109">
        <v>0</v>
      </c>
      <c r="CD38" s="109">
        <v>0</v>
      </c>
      <c r="CE38" s="109">
        <v>0</v>
      </c>
      <c r="CF38" s="109">
        <v>9.0110616908348195E-7</v>
      </c>
      <c r="CG38" s="109">
        <v>2.5645816454196199E-6</v>
      </c>
      <c r="CH38" s="109">
        <v>2.9749830519684501E-7</v>
      </c>
      <c r="CI38" s="109">
        <v>6.0388123701339897E-7</v>
      </c>
      <c r="CJ38" s="109">
        <v>1.5497253689159199E-2</v>
      </c>
      <c r="CK38" s="109">
        <v>2.01008787019792E-3</v>
      </c>
      <c r="CL38" s="109">
        <v>0</v>
      </c>
      <c r="CM38" s="109">
        <v>0</v>
      </c>
      <c r="CN38" s="109">
        <v>6.3039843030914305E-7</v>
      </c>
      <c r="CO38" s="109">
        <v>9.0681283310460498E-7</v>
      </c>
      <c r="CP38" s="109">
        <v>32.794271730683398</v>
      </c>
      <c r="CQ38" s="109">
        <v>10.2735655682137</v>
      </c>
      <c r="CR38" s="109">
        <v>1.1415085192105301</v>
      </c>
      <c r="CS38" s="109">
        <v>11.4150740874242</v>
      </c>
      <c r="CT38" s="109">
        <v>0</v>
      </c>
      <c r="CU38" s="109">
        <v>3.7113646329028999E-2</v>
      </c>
      <c r="CV38" s="109">
        <v>0</v>
      </c>
      <c r="CW38" s="109">
        <v>0</v>
      </c>
      <c r="CX38" s="109">
        <v>0</v>
      </c>
      <c r="CY38" s="109">
        <v>5.6958623874953898E-4</v>
      </c>
      <c r="CZ38" s="109">
        <v>1.34159294961887E-3</v>
      </c>
      <c r="DA38" s="109">
        <v>10.9689743977248</v>
      </c>
      <c r="DB38" s="109">
        <v>1.8100712644058201E-3</v>
      </c>
      <c r="DC38" s="109">
        <v>4.7430039076924698E-3</v>
      </c>
      <c r="DD38" s="109">
        <v>1.1463712473199999E-2</v>
      </c>
      <c r="DE38" s="109">
        <v>2.6815894222236799E-3</v>
      </c>
      <c r="DF38" s="109">
        <v>4.5142446138328896E-3</v>
      </c>
      <c r="DG38" s="109">
        <v>2.8030996985179401E-10</v>
      </c>
      <c r="DH38" s="109">
        <v>6.3134322106295703E-4</v>
      </c>
      <c r="DI38" s="109">
        <v>0.25013116299321397</v>
      </c>
      <c r="DJ38" s="109">
        <v>0.247655700987119</v>
      </c>
      <c r="DK38" s="109">
        <v>2.47546200609577E-3</v>
      </c>
      <c r="DL38" s="109">
        <v>0</v>
      </c>
      <c r="DM38" s="109">
        <v>0</v>
      </c>
      <c r="DN38" s="109">
        <v>5.75741673418321E-2</v>
      </c>
      <c r="DO38" s="109">
        <v>0</v>
      </c>
      <c r="DP38" s="109">
        <v>3.1908461890352999E-2</v>
      </c>
      <c r="DQ38" s="109">
        <v>7.6592227605174097E-3</v>
      </c>
      <c r="DR38" s="109">
        <v>4.3262871409910598E-3</v>
      </c>
      <c r="DS38" s="109">
        <v>7.9745740945892901E-2</v>
      </c>
      <c r="DT38" s="109">
        <v>9.1721192810727397E-5</v>
      </c>
      <c r="DU38" s="109">
        <v>8.9205908820802708</v>
      </c>
      <c r="DV38" s="109">
        <v>4.1899722768784604E-3</v>
      </c>
      <c r="DW38" s="109">
        <v>3.5066290778617198E-2</v>
      </c>
      <c r="DX38" s="109">
        <v>0</v>
      </c>
      <c r="DY38" s="109">
        <v>6.5986417323919602E-3</v>
      </c>
      <c r="DZ38" s="109">
        <v>5.9153410742439601</v>
      </c>
      <c r="EA38" s="109">
        <v>8.2363209378461696E-5</v>
      </c>
      <c r="EB38" s="109">
        <v>0</v>
      </c>
      <c r="EC38" s="109">
        <v>0</v>
      </c>
      <c r="ED38" s="109">
        <v>9.4144177651306199E-2</v>
      </c>
      <c r="EE38" s="109">
        <v>0.30844986054901602</v>
      </c>
      <c r="EF38" s="109">
        <v>0</v>
      </c>
      <c r="EG38" s="109">
        <v>0.116422395118966</v>
      </c>
      <c r="EH38" s="109">
        <v>21.0058739948302</v>
      </c>
      <c r="EI38" s="109">
        <v>0.94220221883628896</v>
      </c>
      <c r="EJ38" s="109">
        <v>1.83947595876255E-2</v>
      </c>
      <c r="EL38" s="45">
        <f t="shared" si="39"/>
        <v>-2.814970579009594E-7</v>
      </c>
      <c r="EM38" s="45">
        <f t="shared" si="40"/>
        <v>0</v>
      </c>
      <c r="EN38" s="45">
        <f t="shared" si="41"/>
        <v>-5.8915237049416921E-6</v>
      </c>
      <c r="EO38" s="45">
        <f t="shared" si="42"/>
        <v>6.8287610951820525E-5</v>
      </c>
      <c r="EP38" s="45">
        <f t="shared" si="43"/>
        <v>6.9003726486695417E-5</v>
      </c>
      <c r="EQ38" s="45">
        <f t="shared" si="44"/>
        <v>-8.7543928981743523E-6</v>
      </c>
      <c r="ER38" s="45">
        <f t="shared" si="45"/>
        <v>2.5739617377338312E-7</v>
      </c>
      <c r="ES38" s="45">
        <f t="shared" si="46"/>
        <v>-7.5657922076419856E-6</v>
      </c>
      <c r="ET38" s="45">
        <f t="shared" si="47"/>
        <v>-2.7872599058795655E-6</v>
      </c>
      <c r="EU38" s="45">
        <f t="shared" si="48"/>
        <v>-2.5300623006408361E-6</v>
      </c>
      <c r="EV38" s="45">
        <f t="shared" si="49"/>
        <v>-3.9453613160688708E-6</v>
      </c>
      <c r="EW38" s="45">
        <f t="shared" si="50"/>
        <v>6.9589865726467579E-5</v>
      </c>
      <c r="EX38" s="45">
        <f t="shared" si="51"/>
        <v>-1.903463553956457E-5</v>
      </c>
      <c r="EY38" s="45">
        <f t="shared" si="52"/>
        <v>0</v>
      </c>
      <c r="EZ38" s="45">
        <f t="shared" si="53"/>
        <v>4.6048872679917496E-5</v>
      </c>
      <c r="FA38" s="45">
        <f t="shared" si="54"/>
        <v>5.4464225818337607E-5</v>
      </c>
      <c r="FB38" s="45">
        <f t="shared" si="55"/>
        <v>0</v>
      </c>
      <c r="FC38" s="45">
        <f t="shared" si="56"/>
        <v>1.4309043281932136E-4</v>
      </c>
      <c r="FD38" s="45">
        <f t="shared" si="57"/>
        <v>1.2148553087491935E-4</v>
      </c>
      <c r="FE38" s="45">
        <f t="shared" si="58"/>
        <v>-3.288723912030759E-6</v>
      </c>
      <c r="FF38" s="45">
        <f t="shared" si="59"/>
        <v>4.9036042657964078E-5</v>
      </c>
      <c r="FG38" s="45">
        <f t="shared" si="60"/>
        <v>1.699965714783192E-5</v>
      </c>
      <c r="FH38" s="45">
        <f t="shared" si="61"/>
        <v>-2.0558452509830631E-4</v>
      </c>
      <c r="FI38" s="45">
        <f t="shared" si="62"/>
        <v>2.1704762613846405E-5</v>
      </c>
      <c r="FJ38" s="45">
        <f t="shared" si="63"/>
        <v>2.2842579228850911E-5</v>
      </c>
      <c r="FK38" s="45">
        <f t="shared" si="64"/>
        <v>-1.4809586881248587E-4</v>
      </c>
      <c r="FL38" s="45">
        <f t="shared" si="65"/>
        <v>-3.9444281946468448E-5</v>
      </c>
      <c r="FM38" s="45">
        <f t="shared" si="66"/>
        <v>-7.8009592552584831E-4</v>
      </c>
      <c r="FN38" s="45">
        <f t="shared" si="67"/>
        <v>2.9909294614385399E-6</v>
      </c>
      <c r="FO38" s="45">
        <f t="shared" si="68"/>
        <v>-8.1592362122528145E-5</v>
      </c>
      <c r="FP38" s="45">
        <f t="shared" si="69"/>
        <v>1.3092666170283197E-4</v>
      </c>
      <c r="FQ38" s="45">
        <f t="shared" si="70"/>
        <v>0</v>
      </c>
      <c r="FR38" s="45">
        <f t="shared" si="71"/>
        <v>0</v>
      </c>
      <c r="FS38" s="45">
        <f t="shared" si="72"/>
        <v>0</v>
      </c>
      <c r="FT38" s="45">
        <f t="shared" si="73"/>
        <v>4.3961473392181894E-5</v>
      </c>
      <c r="FU38" s="45">
        <f t="shared" si="74"/>
        <v>5.1956593028906078E-6</v>
      </c>
      <c r="FV38" s="45">
        <f t="shared" si="75"/>
        <v>-8.8416348735507795E-7</v>
      </c>
      <c r="FW38" s="45">
        <f t="shared" si="76"/>
        <v>8.5709459625180098E-6</v>
      </c>
      <c r="FX38" s="45">
        <f t="shared" si="77"/>
        <v>-1.892552639551559E-4</v>
      </c>
    </row>
    <row r="39" spans="1:180" x14ac:dyDescent="0.25">
      <c r="A39" s="22" t="s">
        <v>128</v>
      </c>
      <c r="B39" s="109">
        <v>51856.793943999997</v>
      </c>
      <c r="C39" s="109">
        <v>0.13840128709999999</v>
      </c>
      <c r="D39" s="109">
        <v>47654.496299999999</v>
      </c>
      <c r="E39" s="109">
        <v>1144.9413932</v>
      </c>
      <c r="F39" s="109">
        <v>1132.1999374</v>
      </c>
      <c r="G39" s="109">
        <v>1995.0975194</v>
      </c>
      <c r="H39" s="109">
        <v>119687.87165</v>
      </c>
      <c r="I39" s="109">
        <v>72.839802632000001</v>
      </c>
      <c r="J39" s="109">
        <v>53.973049086000003</v>
      </c>
      <c r="K39" s="109">
        <v>1.836245E-4</v>
      </c>
      <c r="L39" s="109">
        <v>6025.7252767999998</v>
      </c>
      <c r="M39" s="109">
        <v>9.3312765221999996</v>
      </c>
      <c r="N39" s="109">
        <v>9.56755E-4</v>
      </c>
      <c r="P39" s="109">
        <v>0.28306959590000003</v>
      </c>
      <c r="Q39" s="109">
        <v>8.2280922999999999E-3</v>
      </c>
      <c r="R39" s="109">
        <v>3.9524907000000001E-7</v>
      </c>
      <c r="S39" s="109">
        <v>0.26232890180000001</v>
      </c>
      <c r="T39" s="109">
        <v>0.44006014240000002</v>
      </c>
      <c r="U39" s="109">
        <v>584.89703578000001</v>
      </c>
      <c r="V39" s="109">
        <v>1.3683558000000001E-6</v>
      </c>
      <c r="W39" s="109">
        <v>1.0045926999999999E-3</v>
      </c>
      <c r="X39" s="109">
        <v>2.2004049999999999E-4</v>
      </c>
      <c r="Y39" s="109">
        <v>0.58888579720000001</v>
      </c>
      <c r="Z39" s="109">
        <v>47.806064200000002</v>
      </c>
      <c r="AA39" s="109">
        <v>2.0065970228999999</v>
      </c>
      <c r="AB39" s="109">
        <v>3.7519430000000002E-4</v>
      </c>
      <c r="AC39" s="109">
        <v>0.26803200939999999</v>
      </c>
      <c r="AD39" s="109">
        <v>3202.1712293999999</v>
      </c>
      <c r="AE39" s="109">
        <v>0.47230856259999998</v>
      </c>
      <c r="AF39" s="109">
        <v>0.14820754180000001</v>
      </c>
      <c r="AG39" s="109">
        <v>1.05917127E-2</v>
      </c>
      <c r="AH39" s="109">
        <v>2.3960300000000002E-5</v>
      </c>
      <c r="AI39" s="109">
        <v>2.52836E-5</v>
      </c>
      <c r="AJ39" s="109">
        <v>1.8616046329</v>
      </c>
      <c r="AK39" s="109">
        <v>11477.329311</v>
      </c>
      <c r="AL39" s="109">
        <v>303.52463245000001</v>
      </c>
      <c r="AM39" s="109">
        <v>199.54183277000001</v>
      </c>
      <c r="AN39" s="109">
        <v>0.2412639291</v>
      </c>
      <c r="AP39" s="109" t="s">
        <v>128</v>
      </c>
      <c r="AQ39" s="109">
        <v>0</v>
      </c>
      <c r="AR39" s="109">
        <v>0</v>
      </c>
      <c r="AS39" s="109">
        <v>53.972965060138499</v>
      </c>
      <c r="AT39" s="109">
        <v>72.839679814959894</v>
      </c>
      <c r="AU39" s="109">
        <v>72.839679814959894</v>
      </c>
      <c r="AV39" s="109">
        <v>1.8779607798078699</v>
      </c>
      <c r="AW39" s="109">
        <v>0</v>
      </c>
      <c r="AX39" s="109">
        <v>7.5286288794457502E-5</v>
      </c>
      <c r="AY39" s="109">
        <v>1.08341887376885E-4</v>
      </c>
      <c r="AZ39" s="109">
        <v>6025.6124993357598</v>
      </c>
      <c r="BA39" s="109">
        <v>0.44006679410254701</v>
      </c>
      <c r="BB39" s="109">
        <v>9.3312682958030795</v>
      </c>
      <c r="BC39" s="109">
        <v>2.29625065229252E-4</v>
      </c>
      <c r="BD39" s="109">
        <v>7.2713636248394702E-4</v>
      </c>
      <c r="BE39" s="109">
        <v>0</v>
      </c>
      <c r="BF39" s="109">
        <v>439522.91465798201</v>
      </c>
      <c r="BG39" s="109">
        <v>0.28306867516765</v>
      </c>
      <c r="BH39" s="109">
        <v>1.14621101539377E-7</v>
      </c>
      <c r="BI39" s="109">
        <v>2.8062285862310298E-7</v>
      </c>
      <c r="BJ39" s="109">
        <v>8.2278988024206707E-3</v>
      </c>
      <c r="BK39" s="109">
        <v>0.58888376864746295</v>
      </c>
      <c r="BL39" s="109">
        <v>0.47230907770779901</v>
      </c>
      <c r="BM39" s="109">
        <v>0.14820655316997</v>
      </c>
      <c r="BN39" s="109">
        <v>51856.531593666099</v>
      </c>
      <c r="BO39" s="109">
        <v>0.26233213902685198</v>
      </c>
      <c r="BP39" s="109">
        <v>207.509947599616</v>
      </c>
      <c r="BQ39" s="109">
        <v>75635.4268994616</v>
      </c>
      <c r="BR39" s="109">
        <v>252.37098096716699</v>
      </c>
      <c r="BS39" s="109">
        <v>303.519189325676</v>
      </c>
      <c r="BT39" s="109">
        <v>0.57946933191108796</v>
      </c>
      <c r="BU39" s="109">
        <v>0</v>
      </c>
      <c r="BV39" s="109">
        <v>584.89530282534702</v>
      </c>
      <c r="BW39" s="109">
        <v>584.89530282534702</v>
      </c>
      <c r="BX39" s="109">
        <v>199.54085872038999</v>
      </c>
      <c r="BY39" s="109">
        <v>3.0104572937502202E-7</v>
      </c>
      <c r="BZ39" s="109">
        <v>9.9890233554236491E-7</v>
      </c>
      <c r="CA39" s="109">
        <v>0</v>
      </c>
      <c r="CB39" s="109">
        <v>32.790204104981498</v>
      </c>
      <c r="CC39" s="109">
        <v>1.0180202465228101E-3</v>
      </c>
      <c r="CD39" s="109">
        <v>0</v>
      </c>
      <c r="CE39" s="109">
        <v>0</v>
      </c>
      <c r="CF39" s="109">
        <v>2.6120032452035699E-4</v>
      </c>
      <c r="CG39" s="109">
        <v>7.4338996235607797E-4</v>
      </c>
      <c r="CH39" s="109">
        <v>7.2614511703787002E-5</v>
      </c>
      <c r="CI39" s="109">
        <v>1.47427757182934E-4</v>
      </c>
      <c r="CJ39" s="109">
        <v>47.806127704404702</v>
      </c>
      <c r="CK39" s="109">
        <v>2.0065918502522502</v>
      </c>
      <c r="CL39" s="109">
        <v>0.13840159253074</v>
      </c>
      <c r="CM39" s="109">
        <v>0</v>
      </c>
      <c r="CN39" s="109">
        <v>1.53830537541956E-4</v>
      </c>
      <c r="CO39" s="109">
        <v>2.2136272072399699E-4</v>
      </c>
      <c r="CP39" s="109">
        <v>195319.26145438899</v>
      </c>
      <c r="CQ39" s="109">
        <v>42888.868903220398</v>
      </c>
      <c r="CR39" s="109">
        <v>4765.4311146877399</v>
      </c>
      <c r="CS39" s="109">
        <v>47654.300017908099</v>
      </c>
      <c r="CT39" s="109">
        <v>0</v>
      </c>
      <c r="CU39" s="109">
        <v>112.245178410588</v>
      </c>
      <c r="CV39" s="109">
        <v>1.05918102292255E-2</v>
      </c>
      <c r="CW39" s="109">
        <v>2.39604818439458E-5</v>
      </c>
      <c r="CX39" s="109">
        <v>2.5283867489872499E-5</v>
      </c>
      <c r="CY39" s="109">
        <v>1.8615959766530501</v>
      </c>
      <c r="CZ39" s="109">
        <v>7.5171227974448396</v>
      </c>
      <c r="DA39" s="109">
        <v>61690.897347999497</v>
      </c>
      <c r="DB39" s="109">
        <v>10.1420378952473</v>
      </c>
      <c r="DC39" s="109">
        <v>26.575847943473399</v>
      </c>
      <c r="DD39" s="109">
        <v>64.2328009426964</v>
      </c>
      <c r="DE39" s="109">
        <v>15.025214781108501</v>
      </c>
      <c r="DF39" s="109">
        <v>10.8920879849203</v>
      </c>
      <c r="DG39" s="109">
        <v>6.8416773976642005E-8</v>
      </c>
      <c r="DH39" s="109">
        <v>3.5374957803535101</v>
      </c>
      <c r="DI39" s="109">
        <v>1145.0150626914001</v>
      </c>
      <c r="DJ39" s="109">
        <v>1132.2736121590401</v>
      </c>
      <c r="DK39" s="109">
        <v>12.7414505323611</v>
      </c>
      <c r="DL39" s="109">
        <v>0</v>
      </c>
      <c r="DM39" s="109">
        <v>0</v>
      </c>
      <c r="DN39" s="109">
        <v>154.846044542513</v>
      </c>
      <c r="DO39" s="109">
        <v>0</v>
      </c>
      <c r="DP39" s="109">
        <v>175.211783949249</v>
      </c>
      <c r="DQ39" s="109">
        <v>42.915764509333798</v>
      </c>
      <c r="DR39" s="109">
        <v>23.5383867616858</v>
      </c>
      <c r="DS39" s="109">
        <v>437.88819764325802</v>
      </c>
      <c r="DT39" s="109">
        <v>0.26782264267894601</v>
      </c>
      <c r="DU39" s="109">
        <v>49376.671501822399</v>
      </c>
      <c r="DV39" s="109">
        <v>23.4768726092252</v>
      </c>
      <c r="DW39" s="109">
        <v>136.47395401852901</v>
      </c>
      <c r="DX39" s="109">
        <v>0</v>
      </c>
      <c r="DY39" s="109">
        <v>1995.08233283187</v>
      </c>
      <c r="DZ39" s="109">
        <v>34087.436168165703</v>
      </c>
      <c r="EA39" s="109">
        <v>0.241264248618142</v>
      </c>
      <c r="EB39" s="109">
        <v>0</v>
      </c>
      <c r="EC39" s="109">
        <v>0</v>
      </c>
      <c r="ED39" s="109">
        <v>525.55106889470596</v>
      </c>
      <c r="EE39" s="109">
        <v>3202.1089665237701</v>
      </c>
      <c r="EF39" s="109">
        <v>0</v>
      </c>
      <c r="EG39" s="109">
        <v>859.66636034206897</v>
      </c>
      <c r="EH39" s="109">
        <v>119685.920482591</v>
      </c>
      <c r="EI39" s="109">
        <v>11477.087722968899</v>
      </c>
      <c r="EJ39" s="109">
        <v>140.39520699651101</v>
      </c>
      <c r="EL39" s="45">
        <f t="shared" si="39"/>
        <v>-5.0591313875193134E-6</v>
      </c>
      <c r="EM39" s="45">
        <f t="shared" si="40"/>
        <v>2.2068489853315765E-6</v>
      </c>
      <c r="EN39" s="45">
        <f t="shared" si="41"/>
        <v>-4.1188577603279582E-6</v>
      </c>
      <c r="EO39" s="45">
        <f t="shared" si="42"/>
        <v>6.4343460580281153E-5</v>
      </c>
      <c r="EP39" s="45">
        <f t="shared" si="43"/>
        <v>6.5072216139975197E-5</v>
      </c>
      <c r="EQ39" s="45">
        <f t="shared" si="44"/>
        <v>-7.611942765892959E-6</v>
      </c>
      <c r="ER39" s="45">
        <f t="shared" si="45"/>
        <v>-1.6302131386448332E-5</v>
      </c>
      <c r="ES39" s="45">
        <f t="shared" si="46"/>
        <v>-1.6861253829618661E-6</v>
      </c>
      <c r="ET39" s="45">
        <f t="shared" si="47"/>
        <v>-1.5568114628906477E-6</v>
      </c>
      <c r="EU39" s="45">
        <f t="shared" si="48"/>
        <v>2.0020048209885463E-5</v>
      </c>
      <c r="EV39" s="45">
        <f t="shared" si="49"/>
        <v>-1.8715998333717039E-5</v>
      </c>
      <c r="EW39" s="45">
        <f t="shared" si="50"/>
        <v>-8.8159394918118366E-7</v>
      </c>
      <c r="EX39" s="45">
        <f t="shared" si="51"/>
        <v>6.7182436454950841E-6</v>
      </c>
      <c r="EY39" s="45">
        <f t="shared" si="52"/>
        <v>0</v>
      </c>
      <c r="EZ39" s="45">
        <f t="shared" si="53"/>
        <v>-3.2526712983848169E-6</v>
      </c>
      <c r="FA39" s="45">
        <f t="shared" si="54"/>
        <v>-2.3516700138280722E-5</v>
      </c>
      <c r="FB39" s="45">
        <f t="shared" si="55"/>
        <v>-1.2928145586857732E-5</v>
      </c>
      <c r="FC39" s="45">
        <f t="shared" si="56"/>
        <v>1.2340336233477572E-5</v>
      </c>
      <c r="FD39" s="45">
        <f t="shared" si="57"/>
        <v>1.5115439700383129E-5</v>
      </c>
      <c r="FE39" s="45">
        <f t="shared" si="58"/>
        <v>-2.9628371268501975E-6</v>
      </c>
      <c r="FF39" s="45">
        <f t="shared" si="59"/>
        <v>6.6056606248455468E-6</v>
      </c>
      <c r="FG39" s="45">
        <f t="shared" si="60"/>
        <v>-2.40209147936554E-6</v>
      </c>
      <c r="FH39" s="45">
        <f t="shared" si="61"/>
        <v>8.0389142952809575E-6</v>
      </c>
      <c r="FI39" s="45">
        <f t="shared" si="62"/>
        <v>-3.4447299403452384E-6</v>
      </c>
      <c r="FJ39" s="45">
        <f t="shared" si="63"/>
        <v>1.3283755055525838E-6</v>
      </c>
      <c r="FK39" s="45">
        <f t="shared" si="64"/>
        <v>-2.577820903077627E-6</v>
      </c>
      <c r="FL39" s="45">
        <f t="shared" si="65"/>
        <v>-2.7765188517164966E-6</v>
      </c>
      <c r="FM39" s="45">
        <f t="shared" si="66"/>
        <v>-7.8112581225898503E-4</v>
      </c>
      <c r="FN39" s="45">
        <f t="shared" si="67"/>
        <v>-1.9443955919096246E-5</v>
      </c>
      <c r="FO39" s="45">
        <f t="shared" si="68"/>
        <v>1.0906171088463625E-6</v>
      </c>
      <c r="FP39" s="45">
        <f t="shared" si="69"/>
        <v>-6.6705784199688336E-6</v>
      </c>
      <c r="FQ39" s="45">
        <f t="shared" si="70"/>
        <v>9.2080693898994429E-6</v>
      </c>
      <c r="FR39" s="45">
        <f t="shared" si="71"/>
        <v>7.58938518293112E-6</v>
      </c>
      <c r="FS39" s="45">
        <f t="shared" si="72"/>
        <v>1.05795801428504E-5</v>
      </c>
      <c r="FT39" s="45">
        <f t="shared" si="73"/>
        <v>-4.6498847268209054E-6</v>
      </c>
      <c r="FU39" s="45">
        <f t="shared" si="74"/>
        <v>-2.1049150421125914E-5</v>
      </c>
      <c r="FV39" s="45">
        <f t="shared" si="75"/>
        <v>-1.7933056306110649E-5</v>
      </c>
      <c r="FW39" s="45">
        <f t="shared" si="76"/>
        <v>-4.8814306078106928E-6</v>
      </c>
      <c r="FX39" s="45">
        <f t="shared" si="77"/>
        <v>1.324351067281663E-6</v>
      </c>
    </row>
    <row r="40" spans="1:180" x14ac:dyDescent="0.25">
      <c r="A40" s="22"/>
      <c r="EL40" s="45">
        <f t="shared" si="39"/>
        <v>0</v>
      </c>
      <c r="EM40" s="45">
        <f t="shared" si="40"/>
        <v>0</v>
      </c>
      <c r="EN40" s="45">
        <f t="shared" si="41"/>
        <v>0</v>
      </c>
      <c r="EO40" s="45">
        <f t="shared" si="42"/>
        <v>0</v>
      </c>
      <c r="EP40" s="45">
        <f t="shared" si="43"/>
        <v>0</v>
      </c>
      <c r="EQ40" s="45">
        <f t="shared" si="44"/>
        <v>0</v>
      </c>
      <c r="ER40" s="45">
        <f t="shared" si="45"/>
        <v>0</v>
      </c>
      <c r="ES40" s="45">
        <f t="shared" si="46"/>
        <v>0</v>
      </c>
      <c r="ET40" s="45">
        <f t="shared" si="47"/>
        <v>0</v>
      </c>
      <c r="EU40" s="45">
        <f t="shared" si="48"/>
        <v>0</v>
      </c>
      <c r="EV40" s="45">
        <f t="shared" si="49"/>
        <v>0</v>
      </c>
      <c r="EW40" s="45">
        <f t="shared" si="50"/>
        <v>0</v>
      </c>
      <c r="EX40" s="45">
        <f t="shared" si="51"/>
        <v>0</v>
      </c>
      <c r="EY40" s="45">
        <f t="shared" si="52"/>
        <v>0</v>
      </c>
      <c r="EZ40" s="45">
        <f t="shared" si="53"/>
        <v>0</v>
      </c>
      <c r="FA40" s="45">
        <f t="shared" si="54"/>
        <v>0</v>
      </c>
      <c r="FB40" s="45">
        <f t="shared" si="55"/>
        <v>0</v>
      </c>
      <c r="FC40" s="45">
        <f t="shared" si="56"/>
        <v>0</v>
      </c>
      <c r="FD40" s="45">
        <f t="shared" si="57"/>
        <v>0</v>
      </c>
      <c r="FE40" s="45">
        <f t="shared" si="58"/>
        <v>0</v>
      </c>
      <c r="FF40" s="45">
        <f t="shared" si="59"/>
        <v>0</v>
      </c>
      <c r="FG40" s="45">
        <f t="shared" si="60"/>
        <v>0</v>
      </c>
      <c r="FH40" s="45">
        <f t="shared" si="61"/>
        <v>0</v>
      </c>
      <c r="FI40" s="45">
        <f t="shared" si="62"/>
        <v>0</v>
      </c>
      <c r="FJ40" s="45">
        <f t="shared" si="63"/>
        <v>0</v>
      </c>
      <c r="FK40" s="45">
        <f t="shared" si="64"/>
        <v>0</v>
      </c>
      <c r="FL40" s="45">
        <f t="shared" si="65"/>
        <v>0</v>
      </c>
      <c r="FM40" s="45">
        <f t="shared" si="66"/>
        <v>0</v>
      </c>
      <c r="FN40" s="45">
        <f t="shared" si="67"/>
        <v>0</v>
      </c>
      <c r="FO40" s="45">
        <f t="shared" si="68"/>
        <v>0</v>
      </c>
      <c r="FP40" s="45">
        <f t="shared" si="69"/>
        <v>0</v>
      </c>
      <c r="FQ40" s="45">
        <f t="shared" si="70"/>
        <v>0</v>
      </c>
      <c r="FR40" s="45">
        <f t="shared" si="71"/>
        <v>0</v>
      </c>
      <c r="FS40" s="45">
        <f t="shared" si="72"/>
        <v>0</v>
      </c>
      <c r="FT40" s="45">
        <f t="shared" si="73"/>
        <v>0</v>
      </c>
      <c r="FU40" s="45">
        <f t="shared" si="74"/>
        <v>0</v>
      </c>
      <c r="FV40" s="45">
        <f t="shared" si="75"/>
        <v>0</v>
      </c>
      <c r="FW40" s="45">
        <f t="shared" si="76"/>
        <v>0</v>
      </c>
      <c r="FX40" s="45">
        <f t="shared" si="77"/>
        <v>0</v>
      </c>
    </row>
    <row r="41" spans="1:180" x14ac:dyDescent="0.25">
      <c r="EL41" s="45">
        <f t="shared" si="39"/>
        <v>0</v>
      </c>
      <c r="EM41" s="45">
        <f t="shared" si="40"/>
        <v>0</v>
      </c>
      <c r="EN41" s="45">
        <f t="shared" si="41"/>
        <v>0</v>
      </c>
      <c r="EO41" s="45">
        <f t="shared" si="42"/>
        <v>0</v>
      </c>
      <c r="EP41" s="45">
        <f t="shared" si="43"/>
        <v>0</v>
      </c>
      <c r="EQ41" s="45">
        <f t="shared" si="44"/>
        <v>0</v>
      </c>
      <c r="ER41" s="45">
        <f t="shared" si="45"/>
        <v>0</v>
      </c>
      <c r="ES41" s="45">
        <f t="shared" si="46"/>
        <v>0</v>
      </c>
      <c r="ET41" s="45">
        <f t="shared" si="47"/>
        <v>0</v>
      </c>
      <c r="EU41" s="45">
        <f t="shared" si="48"/>
        <v>0</v>
      </c>
      <c r="EV41" s="45">
        <f t="shared" si="49"/>
        <v>0</v>
      </c>
      <c r="EW41" s="45">
        <f t="shared" si="50"/>
        <v>0</v>
      </c>
      <c r="EX41" s="45">
        <f t="shared" si="51"/>
        <v>0</v>
      </c>
      <c r="EY41" s="45">
        <f t="shared" si="52"/>
        <v>0</v>
      </c>
      <c r="EZ41" s="45">
        <f t="shared" si="53"/>
        <v>0</v>
      </c>
      <c r="FA41" s="45">
        <f t="shared" si="54"/>
        <v>0</v>
      </c>
      <c r="FB41" s="45">
        <f t="shared" si="55"/>
        <v>0</v>
      </c>
      <c r="FC41" s="45">
        <f t="shared" si="56"/>
        <v>0</v>
      </c>
      <c r="FD41" s="45">
        <f t="shared" si="57"/>
        <v>0</v>
      </c>
      <c r="FE41" s="45">
        <f t="shared" si="58"/>
        <v>0</v>
      </c>
      <c r="FF41" s="45">
        <f t="shared" si="59"/>
        <v>0</v>
      </c>
      <c r="FG41" s="45">
        <f t="shared" si="60"/>
        <v>0</v>
      </c>
      <c r="FH41" s="45">
        <f t="shared" si="61"/>
        <v>0</v>
      </c>
      <c r="FI41" s="45">
        <f t="shared" si="62"/>
        <v>0</v>
      </c>
      <c r="FJ41" s="45">
        <f t="shared" si="63"/>
        <v>0</v>
      </c>
      <c r="FK41" s="45">
        <f t="shared" si="64"/>
        <v>0</v>
      </c>
      <c r="FL41" s="45">
        <f t="shared" si="65"/>
        <v>0</v>
      </c>
      <c r="FM41" s="45">
        <f t="shared" si="66"/>
        <v>0</v>
      </c>
      <c r="FN41" s="45">
        <f t="shared" si="67"/>
        <v>0</v>
      </c>
      <c r="FO41" s="45">
        <f t="shared" si="68"/>
        <v>0</v>
      </c>
      <c r="FP41" s="45">
        <f t="shared" si="69"/>
        <v>0</v>
      </c>
      <c r="FQ41" s="45">
        <f t="shared" si="70"/>
        <v>0</v>
      </c>
      <c r="FR41" s="45">
        <f t="shared" si="71"/>
        <v>0</v>
      </c>
      <c r="FS41" s="45">
        <f t="shared" si="72"/>
        <v>0</v>
      </c>
      <c r="FT41" s="45">
        <f t="shared" si="73"/>
        <v>0</v>
      </c>
      <c r="FU41" s="45">
        <f t="shared" si="74"/>
        <v>0</v>
      </c>
      <c r="FV41" s="45">
        <f t="shared" si="75"/>
        <v>0</v>
      </c>
      <c r="FW41" s="45">
        <f t="shared" si="76"/>
        <v>0</v>
      </c>
      <c r="FX41" s="45">
        <f t="shared" si="77"/>
        <v>0</v>
      </c>
    </row>
    <row r="42" spans="1:180" x14ac:dyDescent="0.25">
      <c r="A42" s="22" t="s">
        <v>41</v>
      </c>
      <c r="B42" s="109">
        <v>184.57006619000001</v>
      </c>
      <c r="D42" s="109">
        <v>107.53297228</v>
      </c>
      <c r="E42" s="109">
        <v>3.7403496411999999</v>
      </c>
      <c r="F42" s="109">
        <v>3.7395677374999998</v>
      </c>
      <c r="G42" s="109">
        <v>8.3721068270999996</v>
      </c>
      <c r="H42" s="109">
        <v>1632.6522636</v>
      </c>
      <c r="I42" s="109">
        <v>0.1264944133</v>
      </c>
      <c r="J42" s="109">
        <v>0.1085536506</v>
      </c>
      <c r="K42" s="109">
        <v>2.3764168000000001E-7</v>
      </c>
      <c r="L42" s="109">
        <v>20.082887986999999</v>
      </c>
      <c r="M42" s="109">
        <v>2.2696880999999999E-2</v>
      </c>
      <c r="N42" s="109">
        <v>1.0425341E-6</v>
      </c>
      <c r="P42" s="109">
        <v>5.3198229999999996E-4</v>
      </c>
      <c r="Q42" s="109">
        <v>8.9657924999999993E-6</v>
      </c>
      <c r="S42" s="109">
        <v>4.9309609999999998E-4</v>
      </c>
      <c r="T42" s="109">
        <v>8.2706779999999996E-4</v>
      </c>
      <c r="U42" s="109">
        <v>8.3436382702999996</v>
      </c>
      <c r="V42" s="109">
        <v>1.7708878E-9</v>
      </c>
      <c r="W42" s="109">
        <v>1.0946608999999999E-6</v>
      </c>
      <c r="X42" s="109">
        <v>2.8477007000000002E-7</v>
      </c>
      <c r="Y42" s="109">
        <v>1.4153826E-3</v>
      </c>
      <c r="Z42" s="109">
        <v>0.1079880164</v>
      </c>
      <c r="AA42" s="109">
        <v>4.1378227999999996E-3</v>
      </c>
      <c r="AB42" s="109">
        <v>4.8556584999999995E-7</v>
      </c>
      <c r="AC42" s="109">
        <v>5.043971E-4</v>
      </c>
      <c r="AD42" s="109">
        <v>11.854607024</v>
      </c>
      <c r="AE42" s="109">
        <v>9.4696250000000004E-4</v>
      </c>
      <c r="AF42" s="109">
        <v>2.7870290000000001E-4</v>
      </c>
      <c r="AJ42" s="109">
        <v>4.7272805000000001E-3</v>
      </c>
      <c r="AK42" s="109">
        <v>17.044155658000001</v>
      </c>
      <c r="AL42" s="109">
        <v>1.3109402398000001</v>
      </c>
      <c r="AM42" s="109">
        <v>0.72462168309999997</v>
      </c>
      <c r="AN42" s="109">
        <v>4.5884330000000001E-4</v>
      </c>
      <c r="AP42" s="109" t="s">
        <v>41</v>
      </c>
      <c r="AQ42" s="109">
        <v>0</v>
      </c>
      <c r="AR42" s="109">
        <v>0</v>
      </c>
      <c r="AS42" s="109">
        <v>0.10855369578196</v>
      </c>
      <c r="AT42" s="109">
        <v>0.12649467033853701</v>
      </c>
      <c r="AU42" s="109">
        <v>0.12649467033853701</v>
      </c>
      <c r="AV42" s="109">
        <v>2.9372979113245897E-4</v>
      </c>
      <c r="AW42" s="109">
        <v>0</v>
      </c>
      <c r="AX42" s="109">
        <v>9.7432166537145098E-8</v>
      </c>
      <c r="AY42" s="109">
        <v>1.40197423899204E-7</v>
      </c>
      <c r="AZ42" s="109">
        <v>20.0828246754349</v>
      </c>
      <c r="BA42" s="109">
        <v>8.27083353058089E-4</v>
      </c>
      <c r="BB42" s="109">
        <v>2.26966808814873E-2</v>
      </c>
      <c r="BC42" s="109">
        <v>2.5020365195632599E-7</v>
      </c>
      <c r="BD42" s="109">
        <v>7.9209863478783299E-7</v>
      </c>
      <c r="BE42" s="109">
        <v>0</v>
      </c>
      <c r="BF42" s="109">
        <v>2221.2626983567802</v>
      </c>
      <c r="BG42" s="109">
        <v>5.3204103389734199E-4</v>
      </c>
      <c r="BH42" s="109">
        <v>0</v>
      </c>
      <c r="BI42" s="109">
        <v>0</v>
      </c>
      <c r="BJ42" s="109">
        <v>8.9639475961353094E-6</v>
      </c>
      <c r="BK42" s="109">
        <v>1.41547973142742E-3</v>
      </c>
      <c r="BL42" s="109">
        <v>9.4709355792919805E-4</v>
      </c>
      <c r="BM42" s="109">
        <v>2.78720361613121E-4</v>
      </c>
      <c r="BN42" s="109">
        <v>184.57003817303001</v>
      </c>
      <c r="BO42" s="109">
        <v>4.9306053495593298E-4</v>
      </c>
      <c r="BP42" s="109">
        <v>6.2671078845476798</v>
      </c>
      <c r="BQ42" s="109">
        <v>395.84396062375299</v>
      </c>
      <c r="BR42" s="109">
        <v>12.6935884138001</v>
      </c>
      <c r="BS42" s="109">
        <v>1.3109312058072999</v>
      </c>
      <c r="BT42" s="109">
        <v>0</v>
      </c>
      <c r="BU42" s="109">
        <v>0</v>
      </c>
      <c r="BV42" s="109">
        <v>8.3436391253748496</v>
      </c>
      <c r="BW42" s="109">
        <v>8.3436391253748496</v>
      </c>
      <c r="BX42" s="109">
        <v>0.724625611079877</v>
      </c>
      <c r="BY42" s="109">
        <v>3.89529579082546E-10</v>
      </c>
      <c r="BZ42" s="109">
        <v>1.2928119859786E-9</v>
      </c>
      <c r="CA42" s="109">
        <v>0</v>
      </c>
      <c r="CB42" s="109">
        <v>0.106389958017217</v>
      </c>
      <c r="CC42" s="109">
        <v>0</v>
      </c>
      <c r="CD42" s="109">
        <v>0</v>
      </c>
      <c r="CE42" s="109">
        <v>0</v>
      </c>
      <c r="CF42" s="109">
        <v>2.8463102895219701E-7</v>
      </c>
      <c r="CG42" s="109">
        <v>8.1025369687549903E-7</v>
      </c>
      <c r="CH42" s="109">
        <v>9.4002877031696795E-8</v>
      </c>
      <c r="CI42" s="109">
        <v>1.9076263386189101E-7</v>
      </c>
      <c r="CJ42" s="109">
        <v>0.10798835151</v>
      </c>
      <c r="CK42" s="109">
        <v>4.1378682841837402E-3</v>
      </c>
      <c r="CL42" s="109">
        <v>0</v>
      </c>
      <c r="CM42" s="109">
        <v>0</v>
      </c>
      <c r="CN42" s="109">
        <v>1.9910051422807899E-7</v>
      </c>
      <c r="CO42" s="109">
        <v>2.8651377613165902E-7</v>
      </c>
      <c r="CP42" s="109">
        <v>2028.5182537189201</v>
      </c>
      <c r="CQ42" s="109">
        <v>96.779620902021307</v>
      </c>
      <c r="CR42" s="109">
        <v>10.753275134619599</v>
      </c>
      <c r="CS42" s="109">
        <v>107.53289603664101</v>
      </c>
      <c r="CT42" s="109">
        <v>0</v>
      </c>
      <c r="CU42" s="109">
        <v>5.3437620009496198</v>
      </c>
      <c r="CV42" s="109">
        <v>0</v>
      </c>
      <c r="CW42" s="109">
        <v>0</v>
      </c>
      <c r="CX42" s="109">
        <v>0</v>
      </c>
      <c r="CY42" s="109">
        <v>4.7272725761559296E-3</v>
      </c>
      <c r="CZ42" s="109">
        <v>1.39024061244399E-2</v>
      </c>
      <c r="DA42" s="109">
        <v>1062.9277619557199</v>
      </c>
      <c r="DB42" s="109">
        <v>1.87570013834003E-2</v>
      </c>
      <c r="DC42" s="109">
        <v>4.9150628262151601E-2</v>
      </c>
      <c r="DD42" s="109">
        <v>0.118793864537001</v>
      </c>
      <c r="DE42" s="109">
        <v>2.77882937879264E-2</v>
      </c>
      <c r="DF42" s="109">
        <v>0.11295782679387301</v>
      </c>
      <c r="DG42" s="109">
        <v>8.8556358405396895E-11</v>
      </c>
      <c r="DH42" s="109">
        <v>6.5423804405937E-3</v>
      </c>
      <c r="DI42" s="109">
        <v>3.74056063592321</v>
      </c>
      <c r="DJ42" s="109">
        <v>3.7397787579159698</v>
      </c>
      <c r="DK42" s="109">
        <v>7.8187800724218305E-4</v>
      </c>
      <c r="DL42" s="109">
        <v>0</v>
      </c>
      <c r="DM42" s="109">
        <v>0</v>
      </c>
      <c r="DN42" s="109">
        <v>1.3673924767274499</v>
      </c>
      <c r="DO42" s="109">
        <v>0</v>
      </c>
      <c r="DP42" s="109">
        <v>0.34708365526325802</v>
      </c>
      <c r="DQ42" s="109">
        <v>7.9370404713481599E-2</v>
      </c>
      <c r="DR42" s="109">
        <v>4.80581900053463E-2</v>
      </c>
      <c r="DS42" s="109">
        <v>0.86744392047928398</v>
      </c>
      <c r="DT42" s="109">
        <v>5.0396756208490696E-4</v>
      </c>
      <c r="DU42" s="109">
        <v>437.32113927463899</v>
      </c>
      <c r="DV42" s="109">
        <v>4.3418918853376197E-2</v>
      </c>
      <c r="DW42" s="109">
        <v>0.63911879054437803</v>
      </c>
      <c r="DX42" s="109">
        <v>0</v>
      </c>
      <c r="DY42" s="109">
        <v>8.3721031895368903</v>
      </c>
      <c r="DZ42" s="109">
        <v>587.90050598638197</v>
      </c>
      <c r="EA42" s="109">
        <v>4.58766832680214E-4</v>
      </c>
      <c r="EB42" s="109">
        <v>0</v>
      </c>
      <c r="EC42" s="109">
        <v>0</v>
      </c>
      <c r="ED42" s="109">
        <v>19.940720048295301</v>
      </c>
      <c r="EE42" s="109">
        <v>11.854555030999199</v>
      </c>
      <c r="EF42" s="109">
        <v>0</v>
      </c>
      <c r="EG42" s="109">
        <v>56.907024875589798</v>
      </c>
      <c r="EH42" s="109">
        <v>1632.64737005131</v>
      </c>
      <c r="EI42" s="109">
        <v>17.044020148108402</v>
      </c>
      <c r="EJ42" s="109">
        <v>10.600363367042499</v>
      </c>
      <c r="EL42" s="45">
        <f t="shared" si="39"/>
        <v>-1.5179584951307327E-7</v>
      </c>
      <c r="EM42" s="45">
        <f t="shared" si="40"/>
        <v>0</v>
      </c>
      <c r="EN42" s="45">
        <f t="shared" si="41"/>
        <v>-7.0902307797544417E-7</v>
      </c>
      <c r="EO42" s="45">
        <f t="shared" si="42"/>
        <v>5.641042775412161E-5</v>
      </c>
      <c r="EP42" s="45">
        <f t="shared" si="43"/>
        <v>5.642909308845937E-5</v>
      </c>
      <c r="EQ42" s="45">
        <f t="shared" si="44"/>
        <v>-4.3448598835584095E-7</v>
      </c>
      <c r="ER42" s="45">
        <f t="shared" si="45"/>
        <v>-2.9973000369448392E-6</v>
      </c>
      <c r="ES42" s="45">
        <f t="shared" si="46"/>
        <v>2.0320149349269589E-6</v>
      </c>
      <c r="ET42" s="45">
        <f t="shared" si="47"/>
        <v>4.162177850027137E-7</v>
      </c>
      <c r="EU42" s="45">
        <f t="shared" si="48"/>
        <v>-5.0873077697876005E-5</v>
      </c>
      <c r="EV42" s="45">
        <f t="shared" si="49"/>
        <v>-3.1525129822388495E-6</v>
      </c>
      <c r="EW42" s="45">
        <f t="shared" si="50"/>
        <v>-8.8170049751975242E-6</v>
      </c>
      <c r="EX42" s="45">
        <f t="shared" si="51"/>
        <v>-2.2235556212609438E-4</v>
      </c>
      <c r="EY42" s="45">
        <f t="shared" si="52"/>
        <v>0</v>
      </c>
      <c r="EZ42" s="45">
        <f t="shared" si="53"/>
        <v>1.1040573594653869E-4</v>
      </c>
      <c r="FA42" s="45">
        <f t="shared" si="54"/>
        <v>-2.05771421175523E-4</v>
      </c>
      <c r="FB42" s="45">
        <f t="shared" si="55"/>
        <v>0</v>
      </c>
      <c r="FC42" s="45">
        <f t="shared" si="56"/>
        <v>-7.2125989370006784E-5</v>
      </c>
      <c r="FD42" s="45">
        <f t="shared" si="57"/>
        <v>1.8805058169398931E-5</v>
      </c>
      <c r="FE42" s="45">
        <f t="shared" si="58"/>
        <v>1.0248225322526366E-7</v>
      </c>
      <c r="FF42" s="45">
        <f t="shared" si="59"/>
        <v>5.7166052772669052E-6</v>
      </c>
      <c r="FG42" s="45">
        <f t="shared" si="60"/>
        <v>2.0447046907054112E-4</v>
      </c>
      <c r="FH42" s="45">
        <f t="shared" si="61"/>
        <v>-1.6009780845955578E-5</v>
      </c>
      <c r="FI42" s="45">
        <f t="shared" si="62"/>
        <v>6.8625562741878542E-5</v>
      </c>
      <c r="FJ42" s="45">
        <f t="shared" si="63"/>
        <v>3.1032147007684615E-6</v>
      </c>
      <c r="FK42" s="45">
        <f t="shared" si="64"/>
        <v>1.0992298592529561E-5</v>
      </c>
      <c r="FL42" s="45">
        <f t="shared" si="65"/>
        <v>9.9760639546676394E-5</v>
      </c>
      <c r="FM42" s="45">
        <f t="shared" si="66"/>
        <v>-8.5158680550113193E-4</v>
      </c>
      <c r="FN42" s="45">
        <f t="shared" si="67"/>
        <v>-4.3858898650507286E-6</v>
      </c>
      <c r="FO42" s="45">
        <f t="shared" si="68"/>
        <v>1.3839822505960688E-4</v>
      </c>
      <c r="FP42" s="45">
        <f t="shared" si="69"/>
        <v>6.2653144696335437E-5</v>
      </c>
      <c r="FQ42" s="45">
        <f t="shared" si="70"/>
        <v>0</v>
      </c>
      <c r="FR42" s="45">
        <f t="shared" si="71"/>
        <v>0</v>
      </c>
      <c r="FS42" s="45">
        <f t="shared" si="72"/>
        <v>0</v>
      </c>
      <c r="FT42" s="45">
        <f t="shared" si="73"/>
        <v>-1.6761950280871202E-6</v>
      </c>
      <c r="FU42" s="45">
        <f t="shared" si="74"/>
        <v>-7.9505194811911603E-6</v>
      </c>
      <c r="FV42" s="45">
        <f t="shared" si="75"/>
        <v>-6.8912315190768613E-6</v>
      </c>
      <c r="FW42" s="45">
        <f t="shared" si="76"/>
        <v>5.4207319055417483E-6</v>
      </c>
      <c r="FX42" s="45">
        <f t="shared" si="77"/>
        <v>-1.6665236211579903E-4</v>
      </c>
    </row>
    <row r="43" spans="1:180" x14ac:dyDescent="0.25">
      <c r="A43" s="22" t="s">
        <v>42</v>
      </c>
      <c r="B43" s="109">
        <v>1121.8629931999999</v>
      </c>
      <c r="D43" s="109">
        <v>766.96872686999995</v>
      </c>
      <c r="E43" s="109">
        <v>10.974671492000001</v>
      </c>
      <c r="F43" s="109">
        <v>10.959306532999999</v>
      </c>
      <c r="G43" s="109">
        <v>1.5141616419999999</v>
      </c>
      <c r="H43" s="109">
        <v>2506.8620249000001</v>
      </c>
      <c r="I43" s="109">
        <v>1.4083339110999999</v>
      </c>
      <c r="J43" s="109">
        <v>1.1043757499</v>
      </c>
      <c r="K43" s="109">
        <v>4.6698139999999997E-6</v>
      </c>
      <c r="L43" s="109">
        <v>11.932734218</v>
      </c>
      <c r="M43" s="109">
        <v>0.22467738819999999</v>
      </c>
      <c r="N43" s="109">
        <v>2.0486500000000001E-5</v>
      </c>
      <c r="P43" s="109">
        <v>5.7994845000000003E-3</v>
      </c>
      <c r="Q43" s="109">
        <v>1.761837E-4</v>
      </c>
      <c r="S43" s="109">
        <v>5.3751468999999998E-3</v>
      </c>
      <c r="T43" s="109">
        <v>9.0161895000000006E-3</v>
      </c>
      <c r="U43" s="109">
        <v>9.5958052663999993</v>
      </c>
      <c r="V43" s="109">
        <v>3.4799095999999997E-8</v>
      </c>
      <c r="W43" s="109">
        <v>2.1510800000000001E-5</v>
      </c>
      <c r="X43" s="109">
        <v>5.5959192000000003E-6</v>
      </c>
      <c r="Y43" s="109">
        <v>1.40472953E-2</v>
      </c>
      <c r="Z43" s="109">
        <v>1.0960497898999999</v>
      </c>
      <c r="AA43" s="109">
        <v>4.4238310900000001E-2</v>
      </c>
      <c r="AB43" s="109">
        <v>9.5416866000000002E-6</v>
      </c>
      <c r="AC43" s="109">
        <v>5.4957349000000003E-3</v>
      </c>
      <c r="AD43" s="109">
        <v>7.2921400143000001</v>
      </c>
      <c r="AE43" s="109">
        <v>1.00576491E-2</v>
      </c>
      <c r="AF43" s="109">
        <v>3.0375532000000002E-3</v>
      </c>
      <c r="AJ43" s="109">
        <v>4.5928784100000002E-2</v>
      </c>
      <c r="AK43" s="109">
        <v>7.7575944423000003</v>
      </c>
      <c r="AL43" s="109">
        <v>1.7219353470000001</v>
      </c>
      <c r="AM43" s="109">
        <v>0.81707761499999998</v>
      </c>
      <c r="AN43" s="109">
        <v>4.9778349000000003E-3</v>
      </c>
      <c r="AP43" s="109" t="s">
        <v>42</v>
      </c>
      <c r="AQ43" s="109">
        <v>0</v>
      </c>
      <c r="AR43" s="109">
        <v>0</v>
      </c>
      <c r="AS43" s="109">
        <v>1.10436725814271</v>
      </c>
      <c r="AT43" s="109">
        <v>1.4083232695763099</v>
      </c>
      <c r="AU43" s="109">
        <v>1.4083232695763099</v>
      </c>
      <c r="AV43" s="109">
        <v>4.7412053210949302E-3</v>
      </c>
      <c r="AW43" s="109">
        <v>0</v>
      </c>
      <c r="AX43" s="109">
        <v>1.9145659374879399E-6</v>
      </c>
      <c r="AY43" s="109">
        <v>2.7553663255013999E-6</v>
      </c>
      <c r="AZ43" s="109">
        <v>11.932717481812601</v>
      </c>
      <c r="BA43" s="109">
        <v>9.0160955119330706E-3</v>
      </c>
      <c r="BB43" s="109">
        <v>0.224676560932973</v>
      </c>
      <c r="BC43" s="109">
        <v>4.9168471700921003E-6</v>
      </c>
      <c r="BD43" s="109">
        <v>1.5570343424990399E-5</v>
      </c>
      <c r="BE43" s="109">
        <v>0</v>
      </c>
      <c r="BF43" s="109">
        <v>7272.1799149312901</v>
      </c>
      <c r="BG43" s="109">
        <v>5.7998654732881799E-3</v>
      </c>
      <c r="BH43" s="109">
        <v>0</v>
      </c>
      <c r="BI43" s="109">
        <v>0</v>
      </c>
      <c r="BJ43" s="109">
        <v>1.7619691099389701E-4</v>
      </c>
      <c r="BK43" s="109">
        <v>1.4046704267845E-2</v>
      </c>
      <c r="BL43" s="109">
        <v>1.0058033502620699E-2</v>
      </c>
      <c r="BM43" s="109">
        <v>3.0378102040928799E-3</v>
      </c>
      <c r="BN43" s="109">
        <v>1121.8601985350199</v>
      </c>
      <c r="BO43" s="109">
        <v>5.3749673773508004E-3</v>
      </c>
      <c r="BP43" s="109">
        <v>0.56820849082624303</v>
      </c>
      <c r="BQ43" s="109">
        <v>1179.8457879985899</v>
      </c>
      <c r="BR43" s="109">
        <v>0.39318012264610502</v>
      </c>
      <c r="BS43" s="109">
        <v>1.7219435630217601</v>
      </c>
      <c r="BT43" s="109">
        <v>0</v>
      </c>
      <c r="BU43" s="109">
        <v>0</v>
      </c>
      <c r="BV43" s="109">
        <v>9.5957752164034797</v>
      </c>
      <c r="BW43" s="109">
        <v>9.5957752164034797</v>
      </c>
      <c r="BX43" s="109">
        <v>0.81707699104524001</v>
      </c>
      <c r="BY43" s="109">
        <v>7.6554984393480799E-9</v>
      </c>
      <c r="BZ43" s="109">
        <v>2.5402326584544401E-8</v>
      </c>
      <c r="CA43" s="109">
        <v>0</v>
      </c>
      <c r="CB43" s="109">
        <v>0.190695756985168</v>
      </c>
      <c r="CC43" s="109">
        <v>0</v>
      </c>
      <c r="CD43" s="109">
        <v>0</v>
      </c>
      <c r="CE43" s="109">
        <v>0</v>
      </c>
      <c r="CF43" s="109">
        <v>5.5926134140224999E-6</v>
      </c>
      <c r="CG43" s="109">
        <v>1.5917856886963498E-5</v>
      </c>
      <c r="CH43" s="109">
        <v>1.8466870594200699E-6</v>
      </c>
      <c r="CI43" s="109">
        <v>3.7495549419357601E-6</v>
      </c>
      <c r="CJ43" s="109">
        <v>1.0960659621564</v>
      </c>
      <c r="CK43" s="109">
        <v>4.4241177686697698E-2</v>
      </c>
      <c r="CL43" s="109">
        <v>0</v>
      </c>
      <c r="CM43" s="109">
        <v>0</v>
      </c>
      <c r="CN43" s="109">
        <v>3.9121149489905498E-6</v>
      </c>
      <c r="CO43" s="109">
        <v>5.6295926409717897E-6</v>
      </c>
      <c r="CP43" s="109">
        <v>3686.7061014015799</v>
      </c>
      <c r="CQ43" s="109">
        <v>690.27040111112899</v>
      </c>
      <c r="CR43" s="109">
        <v>76.696284747212701</v>
      </c>
      <c r="CS43" s="109">
        <v>766.96668585834198</v>
      </c>
      <c r="CT43" s="109">
        <v>0</v>
      </c>
      <c r="CU43" s="109">
        <v>1.12702562709039</v>
      </c>
      <c r="CV43" s="109">
        <v>0</v>
      </c>
      <c r="CW43" s="109">
        <v>0</v>
      </c>
      <c r="CX43" s="109">
        <v>0</v>
      </c>
      <c r="CY43" s="109">
        <v>4.5926655681035301E-2</v>
      </c>
      <c r="CZ43" s="109">
        <v>7.2520547848564307E-2</v>
      </c>
      <c r="DA43" s="109">
        <v>1494.35799809421</v>
      </c>
      <c r="DB43" s="109">
        <v>9.7844561693590695E-2</v>
      </c>
      <c r="DC43" s="109">
        <v>0.25638678340140098</v>
      </c>
      <c r="DD43" s="109">
        <v>0.61967934258172197</v>
      </c>
      <c r="DE43" s="109">
        <v>0.14495482773634899</v>
      </c>
      <c r="DF43" s="109">
        <v>0.10714012533276</v>
      </c>
      <c r="DG43" s="109">
        <v>1.73996450558596E-9</v>
      </c>
      <c r="DH43" s="109">
        <v>3.4127750822599598E-2</v>
      </c>
      <c r="DI43" s="109">
        <v>10.975434097047399</v>
      </c>
      <c r="DJ43" s="109">
        <v>10.960069109972</v>
      </c>
      <c r="DK43" s="109">
        <v>1.53649870754035E-2</v>
      </c>
      <c r="DL43" s="109">
        <v>0</v>
      </c>
      <c r="DM43" s="109">
        <v>0</v>
      </c>
      <c r="DN43" s="109">
        <v>1.5178505868152501</v>
      </c>
      <c r="DO43" s="109">
        <v>0</v>
      </c>
      <c r="DP43" s="109">
        <v>1.69085398391727</v>
      </c>
      <c r="DQ43" s="109">
        <v>0.41402597684044501</v>
      </c>
      <c r="DR43" s="109">
        <v>0.22718360058863299</v>
      </c>
      <c r="DS43" s="109">
        <v>4.2258027209444498</v>
      </c>
      <c r="DT43" s="109">
        <v>5.4912179005164397E-3</v>
      </c>
      <c r="DU43" s="109">
        <v>954.61736817288704</v>
      </c>
      <c r="DV43" s="109">
        <v>0.22649103281028601</v>
      </c>
      <c r="DW43" s="109">
        <v>1.32520726863869</v>
      </c>
      <c r="DX43" s="109">
        <v>0</v>
      </c>
      <c r="DY43" s="109">
        <v>1.5141627771358599</v>
      </c>
      <c r="DZ43" s="109">
        <v>917.31592205193101</v>
      </c>
      <c r="EA43" s="109">
        <v>4.9778854453639597E-3</v>
      </c>
      <c r="EB43" s="109">
        <v>0</v>
      </c>
      <c r="EC43" s="109">
        <v>0</v>
      </c>
      <c r="ED43" s="109">
        <v>10.4619900333069</v>
      </c>
      <c r="EE43" s="109">
        <v>7.2921159264109301</v>
      </c>
      <c r="EF43" s="109">
        <v>0</v>
      </c>
      <c r="EG43" s="109">
        <v>31.5509200062898</v>
      </c>
      <c r="EH43" s="109">
        <v>2506.8561423524402</v>
      </c>
      <c r="EI43" s="109">
        <v>7.75758676237351</v>
      </c>
      <c r="EJ43" s="109">
        <v>2.5136456466152399</v>
      </c>
      <c r="EL43" s="45">
        <f t="shared" si="39"/>
        <v>-2.4910929382116208E-6</v>
      </c>
      <c r="EM43" s="45">
        <f t="shared" si="40"/>
        <v>0</v>
      </c>
      <c r="EN43" s="45">
        <f t="shared" si="41"/>
        <v>-2.6611406521215313E-6</v>
      </c>
      <c r="EO43" s="45">
        <f t="shared" si="42"/>
        <v>6.9487733455591882E-5</v>
      </c>
      <c r="EP43" s="45">
        <f t="shared" si="43"/>
        <v>6.958259354317236E-5</v>
      </c>
      <c r="EQ43" s="45">
        <f t="shared" si="44"/>
        <v>7.4967944537019127E-7</v>
      </c>
      <c r="ER43" s="45">
        <f t="shared" si="45"/>
        <v>-2.3465781129634707E-6</v>
      </c>
      <c r="ES43" s="45">
        <f t="shared" si="46"/>
        <v>-7.5561083959854233E-6</v>
      </c>
      <c r="ET43" s="45">
        <f t="shared" si="47"/>
        <v>-7.6891920985921319E-6</v>
      </c>
      <c r="EU43" s="45">
        <f t="shared" si="48"/>
        <v>2.532498924800267E-5</v>
      </c>
      <c r="EV43" s="45">
        <f t="shared" si="49"/>
        <v>-1.402544219434319E-6</v>
      </c>
      <c r="EW43" s="45">
        <f t="shared" si="50"/>
        <v>-3.6820217362338503E-6</v>
      </c>
      <c r="EX43" s="45">
        <f t="shared" si="51"/>
        <v>3.3709764112780874E-5</v>
      </c>
      <c r="EY43" s="45">
        <f t="shared" si="52"/>
        <v>0</v>
      </c>
      <c r="EZ43" s="45">
        <f t="shared" si="53"/>
        <v>6.5690888246974931E-5</v>
      </c>
      <c r="FA43" s="45">
        <f t="shared" si="54"/>
        <v>7.4984200564586626E-5</v>
      </c>
      <c r="FB43" s="45">
        <f t="shared" si="55"/>
        <v>0</v>
      </c>
      <c r="FC43" s="45">
        <f t="shared" si="56"/>
        <v>-3.3398649848884659E-5</v>
      </c>
      <c r="FD43" s="45">
        <f t="shared" si="57"/>
        <v>-1.0424366849208152E-5</v>
      </c>
      <c r="FE43" s="45">
        <f t="shared" si="58"/>
        <v>-3.1315763174964055E-6</v>
      </c>
      <c r="FF43" s="45">
        <f t="shared" si="59"/>
        <v>-3.7543231627453264E-5</v>
      </c>
      <c r="FG43" s="45">
        <f t="shared" si="60"/>
        <v>-1.5327138646822624E-5</v>
      </c>
      <c r="FH43" s="45">
        <f t="shared" si="61"/>
        <v>5.7685135237460269E-5</v>
      </c>
      <c r="FI43" s="45">
        <f t="shared" si="62"/>
        <v>-4.2074445106904199E-5</v>
      </c>
      <c r="FJ43" s="45">
        <f t="shared" si="63"/>
        <v>1.4755038091403064E-5</v>
      </c>
      <c r="FK43" s="45">
        <f t="shared" si="64"/>
        <v>6.4803258519014636E-5</v>
      </c>
      <c r="FL43" s="45">
        <f t="shared" si="65"/>
        <v>2.199816785031277E-6</v>
      </c>
      <c r="FM43" s="45">
        <f t="shared" si="66"/>
        <v>-8.2191000216560062E-4</v>
      </c>
      <c r="FN43" s="45">
        <f t="shared" si="67"/>
        <v>-3.30326749387821E-6</v>
      </c>
      <c r="FO43" s="45">
        <f t="shared" si="68"/>
        <v>3.821992762700135E-5</v>
      </c>
      <c r="FP43" s="45">
        <f t="shared" si="69"/>
        <v>8.4608919073323876E-5</v>
      </c>
      <c r="FQ43" s="45">
        <f t="shared" si="70"/>
        <v>0</v>
      </c>
      <c r="FR43" s="45">
        <f t="shared" si="71"/>
        <v>0</v>
      </c>
      <c r="FS43" s="45">
        <f t="shared" si="72"/>
        <v>0</v>
      </c>
      <c r="FT43" s="45">
        <f t="shared" si="73"/>
        <v>-4.6341722438506372E-5</v>
      </c>
      <c r="FU43" s="45">
        <f t="shared" si="74"/>
        <v>-9.8998813967833565E-7</v>
      </c>
      <c r="FV43" s="45">
        <f t="shared" si="75"/>
        <v>4.7713880630638715E-6</v>
      </c>
      <c r="FW43" s="45">
        <f t="shared" si="76"/>
        <v>-7.6364197050078237E-7</v>
      </c>
      <c r="FX43" s="45">
        <f t="shared" si="77"/>
        <v>1.0154086058463722E-5</v>
      </c>
    </row>
    <row r="44" spans="1:180" x14ac:dyDescent="0.25">
      <c r="A44" s="22" t="s">
        <v>43</v>
      </c>
      <c r="B44" s="109">
        <v>193726.57405</v>
      </c>
      <c r="D44" s="109">
        <v>257823.70871000001</v>
      </c>
      <c r="E44" s="109">
        <v>3327.2911964999998</v>
      </c>
      <c r="F44" s="109">
        <v>3315.2044068999999</v>
      </c>
      <c r="G44" s="109">
        <v>31090.769247</v>
      </c>
      <c r="H44" s="109">
        <v>1083848.2786999999</v>
      </c>
      <c r="I44" s="109">
        <v>705.26346140999999</v>
      </c>
      <c r="J44" s="109">
        <v>488.86402614000002</v>
      </c>
      <c r="K44" s="109">
        <v>5.5835898999999998E-3</v>
      </c>
      <c r="L44" s="109">
        <v>9772.9352094000005</v>
      </c>
      <c r="M44" s="109">
        <v>91.534380155999997</v>
      </c>
      <c r="N44" s="109">
        <v>3.1848339599999997E-2</v>
      </c>
      <c r="O44" s="109">
        <v>2.1406779870000001</v>
      </c>
      <c r="P44" s="109">
        <v>2.5946726349999998</v>
      </c>
      <c r="Q44" s="109">
        <v>0.27389571839999999</v>
      </c>
      <c r="R44" s="109">
        <v>3.9054699999999997E-5</v>
      </c>
      <c r="S44" s="109">
        <v>2.4070984786</v>
      </c>
      <c r="T44" s="109">
        <v>4.0365056859999999</v>
      </c>
      <c r="U44" s="109">
        <v>7360.1397742999998</v>
      </c>
      <c r="V44" s="109">
        <v>2.611267E-4</v>
      </c>
      <c r="W44" s="109">
        <v>3.0770759999999999E-4</v>
      </c>
      <c r="X44" s="109">
        <v>6.9400705999999998E-3</v>
      </c>
      <c r="Y44" s="109">
        <v>7.0008673194000002</v>
      </c>
      <c r="Z44" s="109">
        <v>406.8691705</v>
      </c>
      <c r="AA44" s="109">
        <v>32.423621820999998</v>
      </c>
      <c r="AB44" s="109">
        <v>1.14731274E-2</v>
      </c>
      <c r="AC44" s="109">
        <v>2.4587553500000001</v>
      </c>
      <c r="AD44" s="109">
        <v>6863.0855175999995</v>
      </c>
      <c r="AE44" s="109">
        <v>4.3096143400000004</v>
      </c>
      <c r="AF44" s="109">
        <v>1.3595792311999999</v>
      </c>
      <c r="AG44" s="109">
        <v>0.84569381629999996</v>
      </c>
      <c r="AH44" s="109">
        <v>1.913108E-3</v>
      </c>
      <c r="AI44" s="109">
        <v>2.0187670999999999E-3</v>
      </c>
      <c r="AJ44" s="109">
        <v>18.798016669999999</v>
      </c>
      <c r="AK44" s="109">
        <v>2849.3815</v>
      </c>
      <c r="AL44" s="109">
        <v>682.68695118000005</v>
      </c>
      <c r="AM44" s="109">
        <v>331.70557285000001</v>
      </c>
      <c r="AN44" s="109">
        <v>2.4563035472000001</v>
      </c>
      <c r="AP44" s="109" t="s">
        <v>43</v>
      </c>
      <c r="AQ44" s="109">
        <v>0</v>
      </c>
      <c r="AR44" s="109">
        <v>0</v>
      </c>
      <c r="AS44" s="109">
        <v>488.86256562246501</v>
      </c>
      <c r="AT44" s="109">
        <v>705.26065804672896</v>
      </c>
      <c r="AU44" s="109">
        <v>705.26065804672896</v>
      </c>
      <c r="AV44" s="109">
        <v>2.51291217466918</v>
      </c>
      <c r="AW44" s="109">
        <v>0</v>
      </c>
      <c r="AX44" s="109">
        <v>2.2892750279601198E-3</v>
      </c>
      <c r="AY44" s="109">
        <v>3.29433605988855E-3</v>
      </c>
      <c r="AZ44" s="109">
        <v>9772.8187621311808</v>
      </c>
      <c r="BA44" s="109">
        <v>4.0364913408374097</v>
      </c>
      <c r="BB44" s="109">
        <v>91.534214489137895</v>
      </c>
      <c r="BC44" s="109">
        <v>7.6436209854660302E-3</v>
      </c>
      <c r="BD44" s="109">
        <v>2.4204679824512101E-2</v>
      </c>
      <c r="BE44" s="109">
        <v>2.1406753489608099</v>
      </c>
      <c r="BF44" s="109">
        <v>1133871.6743797199</v>
      </c>
      <c r="BG44" s="109">
        <v>2.5946679761942701</v>
      </c>
      <c r="BH44" s="109">
        <v>1.13258027354949E-5</v>
      </c>
      <c r="BI44" s="109">
        <v>2.7729374437407998E-5</v>
      </c>
      <c r="BJ44" s="109">
        <v>0.27389627405015399</v>
      </c>
      <c r="BK44" s="109">
        <v>7.0008595025259996</v>
      </c>
      <c r="BL44" s="109">
        <v>4.3096071070628197</v>
      </c>
      <c r="BM44" s="109">
        <v>1.35957862947262</v>
      </c>
      <c r="BN44" s="109">
        <v>193725.377205684</v>
      </c>
      <c r="BO44" s="109">
        <v>2.4070926728799802</v>
      </c>
      <c r="BP44" s="109">
        <v>3190.9676791565198</v>
      </c>
      <c r="BQ44" s="109">
        <v>229558.09763295599</v>
      </c>
      <c r="BR44" s="109">
        <v>5449.2280143223898</v>
      </c>
      <c r="BS44" s="109">
        <v>682.67811317934297</v>
      </c>
      <c r="BT44" s="109">
        <v>0</v>
      </c>
      <c r="BU44" s="109">
        <v>0</v>
      </c>
      <c r="BV44" s="109">
        <v>7360.0971503690998</v>
      </c>
      <c r="BW44" s="109">
        <v>7360.0971503690998</v>
      </c>
      <c r="BX44" s="109">
        <v>331.70484333532499</v>
      </c>
      <c r="BY44" s="109">
        <v>5.74474576509891E-5</v>
      </c>
      <c r="BZ44" s="109">
        <v>1.9062432127001501E-4</v>
      </c>
      <c r="CA44" s="109">
        <v>0</v>
      </c>
      <c r="CB44" s="109">
        <v>263.833392929117</v>
      </c>
      <c r="CC44" s="109">
        <v>0</v>
      </c>
      <c r="CD44" s="109">
        <v>0</v>
      </c>
      <c r="CE44" s="109">
        <v>0</v>
      </c>
      <c r="CF44" s="109">
        <v>8.0002850245539702E-5</v>
      </c>
      <c r="CG44" s="109">
        <v>2.27700625781951E-4</v>
      </c>
      <c r="CH44" s="109">
        <v>2.29022848851116E-3</v>
      </c>
      <c r="CI44" s="109">
        <v>4.6498054344372899E-3</v>
      </c>
      <c r="CJ44" s="109">
        <v>406.869858104363</v>
      </c>
      <c r="CK44" s="109">
        <v>32.4234720738852</v>
      </c>
      <c r="CL44" s="109">
        <v>0</v>
      </c>
      <c r="CM44" s="109">
        <v>0</v>
      </c>
      <c r="CN44" s="109">
        <v>4.7040103455193698E-3</v>
      </c>
      <c r="CO44" s="109">
        <v>6.7691416086024404E-3</v>
      </c>
      <c r="CP44" s="109">
        <v>1313317.38001322</v>
      </c>
      <c r="CQ44" s="109">
        <v>232039.53687291199</v>
      </c>
      <c r="CR44" s="109">
        <v>25782.192830317701</v>
      </c>
      <c r="CS44" s="109">
        <v>257821.72970322901</v>
      </c>
      <c r="CT44" s="109">
        <v>0</v>
      </c>
      <c r="CU44" s="109">
        <v>4407.2183130269696</v>
      </c>
      <c r="CV44" s="109">
        <v>0.84568906428920099</v>
      </c>
      <c r="CW44" s="109">
        <v>1.9131058528057601E-3</v>
      </c>
      <c r="CX44" s="109">
        <v>2.0188069177532698E-3</v>
      </c>
      <c r="CY44" s="109">
        <v>18.797987115669699</v>
      </c>
      <c r="CZ44" s="109">
        <v>16.792680747477</v>
      </c>
      <c r="DA44" s="109">
        <v>720277.92345179501</v>
      </c>
      <c r="DB44" s="109">
        <v>22.6565897898444</v>
      </c>
      <c r="DC44" s="109">
        <v>59.368491808506498</v>
      </c>
      <c r="DD44" s="109">
        <v>143.564296936126</v>
      </c>
      <c r="DE44" s="109">
        <v>33.565222794688999</v>
      </c>
      <c r="DF44" s="109">
        <v>68.654512397801895</v>
      </c>
      <c r="DG44" s="109">
        <v>1.30561753245258E-5</v>
      </c>
      <c r="DH44" s="109">
        <v>7.9025172121783296</v>
      </c>
      <c r="DI44" s="109">
        <v>3327.4936889594501</v>
      </c>
      <c r="DJ44" s="109">
        <v>3315.4069194538902</v>
      </c>
      <c r="DK44" s="109">
        <v>12.086769505558401</v>
      </c>
      <c r="DL44" s="109">
        <v>0</v>
      </c>
      <c r="DM44" s="109">
        <v>0</v>
      </c>
      <c r="DN44" s="109">
        <v>862.14367219850305</v>
      </c>
      <c r="DO44" s="109">
        <v>0</v>
      </c>
      <c r="DP44" s="109">
        <v>402.41650581700497</v>
      </c>
      <c r="DQ44" s="109">
        <v>95.870684691876505</v>
      </c>
      <c r="DR44" s="109">
        <v>54.7443465723088</v>
      </c>
      <c r="DS44" s="109">
        <v>1005.73233642178</v>
      </c>
      <c r="DT44" s="109">
        <v>2.4567902785698998</v>
      </c>
      <c r="DU44" s="109">
        <v>275212.83494167298</v>
      </c>
      <c r="DV44" s="109">
        <v>52.445706853728801</v>
      </c>
      <c r="DW44" s="109">
        <v>489.54935483357798</v>
      </c>
      <c r="DX44" s="109">
        <v>3.7848478535249099E-7</v>
      </c>
      <c r="DY44" s="109">
        <v>31090.432999430999</v>
      </c>
      <c r="DZ44" s="109">
        <v>367540.763272818</v>
      </c>
      <c r="EA44" s="109">
        <v>2.4562982508011002</v>
      </c>
      <c r="EB44" s="109">
        <v>0</v>
      </c>
      <c r="EC44" s="109">
        <v>0</v>
      </c>
      <c r="ED44" s="109">
        <v>14462.450423931199</v>
      </c>
      <c r="EE44" s="109">
        <v>6862.9860722332796</v>
      </c>
      <c r="EF44" s="109">
        <v>0</v>
      </c>
      <c r="EG44" s="109">
        <v>37417.256833931999</v>
      </c>
      <c r="EH44" s="109">
        <v>1083828.33508446</v>
      </c>
      <c r="EI44" s="109">
        <v>2849.3332858252002</v>
      </c>
      <c r="EJ44" s="109">
        <v>8650.9152013362691</v>
      </c>
      <c r="EL44" s="45">
        <f t="shared" si="39"/>
        <v>-6.1780079571915175E-6</v>
      </c>
      <c r="EM44" s="45">
        <f t="shared" si="40"/>
        <v>0</v>
      </c>
      <c r="EN44" s="45">
        <f t="shared" si="41"/>
        <v>-7.675813760107786E-6</v>
      </c>
      <c r="EO44" s="45">
        <f t="shared" si="42"/>
        <v>6.0858051637693761E-5</v>
      </c>
      <c r="EP44" s="45">
        <f t="shared" si="43"/>
        <v>6.1085993210194782E-5</v>
      </c>
      <c r="EQ44" s="45">
        <f t="shared" si="44"/>
        <v>-1.0815028934462078E-5</v>
      </c>
      <c r="ER44" s="45">
        <f t="shared" si="45"/>
        <v>-1.8400744764619391E-5</v>
      </c>
      <c r="ES44" s="45">
        <f t="shared" si="46"/>
        <v>-3.9749163602250997E-6</v>
      </c>
      <c r="ET44" s="45">
        <f t="shared" si="47"/>
        <v>-2.9875741656436804E-6</v>
      </c>
      <c r="EU44" s="45">
        <f t="shared" si="48"/>
        <v>3.7946641944461629E-6</v>
      </c>
      <c r="EV44" s="45">
        <f t="shared" si="49"/>
        <v>-1.1915280959570894E-5</v>
      </c>
      <c r="EW44" s="45">
        <f t="shared" si="50"/>
        <v>-1.8098867531528142E-6</v>
      </c>
      <c r="EX44" s="45">
        <f t="shared" si="51"/>
        <v>-1.2179605704840168E-6</v>
      </c>
      <c r="EY44" s="45">
        <f t="shared" si="52"/>
        <v>-1.2323381686672557E-6</v>
      </c>
      <c r="EZ44" s="45">
        <f t="shared" si="53"/>
        <v>-1.7955273689624403E-6</v>
      </c>
      <c r="FA44" s="45">
        <f t="shared" si="54"/>
        <v>2.0286923696554852E-6</v>
      </c>
      <c r="FB44" s="45">
        <f t="shared" si="55"/>
        <v>1.2218066017724372E-5</v>
      </c>
      <c r="FC44" s="45">
        <f t="shared" si="56"/>
        <v>-2.4119162848807079E-6</v>
      </c>
      <c r="FD44" s="45">
        <f t="shared" si="57"/>
        <v>-3.5538566537883884E-6</v>
      </c>
      <c r="FE44" s="45">
        <f t="shared" si="58"/>
        <v>-5.7911849784115666E-6</v>
      </c>
      <c r="FF44" s="45">
        <f t="shared" si="59"/>
        <v>4.8032067571736535E-6</v>
      </c>
      <c r="FG44" s="45">
        <f t="shared" si="60"/>
        <v>-1.3402244563657698E-5</v>
      </c>
      <c r="FH44" s="45">
        <f t="shared" si="61"/>
        <v>-5.2848239828434269E-6</v>
      </c>
      <c r="FI44" s="45">
        <f t="shared" si="62"/>
        <v>-1.1165579411669769E-6</v>
      </c>
      <c r="FJ44" s="45">
        <f t="shared" si="63"/>
        <v>1.6899888535757995E-6</v>
      </c>
      <c r="FK44" s="45">
        <f t="shared" si="64"/>
        <v>-4.6184573587675682E-6</v>
      </c>
      <c r="FL44" s="45">
        <f t="shared" si="65"/>
        <v>2.140141999159418E-6</v>
      </c>
      <c r="FM44" s="45">
        <f t="shared" si="66"/>
        <v>-7.9921389092260588E-4</v>
      </c>
      <c r="FN44" s="45">
        <f t="shared" si="67"/>
        <v>-1.4489891822693664E-5</v>
      </c>
      <c r="FO44" s="45">
        <f t="shared" si="68"/>
        <v>-1.6783258570523458E-6</v>
      </c>
      <c r="FP44" s="45">
        <f t="shared" si="69"/>
        <v>-4.4258353328325972E-7</v>
      </c>
      <c r="FQ44" s="45">
        <f t="shared" si="70"/>
        <v>-5.6190676901956507E-6</v>
      </c>
      <c r="FR44" s="45">
        <f t="shared" si="71"/>
        <v>-1.1223591349266009E-6</v>
      </c>
      <c r="FS44" s="45">
        <f t="shared" si="72"/>
        <v>1.9723797395896899E-5</v>
      </c>
      <c r="FT44" s="45">
        <f t="shared" si="73"/>
        <v>-1.5722047075078663E-6</v>
      </c>
      <c r="FU44" s="45">
        <f t="shared" si="74"/>
        <v>-1.6920926453616593E-5</v>
      </c>
      <c r="FV44" s="45">
        <f t="shared" si="75"/>
        <v>-1.2945905355013112E-5</v>
      </c>
      <c r="FW44" s="45">
        <f t="shared" si="76"/>
        <v>-2.1992837465686627E-6</v>
      </c>
      <c r="FX44" s="45">
        <f t="shared" si="77"/>
        <v>-2.1562477104829213E-6</v>
      </c>
    </row>
    <row r="45" spans="1:180" x14ac:dyDescent="0.25">
      <c r="A45" s="22" t="s">
        <v>44</v>
      </c>
      <c r="B45" s="109">
        <v>12644.495332</v>
      </c>
      <c r="D45" s="109">
        <v>13330.595437</v>
      </c>
      <c r="E45" s="109">
        <v>501.48510358999999</v>
      </c>
      <c r="F45" s="109">
        <v>501.48432766000002</v>
      </c>
      <c r="G45" s="109">
        <v>78.721150055999999</v>
      </c>
      <c r="H45" s="109">
        <v>68373.019673999996</v>
      </c>
      <c r="I45" s="109">
        <v>198.67896511999999</v>
      </c>
      <c r="J45" s="109">
        <v>152.98249706999999</v>
      </c>
      <c r="K45" s="109">
        <v>1.316449E-4</v>
      </c>
      <c r="L45" s="109">
        <v>1123.5146993000001</v>
      </c>
      <c r="M45" s="109">
        <v>34.302460541999999</v>
      </c>
      <c r="N45" s="109">
        <v>5.6004039999999996E-4</v>
      </c>
      <c r="O45" s="109">
        <v>1.7541823000000001E-3</v>
      </c>
      <c r="P45" s="109">
        <v>0.82088240469999996</v>
      </c>
      <c r="Q45" s="109">
        <v>4.8163473999999996E-3</v>
      </c>
      <c r="S45" s="109">
        <v>0.76153647980000005</v>
      </c>
      <c r="T45" s="109">
        <v>1.2769743491000001</v>
      </c>
      <c r="U45" s="109">
        <v>1293.1638694999999</v>
      </c>
      <c r="V45" s="109">
        <v>9.8100756999999994E-7</v>
      </c>
      <c r="W45" s="109">
        <v>2.9550079999999997E-4</v>
      </c>
      <c r="X45" s="109">
        <v>1.5775239999999999E-4</v>
      </c>
      <c r="Y45" s="109">
        <v>2.4906153736999999</v>
      </c>
      <c r="Z45" s="109">
        <v>150.10326194999999</v>
      </c>
      <c r="AA45" s="109">
        <v>8.9384739302000007</v>
      </c>
      <c r="AB45" s="109">
        <v>2.6898599999999998E-4</v>
      </c>
      <c r="AC45" s="109">
        <v>0.7785511235</v>
      </c>
      <c r="AD45" s="109">
        <v>1278.2068173</v>
      </c>
      <c r="AE45" s="109">
        <v>1.430033967</v>
      </c>
      <c r="AF45" s="109">
        <v>0.43027840950000001</v>
      </c>
      <c r="AJ45" s="109">
        <v>6.9913341899999999</v>
      </c>
      <c r="AK45" s="109">
        <v>785.79560905000005</v>
      </c>
      <c r="AL45" s="109">
        <v>163.87336053999999</v>
      </c>
      <c r="AM45" s="109">
        <v>65.415363510000006</v>
      </c>
      <c r="AN45" s="109">
        <v>0.77068085350000004</v>
      </c>
      <c r="AP45" s="109" t="s">
        <v>44</v>
      </c>
      <c r="AQ45" s="109">
        <v>0</v>
      </c>
      <c r="AR45" s="109">
        <v>0</v>
      </c>
      <c r="AS45" s="109">
        <v>152.98215472555501</v>
      </c>
      <c r="AT45" s="109">
        <v>198.67793525630501</v>
      </c>
      <c r="AU45" s="109">
        <v>198.67793525630501</v>
      </c>
      <c r="AV45" s="109">
        <v>10.038045283816</v>
      </c>
      <c r="AW45" s="109">
        <v>0</v>
      </c>
      <c r="AX45" s="109">
        <v>5.3977020122687101E-5</v>
      </c>
      <c r="AY45" s="109">
        <v>7.7668395090306597E-5</v>
      </c>
      <c r="AZ45" s="109">
        <v>1123.4908496693799</v>
      </c>
      <c r="BA45" s="109">
        <v>1.2769741082208601</v>
      </c>
      <c r="BB45" s="109">
        <v>34.302446406641998</v>
      </c>
      <c r="BC45" s="109">
        <v>1.3441231501843599E-4</v>
      </c>
      <c r="BD45" s="109">
        <v>4.2563024079983599E-4</v>
      </c>
      <c r="BE45" s="109">
        <v>1.7541641026854501E-3</v>
      </c>
      <c r="BF45" s="109">
        <v>681873.56168218097</v>
      </c>
      <c r="BG45" s="109">
        <v>0.82088140614512295</v>
      </c>
      <c r="BH45" s="109">
        <v>0</v>
      </c>
      <c r="BI45" s="109">
        <v>0</v>
      </c>
      <c r="BJ45" s="109">
        <v>4.8164679423822101E-3</v>
      </c>
      <c r="BK45" s="109">
        <v>2.4906115528901598</v>
      </c>
      <c r="BL45" s="109">
        <v>1.43002631197817</v>
      </c>
      <c r="BM45" s="109">
        <v>0.43027819968129399</v>
      </c>
      <c r="BN45" s="109">
        <v>12644.4187459924</v>
      </c>
      <c r="BO45" s="109">
        <v>0.76153570007097304</v>
      </c>
      <c r="BP45" s="109">
        <v>202.25125264078</v>
      </c>
      <c r="BQ45" s="109">
        <v>25979.965494394801</v>
      </c>
      <c r="BR45" s="109">
        <v>209.78873707460801</v>
      </c>
      <c r="BS45" s="109">
        <v>163.870318464089</v>
      </c>
      <c r="BT45" s="109">
        <v>3.87773757884713</v>
      </c>
      <c r="BU45" s="109">
        <v>0</v>
      </c>
      <c r="BV45" s="109">
        <v>1293.1539098844801</v>
      </c>
      <c r="BW45" s="109">
        <v>1293.1539098844801</v>
      </c>
      <c r="BX45" s="109">
        <v>65.415173780021206</v>
      </c>
      <c r="BY45" s="109">
        <v>2.1582361190407599E-7</v>
      </c>
      <c r="BZ45" s="109">
        <v>7.16131562110265E-7</v>
      </c>
      <c r="CA45" s="109">
        <v>0</v>
      </c>
      <c r="CB45" s="109">
        <v>38.512986418468401</v>
      </c>
      <c r="CC45" s="109">
        <v>6.8130315021313103E-3</v>
      </c>
      <c r="CD45" s="109">
        <v>0</v>
      </c>
      <c r="CE45" s="109">
        <v>0</v>
      </c>
      <c r="CF45" s="109">
        <v>7.6829351234863696E-5</v>
      </c>
      <c r="CG45" s="109">
        <v>2.18667512139199E-4</v>
      </c>
      <c r="CH45" s="109">
        <v>5.20588854533529E-5</v>
      </c>
      <c r="CI45" s="109">
        <v>1.05699859455348E-4</v>
      </c>
      <c r="CJ45" s="109">
        <v>150.103671142487</v>
      </c>
      <c r="CK45" s="109">
        <v>8.9384382435756908</v>
      </c>
      <c r="CL45" s="109">
        <v>0</v>
      </c>
      <c r="CM45" s="109">
        <v>0</v>
      </c>
      <c r="CN45" s="109">
        <v>1.10281580934428E-4</v>
      </c>
      <c r="CO45" s="109">
        <v>1.5870462143884601E-4</v>
      </c>
      <c r="CP45" s="109">
        <v>94348.358772679203</v>
      </c>
      <c r="CQ45" s="109">
        <v>11997.4568188177</v>
      </c>
      <c r="CR45" s="109">
        <v>1333.0518953251999</v>
      </c>
      <c r="CS45" s="109">
        <v>13330.508714142899</v>
      </c>
      <c r="CT45" s="109">
        <v>0</v>
      </c>
      <c r="CU45" s="109">
        <v>171.76501280329899</v>
      </c>
      <c r="CV45" s="109">
        <v>0</v>
      </c>
      <c r="CW45" s="109">
        <v>0</v>
      </c>
      <c r="CX45" s="109">
        <v>0</v>
      </c>
      <c r="CY45" s="109">
        <v>6.9913264459874496</v>
      </c>
      <c r="CZ45" s="109">
        <v>2.6580600062908801</v>
      </c>
      <c r="DA45" s="109">
        <v>42026.462722829201</v>
      </c>
      <c r="DB45" s="109">
        <v>3.5862347712539302</v>
      </c>
      <c r="DC45" s="109">
        <v>9.3972514561527998</v>
      </c>
      <c r="DD45" s="109">
        <v>22.7127946509036</v>
      </c>
      <c r="DE45" s="109">
        <v>5.3129292824043599</v>
      </c>
      <c r="DF45" s="109">
        <v>9.5555792017063901</v>
      </c>
      <c r="DG45" s="109">
        <v>4.9050202549645401E-8</v>
      </c>
      <c r="DH45" s="109">
        <v>1.2508640229390899</v>
      </c>
      <c r="DI45" s="109">
        <v>501.51615393558598</v>
      </c>
      <c r="DJ45" s="109">
        <v>501.51537800013699</v>
      </c>
      <c r="DK45" s="109">
        <v>7.75935448668132E-4</v>
      </c>
      <c r="DL45" s="109">
        <v>0</v>
      </c>
      <c r="DM45" s="109">
        <v>0</v>
      </c>
      <c r="DN45" s="109">
        <v>121.190478637146</v>
      </c>
      <c r="DO45" s="109">
        <v>0</v>
      </c>
      <c r="DP45" s="109">
        <v>63.370984822522402</v>
      </c>
      <c r="DQ45" s="109">
        <v>15.1750722262713</v>
      </c>
      <c r="DR45" s="109">
        <v>8.6013491272011606</v>
      </c>
      <c r="DS45" s="109">
        <v>158.37781861428499</v>
      </c>
      <c r="DT45" s="109">
        <v>0.77793032244927196</v>
      </c>
      <c r="DU45" s="109">
        <v>19348.5206830303</v>
      </c>
      <c r="DV45" s="109">
        <v>8.3014551925020594</v>
      </c>
      <c r="DW45" s="109">
        <v>72.024505988557905</v>
      </c>
      <c r="DX45" s="109">
        <v>0</v>
      </c>
      <c r="DY45" s="109">
        <v>78.721211673649705</v>
      </c>
      <c r="DZ45" s="109">
        <v>25805.354069232701</v>
      </c>
      <c r="EA45" s="109">
        <v>0.77068002914511802</v>
      </c>
      <c r="EB45" s="109">
        <v>0</v>
      </c>
      <c r="EC45" s="109">
        <v>0</v>
      </c>
      <c r="ED45" s="109">
        <v>1936.12432368381</v>
      </c>
      <c r="EE45" s="109">
        <v>1278.1754014036401</v>
      </c>
      <c r="EF45" s="109">
        <v>0</v>
      </c>
      <c r="EG45" s="109">
        <v>847.87467581526198</v>
      </c>
      <c r="EH45" s="109">
        <v>68371.8583383675</v>
      </c>
      <c r="EI45" s="109">
        <v>785.77851532712702</v>
      </c>
      <c r="EJ45" s="109">
        <v>1031.7837758150599</v>
      </c>
      <c r="EL45" s="45">
        <f t="shared" si="39"/>
        <v>-6.0568655047039689E-6</v>
      </c>
      <c r="EM45" s="45">
        <f t="shared" si="40"/>
        <v>0</v>
      </c>
      <c r="EN45" s="45">
        <f t="shared" si="41"/>
        <v>-6.5055501466824572E-6</v>
      </c>
      <c r="EO45" s="45">
        <f t="shared" si="42"/>
        <v>6.191678549113498E-5</v>
      </c>
      <c r="EP45" s="45">
        <f t="shared" si="43"/>
        <v>6.1916870427151683E-5</v>
      </c>
      <c r="EQ45" s="45">
        <f t="shared" si="44"/>
        <v>7.8273309856757659E-7</v>
      </c>
      <c r="ER45" s="45">
        <f t="shared" si="45"/>
        <v>-1.6985290952970231E-5</v>
      </c>
      <c r="ES45" s="45">
        <f t="shared" si="46"/>
        <v>-5.1835567713936507E-6</v>
      </c>
      <c r="ET45" s="45">
        <f t="shared" si="47"/>
        <v>-2.2378013926082259E-6</v>
      </c>
      <c r="EU45" s="45">
        <f t="shared" si="48"/>
        <v>3.9136570707595952E-6</v>
      </c>
      <c r="EV45" s="45">
        <f t="shared" si="49"/>
        <v>-2.1227697897493917E-5</v>
      </c>
      <c r="EW45" s="45">
        <f t="shared" si="50"/>
        <v>-4.120800017607183E-7</v>
      </c>
      <c r="EX45" s="45">
        <f t="shared" si="51"/>
        <v>3.849397779255973E-6</v>
      </c>
      <c r="EY45" s="45">
        <f t="shared" si="52"/>
        <v>-1.037367356287043E-5</v>
      </c>
      <c r="EZ45" s="45">
        <f t="shared" si="53"/>
        <v>-1.2164408340223096E-6</v>
      </c>
      <c r="FA45" s="45">
        <f t="shared" si="54"/>
        <v>2.5027759046301314E-5</v>
      </c>
      <c r="FB45" s="45">
        <f t="shared" si="55"/>
        <v>0</v>
      </c>
      <c r="FC45" s="45">
        <f t="shared" si="56"/>
        <v>-1.0238892655759718E-6</v>
      </c>
      <c r="FD45" s="45">
        <f t="shared" si="57"/>
        <v>-1.8863271618376726E-7</v>
      </c>
      <c r="FE45" s="45">
        <f t="shared" si="58"/>
        <v>-7.7017427989987009E-6</v>
      </c>
      <c r="FF45" s="45">
        <f t="shared" si="59"/>
        <v>-2.235901210845795E-6</v>
      </c>
      <c r="FG45" s="45">
        <f t="shared" si="60"/>
        <v>-1.3321879119392343E-5</v>
      </c>
      <c r="FH45" s="45">
        <f t="shared" si="61"/>
        <v>4.0220679374114153E-5</v>
      </c>
      <c r="FI45" s="45">
        <f t="shared" si="62"/>
        <v>-1.5340826529933035E-6</v>
      </c>
      <c r="FJ45" s="45">
        <f t="shared" si="63"/>
        <v>2.7260732491525518E-6</v>
      </c>
      <c r="FK45" s="45">
        <f t="shared" si="64"/>
        <v>-3.9924739489688603E-6</v>
      </c>
      <c r="FL45" s="45">
        <f t="shared" si="65"/>
        <v>7.5235615983304916E-7</v>
      </c>
      <c r="FM45" s="45">
        <f t="shared" si="66"/>
        <v>-7.9737994331985189E-4</v>
      </c>
      <c r="FN45" s="45">
        <f t="shared" si="67"/>
        <v>-2.4578101082493061E-5</v>
      </c>
      <c r="FO45" s="45">
        <f t="shared" si="68"/>
        <v>-5.3530349674397428E-6</v>
      </c>
      <c r="FP45" s="45">
        <f t="shared" si="69"/>
        <v>-4.8763475319265147E-7</v>
      </c>
      <c r="FQ45" s="45">
        <f t="shared" si="70"/>
        <v>0</v>
      </c>
      <c r="FR45" s="45">
        <f t="shared" si="71"/>
        <v>0</v>
      </c>
      <c r="FS45" s="45">
        <f t="shared" si="72"/>
        <v>0</v>
      </c>
      <c r="FT45" s="45">
        <f t="shared" si="73"/>
        <v>-1.107658758667616E-6</v>
      </c>
      <c r="FU45" s="45">
        <f t="shared" si="74"/>
        <v>-2.1753395763681924E-5</v>
      </c>
      <c r="FV45" s="45">
        <f t="shared" si="75"/>
        <v>-1.8563578002995257E-5</v>
      </c>
      <c r="FW45" s="45">
        <f t="shared" si="76"/>
        <v>-2.9003886643669332E-6</v>
      </c>
      <c r="FX45" s="45">
        <f t="shared" si="77"/>
        <v>-1.0696449487220034E-6</v>
      </c>
    </row>
    <row r="46" spans="1:180" x14ac:dyDescent="0.25">
      <c r="A46" s="22"/>
      <c r="EL46" s="45">
        <f t="shared" si="39"/>
        <v>0</v>
      </c>
      <c r="EM46" s="45">
        <f t="shared" si="40"/>
        <v>0</v>
      </c>
      <c r="EN46" s="45">
        <f t="shared" si="41"/>
        <v>0</v>
      </c>
      <c r="EO46" s="45">
        <f t="shared" si="42"/>
        <v>0</v>
      </c>
      <c r="EP46" s="45">
        <f t="shared" si="43"/>
        <v>0</v>
      </c>
      <c r="EQ46" s="45">
        <f t="shared" si="44"/>
        <v>0</v>
      </c>
      <c r="ER46" s="45">
        <f t="shared" si="45"/>
        <v>0</v>
      </c>
      <c r="ES46" s="45">
        <f t="shared" si="46"/>
        <v>0</v>
      </c>
      <c r="ET46" s="45">
        <f t="shared" si="47"/>
        <v>0</v>
      </c>
      <c r="EU46" s="45">
        <f t="shared" si="48"/>
        <v>0</v>
      </c>
      <c r="EV46" s="45">
        <f t="shared" si="49"/>
        <v>0</v>
      </c>
      <c r="EW46" s="45">
        <f t="shared" si="50"/>
        <v>0</v>
      </c>
      <c r="EX46" s="45">
        <f t="shared" si="51"/>
        <v>0</v>
      </c>
      <c r="EY46" s="45">
        <f t="shared" si="52"/>
        <v>0</v>
      </c>
      <c r="EZ46" s="45">
        <f t="shared" si="53"/>
        <v>0</v>
      </c>
      <c r="FA46" s="45">
        <f t="shared" si="54"/>
        <v>0</v>
      </c>
      <c r="FB46" s="45">
        <f t="shared" si="55"/>
        <v>0</v>
      </c>
      <c r="FC46" s="45">
        <f t="shared" si="56"/>
        <v>0</v>
      </c>
      <c r="FD46" s="45">
        <f t="shared" si="57"/>
        <v>0</v>
      </c>
      <c r="FE46" s="45">
        <f t="shared" si="58"/>
        <v>0</v>
      </c>
      <c r="FF46" s="45">
        <f t="shared" si="59"/>
        <v>0</v>
      </c>
      <c r="FG46" s="45">
        <f t="shared" si="60"/>
        <v>0</v>
      </c>
      <c r="FH46" s="45">
        <f t="shared" si="61"/>
        <v>0</v>
      </c>
      <c r="FI46" s="45">
        <f t="shared" si="62"/>
        <v>0</v>
      </c>
      <c r="FJ46" s="45">
        <f t="shared" si="63"/>
        <v>0</v>
      </c>
      <c r="FK46" s="45">
        <f t="shared" si="64"/>
        <v>0</v>
      </c>
      <c r="FL46" s="45">
        <f t="shared" si="65"/>
        <v>0</v>
      </c>
      <c r="FM46" s="45">
        <f t="shared" si="66"/>
        <v>0</v>
      </c>
      <c r="FN46" s="45">
        <f t="shared" si="67"/>
        <v>0</v>
      </c>
      <c r="FO46" s="45">
        <f t="shared" si="68"/>
        <v>0</v>
      </c>
      <c r="FP46" s="45">
        <f t="shared" si="69"/>
        <v>0</v>
      </c>
      <c r="FQ46" s="45">
        <f t="shared" si="70"/>
        <v>0</v>
      </c>
      <c r="FR46" s="45">
        <f t="shared" si="71"/>
        <v>0</v>
      </c>
      <c r="FS46" s="45">
        <f t="shared" si="72"/>
        <v>0</v>
      </c>
      <c r="FT46" s="45">
        <f t="shared" si="73"/>
        <v>0</v>
      </c>
      <c r="FU46" s="45">
        <f t="shared" si="74"/>
        <v>0</v>
      </c>
      <c r="FV46" s="45">
        <f t="shared" si="75"/>
        <v>0</v>
      </c>
      <c r="FW46" s="45">
        <f t="shared" si="76"/>
        <v>0</v>
      </c>
      <c r="FX46" s="45">
        <f t="shared" si="77"/>
        <v>0</v>
      </c>
    </row>
    <row r="47" spans="1:180" x14ac:dyDescent="0.25">
      <c r="A47" s="22" t="s">
        <v>46</v>
      </c>
      <c r="B47" s="109">
        <v>4900.0756862999997</v>
      </c>
      <c r="D47" s="109">
        <v>3456.7068681000001</v>
      </c>
      <c r="E47" s="109">
        <v>71.525909298000002</v>
      </c>
      <c r="F47" s="109">
        <v>71.481413454000005</v>
      </c>
      <c r="G47" s="109">
        <v>81.421816573000001</v>
      </c>
      <c r="H47" s="109">
        <v>8528.9157734</v>
      </c>
      <c r="I47" s="109">
        <v>7.5852164200000001</v>
      </c>
      <c r="J47" s="109">
        <v>5.7757222486000002</v>
      </c>
      <c r="K47" s="109">
        <v>1.35234E-5</v>
      </c>
      <c r="L47" s="109">
        <v>141.38759716999999</v>
      </c>
      <c r="M47" s="109">
        <v>1.007013497</v>
      </c>
      <c r="N47" s="109">
        <v>5.9327199999999997E-5</v>
      </c>
      <c r="P47" s="109">
        <v>3.0354477000000001E-2</v>
      </c>
      <c r="Q47" s="109">
        <v>5.1021360000000002E-4</v>
      </c>
      <c r="S47" s="109">
        <v>2.8130561299999999E-2</v>
      </c>
      <c r="T47" s="109">
        <v>4.71891766E-2</v>
      </c>
      <c r="U47" s="109">
        <v>52.891384967</v>
      </c>
      <c r="V47" s="109">
        <v>1.0077537000000001E-7</v>
      </c>
      <c r="W47" s="109">
        <v>6.2293500000000003E-5</v>
      </c>
      <c r="X47" s="109">
        <v>1.6205299999999999E-5</v>
      </c>
      <c r="Y47" s="109">
        <v>6.3743836400000004E-2</v>
      </c>
      <c r="Z47" s="109">
        <v>5.1605885923999999</v>
      </c>
      <c r="AA47" s="109">
        <v>0.19193619919999999</v>
      </c>
      <c r="AB47" s="109">
        <v>2.7631899999999999E-5</v>
      </c>
      <c r="AC47" s="109">
        <v>2.8743249200000001E-2</v>
      </c>
      <c r="AD47" s="109">
        <v>85.308515662999994</v>
      </c>
      <c r="AE47" s="109">
        <v>5.0761695000000003E-2</v>
      </c>
      <c r="AF47" s="109">
        <v>1.5893109700000001E-2</v>
      </c>
      <c r="AJ47" s="109">
        <v>0.2007383351</v>
      </c>
      <c r="AK47" s="109">
        <v>220.67384124</v>
      </c>
      <c r="AL47" s="109">
        <v>6.7560441219999996</v>
      </c>
      <c r="AM47" s="109">
        <v>8.6725421441999995</v>
      </c>
      <c r="AN47" s="109">
        <v>2.5881991900000002E-2</v>
      </c>
      <c r="AP47" s="109" t="s">
        <v>46</v>
      </c>
      <c r="AQ47" s="109">
        <v>0</v>
      </c>
      <c r="AR47" s="109">
        <v>0</v>
      </c>
      <c r="AS47" s="109">
        <v>5.7756817062699604</v>
      </c>
      <c r="AT47" s="109">
        <v>7.5851891456716602</v>
      </c>
      <c r="AU47" s="109">
        <v>7.5851891456716602</v>
      </c>
      <c r="AV47" s="109">
        <v>6.8568315717283701</v>
      </c>
      <c r="AW47" s="109">
        <v>0</v>
      </c>
      <c r="AX47" s="109">
        <v>5.54460578603041E-6</v>
      </c>
      <c r="AY47" s="109">
        <v>7.9782525063795993E-6</v>
      </c>
      <c r="AZ47" s="109">
        <v>141.38716388384901</v>
      </c>
      <c r="BA47" s="109">
        <v>4.7188848872302701E-2</v>
      </c>
      <c r="BB47" s="109">
        <v>1.0070147861190299</v>
      </c>
      <c r="BC47" s="109">
        <v>1.4239227941379E-5</v>
      </c>
      <c r="BD47" s="109">
        <v>4.5087432001190399E-5</v>
      </c>
      <c r="BE47" s="109">
        <v>0</v>
      </c>
      <c r="BF47" s="109">
        <v>223271.15559972101</v>
      </c>
      <c r="BG47" s="109">
        <v>3.0354732018930599E-2</v>
      </c>
      <c r="BH47" s="109">
        <v>0</v>
      </c>
      <c r="BI47" s="109">
        <v>0</v>
      </c>
      <c r="BJ47" s="109">
        <v>5.1020682392235398E-4</v>
      </c>
      <c r="BK47" s="109">
        <v>6.3744184186576902E-2</v>
      </c>
      <c r="BL47" s="109">
        <v>5.0761887560971601E-2</v>
      </c>
      <c r="BM47" s="109">
        <v>1.5892865223190399E-2</v>
      </c>
      <c r="BN47" s="109">
        <v>4900.0674101577797</v>
      </c>
      <c r="BO47" s="109">
        <v>2.8130775856958602E-2</v>
      </c>
      <c r="BP47" s="109">
        <v>4.3160006155958301</v>
      </c>
      <c r="BQ47" s="109">
        <v>17345.656932116999</v>
      </c>
      <c r="BR47" s="109">
        <v>4.8230139165022399</v>
      </c>
      <c r="BS47" s="109">
        <v>6.7560105913136503</v>
      </c>
      <c r="BT47" s="109">
        <v>2.8006916742539998</v>
      </c>
      <c r="BU47" s="109">
        <v>0</v>
      </c>
      <c r="BV47" s="109">
        <v>52.8913545696198</v>
      </c>
      <c r="BW47" s="109">
        <v>52.8913545696198</v>
      </c>
      <c r="BX47" s="109">
        <v>8.6725571318391594</v>
      </c>
      <c r="BY47" s="109">
        <v>2.2171597867028201E-8</v>
      </c>
      <c r="BZ47" s="109">
        <v>7.3567225215253897E-8</v>
      </c>
      <c r="CA47" s="109">
        <v>0</v>
      </c>
      <c r="CB47" s="109">
        <v>1.29168626363795</v>
      </c>
      <c r="CC47" s="109">
        <v>4.9205051939020103E-3</v>
      </c>
      <c r="CD47" s="109">
        <v>0</v>
      </c>
      <c r="CE47" s="109">
        <v>0</v>
      </c>
      <c r="CF47" s="109">
        <v>1.6195727442583299E-5</v>
      </c>
      <c r="CG47" s="109">
        <v>4.6098287559869103E-5</v>
      </c>
      <c r="CH47" s="109">
        <v>5.3479522919801299E-6</v>
      </c>
      <c r="CI47" s="109">
        <v>1.0858436812777899E-5</v>
      </c>
      <c r="CJ47" s="109">
        <v>5.1606012207249901</v>
      </c>
      <c r="CK47" s="109">
        <v>0.19193717181211001</v>
      </c>
      <c r="CL47" s="109">
        <v>0</v>
      </c>
      <c r="CM47" s="109">
        <v>0</v>
      </c>
      <c r="CN47" s="109">
        <v>1.1329628466079001E-5</v>
      </c>
      <c r="CO47" s="109">
        <v>1.6302438863076299E-5</v>
      </c>
      <c r="CP47" s="109">
        <v>25873.562492325102</v>
      </c>
      <c r="CQ47" s="109">
        <v>3111.03214458506</v>
      </c>
      <c r="CR47" s="109">
        <v>345.67026952231299</v>
      </c>
      <c r="CS47" s="109">
        <v>3456.7024141073698</v>
      </c>
      <c r="CT47" s="109">
        <v>0</v>
      </c>
      <c r="CU47" s="109">
        <v>6.2041291215849199</v>
      </c>
      <c r="CV47" s="109">
        <v>0</v>
      </c>
      <c r="CW47" s="109">
        <v>0</v>
      </c>
      <c r="CX47" s="109">
        <v>0</v>
      </c>
      <c r="CY47" s="109">
        <v>0.200737993339836</v>
      </c>
      <c r="CZ47" s="109">
        <v>0.56014701775271702</v>
      </c>
      <c r="DA47" s="109">
        <v>3400.7597833793402</v>
      </c>
      <c r="DB47" s="109">
        <v>0.75574516576001605</v>
      </c>
      <c r="DC47" s="109">
        <v>1.9803383324239201</v>
      </c>
      <c r="DD47" s="109">
        <v>4.7863810887525604</v>
      </c>
      <c r="DE47" s="109">
        <v>1.11961821965751</v>
      </c>
      <c r="DF47" s="109">
        <v>8.4880777239482799E-2</v>
      </c>
      <c r="DG47" s="109">
        <v>5.0388840203486703E-9</v>
      </c>
      <c r="DH47" s="109">
        <v>0.263599791001835</v>
      </c>
      <c r="DI47" s="109">
        <v>71.530902938871293</v>
      </c>
      <c r="DJ47" s="109">
        <v>71.486407049940198</v>
      </c>
      <c r="DK47" s="109">
        <v>4.4495888931144201E-2</v>
      </c>
      <c r="DL47" s="109">
        <v>0</v>
      </c>
      <c r="DM47" s="109">
        <v>0</v>
      </c>
      <c r="DN47" s="109">
        <v>3.07392988166692</v>
      </c>
      <c r="DO47" s="109">
        <v>0</v>
      </c>
      <c r="DP47" s="109">
        <v>12.875713586534101</v>
      </c>
      <c r="DQ47" s="109">
        <v>3.1979119308630501</v>
      </c>
      <c r="DR47" s="109">
        <v>1.7185584597408501</v>
      </c>
      <c r="DS47" s="109">
        <v>32.178821927170297</v>
      </c>
      <c r="DT47" s="109">
        <v>2.8720510139497401E-2</v>
      </c>
      <c r="DU47" s="109">
        <v>4826.3241144398098</v>
      </c>
      <c r="DV47" s="109">
        <v>1.74940080149032</v>
      </c>
      <c r="DW47" s="109">
        <v>7.1413600698865096</v>
      </c>
      <c r="DX47" s="109">
        <v>0</v>
      </c>
      <c r="DY47" s="109">
        <v>81.421698377464494</v>
      </c>
      <c r="DZ47" s="109">
        <v>1550.58946697647</v>
      </c>
      <c r="EA47" s="109">
        <v>2.5881836744241701E-2</v>
      </c>
      <c r="EB47" s="109">
        <v>0</v>
      </c>
      <c r="EC47" s="109">
        <v>0</v>
      </c>
      <c r="ED47" s="109">
        <v>35.101168739113596</v>
      </c>
      <c r="EE47" s="109">
        <v>85.307448654300103</v>
      </c>
      <c r="EF47" s="109">
        <v>0</v>
      </c>
      <c r="EG47" s="109">
        <v>22.403594487130999</v>
      </c>
      <c r="EH47" s="109">
        <v>8528.8823469303297</v>
      </c>
      <c r="EI47" s="109">
        <v>220.673123063091</v>
      </c>
      <c r="EJ47" s="109">
        <v>7.3806037057206497</v>
      </c>
      <c r="EL47" s="45">
        <f t="shared" si="39"/>
        <v>-1.6889825279888636E-6</v>
      </c>
      <c r="EM47" s="45">
        <f t="shared" si="40"/>
        <v>0</v>
      </c>
      <c r="EN47" s="45">
        <f t="shared" si="41"/>
        <v>-1.2885074726364161E-6</v>
      </c>
      <c r="EO47" s="45">
        <f t="shared" si="42"/>
        <v>6.9815832057245594E-5</v>
      </c>
      <c r="EP47" s="45">
        <f t="shared" si="43"/>
        <v>6.9858662537578478E-5</v>
      </c>
      <c r="EQ47" s="45">
        <f t="shared" si="44"/>
        <v>-1.4516445405089381E-6</v>
      </c>
      <c r="ER47" s="45">
        <f t="shared" si="45"/>
        <v>-3.9191933134752713E-6</v>
      </c>
      <c r="ES47" s="45">
        <f t="shared" si="46"/>
        <v>-3.5957218396441417E-6</v>
      </c>
      <c r="ET47" s="45">
        <f t="shared" si="47"/>
        <v>-7.019439006027822E-6</v>
      </c>
      <c r="EU47" s="45">
        <f t="shared" si="48"/>
        <v>-4.0057055917200055E-5</v>
      </c>
      <c r="EV47" s="45">
        <f t="shared" si="49"/>
        <v>-3.0645272969630726E-6</v>
      </c>
      <c r="EW47" s="45">
        <f t="shared" si="50"/>
        <v>1.280140766542256E-6</v>
      </c>
      <c r="EX47" s="45">
        <f t="shared" si="51"/>
        <v>-9.1030325145893781E-6</v>
      </c>
      <c r="EY47" s="45">
        <f t="shared" si="52"/>
        <v>0</v>
      </c>
      <c r="EZ47" s="45">
        <f t="shared" si="53"/>
        <v>8.401361374065554E-6</v>
      </c>
      <c r="FA47" s="45">
        <f t="shared" si="54"/>
        <v>-1.328086441842287E-5</v>
      </c>
      <c r="FB47" s="45">
        <f t="shared" si="55"/>
        <v>0</v>
      </c>
      <c r="FC47" s="45">
        <f t="shared" si="56"/>
        <v>7.6271836994101713E-6</v>
      </c>
      <c r="FD47" s="45">
        <f t="shared" si="57"/>
        <v>-6.9449759650946487E-6</v>
      </c>
      <c r="FE47" s="45">
        <f t="shared" si="58"/>
        <v>-5.7471325849120934E-7</v>
      </c>
      <c r="FF47" s="45">
        <f t="shared" si="59"/>
        <v>2.3191208633294149E-5</v>
      </c>
      <c r="FG47" s="45">
        <f t="shared" si="60"/>
        <v>8.2673545779206042E-6</v>
      </c>
      <c r="FH47" s="45">
        <f t="shared" si="61"/>
        <v>6.7206701389789991E-5</v>
      </c>
      <c r="FI47" s="45">
        <f t="shared" si="62"/>
        <v>5.4560032238442592E-6</v>
      </c>
      <c r="FJ47" s="45">
        <f t="shared" si="63"/>
        <v>2.4470706711164999E-6</v>
      </c>
      <c r="FK47" s="45">
        <f t="shared" si="64"/>
        <v>5.0673719395883109E-6</v>
      </c>
      <c r="FL47" s="45">
        <f t="shared" si="65"/>
        <v>6.0556514500495355E-6</v>
      </c>
      <c r="FM47" s="45">
        <f t="shared" si="66"/>
        <v>-7.911096043588643E-4</v>
      </c>
      <c r="FN47" s="45">
        <f t="shared" si="67"/>
        <v>-1.2507645826431675E-5</v>
      </c>
      <c r="FO47" s="45">
        <f t="shared" si="68"/>
        <v>3.793430688210621E-6</v>
      </c>
      <c r="FP47" s="45">
        <f t="shared" si="69"/>
        <v>-1.5382566043834488E-5</v>
      </c>
      <c r="FQ47" s="45">
        <f t="shared" si="70"/>
        <v>0</v>
      </c>
      <c r="FR47" s="45">
        <f t="shared" si="71"/>
        <v>0</v>
      </c>
      <c r="FS47" s="45">
        <f t="shared" si="72"/>
        <v>0</v>
      </c>
      <c r="FT47" s="45">
        <f t="shared" si="73"/>
        <v>-1.7025156845694788E-6</v>
      </c>
      <c r="FU47" s="45">
        <f t="shared" si="74"/>
        <v>-3.254472324260734E-6</v>
      </c>
      <c r="FV47" s="45">
        <f t="shared" si="75"/>
        <v>-4.9630650338815306E-6</v>
      </c>
      <c r="FW47" s="45">
        <f t="shared" si="76"/>
        <v>1.7281713839802357E-6</v>
      </c>
      <c r="FX47" s="45">
        <f t="shared" si="77"/>
        <v>-5.994737920472867E-6</v>
      </c>
    </row>
    <row r="48" spans="1:180" x14ac:dyDescent="0.25">
      <c r="A48" s="22"/>
      <c r="EL48" s="45">
        <f t="shared" si="39"/>
        <v>0</v>
      </c>
      <c r="EM48" s="45">
        <f t="shared" si="40"/>
        <v>0</v>
      </c>
      <c r="EN48" s="45">
        <f t="shared" si="41"/>
        <v>0</v>
      </c>
      <c r="EO48" s="45">
        <f t="shared" si="42"/>
        <v>0</v>
      </c>
      <c r="EP48" s="45">
        <f t="shared" si="43"/>
        <v>0</v>
      </c>
      <c r="EQ48" s="45">
        <f t="shared" si="44"/>
        <v>0</v>
      </c>
      <c r="ER48" s="45">
        <f t="shared" si="45"/>
        <v>0</v>
      </c>
      <c r="ES48" s="45">
        <f t="shared" si="46"/>
        <v>0</v>
      </c>
      <c r="ET48" s="45">
        <f t="shared" si="47"/>
        <v>0</v>
      </c>
      <c r="EU48" s="45">
        <f t="shared" si="48"/>
        <v>0</v>
      </c>
      <c r="EV48" s="45">
        <f t="shared" si="49"/>
        <v>0</v>
      </c>
      <c r="EW48" s="45">
        <f t="shared" si="50"/>
        <v>0</v>
      </c>
      <c r="EX48" s="45">
        <f t="shared" si="51"/>
        <v>0</v>
      </c>
      <c r="EY48" s="45">
        <f t="shared" si="52"/>
        <v>0</v>
      </c>
      <c r="EZ48" s="45">
        <f t="shared" si="53"/>
        <v>0</v>
      </c>
      <c r="FA48" s="45">
        <f t="shared" si="54"/>
        <v>0</v>
      </c>
      <c r="FB48" s="45">
        <f t="shared" si="55"/>
        <v>0</v>
      </c>
      <c r="FC48" s="45">
        <f t="shared" si="56"/>
        <v>0</v>
      </c>
      <c r="FD48" s="45">
        <f t="shared" si="57"/>
        <v>0</v>
      </c>
      <c r="FE48" s="45">
        <f t="shared" si="58"/>
        <v>0</v>
      </c>
      <c r="FF48" s="45">
        <f t="shared" si="59"/>
        <v>0</v>
      </c>
      <c r="FG48" s="45">
        <f t="shared" si="60"/>
        <v>0</v>
      </c>
      <c r="FH48" s="45">
        <f t="shared" si="61"/>
        <v>0</v>
      </c>
      <c r="FI48" s="45">
        <f t="shared" si="62"/>
        <v>0</v>
      </c>
      <c r="FJ48" s="45">
        <f t="shared" si="63"/>
        <v>0</v>
      </c>
      <c r="FK48" s="45">
        <f t="shared" si="64"/>
        <v>0</v>
      </c>
      <c r="FL48" s="45">
        <f t="shared" si="65"/>
        <v>0</v>
      </c>
      <c r="FM48" s="45">
        <f t="shared" si="66"/>
        <v>0</v>
      </c>
      <c r="FN48" s="45">
        <f t="shared" si="67"/>
        <v>0</v>
      </c>
      <c r="FO48" s="45">
        <f t="shared" si="68"/>
        <v>0</v>
      </c>
      <c r="FP48" s="45">
        <f t="shared" si="69"/>
        <v>0</v>
      </c>
      <c r="FQ48" s="45">
        <f t="shared" si="70"/>
        <v>0</v>
      </c>
      <c r="FR48" s="45">
        <f t="shared" si="71"/>
        <v>0</v>
      </c>
      <c r="FS48" s="45">
        <f t="shared" si="72"/>
        <v>0</v>
      </c>
      <c r="FT48" s="45">
        <f t="shared" si="73"/>
        <v>0</v>
      </c>
      <c r="FU48" s="45">
        <f t="shared" si="74"/>
        <v>0</v>
      </c>
      <c r="FV48" s="45">
        <f t="shared" si="75"/>
        <v>0</v>
      </c>
      <c r="FW48" s="45">
        <f t="shared" si="76"/>
        <v>0</v>
      </c>
      <c r="FX48" s="45">
        <f t="shared" si="77"/>
        <v>0</v>
      </c>
    </row>
    <row r="49" spans="1:180" x14ac:dyDescent="0.25">
      <c r="A49" s="22" t="s">
        <v>48</v>
      </c>
      <c r="B49" s="109">
        <v>44241.315196000003</v>
      </c>
      <c r="C49" s="109">
        <v>5.6948781999999996E-3</v>
      </c>
      <c r="D49" s="109">
        <v>30360.346052000001</v>
      </c>
      <c r="E49" s="109">
        <v>508.38710860999998</v>
      </c>
      <c r="F49" s="109">
        <v>508.21707694000003</v>
      </c>
      <c r="G49" s="109">
        <v>38.184028824999999</v>
      </c>
      <c r="H49" s="109">
        <v>101212.33855</v>
      </c>
      <c r="I49" s="109">
        <v>65.335668714999997</v>
      </c>
      <c r="J49" s="109">
        <v>51.052342134</v>
      </c>
      <c r="K49" s="109">
        <v>4.2787000000000002E-5</v>
      </c>
      <c r="L49" s="109">
        <v>2027.9167153999999</v>
      </c>
      <c r="M49" s="109">
        <v>9.1502264109000002</v>
      </c>
      <c r="N49" s="109">
        <v>2.2670930000000001E-4</v>
      </c>
      <c r="O49" s="109">
        <v>0.31572581319999998</v>
      </c>
      <c r="P49" s="109">
        <v>0.2695206181</v>
      </c>
      <c r="Q49" s="109">
        <v>1.9497002E-3</v>
      </c>
      <c r="R49" s="109">
        <v>1.6263545E-8</v>
      </c>
      <c r="S49" s="109">
        <v>0.25084488690000001</v>
      </c>
      <c r="T49" s="109">
        <v>0.41898573389999999</v>
      </c>
      <c r="U49" s="109">
        <v>632.98931600000003</v>
      </c>
      <c r="V49" s="109">
        <v>3.1884543000000002E-7</v>
      </c>
      <c r="W49" s="109">
        <v>2.380448E-4</v>
      </c>
      <c r="X49" s="109">
        <v>5.1272400000000001E-5</v>
      </c>
      <c r="Y49" s="109">
        <v>0.57884831020000005</v>
      </c>
      <c r="Z49" s="109">
        <v>46.574885553000001</v>
      </c>
      <c r="AA49" s="109">
        <v>1.5918572915</v>
      </c>
      <c r="AB49" s="109">
        <v>8.7425399999999998E-5</v>
      </c>
      <c r="AC49" s="109">
        <v>0.25632951609999999</v>
      </c>
      <c r="AD49" s="109">
        <v>1181.4744562999999</v>
      </c>
      <c r="AE49" s="109">
        <v>0.45480898479999998</v>
      </c>
      <c r="AF49" s="109">
        <v>0.14108393129999999</v>
      </c>
      <c r="AG49" s="109">
        <v>4.3582339999999998E-4</v>
      </c>
      <c r="AH49" s="109">
        <v>9.8590892999999995E-7</v>
      </c>
      <c r="AI49" s="109">
        <v>1.0403597E-6</v>
      </c>
      <c r="AJ49" s="109">
        <v>1.8361480657</v>
      </c>
      <c r="AK49" s="109">
        <v>3350.8945284000001</v>
      </c>
      <c r="AL49" s="109">
        <v>104.27186436</v>
      </c>
      <c r="AM49" s="109">
        <v>47.524065223999997</v>
      </c>
      <c r="AN49" s="109">
        <v>0.23001145980000001</v>
      </c>
      <c r="AP49" s="109" t="s">
        <v>48</v>
      </c>
      <c r="AQ49" s="109">
        <v>0</v>
      </c>
      <c r="AR49" s="109">
        <v>0</v>
      </c>
      <c r="AS49" s="109">
        <v>51.052290491576002</v>
      </c>
      <c r="AT49" s="109">
        <v>65.335626260769104</v>
      </c>
      <c r="AU49" s="109">
        <v>65.335626260769104</v>
      </c>
      <c r="AV49" s="109">
        <v>0.27987842141503599</v>
      </c>
      <c r="AW49" s="109">
        <v>0</v>
      </c>
      <c r="AX49" s="109">
        <v>1.7543545715592701E-5</v>
      </c>
      <c r="AY49" s="109">
        <v>2.5243664004585601E-5</v>
      </c>
      <c r="AZ49" s="109">
        <v>2027.90338070695</v>
      </c>
      <c r="BA49" s="109">
        <v>0.41898531862207999</v>
      </c>
      <c r="BB49" s="109">
        <v>9.1502226598198302</v>
      </c>
      <c r="BC49" s="109">
        <v>5.4408842518339699E-5</v>
      </c>
      <c r="BD49" s="109">
        <v>1.7229401963215899E-4</v>
      </c>
      <c r="BE49" s="109">
        <v>0.31572642320542599</v>
      </c>
      <c r="BF49" s="109">
        <v>364649.603191478</v>
      </c>
      <c r="BG49" s="109">
        <v>0.26951729374699901</v>
      </c>
      <c r="BH49" s="109">
        <v>4.7164728252781904E-9</v>
      </c>
      <c r="BI49" s="109">
        <v>1.15471547699752E-8</v>
      </c>
      <c r="BJ49" s="109">
        <v>1.94978351040757E-3</v>
      </c>
      <c r="BK49" s="109">
        <v>0.578848051177691</v>
      </c>
      <c r="BL49" s="109">
        <v>0.45480890761732101</v>
      </c>
      <c r="BM49" s="109">
        <v>0.14108462307164399</v>
      </c>
      <c r="BN49" s="109">
        <v>44241.249171888798</v>
      </c>
      <c r="BO49" s="109">
        <v>0.25084635620035001</v>
      </c>
      <c r="BP49" s="109">
        <v>66.192107017344497</v>
      </c>
      <c r="BQ49" s="109">
        <v>56127.544323054499</v>
      </c>
      <c r="BR49" s="109">
        <v>107.369247283747</v>
      </c>
      <c r="BS49" s="109">
        <v>104.271567423248</v>
      </c>
      <c r="BT49" s="109">
        <v>0</v>
      </c>
      <c r="BU49" s="109">
        <v>0</v>
      </c>
      <c r="BV49" s="109">
        <v>632.98797218643995</v>
      </c>
      <c r="BW49" s="109">
        <v>632.98797218643995</v>
      </c>
      <c r="BX49" s="109">
        <v>47.5239331754766</v>
      </c>
      <c r="BY49" s="109">
        <v>7.0145546231567895E-8</v>
      </c>
      <c r="BZ49" s="109">
        <v>2.32752500237008E-7</v>
      </c>
      <c r="CA49" s="109">
        <v>0</v>
      </c>
      <c r="CB49" s="109">
        <v>8.5124580622874007</v>
      </c>
      <c r="CC49" s="109">
        <v>0</v>
      </c>
      <c r="CD49" s="109">
        <v>0</v>
      </c>
      <c r="CE49" s="109">
        <v>0</v>
      </c>
      <c r="CF49" s="109">
        <v>6.1889566405970103E-5</v>
      </c>
      <c r="CG49" s="109">
        <v>1.76156212459421E-4</v>
      </c>
      <c r="CH49" s="109">
        <v>1.6919155773078202E-5</v>
      </c>
      <c r="CI49" s="109">
        <v>3.4352394572220599E-5</v>
      </c>
      <c r="CJ49" s="109">
        <v>46.5749649107075</v>
      </c>
      <c r="CK49" s="109">
        <v>1.5918535745962801</v>
      </c>
      <c r="CL49" s="109">
        <v>5.6947111338922097E-3</v>
      </c>
      <c r="CM49" s="109">
        <v>0</v>
      </c>
      <c r="CN49" s="109">
        <v>3.58456924331861E-5</v>
      </c>
      <c r="CO49" s="109">
        <v>5.1581448877571797E-5</v>
      </c>
      <c r="CP49" s="109">
        <v>157349.298395586</v>
      </c>
      <c r="CQ49" s="109">
        <v>27324.270823950999</v>
      </c>
      <c r="CR49" s="109">
        <v>3036.03081080948</v>
      </c>
      <c r="CS49" s="109">
        <v>30360.301634760399</v>
      </c>
      <c r="CT49" s="109">
        <v>0</v>
      </c>
      <c r="CU49" s="109">
        <v>59.451174964293401</v>
      </c>
      <c r="CV49" s="109">
        <v>4.3581819054547798E-4</v>
      </c>
      <c r="CW49" s="109">
        <v>9.8592685196514497E-7</v>
      </c>
      <c r="CX49" s="109">
        <v>1.04037057094198E-6</v>
      </c>
      <c r="CY49" s="109">
        <v>1.8361439378591999</v>
      </c>
      <c r="CZ49" s="109">
        <v>3.9367673076604999</v>
      </c>
      <c r="DA49" s="109">
        <v>54676.624751742303</v>
      </c>
      <c r="DB49" s="109">
        <v>5.3114458084073197</v>
      </c>
      <c r="DC49" s="109">
        <v>13.9179795782558</v>
      </c>
      <c r="DD49" s="109">
        <v>33.639198617922403</v>
      </c>
      <c r="DE49" s="109">
        <v>7.8688148523178798</v>
      </c>
      <c r="DF49" s="109">
        <v>0.92584171950594396</v>
      </c>
      <c r="DG49" s="109">
        <v>1.5942273395172901E-8</v>
      </c>
      <c r="DH49" s="109">
        <v>1.85261646532956</v>
      </c>
      <c r="DI49" s="109">
        <v>508.42287128425801</v>
      </c>
      <c r="DJ49" s="109">
        <v>508.25283957275502</v>
      </c>
      <c r="DK49" s="109">
        <v>0.17003171150316601</v>
      </c>
      <c r="DL49" s="109">
        <v>0</v>
      </c>
      <c r="DM49" s="109">
        <v>0</v>
      </c>
      <c r="DN49" s="109">
        <v>25.439081783869799</v>
      </c>
      <c r="DO49" s="109">
        <v>0</v>
      </c>
      <c r="DP49" s="109">
        <v>90.573681079713694</v>
      </c>
      <c r="DQ49" s="109">
        <v>22.4753122207708</v>
      </c>
      <c r="DR49" s="109">
        <v>12.094270727029199</v>
      </c>
      <c r="DS49" s="109">
        <v>226.36041251674101</v>
      </c>
      <c r="DT49" s="109">
        <v>0.25612069225393902</v>
      </c>
      <c r="DU49" s="109">
        <v>42195.066902308303</v>
      </c>
      <c r="DV49" s="109">
        <v>12.2950334884284</v>
      </c>
      <c r="DW49" s="109">
        <v>51.562383406802297</v>
      </c>
      <c r="DX49" s="109">
        <v>0</v>
      </c>
      <c r="DY49" s="109">
        <v>38.1839397707854</v>
      </c>
      <c r="DZ49" s="109">
        <v>29714.554096459298</v>
      </c>
      <c r="EA49" s="109">
        <v>0.23001254270493801</v>
      </c>
      <c r="EB49" s="109">
        <v>0</v>
      </c>
      <c r="EC49" s="109">
        <v>0</v>
      </c>
      <c r="ED49" s="109">
        <v>521.06686185165904</v>
      </c>
      <c r="EE49" s="109">
        <v>1181.46751270254</v>
      </c>
      <c r="EF49" s="109">
        <v>0</v>
      </c>
      <c r="EG49" s="109">
        <v>849.27479723154204</v>
      </c>
      <c r="EH49" s="109">
        <v>101211.894265668</v>
      </c>
      <c r="EI49" s="109">
        <v>3350.86034201246</v>
      </c>
      <c r="EJ49" s="109">
        <v>136.6883514235</v>
      </c>
      <c r="EL49" s="45">
        <f t="shared" si="39"/>
        <v>-1.4923632110161268E-6</v>
      </c>
      <c r="EM49" s="45">
        <f t="shared" si="40"/>
        <v>-2.933620385242849E-5</v>
      </c>
      <c r="EN49" s="45">
        <f t="shared" si="41"/>
        <v>-1.4630017564958707E-6</v>
      </c>
      <c r="EO49" s="45">
        <f t="shared" si="42"/>
        <v>7.034536016423343E-5</v>
      </c>
      <c r="EP49" s="45">
        <f t="shared" si="43"/>
        <v>7.0368813598952059E-5</v>
      </c>
      <c r="EQ49" s="45">
        <f t="shared" si="44"/>
        <v>-2.3322372556937721E-6</v>
      </c>
      <c r="ER49" s="45">
        <f t="shared" si="45"/>
        <v>-4.3896261894975246E-6</v>
      </c>
      <c r="ES49" s="45">
        <f t="shared" si="46"/>
        <v>-6.4978642950192664E-7</v>
      </c>
      <c r="ET49" s="45">
        <f t="shared" si="47"/>
        <v>-1.011558370074949E-6</v>
      </c>
      <c r="EU49" s="45">
        <f t="shared" si="48"/>
        <v>4.9014929370211188E-6</v>
      </c>
      <c r="EV49" s="45">
        <f t="shared" si="49"/>
        <v>-6.575562471916101E-6</v>
      </c>
      <c r="EW49" s="45">
        <f t="shared" si="50"/>
        <v>-4.0994397314203847E-7</v>
      </c>
      <c r="EX49" s="45">
        <f t="shared" si="51"/>
        <v>-2.8396936082132269E-5</v>
      </c>
      <c r="EY49" s="45">
        <f t="shared" si="52"/>
        <v>1.9320733386426136E-6</v>
      </c>
      <c r="EZ49" s="45">
        <f t="shared" si="53"/>
        <v>-1.233431796210527E-5</v>
      </c>
      <c r="FA49" s="45">
        <f t="shared" si="54"/>
        <v>4.2729855374681612E-5</v>
      </c>
      <c r="FB49" s="45">
        <f t="shared" si="55"/>
        <v>5.0785516560295089E-6</v>
      </c>
      <c r="FC49" s="45">
        <f t="shared" si="56"/>
        <v>5.857406017546433E-6</v>
      </c>
      <c r="FD49" s="45">
        <f t="shared" si="57"/>
        <v>-9.9115050083136511E-7</v>
      </c>
      <c r="FE49" s="45">
        <f t="shared" si="58"/>
        <v>-2.1229640471271676E-6</v>
      </c>
      <c r="FF49" s="45">
        <f t="shared" si="59"/>
        <v>-1.6027001708129807E-5</v>
      </c>
      <c r="FG49" s="45">
        <f t="shared" si="60"/>
        <v>4.1121057511630473E-6</v>
      </c>
      <c r="FH49" s="45">
        <f t="shared" si="61"/>
        <v>-1.6571385408201943E-5</v>
      </c>
      <c r="FI49" s="45">
        <f t="shared" si="62"/>
        <v>-4.4747873403389116E-7</v>
      </c>
      <c r="FJ49" s="45">
        <f t="shared" si="63"/>
        <v>1.7038733763149581E-6</v>
      </c>
      <c r="FK49" s="45">
        <f t="shared" si="64"/>
        <v>-2.3349478246361846E-6</v>
      </c>
      <c r="FL49" s="45">
        <f t="shared" si="65"/>
        <v>1.9917675617137061E-5</v>
      </c>
      <c r="FM49" s="45">
        <f t="shared" si="66"/>
        <v>-8.1466952865272529E-4</v>
      </c>
      <c r="FN49" s="45">
        <f t="shared" si="67"/>
        <v>-5.8770610086990089E-6</v>
      </c>
      <c r="FO49" s="45">
        <f t="shared" si="68"/>
        <v>-1.6970350531711365E-7</v>
      </c>
      <c r="FP49" s="45">
        <f t="shared" si="69"/>
        <v>4.9032631683960518E-6</v>
      </c>
      <c r="FQ49" s="45">
        <f t="shared" si="70"/>
        <v>-1.1953131754747473E-5</v>
      </c>
      <c r="FR49" s="45">
        <f t="shared" si="71"/>
        <v>1.8178114225032835E-5</v>
      </c>
      <c r="FS49" s="45">
        <f t="shared" si="72"/>
        <v>1.0449214805312539E-5</v>
      </c>
      <c r="FT49" s="45">
        <f t="shared" si="73"/>
        <v>-2.2480980031898753E-6</v>
      </c>
      <c r="FU49" s="45">
        <f t="shared" si="74"/>
        <v>-1.0202167585509365E-5</v>
      </c>
      <c r="FV49" s="45">
        <f t="shared" si="75"/>
        <v>-2.8477169159328339E-6</v>
      </c>
      <c r="FW49" s="45">
        <f t="shared" si="76"/>
        <v>-2.7785611936846217E-6</v>
      </c>
      <c r="FX49" s="45">
        <f t="shared" si="77"/>
        <v>4.7080477596230069E-6</v>
      </c>
    </row>
    <row r="50" spans="1:180" x14ac:dyDescent="0.25">
      <c r="A50" s="22"/>
      <c r="EL50" s="45">
        <f t="shared" si="39"/>
        <v>0</v>
      </c>
      <c r="EM50" s="45">
        <f t="shared" si="40"/>
        <v>0</v>
      </c>
      <c r="EN50" s="45">
        <f t="shared" si="41"/>
        <v>0</v>
      </c>
      <c r="EO50" s="45">
        <f t="shared" si="42"/>
        <v>0</v>
      </c>
      <c r="EP50" s="45">
        <f t="shared" si="43"/>
        <v>0</v>
      </c>
      <c r="EQ50" s="45">
        <f t="shared" si="44"/>
        <v>0</v>
      </c>
      <c r="ER50" s="45">
        <f t="shared" si="45"/>
        <v>0</v>
      </c>
      <c r="ES50" s="45">
        <f t="shared" si="46"/>
        <v>0</v>
      </c>
      <c r="ET50" s="45">
        <f t="shared" si="47"/>
        <v>0</v>
      </c>
      <c r="EU50" s="45">
        <f t="shared" si="48"/>
        <v>0</v>
      </c>
      <c r="EV50" s="45">
        <f t="shared" si="49"/>
        <v>0</v>
      </c>
      <c r="EW50" s="45">
        <f t="shared" si="50"/>
        <v>0</v>
      </c>
      <c r="EX50" s="45">
        <f t="shared" si="51"/>
        <v>0</v>
      </c>
      <c r="EY50" s="45">
        <f t="shared" si="52"/>
        <v>0</v>
      </c>
      <c r="EZ50" s="45">
        <f t="shared" si="53"/>
        <v>0</v>
      </c>
      <c r="FA50" s="45">
        <f t="shared" si="54"/>
        <v>0</v>
      </c>
      <c r="FB50" s="45">
        <f t="shared" si="55"/>
        <v>0</v>
      </c>
      <c r="FC50" s="45">
        <f t="shared" si="56"/>
        <v>0</v>
      </c>
      <c r="FD50" s="45">
        <f t="shared" si="57"/>
        <v>0</v>
      </c>
      <c r="FE50" s="45">
        <f t="shared" si="58"/>
        <v>0</v>
      </c>
      <c r="FF50" s="45">
        <f t="shared" si="59"/>
        <v>0</v>
      </c>
      <c r="FG50" s="45">
        <f t="shared" si="60"/>
        <v>0</v>
      </c>
      <c r="FH50" s="45">
        <f t="shared" si="61"/>
        <v>0</v>
      </c>
      <c r="FI50" s="45">
        <f t="shared" si="62"/>
        <v>0</v>
      </c>
      <c r="FJ50" s="45">
        <f t="shared" si="63"/>
        <v>0</v>
      </c>
      <c r="FK50" s="45">
        <f t="shared" si="64"/>
        <v>0</v>
      </c>
      <c r="FL50" s="45">
        <f t="shared" si="65"/>
        <v>0</v>
      </c>
      <c r="FM50" s="45">
        <f t="shared" si="66"/>
        <v>0</v>
      </c>
      <c r="FN50" s="45">
        <f t="shared" si="67"/>
        <v>0</v>
      </c>
      <c r="FO50" s="45">
        <f t="shared" si="68"/>
        <v>0</v>
      </c>
      <c r="FP50" s="45">
        <f t="shared" si="69"/>
        <v>0</v>
      </c>
      <c r="FQ50" s="45">
        <f t="shared" si="70"/>
        <v>0</v>
      </c>
      <c r="FR50" s="45">
        <f t="shared" si="71"/>
        <v>0</v>
      </c>
      <c r="FS50" s="45">
        <f t="shared" si="72"/>
        <v>0</v>
      </c>
      <c r="FT50" s="45">
        <f t="shared" si="73"/>
        <v>0</v>
      </c>
      <c r="FU50" s="45">
        <f t="shared" si="74"/>
        <v>0</v>
      </c>
      <c r="FV50" s="45">
        <f t="shared" si="75"/>
        <v>0</v>
      </c>
      <c r="FW50" s="45">
        <f t="shared" si="76"/>
        <v>0</v>
      </c>
      <c r="FX50" s="45">
        <f t="shared" si="77"/>
        <v>0</v>
      </c>
    </row>
    <row r="51" spans="1:180" x14ac:dyDescent="0.25">
      <c r="A51" s="22" t="s">
        <v>50</v>
      </c>
      <c r="B51" s="109">
        <v>6989.0599284</v>
      </c>
      <c r="D51" s="109">
        <v>23014.862835</v>
      </c>
      <c r="E51" s="109">
        <v>615.66258101000005</v>
      </c>
      <c r="F51" s="109">
        <v>543.33472379</v>
      </c>
      <c r="G51" s="109">
        <v>607.31755604</v>
      </c>
      <c r="H51" s="109">
        <v>87174.278208999996</v>
      </c>
      <c r="I51" s="109">
        <v>692.29035277000003</v>
      </c>
      <c r="J51" s="109">
        <v>86.164394865999995</v>
      </c>
      <c r="K51" s="109">
        <v>1.6027929999999999E-3</v>
      </c>
      <c r="L51" s="109">
        <v>431.49124974</v>
      </c>
      <c r="M51" s="109">
        <v>21.715035388</v>
      </c>
      <c r="N51" s="109">
        <v>8.1978654000000005E-3</v>
      </c>
      <c r="O51" s="109">
        <v>0.1318733611</v>
      </c>
      <c r="P51" s="109">
        <v>0.43982731870000003</v>
      </c>
      <c r="Q51" s="109">
        <v>7.0501642200000006E-2</v>
      </c>
      <c r="R51" s="109">
        <v>6.7757759999999998E-6</v>
      </c>
      <c r="S51" s="109">
        <v>0.40772309220000003</v>
      </c>
      <c r="T51" s="109">
        <v>0.6838190529</v>
      </c>
      <c r="U51" s="109">
        <v>3514.7087222999999</v>
      </c>
      <c r="V51" s="109">
        <v>7.5988979999999998E-4</v>
      </c>
      <c r="W51" s="109">
        <v>1.0484264E-3</v>
      </c>
      <c r="X51" s="109">
        <v>2.7695912000000001E-3</v>
      </c>
      <c r="Y51" s="109">
        <v>1.3226923423000001</v>
      </c>
      <c r="Z51" s="109">
        <v>136.07838146</v>
      </c>
      <c r="AA51" s="109">
        <v>5.4634349039999996</v>
      </c>
      <c r="AB51" s="109">
        <v>3.4941996000000001E-3</v>
      </c>
      <c r="AC51" s="109">
        <v>0.4173544132</v>
      </c>
      <c r="AD51" s="109">
        <v>1009.1164146</v>
      </c>
      <c r="AE51" s="109">
        <v>0.81223582579999998</v>
      </c>
      <c r="AF51" s="109">
        <v>0.23050804959999999</v>
      </c>
      <c r="AG51" s="109">
        <v>9.8108689900000004E-2</v>
      </c>
      <c r="AH51" s="109">
        <v>2.219391E-4</v>
      </c>
      <c r="AI51" s="109">
        <v>2.3419660000000001E-4</v>
      </c>
      <c r="AJ51" s="109">
        <v>4.6392341396000001</v>
      </c>
      <c r="AK51" s="109">
        <v>760.83460319000005</v>
      </c>
      <c r="AL51" s="109">
        <v>72.662110959000003</v>
      </c>
      <c r="AM51" s="109">
        <v>1833.1954168</v>
      </c>
      <c r="AN51" s="109">
        <v>0.40505210889999999</v>
      </c>
      <c r="AP51" s="109" t="s">
        <v>50</v>
      </c>
      <c r="AQ51" s="109">
        <v>0</v>
      </c>
      <c r="AR51" s="109">
        <v>0</v>
      </c>
      <c r="AS51" s="109">
        <v>86.163915193444097</v>
      </c>
      <c r="AT51" s="109">
        <v>692.28555148324494</v>
      </c>
      <c r="AU51" s="109">
        <v>692.28555148324494</v>
      </c>
      <c r="AV51" s="109">
        <v>0.68883968551728603</v>
      </c>
      <c r="AW51" s="109">
        <v>0</v>
      </c>
      <c r="AX51" s="109">
        <v>6.5713817436355304E-4</v>
      </c>
      <c r="AY51" s="109">
        <v>9.4565937909026196E-4</v>
      </c>
      <c r="AZ51" s="109">
        <v>431.48413408859398</v>
      </c>
      <c r="BA51" s="109">
        <v>0.68381640760204199</v>
      </c>
      <c r="BB51" s="109">
        <v>21.7149658330972</v>
      </c>
      <c r="BC51" s="109">
        <v>1.9674909278702799E-3</v>
      </c>
      <c r="BD51" s="109">
        <v>6.2303701393872203E-3</v>
      </c>
      <c r="BE51" s="109">
        <v>0.13187340569136199</v>
      </c>
      <c r="BF51" s="109">
        <v>272287.38958441903</v>
      </c>
      <c r="BG51" s="109">
        <v>0.43982939643243102</v>
      </c>
      <c r="BH51" s="109">
        <v>1.9649713344025598E-6</v>
      </c>
      <c r="BI51" s="109">
        <v>4.81086626211852E-6</v>
      </c>
      <c r="BJ51" s="109">
        <v>7.0502071409347195E-2</v>
      </c>
      <c r="BK51" s="109">
        <v>1.32269002648787</v>
      </c>
      <c r="BL51" s="109">
        <v>0.81223531270408</v>
      </c>
      <c r="BM51" s="109">
        <v>0.23050851748816401</v>
      </c>
      <c r="BN51" s="109">
        <v>6988.9945534020098</v>
      </c>
      <c r="BO51" s="109">
        <v>0.40772382966990101</v>
      </c>
      <c r="BP51" s="109">
        <v>1105.5271095012899</v>
      </c>
      <c r="BQ51" s="109">
        <v>37846.524349293897</v>
      </c>
      <c r="BR51" s="109">
        <v>2038.645881484</v>
      </c>
      <c r="BS51" s="109">
        <v>72.661051502342403</v>
      </c>
      <c r="BT51" s="109">
        <v>0</v>
      </c>
      <c r="BU51" s="109">
        <v>0</v>
      </c>
      <c r="BV51" s="109">
        <v>3514.6674006815701</v>
      </c>
      <c r="BW51" s="109">
        <v>3514.6674006815701</v>
      </c>
      <c r="BX51" s="109">
        <v>1833.15689428172</v>
      </c>
      <c r="BY51" s="109">
        <v>1.6717602799881301E-4</v>
      </c>
      <c r="BZ51" s="109">
        <v>5.5470911528822701E-4</v>
      </c>
      <c r="CA51" s="109">
        <v>0</v>
      </c>
      <c r="CB51" s="109">
        <v>43.064588231340103</v>
      </c>
      <c r="CC51" s="109">
        <v>0</v>
      </c>
      <c r="CD51" s="109">
        <v>0</v>
      </c>
      <c r="CE51" s="109">
        <v>0</v>
      </c>
      <c r="CF51" s="109">
        <v>2.7258877604898602E-4</v>
      </c>
      <c r="CG51" s="109">
        <v>7.7583021743084398E-4</v>
      </c>
      <c r="CH51" s="109">
        <v>9.1395940089397502E-4</v>
      </c>
      <c r="CI51" s="109">
        <v>1.8556381117412601E-3</v>
      </c>
      <c r="CJ51" s="109">
        <v>136.078113503064</v>
      </c>
      <c r="CK51" s="109">
        <v>5.46340301776966</v>
      </c>
      <c r="CL51" s="109">
        <v>0</v>
      </c>
      <c r="CM51" s="109">
        <v>0</v>
      </c>
      <c r="CN51" s="109">
        <v>1.4326209250593799E-3</v>
      </c>
      <c r="CO51" s="109">
        <v>2.06158702866559E-3</v>
      </c>
      <c r="CP51" s="109">
        <v>125037.54922061101</v>
      </c>
      <c r="CQ51" s="109">
        <v>20713.103848463001</v>
      </c>
      <c r="CR51" s="109">
        <v>2301.4553245822999</v>
      </c>
      <c r="CS51" s="109">
        <v>23014.559173045302</v>
      </c>
      <c r="CT51" s="109">
        <v>0</v>
      </c>
      <c r="CU51" s="109">
        <v>218.77809430348799</v>
      </c>
      <c r="CV51" s="109">
        <v>9.8109021412831704E-2</v>
      </c>
      <c r="CW51" s="109">
        <v>2.2194862031051999E-4</v>
      </c>
      <c r="CX51" s="109">
        <v>2.3421215145753E-4</v>
      </c>
      <c r="CY51" s="109">
        <v>4.6392268876579799</v>
      </c>
      <c r="CZ51" s="109">
        <v>3.1087368630984802</v>
      </c>
      <c r="DA51" s="109">
        <v>47061.329858033001</v>
      </c>
      <c r="DB51" s="109">
        <v>4.1942758893500196</v>
      </c>
      <c r="DC51" s="109">
        <v>10.9905592914895</v>
      </c>
      <c r="DD51" s="109">
        <v>26.563763605218298</v>
      </c>
      <c r="DE51" s="109">
        <v>6.2137399465269096</v>
      </c>
      <c r="DF51" s="109">
        <v>8.7405925990839801</v>
      </c>
      <c r="DG51" s="109">
        <v>3.7994471678874801E-5</v>
      </c>
      <c r="DH51" s="109">
        <v>1.46294968048192</v>
      </c>
      <c r="DI51" s="109">
        <v>615.69708219042104</v>
      </c>
      <c r="DJ51" s="109">
        <v>543.369257616602</v>
      </c>
      <c r="DK51" s="109">
        <v>72.327824573818802</v>
      </c>
      <c r="DL51" s="109">
        <v>0</v>
      </c>
      <c r="DM51" s="109">
        <v>0</v>
      </c>
      <c r="DN51" s="109">
        <v>113.376016684579</v>
      </c>
      <c r="DO51" s="109">
        <v>0</v>
      </c>
      <c r="DP51" s="109">
        <v>73.511129855762505</v>
      </c>
      <c r="DQ51" s="109">
        <v>17.7480021376014</v>
      </c>
      <c r="DR51" s="109">
        <v>9.9409593285823608</v>
      </c>
      <c r="DS51" s="109">
        <v>183.71959391601399</v>
      </c>
      <c r="DT51" s="109">
        <v>0.41702157040537502</v>
      </c>
      <c r="DU51" s="109">
        <v>29982.471110732</v>
      </c>
      <c r="DV51" s="109">
        <v>9.7089711350606596</v>
      </c>
      <c r="DW51" s="109">
        <v>74.089966683752394</v>
      </c>
      <c r="DX51" s="109">
        <v>0</v>
      </c>
      <c r="DY51" s="109">
        <v>607.31622999727597</v>
      </c>
      <c r="DZ51" s="109">
        <v>24808.7287571979</v>
      </c>
      <c r="EA51" s="109">
        <v>0.40505151205558998</v>
      </c>
      <c r="EB51" s="109">
        <v>0</v>
      </c>
      <c r="EC51" s="109">
        <v>0</v>
      </c>
      <c r="ED51" s="109">
        <v>707.71369001572305</v>
      </c>
      <c r="EE51" s="109">
        <v>1009.09595668833</v>
      </c>
      <c r="EF51" s="109">
        <v>0</v>
      </c>
      <c r="EG51" s="109">
        <v>1218.4246387169701</v>
      </c>
      <c r="EH51" s="109">
        <v>87172.7393404873</v>
      </c>
      <c r="EI51" s="109">
        <v>760.82222152776205</v>
      </c>
      <c r="EJ51" s="109">
        <v>252.326254682399</v>
      </c>
      <c r="EL51" s="45">
        <f t="shared" si="39"/>
        <v>-9.3539043390509203E-6</v>
      </c>
      <c r="EM51" s="45">
        <f t="shared" si="40"/>
        <v>0</v>
      </c>
      <c r="EN51" s="45">
        <f t="shared" si="41"/>
        <v>-1.319416747670256E-5</v>
      </c>
      <c r="EO51" s="45">
        <f t="shared" si="42"/>
        <v>5.6039105648404735E-5</v>
      </c>
      <c r="EP51" s="45">
        <f t="shared" si="43"/>
        <v>6.3559027409682304E-5</v>
      </c>
      <c r="EQ51" s="45">
        <f t="shared" si="44"/>
        <v>-2.1834421067580705E-6</v>
      </c>
      <c r="ER51" s="45">
        <f t="shared" si="45"/>
        <v>-1.7652781810328529E-5</v>
      </c>
      <c r="ES51" s="45">
        <f t="shared" si="46"/>
        <v>-6.9353656827246514E-6</v>
      </c>
      <c r="ET51" s="45">
        <f t="shared" si="47"/>
        <v>-5.5669462617767767E-6</v>
      </c>
      <c r="EU51" s="45">
        <f t="shared" si="48"/>
        <v>2.8409494020492508E-6</v>
      </c>
      <c r="EV51" s="45">
        <f t="shared" si="49"/>
        <v>-1.6490835933086704E-5</v>
      </c>
      <c r="EW51" s="45">
        <f t="shared" si="50"/>
        <v>-3.2030757287807009E-6</v>
      </c>
      <c r="EX51" s="45">
        <f t="shared" si="51"/>
        <v>-5.2852081468049612E-7</v>
      </c>
      <c r="EY51" s="45">
        <f t="shared" si="52"/>
        <v>3.3813775291538102E-7</v>
      </c>
      <c r="EZ51" s="45">
        <f t="shared" si="53"/>
        <v>4.7239731200306667E-6</v>
      </c>
      <c r="FA51" s="45">
        <f t="shared" si="54"/>
        <v>6.0879340366428675E-6</v>
      </c>
      <c r="FB51" s="45">
        <f t="shared" si="55"/>
        <v>9.0906961917968483E-6</v>
      </c>
      <c r="FC51" s="45">
        <f t="shared" si="56"/>
        <v>1.8087518590145049E-6</v>
      </c>
      <c r="FD51" s="45">
        <f t="shared" si="57"/>
        <v>-3.8684180366085499E-6</v>
      </c>
      <c r="FE51" s="45">
        <f t="shared" si="58"/>
        <v>-1.1756768965673848E-5</v>
      </c>
      <c r="FF51" s="45">
        <f t="shared" si="59"/>
        <v>-1.3403304117397323E-5</v>
      </c>
      <c r="FG51" s="45">
        <f t="shared" si="60"/>
        <v>-7.0644159379799301E-6</v>
      </c>
      <c r="FH51" s="45">
        <f t="shared" si="61"/>
        <v>2.279266064555738E-6</v>
      </c>
      <c r="FI51" s="45">
        <f t="shared" si="62"/>
        <v>-1.7508320385626984E-6</v>
      </c>
      <c r="FJ51" s="45">
        <f t="shared" si="63"/>
        <v>-1.9691367072774653E-6</v>
      </c>
      <c r="FK51" s="45">
        <f t="shared" si="64"/>
        <v>-5.836297292812542E-6</v>
      </c>
      <c r="FL51" s="45">
        <f t="shared" si="65"/>
        <v>2.390740634730779E-6</v>
      </c>
      <c r="FM51" s="45">
        <f t="shared" si="66"/>
        <v>-7.9750634975429271E-4</v>
      </c>
      <c r="FN51" s="45">
        <f t="shared" si="67"/>
        <v>-2.0273093742172283E-5</v>
      </c>
      <c r="FO51" s="45">
        <f t="shared" si="68"/>
        <v>-6.3170806270282754E-7</v>
      </c>
      <c r="FP51" s="45">
        <f t="shared" si="69"/>
        <v>2.0298126891033675E-6</v>
      </c>
      <c r="FQ51" s="45">
        <f t="shared" si="70"/>
        <v>3.3790363732088214E-6</v>
      </c>
      <c r="FR51" s="45">
        <f t="shared" si="71"/>
        <v>4.289604905124869E-5</v>
      </c>
      <c r="FS51" s="45">
        <f t="shared" si="72"/>
        <v>6.640342998146014E-5</v>
      </c>
      <c r="FT51" s="45">
        <f t="shared" si="73"/>
        <v>-1.5631765506991139E-6</v>
      </c>
      <c r="FU51" s="45">
        <f t="shared" si="74"/>
        <v>-1.6273789580660096E-5</v>
      </c>
      <c r="FV51" s="45">
        <f t="shared" si="75"/>
        <v>-1.4580592878702986E-5</v>
      </c>
      <c r="FW51" s="45">
        <f t="shared" si="76"/>
        <v>-2.1013863512258558E-5</v>
      </c>
      <c r="FX51" s="45">
        <f t="shared" si="77"/>
        <v>-1.4735003148769851E-6</v>
      </c>
    </row>
    <row r="52" spans="1:180" x14ac:dyDescent="0.25">
      <c r="A52" s="22"/>
    </row>
    <row r="53" spans="1:180" x14ac:dyDescent="0.25">
      <c r="A53" s="22"/>
    </row>
    <row r="54" spans="1:180" x14ac:dyDescent="0.25">
      <c r="A54" s="22" t="s">
        <v>51</v>
      </c>
      <c r="EL54" s="45"/>
      <c r="EM54" s="45"/>
      <c r="EN54" s="45"/>
      <c r="EO54" s="45"/>
      <c r="EP54" s="45"/>
      <c r="EQ54" s="45"/>
      <c r="ER54" s="45"/>
      <c r="ES54" s="45"/>
      <c r="ET54" s="45"/>
      <c r="EU54" s="45"/>
      <c r="EV54" s="45"/>
      <c r="EW54" s="45"/>
      <c r="EX54" s="45"/>
      <c r="EY54" s="45"/>
      <c r="EZ54" s="45"/>
      <c r="FA54" s="45"/>
      <c r="FB54" s="45"/>
      <c r="FC54" s="45"/>
      <c r="FD54" s="45"/>
      <c r="FE54" s="45"/>
      <c r="FF54" s="45"/>
      <c r="FG54" s="45"/>
      <c r="FH54" s="45"/>
      <c r="FI54" s="45"/>
      <c r="FJ54" s="45"/>
      <c r="FK54" s="45"/>
      <c r="FL54" s="45"/>
      <c r="FM54" s="45"/>
      <c r="FN54" s="45"/>
      <c r="FO54" s="45"/>
      <c r="FP54" s="45"/>
      <c r="FQ54" s="45"/>
      <c r="FR54" s="45"/>
      <c r="FS54" s="45"/>
      <c r="FT54" s="45"/>
      <c r="FU54" s="45"/>
      <c r="FV54" s="45"/>
      <c r="FW54" s="45"/>
      <c r="FX54" s="45"/>
    </row>
    <row r="55" spans="1:180" x14ac:dyDescent="0.25">
      <c r="A55" s="22" t="s">
        <v>1</v>
      </c>
      <c r="B55" s="109">
        <v>356.41564607999999</v>
      </c>
      <c r="D55" s="109">
        <v>474.58218577000002</v>
      </c>
      <c r="E55" s="109">
        <v>28.645808533</v>
      </c>
      <c r="F55" s="109">
        <v>28.645808533</v>
      </c>
      <c r="G55" s="109">
        <v>90.394280366999993</v>
      </c>
      <c r="H55" s="109">
        <v>984.86597669000002</v>
      </c>
      <c r="I55" s="109">
        <v>6.8231072200000006E-2</v>
      </c>
      <c r="J55" s="109">
        <v>4.19506818E-2</v>
      </c>
      <c r="L55" s="109">
        <v>2.9389621142000002</v>
      </c>
      <c r="M55" s="109">
        <v>2.1791507000000002E-3</v>
      </c>
      <c r="P55" s="109">
        <v>2.3260589999999999E-4</v>
      </c>
      <c r="S55" s="109">
        <v>2.1546649999999999E-4</v>
      </c>
      <c r="T55" s="109">
        <v>3.6155939999999999E-4</v>
      </c>
      <c r="U55" s="109">
        <v>1.9261930134</v>
      </c>
      <c r="Y55" s="109">
        <v>1.6323220000000001E-4</v>
      </c>
      <c r="Z55" s="109">
        <v>2.0404028000000001E-2</v>
      </c>
      <c r="AA55" s="109">
        <v>6.0722390000000003E-4</v>
      </c>
      <c r="AC55" s="109">
        <v>2.195473E-4</v>
      </c>
      <c r="AD55" s="109">
        <v>2.2940719906</v>
      </c>
      <c r="AE55" s="109">
        <v>3.264645E-4</v>
      </c>
      <c r="AF55" s="109">
        <v>1.2160800000000001E-4</v>
      </c>
      <c r="AJ55" s="109">
        <v>2.195473E-4</v>
      </c>
      <c r="AK55" s="109">
        <v>0.85868278170000001</v>
      </c>
      <c r="AL55" s="109">
        <v>0.36905476440000001</v>
      </c>
      <c r="AN55" s="109">
        <v>1.92614E-4</v>
      </c>
      <c r="AP55" s="109" t="s">
        <v>1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109">
        <v>0</v>
      </c>
      <c r="DR55" s="109">
        <v>0</v>
      </c>
      <c r="DS55" s="109">
        <v>0</v>
      </c>
      <c r="DT55" s="109">
        <v>0</v>
      </c>
      <c r="DU55" s="109">
        <v>0</v>
      </c>
      <c r="DV55" s="109">
        <v>0</v>
      </c>
      <c r="DW55" s="109">
        <v>0</v>
      </c>
      <c r="DX55" s="109">
        <v>0</v>
      </c>
      <c r="DY55" s="109">
        <v>0</v>
      </c>
      <c r="DZ55" s="109">
        <v>0</v>
      </c>
      <c r="EA55" s="109">
        <v>0</v>
      </c>
      <c r="EB55" s="109">
        <v>0</v>
      </c>
      <c r="EC55" s="109">
        <v>0</v>
      </c>
      <c r="ED55" s="109">
        <v>0</v>
      </c>
      <c r="EE55" s="109">
        <v>0</v>
      </c>
      <c r="EF55" s="109">
        <v>0</v>
      </c>
      <c r="EG55" s="109">
        <v>0</v>
      </c>
      <c r="EH55" s="109">
        <v>0</v>
      </c>
      <c r="EI55" s="109">
        <v>0</v>
      </c>
      <c r="EJ55" s="109">
        <v>0</v>
      </c>
      <c r="EL55" s="45">
        <f t="shared" ref="EL55" si="78">(BN55-B55)/(B55+1E-50)</f>
        <v>-1</v>
      </c>
      <c r="EM55" s="45">
        <f t="shared" ref="EM55" si="79">(CL55-C55)/(C55+1E-50)</f>
        <v>0</v>
      </c>
      <c r="EN55" s="45">
        <f t="shared" ref="EN55" si="80">(CS55-D55)/(D55+1E-50)</f>
        <v>-1</v>
      </c>
      <c r="EO55" s="45">
        <f t="shared" ref="EO55" si="81">(DI55-E55)/(E55+1E-50)</f>
        <v>-1</v>
      </c>
      <c r="EP55" s="45">
        <f t="shared" ref="EP55" si="82">(DJ55-F55)/(F55+1E-50)</f>
        <v>-1</v>
      </c>
      <c r="EQ55" s="45">
        <f t="shared" ref="EQ55" si="83">(DY55-G55)/(G55+1E-50)</f>
        <v>-1</v>
      </c>
      <c r="ER55" s="45">
        <f t="shared" ref="ER55" si="84">(EH55-H55)/(H55+1E-50)</f>
        <v>-1</v>
      </c>
      <c r="ES55" s="45">
        <f t="shared" ref="ES55" si="85">(AU55-I55)/(I55+1E-50)</f>
        <v>-1</v>
      </c>
      <c r="ET55" s="45">
        <f t="shared" ref="ET55" si="86">(AS55-J55)/(J55+1E-50)</f>
        <v>-1</v>
      </c>
      <c r="EU55" s="45">
        <f t="shared" ref="EU55" si="87">(AX55+AY55-K55)/(K55+1E-50)</f>
        <v>0</v>
      </c>
      <c r="EV55" s="45">
        <f t="shared" ref="EV55" si="88">(AZ55-L55)/(L55+1E-50)</f>
        <v>-1</v>
      </c>
      <c r="EW55" s="45">
        <f t="shared" ref="EW55" si="89">(BB55-M55)/(M55+1E-50)</f>
        <v>-1</v>
      </c>
      <c r="EX55" s="45">
        <f t="shared" ref="EX55" si="90">(BC55+BD55-N55)/(N55+1E-50)</f>
        <v>0</v>
      </c>
      <c r="EY55" s="45">
        <f t="shared" ref="EY55" si="91">(BE55-O55)/(O55+1E-50)</f>
        <v>0</v>
      </c>
      <c r="EZ55" s="45">
        <f t="shared" ref="EZ55" si="92">(BG55-P55)/(P55+1E-50)</f>
        <v>-1</v>
      </c>
      <c r="FA55" s="45">
        <f t="shared" ref="FA55" si="93">(BJ55-Q55)/(Q55+1E-50)</f>
        <v>0</v>
      </c>
      <c r="FB55" s="45">
        <f t="shared" ref="FB55" si="94">(BH55+BI55-R55)/(R55+1E-50)</f>
        <v>0</v>
      </c>
      <c r="FC55" s="45">
        <f t="shared" ref="FC55" si="95">(BO55-S55)/(S55+1E-50)</f>
        <v>-1</v>
      </c>
      <c r="FD55" s="45">
        <f t="shared" ref="FD55" si="96">(BA55-T55)/(T55+1E-50)</f>
        <v>-1</v>
      </c>
      <c r="FE55" s="45">
        <f t="shared" ref="FE55" si="97">(BW55-U55)/(U55+1E-50)</f>
        <v>-1</v>
      </c>
      <c r="FF55" s="45">
        <f t="shared" ref="FF55" si="98">(BY55+BZ55+DG55-V55)/(V55+1E-50)</f>
        <v>0</v>
      </c>
      <c r="FG55" s="45">
        <f t="shared" ref="FG55" si="99">(CF55+CG55-W55)/(W55+1E-50)</f>
        <v>0</v>
      </c>
      <c r="FH55" s="45">
        <f t="shared" ref="FH55" si="100">(CI55+CH55-X55)/(X55+1E-50)</f>
        <v>0</v>
      </c>
      <c r="FI55" s="45">
        <f t="shared" ref="FI55" si="101">(BK55-Y55)/(Y55+1E-50)</f>
        <v>-1</v>
      </c>
      <c r="FJ55" s="45">
        <f t="shared" ref="FJ55" si="102">(CJ55-Z55)/(Z55+1E-50)</f>
        <v>-1</v>
      </c>
      <c r="FK55" s="45">
        <f t="shared" ref="FK55" si="103">(CK55-AA55)/(AA55+1E-50)</f>
        <v>-1</v>
      </c>
      <c r="FL55" s="45">
        <f t="shared" ref="FL55" si="104">(CN55+CO55-AB55)/(AB55+1E-50)</f>
        <v>0</v>
      </c>
      <c r="FM55" s="45">
        <f t="shared" ref="FM55" si="105">(DT55-AC55)/(AC55+1E-50)</f>
        <v>-1</v>
      </c>
      <c r="FN55" s="45">
        <f t="shared" ref="FN55" si="106">(EE55-AD55)/(AD55+1E-50)</f>
        <v>-1</v>
      </c>
      <c r="FO55" s="45">
        <f t="shared" ref="FO55" si="107">(BL55-AE55)/(AE55+1E-50)</f>
        <v>-1</v>
      </c>
      <c r="FP55" s="45">
        <f t="shared" ref="FP55" si="108">(BM55-AF55)/(AF55+1E-50)</f>
        <v>-1</v>
      </c>
      <c r="FQ55" s="45">
        <f t="shared" ref="FQ55" si="109">(CV55-AG55)/(AG55+1E-50)</f>
        <v>0</v>
      </c>
      <c r="FR55" s="45">
        <f t="shared" ref="FR55" si="110">(CW55-AH55)/(AH55+1E-50)</f>
        <v>0</v>
      </c>
      <c r="FS55" s="45">
        <f t="shared" ref="FS55" si="111">(CX55-AI55)/(AI55+1E-50)</f>
        <v>0</v>
      </c>
      <c r="FT55" s="45">
        <f t="shared" ref="FT55" si="112">(CY55-AJ55)/(AJ55+1E-50)</f>
        <v>-1</v>
      </c>
      <c r="FU55" s="45">
        <f t="shared" ref="FU55" si="113">(EI55-AK55)/(AK55+1E-50)</f>
        <v>-1</v>
      </c>
      <c r="FV55" s="45">
        <f t="shared" ref="FV55" si="114">(BS55-AL55)/(AL55+1E-50)</f>
        <v>-1</v>
      </c>
      <c r="FW55" s="45">
        <f t="shared" ref="FW55" si="115">(BX55-AM55)/(AM55+1E-50)</f>
        <v>0</v>
      </c>
      <c r="FX55" s="45">
        <f t="shared" ref="FX55" si="116">(EA55-AN55)/(AN55+1E-50)</f>
        <v>-1</v>
      </c>
    </row>
    <row r="56" spans="1:180" x14ac:dyDescent="0.25">
      <c r="A56" s="22" t="s">
        <v>11</v>
      </c>
    </row>
    <row r="57" spans="1:180" x14ac:dyDescent="0.25">
      <c r="A57" s="22" t="s">
        <v>58</v>
      </c>
    </row>
    <row r="58" spans="1:180" x14ac:dyDescent="0.25">
      <c r="A58" s="22" t="s">
        <v>73</v>
      </c>
    </row>
    <row r="59" spans="1:180" x14ac:dyDescent="0.25">
      <c r="A59" s="22" t="s">
        <v>239</v>
      </c>
    </row>
    <row r="60" spans="1:180" s="22" customFormat="1" x14ac:dyDescent="0.25"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  <c r="BO60" s="109"/>
      <c r="BP60" s="109"/>
      <c r="BQ60" s="109"/>
      <c r="BR60" s="109"/>
      <c r="BS60" s="109"/>
      <c r="BT60" s="109"/>
      <c r="BU60" s="109"/>
      <c r="BV60" s="109"/>
      <c r="BW60" s="109"/>
      <c r="BX60" s="109"/>
      <c r="BY60" s="109"/>
      <c r="BZ60" s="109"/>
      <c r="CA60" s="109"/>
      <c r="CB60" s="109"/>
      <c r="CC60" s="109"/>
      <c r="CD60" s="109"/>
      <c r="CE60" s="109"/>
      <c r="CF60" s="109"/>
      <c r="CG60" s="109"/>
      <c r="CH60" s="109"/>
      <c r="CI60" s="109"/>
      <c r="CJ60" s="109"/>
      <c r="CK60" s="109"/>
      <c r="CL60" s="109"/>
      <c r="CM60" s="109"/>
      <c r="CN60" s="109"/>
      <c r="CO60" s="109"/>
      <c r="CP60" s="109"/>
      <c r="CQ60" s="109"/>
      <c r="CR60" s="109"/>
      <c r="CS60" s="109"/>
      <c r="CT60" s="109"/>
      <c r="CU60" s="109"/>
      <c r="CV60" s="109"/>
      <c r="CW60" s="109"/>
      <c r="CX60" s="109"/>
      <c r="CY60" s="109"/>
      <c r="CZ60" s="109"/>
      <c r="DA60" s="109"/>
      <c r="DB60" s="109"/>
      <c r="DC60" s="109"/>
      <c r="DD60" s="109"/>
      <c r="DE60" s="109"/>
      <c r="DF60" s="109"/>
      <c r="DG60" s="109"/>
      <c r="DH60" s="109"/>
      <c r="DI60" s="109"/>
      <c r="DJ60" s="109"/>
      <c r="DK60" s="109"/>
      <c r="DL60" s="109"/>
      <c r="DM60" s="109"/>
      <c r="DN60" s="109"/>
      <c r="DO60" s="109"/>
      <c r="DP60" s="109"/>
      <c r="DQ60" s="109"/>
      <c r="DR60" s="109"/>
      <c r="DS60" s="109"/>
      <c r="DT60" s="109"/>
      <c r="DU60" s="109"/>
      <c r="DV60" s="109"/>
      <c r="DW60" s="109"/>
      <c r="DX60" s="109"/>
      <c r="DY60" s="109"/>
      <c r="DZ60" s="109"/>
      <c r="EA60" s="109"/>
      <c r="EB60" s="109"/>
      <c r="EC60" s="109"/>
      <c r="ED60" s="109"/>
      <c r="EE60" s="109"/>
      <c r="EF60" s="109"/>
      <c r="EG60" s="109"/>
      <c r="EH60" s="109"/>
      <c r="EI60" s="109"/>
      <c r="EJ60" s="109"/>
    </row>
    <row r="61" spans="1:180" x14ac:dyDescent="0.25">
      <c r="A61" s="2" t="s">
        <v>55</v>
      </c>
      <c r="B61" s="110">
        <f>SUM(B3:B59)</f>
        <v>668567.84619991528</v>
      </c>
      <c r="C61" s="110">
        <f t="shared" ref="C61:AN61" si="117">SUM(C3:C59)</f>
        <v>14.597608302800001</v>
      </c>
      <c r="D61" s="110">
        <f t="shared" si="117"/>
        <v>665452.46815075702</v>
      </c>
      <c r="E61" s="110">
        <f t="shared" si="117"/>
        <v>11598.907518685797</v>
      </c>
      <c r="F61" s="110">
        <f t="shared" si="117"/>
        <v>11426.1010638384</v>
      </c>
      <c r="G61" s="110">
        <f t="shared" si="117"/>
        <v>43747.702301253805</v>
      </c>
      <c r="H61" s="110">
        <f t="shared" si="117"/>
        <v>2784679.199322632</v>
      </c>
      <c r="I61" s="110">
        <f t="shared" si="117"/>
        <v>4913.8188224225996</v>
      </c>
      <c r="J61" s="110">
        <f t="shared" si="117"/>
        <v>1772.1571914183</v>
      </c>
      <c r="K61" s="110">
        <f t="shared" si="117"/>
        <v>1.4399562283630001E-2</v>
      </c>
      <c r="L61" s="110">
        <f t="shared" si="117"/>
        <v>31750.544410773397</v>
      </c>
      <c r="M61" s="110">
        <f t="shared" si="117"/>
        <v>375.72771663309999</v>
      </c>
      <c r="N61" s="110">
        <f t="shared" si="117"/>
        <v>8.0298743866600006E-2</v>
      </c>
      <c r="O61" s="110">
        <f t="shared" si="117"/>
        <v>5.1705408090000011</v>
      </c>
      <c r="P61" s="110">
        <f t="shared" si="117"/>
        <v>9.1668260314310004</v>
      </c>
      <c r="Q61" s="110">
        <f t="shared" si="117"/>
        <v>0.69056917709249988</v>
      </c>
      <c r="R61" s="110">
        <f t="shared" si="117"/>
        <v>5.4729902703499994E-5</v>
      </c>
      <c r="S61" s="110">
        <f t="shared" si="117"/>
        <v>8.5008445957400003</v>
      </c>
      <c r="T61" s="110">
        <f t="shared" si="117"/>
        <v>14.255228795699999</v>
      </c>
      <c r="U61" s="110">
        <f t="shared" si="117"/>
        <v>28465.925549064195</v>
      </c>
      <c r="V61" s="110">
        <f t="shared" si="117"/>
        <v>1.1318063154160999E-3</v>
      </c>
      <c r="W61" s="110">
        <f t="shared" si="117"/>
        <v>4.2046229656899997E-2</v>
      </c>
      <c r="X61" s="110">
        <f t="shared" si="117"/>
        <v>1.8418078246090003E-2</v>
      </c>
      <c r="Y61" s="110">
        <f t="shared" si="117"/>
        <v>24.896932803799999</v>
      </c>
      <c r="Z61" s="110">
        <f t="shared" si="117"/>
        <v>1905.3278647879004</v>
      </c>
      <c r="AA61" s="110">
        <f t="shared" si="117"/>
        <v>113.42557053720002</v>
      </c>
      <c r="AB61" s="110">
        <f t="shared" si="117"/>
        <v>2.9722515273349997E-2</v>
      </c>
      <c r="AC61" s="110">
        <f t="shared" si="117"/>
        <v>8.6914826723043994</v>
      </c>
      <c r="AD61" s="110">
        <f t="shared" si="117"/>
        <v>21041.9251020384</v>
      </c>
      <c r="AE61" s="110">
        <f t="shared" si="117"/>
        <v>15.960673544200004</v>
      </c>
      <c r="AF61" s="110">
        <f t="shared" si="117"/>
        <v>4.8029596939013004</v>
      </c>
      <c r="AG61" s="110">
        <f t="shared" si="117"/>
        <v>2.7191041185000002</v>
      </c>
      <c r="AH61" s="110">
        <f t="shared" si="117"/>
        <v>6.1510908321849994E-3</v>
      </c>
      <c r="AI61" s="110">
        <f t="shared" si="117"/>
        <v>6.4908099194350005E-3</v>
      </c>
      <c r="AJ61" s="110">
        <f t="shared" si="117"/>
        <v>78.812077810700004</v>
      </c>
      <c r="AK61" s="110">
        <f t="shared" si="117"/>
        <v>28940.031252834302</v>
      </c>
      <c r="AL61" s="110">
        <f t="shared" si="117"/>
        <v>2176.2604423085004</v>
      </c>
      <c r="AM61" s="110">
        <f t="shared" si="117"/>
        <v>5465.9672410519006</v>
      </c>
      <c r="AN61" s="110">
        <f t="shared" si="117"/>
        <v>18.848418301242702</v>
      </c>
      <c r="AO61" s="110"/>
      <c r="AQ61" s="110">
        <f t="shared" ref="AQ61:DC61" si="118">SUM(AQ3:AQ59)</f>
        <v>0</v>
      </c>
      <c r="AR61" s="110">
        <f t="shared" si="118"/>
        <v>0</v>
      </c>
      <c r="AS61" s="110">
        <f t="shared" si="118"/>
        <v>1772.111369111718</v>
      </c>
      <c r="AT61" s="110">
        <f t="shared" si="118"/>
        <v>4913.7240158101085</v>
      </c>
      <c r="AU61" s="110">
        <f t="shared" si="118"/>
        <v>4913.7240158101085</v>
      </c>
      <c r="AV61" s="110">
        <f t="shared" si="118"/>
        <v>229.40596843296802</v>
      </c>
      <c r="AW61" s="110">
        <f t="shared" si="118"/>
        <v>0</v>
      </c>
      <c r="AX61" s="110">
        <f t="shared" si="118"/>
        <v>5.9038205425916363E-3</v>
      </c>
      <c r="AY61" s="110">
        <f t="shared" si="118"/>
        <v>8.4957764699757857E-3</v>
      </c>
      <c r="AZ61" s="110">
        <f t="shared" si="118"/>
        <v>31747.13300602671</v>
      </c>
      <c r="BA61" s="110">
        <f t="shared" si="118"/>
        <v>14.254841184992308</v>
      </c>
      <c r="BB61" s="110">
        <f t="shared" si="118"/>
        <v>375.72520076233212</v>
      </c>
      <c r="BC61" s="110">
        <f t="shared" si="118"/>
        <v>1.927171488247709E-2</v>
      </c>
      <c r="BD61" s="110">
        <f t="shared" si="118"/>
        <v>6.1026920280780633E-2</v>
      </c>
      <c r="BE61" s="110">
        <f t="shared" si="118"/>
        <v>5.1705291581756718</v>
      </c>
      <c r="BF61" s="110">
        <f t="shared" si="118"/>
        <v>7134865.5687150462</v>
      </c>
      <c r="BG61" s="110">
        <f t="shared" si="118"/>
        <v>9.166578038389309</v>
      </c>
      <c r="BH61" s="110">
        <f t="shared" si="118"/>
        <v>1.5871637126363336E-5</v>
      </c>
      <c r="BI61" s="110">
        <f t="shared" si="118"/>
        <v>3.8858932802129612E-5</v>
      </c>
      <c r="BJ61" s="110">
        <f t="shared" si="118"/>
        <v>0.69057044177572091</v>
      </c>
      <c r="BK61" s="110">
        <f t="shared" si="118"/>
        <v>24.896728911257913</v>
      </c>
      <c r="BL61" s="110">
        <f t="shared" si="118"/>
        <v>15.960323611805272</v>
      </c>
      <c r="BM61" s="110">
        <f t="shared" si="118"/>
        <v>4.8028452243714037</v>
      </c>
      <c r="BN61" s="110">
        <f t="shared" si="118"/>
        <v>668208.62610810774</v>
      </c>
      <c r="BO61" s="110">
        <f t="shared" si="118"/>
        <v>8.5006300435139401</v>
      </c>
      <c r="BP61" s="110">
        <f t="shared" si="118"/>
        <v>11319.103741561954</v>
      </c>
      <c r="BQ61" s="110">
        <f t="shared" si="118"/>
        <v>945032.92714456248</v>
      </c>
      <c r="BR61" s="110">
        <f t="shared" si="118"/>
        <v>19967.756718436714</v>
      </c>
      <c r="BS61" s="110">
        <f t="shared" si="118"/>
        <v>2175.8644784920934</v>
      </c>
      <c r="BT61" s="110">
        <f t="shared" si="118"/>
        <v>91.313056022086855</v>
      </c>
      <c r="BU61" s="110">
        <f t="shared" si="118"/>
        <v>0</v>
      </c>
      <c r="BV61" s="110">
        <f t="shared" si="118"/>
        <v>28463.830106855163</v>
      </c>
      <c r="BW61" s="110">
        <f t="shared" si="118"/>
        <v>28463.830106855163</v>
      </c>
      <c r="BX61" s="110">
        <f t="shared" si="118"/>
        <v>5465.9149508039154</v>
      </c>
      <c r="BY61" s="110">
        <f t="shared" si="118"/>
        <v>2.4899715648831009E-4</v>
      </c>
      <c r="BZ61" s="110">
        <f t="shared" si="118"/>
        <v>8.2620753050306121E-4</v>
      </c>
      <c r="CA61" s="110">
        <f t="shared" si="118"/>
        <v>0</v>
      </c>
      <c r="CB61" s="110">
        <f t="shared" si="118"/>
        <v>776.67845745891645</v>
      </c>
      <c r="CC61" s="110">
        <f t="shared" si="118"/>
        <v>2.8985835957509369</v>
      </c>
      <c r="CD61" s="110">
        <f t="shared" si="118"/>
        <v>2.5313771943844512</v>
      </c>
      <c r="CE61" s="110">
        <f t="shared" si="118"/>
        <v>0</v>
      </c>
      <c r="CF61" s="110">
        <f t="shared" si="118"/>
        <v>1.0932050295794101E-2</v>
      </c>
      <c r="CG61" s="110">
        <f t="shared" si="118"/>
        <v>3.1114229674266965E-2</v>
      </c>
      <c r="CH61" s="110">
        <f t="shared" si="118"/>
        <v>6.0779556925191569E-3</v>
      </c>
      <c r="CI61" s="110">
        <f t="shared" si="118"/>
        <v>1.2340093493158483E-2</v>
      </c>
      <c r="CJ61" s="110">
        <f t="shared" si="118"/>
        <v>1905.3082362128757</v>
      </c>
      <c r="CK61" s="110">
        <f t="shared" si="118"/>
        <v>113.42455562791355</v>
      </c>
      <c r="CL61" s="110">
        <f t="shared" si="118"/>
        <v>14.597615428130904</v>
      </c>
      <c r="CM61" s="110">
        <f t="shared" si="118"/>
        <v>0</v>
      </c>
      <c r="CN61" s="110">
        <f t="shared" si="118"/>
        <v>1.2186270486390274E-2</v>
      </c>
      <c r="CO61" s="110">
        <f t="shared" si="118"/>
        <v>1.7536299739248317E-2</v>
      </c>
      <c r="CP61" s="110"/>
      <c r="CQ61" s="110">
        <f t="shared" si="118"/>
        <v>598476.81743122137</v>
      </c>
      <c r="CR61" s="110">
        <f t="shared" si="118"/>
        <v>66497.436705668166</v>
      </c>
      <c r="CS61" s="110">
        <f t="shared" si="118"/>
        <v>664974.25413688889</v>
      </c>
      <c r="CT61" s="110">
        <f t="shared" si="118"/>
        <v>0</v>
      </c>
      <c r="CU61" s="110">
        <f t="shared" si="118"/>
        <v>7487.9077252109573</v>
      </c>
      <c r="CV61" s="110">
        <f t="shared" si="118"/>
        <v>2.7190925900485108</v>
      </c>
      <c r="CW61" s="110">
        <f t="shared" si="118"/>
        <v>6.1511034266084029E-3</v>
      </c>
      <c r="CX61" s="110">
        <f t="shared" si="118"/>
        <v>6.4909632458733562E-3</v>
      </c>
      <c r="CY61" s="110">
        <f t="shared" si="118"/>
        <v>78.811705444025748</v>
      </c>
      <c r="CZ61" s="110">
        <f t="shared" si="118"/>
        <v>61.121432799541921</v>
      </c>
      <c r="DA61" s="110">
        <f t="shared" si="118"/>
        <v>1675438.2470832826</v>
      </c>
      <c r="DB61" s="110">
        <f t="shared" si="118"/>
        <v>82.464530509900044</v>
      </c>
      <c r="DC61" s="110">
        <f t="shared" si="118"/>
        <v>216.08745262379176</v>
      </c>
      <c r="DD61" s="110">
        <f t="shared" ref="DD61:EJ61" si="119">SUM(DD3:DD59)</f>
        <v>522.34789828247062</v>
      </c>
      <c r="DE61" s="110">
        <f t="shared" si="119"/>
        <v>122.16955619836197</v>
      </c>
      <c r="DF61" s="110">
        <f t="shared" si="119"/>
        <v>212.16265104556251</v>
      </c>
      <c r="DG61" s="110">
        <f t="shared" si="119"/>
        <v>5.6590256996452736E-5</v>
      </c>
      <c r="DH61" s="110">
        <f t="shared" si="119"/>
        <v>28.763302508156624</v>
      </c>
      <c r="DI61" s="110">
        <f t="shared" si="119"/>
        <v>11570.973293006959</v>
      </c>
      <c r="DJ61" s="110">
        <f t="shared" si="119"/>
        <v>11398.166949428029</v>
      </c>
      <c r="DK61" s="110">
        <f t="shared" si="119"/>
        <v>172.80634357892126</v>
      </c>
      <c r="DL61" s="110">
        <f t="shared" si="119"/>
        <v>0</v>
      </c>
      <c r="DM61" s="110">
        <f t="shared" si="119"/>
        <v>0</v>
      </c>
      <c r="DN61" s="110">
        <f t="shared" si="119"/>
        <v>2698.6275107339352</v>
      </c>
      <c r="DO61" s="110">
        <f t="shared" si="119"/>
        <v>0</v>
      </c>
      <c r="DP61" s="110">
        <f t="shared" si="119"/>
        <v>1455.3274020093336</v>
      </c>
      <c r="DQ61" s="110">
        <f t="shared" si="119"/>
        <v>348.94687939063863</v>
      </c>
      <c r="DR61" s="110">
        <f t="shared" si="119"/>
        <v>197.41697674501086</v>
      </c>
      <c r="DS61" s="110">
        <f t="shared" si="119"/>
        <v>3637.1785721513124</v>
      </c>
      <c r="DT61" s="110">
        <f t="shared" si="119"/>
        <v>8.6843241760790058</v>
      </c>
      <c r="DU61" s="110">
        <f t="shared" si="119"/>
        <v>904494.99347771122</v>
      </c>
      <c r="DV61" s="110">
        <f t="shared" si="119"/>
        <v>190.8899801820551</v>
      </c>
      <c r="DW61" s="110">
        <f t="shared" si="119"/>
        <v>1624.6628038694714</v>
      </c>
      <c r="DX61" s="110">
        <f t="shared" si="119"/>
        <v>3.7848478535249099E-7</v>
      </c>
      <c r="DY61" s="110">
        <f t="shared" si="119"/>
        <v>43656.851096755294</v>
      </c>
      <c r="DZ61" s="110">
        <f t="shared" si="119"/>
        <v>886581.04447028553</v>
      </c>
      <c r="EA61" s="110">
        <f t="shared" si="119"/>
        <v>18.848197907474429</v>
      </c>
      <c r="EB61" s="110">
        <f t="shared" si="119"/>
        <v>0</v>
      </c>
      <c r="EC61" s="110">
        <f t="shared" si="119"/>
        <v>0</v>
      </c>
      <c r="ED61" s="110">
        <f t="shared" si="119"/>
        <v>26834.163805783595</v>
      </c>
      <c r="EE61" s="110">
        <f t="shared" si="119"/>
        <v>21039.278317310669</v>
      </c>
      <c r="EF61" s="110">
        <f t="shared" si="119"/>
        <v>0</v>
      </c>
      <c r="EG61" s="110">
        <f t="shared" si="119"/>
        <v>61784.141947368458</v>
      </c>
      <c r="EH61" s="110">
        <f t="shared" si="119"/>
        <v>2783649.4359183265</v>
      </c>
      <c r="EI61" s="110">
        <f t="shared" si="119"/>
        <v>28938.688275602453</v>
      </c>
      <c r="EJ61" s="110">
        <f t="shared" si="119"/>
        <v>15849.14222287556</v>
      </c>
    </row>
    <row r="62" spans="1:180" x14ac:dyDescent="0.25">
      <c r="A62" s="2" t="s">
        <v>56</v>
      </c>
      <c r="B62" s="110">
        <f>SUM(B2:B51)</f>
        <v>668211.43055383523</v>
      </c>
      <c r="C62" s="110">
        <f t="shared" ref="C62:AN62" si="120">SUM(C2:C51)</f>
        <v>14.597608302800001</v>
      </c>
      <c r="D62" s="110">
        <f t="shared" si="120"/>
        <v>664977.88596498698</v>
      </c>
      <c r="E62" s="110">
        <f t="shared" si="120"/>
        <v>11570.261710152798</v>
      </c>
      <c r="F62" s="110">
        <f t="shared" si="120"/>
        <v>11397.4552553054</v>
      </c>
      <c r="G62" s="110">
        <f t="shared" si="120"/>
        <v>43657.308020886805</v>
      </c>
      <c r="H62" s="110">
        <f t="shared" si="120"/>
        <v>2783694.3333459422</v>
      </c>
      <c r="I62" s="110">
        <f t="shared" si="120"/>
        <v>4913.7505913503992</v>
      </c>
      <c r="J62" s="110">
        <f t="shared" si="120"/>
        <v>1772.1152407365</v>
      </c>
      <c r="K62" s="110">
        <f t="shared" si="120"/>
        <v>1.4399562283630001E-2</v>
      </c>
      <c r="L62" s="110">
        <f t="shared" si="120"/>
        <v>31747.605448659197</v>
      </c>
      <c r="M62" s="110">
        <f t="shared" si="120"/>
        <v>375.7255374824</v>
      </c>
      <c r="N62" s="110">
        <f t="shared" si="120"/>
        <v>8.0298743866600006E-2</v>
      </c>
      <c r="O62" s="110">
        <f t="shared" si="120"/>
        <v>5.1705408090000011</v>
      </c>
      <c r="P62" s="110">
        <f t="shared" si="120"/>
        <v>9.1665934255309995</v>
      </c>
      <c r="Q62" s="110">
        <f t="shared" si="120"/>
        <v>0.69056917709249988</v>
      </c>
      <c r="R62" s="110">
        <f t="shared" si="120"/>
        <v>5.4729902703499994E-5</v>
      </c>
      <c r="S62" s="110">
        <f t="shared" si="120"/>
        <v>8.50062912924</v>
      </c>
      <c r="T62" s="110">
        <f t="shared" si="120"/>
        <v>14.254867236299999</v>
      </c>
      <c r="U62" s="110">
        <f t="shared" si="120"/>
        <v>28463.999356050794</v>
      </c>
      <c r="V62" s="110">
        <f t="shared" si="120"/>
        <v>1.1318063154160999E-3</v>
      </c>
      <c r="W62" s="110">
        <f t="shared" si="120"/>
        <v>4.2046229656899997E-2</v>
      </c>
      <c r="X62" s="110">
        <f t="shared" si="120"/>
        <v>1.8418078246090003E-2</v>
      </c>
      <c r="Y62" s="110">
        <f t="shared" si="120"/>
        <v>24.8967695716</v>
      </c>
      <c r="Z62" s="110">
        <f t="shared" si="120"/>
        <v>1905.3074607599003</v>
      </c>
      <c r="AA62" s="110">
        <f t="shared" si="120"/>
        <v>113.42496331330001</v>
      </c>
      <c r="AB62" s="110">
        <f t="shared" si="120"/>
        <v>2.9722515273349997E-2</v>
      </c>
      <c r="AC62" s="110">
        <f t="shared" si="120"/>
        <v>8.691263125004399</v>
      </c>
      <c r="AD62" s="110">
        <f t="shared" si="120"/>
        <v>21039.6310300478</v>
      </c>
      <c r="AE62" s="110">
        <f t="shared" si="120"/>
        <v>15.960347079700004</v>
      </c>
      <c r="AF62" s="110">
        <f t="shared" si="120"/>
        <v>4.8028380859013007</v>
      </c>
      <c r="AG62" s="110">
        <f t="shared" si="120"/>
        <v>2.7191041185000002</v>
      </c>
      <c r="AH62" s="110">
        <f t="shared" si="120"/>
        <v>6.1510908321849994E-3</v>
      </c>
      <c r="AI62" s="110">
        <f t="shared" si="120"/>
        <v>6.4908099194350005E-3</v>
      </c>
      <c r="AJ62" s="110">
        <f t="shared" si="120"/>
        <v>78.811858263399998</v>
      </c>
      <c r="AK62" s="110">
        <f t="shared" si="120"/>
        <v>28939.1725700526</v>
      </c>
      <c r="AL62" s="110">
        <f t="shared" si="120"/>
        <v>2175.8913875441003</v>
      </c>
      <c r="AM62" s="110">
        <f t="shared" si="120"/>
        <v>5465.9672410519006</v>
      </c>
      <c r="AN62" s="110">
        <f t="shared" si="120"/>
        <v>18.848225687242703</v>
      </c>
      <c r="AO62" s="110"/>
      <c r="AQ62" s="110">
        <f t="shared" ref="AQ62:DC62" si="121">SUM(AQ2:AQ51)</f>
        <v>0</v>
      </c>
      <c r="AR62" s="110">
        <f t="shared" si="121"/>
        <v>0</v>
      </c>
      <c r="AS62" s="110">
        <f t="shared" si="121"/>
        <v>1772.111369111718</v>
      </c>
      <c r="AT62" s="110">
        <f t="shared" si="121"/>
        <v>4913.7240158101085</v>
      </c>
      <c r="AU62" s="110">
        <f t="shared" si="121"/>
        <v>4913.7240158101085</v>
      </c>
      <c r="AV62" s="110">
        <f t="shared" si="121"/>
        <v>229.40596843296802</v>
      </c>
      <c r="AW62" s="110">
        <f t="shared" si="121"/>
        <v>0</v>
      </c>
      <c r="AX62" s="110">
        <f t="shared" si="121"/>
        <v>5.9038205425916363E-3</v>
      </c>
      <c r="AY62" s="110">
        <f t="shared" si="121"/>
        <v>8.4957764699757857E-3</v>
      </c>
      <c r="AZ62" s="110">
        <f t="shared" si="121"/>
        <v>31747.13300602671</v>
      </c>
      <c r="BA62" s="110">
        <f t="shared" si="121"/>
        <v>14.254841184992308</v>
      </c>
      <c r="BB62" s="110">
        <f t="shared" si="121"/>
        <v>375.72520076233212</v>
      </c>
      <c r="BC62" s="110">
        <f t="shared" si="121"/>
        <v>1.927171488247709E-2</v>
      </c>
      <c r="BD62" s="110">
        <f t="shared" si="121"/>
        <v>6.1026920280780633E-2</v>
      </c>
      <c r="BE62" s="110">
        <f t="shared" si="121"/>
        <v>5.1705291581756718</v>
      </c>
      <c r="BF62" s="110">
        <f t="shared" si="121"/>
        <v>7134865.5687150462</v>
      </c>
      <c r="BG62" s="110">
        <f t="shared" si="121"/>
        <v>9.166578038389309</v>
      </c>
      <c r="BH62" s="110">
        <f t="shared" si="121"/>
        <v>1.5871637126363336E-5</v>
      </c>
      <c r="BI62" s="110">
        <f t="shared" si="121"/>
        <v>3.8858932802129612E-5</v>
      </c>
      <c r="BJ62" s="110">
        <f t="shared" si="121"/>
        <v>0.69057044177572091</v>
      </c>
      <c r="BK62" s="110">
        <f t="shared" si="121"/>
        <v>24.896728911257913</v>
      </c>
      <c r="BL62" s="110">
        <f t="shared" si="121"/>
        <v>15.960323611805272</v>
      </c>
      <c r="BM62" s="110">
        <f t="shared" si="121"/>
        <v>4.8028452243714037</v>
      </c>
      <c r="BN62" s="110">
        <f t="shared" si="121"/>
        <v>668208.62610810774</v>
      </c>
      <c r="BO62" s="110">
        <f t="shared" si="121"/>
        <v>8.5006300435139401</v>
      </c>
      <c r="BP62" s="110">
        <f t="shared" si="121"/>
        <v>11319.103741561954</v>
      </c>
      <c r="BQ62" s="110">
        <f t="shared" si="121"/>
        <v>945032.92714456248</v>
      </c>
      <c r="BR62" s="110">
        <f t="shared" si="121"/>
        <v>19967.756718436714</v>
      </c>
      <c r="BS62" s="110">
        <f t="shared" si="121"/>
        <v>2175.8644784920934</v>
      </c>
      <c r="BT62" s="110">
        <f t="shared" si="121"/>
        <v>91.313056022086855</v>
      </c>
      <c r="BU62" s="110">
        <f t="shared" si="121"/>
        <v>0</v>
      </c>
      <c r="BV62" s="110">
        <f t="shared" si="121"/>
        <v>28463.830106855163</v>
      </c>
      <c r="BW62" s="110">
        <f t="shared" si="121"/>
        <v>28463.830106855163</v>
      </c>
      <c r="BX62" s="110">
        <f t="shared" si="121"/>
        <v>5465.9149508039154</v>
      </c>
      <c r="BY62" s="110">
        <f t="shared" si="121"/>
        <v>2.4899715648831009E-4</v>
      </c>
      <c r="BZ62" s="110">
        <f t="shared" si="121"/>
        <v>8.2620753050306121E-4</v>
      </c>
      <c r="CA62" s="110">
        <f t="shared" si="121"/>
        <v>0</v>
      </c>
      <c r="CB62" s="110">
        <f t="shared" si="121"/>
        <v>776.67845745891645</v>
      </c>
      <c r="CC62" s="110">
        <f t="shared" si="121"/>
        <v>2.8985835957509369</v>
      </c>
      <c r="CD62" s="110">
        <f t="shared" si="121"/>
        <v>2.5313771943844512</v>
      </c>
      <c r="CE62" s="110">
        <f t="shared" si="121"/>
        <v>0</v>
      </c>
      <c r="CF62" s="110">
        <f t="shared" si="121"/>
        <v>1.0932050295794101E-2</v>
      </c>
      <c r="CG62" s="110">
        <f t="shared" si="121"/>
        <v>3.1114229674266965E-2</v>
      </c>
      <c r="CH62" s="110">
        <f t="shared" si="121"/>
        <v>6.0779556925191569E-3</v>
      </c>
      <c r="CI62" s="110">
        <f t="shared" si="121"/>
        <v>1.2340093493158483E-2</v>
      </c>
      <c r="CJ62" s="110">
        <f t="shared" si="121"/>
        <v>1905.3082362128757</v>
      </c>
      <c r="CK62" s="110">
        <f t="shared" si="121"/>
        <v>113.42455562791355</v>
      </c>
      <c r="CL62" s="110">
        <f t="shared" si="121"/>
        <v>14.597615428130904</v>
      </c>
      <c r="CM62" s="110">
        <f t="shared" si="121"/>
        <v>0</v>
      </c>
      <c r="CN62" s="110">
        <f t="shared" si="121"/>
        <v>1.2186270486390274E-2</v>
      </c>
      <c r="CO62" s="110">
        <f t="shared" si="121"/>
        <v>1.7536299739248317E-2</v>
      </c>
      <c r="CP62" s="110"/>
      <c r="CQ62" s="110">
        <f t="shared" si="121"/>
        <v>598476.81743122137</v>
      </c>
      <c r="CR62" s="110">
        <f t="shared" si="121"/>
        <v>66497.436705668166</v>
      </c>
      <c r="CS62" s="110">
        <f t="shared" si="121"/>
        <v>664974.25413688889</v>
      </c>
      <c r="CT62" s="110">
        <f t="shared" si="121"/>
        <v>0</v>
      </c>
      <c r="CU62" s="110">
        <f t="shared" si="121"/>
        <v>7487.9077252109573</v>
      </c>
      <c r="CV62" s="110">
        <f t="shared" si="121"/>
        <v>2.7190925900485108</v>
      </c>
      <c r="CW62" s="110">
        <f t="shared" si="121"/>
        <v>6.1511034266084029E-3</v>
      </c>
      <c r="CX62" s="110">
        <f t="shared" si="121"/>
        <v>6.4909632458733562E-3</v>
      </c>
      <c r="CY62" s="110">
        <f t="shared" si="121"/>
        <v>78.811705444025748</v>
      </c>
      <c r="CZ62" s="110">
        <f t="shared" si="121"/>
        <v>61.121432799541921</v>
      </c>
      <c r="DA62" s="110">
        <f t="shared" si="121"/>
        <v>1675438.2470832826</v>
      </c>
      <c r="DB62" s="110">
        <f t="shared" si="121"/>
        <v>82.464530509900044</v>
      </c>
      <c r="DC62" s="110">
        <f t="shared" si="121"/>
        <v>216.08745262379176</v>
      </c>
      <c r="DD62" s="110">
        <f t="shared" ref="DD62:EJ62" si="122">SUM(DD2:DD51)</f>
        <v>522.34789828247062</v>
      </c>
      <c r="DE62" s="110">
        <f t="shared" si="122"/>
        <v>122.16955619836197</v>
      </c>
      <c r="DF62" s="110">
        <f t="shared" si="122"/>
        <v>212.16265104556251</v>
      </c>
      <c r="DG62" s="110">
        <f t="shared" si="122"/>
        <v>5.6590256996452736E-5</v>
      </c>
      <c r="DH62" s="110">
        <f t="shared" si="122"/>
        <v>28.763302508156624</v>
      </c>
      <c r="DI62" s="110">
        <f t="shared" si="122"/>
        <v>11570.973293006959</v>
      </c>
      <c r="DJ62" s="110">
        <f t="shared" si="122"/>
        <v>11398.166949428029</v>
      </c>
      <c r="DK62" s="110">
        <f t="shared" si="122"/>
        <v>172.80634357892126</v>
      </c>
      <c r="DL62" s="110">
        <f t="shared" si="122"/>
        <v>0</v>
      </c>
      <c r="DM62" s="110">
        <f t="shared" si="122"/>
        <v>0</v>
      </c>
      <c r="DN62" s="110">
        <f t="shared" si="122"/>
        <v>2698.6275107339352</v>
      </c>
      <c r="DO62" s="110">
        <f t="shared" si="122"/>
        <v>0</v>
      </c>
      <c r="DP62" s="110">
        <f t="shared" si="122"/>
        <v>1455.3274020093336</v>
      </c>
      <c r="DQ62" s="110">
        <f t="shared" si="122"/>
        <v>348.94687939063863</v>
      </c>
      <c r="DR62" s="110">
        <f t="shared" si="122"/>
        <v>197.41697674501086</v>
      </c>
      <c r="DS62" s="110">
        <f t="shared" si="122"/>
        <v>3637.1785721513124</v>
      </c>
      <c r="DT62" s="110">
        <f t="shared" si="122"/>
        <v>8.6843241760790058</v>
      </c>
      <c r="DU62" s="110">
        <f t="shared" si="122"/>
        <v>904494.99347771122</v>
      </c>
      <c r="DV62" s="110">
        <f t="shared" si="122"/>
        <v>190.8899801820551</v>
      </c>
      <c r="DW62" s="110">
        <f t="shared" si="122"/>
        <v>1624.6628038694714</v>
      </c>
      <c r="DX62" s="110">
        <f t="shared" si="122"/>
        <v>3.7848478535249099E-7</v>
      </c>
      <c r="DY62" s="110">
        <f t="shared" si="122"/>
        <v>43656.851096755294</v>
      </c>
      <c r="DZ62" s="110">
        <f t="shared" si="122"/>
        <v>886581.04447028553</v>
      </c>
      <c r="EA62" s="110">
        <f t="shared" si="122"/>
        <v>18.848197907474429</v>
      </c>
      <c r="EB62" s="110">
        <f t="shared" si="122"/>
        <v>0</v>
      </c>
      <c r="EC62" s="110">
        <f t="shared" si="122"/>
        <v>0</v>
      </c>
      <c r="ED62" s="110">
        <f t="shared" si="122"/>
        <v>26834.163805783595</v>
      </c>
      <c r="EE62" s="110">
        <f t="shared" si="122"/>
        <v>21039.278317310669</v>
      </c>
      <c r="EF62" s="110">
        <f t="shared" si="122"/>
        <v>0</v>
      </c>
      <c r="EG62" s="110">
        <f t="shared" si="122"/>
        <v>61784.141947368458</v>
      </c>
      <c r="EH62" s="110">
        <f t="shared" si="122"/>
        <v>2783649.4359183265</v>
      </c>
      <c r="EI62" s="110">
        <f t="shared" si="122"/>
        <v>28938.688275602453</v>
      </c>
      <c r="EJ62" s="110">
        <f t="shared" si="122"/>
        <v>15849.14222287556</v>
      </c>
    </row>
    <row r="63" spans="1:180" x14ac:dyDescent="0.25">
      <c r="A63" s="22" t="s">
        <v>240</v>
      </c>
      <c r="B63" s="109">
        <f>+B3+B5+B8+B9+B11+B12+B14+B15+B16+B17+B18+B19+B20+B21+B22+B23+B24+B25+B26+B28+B30+B31+B33+B34+B35+B36+B37+B39+B40+B41+B42+B43+B44+B46+B47+B49+B50</f>
        <v>563216.94014022092</v>
      </c>
      <c r="C63" s="109">
        <f t="shared" ref="C63:AN63" si="123">+C3+C5+C8+C9+C11+C12+C14+C15+C16+C17+C18+C19+C20+C21+C22+C23+C24+C25+C26+C28+C30+C31+C33+C34+C35+C36+C37+C39+C40+C41+C42+C43+C44+C46+C47+C49+C50</f>
        <v>2.4554621797999996</v>
      </c>
      <c r="D63" s="109">
        <f t="shared" si="123"/>
        <v>544663.83988901996</v>
      </c>
      <c r="E63" s="109">
        <f t="shared" si="123"/>
        <v>9399.6437681493007</v>
      </c>
      <c r="F63" s="109">
        <f t="shared" si="123"/>
        <v>9324.6625314185985</v>
      </c>
      <c r="G63" s="109">
        <f t="shared" si="123"/>
        <v>39450.480510529705</v>
      </c>
      <c r="H63" s="109">
        <f t="shared" si="123"/>
        <v>2252613.0374787101</v>
      </c>
      <c r="I63" s="109">
        <f t="shared" si="123"/>
        <v>1605.2342150137001</v>
      </c>
      <c r="J63" s="109">
        <f t="shared" si="123"/>
        <v>1140.1503953724998</v>
      </c>
      <c r="K63" s="109">
        <f t="shared" si="123"/>
        <v>1.1084076774080001E-2</v>
      </c>
      <c r="L63" s="109">
        <f t="shared" si="123"/>
        <v>27092.593917104503</v>
      </c>
      <c r="M63" s="109">
        <f t="shared" si="123"/>
        <v>229.92676390559998</v>
      </c>
      <c r="N63" s="109">
        <f t="shared" si="123"/>
        <v>6.2959845686899996E-2</v>
      </c>
      <c r="O63" s="109">
        <f t="shared" si="123"/>
        <v>3.1037802038</v>
      </c>
      <c r="P63" s="109">
        <f t="shared" si="123"/>
        <v>5.9908942781999999</v>
      </c>
      <c r="Q63" s="109">
        <f t="shared" si="123"/>
        <v>0.54145466229249994</v>
      </c>
      <c r="R63" s="109">
        <f t="shared" si="123"/>
        <v>4.6067056709899998E-5</v>
      </c>
      <c r="S63" s="109">
        <f t="shared" si="123"/>
        <v>5.5560077432000012</v>
      </c>
      <c r="T63" s="109">
        <f t="shared" si="123"/>
        <v>9.3165145183</v>
      </c>
      <c r="U63" s="109">
        <f t="shared" si="123"/>
        <v>16964.507958308201</v>
      </c>
      <c r="V63" s="109">
        <f t="shared" si="123"/>
        <v>3.0211587165680001E-4</v>
      </c>
      <c r="W63" s="109">
        <f t="shared" si="123"/>
        <v>3.2974788376999999E-2</v>
      </c>
      <c r="X63" s="109">
        <f t="shared" si="123"/>
        <v>1.3531398751769999E-2</v>
      </c>
      <c r="Y63" s="109">
        <f t="shared" si="123"/>
        <v>15.5488073486</v>
      </c>
      <c r="Z63" s="109">
        <f t="shared" si="123"/>
        <v>1066.8071536841001</v>
      </c>
      <c r="AA63" s="109">
        <f t="shared" si="123"/>
        <v>69.476161933400007</v>
      </c>
      <c r="AB63" s="109">
        <f t="shared" si="123"/>
        <v>2.2712103123149998E-2</v>
      </c>
      <c r="AC63" s="109">
        <f t="shared" si="123"/>
        <v>5.6788746198000002</v>
      </c>
      <c r="AD63" s="109">
        <f t="shared" si="123"/>
        <v>16758.520624333498</v>
      </c>
      <c r="AE63" s="109">
        <f t="shared" si="123"/>
        <v>10.259756273100001</v>
      </c>
      <c r="AF63" s="109">
        <f t="shared" si="123"/>
        <v>3.1385339372999996</v>
      </c>
      <c r="AG63" s="109">
        <f t="shared" si="123"/>
        <v>1.0336078845999999</v>
      </c>
      <c r="AH63" s="109">
        <f t="shared" si="123"/>
        <v>2.338202507435E-3</v>
      </c>
      <c r="AI63" s="109">
        <f t="shared" si="123"/>
        <v>2.467339159025E-3</v>
      </c>
      <c r="AJ63" s="109">
        <f t="shared" si="123"/>
        <v>47.161262791799999</v>
      </c>
      <c r="AK63" s="109">
        <f t="shared" si="123"/>
        <v>26056.619863760603</v>
      </c>
      <c r="AL63" s="109">
        <f t="shared" si="123"/>
        <v>1728.4759006127001</v>
      </c>
      <c r="AM63" s="109">
        <f t="shared" si="123"/>
        <v>1003.665431059</v>
      </c>
      <c r="AN63" s="109">
        <f t="shared" si="123"/>
        <v>5.3790032525000004</v>
      </c>
      <c r="AQ63" s="109">
        <f t="shared" ref="AQ63:DC63" si="124">+AQ3+AQ5+AQ8+AQ9+AQ11+AQ12+AQ14+AQ15+AQ16+AQ17+AQ18+AQ19+AQ20+AQ21+AQ22+AQ23+AQ24+AQ25+AQ26+AQ28+AQ30+AQ31+AQ33+AQ34+AQ35+AQ36+AQ37+AQ39+AQ40+AQ41+AQ42+AQ43+AQ44+AQ46+AQ47+AQ49+AQ50</f>
        <v>0</v>
      </c>
      <c r="AR63" s="109">
        <f t="shared" si="124"/>
        <v>0</v>
      </c>
      <c r="AS63" s="109">
        <f t="shared" si="124"/>
        <v>1140.147653318634</v>
      </c>
      <c r="AT63" s="109">
        <f t="shared" si="124"/>
        <v>1605.2294949453053</v>
      </c>
      <c r="AU63" s="109">
        <f t="shared" si="124"/>
        <v>1605.2294949453053</v>
      </c>
      <c r="AV63" s="109">
        <f t="shared" si="124"/>
        <v>132.89126037127565</v>
      </c>
      <c r="AW63" s="109">
        <f t="shared" si="124"/>
        <v>0</v>
      </c>
      <c r="AX63" s="109">
        <f t="shared" si="124"/>
        <v>4.5444726758279656E-3</v>
      </c>
      <c r="AY63" s="109">
        <f t="shared" si="124"/>
        <v>6.5396221576580153E-3</v>
      </c>
      <c r="AZ63" s="109">
        <f t="shared" si="124"/>
        <v>27092.215659402118</v>
      </c>
      <c r="BA63" s="109">
        <f t="shared" si="124"/>
        <v>9.3164951569109746</v>
      </c>
      <c r="BB63" s="109">
        <f t="shared" si="124"/>
        <v>229.92645075198141</v>
      </c>
      <c r="BC63" s="109">
        <f t="shared" si="124"/>
        <v>1.5110372796353546E-2</v>
      </c>
      <c r="BD63" s="109">
        <f t="shared" si="124"/>
        <v>4.784937298237954E-2</v>
      </c>
      <c r="BE63" s="109">
        <f t="shared" si="124"/>
        <v>3.1037732492911987</v>
      </c>
      <c r="BF63" s="109">
        <f t="shared" si="124"/>
        <v>3775959.4957930632</v>
      </c>
      <c r="BG63" s="109">
        <f t="shared" si="124"/>
        <v>5.9908828459144265</v>
      </c>
      <c r="BH63" s="109">
        <f t="shared" si="124"/>
        <v>1.3359424143344451E-5</v>
      </c>
      <c r="BI63" s="109">
        <f t="shared" si="124"/>
        <v>3.270816878707206E-5</v>
      </c>
      <c r="BJ63" s="109">
        <f t="shared" si="124"/>
        <v>0.54145489098160671</v>
      </c>
      <c r="BK63" s="109">
        <f t="shared" si="124"/>
        <v>15.54879085438275</v>
      </c>
      <c r="BL63" s="109">
        <f t="shared" si="124"/>
        <v>10.259738849530168</v>
      </c>
      <c r="BM63" s="109">
        <f t="shared" si="124"/>
        <v>3.1385361602661632</v>
      </c>
      <c r="BN63" s="109">
        <f t="shared" si="124"/>
        <v>563214.75143674517</v>
      </c>
      <c r="BO63" s="109">
        <f t="shared" si="124"/>
        <v>5.5560076816509749</v>
      </c>
      <c r="BP63" s="109">
        <f t="shared" si="124"/>
        <v>6903.6858050801493</v>
      </c>
      <c r="BQ63" s="109">
        <f t="shared" si="124"/>
        <v>742949.36028167896</v>
      </c>
      <c r="BR63" s="109">
        <f t="shared" si="124"/>
        <v>11988.862859972989</v>
      </c>
      <c r="BS63" s="109">
        <f t="shared" si="124"/>
        <v>1728.4556081051398</v>
      </c>
      <c r="BT63" s="109">
        <f t="shared" si="124"/>
        <v>52.496092792708474</v>
      </c>
      <c r="BU63" s="109">
        <f t="shared" si="124"/>
        <v>0</v>
      </c>
      <c r="BV63" s="109">
        <f t="shared" si="124"/>
        <v>16964.436681340212</v>
      </c>
      <c r="BW63" s="109">
        <f t="shared" si="124"/>
        <v>16964.436681340212</v>
      </c>
      <c r="BX63" s="109">
        <f t="shared" si="124"/>
        <v>1003.6633394688358</v>
      </c>
      <c r="BY63" s="109">
        <f t="shared" si="124"/>
        <v>6.6465098738451017E-5</v>
      </c>
      <c r="BZ63" s="109">
        <f t="shared" si="124"/>
        <v>2.2054647237650693E-4</v>
      </c>
      <c r="CA63" s="109">
        <f t="shared" si="124"/>
        <v>0</v>
      </c>
      <c r="CB63" s="109">
        <f t="shared" si="124"/>
        <v>471.29358167613464</v>
      </c>
      <c r="CC63" s="109">
        <f t="shared" si="124"/>
        <v>9.2228839545633171E-2</v>
      </c>
      <c r="CD63" s="109">
        <f t="shared" si="124"/>
        <v>0</v>
      </c>
      <c r="CE63" s="109">
        <f t="shared" si="124"/>
        <v>0</v>
      </c>
      <c r="CF63" s="109">
        <f t="shared" si="124"/>
        <v>8.5734790927870039E-3</v>
      </c>
      <c r="CG63" s="109">
        <f t="shared" si="124"/>
        <v>2.4401371482387704E-2</v>
      </c>
      <c r="CH63" s="109">
        <f t="shared" si="124"/>
        <v>4.4653628415571179E-3</v>
      </c>
      <c r="CI63" s="109">
        <f t="shared" si="124"/>
        <v>9.0659954013690546E-3</v>
      </c>
      <c r="CJ63" s="109">
        <f t="shared" si="124"/>
        <v>1066.8088527657976</v>
      </c>
      <c r="CK63" s="109">
        <f t="shared" si="124"/>
        <v>69.475926444231234</v>
      </c>
      <c r="CL63" s="109">
        <f t="shared" si="124"/>
        <v>2.4554587938171313</v>
      </c>
      <c r="CM63" s="109">
        <f t="shared" si="124"/>
        <v>0</v>
      </c>
      <c r="CN63" s="109">
        <f t="shared" si="124"/>
        <v>9.3120001447289935E-3</v>
      </c>
      <c r="CO63" s="109">
        <f t="shared" si="124"/>
        <v>1.3400141748761276E-2</v>
      </c>
      <c r="CQ63" s="109">
        <f t="shared" si="124"/>
        <v>490194.93262378668</v>
      </c>
      <c r="CR63" s="109">
        <f t="shared" si="124"/>
        <v>54466.122637910186</v>
      </c>
      <c r="CS63" s="109">
        <f t="shared" si="124"/>
        <v>544661.05526169599</v>
      </c>
      <c r="CT63" s="109">
        <f t="shared" si="124"/>
        <v>0</v>
      </c>
      <c r="CU63" s="109">
        <f t="shared" si="124"/>
        <v>5738.1075325202328</v>
      </c>
      <c r="CV63" s="109">
        <f t="shared" si="124"/>
        <v>1.0336040298936351</v>
      </c>
      <c r="CW63" s="109">
        <f t="shared" si="124"/>
        <v>2.3382072837793309E-3</v>
      </c>
      <c r="CX63" s="109">
        <f t="shared" si="124"/>
        <v>2.4673737805052335E-3</v>
      </c>
      <c r="CY63" s="109">
        <f t="shared" si="124"/>
        <v>47.161181523642902</v>
      </c>
      <c r="CZ63" s="109">
        <f t="shared" si="124"/>
        <v>49.684710943176846</v>
      </c>
      <c r="DA63" s="109">
        <f t="shared" si="124"/>
        <v>1365841.0370057572</v>
      </c>
      <c r="DB63" s="109">
        <f t="shared" si="124"/>
        <v>67.034217441142516</v>
      </c>
      <c r="DC63" s="109">
        <f t="shared" si="124"/>
        <v>175.65430923857505</v>
      </c>
      <c r="DD63" s="109">
        <f t="shared" ref="DD63:EJ63" si="125">+DD3+DD5+DD8+DD9+DD11+DD12+DD14+DD15+DD16+DD17+DD18+DD19+DD20+DD21+DD22+DD23+DD24+DD25+DD26+DD28+DD30+DD31+DD33+DD34+DD35+DD36+DD37+DD39+DD40+DD41+DD42+DD43+DD44+DD46+DD47+DD49+DD50</f>
        <v>424.62253977325486</v>
      </c>
      <c r="DE63" s="109">
        <f t="shared" si="125"/>
        <v>99.309845587015644</v>
      </c>
      <c r="DF63" s="109">
        <f t="shared" si="125"/>
        <v>175.83785932446924</v>
      </c>
      <c r="DG63" s="109">
        <f t="shared" si="125"/>
        <v>1.5105635710606916E-5</v>
      </c>
      <c r="DH63" s="109">
        <f t="shared" si="125"/>
        <v>23.381266489028679</v>
      </c>
      <c r="DI63" s="109">
        <f t="shared" si="125"/>
        <v>9400.2271212656578</v>
      </c>
      <c r="DJ63" s="109">
        <f t="shared" si="125"/>
        <v>9325.2459120931362</v>
      </c>
      <c r="DK63" s="109">
        <f t="shared" si="125"/>
        <v>74.981209172517168</v>
      </c>
      <c r="DL63" s="109">
        <f t="shared" si="125"/>
        <v>0</v>
      </c>
      <c r="DM63" s="109">
        <f t="shared" si="125"/>
        <v>0</v>
      </c>
      <c r="DN63" s="109">
        <f t="shared" si="125"/>
        <v>2232.9730085587798</v>
      </c>
      <c r="DO63" s="109">
        <f t="shared" si="125"/>
        <v>0</v>
      </c>
      <c r="DP63" s="109">
        <f t="shared" si="125"/>
        <v>1183.8524867760905</v>
      </c>
      <c r="DQ63" s="109">
        <f t="shared" si="125"/>
        <v>283.65377382725421</v>
      </c>
      <c r="DR63" s="109">
        <f t="shared" si="125"/>
        <v>160.64188284645334</v>
      </c>
      <c r="DS63" s="109">
        <f t="shared" si="125"/>
        <v>2958.7054509161744</v>
      </c>
      <c r="DT63" s="109">
        <f t="shared" si="125"/>
        <v>5.6743386182104913</v>
      </c>
      <c r="DU63" s="109">
        <f t="shared" si="125"/>
        <v>736182.46438591438</v>
      </c>
      <c r="DV63" s="109">
        <f t="shared" si="125"/>
        <v>155.17167389756963</v>
      </c>
      <c r="DW63" s="109">
        <f t="shared" si="125"/>
        <v>1334.7228860956659</v>
      </c>
      <c r="DX63" s="109">
        <f t="shared" si="125"/>
        <v>3.7848478535249099E-7</v>
      </c>
      <c r="DY63" s="109">
        <f t="shared" si="125"/>
        <v>39450.113202896267</v>
      </c>
      <c r="DZ63" s="109">
        <f t="shared" si="125"/>
        <v>716492.91508393828</v>
      </c>
      <c r="EA63" s="109">
        <f t="shared" si="125"/>
        <v>5.3789918715933167</v>
      </c>
      <c r="EB63" s="109">
        <f t="shared" si="125"/>
        <v>0</v>
      </c>
      <c r="EC63" s="109">
        <f t="shared" si="125"/>
        <v>0</v>
      </c>
      <c r="ED63" s="109">
        <f t="shared" si="125"/>
        <v>20842.972676297573</v>
      </c>
      <c r="EE63" s="109">
        <f t="shared" si="125"/>
        <v>16758.263134522029</v>
      </c>
      <c r="EF63" s="109">
        <f t="shared" si="125"/>
        <v>0</v>
      </c>
      <c r="EG63" s="109">
        <f t="shared" si="125"/>
        <v>51659.444226059873</v>
      </c>
      <c r="EH63" s="109">
        <f t="shared" si="125"/>
        <v>2252581.9051445695</v>
      </c>
      <c r="EI63" s="109">
        <f t="shared" si="125"/>
        <v>26056.1794164774</v>
      </c>
      <c r="EJ63" s="109">
        <f t="shared" si="125"/>
        <v>12351.081266584135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U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3" sqref="B3"/>
    </sheetView>
  </sheetViews>
  <sheetFormatPr defaultRowHeight="15" x14ac:dyDescent="0.25"/>
  <cols>
    <col min="1" max="1" width="19.5703125" customWidth="1"/>
    <col min="2" max="2" width="9.28515625" style="109" customWidth="1"/>
    <col min="3" max="4" width="7.7109375" style="109" bestFit="1" customWidth="1"/>
    <col min="5" max="6" width="8.7109375" style="109" bestFit="1" customWidth="1"/>
    <col min="7" max="7" width="6.7109375" style="109" bestFit="1" customWidth="1"/>
    <col min="8" max="8" width="8.7109375" style="109" bestFit="1" customWidth="1"/>
    <col min="9" max="31" width="9" style="109" customWidth="1"/>
    <col min="32" max="32" width="15.42578125" style="109" bestFit="1" customWidth="1"/>
    <col min="33" max="33" width="8.7109375" style="109" customWidth="1"/>
    <col min="34" max="120" width="9" style="109" customWidth="1"/>
    <col min="121" max="121" width="9" style="33" customWidth="1"/>
    <col min="138" max="138" width="9.140625" style="22"/>
    <col min="145" max="145" width="9.140625" style="22"/>
  </cols>
  <sheetData>
    <row r="1" spans="1:151" x14ac:dyDescent="0.25">
      <c r="B1" s="109" t="s">
        <v>641</v>
      </c>
      <c r="AF1" s="109" t="s">
        <v>605</v>
      </c>
      <c r="DS1" s="22" t="s">
        <v>367</v>
      </c>
    </row>
    <row r="2" spans="1:151" x14ac:dyDescent="0.25">
      <c r="A2" s="12" t="s">
        <v>52</v>
      </c>
      <c r="B2" s="109" t="s">
        <v>59</v>
      </c>
      <c r="C2" s="109" t="s">
        <v>57</v>
      </c>
      <c r="D2" s="109" t="s">
        <v>60</v>
      </c>
      <c r="E2" s="109" t="s">
        <v>54</v>
      </c>
      <c r="F2" s="109" t="s">
        <v>53</v>
      </c>
      <c r="G2" s="109" t="s">
        <v>61</v>
      </c>
      <c r="H2" s="109" t="s">
        <v>62</v>
      </c>
      <c r="I2" s="109" t="s">
        <v>63</v>
      </c>
      <c r="J2" s="109" t="s">
        <v>315</v>
      </c>
      <c r="K2" s="109" t="s">
        <v>64</v>
      </c>
      <c r="L2" s="109" t="s">
        <v>316</v>
      </c>
      <c r="M2" s="109" t="s">
        <v>370</v>
      </c>
      <c r="N2" s="109" t="s">
        <v>373</v>
      </c>
      <c r="O2" s="109" t="s">
        <v>65</v>
      </c>
      <c r="P2" s="109" t="s">
        <v>318</v>
      </c>
      <c r="Q2" s="109" t="s">
        <v>379</v>
      </c>
      <c r="R2" s="109" t="s">
        <v>321</v>
      </c>
      <c r="S2" s="109" t="s">
        <v>317</v>
      </c>
      <c r="T2" s="109" t="s">
        <v>322</v>
      </c>
      <c r="U2" s="109" t="s">
        <v>319</v>
      </c>
      <c r="V2" s="109" t="s">
        <v>478</v>
      </c>
      <c r="W2" s="109" t="s">
        <v>323</v>
      </c>
      <c r="X2" s="109" t="s">
        <v>381</v>
      </c>
      <c r="Y2" s="109" t="s">
        <v>324</v>
      </c>
      <c r="Z2" s="109" t="s">
        <v>325</v>
      </c>
      <c r="AA2" s="109" t="s">
        <v>326</v>
      </c>
      <c r="AB2" s="109" t="s">
        <v>328</v>
      </c>
      <c r="AC2" s="109" t="s">
        <v>426</v>
      </c>
      <c r="AD2" s="109" t="s">
        <v>466</v>
      </c>
      <c r="AF2" s="109" t="s">
        <v>226</v>
      </c>
      <c r="AG2" s="109" t="s">
        <v>603</v>
      </c>
      <c r="AH2" s="109" t="s">
        <v>463</v>
      </c>
      <c r="AI2" s="109" t="s">
        <v>177</v>
      </c>
      <c r="AJ2" s="109" t="s">
        <v>129</v>
      </c>
      <c r="AK2" s="109" t="s">
        <v>130</v>
      </c>
      <c r="AL2" s="109" t="s">
        <v>131</v>
      </c>
      <c r="AM2" s="109" t="s">
        <v>559</v>
      </c>
      <c r="AN2" s="109" t="s">
        <v>464</v>
      </c>
      <c r="AO2" s="109" t="s">
        <v>600</v>
      </c>
      <c r="AP2" s="109" t="s">
        <v>178</v>
      </c>
      <c r="AQ2" s="109" t="s">
        <v>343</v>
      </c>
      <c r="AR2" s="109" t="s">
        <v>344</v>
      </c>
      <c r="AS2" s="109" t="s">
        <v>132</v>
      </c>
      <c r="AT2" s="109" t="s">
        <v>329</v>
      </c>
      <c r="AU2" s="109" t="s">
        <v>330</v>
      </c>
      <c r="AV2" s="109" t="s">
        <v>59</v>
      </c>
      <c r="AW2" s="109" t="s">
        <v>134</v>
      </c>
      <c r="AX2" s="109" t="s">
        <v>135</v>
      </c>
      <c r="AY2" s="109" t="s">
        <v>465</v>
      </c>
      <c r="AZ2" s="109" t="s">
        <v>466</v>
      </c>
      <c r="BA2" s="109" t="s">
        <v>136</v>
      </c>
      <c r="BB2" s="109" t="s">
        <v>604</v>
      </c>
      <c r="BC2" s="109" t="s">
        <v>137</v>
      </c>
      <c r="BD2" s="109" t="s">
        <v>138</v>
      </c>
      <c r="BE2" s="109" t="s">
        <v>333</v>
      </c>
      <c r="BF2" s="109" t="s">
        <v>334</v>
      </c>
      <c r="BG2" s="109" t="s">
        <v>139</v>
      </c>
      <c r="BH2" s="109" t="s">
        <v>140</v>
      </c>
      <c r="BI2" s="109" t="s">
        <v>141</v>
      </c>
      <c r="BJ2" s="109" t="s">
        <v>601</v>
      </c>
      <c r="BK2" s="109" t="s">
        <v>470</v>
      </c>
      <c r="BL2" s="109" t="s">
        <v>345</v>
      </c>
      <c r="BM2" s="109" t="s">
        <v>346</v>
      </c>
      <c r="BN2" s="109" t="s">
        <v>335</v>
      </c>
      <c r="BO2" s="109" t="s">
        <v>336</v>
      </c>
      <c r="BP2" s="109" t="s">
        <v>142</v>
      </c>
      <c r="BQ2" s="109" t="s">
        <v>482</v>
      </c>
      <c r="BR2" s="109" t="s">
        <v>57</v>
      </c>
      <c r="BS2" s="109" t="s">
        <v>126</v>
      </c>
      <c r="BT2" s="109" t="s">
        <v>337</v>
      </c>
      <c r="BU2" s="109" t="s">
        <v>338</v>
      </c>
      <c r="BV2" s="109" t="s">
        <v>642</v>
      </c>
      <c r="BW2" s="109" t="s">
        <v>143</v>
      </c>
      <c r="BX2" s="109" t="s">
        <v>144</v>
      </c>
      <c r="BY2" s="109" t="s">
        <v>60</v>
      </c>
      <c r="BZ2" s="109" t="s">
        <v>145</v>
      </c>
      <c r="CA2" s="109" t="s">
        <v>146</v>
      </c>
      <c r="CB2" s="109" t="s">
        <v>323</v>
      </c>
      <c r="CC2" s="109" t="s">
        <v>381</v>
      </c>
      <c r="CD2" s="109" t="s">
        <v>324</v>
      </c>
      <c r="CE2" s="109" t="s">
        <v>325</v>
      </c>
      <c r="CF2" s="109" t="s">
        <v>326</v>
      </c>
      <c r="CG2" s="109" t="s">
        <v>328</v>
      </c>
      <c r="CH2" s="109" t="s">
        <v>147</v>
      </c>
      <c r="CI2" s="109" t="s">
        <v>148</v>
      </c>
      <c r="CJ2" s="109" t="s">
        <v>149</v>
      </c>
      <c r="CK2" s="109" t="s">
        <v>150</v>
      </c>
      <c r="CL2" s="109" t="s">
        <v>151</v>
      </c>
      <c r="CM2" s="109" t="s">
        <v>152</v>
      </c>
      <c r="CN2" s="109" t="s">
        <v>153</v>
      </c>
      <c r="CO2" s="109" t="s">
        <v>339</v>
      </c>
      <c r="CP2" s="109" t="s">
        <v>154</v>
      </c>
      <c r="CQ2" s="109" t="s">
        <v>54</v>
      </c>
      <c r="CR2" s="109" t="s">
        <v>53</v>
      </c>
      <c r="CS2" s="109" t="s">
        <v>155</v>
      </c>
      <c r="CT2" s="109" t="s">
        <v>157</v>
      </c>
      <c r="CU2" s="109" t="s">
        <v>158</v>
      </c>
      <c r="CV2" s="109" t="s">
        <v>159</v>
      </c>
      <c r="CW2" s="109" t="s">
        <v>160</v>
      </c>
      <c r="CX2" s="109" t="s">
        <v>161</v>
      </c>
      <c r="CY2" s="109" t="s">
        <v>162</v>
      </c>
      <c r="CZ2" s="109" t="s">
        <v>163</v>
      </c>
      <c r="DA2" s="109" t="s">
        <v>164</v>
      </c>
      <c r="DB2" s="109" t="s">
        <v>473</v>
      </c>
      <c r="DC2" s="109" t="s">
        <v>165</v>
      </c>
      <c r="DD2" s="109" t="s">
        <v>166</v>
      </c>
      <c r="DE2" s="109" t="s">
        <v>167</v>
      </c>
      <c r="DF2" s="109" t="s">
        <v>61</v>
      </c>
      <c r="DG2" s="109" t="s">
        <v>483</v>
      </c>
      <c r="DH2" s="109" t="s">
        <v>168</v>
      </c>
      <c r="DI2" s="109" t="s">
        <v>169</v>
      </c>
      <c r="DJ2" s="109" t="s">
        <v>170</v>
      </c>
      <c r="DK2" s="109" t="s">
        <v>340</v>
      </c>
      <c r="DL2" s="109" t="s">
        <v>171</v>
      </c>
      <c r="DM2" s="109" t="s">
        <v>172</v>
      </c>
      <c r="DN2" s="109" t="s">
        <v>173</v>
      </c>
      <c r="DO2" s="109" t="s">
        <v>478</v>
      </c>
      <c r="DP2" s="109" t="s">
        <v>484</v>
      </c>
      <c r="DS2" s="22" t="s">
        <v>59</v>
      </c>
      <c r="DT2" s="22" t="s">
        <v>57</v>
      </c>
      <c r="DU2" s="22" t="s">
        <v>60</v>
      </c>
      <c r="DV2" s="22" t="s">
        <v>54</v>
      </c>
      <c r="DW2" s="22" t="s">
        <v>53</v>
      </c>
      <c r="DX2" s="22" t="s">
        <v>61</v>
      </c>
      <c r="DY2" s="22" t="s">
        <v>62</v>
      </c>
      <c r="DZ2" s="22" t="s">
        <v>63</v>
      </c>
      <c r="EA2" s="22" t="s">
        <v>315</v>
      </c>
      <c r="EB2" s="22" t="s">
        <v>64</v>
      </c>
      <c r="EC2" s="22" t="s">
        <v>316</v>
      </c>
      <c r="ED2" s="22" t="s">
        <v>370</v>
      </c>
      <c r="EE2" s="22" t="s">
        <v>373</v>
      </c>
      <c r="EF2" s="22" t="s">
        <v>65</v>
      </c>
      <c r="EG2" s="22" t="s">
        <v>318</v>
      </c>
      <c r="EH2" s="22" t="s">
        <v>379</v>
      </c>
      <c r="EI2" s="22" t="s">
        <v>321</v>
      </c>
      <c r="EJ2" s="22" t="s">
        <v>317</v>
      </c>
      <c r="EK2" s="22" t="s">
        <v>322</v>
      </c>
      <c r="EL2" s="22" t="s">
        <v>319</v>
      </c>
      <c r="EM2" s="22" t="s">
        <v>478</v>
      </c>
      <c r="EN2" s="22" t="s">
        <v>323</v>
      </c>
      <c r="EO2" s="22" t="s">
        <v>381</v>
      </c>
      <c r="EP2" s="22" t="s">
        <v>324</v>
      </c>
      <c r="EQ2" s="22" t="s">
        <v>325</v>
      </c>
      <c r="ER2" s="22" t="s">
        <v>326</v>
      </c>
      <c r="ES2" s="22" t="s">
        <v>328</v>
      </c>
      <c r="ET2" t="s">
        <v>426</v>
      </c>
      <c r="EU2" t="s">
        <v>466</v>
      </c>
    </row>
    <row r="3" spans="1:151" x14ac:dyDescent="0.25">
      <c r="A3" s="20" t="s">
        <v>0</v>
      </c>
      <c r="B3" s="109">
        <v>28345.719983999999</v>
      </c>
      <c r="C3" s="109">
        <v>225.54469818999999</v>
      </c>
      <c r="D3" s="109">
        <v>443.6842259</v>
      </c>
      <c r="E3" s="109">
        <v>3739.5961057</v>
      </c>
      <c r="F3" s="109">
        <v>3736.4266760999999</v>
      </c>
      <c r="G3" s="109">
        <v>87.874327582000006</v>
      </c>
      <c r="H3" s="109">
        <v>4296.865436</v>
      </c>
      <c r="I3" s="109">
        <v>117.86453913</v>
      </c>
      <c r="J3" s="109">
        <v>11.987151771000001</v>
      </c>
      <c r="K3" s="109">
        <v>208.81836168000001</v>
      </c>
      <c r="L3" s="109">
        <v>31.914737211999999</v>
      </c>
      <c r="M3" s="109">
        <v>1.4269542999999999E-3</v>
      </c>
      <c r="O3" s="109">
        <v>248.50755659999999</v>
      </c>
      <c r="P3" s="109">
        <v>7.8941014000000007E-3</v>
      </c>
      <c r="R3" s="109">
        <v>1.0556007500000001E-2</v>
      </c>
      <c r="S3" s="109">
        <v>30.608168205999998</v>
      </c>
      <c r="T3" s="109">
        <v>1.1523696999999999E-3</v>
      </c>
      <c r="U3" s="109">
        <v>37.067405065000003</v>
      </c>
      <c r="V3" s="109">
        <v>11.229696025000001</v>
      </c>
      <c r="W3" s="109">
        <v>4.4492971315999998</v>
      </c>
      <c r="Y3" s="109">
        <v>1.09482803E-2</v>
      </c>
      <c r="Z3" s="109">
        <v>0.1538653455</v>
      </c>
      <c r="AA3" s="109">
        <v>9.8666114200000002E-2</v>
      </c>
      <c r="AB3" s="109">
        <v>7.2633753023000001</v>
      </c>
      <c r="AC3" s="109">
        <v>0.25730796779999998</v>
      </c>
      <c r="AF3" s="109" t="s">
        <v>0</v>
      </c>
      <c r="AG3" s="109">
        <v>0</v>
      </c>
      <c r="AH3" s="109">
        <v>270.14795170053702</v>
      </c>
      <c r="AI3" s="109">
        <v>12.108382197415899</v>
      </c>
      <c r="AJ3" s="109">
        <v>118.914554653284</v>
      </c>
      <c r="AK3" s="109">
        <v>118.914554653284</v>
      </c>
      <c r="AL3" s="109">
        <v>755.94949617303496</v>
      </c>
      <c r="AM3" s="109">
        <v>0</v>
      </c>
      <c r="AN3" s="109">
        <v>209.44434898712001</v>
      </c>
      <c r="AO3" s="109">
        <v>0.258236403189741</v>
      </c>
      <c r="AP3" s="109">
        <v>32.062466703240602</v>
      </c>
      <c r="AQ3" s="109">
        <v>3.42328239618269E-4</v>
      </c>
      <c r="AR3" s="109">
        <v>1.0840363941654601E-3</v>
      </c>
      <c r="AS3" s="109">
        <v>1486.6558808842799</v>
      </c>
      <c r="AT3" s="109">
        <v>0</v>
      </c>
      <c r="AU3" s="109">
        <v>0</v>
      </c>
      <c r="AV3" s="109">
        <v>28487.909480866601</v>
      </c>
      <c r="AW3" s="109">
        <v>403.81785344837499</v>
      </c>
      <c r="AX3" s="109">
        <v>154.45047641796299</v>
      </c>
      <c r="AY3" s="109">
        <v>253.29871357040301</v>
      </c>
      <c r="AZ3" s="109">
        <v>0</v>
      </c>
      <c r="BA3" s="109">
        <v>0</v>
      </c>
      <c r="BB3" s="109">
        <v>0</v>
      </c>
      <c r="BC3" s="109">
        <v>250.241431853699</v>
      </c>
      <c r="BD3" s="109">
        <v>250.241431853699</v>
      </c>
      <c r="BE3" s="109">
        <v>3.17385013343253E-3</v>
      </c>
      <c r="BF3" s="109">
        <v>3.9673272968691903E-3</v>
      </c>
      <c r="BG3" s="109">
        <v>0</v>
      </c>
      <c r="BH3" s="109">
        <v>98.251265280185393</v>
      </c>
      <c r="BI3" s="109">
        <v>14.794108116105299</v>
      </c>
      <c r="BJ3" s="109">
        <v>1151.0818370936399</v>
      </c>
      <c r="BK3" s="109">
        <v>81.756841604581098</v>
      </c>
      <c r="BL3" s="109">
        <v>0</v>
      </c>
      <c r="BM3" s="109">
        <v>0</v>
      </c>
      <c r="BN3" s="109">
        <v>3.4820500171585701E-3</v>
      </c>
      <c r="BO3" s="109">
        <v>7.0696070336259903E-3</v>
      </c>
      <c r="BP3" s="109">
        <v>0</v>
      </c>
      <c r="BQ3" s="109">
        <v>30.867617835190899</v>
      </c>
      <c r="BR3" s="109">
        <v>227.301803792501</v>
      </c>
      <c r="BS3" s="109">
        <v>0</v>
      </c>
      <c r="BT3" s="109">
        <v>4.7227473926817501E-4</v>
      </c>
      <c r="BU3" s="109">
        <v>6.7961879583436596E-4</v>
      </c>
      <c r="BV3" s="109">
        <v>4740.1079063256102</v>
      </c>
      <c r="BW3" s="109">
        <v>401.555212927242</v>
      </c>
      <c r="BX3" s="109">
        <v>44.617239721115297</v>
      </c>
      <c r="BY3" s="109">
        <v>446.17245264835702</v>
      </c>
      <c r="BZ3" s="109">
        <v>9.0992989954823897E-2</v>
      </c>
      <c r="CA3" s="109">
        <v>188.20369789095901</v>
      </c>
      <c r="CB3" s="109">
        <v>4.4474485892291096</v>
      </c>
      <c r="CC3" s="109">
        <v>0</v>
      </c>
      <c r="CD3" s="109">
        <v>1.09437527381171E-2</v>
      </c>
      <c r="CE3" s="109">
        <v>0.15380163769494401</v>
      </c>
      <c r="CF3" s="109">
        <v>9.8625230060851804E-2</v>
      </c>
      <c r="CG3" s="109">
        <v>7.2603571389238102</v>
      </c>
      <c r="CH3" s="109">
        <v>0.413521085886561</v>
      </c>
      <c r="CI3" s="109">
        <v>497.15658752809998</v>
      </c>
      <c r="CJ3" s="109">
        <v>0.37592836268236302</v>
      </c>
      <c r="CK3" s="109">
        <v>11.146279649354801</v>
      </c>
      <c r="CL3" s="109">
        <v>209.76806957786999</v>
      </c>
      <c r="CM3" s="109">
        <v>0.338335670783798</v>
      </c>
      <c r="CN3" s="109">
        <v>0</v>
      </c>
      <c r="CO3" s="109">
        <v>7.9346380683102105E-4</v>
      </c>
      <c r="CP3" s="109">
        <v>36.354159706123802</v>
      </c>
      <c r="CQ3" s="109">
        <v>3762.5599487030299</v>
      </c>
      <c r="CR3" s="109">
        <v>3759.3918095311301</v>
      </c>
      <c r="CS3" s="109">
        <v>3.1681391718998801</v>
      </c>
      <c r="CT3" s="109">
        <v>0.42479919917106201</v>
      </c>
      <c r="CU3" s="109">
        <v>0</v>
      </c>
      <c r="CV3" s="109">
        <v>92.102466995155297</v>
      </c>
      <c r="CW3" s="109">
        <v>3.5337270582075302</v>
      </c>
      <c r="CX3" s="109">
        <v>1389.80772560172</v>
      </c>
      <c r="CY3" s="109">
        <v>5.6389269445592598</v>
      </c>
      <c r="CZ3" s="109">
        <v>7.1426409803953996</v>
      </c>
      <c r="DA3" s="109">
        <v>1985.65400045194</v>
      </c>
      <c r="DB3" s="109">
        <v>61.218560681972399</v>
      </c>
      <c r="DC3" s="109">
        <v>1.2781569468189999</v>
      </c>
      <c r="DD3" s="109">
        <v>15.413071300451399</v>
      </c>
      <c r="DE3" s="109">
        <v>0</v>
      </c>
      <c r="DF3" s="109">
        <v>88.254937654392407</v>
      </c>
      <c r="DG3" s="109">
        <v>23.064950909033801</v>
      </c>
      <c r="DH3" s="109">
        <v>0</v>
      </c>
      <c r="DI3" s="109">
        <v>0</v>
      </c>
      <c r="DJ3" s="109">
        <v>79.6083512128602</v>
      </c>
      <c r="DK3" s="109">
        <v>37.052089249838602</v>
      </c>
      <c r="DL3" s="109">
        <v>0</v>
      </c>
      <c r="DM3" s="109">
        <v>0</v>
      </c>
      <c r="DN3" s="109">
        <v>4314.6861702960196</v>
      </c>
      <c r="DO3" s="109">
        <v>11.2250533354776</v>
      </c>
      <c r="DP3" s="109">
        <v>28.1796287923538</v>
      </c>
      <c r="DS3" s="45">
        <f t="shared" ref="DS3:DS34" si="0">(AV3-B3)/(B3+1E-50)</f>
        <v>5.0162598426451025E-3</v>
      </c>
      <c r="DT3" s="45">
        <f t="shared" ref="DT3:DT34" si="1">(BR3-C3)/(C3+1E-50)</f>
        <v>7.7904983650771481E-3</v>
      </c>
      <c r="DU3" s="45">
        <f t="shared" ref="DU3:DU34" si="2">(BY3-D3)/(D3+1E-50)</f>
        <v>5.6081027972309117E-3</v>
      </c>
      <c r="DV3" s="45">
        <f t="shared" ref="DV3:DV34" si="3">(CQ3-E3)/(E3+1E-50)</f>
        <v>6.1407281305133005E-3</v>
      </c>
      <c r="DW3" s="45">
        <f t="shared" ref="DW3:DW34" si="4">(CR3-F3)/(F3+1E-50)</f>
        <v>6.1462823766959881E-3</v>
      </c>
      <c r="DX3" s="45">
        <f t="shared" ref="DX3:DX34" si="5">(DF3-G3)/(G3+1E-50)</f>
        <v>4.3312999696894844E-3</v>
      </c>
      <c r="DY3" s="45">
        <f t="shared" ref="DY3:DY34" si="6">(DN3-H3)/(H3+1E-50)</f>
        <v>4.1473801219637516E-3</v>
      </c>
      <c r="DZ3" s="45">
        <f t="shared" ref="DZ3:DZ34" si="7">(AK3-I3)/(I3+1E-50)</f>
        <v>8.9086635474464188E-3</v>
      </c>
      <c r="EA3" s="45">
        <f t="shared" ref="EA3:EA34" si="8">(AI3-J3)/(J3+1E-50)</f>
        <v>1.0113363769130404E-2</v>
      </c>
      <c r="EB3" s="45">
        <f t="shared" ref="EB3:EB34" si="9">(AN3-K3)/(K3+1E-50)</f>
        <v>2.9977598812851629E-3</v>
      </c>
      <c r="EC3" s="45">
        <f t="shared" ref="EC3:EC34" si="10">(AP3-L3)/(L3+1E-50)</f>
        <v>4.6288800769149745E-3</v>
      </c>
      <c r="ED3" s="45">
        <f t="shared" ref="ED3:ED34" si="11">(AQ3+AR3-M3)/(M3+1E-50)</f>
        <v>-4.1323412829043915E-4</v>
      </c>
      <c r="EE3" s="45">
        <f t="shared" ref="EE3:EE34" si="12">(AT3+AU3-N3)/(N3+1E-50)</f>
        <v>0</v>
      </c>
      <c r="EF3" s="45">
        <f t="shared" ref="EF3:EF34" si="13">(BD3-O3)/(O3+1E-50)</f>
        <v>6.9771530388102951E-3</v>
      </c>
      <c r="EG3" s="45">
        <f t="shared" ref="EG3:EG34" si="14">(BE3+BF3+CO3-P3)/(P3+1E-50)</f>
        <v>5.1354593865162099E-3</v>
      </c>
      <c r="EH3" s="45">
        <f t="shared" ref="EH3:EH34" si="15">(BL3+BM3-Q3)/(Q3+1E-50)</f>
        <v>0</v>
      </c>
      <c r="EI3" s="45">
        <f t="shared" ref="EI3:EI34" si="16">(BN3+BO3-R3)/(R3+1E-50)</f>
        <v>-4.1213017473140992E-4</v>
      </c>
      <c r="EJ3" s="45">
        <f t="shared" ref="EJ3:EJ34" si="17">(BQ3-S3)/(S3+1E-50)</f>
        <v>8.4764833832833356E-3</v>
      </c>
      <c r="EK3" s="45">
        <f t="shared" ref="EK3:EK34" si="18">(BT3+BU3-T3)/(T3+1E-50)</f>
        <v>-4.1320497880053078E-4</v>
      </c>
      <c r="EL3" s="45">
        <f t="shared" ref="EL3:EL34" si="19">(DK3-U3)/(U3+1E-50)</f>
        <v>-4.1318822114856858E-4</v>
      </c>
      <c r="EM3" s="45">
        <f t="shared" ref="EM3:EM34" si="20">(DO3-V3)/(V3+1E-50)</f>
        <v>-4.1342967005204796E-4</v>
      </c>
      <c r="EN3" s="45">
        <f t="shared" ref="EN3:EN34" si="21">(CB3-W3)/(W3+1E-50)</f>
        <v>-4.1546840235988516E-4</v>
      </c>
      <c r="EO3" s="45">
        <f t="shared" ref="EO3:EO34" si="22">(CC3-X3)/(X3+1E-50)</f>
        <v>0</v>
      </c>
      <c r="EP3" s="45">
        <f t="shared" ref="EP3:EP34" si="23">(CD3-Y3)/(Y3+1E-50)</f>
        <v>-4.1354091773666775E-4</v>
      </c>
      <c r="EQ3" s="45">
        <f t="shared" ref="EQ3:EQ34" si="24">(CE3-Z3)/(Z3+1E-50)</f>
        <v>-4.140490820006658E-4</v>
      </c>
      <c r="ER3" s="45">
        <f t="shared" ref="ER3:ER34" si="25">(CF3-AA3)/(AA3+1E-50)</f>
        <v>-4.1436859533480931E-4</v>
      </c>
      <c r="ES3" s="45">
        <f t="shared" ref="ES3:ES34" si="26">(CG3-AB3)/(AB3+1E-50)</f>
        <v>-4.1553179487147692E-4</v>
      </c>
      <c r="ET3" s="45">
        <f t="shared" ref="ET3:ET34" si="27">(AO3-AC3)/(AC3+1E-50)</f>
        <v>3.6082652149453669E-3</v>
      </c>
      <c r="EU3" s="45">
        <f>(AZ3-AD3)/(AD3+1E-50)</f>
        <v>0</v>
      </c>
    </row>
    <row r="4" spans="1:151" x14ac:dyDescent="0.25">
      <c r="A4" s="20" t="s">
        <v>2</v>
      </c>
      <c r="B4" s="109">
        <v>13595.812406999999</v>
      </c>
      <c r="C4" s="109">
        <v>103.78422337000001</v>
      </c>
      <c r="D4" s="109">
        <v>241.75138951</v>
      </c>
      <c r="E4" s="109">
        <v>1917.8022409</v>
      </c>
      <c r="F4" s="109">
        <v>1913.2983675</v>
      </c>
      <c r="G4" s="109">
        <v>35.757831046</v>
      </c>
      <c r="H4" s="109">
        <v>2194.8143623000001</v>
      </c>
      <c r="I4" s="109">
        <v>175.42894244999999</v>
      </c>
      <c r="J4" s="109">
        <v>8.0882965900000006</v>
      </c>
      <c r="K4" s="109">
        <v>76.386140147000006</v>
      </c>
      <c r="L4" s="109">
        <v>16.238298781000001</v>
      </c>
      <c r="M4" s="109">
        <v>7.9935249999999998E-4</v>
      </c>
      <c r="O4" s="109">
        <v>151.81474226</v>
      </c>
      <c r="P4" s="109">
        <v>1.7401840999999999E-3</v>
      </c>
      <c r="R4" s="109">
        <v>5.9255423000000003E-3</v>
      </c>
      <c r="S4" s="109">
        <v>26.953779135000001</v>
      </c>
      <c r="T4" s="109">
        <v>6.3577869999999995E-4</v>
      </c>
      <c r="U4" s="109">
        <v>20.020531586000001</v>
      </c>
      <c r="V4" s="109">
        <v>8.7529397255999992</v>
      </c>
      <c r="W4" s="109">
        <v>2.6882349305000002</v>
      </c>
      <c r="Y4" s="109">
        <v>7.7257081999999996E-3</v>
      </c>
      <c r="Z4" s="109">
        <v>9.2071058900000002E-2</v>
      </c>
      <c r="AA4" s="109">
        <v>6.0799416100000003E-2</v>
      </c>
      <c r="AB4" s="109">
        <v>6.4440666473999997</v>
      </c>
      <c r="AC4" s="109">
        <v>0.1293589332</v>
      </c>
      <c r="AD4" s="109">
        <v>2.0357395529</v>
      </c>
      <c r="AF4" s="109" t="s">
        <v>2</v>
      </c>
      <c r="AG4" s="109">
        <v>0</v>
      </c>
      <c r="AH4" s="109">
        <v>128.96963414188599</v>
      </c>
      <c r="AI4" s="109">
        <v>8.1260673000174002</v>
      </c>
      <c r="AJ4" s="109">
        <v>175.76956775361401</v>
      </c>
      <c r="AK4" s="109">
        <v>175.76956775361401</v>
      </c>
      <c r="AL4" s="109">
        <v>360.89364430235202</v>
      </c>
      <c r="AM4" s="109">
        <v>0</v>
      </c>
      <c r="AN4" s="109">
        <v>76.596962252466597</v>
      </c>
      <c r="AO4" s="109">
        <v>0.129668534613194</v>
      </c>
      <c r="AP4" s="109">
        <v>16.286942962225702</v>
      </c>
      <c r="AQ4" s="109">
        <v>1.9184424567425599E-4</v>
      </c>
      <c r="AR4" s="109">
        <v>6.0750735136714097E-4</v>
      </c>
      <c r="AS4" s="109">
        <v>709.73544549850897</v>
      </c>
      <c r="AT4" s="109">
        <v>0</v>
      </c>
      <c r="AU4" s="109">
        <v>0</v>
      </c>
      <c r="AV4" s="109">
        <v>13641.996188958101</v>
      </c>
      <c r="AW4" s="109">
        <v>192.784585333178</v>
      </c>
      <c r="AX4" s="109">
        <v>73.735220126085807</v>
      </c>
      <c r="AY4" s="109">
        <v>120.925760447415</v>
      </c>
      <c r="AZ4" s="109">
        <v>2.0360043970728099</v>
      </c>
      <c r="BA4" s="109">
        <v>0</v>
      </c>
      <c r="BB4" s="109">
        <v>0</v>
      </c>
      <c r="BC4" s="109">
        <v>152.36714267752899</v>
      </c>
      <c r="BD4" s="109">
        <v>152.36714267752899</v>
      </c>
      <c r="BE4" s="109">
        <v>7.0123517450304995E-4</v>
      </c>
      <c r="BF4" s="109">
        <v>8.7654355702528096E-4</v>
      </c>
      <c r="BG4" s="109">
        <v>0</v>
      </c>
      <c r="BH4" s="109">
        <v>46.905646123142397</v>
      </c>
      <c r="BI4" s="109">
        <v>7.0627763464060296</v>
      </c>
      <c r="BJ4" s="109">
        <v>549.53075151684504</v>
      </c>
      <c r="BK4" s="109">
        <v>39.0310197523239</v>
      </c>
      <c r="BL4" s="109">
        <v>0</v>
      </c>
      <c r="BM4" s="109">
        <v>0</v>
      </c>
      <c r="BN4" s="109">
        <v>1.9554348399720002E-3</v>
      </c>
      <c r="BO4" s="109">
        <v>3.9701104056283996E-3</v>
      </c>
      <c r="BP4" s="109">
        <v>0</v>
      </c>
      <c r="BQ4" s="109">
        <v>27.036101827177198</v>
      </c>
      <c r="BR4" s="109">
        <v>104.342698461835</v>
      </c>
      <c r="BS4" s="109">
        <v>0</v>
      </c>
      <c r="BT4" s="109">
        <v>2.6066833266863898E-4</v>
      </c>
      <c r="BU4" s="109">
        <v>3.7510952054983202E-4</v>
      </c>
      <c r="BV4" s="109">
        <v>2403.3896279149199</v>
      </c>
      <c r="BW4" s="109">
        <v>218.30086759040299</v>
      </c>
      <c r="BX4" s="109">
        <v>24.255627030649698</v>
      </c>
      <c r="BY4" s="109">
        <v>242.55649462105299</v>
      </c>
      <c r="BZ4" s="109">
        <v>4.3440403075625099E-2</v>
      </c>
      <c r="CA4" s="109">
        <v>89.84934742547</v>
      </c>
      <c r="CB4" s="109">
        <v>2.6884573952702899</v>
      </c>
      <c r="CC4" s="109">
        <v>0</v>
      </c>
      <c r="CD4" s="109">
        <v>7.7256779444867304E-3</v>
      </c>
      <c r="CE4" s="109">
        <v>9.2071110239344695E-2</v>
      </c>
      <c r="CF4" s="109">
        <v>6.0798520567854598E-2</v>
      </c>
      <c r="CG4" s="109">
        <v>6.4447111491889801</v>
      </c>
      <c r="CH4" s="109">
        <v>0.211268028902594</v>
      </c>
      <c r="CI4" s="109">
        <v>237.34462898008201</v>
      </c>
      <c r="CJ4" s="109">
        <v>0.192061772185386</v>
      </c>
      <c r="CK4" s="109">
        <v>5.6946328347580701</v>
      </c>
      <c r="CL4" s="109">
        <v>107.17045814470001</v>
      </c>
      <c r="CM4" s="109">
        <v>0.17285584913771701</v>
      </c>
      <c r="CN4" s="109">
        <v>0</v>
      </c>
      <c r="CO4" s="109">
        <v>1.7530877648991099E-4</v>
      </c>
      <c r="CP4" s="109">
        <v>18.5733457685036</v>
      </c>
      <c r="CQ4" s="109">
        <v>1925.1788851639899</v>
      </c>
      <c r="CR4" s="109">
        <v>1920.6750142206899</v>
      </c>
      <c r="CS4" s="109">
        <v>4.5038709433026298</v>
      </c>
      <c r="CT4" s="109">
        <v>0.21702963981988199</v>
      </c>
      <c r="CU4" s="109">
        <v>0</v>
      </c>
      <c r="CV4" s="109">
        <v>47.055145538120698</v>
      </c>
      <c r="CW4" s="109">
        <v>1.80538358978598</v>
      </c>
      <c r="CX4" s="109">
        <v>710.05385740504903</v>
      </c>
      <c r="CY4" s="109">
        <v>2.88092841151474</v>
      </c>
      <c r="CZ4" s="109">
        <v>3.6491787218703999</v>
      </c>
      <c r="DA4" s="109">
        <v>1014.47132177009</v>
      </c>
      <c r="DB4" s="109">
        <v>29.225944507953699</v>
      </c>
      <c r="DC4" s="109">
        <v>0.65300980681999798</v>
      </c>
      <c r="DD4" s="109">
        <v>7.8745369394335301</v>
      </c>
      <c r="DE4" s="109">
        <v>0</v>
      </c>
      <c r="DF4" s="109">
        <v>35.8820168640354</v>
      </c>
      <c r="DG4" s="109">
        <v>11.011307535450401</v>
      </c>
      <c r="DH4" s="109">
        <v>0</v>
      </c>
      <c r="DI4" s="109">
        <v>0</v>
      </c>
      <c r="DJ4" s="109">
        <v>38.005414509015701</v>
      </c>
      <c r="DK4" s="109">
        <v>20.022324177842599</v>
      </c>
      <c r="DL4" s="109">
        <v>0</v>
      </c>
      <c r="DM4" s="109">
        <v>0</v>
      </c>
      <c r="DN4" s="109">
        <v>2200.6592778760601</v>
      </c>
      <c r="DO4" s="109">
        <v>8.7538280121957399</v>
      </c>
      <c r="DP4" s="109">
        <v>13.4530638974701</v>
      </c>
      <c r="DS4" s="45">
        <f t="shared" si="0"/>
        <v>3.3969122679512022E-3</v>
      </c>
      <c r="DT4" s="45">
        <f t="shared" si="1"/>
        <v>5.3811174155437777E-3</v>
      </c>
      <c r="DU4" s="45">
        <f t="shared" si="2"/>
        <v>3.3303018968571115E-3</v>
      </c>
      <c r="DV4" s="45">
        <f t="shared" si="3"/>
        <v>3.8464050706959805E-3</v>
      </c>
      <c r="DW4" s="45">
        <f t="shared" si="4"/>
        <v>3.8554607300107387E-3</v>
      </c>
      <c r="DX4" s="45">
        <f t="shared" si="5"/>
        <v>3.4729684212569697E-3</v>
      </c>
      <c r="DY4" s="45">
        <f t="shared" si="6"/>
        <v>2.6630569201920766E-3</v>
      </c>
      <c r="DZ4" s="45">
        <f t="shared" si="7"/>
        <v>1.9416710769438864E-3</v>
      </c>
      <c r="EA4" s="45">
        <f t="shared" si="8"/>
        <v>4.6697978489188439E-3</v>
      </c>
      <c r="EB4" s="45">
        <f t="shared" si="9"/>
        <v>2.7599523298451447E-3</v>
      </c>
      <c r="EC4" s="45">
        <f t="shared" si="10"/>
        <v>2.9956451646657614E-3</v>
      </c>
      <c r="ED4" s="45">
        <f t="shared" si="11"/>
        <v>-1.129612533847467E-6</v>
      </c>
      <c r="EE4" s="45">
        <f t="shared" si="12"/>
        <v>0</v>
      </c>
      <c r="EF4" s="45">
        <f t="shared" si="13"/>
        <v>3.6386480608249332E-3</v>
      </c>
      <c r="EG4" s="45">
        <f t="shared" si="14"/>
        <v>7.4149671970006586E-3</v>
      </c>
      <c r="EH4" s="45">
        <f t="shared" si="15"/>
        <v>0</v>
      </c>
      <c r="EI4" s="45">
        <f t="shared" si="16"/>
        <v>4.9710224832583576E-7</v>
      </c>
      <c r="EJ4" s="45">
        <f t="shared" si="17"/>
        <v>3.0542170641407124E-3</v>
      </c>
      <c r="EK4" s="45">
        <f t="shared" si="18"/>
        <v>-1.331880934202447E-6</v>
      </c>
      <c r="EL4" s="45">
        <f t="shared" si="19"/>
        <v>8.9537674606581595E-5</v>
      </c>
      <c r="EM4" s="45">
        <f t="shared" si="20"/>
        <v>1.0148437251803472E-4</v>
      </c>
      <c r="EN4" s="45">
        <f t="shared" si="21"/>
        <v>8.2754958566205633E-5</v>
      </c>
      <c r="EO4" s="45">
        <f t="shared" si="22"/>
        <v>0</v>
      </c>
      <c r="EP4" s="45">
        <f t="shared" si="23"/>
        <v>-3.9162122728397454E-6</v>
      </c>
      <c r="EQ4" s="45">
        <f t="shared" si="24"/>
        <v>5.5760567224395512E-7</v>
      </c>
      <c r="ER4" s="45">
        <f t="shared" si="25"/>
        <v>-1.4729288582837015E-5</v>
      </c>
      <c r="ES4" s="45">
        <f t="shared" si="26"/>
        <v>1.0001476152337662E-4</v>
      </c>
      <c r="ET4" s="45">
        <f t="shared" si="27"/>
        <v>2.3933516266350864E-3</v>
      </c>
      <c r="EU4" s="45">
        <f t="shared" ref="EU4:EU51" si="28">(AZ4-AD4)/(AD4+1E-50)</f>
        <v>1.3009727714561386E-4</v>
      </c>
    </row>
    <row r="5" spans="1:151" x14ac:dyDescent="0.25">
      <c r="A5" s="20" t="s">
        <v>3</v>
      </c>
      <c r="B5" s="109">
        <v>42693.282821000001</v>
      </c>
      <c r="C5" s="109">
        <v>340.31369059000002</v>
      </c>
      <c r="D5" s="109">
        <v>651.72706948999996</v>
      </c>
      <c r="E5" s="109">
        <v>5682.3021335000003</v>
      </c>
      <c r="F5" s="109">
        <v>5679.8107610999996</v>
      </c>
      <c r="G5" s="109">
        <v>140.63780274999999</v>
      </c>
      <c r="H5" s="109">
        <v>6426.6653431000004</v>
      </c>
      <c r="I5" s="109">
        <v>176.56074946999999</v>
      </c>
      <c r="J5" s="109">
        <v>17.836236682999999</v>
      </c>
      <c r="K5" s="109">
        <v>316.76613923000002</v>
      </c>
      <c r="L5" s="109">
        <v>46.534903649999997</v>
      </c>
      <c r="M5" s="109">
        <v>2.0584155999999998E-3</v>
      </c>
      <c r="O5" s="109">
        <v>367.32284828000002</v>
      </c>
      <c r="P5" s="109">
        <v>1.1865583900000001E-2</v>
      </c>
      <c r="R5" s="109">
        <v>1.52272924E-2</v>
      </c>
      <c r="S5" s="109">
        <v>46.732090943999999</v>
      </c>
      <c r="T5" s="109">
        <v>1.6623206999999999E-3</v>
      </c>
      <c r="U5" s="109">
        <v>53.470614390000001</v>
      </c>
      <c r="V5" s="109">
        <v>16.199104292000001</v>
      </c>
      <c r="W5" s="109">
        <v>6.3646584243</v>
      </c>
      <c r="Y5" s="109">
        <v>1.44362429E-2</v>
      </c>
      <c r="Z5" s="109">
        <v>0.21516986330000001</v>
      </c>
      <c r="AA5" s="109">
        <v>0.13696429199999999</v>
      </c>
      <c r="AB5" s="109">
        <v>10.433444249000001</v>
      </c>
      <c r="AC5" s="109">
        <v>0.40848396570000001</v>
      </c>
      <c r="AF5" s="109" t="s">
        <v>3</v>
      </c>
      <c r="AG5" s="109">
        <v>0</v>
      </c>
      <c r="AH5" s="109">
        <v>404.03718793295201</v>
      </c>
      <c r="AI5" s="109">
        <v>18.018246413453799</v>
      </c>
      <c r="AJ5" s="109">
        <v>178.14385433503</v>
      </c>
      <c r="AK5" s="109">
        <v>178.14385433503</v>
      </c>
      <c r="AL5" s="109">
        <v>1130.6089885026199</v>
      </c>
      <c r="AM5" s="109">
        <v>0</v>
      </c>
      <c r="AN5" s="109">
        <v>317.778908909525</v>
      </c>
      <c r="AO5" s="109">
        <v>0.40996099598816799</v>
      </c>
      <c r="AP5" s="109">
        <v>46.766939999483803</v>
      </c>
      <c r="AQ5" s="109">
        <v>4.9401661167611905E-4</v>
      </c>
      <c r="AR5" s="109">
        <v>1.5643833487546601E-3</v>
      </c>
      <c r="AS5" s="109">
        <v>2223.4645832224001</v>
      </c>
      <c r="AT5" s="109">
        <v>0</v>
      </c>
      <c r="AU5" s="109">
        <v>0</v>
      </c>
      <c r="AV5" s="109">
        <v>42913.5535911638</v>
      </c>
      <c r="AW5" s="109">
        <v>603.955891885239</v>
      </c>
      <c r="AX5" s="109">
        <v>230.99832388999201</v>
      </c>
      <c r="AY5" s="109">
        <v>378.83732392662699</v>
      </c>
      <c r="AZ5" s="109">
        <v>0</v>
      </c>
      <c r="BA5" s="109">
        <v>0</v>
      </c>
      <c r="BB5" s="109">
        <v>0</v>
      </c>
      <c r="BC5" s="109">
        <v>369.97064758879998</v>
      </c>
      <c r="BD5" s="109">
        <v>369.97064758879998</v>
      </c>
      <c r="BE5" s="109">
        <v>4.7714347666973104E-3</v>
      </c>
      <c r="BF5" s="109">
        <v>5.96429493042852E-3</v>
      </c>
      <c r="BG5" s="109">
        <v>0</v>
      </c>
      <c r="BH5" s="109">
        <v>146.94600576196899</v>
      </c>
      <c r="BI5" s="109">
        <v>22.126286449278201</v>
      </c>
      <c r="BJ5" s="109">
        <v>1721.57408827166</v>
      </c>
      <c r="BK5" s="109">
        <v>122.276722675961</v>
      </c>
      <c r="BL5" s="109">
        <v>0</v>
      </c>
      <c r="BM5" s="109">
        <v>0</v>
      </c>
      <c r="BN5" s="109">
        <v>5.02496416613369E-3</v>
      </c>
      <c r="BO5" s="109">
        <v>1.02022034891229E-2</v>
      </c>
      <c r="BP5" s="109">
        <v>0</v>
      </c>
      <c r="BQ5" s="109">
        <v>47.124157644137398</v>
      </c>
      <c r="BR5" s="109">
        <v>342.97648649393398</v>
      </c>
      <c r="BS5" s="109">
        <v>0</v>
      </c>
      <c r="BT5" s="109">
        <v>6.8154436425580203E-4</v>
      </c>
      <c r="BU5" s="109">
        <v>9.8075859357573108E-4</v>
      </c>
      <c r="BV5" s="109">
        <v>7090.8827198421404</v>
      </c>
      <c r="BW5" s="109">
        <v>590.014736938331</v>
      </c>
      <c r="BX5" s="109">
        <v>65.557188070129001</v>
      </c>
      <c r="BY5" s="109">
        <v>655.57192500845997</v>
      </c>
      <c r="BZ5" s="109">
        <v>0.136090411628872</v>
      </c>
      <c r="CA5" s="109">
        <v>281.48019182040599</v>
      </c>
      <c r="CB5" s="109">
        <v>6.3645883896588504</v>
      </c>
      <c r="CC5" s="109">
        <v>0</v>
      </c>
      <c r="CD5" s="109">
        <v>1.44360724674878E-2</v>
      </c>
      <c r="CE5" s="109">
        <v>0.21516826917031401</v>
      </c>
      <c r="CF5" s="109">
        <v>0.13696320996456501</v>
      </c>
      <c r="CG5" s="109">
        <v>10.4333304191523</v>
      </c>
      <c r="CH5" s="109">
        <v>0.62861802300522995</v>
      </c>
      <c r="CI5" s="109">
        <v>743.55475538930796</v>
      </c>
      <c r="CJ5" s="109">
        <v>0.57147113995491505</v>
      </c>
      <c r="CK5" s="109">
        <v>16.944117002595899</v>
      </c>
      <c r="CL5" s="109">
        <v>318.88079529533599</v>
      </c>
      <c r="CM5" s="109">
        <v>0.51432389655913602</v>
      </c>
      <c r="CN5" s="109">
        <v>0</v>
      </c>
      <c r="CO5" s="109">
        <v>1.1928574252219699E-3</v>
      </c>
      <c r="CP5" s="109">
        <v>55.264111175780002</v>
      </c>
      <c r="CQ5" s="109">
        <v>5717.3647239579404</v>
      </c>
      <c r="CR5" s="109">
        <v>5714.8733724171998</v>
      </c>
      <c r="CS5" s="109">
        <v>2.49135154074086</v>
      </c>
      <c r="CT5" s="109">
        <v>0.64576205261330399</v>
      </c>
      <c r="CU5" s="109">
        <v>0</v>
      </c>
      <c r="CV5" s="109">
        <v>140.010410247083</v>
      </c>
      <c r="CW5" s="109">
        <v>5.3718287375783298</v>
      </c>
      <c r="CX5" s="109">
        <v>2112.7285784046198</v>
      </c>
      <c r="CY5" s="109">
        <v>8.5720643782690296</v>
      </c>
      <c r="CZ5" s="109">
        <v>10.8579477044924</v>
      </c>
      <c r="DA5" s="109">
        <v>3018.5100281640398</v>
      </c>
      <c r="DB5" s="109">
        <v>91.559361956914202</v>
      </c>
      <c r="DC5" s="109">
        <v>1.94300123855663</v>
      </c>
      <c r="DD5" s="109">
        <v>23.430314956706699</v>
      </c>
      <c r="DE5" s="109">
        <v>0</v>
      </c>
      <c r="DF5" s="109">
        <v>141.22891922595699</v>
      </c>
      <c r="DG5" s="109">
        <v>34.496261135970201</v>
      </c>
      <c r="DH5" s="109">
        <v>0</v>
      </c>
      <c r="DI5" s="109">
        <v>0</v>
      </c>
      <c r="DJ5" s="109">
        <v>119.063452024762</v>
      </c>
      <c r="DK5" s="109">
        <v>53.470145697002401</v>
      </c>
      <c r="DL5" s="109">
        <v>0</v>
      </c>
      <c r="DM5" s="109">
        <v>0</v>
      </c>
      <c r="DN5" s="109">
        <v>6454.5961873267197</v>
      </c>
      <c r="DO5" s="109">
        <v>16.198967105560399</v>
      </c>
      <c r="DP5" s="109">
        <v>42.145850486142798</v>
      </c>
      <c r="DS5" s="45">
        <f t="shared" si="0"/>
        <v>5.1593776727671134E-3</v>
      </c>
      <c r="DT5" s="45">
        <f t="shared" si="1"/>
        <v>7.8245335922791683E-3</v>
      </c>
      <c r="DU5" s="45">
        <f t="shared" si="2"/>
        <v>5.8994872216505401E-3</v>
      </c>
      <c r="DV5" s="45">
        <f t="shared" si="3"/>
        <v>6.1704903460216773E-3</v>
      </c>
      <c r="DW5" s="45">
        <f t="shared" si="4"/>
        <v>6.1732006209322529E-3</v>
      </c>
      <c r="DX5" s="45">
        <f t="shared" si="5"/>
        <v>4.2031122813243347E-3</v>
      </c>
      <c r="DY5" s="45">
        <f t="shared" si="6"/>
        <v>4.3460866149981296E-3</v>
      </c>
      <c r="DZ5" s="45">
        <f t="shared" si="7"/>
        <v>8.9663465395461491E-3</v>
      </c>
      <c r="EA5" s="45">
        <f t="shared" si="8"/>
        <v>1.0204491770804763E-2</v>
      </c>
      <c r="EB5" s="45">
        <f t="shared" si="9"/>
        <v>3.1972157187849528E-3</v>
      </c>
      <c r="EC5" s="45">
        <f t="shared" si="10"/>
        <v>4.986286234285698E-3</v>
      </c>
      <c r="ED5" s="45">
        <f t="shared" si="11"/>
        <v>-7.5978676127626468E-6</v>
      </c>
      <c r="EE5" s="45">
        <f t="shared" si="12"/>
        <v>0</v>
      </c>
      <c r="EF5" s="45">
        <f t="shared" si="13"/>
        <v>7.20837084106899E-3</v>
      </c>
      <c r="EG5" s="45">
        <f t="shared" si="14"/>
        <v>5.3097447945902494E-3</v>
      </c>
      <c r="EH5" s="45">
        <f t="shared" si="15"/>
        <v>0</v>
      </c>
      <c r="EI5" s="45">
        <f t="shared" si="16"/>
        <v>-8.1921815207248976E-6</v>
      </c>
      <c r="EJ5" s="45">
        <f t="shared" si="17"/>
        <v>8.3896674045083903E-3</v>
      </c>
      <c r="EK5" s="45">
        <f t="shared" si="18"/>
        <v>-1.0673132125958785E-5</v>
      </c>
      <c r="EL5" s="45">
        <f t="shared" si="19"/>
        <v>-8.7654313111461595E-6</v>
      </c>
      <c r="EM5" s="45">
        <f t="shared" si="20"/>
        <v>-8.4687669842204139E-6</v>
      </c>
      <c r="EN5" s="45">
        <f t="shared" si="21"/>
        <v>-1.1003676313897636E-5</v>
      </c>
      <c r="EO5" s="45">
        <f t="shared" si="22"/>
        <v>0</v>
      </c>
      <c r="EP5" s="45">
        <f t="shared" si="23"/>
        <v>-1.1805877289609151E-5</v>
      </c>
      <c r="EQ5" s="45">
        <f t="shared" si="24"/>
        <v>-7.4087033451472445E-6</v>
      </c>
      <c r="ER5" s="45">
        <f t="shared" si="25"/>
        <v>-7.9001279762309992E-6</v>
      </c>
      <c r="ES5" s="45">
        <f t="shared" si="26"/>
        <v>-1.0910093060735549E-5</v>
      </c>
      <c r="ET5" s="45">
        <f t="shared" si="27"/>
        <v>3.6158831488938901E-3</v>
      </c>
      <c r="EU5" s="45">
        <f t="shared" si="28"/>
        <v>0</v>
      </c>
    </row>
    <row r="6" spans="1:151" x14ac:dyDescent="0.25">
      <c r="A6" s="20" t="s">
        <v>4</v>
      </c>
      <c r="B6" s="109">
        <v>121473.08231</v>
      </c>
      <c r="C6" s="109">
        <v>817.02652634000003</v>
      </c>
      <c r="D6" s="109">
        <v>1920.1888878</v>
      </c>
      <c r="E6" s="109">
        <v>17146.110381999999</v>
      </c>
      <c r="F6" s="109">
        <v>16532.454455999999</v>
      </c>
      <c r="G6" s="109">
        <v>366.55451603</v>
      </c>
      <c r="H6" s="109">
        <v>19498.994900000002</v>
      </c>
      <c r="I6" s="109">
        <v>2330.6260630000002</v>
      </c>
      <c r="J6" s="109">
        <v>86.682506887000002</v>
      </c>
      <c r="K6" s="109">
        <v>552.43424665999999</v>
      </c>
      <c r="L6" s="109">
        <v>159.95326674</v>
      </c>
      <c r="O6" s="109">
        <v>1602.8125600000001</v>
      </c>
      <c r="P6" s="109">
        <v>2.6157274000000001E-3</v>
      </c>
      <c r="S6" s="109">
        <v>318.44384903999998</v>
      </c>
      <c r="U6" s="109">
        <v>215.04745378999999</v>
      </c>
      <c r="V6" s="109">
        <v>106.29875699</v>
      </c>
      <c r="W6" s="109">
        <v>28.597271416000002</v>
      </c>
      <c r="Y6" s="109">
        <v>0.1150503096</v>
      </c>
      <c r="Z6" s="109">
        <v>1.8596071085999999</v>
      </c>
      <c r="AA6" s="109">
        <v>1.1581695864999999</v>
      </c>
      <c r="AB6" s="109">
        <v>80.261301146999998</v>
      </c>
      <c r="AC6" s="109">
        <v>1.5430708742999999</v>
      </c>
      <c r="AD6" s="109">
        <v>31.168270970999998</v>
      </c>
      <c r="AF6" s="109" t="s">
        <v>4</v>
      </c>
      <c r="AG6" s="109">
        <v>0</v>
      </c>
      <c r="AH6" s="109">
        <v>1071.3535912402299</v>
      </c>
      <c r="AI6" s="109">
        <v>86.679394393050003</v>
      </c>
      <c r="AJ6" s="109">
        <v>2330.54023119882</v>
      </c>
      <c r="AK6" s="109">
        <v>2330.54023119882</v>
      </c>
      <c r="AL6" s="109">
        <v>2997.9478957935298</v>
      </c>
      <c r="AM6" s="109">
        <v>0</v>
      </c>
      <c r="AN6" s="109">
        <v>552.414699772738</v>
      </c>
      <c r="AO6" s="109">
        <v>1.54302034067198</v>
      </c>
      <c r="AP6" s="109">
        <v>159.94741626725099</v>
      </c>
      <c r="AQ6" s="109">
        <v>0</v>
      </c>
      <c r="AR6" s="109">
        <v>0</v>
      </c>
      <c r="AS6" s="109">
        <v>5895.7861923195096</v>
      </c>
      <c r="AT6" s="109">
        <v>0</v>
      </c>
      <c r="AU6" s="109">
        <v>0</v>
      </c>
      <c r="AV6" s="109">
        <v>121468.950853751</v>
      </c>
      <c r="AW6" s="109">
        <v>1601.46251433266</v>
      </c>
      <c r="AX6" s="109">
        <v>612.52011895616295</v>
      </c>
      <c r="AY6" s="109">
        <v>1004.53306953065</v>
      </c>
      <c r="AZ6" s="109">
        <v>31.167259941543101</v>
      </c>
      <c r="BA6" s="109">
        <v>0</v>
      </c>
      <c r="BB6" s="109">
        <v>0</v>
      </c>
      <c r="BC6" s="109">
        <v>1602.75606292676</v>
      </c>
      <c r="BD6" s="109">
        <v>1602.75606292676</v>
      </c>
      <c r="BE6" s="109">
        <v>1.04626017081766E-3</v>
      </c>
      <c r="BF6" s="109">
        <v>1.3078260252860499E-3</v>
      </c>
      <c r="BG6" s="109">
        <v>0</v>
      </c>
      <c r="BH6" s="109">
        <v>389.64510281718998</v>
      </c>
      <c r="BI6" s="109">
        <v>58.670550914870397</v>
      </c>
      <c r="BJ6" s="109">
        <v>4564.9628131813097</v>
      </c>
      <c r="BK6" s="109">
        <v>324.23153874110801</v>
      </c>
      <c r="BL6" s="109">
        <v>0</v>
      </c>
      <c r="BM6" s="109">
        <v>0</v>
      </c>
      <c r="BN6" s="109">
        <v>0</v>
      </c>
      <c r="BO6" s="109">
        <v>0</v>
      </c>
      <c r="BP6" s="109">
        <v>0</v>
      </c>
      <c r="BQ6" s="109">
        <v>318.43297127163402</v>
      </c>
      <c r="BR6" s="109">
        <v>816.99928819925299</v>
      </c>
      <c r="BS6" s="109">
        <v>0</v>
      </c>
      <c r="BT6" s="109">
        <v>0</v>
      </c>
      <c r="BU6" s="109">
        <v>0</v>
      </c>
      <c r="BV6" s="109">
        <v>21185.256105006301</v>
      </c>
      <c r="BW6" s="109">
        <v>1728.11301912467</v>
      </c>
      <c r="BX6" s="109">
        <v>192.012570716597</v>
      </c>
      <c r="BY6" s="109">
        <v>1920.1255898412701</v>
      </c>
      <c r="BZ6" s="109">
        <v>0.36086015580240199</v>
      </c>
      <c r="CA6" s="109">
        <v>746.37876670441301</v>
      </c>
      <c r="CB6" s="109">
        <v>28.5962562747922</v>
      </c>
      <c r="CC6" s="109">
        <v>0</v>
      </c>
      <c r="CD6" s="109">
        <v>0.115046646970941</v>
      </c>
      <c r="CE6" s="109">
        <v>1.8595466974707</v>
      </c>
      <c r="CF6" s="109">
        <v>1.1581274293807799</v>
      </c>
      <c r="CG6" s="109">
        <v>80.258514230656004</v>
      </c>
      <c r="CH6" s="109">
        <v>1.8185092286527</v>
      </c>
      <c r="CI6" s="109">
        <v>1971.6255009624599</v>
      </c>
      <c r="CJ6" s="109">
        <v>1.6531905144219701</v>
      </c>
      <c r="CK6" s="109">
        <v>49.017088183611897</v>
      </c>
      <c r="CL6" s="109">
        <v>922.480119295843</v>
      </c>
      <c r="CM6" s="109">
        <v>1.4878711060754899</v>
      </c>
      <c r="CN6" s="109">
        <v>0</v>
      </c>
      <c r="CO6" s="109">
        <v>2.6156610146882902E-4</v>
      </c>
      <c r="CP6" s="109">
        <v>159.871736325391</v>
      </c>
      <c r="CQ6" s="109">
        <v>17146.009389410301</v>
      </c>
      <c r="CR6" s="109">
        <v>16532.372901318799</v>
      </c>
      <c r="CS6" s="109">
        <v>613.636488091513</v>
      </c>
      <c r="CT6" s="109">
        <v>1.8681052723717799</v>
      </c>
      <c r="CU6" s="109">
        <v>0</v>
      </c>
      <c r="CV6" s="109">
        <v>405.03156505034798</v>
      </c>
      <c r="CW6" s="109">
        <v>15.5399900071407</v>
      </c>
      <c r="CX6" s="109">
        <v>6111.8444134669298</v>
      </c>
      <c r="CY6" s="109">
        <v>24.7978533477669</v>
      </c>
      <c r="CZ6" s="109">
        <v>31.410618276993102</v>
      </c>
      <c r="DA6" s="109">
        <v>8732.1501929226106</v>
      </c>
      <c r="DB6" s="109">
        <v>242.780720332577</v>
      </c>
      <c r="DC6" s="109">
        <v>5.6208473327458002</v>
      </c>
      <c r="DD6" s="109">
        <v>67.780800987924195</v>
      </c>
      <c r="DE6" s="109">
        <v>0</v>
      </c>
      <c r="DF6" s="109">
        <v>366.54250697355002</v>
      </c>
      <c r="DG6" s="109">
        <v>91.471074393837</v>
      </c>
      <c r="DH6" s="109">
        <v>0</v>
      </c>
      <c r="DI6" s="109">
        <v>0</v>
      </c>
      <c r="DJ6" s="109">
        <v>315.71115657685198</v>
      </c>
      <c r="DK6" s="109">
        <v>215.04052580690299</v>
      </c>
      <c r="DL6" s="109">
        <v>0</v>
      </c>
      <c r="DM6" s="109">
        <v>0</v>
      </c>
      <c r="DN6" s="109">
        <v>19498.3140613162</v>
      </c>
      <c r="DO6" s="109">
        <v>106.295343972518</v>
      </c>
      <c r="DP6" s="109">
        <v>111.754849507245</v>
      </c>
      <c r="DS6" s="45">
        <f t="shared" si="0"/>
        <v>-3.4011290159387914E-5</v>
      </c>
      <c r="DT6" s="45">
        <f t="shared" si="1"/>
        <v>-3.3338135138723533E-5</v>
      </c>
      <c r="DU6" s="45">
        <f t="shared" si="2"/>
        <v>-3.2964443827405076E-5</v>
      </c>
      <c r="DV6" s="45">
        <f t="shared" si="3"/>
        <v>-5.8901166181616949E-6</v>
      </c>
      <c r="DW6" s="45">
        <f t="shared" si="4"/>
        <v>-4.9330050427777544E-6</v>
      </c>
      <c r="DX6" s="45">
        <f t="shared" si="5"/>
        <v>-3.2761992895486329E-5</v>
      </c>
      <c r="DY6" s="45">
        <f t="shared" si="6"/>
        <v>-3.4916604024651249E-5</v>
      </c>
      <c r="DZ6" s="45">
        <f t="shared" si="7"/>
        <v>-3.6827787409893146E-5</v>
      </c>
      <c r="EA6" s="45">
        <f t="shared" si="8"/>
        <v>-3.590682897595911E-5</v>
      </c>
      <c r="EB6" s="45">
        <f t="shared" si="9"/>
        <v>-3.538319244355531E-5</v>
      </c>
      <c r="EC6" s="45">
        <f t="shared" si="10"/>
        <v>-3.6576137944886081E-5</v>
      </c>
      <c r="ED6" s="45">
        <f t="shared" si="11"/>
        <v>0</v>
      </c>
      <c r="EE6" s="45">
        <f t="shared" si="12"/>
        <v>0</v>
      </c>
      <c r="EF6" s="45">
        <f t="shared" si="13"/>
        <v>-3.5248708832212095E-5</v>
      </c>
      <c r="EG6" s="45">
        <f t="shared" si="14"/>
        <v>-2.871187091646707E-5</v>
      </c>
      <c r="EH6" s="45">
        <f t="shared" si="15"/>
        <v>0</v>
      </c>
      <c r="EI6" s="45">
        <f t="shared" si="16"/>
        <v>0</v>
      </c>
      <c r="EJ6" s="45">
        <f t="shared" si="17"/>
        <v>-3.4159141081704027E-5</v>
      </c>
      <c r="EK6" s="45">
        <f t="shared" si="18"/>
        <v>0</v>
      </c>
      <c r="EL6" s="45">
        <f t="shared" si="19"/>
        <v>-3.2216066616467603E-5</v>
      </c>
      <c r="EM6" s="45">
        <f t="shared" si="20"/>
        <v>-3.2107783558791652E-5</v>
      </c>
      <c r="EN6" s="45">
        <f t="shared" si="21"/>
        <v>-3.5497834497374335E-5</v>
      </c>
      <c r="EO6" s="45">
        <f t="shared" si="22"/>
        <v>0</v>
      </c>
      <c r="EP6" s="45">
        <f t="shared" si="23"/>
        <v>-3.1835021320106321E-5</v>
      </c>
      <c r="EQ6" s="45">
        <f t="shared" si="24"/>
        <v>-3.248596384715206E-5</v>
      </c>
      <c r="ER6" s="45">
        <f t="shared" si="25"/>
        <v>-3.6399780922717539E-5</v>
      </c>
      <c r="ES6" s="45">
        <f t="shared" si="26"/>
        <v>-3.4723039673737629E-5</v>
      </c>
      <c r="ET6" s="45">
        <f t="shared" si="27"/>
        <v>-3.2748740749061007E-5</v>
      </c>
      <c r="EU6" s="45">
        <f t="shared" si="28"/>
        <v>-3.2437778080091657E-5</v>
      </c>
    </row>
    <row r="7" spans="1:151" x14ac:dyDescent="0.25">
      <c r="A7" s="20" t="s">
        <v>5</v>
      </c>
      <c r="B7" s="109">
        <v>35059.836903000003</v>
      </c>
      <c r="C7" s="109">
        <v>266.13611878</v>
      </c>
      <c r="D7" s="109">
        <v>658.96461294000005</v>
      </c>
      <c r="E7" s="109">
        <v>5096.6940770000001</v>
      </c>
      <c r="F7" s="109">
        <v>5080.9547935999999</v>
      </c>
      <c r="G7" s="109">
        <v>129.50318175000001</v>
      </c>
      <c r="H7" s="109">
        <v>5579.1213869000003</v>
      </c>
      <c r="I7" s="109">
        <v>135.22619534</v>
      </c>
      <c r="J7" s="109">
        <v>13.476361991999999</v>
      </c>
      <c r="K7" s="109">
        <v>264.63132872</v>
      </c>
      <c r="L7" s="109">
        <v>31.306999705999999</v>
      </c>
      <c r="M7" s="109">
        <v>1.2772399E-3</v>
      </c>
      <c r="O7" s="109">
        <v>267.23112556000001</v>
      </c>
      <c r="P7" s="109">
        <v>9.3774784E-3</v>
      </c>
      <c r="R7" s="109">
        <v>9.4484834000000007E-3</v>
      </c>
      <c r="S7" s="109">
        <v>44.338976781</v>
      </c>
      <c r="T7" s="109">
        <v>1.0314644000000001E-3</v>
      </c>
      <c r="U7" s="109">
        <v>33.178337308000003</v>
      </c>
      <c r="V7" s="109">
        <v>10.051489740999999</v>
      </c>
      <c r="W7" s="109">
        <v>4.3180159830999996</v>
      </c>
      <c r="Y7" s="109">
        <v>1.8214202799999999E-2</v>
      </c>
      <c r="Z7" s="109">
        <v>0.1797949864</v>
      </c>
      <c r="AA7" s="109">
        <v>0.12471158810000001</v>
      </c>
      <c r="AB7" s="109">
        <v>6.7773658249000004</v>
      </c>
      <c r="AC7" s="109">
        <v>0.45678658560000002</v>
      </c>
      <c r="AF7" s="109" t="s">
        <v>5</v>
      </c>
      <c r="AG7" s="109">
        <v>0</v>
      </c>
      <c r="AH7" s="109">
        <v>356.15288633043298</v>
      </c>
      <c r="AI7" s="109">
        <v>13.622728796584701</v>
      </c>
      <c r="AJ7" s="109">
        <v>136.494671643966</v>
      </c>
      <c r="AK7" s="109">
        <v>136.494671643966</v>
      </c>
      <c r="AL7" s="109">
        <v>996.61508884128204</v>
      </c>
      <c r="AM7" s="109">
        <v>0</v>
      </c>
      <c r="AN7" s="109">
        <v>265.391769328468</v>
      </c>
      <c r="AO7" s="109">
        <v>0.45786148029992901</v>
      </c>
      <c r="AP7" s="109">
        <v>31.4880377709814</v>
      </c>
      <c r="AQ7" s="109">
        <v>3.06418228501132E-4</v>
      </c>
      <c r="AR7" s="109">
        <v>9.7032239580791099E-4</v>
      </c>
      <c r="AS7" s="109">
        <v>1959.9505817043701</v>
      </c>
      <c r="AT7" s="109">
        <v>0</v>
      </c>
      <c r="AU7" s="109">
        <v>0</v>
      </c>
      <c r="AV7" s="109">
        <v>35232.051477630899</v>
      </c>
      <c r="AW7" s="109">
        <v>532.37805262969198</v>
      </c>
      <c r="AX7" s="109">
        <v>203.62157869494899</v>
      </c>
      <c r="AY7" s="109">
        <v>333.93934174495303</v>
      </c>
      <c r="AZ7" s="109">
        <v>0</v>
      </c>
      <c r="BA7" s="109">
        <v>0</v>
      </c>
      <c r="BB7" s="109">
        <v>0</v>
      </c>
      <c r="BC7" s="109">
        <v>269.333935727599</v>
      </c>
      <c r="BD7" s="109">
        <v>269.333935727599</v>
      </c>
      <c r="BE7" s="109">
        <v>3.7706174734172299E-3</v>
      </c>
      <c r="BF7" s="109">
        <v>4.7132743197245402E-3</v>
      </c>
      <c r="BG7" s="109">
        <v>0</v>
      </c>
      <c r="BH7" s="109">
        <v>129.530625717032</v>
      </c>
      <c r="BI7" s="109">
        <v>19.503991428764799</v>
      </c>
      <c r="BJ7" s="109">
        <v>1517.54175126824</v>
      </c>
      <c r="BK7" s="109">
        <v>107.785066797928</v>
      </c>
      <c r="BL7" s="109">
        <v>0</v>
      </c>
      <c r="BM7" s="109">
        <v>0</v>
      </c>
      <c r="BN7" s="109">
        <v>3.11677743664412E-3</v>
      </c>
      <c r="BO7" s="109">
        <v>6.3280020728175498E-3</v>
      </c>
      <c r="BP7" s="109">
        <v>0</v>
      </c>
      <c r="BQ7" s="109">
        <v>44.648944916130098</v>
      </c>
      <c r="BR7" s="109">
        <v>268.2589274522</v>
      </c>
      <c r="BS7" s="109">
        <v>0</v>
      </c>
      <c r="BT7" s="109">
        <v>4.2273480568660101E-4</v>
      </c>
      <c r="BU7" s="109">
        <v>6.0832691487557598E-4</v>
      </c>
      <c r="BV7" s="109">
        <v>6161.4943606226898</v>
      </c>
      <c r="BW7" s="109">
        <v>595.73070517071699</v>
      </c>
      <c r="BX7" s="109">
        <v>66.192308432117002</v>
      </c>
      <c r="BY7" s="109">
        <v>661.923013602835</v>
      </c>
      <c r="BZ7" s="109">
        <v>0.119961642301443</v>
      </c>
      <c r="CA7" s="109">
        <v>248.120495467057</v>
      </c>
      <c r="CB7" s="109">
        <v>4.3163172070484004</v>
      </c>
      <c r="CC7" s="109">
        <v>0</v>
      </c>
      <c r="CD7" s="109">
        <v>1.82071928037865E-2</v>
      </c>
      <c r="CE7" s="109">
        <v>0.17972515786967799</v>
      </c>
      <c r="CF7" s="109">
        <v>0.124662870158447</v>
      </c>
      <c r="CG7" s="109">
        <v>6.7746940606704298</v>
      </c>
      <c r="CH7" s="109">
        <v>0.56193184962804699</v>
      </c>
      <c r="CI7" s="109">
        <v>655.43219701956798</v>
      </c>
      <c r="CJ7" s="109">
        <v>0.51084707199937096</v>
      </c>
      <c r="CK7" s="109">
        <v>15.1466179242113</v>
      </c>
      <c r="CL7" s="109">
        <v>285.05269897693398</v>
      </c>
      <c r="CM7" s="109">
        <v>0.45976252779564197</v>
      </c>
      <c r="CN7" s="109">
        <v>0</v>
      </c>
      <c r="CO7" s="109">
        <v>9.4265107120888197E-4</v>
      </c>
      <c r="CP7" s="109">
        <v>49.401471093761401</v>
      </c>
      <c r="CQ7" s="109">
        <v>5124.3503602802102</v>
      </c>
      <c r="CR7" s="109">
        <v>5108.61709571351</v>
      </c>
      <c r="CS7" s="109">
        <v>15.733264566702401</v>
      </c>
      <c r="CT7" s="109">
        <v>0.57725707325819897</v>
      </c>
      <c r="CU7" s="109">
        <v>0</v>
      </c>
      <c r="CV7" s="109">
        <v>125.15753850836199</v>
      </c>
      <c r="CW7" s="109">
        <v>4.801963647919</v>
      </c>
      <c r="CX7" s="109">
        <v>1888.60159233126</v>
      </c>
      <c r="CY7" s="109">
        <v>7.66270903153017</v>
      </c>
      <c r="CZ7" s="109">
        <v>9.7060992815166607</v>
      </c>
      <c r="DA7" s="109">
        <v>2698.2949913368202</v>
      </c>
      <c r="DB7" s="109">
        <v>80.708179742970799</v>
      </c>
      <c r="DC7" s="109">
        <v>1.7368798000924199</v>
      </c>
      <c r="DD7" s="109">
        <v>20.944735258407398</v>
      </c>
      <c r="DE7" s="109">
        <v>0</v>
      </c>
      <c r="DF7" s="109">
        <v>129.95953758162599</v>
      </c>
      <c r="DG7" s="109">
        <v>30.407922532417601</v>
      </c>
      <c r="DH7" s="109">
        <v>0</v>
      </c>
      <c r="DI7" s="109">
        <v>0</v>
      </c>
      <c r="DJ7" s="109">
        <v>104.952610223517</v>
      </c>
      <c r="DK7" s="109">
        <v>33.165344055233398</v>
      </c>
      <c r="DL7" s="109">
        <v>0</v>
      </c>
      <c r="DM7" s="109">
        <v>0</v>
      </c>
      <c r="DN7" s="109">
        <v>5600.6854541836501</v>
      </c>
      <c r="DO7" s="109">
        <v>10.047556983154299</v>
      </c>
      <c r="DP7" s="109">
        <v>37.150918603308</v>
      </c>
      <c r="DS7" s="45">
        <f t="shared" si="0"/>
        <v>4.9120187041189582E-3</v>
      </c>
      <c r="DT7" s="45">
        <f t="shared" si="1"/>
        <v>7.9764020078567487E-3</v>
      </c>
      <c r="DU7" s="45">
        <f t="shared" si="2"/>
        <v>4.4894681819649014E-3</v>
      </c>
      <c r="DV7" s="45">
        <f t="shared" si="3"/>
        <v>5.4263180921561354E-3</v>
      </c>
      <c r="DW7" s="45">
        <f t="shared" si="4"/>
        <v>5.444311795167656E-3</v>
      </c>
      <c r="DX7" s="45">
        <f t="shared" si="5"/>
        <v>3.5238966754265427E-3</v>
      </c>
      <c r="DY7" s="45">
        <f t="shared" si="6"/>
        <v>3.8651367819820359E-3</v>
      </c>
      <c r="DZ7" s="45">
        <f t="shared" si="7"/>
        <v>9.3804037063725688E-3</v>
      </c>
      <c r="EA7" s="45">
        <f t="shared" si="8"/>
        <v>1.0861002744775597E-2</v>
      </c>
      <c r="EB7" s="45">
        <f t="shared" si="9"/>
        <v>2.873584968741951E-3</v>
      </c>
      <c r="EC7" s="45">
        <f t="shared" si="10"/>
        <v>5.7826705427382339E-3</v>
      </c>
      <c r="ED7" s="45">
        <f t="shared" si="11"/>
        <v>-3.9090204663742867E-4</v>
      </c>
      <c r="EE7" s="45">
        <f t="shared" si="12"/>
        <v>0</v>
      </c>
      <c r="EF7" s="45">
        <f t="shared" si="13"/>
        <v>7.8688819021078289E-3</v>
      </c>
      <c r="EG7" s="45">
        <f t="shared" si="14"/>
        <v>5.2321596763850063E-3</v>
      </c>
      <c r="EH7" s="45">
        <f t="shared" si="15"/>
        <v>0</v>
      </c>
      <c r="EI7" s="45">
        <f t="shared" si="16"/>
        <v>-3.9200900097165978E-4</v>
      </c>
      <c r="EJ7" s="45">
        <f t="shared" si="17"/>
        <v>6.9908725377470886E-3</v>
      </c>
      <c r="EK7" s="45">
        <f t="shared" si="18"/>
        <v>-3.9039586613275447E-4</v>
      </c>
      <c r="EL7" s="45">
        <f t="shared" si="19"/>
        <v>-3.9161856261774541E-4</v>
      </c>
      <c r="EM7" s="45">
        <f t="shared" si="20"/>
        <v>-3.9126119083205031E-4</v>
      </c>
      <c r="EN7" s="45">
        <f t="shared" si="21"/>
        <v>-3.9341587855346315E-4</v>
      </c>
      <c r="EO7" s="45">
        <f t="shared" si="22"/>
        <v>0</v>
      </c>
      <c r="EP7" s="45">
        <f t="shared" si="23"/>
        <v>-3.8486428917434561E-4</v>
      </c>
      <c r="EQ7" s="45">
        <f t="shared" si="24"/>
        <v>-3.8837862901611219E-4</v>
      </c>
      <c r="ER7" s="45">
        <f t="shared" si="25"/>
        <v>-3.9064486544699775E-4</v>
      </c>
      <c r="ES7" s="45">
        <f t="shared" si="26"/>
        <v>-3.9421868298071799E-4</v>
      </c>
      <c r="ET7" s="45">
        <f t="shared" si="27"/>
        <v>2.3531660819616604E-3</v>
      </c>
      <c r="EU7" s="45">
        <f t="shared" si="28"/>
        <v>0</v>
      </c>
    </row>
    <row r="8" spans="1:151" x14ac:dyDescent="0.25">
      <c r="A8" s="20" t="s">
        <v>6</v>
      </c>
      <c r="B8" s="109">
        <v>25378.410667</v>
      </c>
      <c r="C8" s="109">
        <v>191.6138618</v>
      </c>
      <c r="D8" s="109">
        <v>456.28260809</v>
      </c>
      <c r="E8" s="109">
        <v>3419.8422077</v>
      </c>
      <c r="F8" s="109">
        <v>3412.2128437000001</v>
      </c>
      <c r="G8" s="109">
        <v>91.804565523999997</v>
      </c>
      <c r="H8" s="109">
        <v>3616.9982552000001</v>
      </c>
      <c r="I8" s="109">
        <v>102.66851058</v>
      </c>
      <c r="J8" s="109">
        <v>9.5684618210999997</v>
      </c>
      <c r="K8" s="109">
        <v>189.68391600999999</v>
      </c>
      <c r="L8" s="109">
        <v>23.773861744000001</v>
      </c>
      <c r="M8" s="109">
        <v>1.0457630999999999E-3</v>
      </c>
      <c r="O8" s="109">
        <v>216.45510819</v>
      </c>
      <c r="P8" s="109">
        <v>7.4944054999999997E-3</v>
      </c>
      <c r="R8" s="109">
        <v>7.5846561E-3</v>
      </c>
      <c r="S8" s="109">
        <v>30.220012014999998</v>
      </c>
      <c r="T8" s="109">
        <v>9.2318279999999999E-4</v>
      </c>
      <c r="U8" s="109">
        <v>23.80101015</v>
      </c>
      <c r="V8" s="109">
        <v>7.6076323500000003</v>
      </c>
      <c r="W8" s="109">
        <v>3.6050537653000001</v>
      </c>
      <c r="Y8" s="109">
        <v>1.22954346E-2</v>
      </c>
      <c r="Z8" s="109">
        <v>0.1431798114</v>
      </c>
      <c r="AA8" s="109">
        <v>9.5696386699999997E-2</v>
      </c>
      <c r="AB8" s="109">
        <v>4.5195442025999997</v>
      </c>
      <c r="AC8" s="109">
        <v>0.31574498849999999</v>
      </c>
      <c r="AF8" s="109" t="s">
        <v>6</v>
      </c>
      <c r="AG8" s="109">
        <v>0</v>
      </c>
      <c r="AH8" s="109">
        <v>225.33066164840099</v>
      </c>
      <c r="AI8" s="109">
        <v>9.6766238592550309</v>
      </c>
      <c r="AJ8" s="109">
        <v>103.600160087715</v>
      </c>
      <c r="AK8" s="109">
        <v>103.600160087715</v>
      </c>
      <c r="AL8" s="109">
        <v>630.53850986127304</v>
      </c>
      <c r="AM8" s="109">
        <v>0</v>
      </c>
      <c r="AN8" s="109">
        <v>190.22532879903599</v>
      </c>
      <c r="AO8" s="109">
        <v>0.31650322012211402</v>
      </c>
      <c r="AP8" s="109">
        <v>23.904979197071398</v>
      </c>
      <c r="AQ8" s="109">
        <v>2.5083787199964698E-4</v>
      </c>
      <c r="AR8" s="109">
        <v>7.9432121794341805E-4</v>
      </c>
      <c r="AS8" s="109">
        <v>1240.02163829185</v>
      </c>
      <c r="AT8" s="109">
        <v>0</v>
      </c>
      <c r="AU8" s="109">
        <v>0</v>
      </c>
      <c r="AV8" s="109">
        <v>25503.532839718398</v>
      </c>
      <c r="AW8" s="109">
        <v>336.824863637031</v>
      </c>
      <c r="AX8" s="109">
        <v>128.82733341211599</v>
      </c>
      <c r="AY8" s="109">
        <v>211.276762289852</v>
      </c>
      <c r="AZ8" s="109">
        <v>0</v>
      </c>
      <c r="BA8" s="109">
        <v>0</v>
      </c>
      <c r="BB8" s="109">
        <v>0</v>
      </c>
      <c r="BC8" s="109">
        <v>217.98489018301601</v>
      </c>
      <c r="BD8" s="109">
        <v>217.98489018301601</v>
      </c>
      <c r="BE8" s="109">
        <v>3.0118609560971501E-3</v>
      </c>
      <c r="BF8" s="109">
        <v>3.7647927242072999E-3</v>
      </c>
      <c r="BG8" s="109">
        <v>0</v>
      </c>
      <c r="BH8" s="109">
        <v>81.951532324090394</v>
      </c>
      <c r="BI8" s="109">
        <v>12.339784716240899</v>
      </c>
      <c r="BJ8" s="109">
        <v>960.11786719585905</v>
      </c>
      <c r="BK8" s="109">
        <v>68.193455282704093</v>
      </c>
      <c r="BL8" s="109">
        <v>0</v>
      </c>
      <c r="BM8" s="109">
        <v>0</v>
      </c>
      <c r="BN8" s="109">
        <v>2.5014918816999802E-3</v>
      </c>
      <c r="BO8" s="109">
        <v>5.0787875031002398E-3</v>
      </c>
      <c r="BP8" s="109">
        <v>0</v>
      </c>
      <c r="BQ8" s="109">
        <v>30.447878157191699</v>
      </c>
      <c r="BR8" s="109">
        <v>193.17401936760399</v>
      </c>
      <c r="BS8" s="109">
        <v>0</v>
      </c>
      <c r="BT8" s="109">
        <v>3.782850629144E-4</v>
      </c>
      <c r="BU8" s="109">
        <v>5.4436411602925498E-4</v>
      </c>
      <c r="BV8" s="109">
        <v>3987.6354342278501</v>
      </c>
      <c r="BW8" s="109">
        <v>412.58700246586898</v>
      </c>
      <c r="BX8" s="109">
        <v>45.843010032132298</v>
      </c>
      <c r="BY8" s="109">
        <v>458.43001249800199</v>
      </c>
      <c r="BZ8" s="109">
        <v>7.5897310473277205E-2</v>
      </c>
      <c r="CA8" s="109">
        <v>156.98088260961001</v>
      </c>
      <c r="CB8" s="109">
        <v>3.6029679990458501</v>
      </c>
      <c r="CC8" s="109">
        <v>0</v>
      </c>
      <c r="CD8" s="109">
        <v>1.2288409089921E-2</v>
      </c>
      <c r="CE8" s="109">
        <v>0.14309674335620601</v>
      </c>
      <c r="CF8" s="109">
        <v>9.5641340332796407E-2</v>
      </c>
      <c r="CG8" s="109">
        <v>4.5169199938317304</v>
      </c>
      <c r="CH8" s="109">
        <v>0.37756735373710898</v>
      </c>
      <c r="CI8" s="109">
        <v>414.67891482068097</v>
      </c>
      <c r="CJ8" s="109">
        <v>0.34324309275395798</v>
      </c>
      <c r="CK8" s="109">
        <v>10.1771496772984</v>
      </c>
      <c r="CL8" s="109">
        <v>191.52946587520699</v>
      </c>
      <c r="CM8" s="109">
        <v>0.30891861163930101</v>
      </c>
      <c r="CN8" s="109">
        <v>0</v>
      </c>
      <c r="CO8" s="109">
        <v>7.5296342862811796E-4</v>
      </c>
      <c r="CP8" s="109">
        <v>33.193292128948301</v>
      </c>
      <c r="CQ8" s="109">
        <v>3440.1507479443499</v>
      </c>
      <c r="CR8" s="109">
        <v>3432.5257790412102</v>
      </c>
      <c r="CS8" s="109">
        <v>7.6249689031454402</v>
      </c>
      <c r="CT8" s="109">
        <v>0.38786425800691099</v>
      </c>
      <c r="CU8" s="109">
        <v>0</v>
      </c>
      <c r="CV8" s="109">
        <v>84.094489437104897</v>
      </c>
      <c r="CW8" s="109">
        <v>3.2264804213032598</v>
      </c>
      <c r="CX8" s="109">
        <v>1268.9687935757299</v>
      </c>
      <c r="CY8" s="109">
        <v>5.1486419087617099</v>
      </c>
      <c r="CZ8" s="109">
        <v>6.5216135077189197</v>
      </c>
      <c r="DA8" s="109">
        <v>1813.00827747372</v>
      </c>
      <c r="DB8" s="109">
        <v>51.062449338029097</v>
      </c>
      <c r="DC8" s="109">
        <v>1.1670261699653299</v>
      </c>
      <c r="DD8" s="109">
        <v>14.0729555493091</v>
      </c>
      <c r="DE8" s="109">
        <v>0</v>
      </c>
      <c r="DF8" s="109">
        <v>92.134038089254204</v>
      </c>
      <c r="DG8" s="109">
        <v>19.238493463368101</v>
      </c>
      <c r="DH8" s="109">
        <v>0</v>
      </c>
      <c r="DI8" s="109">
        <v>0</v>
      </c>
      <c r="DJ8" s="109">
        <v>66.401432097536897</v>
      </c>
      <c r="DK8" s="109">
        <v>23.787278849099</v>
      </c>
      <c r="DL8" s="109">
        <v>0</v>
      </c>
      <c r="DM8" s="109">
        <v>0</v>
      </c>
      <c r="DN8" s="109">
        <v>3632.7840180337998</v>
      </c>
      <c r="DO8" s="109">
        <v>7.6032417463579103</v>
      </c>
      <c r="DP8" s="109">
        <v>23.504645922601199</v>
      </c>
      <c r="DS8" s="45">
        <f t="shared" si="0"/>
        <v>4.9302603839213996E-3</v>
      </c>
      <c r="DT8" s="45">
        <f t="shared" si="1"/>
        <v>8.1421957312902207E-3</v>
      </c>
      <c r="DU8" s="45">
        <f t="shared" si="2"/>
        <v>4.7063034398594087E-3</v>
      </c>
      <c r="DV8" s="45">
        <f t="shared" si="3"/>
        <v>5.9384436505941201E-3</v>
      </c>
      <c r="DW8" s="45">
        <f t="shared" si="4"/>
        <v>5.9530094609174244E-3</v>
      </c>
      <c r="DX8" s="45">
        <f t="shared" si="5"/>
        <v>3.5888472798019468E-3</v>
      </c>
      <c r="DY8" s="45">
        <f t="shared" si="6"/>
        <v>4.3643269142043979E-3</v>
      </c>
      <c r="DZ8" s="45">
        <f t="shared" si="7"/>
        <v>9.0743452150213681E-3</v>
      </c>
      <c r="EA8" s="45">
        <f t="shared" si="8"/>
        <v>1.130401523017174E-2</v>
      </c>
      <c r="EB8" s="45">
        <f t="shared" si="9"/>
        <v>2.8542893906063137E-3</v>
      </c>
      <c r="EC8" s="45">
        <f t="shared" si="10"/>
        <v>5.515193723396164E-3</v>
      </c>
      <c r="ED8" s="45">
        <f t="shared" si="11"/>
        <v>-5.7757828415905548E-4</v>
      </c>
      <c r="EE8" s="45">
        <f t="shared" si="12"/>
        <v>0</v>
      </c>
      <c r="EF8" s="45">
        <f t="shared" si="13"/>
        <v>7.0674330848925467E-3</v>
      </c>
      <c r="EG8" s="45">
        <f t="shared" si="14"/>
        <v>4.6983858736451747E-3</v>
      </c>
      <c r="EH8" s="45">
        <f t="shared" si="15"/>
        <v>0</v>
      </c>
      <c r="EI8" s="45">
        <f t="shared" si="16"/>
        <v>-5.7704860208229974E-4</v>
      </c>
      <c r="EJ8" s="45">
        <f t="shared" si="17"/>
        <v>7.5402399601494918E-3</v>
      </c>
      <c r="EK8" s="45">
        <f t="shared" si="18"/>
        <v>-5.7802317844847073E-4</v>
      </c>
      <c r="EL8" s="45">
        <f t="shared" si="19"/>
        <v>-5.7692092959340439E-4</v>
      </c>
      <c r="EM8" s="45">
        <f t="shared" si="20"/>
        <v>-5.771314175151991E-4</v>
      </c>
      <c r="EN8" s="45">
        <f t="shared" si="21"/>
        <v>-5.7856730854510656E-4</v>
      </c>
      <c r="EO8" s="45">
        <f t="shared" si="22"/>
        <v>0</v>
      </c>
      <c r="EP8" s="45">
        <f t="shared" si="23"/>
        <v>-5.7139176511911594E-4</v>
      </c>
      <c r="EQ8" s="45">
        <f t="shared" si="24"/>
        <v>-5.801658975644377E-4</v>
      </c>
      <c r="ER8" s="45">
        <f t="shared" si="25"/>
        <v>-5.7521886773171152E-4</v>
      </c>
      <c r="ES8" s="45">
        <f t="shared" si="26"/>
        <v>-5.8063571250385065E-4</v>
      </c>
      <c r="ET8" s="45">
        <f t="shared" si="27"/>
        <v>2.4014050886955727E-3</v>
      </c>
      <c r="EU8" s="45">
        <f t="shared" si="28"/>
        <v>0</v>
      </c>
    </row>
    <row r="9" spans="1:151" x14ac:dyDescent="0.25">
      <c r="A9" s="20" t="s">
        <v>7</v>
      </c>
      <c r="B9" s="109">
        <v>5499.5836181000004</v>
      </c>
      <c r="C9" s="109">
        <v>45.186213180999999</v>
      </c>
      <c r="D9" s="109">
        <v>87.186114119999999</v>
      </c>
      <c r="E9" s="109">
        <v>743.51273246999995</v>
      </c>
      <c r="F9" s="109">
        <v>743.10807947000001</v>
      </c>
      <c r="G9" s="109">
        <v>18.092947064000001</v>
      </c>
      <c r="H9" s="109">
        <v>822.16279145999999</v>
      </c>
      <c r="I9" s="109">
        <v>23.705364712000002</v>
      </c>
      <c r="J9" s="109">
        <v>2.4274927504999999</v>
      </c>
      <c r="K9" s="109">
        <v>39.850713141</v>
      </c>
      <c r="L9" s="109">
        <v>5.9346389790999998</v>
      </c>
      <c r="M9" s="109">
        <v>2.4638230000000001E-4</v>
      </c>
      <c r="O9" s="109">
        <v>48.325013829</v>
      </c>
      <c r="P9" s="109">
        <v>1.5457995E-3</v>
      </c>
      <c r="R9" s="109">
        <v>1.8226326E-3</v>
      </c>
      <c r="S9" s="109">
        <v>6.4662001160000004</v>
      </c>
      <c r="T9" s="109">
        <v>1.9897170000000001E-4</v>
      </c>
      <c r="U9" s="109">
        <v>6.4001722000000001</v>
      </c>
      <c r="V9" s="109">
        <v>1.93895375</v>
      </c>
      <c r="W9" s="109">
        <v>0.76461846870000005</v>
      </c>
      <c r="Y9" s="109">
        <v>1.7973713E-3</v>
      </c>
      <c r="Z9" s="109">
        <v>2.6101900099999999E-2</v>
      </c>
      <c r="AA9" s="109">
        <v>1.6723408200000001E-2</v>
      </c>
      <c r="AB9" s="109">
        <v>1.2511312068</v>
      </c>
      <c r="AC9" s="109">
        <v>5.5334489899999999E-2</v>
      </c>
      <c r="AF9" s="109" t="s">
        <v>7</v>
      </c>
      <c r="AG9" s="109">
        <v>0</v>
      </c>
      <c r="AH9" s="109">
        <v>51.578012345510601</v>
      </c>
      <c r="AI9" s="109">
        <v>2.4584733693530798</v>
      </c>
      <c r="AJ9" s="109">
        <v>23.973521990771001</v>
      </c>
      <c r="AK9" s="109">
        <v>23.973521990771001</v>
      </c>
      <c r="AL9" s="109">
        <v>144.329765144926</v>
      </c>
      <c r="AM9" s="109">
        <v>0</v>
      </c>
      <c r="AN9" s="109">
        <v>40.009157831231803</v>
      </c>
      <c r="AO9" s="109">
        <v>5.5565924906165701E-2</v>
      </c>
      <c r="AP9" s="109">
        <v>5.9722454256812503</v>
      </c>
      <c r="AQ9" s="109">
        <v>5.9092573620595497E-5</v>
      </c>
      <c r="AR9" s="109">
        <v>1.8712535701097301E-4</v>
      </c>
      <c r="AS9" s="109">
        <v>283.84008724593099</v>
      </c>
      <c r="AT9" s="109">
        <v>0</v>
      </c>
      <c r="AU9" s="109">
        <v>0</v>
      </c>
      <c r="AV9" s="109">
        <v>5535.8006236875599</v>
      </c>
      <c r="AW9" s="109">
        <v>77.098967942260899</v>
      </c>
      <c r="AX9" s="109">
        <v>29.488498413306999</v>
      </c>
      <c r="AY9" s="109">
        <v>48.3611040250996</v>
      </c>
      <c r="AZ9" s="109">
        <v>0</v>
      </c>
      <c r="BA9" s="109">
        <v>0</v>
      </c>
      <c r="BB9" s="109">
        <v>0</v>
      </c>
      <c r="BC9" s="109">
        <v>48.767295108528003</v>
      </c>
      <c r="BD9" s="109">
        <v>48.767295108528003</v>
      </c>
      <c r="BE9" s="109">
        <v>6.2243542331387697E-4</v>
      </c>
      <c r="BF9" s="109">
        <v>7.7804557817865003E-4</v>
      </c>
      <c r="BG9" s="109">
        <v>0</v>
      </c>
      <c r="BH9" s="109">
        <v>18.758639645728199</v>
      </c>
      <c r="BI9" s="109">
        <v>2.8245682942495698</v>
      </c>
      <c r="BJ9" s="109">
        <v>219.770215424485</v>
      </c>
      <c r="BK9" s="109">
        <v>15.6094387234356</v>
      </c>
      <c r="BL9" s="109">
        <v>0</v>
      </c>
      <c r="BM9" s="109">
        <v>0</v>
      </c>
      <c r="BN9" s="109">
        <v>6.0106817683272897E-4</v>
      </c>
      <c r="BO9" s="109">
        <v>1.2203500939720099E-3</v>
      </c>
      <c r="BP9" s="109">
        <v>0</v>
      </c>
      <c r="BQ9" s="109">
        <v>6.5322053328404897</v>
      </c>
      <c r="BR9" s="109">
        <v>45.634542072454899</v>
      </c>
      <c r="BS9" s="109">
        <v>0</v>
      </c>
      <c r="BT9" s="109">
        <v>8.1524671373534594E-5</v>
      </c>
      <c r="BU9" s="109">
        <v>1.17314026356255E-4</v>
      </c>
      <c r="BV9" s="109">
        <v>907.92655169563</v>
      </c>
      <c r="BW9" s="109">
        <v>79.036739231799501</v>
      </c>
      <c r="BX9" s="109">
        <v>8.7818564885883106</v>
      </c>
      <c r="BY9" s="109">
        <v>87.818595720387805</v>
      </c>
      <c r="BZ9" s="109">
        <v>1.7372848295716899E-2</v>
      </c>
      <c r="CA9" s="109">
        <v>35.932797467991598</v>
      </c>
      <c r="CB9" s="109">
        <v>0.76410718326008398</v>
      </c>
      <c r="CC9" s="109">
        <v>0</v>
      </c>
      <c r="CD9" s="109">
        <v>1.7961573235889001E-3</v>
      </c>
      <c r="CE9" s="109">
        <v>2.6084500224320201E-2</v>
      </c>
      <c r="CF9" s="109">
        <v>1.6712326616815699E-2</v>
      </c>
      <c r="CG9" s="109">
        <v>1.25029414470968</v>
      </c>
      <c r="CH9" s="109">
        <v>8.23831502945927E-2</v>
      </c>
      <c r="CI9" s="109">
        <v>94.919608683344606</v>
      </c>
      <c r="CJ9" s="109">
        <v>7.4893821436641805E-2</v>
      </c>
      <c r="CK9" s="109">
        <v>2.2206024019356501</v>
      </c>
      <c r="CL9" s="109">
        <v>41.7907577836935</v>
      </c>
      <c r="CM9" s="109">
        <v>6.7404438675683506E-2</v>
      </c>
      <c r="CN9" s="109">
        <v>0</v>
      </c>
      <c r="CO9" s="109">
        <v>1.5560873801925701E-4</v>
      </c>
      <c r="CP9" s="109">
        <v>7.2426113637240501</v>
      </c>
      <c r="CQ9" s="109">
        <v>749.36447635267302</v>
      </c>
      <c r="CR9" s="109">
        <v>748.96008783401305</v>
      </c>
      <c r="CS9" s="109">
        <v>0.40438851865936898</v>
      </c>
      <c r="CT9" s="109">
        <v>8.4630007550830305E-2</v>
      </c>
      <c r="CU9" s="109">
        <v>0</v>
      </c>
      <c r="CV9" s="109">
        <v>18.348997723727699</v>
      </c>
      <c r="CW9" s="109">
        <v>0.70400196542050497</v>
      </c>
      <c r="CX9" s="109">
        <v>276.88265083748001</v>
      </c>
      <c r="CY9" s="109">
        <v>1.12340872920076</v>
      </c>
      <c r="CZ9" s="109">
        <v>1.4229849038509199</v>
      </c>
      <c r="DA9" s="109">
        <v>395.58947381184601</v>
      </c>
      <c r="DB9" s="109">
        <v>11.6881683392913</v>
      </c>
      <c r="DC9" s="109">
        <v>0.25463913314263298</v>
      </c>
      <c r="DD9" s="109">
        <v>3.0706477620330999</v>
      </c>
      <c r="DE9" s="109">
        <v>0</v>
      </c>
      <c r="DF9" s="109">
        <v>18.189322548322501</v>
      </c>
      <c r="DG9" s="109">
        <v>4.4036786781212598</v>
      </c>
      <c r="DH9" s="109">
        <v>0</v>
      </c>
      <c r="DI9" s="109">
        <v>0</v>
      </c>
      <c r="DJ9" s="109">
        <v>15.1992288441078</v>
      </c>
      <c r="DK9" s="109">
        <v>6.3959062862068503</v>
      </c>
      <c r="DL9" s="109">
        <v>0</v>
      </c>
      <c r="DM9" s="109">
        <v>0</v>
      </c>
      <c r="DN9" s="109">
        <v>826.70146188484102</v>
      </c>
      <c r="DO9" s="109">
        <v>1.93765936502863</v>
      </c>
      <c r="DP9" s="109">
        <v>5.3801978596466</v>
      </c>
      <c r="DS9" s="45">
        <f t="shared" si="0"/>
        <v>6.5854086604599611E-3</v>
      </c>
      <c r="DT9" s="45">
        <f t="shared" si="1"/>
        <v>9.9218071153484855E-3</v>
      </c>
      <c r="DU9" s="45">
        <f t="shared" si="2"/>
        <v>7.2543845630885602E-3</v>
      </c>
      <c r="DV9" s="45">
        <f t="shared" si="3"/>
        <v>7.870401712198237E-3</v>
      </c>
      <c r="DW9" s="45">
        <f t="shared" si="4"/>
        <v>7.8750433829044338E-3</v>
      </c>
      <c r="DX9" s="45">
        <f t="shared" si="5"/>
        <v>5.3266880172474053E-3</v>
      </c>
      <c r="DY9" s="45">
        <f t="shared" si="6"/>
        <v>5.5204035891495895E-3</v>
      </c>
      <c r="DZ9" s="45">
        <f t="shared" si="7"/>
        <v>1.131209251698433E-2</v>
      </c>
      <c r="EA9" s="45">
        <f t="shared" si="8"/>
        <v>1.2762393974893933E-2</v>
      </c>
      <c r="EB9" s="45">
        <f t="shared" si="9"/>
        <v>3.9759562061334689E-3</v>
      </c>
      <c r="EC9" s="45">
        <f t="shared" si="10"/>
        <v>6.3367707309052767E-3</v>
      </c>
      <c r="ED9" s="45">
        <f t="shared" si="11"/>
        <v>-6.6713139877130629E-4</v>
      </c>
      <c r="EE9" s="45">
        <f t="shared" si="12"/>
        <v>0</v>
      </c>
      <c r="EF9" s="45">
        <f t="shared" si="13"/>
        <v>9.152222513438564E-3</v>
      </c>
      <c r="EG9" s="45">
        <f t="shared" si="14"/>
        <v>6.6569044121077316E-3</v>
      </c>
      <c r="EH9" s="45">
        <f t="shared" si="15"/>
        <v>0</v>
      </c>
      <c r="EI9" s="45">
        <f t="shared" si="16"/>
        <v>-6.6625012372825124E-4</v>
      </c>
      <c r="EJ9" s="45">
        <f t="shared" si="17"/>
        <v>1.0207728752032519E-2</v>
      </c>
      <c r="EK9" s="45">
        <f t="shared" si="18"/>
        <v>-6.6844817735598069E-4</v>
      </c>
      <c r="EL9" s="45">
        <f t="shared" si="19"/>
        <v>-6.6653109632734231E-4</v>
      </c>
      <c r="EM9" s="45">
        <f t="shared" si="20"/>
        <v>-6.6756877071978726E-4</v>
      </c>
      <c r="EN9" s="45">
        <f t="shared" si="21"/>
        <v>-6.6868047378630625E-4</v>
      </c>
      <c r="EO9" s="45">
        <f t="shared" si="22"/>
        <v>0</v>
      </c>
      <c r="EP9" s="45">
        <f t="shared" si="23"/>
        <v>-6.7541771202193185E-4</v>
      </c>
      <c r="EQ9" s="45">
        <f t="shared" si="24"/>
        <v>-6.6661337347610609E-4</v>
      </c>
      <c r="ER9" s="45">
        <f t="shared" si="25"/>
        <v>-6.6263904174165421E-4</v>
      </c>
      <c r="ES9" s="45">
        <f t="shared" si="26"/>
        <v>-6.6904421036776372E-4</v>
      </c>
      <c r="ET9" s="45">
        <f t="shared" si="27"/>
        <v>4.1824729311492571E-3</v>
      </c>
      <c r="EU9" s="45">
        <f t="shared" si="28"/>
        <v>0</v>
      </c>
    </row>
    <row r="10" spans="1:151" x14ac:dyDescent="0.25">
      <c r="A10" s="20" t="s">
        <v>8</v>
      </c>
      <c r="B10" s="109">
        <v>83.678569999999993</v>
      </c>
      <c r="C10" s="109">
        <v>0.26426244999999998</v>
      </c>
      <c r="D10" s="109">
        <v>4.6192431599999999</v>
      </c>
      <c r="E10" s="109">
        <v>16.4414689</v>
      </c>
      <c r="F10" s="109">
        <v>16.040498899999999</v>
      </c>
      <c r="G10" s="109">
        <v>0.13530956299999999</v>
      </c>
      <c r="H10" s="109">
        <v>21.6247629</v>
      </c>
      <c r="I10" s="109">
        <v>0.12338125</v>
      </c>
      <c r="J10" s="109">
        <v>1.2623048E-2</v>
      </c>
      <c r="K10" s="109">
        <v>0.66317561000000003</v>
      </c>
      <c r="L10" s="109">
        <v>3.5389866800000003E-2</v>
      </c>
      <c r="M10" s="109">
        <v>1.8458742999999999E-6</v>
      </c>
      <c r="O10" s="109">
        <v>0.31652371499999998</v>
      </c>
      <c r="P10" s="109">
        <v>1.7546100000000001E-5</v>
      </c>
      <c r="R10" s="109">
        <v>1.3655000000000001E-5</v>
      </c>
      <c r="S10" s="109">
        <v>0.16504405350000001</v>
      </c>
      <c r="T10" s="109">
        <v>1.4906782000000001E-6</v>
      </c>
      <c r="U10" s="109">
        <v>4.7949520000000002E-2</v>
      </c>
      <c r="V10" s="109">
        <v>1.4526469E-2</v>
      </c>
      <c r="W10" s="109">
        <v>1.6040791799999999E-2</v>
      </c>
      <c r="Y10" s="109">
        <v>2.7299099999999999E-4</v>
      </c>
      <c r="Z10" s="109">
        <v>1.4931797000000001E-3</v>
      </c>
      <c r="AA10" s="109">
        <v>1.2144276999999999E-3</v>
      </c>
      <c r="AB10" s="109">
        <v>1.78631655E-2</v>
      </c>
      <c r="AC10" s="109">
        <v>2.2779789999999999E-3</v>
      </c>
      <c r="AF10" s="109" t="s">
        <v>8</v>
      </c>
      <c r="AG10" s="109">
        <v>0</v>
      </c>
      <c r="AH10" s="109">
        <v>1.48327502813803</v>
      </c>
      <c r="AI10" s="109">
        <v>1.26151531110942E-2</v>
      </c>
      <c r="AJ10" s="109">
        <v>0.123304227000711</v>
      </c>
      <c r="AK10" s="109">
        <v>0.123304227000711</v>
      </c>
      <c r="AL10" s="109">
        <v>4.1506211146017602</v>
      </c>
      <c r="AM10" s="109">
        <v>0</v>
      </c>
      <c r="AN10" s="109">
        <v>0.66276079742374505</v>
      </c>
      <c r="AO10" s="109">
        <v>2.2765968554197798E-3</v>
      </c>
      <c r="AP10" s="109">
        <v>3.5367704915579501E-2</v>
      </c>
      <c r="AQ10" s="109">
        <v>4.4272780083444901E-7</v>
      </c>
      <c r="AR10" s="109">
        <v>1.4019830574799999E-6</v>
      </c>
      <c r="AS10" s="109">
        <v>8.1626378884350999</v>
      </c>
      <c r="AT10" s="109">
        <v>0</v>
      </c>
      <c r="AU10" s="109">
        <v>0</v>
      </c>
      <c r="AV10" s="109">
        <v>83.626188880988906</v>
      </c>
      <c r="AW10" s="109">
        <v>2.2172040308338401</v>
      </c>
      <c r="AX10" s="109">
        <v>0.84802694985664395</v>
      </c>
      <c r="AY10" s="109">
        <v>1.3907646107045399</v>
      </c>
      <c r="AZ10" s="109">
        <v>0</v>
      </c>
      <c r="BA10" s="109">
        <v>0</v>
      </c>
      <c r="BB10" s="109">
        <v>0</v>
      </c>
      <c r="BC10" s="109">
        <v>0.31632511890408199</v>
      </c>
      <c r="BD10" s="109">
        <v>0.31632511890408199</v>
      </c>
      <c r="BE10" s="109">
        <v>7.0141021936870599E-6</v>
      </c>
      <c r="BF10" s="109">
        <v>8.7676391294057894E-6</v>
      </c>
      <c r="BG10" s="109">
        <v>0</v>
      </c>
      <c r="BH10" s="109">
        <v>0.53945935361144604</v>
      </c>
      <c r="BI10" s="109">
        <v>8.1228613019395199E-2</v>
      </c>
      <c r="BJ10" s="109">
        <v>6.3201337076548798</v>
      </c>
      <c r="BK10" s="109">
        <v>0.448894415487469</v>
      </c>
      <c r="BL10" s="109">
        <v>0</v>
      </c>
      <c r="BM10" s="109">
        <v>0</v>
      </c>
      <c r="BN10" s="109">
        <v>4.5033266643518099E-6</v>
      </c>
      <c r="BO10" s="109">
        <v>9.1431427988778406E-6</v>
      </c>
      <c r="BP10" s="109">
        <v>0</v>
      </c>
      <c r="BQ10" s="109">
        <v>0.16494057115577301</v>
      </c>
      <c r="BR10" s="109">
        <v>0.26409695122825</v>
      </c>
      <c r="BS10" s="109">
        <v>0</v>
      </c>
      <c r="BT10" s="109">
        <v>6.1079316787645297E-7</v>
      </c>
      <c r="BU10" s="109">
        <v>8.7897000060626996E-7</v>
      </c>
      <c r="BV10" s="109">
        <v>23.947458566885398</v>
      </c>
      <c r="BW10" s="109">
        <v>4.1547140065146504</v>
      </c>
      <c r="BX10" s="109">
        <v>0.46163489299316002</v>
      </c>
      <c r="BY10" s="109">
        <v>4.6163488995078099</v>
      </c>
      <c r="BZ10" s="109">
        <v>4.9960703612714002E-4</v>
      </c>
      <c r="CA10" s="109">
        <v>1.03335215741552</v>
      </c>
      <c r="CB10" s="109">
        <v>1.60307393243935E-2</v>
      </c>
      <c r="CC10" s="109">
        <v>0</v>
      </c>
      <c r="CD10" s="109">
        <v>2.7282028693155198E-4</v>
      </c>
      <c r="CE10" s="109">
        <v>1.4922309958828601E-3</v>
      </c>
      <c r="CF10" s="109">
        <v>1.21367095355412E-3</v>
      </c>
      <c r="CG10" s="109">
        <v>1.7851919861990601E-2</v>
      </c>
      <c r="CH10" s="109">
        <v>1.7633530095845899E-3</v>
      </c>
      <c r="CI10" s="109">
        <v>2.7296902621405699</v>
      </c>
      <c r="CJ10" s="109">
        <v>1.60304579551028E-3</v>
      </c>
      <c r="CK10" s="109">
        <v>4.7530298340470699E-2</v>
      </c>
      <c r="CL10" s="109">
        <v>0.89449968859714402</v>
      </c>
      <c r="CM10" s="109">
        <v>1.4427378098182801E-3</v>
      </c>
      <c r="CN10" s="109">
        <v>0</v>
      </c>
      <c r="CO10" s="109">
        <v>1.75348842849032E-6</v>
      </c>
      <c r="CP10" s="109">
        <v>0.15502251249745</v>
      </c>
      <c r="CQ10" s="109">
        <v>16.4316332852725</v>
      </c>
      <c r="CR10" s="109">
        <v>16.0309141067147</v>
      </c>
      <c r="CS10" s="109">
        <v>0.400719178557846</v>
      </c>
      <c r="CT10" s="109">
        <v>1.8114386811951199E-3</v>
      </c>
      <c r="CU10" s="109">
        <v>0</v>
      </c>
      <c r="CV10" s="109">
        <v>0.392746068332258</v>
      </c>
      <c r="CW10" s="109">
        <v>1.5068637929418999E-2</v>
      </c>
      <c r="CX10" s="109">
        <v>5.9264599833550999</v>
      </c>
      <c r="CY10" s="109">
        <v>2.4045599739854599E-2</v>
      </c>
      <c r="CZ10" s="109">
        <v>3.04578823503475E-2</v>
      </c>
      <c r="DA10" s="109">
        <v>8.4672875984501399</v>
      </c>
      <c r="DB10" s="109">
        <v>0.336127429457938</v>
      </c>
      <c r="DC10" s="109">
        <v>5.4503501490875501E-3</v>
      </c>
      <c r="DD10" s="109">
        <v>6.5724911677331493E-2</v>
      </c>
      <c r="DE10" s="109">
        <v>0</v>
      </c>
      <c r="DF10" s="109">
        <v>0.135224697939229</v>
      </c>
      <c r="DG10" s="109">
        <v>0.12664058135987599</v>
      </c>
      <c r="DH10" s="109">
        <v>0</v>
      </c>
      <c r="DI10" s="109">
        <v>0</v>
      </c>
      <c r="DJ10" s="109">
        <v>0.43709830065400102</v>
      </c>
      <c r="DK10" s="109">
        <v>4.7919443196613697E-2</v>
      </c>
      <c r="DL10" s="109">
        <v>0</v>
      </c>
      <c r="DM10" s="109">
        <v>0</v>
      </c>
      <c r="DN10" s="109">
        <v>21.611223399857799</v>
      </c>
      <c r="DO10" s="109">
        <v>1.45174413134586E-2</v>
      </c>
      <c r="DP10" s="109">
        <v>0.15472356977849</v>
      </c>
      <c r="DS10" s="45">
        <f t="shared" si="0"/>
        <v>-6.2598009276553922E-4</v>
      </c>
      <c r="DT10" s="45">
        <f t="shared" si="1"/>
        <v>-6.2626669717919968E-4</v>
      </c>
      <c r="DU10" s="45">
        <f t="shared" si="2"/>
        <v>-6.2656595289302603E-4</v>
      </c>
      <c r="DV10" s="45">
        <f t="shared" si="3"/>
        <v>-5.9821995147281708E-4</v>
      </c>
      <c r="DW10" s="45">
        <f t="shared" si="4"/>
        <v>-5.9753710561328253E-4</v>
      </c>
      <c r="DX10" s="45">
        <f t="shared" si="5"/>
        <v>-6.2719189161071249E-4</v>
      </c>
      <c r="DY10" s="45">
        <f t="shared" si="6"/>
        <v>-6.26110917599988E-4</v>
      </c>
      <c r="DZ10" s="45">
        <f t="shared" si="7"/>
        <v>-6.2426826838757766E-4</v>
      </c>
      <c r="EA10" s="45">
        <f t="shared" si="8"/>
        <v>-6.2543443594599904E-4</v>
      </c>
      <c r="EB10" s="45">
        <f t="shared" si="9"/>
        <v>-6.2549431854855883E-4</v>
      </c>
      <c r="EC10" s="45">
        <f t="shared" si="10"/>
        <v>-6.2622118771302692E-4</v>
      </c>
      <c r="ED10" s="45">
        <f t="shared" si="11"/>
        <v>-6.302930191676181E-4</v>
      </c>
      <c r="EE10" s="45">
        <f t="shared" si="12"/>
        <v>0</v>
      </c>
      <c r="EF10" s="45">
        <f t="shared" si="13"/>
        <v>-6.2742880393019246E-4</v>
      </c>
      <c r="EG10" s="45">
        <f t="shared" si="14"/>
        <v>-6.1952504641116311E-4</v>
      </c>
      <c r="EH10" s="45">
        <f t="shared" si="15"/>
        <v>0</v>
      </c>
      <c r="EI10" s="45">
        <f t="shared" si="16"/>
        <v>-6.2471891397650463E-4</v>
      </c>
      <c r="EJ10" s="45">
        <f t="shared" si="17"/>
        <v>-6.2699831973647019E-4</v>
      </c>
      <c r="EK10" s="45">
        <f t="shared" si="18"/>
        <v>-6.1383571402409741E-4</v>
      </c>
      <c r="EL10" s="45">
        <f t="shared" si="19"/>
        <v>-6.2725973870657737E-4</v>
      </c>
      <c r="EM10" s="45">
        <f t="shared" si="20"/>
        <v>-6.214646203010595E-4</v>
      </c>
      <c r="EN10" s="45">
        <f t="shared" si="21"/>
        <v>-6.2668200746166457E-4</v>
      </c>
      <c r="EO10" s="45">
        <f t="shared" si="22"/>
        <v>0</v>
      </c>
      <c r="EP10" s="45">
        <f t="shared" si="23"/>
        <v>-6.2534321075788032E-4</v>
      </c>
      <c r="EQ10" s="45">
        <f t="shared" si="24"/>
        <v>-6.3535830090644281E-4</v>
      </c>
      <c r="ER10" s="45">
        <f t="shared" si="25"/>
        <v>-6.2313009319526417E-4</v>
      </c>
      <c r="ES10" s="45">
        <f t="shared" si="26"/>
        <v>-6.2954340368165927E-4</v>
      </c>
      <c r="ET10" s="45">
        <f t="shared" si="27"/>
        <v>-6.0674158112083163E-4</v>
      </c>
      <c r="EU10" s="45">
        <f t="shared" si="28"/>
        <v>0</v>
      </c>
    </row>
    <row r="11" spans="1:151" x14ac:dyDescent="0.25">
      <c r="A11" s="20" t="s">
        <v>9</v>
      </c>
      <c r="B11" s="109">
        <v>64311.672199000001</v>
      </c>
      <c r="C11" s="109">
        <v>535.19614938999996</v>
      </c>
      <c r="D11" s="109">
        <v>1030.0186908999999</v>
      </c>
      <c r="E11" s="109">
        <v>8395.0054748000002</v>
      </c>
      <c r="F11" s="109">
        <v>8386.9975326000003</v>
      </c>
      <c r="G11" s="109">
        <v>176.04448239000001</v>
      </c>
      <c r="H11" s="109">
        <v>9643.0251348000002</v>
      </c>
      <c r="I11" s="109">
        <v>287.42911887000002</v>
      </c>
      <c r="J11" s="109">
        <v>30.026000926999998</v>
      </c>
      <c r="K11" s="109">
        <v>453.43929222000003</v>
      </c>
      <c r="L11" s="109">
        <v>77.234535541</v>
      </c>
      <c r="M11" s="109">
        <v>3.2935089E-3</v>
      </c>
      <c r="O11" s="109">
        <v>605.29421257000001</v>
      </c>
      <c r="P11" s="109">
        <v>1.8216309999999999E-2</v>
      </c>
      <c r="R11" s="109">
        <v>2.4363993099999998E-2</v>
      </c>
      <c r="S11" s="109">
        <v>71.208502265000007</v>
      </c>
      <c r="T11" s="109">
        <v>2.6597486000000002E-3</v>
      </c>
      <c r="U11" s="109">
        <v>85.554125749999997</v>
      </c>
      <c r="V11" s="109">
        <v>25.918913568000001</v>
      </c>
      <c r="W11" s="109">
        <v>10.286456032</v>
      </c>
      <c r="Y11" s="109">
        <v>2.5721131599999999E-2</v>
      </c>
      <c r="Z11" s="109">
        <v>0.35739055580000001</v>
      </c>
      <c r="AA11" s="109">
        <v>0.22890612460000001</v>
      </c>
      <c r="AB11" s="109">
        <v>16.778625689999998</v>
      </c>
      <c r="AC11" s="109">
        <v>0.51324312770000002</v>
      </c>
      <c r="AF11" s="109" t="s">
        <v>9</v>
      </c>
      <c r="AG11" s="109">
        <v>0</v>
      </c>
      <c r="AH11" s="109">
        <v>603.250105257222</v>
      </c>
      <c r="AI11" s="109">
        <v>30.453232559972101</v>
      </c>
      <c r="AJ11" s="109">
        <v>291.12121740047797</v>
      </c>
      <c r="AK11" s="109">
        <v>291.12121740047797</v>
      </c>
      <c r="AL11" s="109">
        <v>1688.0632659033499</v>
      </c>
      <c r="AM11" s="109">
        <v>0</v>
      </c>
      <c r="AN11" s="109">
        <v>455.54902123707302</v>
      </c>
      <c r="AO11" s="109">
        <v>0.51646589730442205</v>
      </c>
      <c r="AP11" s="109">
        <v>77.739201910904995</v>
      </c>
      <c r="AQ11" s="109">
        <v>7.8962684172577803E-4</v>
      </c>
      <c r="AR11" s="109">
        <v>2.5004803899204599E-3</v>
      </c>
      <c r="AS11" s="109">
        <v>3319.7572359771002</v>
      </c>
      <c r="AT11" s="109">
        <v>0</v>
      </c>
      <c r="AU11" s="109">
        <v>0</v>
      </c>
      <c r="AV11" s="109">
        <v>64803.128737781502</v>
      </c>
      <c r="AW11" s="109">
        <v>901.73988497129506</v>
      </c>
      <c r="AX11" s="109">
        <v>344.89341776910197</v>
      </c>
      <c r="AY11" s="109">
        <v>565.62522516688296</v>
      </c>
      <c r="AZ11" s="109">
        <v>0</v>
      </c>
      <c r="BA11" s="109">
        <v>0</v>
      </c>
      <c r="BB11" s="109">
        <v>0</v>
      </c>
      <c r="BC11" s="109">
        <v>611.33815261302095</v>
      </c>
      <c r="BD11" s="109">
        <v>611.33815261302095</v>
      </c>
      <c r="BE11" s="109">
        <v>7.3425775757347397E-3</v>
      </c>
      <c r="BF11" s="109">
        <v>9.1782501742700504E-3</v>
      </c>
      <c r="BG11" s="109">
        <v>0</v>
      </c>
      <c r="BH11" s="109">
        <v>219.39850152360199</v>
      </c>
      <c r="BI11" s="109">
        <v>33.035787370564599</v>
      </c>
      <c r="BJ11" s="109">
        <v>2570.4064153648301</v>
      </c>
      <c r="BK11" s="109">
        <v>182.56596580031899</v>
      </c>
      <c r="BL11" s="109">
        <v>0</v>
      </c>
      <c r="BM11" s="109">
        <v>0</v>
      </c>
      <c r="BN11" s="109">
        <v>8.0318142944934001E-3</v>
      </c>
      <c r="BO11" s="109">
        <v>1.6307006547462699E-2</v>
      </c>
      <c r="BP11" s="109">
        <v>0</v>
      </c>
      <c r="BQ11" s="109">
        <v>72.1230500192856</v>
      </c>
      <c r="BR11" s="109">
        <v>541.35949552935699</v>
      </c>
      <c r="BS11" s="109">
        <v>0</v>
      </c>
      <c r="BT11" s="109">
        <v>1.08937137670486E-3</v>
      </c>
      <c r="BU11" s="109">
        <v>1.5676284471656801E-3</v>
      </c>
      <c r="BV11" s="109">
        <v>10653.8929095931</v>
      </c>
      <c r="BW11" s="109">
        <v>934.78484387133801</v>
      </c>
      <c r="BX11" s="109">
        <v>103.864991161213</v>
      </c>
      <c r="BY11" s="109">
        <v>1038.6498350325501</v>
      </c>
      <c r="BZ11" s="109">
        <v>0.20319065622438101</v>
      </c>
      <c r="CA11" s="109">
        <v>420.26560248192197</v>
      </c>
      <c r="CB11" s="109">
        <v>10.275783740512701</v>
      </c>
      <c r="CC11" s="109">
        <v>0</v>
      </c>
      <c r="CD11" s="109">
        <v>2.5694175697711499E-2</v>
      </c>
      <c r="CE11" s="109">
        <v>0.35701962442064999</v>
      </c>
      <c r="CF11" s="109">
        <v>0.228668348527793</v>
      </c>
      <c r="CG11" s="109">
        <v>16.761230262702</v>
      </c>
      <c r="CH11" s="109">
        <v>0.93134436223791095</v>
      </c>
      <c r="CI11" s="109">
        <v>1110.1686529460601</v>
      </c>
      <c r="CJ11" s="109">
        <v>0.84667682294438296</v>
      </c>
      <c r="CK11" s="109">
        <v>25.103956519442001</v>
      </c>
      <c r="CL11" s="109">
        <v>472.44542828882697</v>
      </c>
      <c r="CM11" s="109">
        <v>0.762008799285261</v>
      </c>
      <c r="CN11" s="109">
        <v>0</v>
      </c>
      <c r="CO11" s="109">
        <v>1.8356509568105701E-3</v>
      </c>
      <c r="CP11" s="109">
        <v>81.877836388674794</v>
      </c>
      <c r="CQ11" s="109">
        <v>8475.0058408915302</v>
      </c>
      <c r="CR11" s="109">
        <v>8467.0066910634596</v>
      </c>
      <c r="CS11" s="109">
        <v>7.9991498280615296</v>
      </c>
      <c r="CT11" s="109">
        <v>0.95674437390917999</v>
      </c>
      <c r="CU11" s="109">
        <v>0</v>
      </c>
      <c r="CV11" s="109">
        <v>207.43571014611101</v>
      </c>
      <c r="CW11" s="109">
        <v>7.9587606626751901</v>
      </c>
      <c r="CX11" s="109">
        <v>3130.1634753449398</v>
      </c>
      <c r="CY11" s="109">
        <v>12.700148835386299</v>
      </c>
      <c r="CZ11" s="109">
        <v>16.086850384827699</v>
      </c>
      <c r="DA11" s="109">
        <v>4472.1453073586899</v>
      </c>
      <c r="DB11" s="109">
        <v>136.70323181939699</v>
      </c>
      <c r="DC11" s="109">
        <v>2.8787014512684799</v>
      </c>
      <c r="DD11" s="109">
        <v>34.713741324239201</v>
      </c>
      <c r="DE11" s="109">
        <v>0</v>
      </c>
      <c r="DF11" s="109">
        <v>177.37092379324599</v>
      </c>
      <c r="DG11" s="109">
        <v>51.504898506865899</v>
      </c>
      <c r="DH11" s="109">
        <v>0</v>
      </c>
      <c r="DI11" s="109">
        <v>0</v>
      </c>
      <c r="DJ11" s="109">
        <v>177.76829919593101</v>
      </c>
      <c r="DK11" s="109">
        <v>85.465742143758405</v>
      </c>
      <c r="DL11" s="109">
        <v>0</v>
      </c>
      <c r="DM11" s="109">
        <v>0</v>
      </c>
      <c r="DN11" s="109">
        <v>9704.0193739987899</v>
      </c>
      <c r="DO11" s="109">
        <v>25.892136006268299</v>
      </c>
      <c r="DP11" s="109">
        <v>62.926142236030302</v>
      </c>
      <c r="DS11" s="45">
        <f t="shared" si="0"/>
        <v>7.6417938140495691E-3</v>
      </c>
      <c r="DT11" s="45">
        <f t="shared" si="1"/>
        <v>1.1516050977537532E-2</v>
      </c>
      <c r="DU11" s="45">
        <f t="shared" si="2"/>
        <v>8.3795995245567086E-3</v>
      </c>
      <c r="DV11" s="45">
        <f t="shared" si="3"/>
        <v>9.5295192280307403E-3</v>
      </c>
      <c r="DW11" s="45">
        <f t="shared" si="4"/>
        <v>9.5396663886529263E-3</v>
      </c>
      <c r="DX11" s="45">
        <f t="shared" si="5"/>
        <v>7.5346945569554902E-3</v>
      </c>
      <c r="DY11" s="45">
        <f t="shared" si="6"/>
        <v>6.3252183154300957E-3</v>
      </c>
      <c r="DZ11" s="45">
        <f t="shared" si="7"/>
        <v>1.2845248752085661E-2</v>
      </c>
      <c r="EA11" s="45">
        <f t="shared" si="8"/>
        <v>1.4228722433293697E-2</v>
      </c>
      <c r="EB11" s="45">
        <f t="shared" si="9"/>
        <v>4.6527265132757694E-3</v>
      </c>
      <c r="EC11" s="45">
        <f t="shared" si="10"/>
        <v>6.5342060565262722E-3</v>
      </c>
      <c r="ED11" s="45">
        <f t="shared" si="11"/>
        <v>-1.032840188700322E-3</v>
      </c>
      <c r="EE11" s="45">
        <f t="shared" si="12"/>
        <v>0</v>
      </c>
      <c r="EF11" s="45">
        <f t="shared" si="13"/>
        <v>9.9851277568955444E-3</v>
      </c>
      <c r="EG11" s="45">
        <f t="shared" si="14"/>
        <v>7.6946816789656772E-3</v>
      </c>
      <c r="EH11" s="45">
        <f t="shared" si="15"/>
        <v>0</v>
      </c>
      <c r="EI11" s="45">
        <f t="shared" si="16"/>
        <v>-1.033174567920032E-3</v>
      </c>
      <c r="EJ11" s="45">
        <f t="shared" si="17"/>
        <v>1.2843238169539568E-2</v>
      </c>
      <c r="EK11" s="45">
        <f t="shared" si="18"/>
        <v>-1.0334721595342054E-3</v>
      </c>
      <c r="EL11" s="45">
        <f t="shared" si="19"/>
        <v>-1.0330724026081509E-3</v>
      </c>
      <c r="EM11" s="45">
        <f t="shared" si="20"/>
        <v>-1.0331282467318458E-3</v>
      </c>
      <c r="EN11" s="45">
        <f t="shared" si="21"/>
        <v>-1.0375090754385528E-3</v>
      </c>
      <c r="EO11" s="45">
        <f t="shared" si="22"/>
        <v>0</v>
      </c>
      <c r="EP11" s="45">
        <f t="shared" si="23"/>
        <v>-1.0480060795031081E-3</v>
      </c>
      <c r="EQ11" s="45">
        <f t="shared" si="24"/>
        <v>-1.0378880284614802E-3</v>
      </c>
      <c r="ER11" s="45">
        <f t="shared" si="25"/>
        <v>-1.0387492803982984E-3</v>
      </c>
      <c r="ES11" s="45">
        <f t="shared" si="26"/>
        <v>-1.0367611519199681E-3</v>
      </c>
      <c r="ET11" s="45">
        <f t="shared" si="27"/>
        <v>6.2792260246410823E-3</v>
      </c>
      <c r="EU11" s="45">
        <f t="shared" si="28"/>
        <v>0</v>
      </c>
    </row>
    <row r="12" spans="1:151" x14ac:dyDescent="0.25">
      <c r="A12" s="20" t="s">
        <v>10</v>
      </c>
      <c r="B12" s="109">
        <v>49502.227844000001</v>
      </c>
      <c r="C12" s="109">
        <v>404.51001594000002</v>
      </c>
      <c r="D12" s="109">
        <v>801.21410743000001</v>
      </c>
      <c r="E12" s="109">
        <v>6541.8159545999997</v>
      </c>
      <c r="F12" s="109">
        <v>6536.2201364000002</v>
      </c>
      <c r="G12" s="109">
        <v>149.04629173000001</v>
      </c>
      <c r="H12" s="109">
        <v>7452.7201255999998</v>
      </c>
      <c r="I12" s="109">
        <v>213.74415721</v>
      </c>
      <c r="J12" s="109">
        <v>22.023629293999999</v>
      </c>
      <c r="K12" s="109">
        <v>356.63412481</v>
      </c>
      <c r="L12" s="109">
        <v>56.699393913999998</v>
      </c>
      <c r="M12" s="109">
        <v>2.4496050000000001E-3</v>
      </c>
      <c r="O12" s="109">
        <v>447.94460056000003</v>
      </c>
      <c r="P12" s="109">
        <v>1.40709688E-2</v>
      </c>
      <c r="R12" s="109">
        <v>1.8121146800000001E-2</v>
      </c>
      <c r="S12" s="109">
        <v>56.762564883000003</v>
      </c>
      <c r="T12" s="109">
        <v>1.9782347E-3</v>
      </c>
      <c r="U12" s="109">
        <v>63.632381285999998</v>
      </c>
      <c r="V12" s="109">
        <v>19.277645926000002</v>
      </c>
      <c r="W12" s="109">
        <v>7.6422339958999999</v>
      </c>
      <c r="Y12" s="109">
        <v>1.8895615500000001E-2</v>
      </c>
      <c r="Z12" s="109">
        <v>0.2646408522</v>
      </c>
      <c r="AA12" s="109">
        <v>0.17003846780000001</v>
      </c>
      <c r="AB12" s="109">
        <v>12.472273756</v>
      </c>
      <c r="AC12" s="109">
        <v>0.4657654665</v>
      </c>
      <c r="AF12" s="109" t="s">
        <v>10</v>
      </c>
      <c r="AG12" s="109">
        <v>0</v>
      </c>
      <c r="AH12" s="109">
        <v>466.96998315569198</v>
      </c>
      <c r="AI12" s="109">
        <v>22.2590293220386</v>
      </c>
      <c r="AJ12" s="109">
        <v>215.78095758342201</v>
      </c>
      <c r="AK12" s="109">
        <v>215.78095758342201</v>
      </c>
      <c r="AL12" s="109">
        <v>1306.71281548206</v>
      </c>
      <c r="AM12" s="109">
        <v>0</v>
      </c>
      <c r="AN12" s="109">
        <v>357.825695113677</v>
      </c>
      <c r="AO12" s="109">
        <v>0.467530967824694</v>
      </c>
      <c r="AP12" s="109">
        <v>56.982546584863499</v>
      </c>
      <c r="AQ12" s="109">
        <v>5.8755474710108695E-4</v>
      </c>
      <c r="AR12" s="109">
        <v>1.8605904996444999E-3</v>
      </c>
      <c r="AS12" s="109">
        <v>2569.7911299684001</v>
      </c>
      <c r="AT12" s="109">
        <v>0</v>
      </c>
      <c r="AU12" s="109">
        <v>0</v>
      </c>
      <c r="AV12" s="109">
        <v>49775.979919553298</v>
      </c>
      <c r="AW12" s="109">
        <v>698.02785737015699</v>
      </c>
      <c r="AX12" s="109">
        <v>266.978676261261</v>
      </c>
      <c r="AY12" s="109">
        <v>437.84508283812897</v>
      </c>
      <c r="AZ12" s="109">
        <v>0</v>
      </c>
      <c r="BA12" s="109">
        <v>0</v>
      </c>
      <c r="BB12" s="109">
        <v>0</v>
      </c>
      <c r="BC12" s="109">
        <v>451.294930567373</v>
      </c>
      <c r="BD12" s="109">
        <v>451.294930567373</v>
      </c>
      <c r="BE12" s="109">
        <v>5.6595484869710099E-3</v>
      </c>
      <c r="BF12" s="109">
        <v>7.0744426431888297E-3</v>
      </c>
      <c r="BG12" s="109">
        <v>0</v>
      </c>
      <c r="BH12" s="109">
        <v>169.83429952242301</v>
      </c>
      <c r="BI12" s="109">
        <v>25.572674440510099</v>
      </c>
      <c r="BJ12" s="109">
        <v>1989.7265115979301</v>
      </c>
      <c r="BK12" s="109">
        <v>141.32250938255299</v>
      </c>
      <c r="BL12" s="109">
        <v>0</v>
      </c>
      <c r="BM12" s="109">
        <v>0</v>
      </c>
      <c r="BN12" s="109">
        <v>5.9764128975875802E-3</v>
      </c>
      <c r="BO12" s="109">
        <v>1.2133931199563399E-2</v>
      </c>
      <c r="BP12" s="109">
        <v>0</v>
      </c>
      <c r="BQ12" s="109">
        <v>57.2649316330386</v>
      </c>
      <c r="BR12" s="109">
        <v>407.91369067290498</v>
      </c>
      <c r="BS12" s="109">
        <v>0</v>
      </c>
      <c r="BT12" s="109">
        <v>8.1059185374008605E-4</v>
      </c>
      <c r="BU12" s="109">
        <v>1.16646152571658E-3</v>
      </c>
      <c r="BV12" s="109">
        <v>8222.3373588518298</v>
      </c>
      <c r="BW12" s="109">
        <v>725.40126438510299</v>
      </c>
      <c r="BX12" s="109">
        <v>80.600144451903304</v>
      </c>
      <c r="BY12" s="109">
        <v>806.00140883700601</v>
      </c>
      <c r="BZ12" s="109">
        <v>0.157287833473406</v>
      </c>
      <c r="CA12" s="109">
        <v>325.32351734975202</v>
      </c>
      <c r="CB12" s="109">
        <v>7.63767003773025</v>
      </c>
      <c r="CC12" s="109">
        <v>0</v>
      </c>
      <c r="CD12" s="109">
        <v>1.8884403455102901E-2</v>
      </c>
      <c r="CE12" s="109">
        <v>0.26448323928221001</v>
      </c>
      <c r="CF12" s="109">
        <v>0.16993769010837301</v>
      </c>
      <c r="CG12" s="109">
        <v>12.4648173648623</v>
      </c>
      <c r="CH12" s="109">
        <v>0.72384495666264304</v>
      </c>
      <c r="CI12" s="109">
        <v>859.37067835094797</v>
      </c>
      <c r="CJ12" s="109">
        <v>0.65804089727012505</v>
      </c>
      <c r="CK12" s="109">
        <v>19.5109168665707</v>
      </c>
      <c r="CL12" s="109">
        <v>367.18684966351901</v>
      </c>
      <c r="CM12" s="109">
        <v>0.59223688208028002</v>
      </c>
      <c r="CN12" s="109">
        <v>0</v>
      </c>
      <c r="CO12" s="109">
        <v>1.41488784348286E-3</v>
      </c>
      <c r="CP12" s="109">
        <v>63.635850830315697</v>
      </c>
      <c r="CQ12" s="109">
        <v>6586.1899501089601</v>
      </c>
      <c r="CR12" s="109">
        <v>6580.5973816414098</v>
      </c>
      <c r="CS12" s="109">
        <v>5.5925684675463101</v>
      </c>
      <c r="CT12" s="109">
        <v>0.743586473321318</v>
      </c>
      <c r="CU12" s="109">
        <v>0</v>
      </c>
      <c r="CV12" s="109">
        <v>161.22004761101601</v>
      </c>
      <c r="CW12" s="109">
        <v>6.1855844105667499</v>
      </c>
      <c r="CX12" s="109">
        <v>2432.7776385632401</v>
      </c>
      <c r="CY12" s="109">
        <v>9.8706163467208903</v>
      </c>
      <c r="CZ12" s="109">
        <v>12.502781353307199</v>
      </c>
      <c r="DA12" s="109">
        <v>3475.77236919702</v>
      </c>
      <c r="DB12" s="109">
        <v>105.820652299427</v>
      </c>
      <c r="DC12" s="109">
        <v>2.2373391461499001</v>
      </c>
      <c r="DD12" s="109">
        <v>26.979678443647099</v>
      </c>
      <c r="DE12" s="109">
        <v>0</v>
      </c>
      <c r="DF12" s="109">
        <v>149.77947361298899</v>
      </c>
      <c r="DG12" s="109">
        <v>39.869408931840503</v>
      </c>
      <c r="DH12" s="109">
        <v>0</v>
      </c>
      <c r="DI12" s="109">
        <v>0</v>
      </c>
      <c r="DJ12" s="109">
        <v>137.60876060928501</v>
      </c>
      <c r="DK12" s="109">
        <v>63.594430876934901</v>
      </c>
      <c r="DL12" s="109">
        <v>0</v>
      </c>
      <c r="DM12" s="109">
        <v>0</v>
      </c>
      <c r="DN12" s="109">
        <v>7486.90029912311</v>
      </c>
      <c r="DO12" s="109">
        <v>19.266142673209899</v>
      </c>
      <c r="DP12" s="109">
        <v>48.7104952305111</v>
      </c>
      <c r="DS12" s="45">
        <f t="shared" si="0"/>
        <v>5.5300960679182335E-3</v>
      </c>
      <c r="DT12" s="45">
        <f t="shared" si="1"/>
        <v>8.4143150942641159E-3</v>
      </c>
      <c r="DU12" s="45">
        <f t="shared" si="2"/>
        <v>5.9750588046457382E-3</v>
      </c>
      <c r="DV12" s="45">
        <f t="shared" si="3"/>
        <v>6.783131139260809E-3</v>
      </c>
      <c r="DW12" s="45">
        <f t="shared" si="4"/>
        <v>6.7894355323612999E-3</v>
      </c>
      <c r="DX12" s="45">
        <f t="shared" si="5"/>
        <v>4.9191554816885941E-3</v>
      </c>
      <c r="DY12" s="45">
        <f t="shared" si="6"/>
        <v>4.5862682278516942E-3</v>
      </c>
      <c r="DZ12" s="45">
        <f t="shared" si="7"/>
        <v>9.5291511122846239E-3</v>
      </c>
      <c r="EA12" s="45">
        <f t="shared" si="8"/>
        <v>1.0688521174061542E-2</v>
      </c>
      <c r="EB12" s="45">
        <f t="shared" si="9"/>
        <v>3.3411561619680016E-3</v>
      </c>
      <c r="EC12" s="45">
        <f t="shared" si="10"/>
        <v>4.9939276474979402E-3</v>
      </c>
      <c r="ED12" s="45">
        <f t="shared" si="11"/>
        <v>-5.9591373074980105E-4</v>
      </c>
      <c r="EE12" s="45">
        <f t="shared" si="12"/>
        <v>0</v>
      </c>
      <c r="EF12" s="45">
        <f t="shared" si="13"/>
        <v>7.4793400862172331E-3</v>
      </c>
      <c r="EG12" s="45">
        <f t="shared" si="14"/>
        <v>5.5369445238695756E-3</v>
      </c>
      <c r="EH12" s="45">
        <f t="shared" si="15"/>
        <v>0</v>
      </c>
      <c r="EI12" s="45">
        <f t="shared" si="16"/>
        <v>-5.9613792483722747E-4</v>
      </c>
      <c r="EJ12" s="45">
        <f t="shared" si="17"/>
        <v>8.8503180057857515E-3</v>
      </c>
      <c r="EK12" s="45">
        <f t="shared" si="18"/>
        <v>-5.9715894344280877E-4</v>
      </c>
      <c r="EL12" s="45">
        <f t="shared" si="19"/>
        <v>-5.9640089366648377E-4</v>
      </c>
      <c r="EM12" s="45">
        <f t="shared" si="20"/>
        <v>-5.9671460064469341E-4</v>
      </c>
      <c r="EN12" s="45">
        <f t="shared" si="21"/>
        <v>-5.9720209721377134E-4</v>
      </c>
      <c r="EO12" s="45">
        <f t="shared" si="22"/>
        <v>0</v>
      </c>
      <c r="EP12" s="45">
        <f t="shared" si="23"/>
        <v>-5.9336754058633093E-4</v>
      </c>
      <c r="EQ12" s="45">
        <f t="shared" si="24"/>
        <v>-5.9557289239255378E-4</v>
      </c>
      <c r="ER12" s="45">
        <f t="shared" si="25"/>
        <v>-5.9267583936087429E-4</v>
      </c>
      <c r="ES12" s="45">
        <f t="shared" si="26"/>
        <v>-5.9783735376337823E-4</v>
      </c>
      <c r="ET12" s="45">
        <f t="shared" si="27"/>
        <v>3.7905371945259848E-3</v>
      </c>
      <c r="EU12" s="45">
        <f t="shared" si="28"/>
        <v>0</v>
      </c>
    </row>
    <row r="13" spans="1:151" x14ac:dyDescent="0.25">
      <c r="A13" s="20" t="s">
        <v>12</v>
      </c>
      <c r="B13" s="109">
        <v>11381.848035999999</v>
      </c>
      <c r="C13" s="109">
        <v>85.953980955000006</v>
      </c>
      <c r="D13" s="109">
        <v>187.44326756999999</v>
      </c>
      <c r="E13" s="109">
        <v>1664.9173023000001</v>
      </c>
      <c r="F13" s="109">
        <v>1664.9173023000001</v>
      </c>
      <c r="G13" s="109">
        <v>38.027907149000001</v>
      </c>
      <c r="H13" s="109">
        <v>1795.7399624</v>
      </c>
      <c r="I13" s="109">
        <v>42.849189307000003</v>
      </c>
      <c r="J13" s="109">
        <v>4.2949312424999997</v>
      </c>
      <c r="K13" s="109">
        <v>84.941360873999997</v>
      </c>
      <c r="L13" s="109">
        <v>12.629747961</v>
      </c>
      <c r="M13" s="109">
        <v>6.2898299999999995E-4</v>
      </c>
      <c r="O13" s="109">
        <v>94.428990849000002</v>
      </c>
      <c r="P13" s="109">
        <v>3.3468059999999999E-3</v>
      </c>
      <c r="R13" s="109">
        <v>4.6577696999999998E-3</v>
      </c>
      <c r="S13" s="109">
        <v>14.103205869</v>
      </c>
      <c r="T13" s="109">
        <v>5.015385E-4</v>
      </c>
      <c r="U13" s="109">
        <v>22.593143227999999</v>
      </c>
      <c r="V13" s="109">
        <v>12.27213671</v>
      </c>
      <c r="W13" s="109">
        <v>2.4566408234999999</v>
      </c>
      <c r="Y13" s="109">
        <v>3.7881182000000001E-3</v>
      </c>
      <c r="Z13" s="109">
        <v>6.1234256100000002E-2</v>
      </c>
      <c r="AA13" s="109">
        <v>3.9005398900000002E-2</v>
      </c>
      <c r="AB13" s="109">
        <v>7.2999317424000001</v>
      </c>
      <c r="AC13" s="109">
        <v>0.1510778867</v>
      </c>
      <c r="AD13" s="109">
        <v>2.5433438986999999</v>
      </c>
      <c r="AF13" s="109" t="s">
        <v>12</v>
      </c>
      <c r="AG13" s="109">
        <v>0</v>
      </c>
      <c r="AH13" s="109">
        <v>114.078272243198</v>
      </c>
      <c r="AI13" s="109">
        <v>4.3398545355681302</v>
      </c>
      <c r="AJ13" s="109">
        <v>43.238460348959997</v>
      </c>
      <c r="AK13" s="109">
        <v>43.238460348959997</v>
      </c>
      <c r="AL13" s="109">
        <v>319.222927457911</v>
      </c>
      <c r="AM13" s="109">
        <v>0</v>
      </c>
      <c r="AN13" s="109">
        <v>85.173250185644903</v>
      </c>
      <c r="AO13" s="109">
        <v>0.15140473324163201</v>
      </c>
      <c r="AP13" s="109">
        <v>12.6842027012272</v>
      </c>
      <c r="AQ13" s="109">
        <v>1.50896628143763E-4</v>
      </c>
      <c r="AR13" s="109">
        <v>4.7783799929672501E-4</v>
      </c>
      <c r="AS13" s="109">
        <v>627.78622471381095</v>
      </c>
      <c r="AT13" s="109">
        <v>0</v>
      </c>
      <c r="AU13" s="109">
        <v>0</v>
      </c>
      <c r="AV13" s="109">
        <v>11434.4806369946</v>
      </c>
      <c r="AW13" s="109">
        <v>170.52449386957801</v>
      </c>
      <c r="AX13" s="109">
        <v>65.221459849995796</v>
      </c>
      <c r="AY13" s="109">
        <v>106.96314912651999</v>
      </c>
      <c r="AZ13" s="109">
        <v>2.5543202040916899</v>
      </c>
      <c r="BA13" s="109">
        <v>0</v>
      </c>
      <c r="BB13" s="109">
        <v>0</v>
      </c>
      <c r="BC13" s="109">
        <v>95.070455414657602</v>
      </c>
      <c r="BD13" s="109">
        <v>95.070455414657602</v>
      </c>
      <c r="BE13" s="109">
        <v>1.3446839476958E-3</v>
      </c>
      <c r="BF13" s="109">
        <v>1.68085251114315E-3</v>
      </c>
      <c r="BG13" s="109">
        <v>0</v>
      </c>
      <c r="BH13" s="109">
        <v>41.489616449879499</v>
      </c>
      <c r="BI13" s="109">
        <v>6.2472661489530097</v>
      </c>
      <c r="BJ13" s="109">
        <v>486.07954464851503</v>
      </c>
      <c r="BK13" s="109">
        <v>34.524333071007497</v>
      </c>
      <c r="BL13" s="109">
        <v>0</v>
      </c>
      <c r="BM13" s="109">
        <v>0</v>
      </c>
      <c r="BN13" s="109">
        <v>1.53646067939064E-3</v>
      </c>
      <c r="BO13" s="109">
        <v>3.11947932938375E-3</v>
      </c>
      <c r="BP13" s="109">
        <v>0</v>
      </c>
      <c r="BQ13" s="109">
        <v>14.1983294539684</v>
      </c>
      <c r="BR13" s="109">
        <v>86.604542181142705</v>
      </c>
      <c r="BS13" s="109">
        <v>0</v>
      </c>
      <c r="BT13" s="109">
        <v>2.05549502754895E-4</v>
      </c>
      <c r="BU13" s="109">
        <v>2.9579179431505102E-4</v>
      </c>
      <c r="BV13" s="109">
        <v>1981.9690675771701</v>
      </c>
      <c r="BW13" s="109">
        <v>169.52249949481001</v>
      </c>
      <c r="BX13" s="109">
        <v>18.835826593715701</v>
      </c>
      <c r="BY13" s="109">
        <v>188.35832608852601</v>
      </c>
      <c r="BZ13" s="109">
        <v>3.8424592699246002E-2</v>
      </c>
      <c r="CA13" s="109">
        <v>79.4747918748877</v>
      </c>
      <c r="CB13" s="109">
        <v>2.4666598151425498</v>
      </c>
      <c r="CC13" s="109">
        <v>0</v>
      </c>
      <c r="CD13" s="109">
        <v>3.7866384358471901E-3</v>
      </c>
      <c r="CE13" s="109">
        <v>6.1209976826538302E-2</v>
      </c>
      <c r="CF13" s="109">
        <v>3.8990132778769997E-2</v>
      </c>
      <c r="CG13" s="109">
        <v>7.3273197040691702</v>
      </c>
      <c r="CH13" s="109">
        <v>0.18406552085847899</v>
      </c>
      <c r="CI13" s="109">
        <v>209.93963534420499</v>
      </c>
      <c r="CJ13" s="109">
        <v>0.16733225535034199</v>
      </c>
      <c r="CK13" s="109">
        <v>4.96140193709111</v>
      </c>
      <c r="CL13" s="109">
        <v>93.371387552704206</v>
      </c>
      <c r="CM13" s="109">
        <v>0.15059900466828699</v>
      </c>
      <c r="CN13" s="109">
        <v>0</v>
      </c>
      <c r="CO13" s="109">
        <v>3.36170593495262E-4</v>
      </c>
      <c r="CP13" s="109">
        <v>16.181866288133001</v>
      </c>
      <c r="CQ13" s="109">
        <v>1673.3701224533499</v>
      </c>
      <c r="CR13" s="109">
        <v>1673.3701224533499</v>
      </c>
      <c r="CS13" s="109">
        <v>0</v>
      </c>
      <c r="CT13" s="109">
        <v>0.18908551319741801</v>
      </c>
      <c r="CU13" s="109">
        <v>0</v>
      </c>
      <c r="CV13" s="109">
        <v>40.996394641225301</v>
      </c>
      <c r="CW13" s="109">
        <v>1.57292332688481</v>
      </c>
      <c r="CX13" s="109">
        <v>618.62728663943903</v>
      </c>
      <c r="CY13" s="109">
        <v>2.50998406962196</v>
      </c>
      <c r="CZ13" s="109">
        <v>3.1793118647243901</v>
      </c>
      <c r="DA13" s="109">
        <v>883.84892841041199</v>
      </c>
      <c r="DB13" s="109">
        <v>25.8514083111769</v>
      </c>
      <c r="DC13" s="109">
        <v>0.568929638276646</v>
      </c>
      <c r="DD13" s="109">
        <v>6.8606257907703396</v>
      </c>
      <c r="DE13" s="109">
        <v>0</v>
      </c>
      <c r="DF13" s="109">
        <v>38.168601020519503</v>
      </c>
      <c r="DG13" s="109">
        <v>9.7398841064226893</v>
      </c>
      <c r="DH13" s="109">
        <v>0</v>
      </c>
      <c r="DI13" s="109">
        <v>0</v>
      </c>
      <c r="DJ13" s="109">
        <v>33.617071993744403</v>
      </c>
      <c r="DK13" s="109">
        <v>22.666904118887899</v>
      </c>
      <c r="DL13" s="109">
        <v>0</v>
      </c>
      <c r="DM13" s="109">
        <v>0</v>
      </c>
      <c r="DN13" s="109">
        <v>1802.32257258442</v>
      </c>
      <c r="DO13" s="109">
        <v>12.308161059521799</v>
      </c>
      <c r="DP13" s="109">
        <v>11.899715511821499</v>
      </c>
      <c r="DS13" s="45">
        <f t="shared" si="0"/>
        <v>4.6242579261405788E-3</v>
      </c>
      <c r="DT13" s="45">
        <f t="shared" si="1"/>
        <v>7.5687154790804994E-3</v>
      </c>
      <c r="DU13" s="45">
        <f t="shared" si="2"/>
        <v>4.8817891962126556E-3</v>
      </c>
      <c r="DV13" s="45">
        <f t="shared" si="3"/>
        <v>5.0770210278148513E-3</v>
      </c>
      <c r="DW13" s="45">
        <f t="shared" si="4"/>
        <v>5.0770210278148513E-3</v>
      </c>
      <c r="DX13" s="45">
        <f t="shared" si="5"/>
        <v>3.6997532093533125E-3</v>
      </c>
      <c r="DY13" s="45">
        <f t="shared" si="6"/>
        <v>3.6656811800425473E-3</v>
      </c>
      <c r="DZ13" s="45">
        <f t="shared" si="7"/>
        <v>9.0846769391830905E-3</v>
      </c>
      <c r="EA13" s="45">
        <f t="shared" si="8"/>
        <v>1.0459607041807139E-2</v>
      </c>
      <c r="EB13" s="45">
        <f t="shared" si="9"/>
        <v>2.7299928946145002E-3</v>
      </c>
      <c r="EC13" s="45">
        <f t="shared" si="10"/>
        <v>4.3116252513790134E-3</v>
      </c>
      <c r="ED13" s="45">
        <f t="shared" si="11"/>
        <v>-3.9487960646312673E-4</v>
      </c>
      <c r="EE13" s="45">
        <f t="shared" si="12"/>
        <v>0</v>
      </c>
      <c r="EF13" s="45">
        <f t="shared" si="13"/>
        <v>6.7930892821184159E-3</v>
      </c>
      <c r="EG13" s="45">
        <f t="shared" si="14"/>
        <v>4.4523203120264343E-3</v>
      </c>
      <c r="EH13" s="45">
        <f t="shared" si="15"/>
        <v>0</v>
      </c>
      <c r="EI13" s="45">
        <f t="shared" si="16"/>
        <v>-3.9282561042247387E-4</v>
      </c>
      <c r="EJ13" s="45">
        <f t="shared" si="17"/>
        <v>6.744819997096506E-3</v>
      </c>
      <c r="EK13" s="45">
        <f t="shared" si="18"/>
        <v>-3.9319599602824452E-4</v>
      </c>
      <c r="EL13" s="45">
        <f t="shared" si="19"/>
        <v>3.2647467483182015E-3</v>
      </c>
      <c r="EM13" s="45">
        <f t="shared" si="20"/>
        <v>2.9354586224943822E-3</v>
      </c>
      <c r="EN13" s="45">
        <f t="shared" si="21"/>
        <v>4.0783298668283872E-3</v>
      </c>
      <c r="EO13" s="45">
        <f t="shared" si="22"/>
        <v>0</v>
      </c>
      <c r="EP13" s="45">
        <f t="shared" si="23"/>
        <v>-3.9063304645826945E-4</v>
      </c>
      <c r="EQ13" s="45">
        <f t="shared" si="24"/>
        <v>-3.9649821861230676E-4</v>
      </c>
      <c r="ER13" s="45">
        <f t="shared" si="25"/>
        <v>-3.9138482519159907E-4</v>
      </c>
      <c r="ES13" s="45">
        <f t="shared" si="26"/>
        <v>3.7518106518850515E-3</v>
      </c>
      <c r="ET13" s="45">
        <f t="shared" si="27"/>
        <v>2.1634307228630884E-3</v>
      </c>
      <c r="EU13" s="45">
        <f t="shared" si="28"/>
        <v>4.3156984776224882E-3</v>
      </c>
    </row>
    <row r="14" spans="1:151" x14ac:dyDescent="0.25">
      <c r="A14" s="20" t="s">
        <v>13</v>
      </c>
      <c r="B14" s="109">
        <v>45157.551473</v>
      </c>
      <c r="C14" s="109">
        <v>331.55908987999999</v>
      </c>
      <c r="D14" s="109">
        <v>620.24330232</v>
      </c>
      <c r="E14" s="109">
        <v>7246.6972844000002</v>
      </c>
      <c r="F14" s="109">
        <v>7236.3085241999997</v>
      </c>
      <c r="G14" s="109">
        <v>229.03802582</v>
      </c>
      <c r="H14" s="109">
        <v>7697.1347376000003</v>
      </c>
      <c r="I14" s="109">
        <v>144.89428968000001</v>
      </c>
      <c r="J14" s="109">
        <v>13.890285999</v>
      </c>
      <c r="K14" s="109">
        <v>393.48687417999997</v>
      </c>
      <c r="L14" s="109">
        <v>29.915285447999999</v>
      </c>
      <c r="M14" s="109">
        <v>1.2799491999999999E-3</v>
      </c>
      <c r="O14" s="109">
        <v>243.84561282000001</v>
      </c>
      <c r="P14" s="109">
        <v>2.1486443E-3</v>
      </c>
      <c r="R14" s="109">
        <v>9.6806770000000004E-3</v>
      </c>
      <c r="S14" s="109">
        <v>45.308350666999999</v>
      </c>
      <c r="T14" s="109">
        <v>9.1943299999999999E-4</v>
      </c>
      <c r="U14" s="109">
        <v>79.896111938999994</v>
      </c>
      <c r="V14" s="109">
        <v>42.731397891</v>
      </c>
      <c r="W14" s="109">
        <v>9.3888636676000008</v>
      </c>
      <c r="Y14" s="109">
        <v>1.30484374E-2</v>
      </c>
      <c r="Z14" s="109">
        <v>0.1352809264</v>
      </c>
      <c r="AA14" s="109">
        <v>9.3049167399999994E-2</v>
      </c>
      <c r="AB14" s="109">
        <v>29.034517235999999</v>
      </c>
      <c r="AC14" s="109">
        <v>0.53359693330000002</v>
      </c>
      <c r="AD14" s="109">
        <v>10.547828411999999</v>
      </c>
      <c r="AF14" s="109" t="s">
        <v>13</v>
      </c>
      <c r="AG14" s="109">
        <v>0</v>
      </c>
      <c r="AH14" s="109">
        <v>501.13417473199002</v>
      </c>
      <c r="AI14" s="109">
        <v>13.9307743852098</v>
      </c>
      <c r="AJ14" s="109">
        <v>145.24173168085099</v>
      </c>
      <c r="AK14" s="109">
        <v>145.24173168085099</v>
      </c>
      <c r="AL14" s="109">
        <v>1402.31402334163</v>
      </c>
      <c r="AM14" s="109">
        <v>0</v>
      </c>
      <c r="AN14" s="109">
        <v>393.61645851791002</v>
      </c>
      <c r="AO14" s="109">
        <v>0.53377621676615195</v>
      </c>
      <c r="AP14" s="109">
        <v>29.960306866308699</v>
      </c>
      <c r="AQ14" s="109">
        <v>3.0703668561781697E-4</v>
      </c>
      <c r="AR14" s="109">
        <v>9.7228356460336103E-4</v>
      </c>
      <c r="AS14" s="109">
        <v>2757.8011152035101</v>
      </c>
      <c r="AT14" s="109">
        <v>0</v>
      </c>
      <c r="AU14" s="109">
        <v>0</v>
      </c>
      <c r="AV14" s="109">
        <v>45199.672324446597</v>
      </c>
      <c r="AW14" s="109">
        <v>749.09673631587702</v>
      </c>
      <c r="AX14" s="109">
        <v>286.51124175639899</v>
      </c>
      <c r="AY14" s="109">
        <v>469.87845351963301</v>
      </c>
      <c r="AZ14" s="109">
        <v>10.5564848471505</v>
      </c>
      <c r="BA14" s="109">
        <v>0</v>
      </c>
      <c r="BB14" s="109">
        <v>0</v>
      </c>
      <c r="BC14" s="109">
        <v>244.41592840713801</v>
      </c>
      <c r="BD14" s="109">
        <v>244.41592840713801</v>
      </c>
      <c r="BE14" s="109">
        <v>8.59945248301303E-4</v>
      </c>
      <c r="BF14" s="109">
        <v>1.07493259895346E-3</v>
      </c>
      <c r="BG14" s="109">
        <v>0</v>
      </c>
      <c r="BH14" s="109">
        <v>182.25956438169601</v>
      </c>
      <c r="BI14" s="109">
        <v>27.443610701171401</v>
      </c>
      <c r="BJ14" s="109">
        <v>2135.2977589895499</v>
      </c>
      <c r="BK14" s="109">
        <v>151.66186213777101</v>
      </c>
      <c r="BL14" s="109">
        <v>0</v>
      </c>
      <c r="BM14" s="109">
        <v>0</v>
      </c>
      <c r="BN14" s="109">
        <v>3.1930562087765998E-3</v>
      </c>
      <c r="BO14" s="109">
        <v>6.48286951952137E-3</v>
      </c>
      <c r="BP14" s="109">
        <v>0</v>
      </c>
      <c r="BQ14" s="109">
        <v>45.389389123489501</v>
      </c>
      <c r="BR14" s="109">
        <v>332.11538581741399</v>
      </c>
      <c r="BS14" s="109">
        <v>0</v>
      </c>
      <c r="BT14" s="109">
        <v>3.7678345234433999E-4</v>
      </c>
      <c r="BU14" s="109">
        <v>5.4219879658426798E-4</v>
      </c>
      <c r="BV14" s="109">
        <v>8491.0910632099203</v>
      </c>
      <c r="BW14" s="109">
        <v>558.86390148920998</v>
      </c>
      <c r="BX14" s="109">
        <v>62.095979826370097</v>
      </c>
      <c r="BY14" s="109">
        <v>620.95988131557999</v>
      </c>
      <c r="BZ14" s="109">
        <v>0.16879529549663699</v>
      </c>
      <c r="CA14" s="109">
        <v>349.12462720768099</v>
      </c>
      <c r="CB14" s="109">
        <v>9.3969115595774806</v>
      </c>
      <c r="CC14" s="109">
        <v>0</v>
      </c>
      <c r="CD14" s="109">
        <v>1.3041891243923499E-2</v>
      </c>
      <c r="CE14" s="109">
        <v>0.135214087829962</v>
      </c>
      <c r="CF14" s="109">
        <v>9.3003158690073903E-2</v>
      </c>
      <c r="CG14" s="109">
        <v>29.055134244459701</v>
      </c>
      <c r="CH14" s="109">
        <v>0.79674022794957799</v>
      </c>
      <c r="CI14" s="109">
        <v>922.24358805890699</v>
      </c>
      <c r="CJ14" s="109">
        <v>0.72430931115336195</v>
      </c>
      <c r="CK14" s="109">
        <v>21.475771158550501</v>
      </c>
      <c r="CL14" s="109">
        <v>404.164574472239</v>
      </c>
      <c r="CM14" s="109">
        <v>0.651878332958294</v>
      </c>
      <c r="CN14" s="109">
        <v>0</v>
      </c>
      <c r="CO14" s="109">
        <v>2.1498590915117901E-4</v>
      </c>
      <c r="CP14" s="109">
        <v>70.044342718505902</v>
      </c>
      <c r="CQ14" s="109">
        <v>7253.6831215250304</v>
      </c>
      <c r="CR14" s="109">
        <v>7243.2996144989002</v>
      </c>
      <c r="CS14" s="109">
        <v>10.3835070261346</v>
      </c>
      <c r="CT14" s="109">
        <v>0.81846962946774304</v>
      </c>
      <c r="CU14" s="109">
        <v>0</v>
      </c>
      <c r="CV14" s="109">
        <v>177.45576725691799</v>
      </c>
      <c r="CW14" s="109">
        <v>6.8085067714563197</v>
      </c>
      <c r="CX14" s="109">
        <v>2677.7717507912198</v>
      </c>
      <c r="CY14" s="109">
        <v>10.864638734854701</v>
      </c>
      <c r="CZ14" s="109">
        <v>13.7618763162248</v>
      </c>
      <c r="DA14" s="109">
        <v>3825.8016468035798</v>
      </c>
      <c r="DB14" s="109">
        <v>113.56267656111</v>
      </c>
      <c r="DC14" s="109">
        <v>2.4626511334858501</v>
      </c>
      <c r="DD14" s="109">
        <v>29.6966908403293</v>
      </c>
      <c r="DE14" s="109">
        <v>0</v>
      </c>
      <c r="DF14" s="109">
        <v>229.12371191903301</v>
      </c>
      <c r="DG14" s="109">
        <v>42.7863145189744</v>
      </c>
      <c r="DH14" s="109">
        <v>0</v>
      </c>
      <c r="DI14" s="109">
        <v>0</v>
      </c>
      <c r="DJ14" s="109">
        <v>147.67638685572501</v>
      </c>
      <c r="DK14" s="109">
        <v>79.952340767229302</v>
      </c>
      <c r="DL14" s="109">
        <v>0</v>
      </c>
      <c r="DM14" s="109">
        <v>0</v>
      </c>
      <c r="DN14" s="109">
        <v>7701.9775566932503</v>
      </c>
      <c r="DO14" s="109">
        <v>42.757605897060003</v>
      </c>
      <c r="DP14" s="109">
        <v>52.274228650399102</v>
      </c>
      <c r="DS14" s="45">
        <f t="shared" si="0"/>
        <v>9.3275321784845426E-4</v>
      </c>
      <c r="DT14" s="45">
        <f t="shared" si="1"/>
        <v>1.677818387109654E-3</v>
      </c>
      <c r="DU14" s="45">
        <f t="shared" si="2"/>
        <v>1.1553191995780578E-3</v>
      </c>
      <c r="DV14" s="45">
        <f t="shared" si="3"/>
        <v>9.6400288998806051E-4</v>
      </c>
      <c r="DW14" s="45">
        <f t="shared" si="4"/>
        <v>9.6611280123290596E-4</v>
      </c>
      <c r="DX14" s="45">
        <f t="shared" si="5"/>
        <v>3.7411298288238075E-4</v>
      </c>
      <c r="DY14" s="45">
        <f t="shared" si="6"/>
        <v>6.2917166690523751E-4</v>
      </c>
      <c r="DZ14" s="45">
        <f t="shared" si="7"/>
        <v>2.3978998870024708E-3</v>
      </c>
      <c r="EA14" s="45">
        <f t="shared" si="8"/>
        <v>2.9148705946526131E-3</v>
      </c>
      <c r="EB14" s="45">
        <f t="shared" si="9"/>
        <v>3.2932315259585492E-4</v>
      </c>
      <c r="EC14" s="45">
        <f t="shared" si="10"/>
        <v>1.5049636877762036E-3</v>
      </c>
      <c r="ED14" s="45">
        <f t="shared" si="11"/>
        <v>-4.9138651660699504E-4</v>
      </c>
      <c r="EE14" s="45">
        <f t="shared" si="12"/>
        <v>0</v>
      </c>
      <c r="EF14" s="45">
        <f t="shared" si="13"/>
        <v>2.3388388273320655E-3</v>
      </c>
      <c r="EG14" s="45">
        <f t="shared" si="14"/>
        <v>5.6754689733517355E-4</v>
      </c>
      <c r="EH14" s="45">
        <f t="shared" si="15"/>
        <v>0</v>
      </c>
      <c r="EI14" s="45">
        <f t="shared" si="16"/>
        <v>-4.9079952797014307E-4</v>
      </c>
      <c r="EJ14" s="45">
        <f t="shared" si="17"/>
        <v>1.7885986864784608E-3</v>
      </c>
      <c r="EK14" s="45">
        <f t="shared" si="18"/>
        <v>-4.9024895929553004E-4</v>
      </c>
      <c r="EL14" s="45">
        <f t="shared" si="19"/>
        <v>7.0377427467607464E-4</v>
      </c>
      <c r="EM14" s="45">
        <f t="shared" si="20"/>
        <v>6.1331965143884533E-4</v>
      </c>
      <c r="EN14" s="45">
        <f t="shared" si="21"/>
        <v>8.5717422921500477E-4</v>
      </c>
      <c r="EO14" s="45">
        <f t="shared" si="22"/>
        <v>0</v>
      </c>
      <c r="EP14" s="45">
        <f t="shared" si="23"/>
        <v>-5.0168122632832015E-4</v>
      </c>
      <c r="EQ14" s="45">
        <f t="shared" si="24"/>
        <v>-4.9407238563974325E-4</v>
      </c>
      <c r="ER14" s="45">
        <f t="shared" si="25"/>
        <v>-4.9445590123668639E-4</v>
      </c>
      <c r="ES14" s="45">
        <f t="shared" si="26"/>
        <v>7.1008614650354288E-4</v>
      </c>
      <c r="ET14" s="45">
        <f t="shared" si="27"/>
        <v>3.359904357829729E-4</v>
      </c>
      <c r="EU14" s="45">
        <f t="shared" si="28"/>
        <v>8.2068410789205978E-4</v>
      </c>
    </row>
    <row r="15" spans="1:151" x14ac:dyDescent="0.25">
      <c r="A15" s="20" t="s">
        <v>14</v>
      </c>
      <c r="B15" s="109">
        <v>52606.060380000003</v>
      </c>
      <c r="C15" s="109">
        <v>404.49009905000003</v>
      </c>
      <c r="D15" s="109">
        <v>896.96064945000001</v>
      </c>
      <c r="E15" s="109">
        <v>7170.9482091999998</v>
      </c>
      <c r="F15" s="109">
        <v>7158.1046974999999</v>
      </c>
      <c r="G15" s="109">
        <v>198.66656583</v>
      </c>
      <c r="H15" s="109">
        <v>7255.4671029000001</v>
      </c>
      <c r="I15" s="109">
        <v>219.43255020000001</v>
      </c>
      <c r="J15" s="109">
        <v>20.320427545000001</v>
      </c>
      <c r="K15" s="109">
        <v>389.31765572</v>
      </c>
      <c r="L15" s="109">
        <v>46.606457108999997</v>
      </c>
      <c r="M15" s="109">
        <v>1.9240476999999999E-3</v>
      </c>
      <c r="O15" s="109">
        <v>449.98788633999999</v>
      </c>
      <c r="P15" s="109">
        <v>1.5292673200000001E-2</v>
      </c>
      <c r="R15" s="109">
        <v>1.38596035E-2</v>
      </c>
      <c r="S15" s="109">
        <v>60.894949101000002</v>
      </c>
      <c r="T15" s="109">
        <v>1.7478662999999999E-3</v>
      </c>
      <c r="U15" s="109">
        <v>40.963616834</v>
      </c>
      <c r="V15" s="109">
        <v>13.350475959000001</v>
      </c>
      <c r="W15" s="109">
        <v>6.6911472600000002</v>
      </c>
      <c r="Y15" s="109">
        <v>2.2218011900000001E-2</v>
      </c>
      <c r="Z15" s="109">
        <v>0.26559471849999999</v>
      </c>
      <c r="AA15" s="109">
        <v>0.1764287279</v>
      </c>
      <c r="AB15" s="109">
        <v>7.6499728023999998</v>
      </c>
      <c r="AC15" s="109">
        <v>0.61495157889999996</v>
      </c>
      <c r="AF15" s="109" t="s">
        <v>14</v>
      </c>
      <c r="AG15" s="109">
        <v>0</v>
      </c>
      <c r="AH15" s="109">
        <v>449.43492880759499</v>
      </c>
      <c r="AI15" s="109">
        <v>20.560897519004499</v>
      </c>
      <c r="AJ15" s="109">
        <v>221.50603821884499</v>
      </c>
      <c r="AK15" s="109">
        <v>221.50603821884499</v>
      </c>
      <c r="AL15" s="109">
        <v>1257.6451793377801</v>
      </c>
      <c r="AM15" s="109">
        <v>0</v>
      </c>
      <c r="AN15" s="109">
        <v>390.54823212927198</v>
      </c>
      <c r="AO15" s="109">
        <v>0.61670210913034196</v>
      </c>
      <c r="AP15" s="109">
        <v>46.901910031751498</v>
      </c>
      <c r="AQ15" s="109">
        <v>4.6152491160457898E-4</v>
      </c>
      <c r="AR15" s="109">
        <v>1.46149214825972E-3</v>
      </c>
      <c r="AS15" s="109">
        <v>2473.29389641121</v>
      </c>
      <c r="AT15" s="109">
        <v>0</v>
      </c>
      <c r="AU15" s="109">
        <v>0</v>
      </c>
      <c r="AV15" s="109">
        <v>52886.889499142897</v>
      </c>
      <c r="AW15" s="109">
        <v>671.81658038930198</v>
      </c>
      <c r="AX15" s="109">
        <v>256.95332461577698</v>
      </c>
      <c r="AY15" s="109">
        <v>421.40361394474201</v>
      </c>
      <c r="AZ15" s="109">
        <v>0</v>
      </c>
      <c r="BA15" s="109">
        <v>0</v>
      </c>
      <c r="BB15" s="109">
        <v>0</v>
      </c>
      <c r="BC15" s="109">
        <v>453.40590981384503</v>
      </c>
      <c r="BD15" s="109">
        <v>453.40590981384503</v>
      </c>
      <c r="BE15" s="109">
        <v>6.1487858662658598E-3</v>
      </c>
      <c r="BF15" s="109">
        <v>7.6859670097317503E-3</v>
      </c>
      <c r="BG15" s="109">
        <v>0</v>
      </c>
      <c r="BH15" s="109">
        <v>163.45693960690599</v>
      </c>
      <c r="BI15" s="109">
        <v>24.612396865674501</v>
      </c>
      <c r="BJ15" s="109">
        <v>1915.0107485871999</v>
      </c>
      <c r="BK15" s="109">
        <v>136.01577875785199</v>
      </c>
      <c r="BL15" s="109">
        <v>0</v>
      </c>
      <c r="BM15" s="109">
        <v>0</v>
      </c>
      <c r="BN15" s="109">
        <v>4.5712259583657096E-3</v>
      </c>
      <c r="BO15" s="109">
        <v>9.2809753785611498E-3</v>
      </c>
      <c r="BP15" s="109">
        <v>0</v>
      </c>
      <c r="BQ15" s="109">
        <v>61.404686383081703</v>
      </c>
      <c r="BR15" s="109">
        <v>407.96747884830501</v>
      </c>
      <c r="BS15" s="109">
        <v>0</v>
      </c>
      <c r="BT15" s="109">
        <v>7.1624167362114698E-4</v>
      </c>
      <c r="BU15" s="109">
        <v>1.030692280849E-3</v>
      </c>
      <c r="BV15" s="109">
        <v>7998.9132055754799</v>
      </c>
      <c r="BW15" s="109">
        <v>811.62806324839903</v>
      </c>
      <c r="BX15" s="109">
        <v>90.1808957542288</v>
      </c>
      <c r="BY15" s="109">
        <v>901.80895900262897</v>
      </c>
      <c r="BZ15" s="109">
        <v>0.15138155992975</v>
      </c>
      <c r="CA15" s="109">
        <v>313.10738715926698</v>
      </c>
      <c r="CB15" s="109">
        <v>6.6875619337100201</v>
      </c>
      <c r="CC15" s="109">
        <v>0</v>
      </c>
      <c r="CD15" s="109">
        <v>2.22060844417158E-2</v>
      </c>
      <c r="CE15" s="109">
        <v>0.26545215922044502</v>
      </c>
      <c r="CF15" s="109">
        <v>0.17633418917294899</v>
      </c>
      <c r="CG15" s="109">
        <v>7.6458741986677596</v>
      </c>
      <c r="CH15" s="109">
        <v>0.792364743464673</v>
      </c>
      <c r="CI15" s="109">
        <v>827.10071636369605</v>
      </c>
      <c r="CJ15" s="109">
        <v>0.72033154637697905</v>
      </c>
      <c r="CK15" s="109">
        <v>21.357829368871801</v>
      </c>
      <c r="CL15" s="109">
        <v>401.94499166101701</v>
      </c>
      <c r="CM15" s="109">
        <v>0.64829845202466896</v>
      </c>
      <c r="CN15" s="109">
        <v>0</v>
      </c>
      <c r="CO15" s="109">
        <v>1.53719490004794E-3</v>
      </c>
      <c r="CP15" s="109">
        <v>69.659656965227597</v>
      </c>
      <c r="CQ15" s="109">
        <v>7216.3570739201696</v>
      </c>
      <c r="CR15" s="109">
        <v>7203.5205366463297</v>
      </c>
      <c r="CS15" s="109">
        <v>12.8365372738416</v>
      </c>
      <c r="CT15" s="109">
        <v>0.81397462932036901</v>
      </c>
      <c r="CU15" s="109">
        <v>0</v>
      </c>
      <c r="CV15" s="109">
        <v>176.481222639263</v>
      </c>
      <c r="CW15" s="109">
        <v>6.7711170560580198</v>
      </c>
      <c r="CX15" s="109">
        <v>2663.0657717003601</v>
      </c>
      <c r="CY15" s="109">
        <v>10.804973148034801</v>
      </c>
      <c r="CZ15" s="109">
        <v>13.686299342361201</v>
      </c>
      <c r="DA15" s="109">
        <v>3804.7909817732798</v>
      </c>
      <c r="DB15" s="109">
        <v>101.847027536534</v>
      </c>
      <c r="DC15" s="109">
        <v>2.4491271778082702</v>
      </c>
      <c r="DD15" s="109">
        <v>29.533596442842398</v>
      </c>
      <c r="DE15" s="109">
        <v>0</v>
      </c>
      <c r="DF15" s="109">
        <v>199.40543937565101</v>
      </c>
      <c r="DG15" s="109">
        <v>38.372288386797599</v>
      </c>
      <c r="DH15" s="109">
        <v>0</v>
      </c>
      <c r="DI15" s="109">
        <v>0</v>
      </c>
      <c r="DJ15" s="109">
        <v>132.44142221371601</v>
      </c>
      <c r="DK15" s="109">
        <v>40.941740811632698</v>
      </c>
      <c r="DL15" s="109">
        <v>0</v>
      </c>
      <c r="DM15" s="109">
        <v>0</v>
      </c>
      <c r="DN15" s="109">
        <v>7291.0962702205097</v>
      </c>
      <c r="DO15" s="109">
        <v>13.3433390128795</v>
      </c>
      <c r="DP15" s="109">
        <v>46.881400822799598</v>
      </c>
      <c r="DS15" s="45">
        <f t="shared" si="0"/>
        <v>5.3383415734674774E-3</v>
      </c>
      <c r="DT15" s="45">
        <f t="shared" si="1"/>
        <v>8.5969466408994423E-3</v>
      </c>
      <c r="DU15" s="45">
        <f t="shared" si="2"/>
        <v>5.4052644958302873E-3</v>
      </c>
      <c r="DV15" s="45">
        <f t="shared" si="3"/>
        <v>6.3323375647745201E-3</v>
      </c>
      <c r="DW15" s="45">
        <f t="shared" si="4"/>
        <v>6.3446737740775749E-3</v>
      </c>
      <c r="DX15" s="45">
        <f t="shared" si="5"/>
        <v>3.7191640302640331E-3</v>
      </c>
      <c r="DY15" s="45">
        <f t="shared" si="6"/>
        <v>4.9106648566111886E-3</v>
      </c>
      <c r="DZ15" s="45">
        <f t="shared" si="7"/>
        <v>9.4493183301890254E-3</v>
      </c>
      <c r="EA15" s="45">
        <f t="shared" si="8"/>
        <v>1.1833903271571028E-2</v>
      </c>
      <c r="EB15" s="45">
        <f t="shared" si="9"/>
        <v>3.1608543593949273E-3</v>
      </c>
      <c r="EC15" s="45">
        <f t="shared" si="10"/>
        <v>6.3393130711591299E-3</v>
      </c>
      <c r="ED15" s="45">
        <f t="shared" si="11"/>
        <v>-5.3566246600898293E-4</v>
      </c>
      <c r="EE15" s="45">
        <f t="shared" si="12"/>
        <v>0</v>
      </c>
      <c r="EF15" s="45">
        <f t="shared" si="13"/>
        <v>7.5958121931808259E-3</v>
      </c>
      <c r="EG15" s="45">
        <f t="shared" si="14"/>
        <v>5.1838272490874106E-3</v>
      </c>
      <c r="EH15" s="45">
        <f t="shared" si="15"/>
        <v>0</v>
      </c>
      <c r="EI15" s="45">
        <f t="shared" si="16"/>
        <v>-5.3408187854292976E-4</v>
      </c>
      <c r="EJ15" s="45">
        <f t="shared" si="17"/>
        <v>8.3707645643361032E-3</v>
      </c>
      <c r="EK15" s="45">
        <f t="shared" si="18"/>
        <v>-5.3341924943167739E-4</v>
      </c>
      <c r="EL15" s="45">
        <f t="shared" si="19"/>
        <v>-5.3403542113850577E-4</v>
      </c>
      <c r="EM15" s="45">
        <f t="shared" si="20"/>
        <v>-5.3458364648707117E-4</v>
      </c>
      <c r="EN15" s="45">
        <f t="shared" si="21"/>
        <v>-5.3583132318927554E-4</v>
      </c>
      <c r="EO15" s="45">
        <f t="shared" si="22"/>
        <v>0</v>
      </c>
      <c r="EP15" s="45">
        <f t="shared" si="23"/>
        <v>-5.3683733440617329E-4</v>
      </c>
      <c r="EQ15" s="45">
        <f t="shared" si="24"/>
        <v>-5.3675494889397367E-4</v>
      </c>
      <c r="ER15" s="45">
        <f t="shared" si="25"/>
        <v>-5.3584656068365758E-4</v>
      </c>
      <c r="ES15" s="45">
        <f t="shared" si="26"/>
        <v>-5.3576709853848036E-4</v>
      </c>
      <c r="ET15" s="45">
        <f t="shared" si="27"/>
        <v>2.8466147423725162E-3</v>
      </c>
      <c r="EU15" s="45">
        <f t="shared" si="28"/>
        <v>0</v>
      </c>
    </row>
    <row r="16" spans="1:151" x14ac:dyDescent="0.25">
      <c r="A16" s="20" t="s">
        <v>15</v>
      </c>
      <c r="B16" s="109">
        <v>25120.048495999999</v>
      </c>
      <c r="C16" s="109">
        <v>183.04093162999999</v>
      </c>
      <c r="D16" s="109">
        <v>421.08343692</v>
      </c>
      <c r="E16" s="109">
        <v>3529.4337010999998</v>
      </c>
      <c r="F16" s="109">
        <v>3522.2252505000001</v>
      </c>
      <c r="G16" s="109">
        <v>105.22793106</v>
      </c>
      <c r="H16" s="109">
        <v>3570.1036018999998</v>
      </c>
      <c r="I16" s="109">
        <v>95.864205257999998</v>
      </c>
      <c r="J16" s="109">
        <v>8.5424790977999994</v>
      </c>
      <c r="K16" s="109">
        <v>194.52114333</v>
      </c>
      <c r="L16" s="109">
        <v>19.576320579000001</v>
      </c>
      <c r="M16" s="109">
        <v>8.3638780000000002E-4</v>
      </c>
      <c r="O16" s="109">
        <v>192.65260455999999</v>
      </c>
      <c r="P16" s="109">
        <v>6.9700001000000001E-3</v>
      </c>
      <c r="R16" s="109">
        <v>6.0248004000000004E-3</v>
      </c>
      <c r="S16" s="109">
        <v>28.105885422</v>
      </c>
      <c r="T16" s="109">
        <v>7.5980130000000005E-4</v>
      </c>
      <c r="U16" s="109">
        <v>17.806974644</v>
      </c>
      <c r="V16" s="109">
        <v>5.8034813653999997</v>
      </c>
      <c r="W16" s="109">
        <v>2.9510191061</v>
      </c>
      <c r="Y16" s="109">
        <v>1.07182297E-2</v>
      </c>
      <c r="Z16" s="109">
        <v>0.1207546674</v>
      </c>
      <c r="AA16" s="109">
        <v>8.1366042999999999E-2</v>
      </c>
      <c r="AB16" s="109">
        <v>3.3602990315999999</v>
      </c>
      <c r="AC16" s="109">
        <v>0.31621140180000001</v>
      </c>
      <c r="AF16" s="109" t="s">
        <v>15</v>
      </c>
      <c r="AG16" s="109">
        <v>0</v>
      </c>
      <c r="AH16" s="109">
        <v>223.85241103619501</v>
      </c>
      <c r="AI16" s="109">
        <v>8.6383599029042504</v>
      </c>
      <c r="AJ16" s="109">
        <v>96.690503156604606</v>
      </c>
      <c r="AK16" s="109">
        <v>96.690503156604606</v>
      </c>
      <c r="AL16" s="109">
        <v>626.40192484988097</v>
      </c>
      <c r="AM16" s="109">
        <v>0</v>
      </c>
      <c r="AN16" s="109">
        <v>195.00692716539101</v>
      </c>
      <c r="AO16" s="109">
        <v>0.31689393498802199</v>
      </c>
      <c r="AP16" s="109">
        <v>19.694269170399998</v>
      </c>
      <c r="AQ16" s="109">
        <v>2.00636488759183E-4</v>
      </c>
      <c r="AR16" s="109">
        <v>6.3534889483622399E-4</v>
      </c>
      <c r="AS16" s="109">
        <v>1231.88654351575</v>
      </c>
      <c r="AT16" s="109">
        <v>0</v>
      </c>
      <c r="AU16" s="109">
        <v>0</v>
      </c>
      <c r="AV16" s="109">
        <v>25231.728452388401</v>
      </c>
      <c r="AW16" s="109">
        <v>334.61522630756099</v>
      </c>
      <c r="AX16" s="109">
        <v>127.98216559348501</v>
      </c>
      <c r="AY16" s="109">
        <v>209.89076706653901</v>
      </c>
      <c r="AZ16" s="109">
        <v>0</v>
      </c>
      <c r="BA16" s="109">
        <v>0</v>
      </c>
      <c r="BB16" s="109">
        <v>0</v>
      </c>
      <c r="BC16" s="109">
        <v>194.01554948476701</v>
      </c>
      <c r="BD16" s="109">
        <v>194.01554948476701</v>
      </c>
      <c r="BE16" s="109">
        <v>2.80060611325011E-3</v>
      </c>
      <c r="BF16" s="109">
        <v>3.5007651001868799E-3</v>
      </c>
      <c r="BG16" s="109">
        <v>0</v>
      </c>
      <c r="BH16" s="109">
        <v>81.413847070355004</v>
      </c>
      <c r="BI16" s="109">
        <v>12.2588312870863</v>
      </c>
      <c r="BJ16" s="109">
        <v>953.81946707747602</v>
      </c>
      <c r="BK16" s="109">
        <v>67.746105275607505</v>
      </c>
      <c r="BL16" s="109">
        <v>0</v>
      </c>
      <c r="BM16" s="109">
        <v>0</v>
      </c>
      <c r="BN16" s="109">
        <v>1.9872315079834798E-3</v>
      </c>
      <c r="BO16" s="109">
        <v>4.0346729066838604E-3</v>
      </c>
      <c r="BP16" s="109">
        <v>0</v>
      </c>
      <c r="BQ16" s="109">
        <v>28.308312940550199</v>
      </c>
      <c r="BR16" s="109">
        <v>184.42525178458601</v>
      </c>
      <c r="BS16" s="109">
        <v>0</v>
      </c>
      <c r="BT16" s="109">
        <v>3.1136808623819802E-4</v>
      </c>
      <c r="BU16" s="109">
        <v>4.48065721853866E-4</v>
      </c>
      <c r="BV16" s="109">
        <v>3936.80606711971</v>
      </c>
      <c r="BW16" s="109">
        <v>380.703683820609</v>
      </c>
      <c r="BX16" s="109">
        <v>42.300418892948997</v>
      </c>
      <c r="BY16" s="109">
        <v>423.00410271355901</v>
      </c>
      <c r="BZ16" s="109">
        <v>7.5399431096574501E-2</v>
      </c>
      <c r="CA16" s="109">
        <v>155.951016113571</v>
      </c>
      <c r="CB16" s="109">
        <v>2.9495903259207301</v>
      </c>
      <c r="CC16" s="109">
        <v>0</v>
      </c>
      <c r="CD16" s="109">
        <v>1.0713047084457901E-2</v>
      </c>
      <c r="CE16" s="109">
        <v>0.120696393179878</v>
      </c>
      <c r="CF16" s="109">
        <v>8.1327027067540206E-2</v>
      </c>
      <c r="CG16" s="109">
        <v>3.3586727211735901</v>
      </c>
      <c r="CH16" s="109">
        <v>0.38942147246702702</v>
      </c>
      <c r="CI16" s="109">
        <v>411.95846267894598</v>
      </c>
      <c r="CJ16" s="109">
        <v>0.35401945259235901</v>
      </c>
      <c r="CK16" s="109">
        <v>10.4966756033223</v>
      </c>
      <c r="CL16" s="109">
        <v>197.54286881947999</v>
      </c>
      <c r="CM16" s="109">
        <v>0.31861749036855702</v>
      </c>
      <c r="CN16" s="109">
        <v>0</v>
      </c>
      <c r="CO16" s="109">
        <v>7.0015174644642397E-4</v>
      </c>
      <c r="CP16" s="109">
        <v>34.235456640045797</v>
      </c>
      <c r="CQ16" s="109">
        <v>3547.5009971199602</v>
      </c>
      <c r="CR16" s="109">
        <v>3540.2960141728499</v>
      </c>
      <c r="CS16" s="109">
        <v>7.2049829471166298</v>
      </c>
      <c r="CT16" s="109">
        <v>0.40004214487673401</v>
      </c>
      <c r="CU16" s="109">
        <v>0</v>
      </c>
      <c r="CV16" s="109">
        <v>86.734777415852307</v>
      </c>
      <c r="CW16" s="109">
        <v>3.3277829207934402</v>
      </c>
      <c r="CX16" s="109">
        <v>1308.81010585492</v>
      </c>
      <c r="CY16" s="109">
        <v>5.3102924919393502</v>
      </c>
      <c r="CZ16" s="109">
        <v>6.7263706845902398</v>
      </c>
      <c r="DA16" s="109">
        <v>1869.93111669615</v>
      </c>
      <c r="DB16" s="109">
        <v>50.727480575404499</v>
      </c>
      <c r="DC16" s="109">
        <v>1.20366614273825</v>
      </c>
      <c r="DD16" s="109">
        <v>14.5148003427084</v>
      </c>
      <c r="DE16" s="109">
        <v>0</v>
      </c>
      <c r="DF16" s="109">
        <v>105.518745372553</v>
      </c>
      <c r="DG16" s="109">
        <v>19.112287270624901</v>
      </c>
      <c r="DH16" s="109">
        <v>0</v>
      </c>
      <c r="DI16" s="109">
        <v>0</v>
      </c>
      <c r="DJ16" s="109">
        <v>65.965809116000997</v>
      </c>
      <c r="DK16" s="109">
        <v>17.798405262349998</v>
      </c>
      <c r="DL16" s="109">
        <v>0</v>
      </c>
      <c r="DM16" s="109">
        <v>0</v>
      </c>
      <c r="DN16" s="109">
        <v>3584.2729340762899</v>
      </c>
      <c r="DO16" s="109">
        <v>5.8006860947458003</v>
      </c>
      <c r="DP16" s="109">
        <v>23.350461928505201</v>
      </c>
      <c r="DS16" s="45">
        <f t="shared" si="0"/>
        <v>4.4458495534427361E-3</v>
      </c>
      <c r="DT16" s="45">
        <f t="shared" si="1"/>
        <v>7.5628994141282782E-3</v>
      </c>
      <c r="DU16" s="45">
        <f t="shared" si="2"/>
        <v>4.5612475465851912E-3</v>
      </c>
      <c r="DV16" s="45">
        <f t="shared" si="3"/>
        <v>5.1190353892550684E-3</v>
      </c>
      <c r="DW16" s="45">
        <f t="shared" si="4"/>
        <v>5.1304963162945236E-3</v>
      </c>
      <c r="DX16" s="45">
        <f t="shared" si="5"/>
        <v>2.7636608419790787E-3</v>
      </c>
      <c r="DY16" s="45">
        <f t="shared" si="6"/>
        <v>3.9688854319939468E-3</v>
      </c>
      <c r="DZ16" s="45">
        <f t="shared" si="7"/>
        <v>8.6194622526811412E-3</v>
      </c>
      <c r="EA16" s="45">
        <f t="shared" si="8"/>
        <v>1.1224002307356399E-2</v>
      </c>
      <c r="EB16" s="45">
        <f t="shared" si="9"/>
        <v>2.4973317916751319E-3</v>
      </c>
      <c r="EC16" s="45">
        <f t="shared" si="10"/>
        <v>6.0250643589543551E-3</v>
      </c>
      <c r="ED16" s="45">
        <f t="shared" si="11"/>
        <v>-4.8113614831903453E-4</v>
      </c>
      <c r="EE16" s="45">
        <f t="shared" si="12"/>
        <v>0</v>
      </c>
      <c r="EF16" s="45">
        <f t="shared" si="13"/>
        <v>7.0746249596773218E-3</v>
      </c>
      <c r="EG16" s="45">
        <f t="shared" si="14"/>
        <v>4.5226484119296421E-3</v>
      </c>
      <c r="EH16" s="45">
        <f t="shared" si="15"/>
        <v>0</v>
      </c>
      <c r="EI16" s="45">
        <f t="shared" si="16"/>
        <v>-4.8067739018544682E-4</v>
      </c>
      <c r="EJ16" s="45">
        <f t="shared" si="17"/>
        <v>7.2023177889904682E-3</v>
      </c>
      <c r="EK16" s="45">
        <f t="shared" si="18"/>
        <v>-4.8366843796656593E-4</v>
      </c>
      <c r="EL16" s="45">
        <f t="shared" si="19"/>
        <v>-4.8123737026206734E-4</v>
      </c>
      <c r="EM16" s="45">
        <f t="shared" si="20"/>
        <v>-4.8165411038701873E-4</v>
      </c>
      <c r="EN16" s="45">
        <f t="shared" si="21"/>
        <v>-4.8416500466446765E-4</v>
      </c>
      <c r="EO16" s="45">
        <f t="shared" si="22"/>
        <v>0</v>
      </c>
      <c r="EP16" s="45">
        <f t="shared" si="23"/>
        <v>-4.8353279292935282E-4</v>
      </c>
      <c r="EQ16" s="45">
        <f t="shared" si="24"/>
        <v>-4.8258358353112411E-4</v>
      </c>
      <c r="ER16" s="45">
        <f t="shared" si="25"/>
        <v>-4.7951124352690091E-4</v>
      </c>
      <c r="ES16" s="45">
        <f t="shared" si="26"/>
        <v>-4.8397788741898115E-4</v>
      </c>
      <c r="ET16" s="45">
        <f t="shared" si="27"/>
        <v>2.1584711497963827E-3</v>
      </c>
      <c r="EU16" s="45">
        <f t="shared" si="28"/>
        <v>0</v>
      </c>
    </row>
    <row r="17" spans="1:151" x14ac:dyDescent="0.25">
      <c r="A17" s="20" t="s">
        <v>16</v>
      </c>
      <c r="B17" s="109">
        <v>18437.865155</v>
      </c>
      <c r="C17" s="109">
        <v>151.07012653999999</v>
      </c>
      <c r="D17" s="109">
        <v>297.33867082</v>
      </c>
      <c r="E17" s="109">
        <v>2494.3704389</v>
      </c>
      <c r="F17" s="109">
        <v>2492.7662946</v>
      </c>
      <c r="G17" s="109">
        <v>68.103372152000006</v>
      </c>
      <c r="H17" s="109">
        <v>2454.6455887000002</v>
      </c>
      <c r="I17" s="109">
        <v>83.217815939999994</v>
      </c>
      <c r="J17" s="109">
        <v>7.9492408973000002</v>
      </c>
      <c r="K17" s="109">
        <v>131.55302312000001</v>
      </c>
      <c r="L17" s="109">
        <v>17.18237903</v>
      </c>
      <c r="M17" s="109">
        <v>6.5057590000000001E-4</v>
      </c>
      <c r="O17" s="109">
        <v>167.55153587000001</v>
      </c>
      <c r="P17" s="109">
        <v>5.4610502999999999E-3</v>
      </c>
      <c r="R17" s="109">
        <v>4.6863306E-3</v>
      </c>
      <c r="S17" s="109">
        <v>22.033249826999999</v>
      </c>
      <c r="T17" s="109">
        <v>5.9100389999999997E-4</v>
      </c>
      <c r="U17" s="109">
        <v>13.850977371000001</v>
      </c>
      <c r="V17" s="109">
        <v>4.5141799202000001</v>
      </c>
      <c r="W17" s="109">
        <v>2.1915151166000002</v>
      </c>
      <c r="Y17" s="109">
        <v>5.7264862999999999E-3</v>
      </c>
      <c r="Z17" s="109">
        <v>8.0874902200000001E-2</v>
      </c>
      <c r="AA17" s="109">
        <v>5.21745479E-2</v>
      </c>
      <c r="AB17" s="109">
        <v>2.5282592840999998</v>
      </c>
      <c r="AC17" s="109">
        <v>0.20167038910000001</v>
      </c>
      <c r="AF17" s="109" t="s">
        <v>16</v>
      </c>
      <c r="AG17" s="109">
        <v>0</v>
      </c>
      <c r="AH17" s="109">
        <v>150.464847607005</v>
      </c>
      <c r="AI17" s="109">
        <v>8.0603055141563207</v>
      </c>
      <c r="AJ17" s="109">
        <v>84.179808623244</v>
      </c>
      <c r="AK17" s="109">
        <v>84.179808623244</v>
      </c>
      <c r="AL17" s="109">
        <v>421.042855247788</v>
      </c>
      <c r="AM17" s="109">
        <v>0</v>
      </c>
      <c r="AN17" s="109">
        <v>132.14853487334801</v>
      </c>
      <c r="AO17" s="109">
        <v>0.20253103245026899</v>
      </c>
      <c r="AP17" s="109">
        <v>17.321477842720601</v>
      </c>
      <c r="AQ17" s="109">
        <v>1.5608111196294E-4</v>
      </c>
      <c r="AR17" s="109">
        <v>4.9425719977964802E-4</v>
      </c>
      <c r="AS17" s="109">
        <v>828.025873551985</v>
      </c>
      <c r="AT17" s="109">
        <v>0</v>
      </c>
      <c r="AU17" s="109">
        <v>0</v>
      </c>
      <c r="AV17" s="109">
        <v>18570.153240628901</v>
      </c>
      <c r="AW17" s="109">
        <v>224.91532727732101</v>
      </c>
      <c r="AX17" s="109">
        <v>86.024616156238693</v>
      </c>
      <c r="AY17" s="109">
        <v>141.08037804409699</v>
      </c>
      <c r="AZ17" s="109">
        <v>0</v>
      </c>
      <c r="BA17" s="109">
        <v>0</v>
      </c>
      <c r="BB17" s="109">
        <v>0</v>
      </c>
      <c r="BC17" s="109">
        <v>169.14922455667801</v>
      </c>
      <c r="BD17" s="109">
        <v>169.14922455667801</v>
      </c>
      <c r="BE17" s="109">
        <v>2.19943569954245E-3</v>
      </c>
      <c r="BF17" s="109">
        <v>2.74931826346156E-3</v>
      </c>
      <c r="BG17" s="109">
        <v>0</v>
      </c>
      <c r="BH17" s="109">
        <v>54.723188095026899</v>
      </c>
      <c r="BI17" s="109">
        <v>8.2399070084314001</v>
      </c>
      <c r="BJ17" s="109">
        <v>641.12016133559905</v>
      </c>
      <c r="BK17" s="109">
        <v>45.536293705566102</v>
      </c>
      <c r="BL17" s="109">
        <v>0</v>
      </c>
      <c r="BM17" s="109">
        <v>0</v>
      </c>
      <c r="BN17" s="109">
        <v>1.5459278975710499E-3</v>
      </c>
      <c r="BO17" s="109">
        <v>3.1386996349465602E-3</v>
      </c>
      <c r="BP17" s="109">
        <v>0</v>
      </c>
      <c r="BQ17" s="109">
        <v>22.270939317002501</v>
      </c>
      <c r="BR17" s="109">
        <v>152.68608691071799</v>
      </c>
      <c r="BS17" s="109">
        <v>0</v>
      </c>
      <c r="BT17" s="109">
        <v>2.42225117841675E-4</v>
      </c>
      <c r="BU17" s="109">
        <v>3.4856491985515601E-4</v>
      </c>
      <c r="BV17" s="109">
        <v>2708.4091996340298</v>
      </c>
      <c r="BW17" s="109">
        <v>269.67866464613002</v>
      </c>
      <c r="BX17" s="109">
        <v>29.964289434900198</v>
      </c>
      <c r="BY17" s="109">
        <v>299.64295408102998</v>
      </c>
      <c r="BZ17" s="109">
        <v>5.0680561731971899E-2</v>
      </c>
      <c r="CA17" s="109">
        <v>104.824212093068</v>
      </c>
      <c r="CB17" s="109">
        <v>2.1907152337709399</v>
      </c>
      <c r="CC17" s="109">
        <v>0</v>
      </c>
      <c r="CD17" s="109">
        <v>5.7244360343770596E-3</v>
      </c>
      <c r="CE17" s="109">
        <v>8.0845706705316295E-2</v>
      </c>
      <c r="CF17" s="109">
        <v>5.21556231849254E-2</v>
      </c>
      <c r="CG17" s="109">
        <v>2.5273345667393601</v>
      </c>
      <c r="CH17" s="109">
        <v>0.27652872955350899</v>
      </c>
      <c r="CI17" s="109">
        <v>276.90236168391999</v>
      </c>
      <c r="CJ17" s="109">
        <v>0.25138967073970497</v>
      </c>
      <c r="CK17" s="109">
        <v>7.4537027692256697</v>
      </c>
      <c r="CL17" s="109">
        <v>140.275457722515</v>
      </c>
      <c r="CM17" s="109">
        <v>0.22625075727662999</v>
      </c>
      <c r="CN17" s="109">
        <v>0</v>
      </c>
      <c r="CO17" s="109">
        <v>5.4986208932025901E-4</v>
      </c>
      <c r="CP17" s="109">
        <v>24.310642460578599</v>
      </c>
      <c r="CQ17" s="109">
        <v>2515.5722309191301</v>
      </c>
      <c r="CR17" s="109">
        <v>2513.9686634406398</v>
      </c>
      <c r="CS17" s="109">
        <v>1.60356747849225</v>
      </c>
      <c r="CT17" s="109">
        <v>0.28407035344499698</v>
      </c>
      <c r="CU17" s="109">
        <v>0</v>
      </c>
      <c r="CV17" s="109">
        <v>61.590467587096299</v>
      </c>
      <c r="CW17" s="109">
        <v>2.3630632631712301</v>
      </c>
      <c r="CX17" s="109">
        <v>929.38778857675004</v>
      </c>
      <c r="CY17" s="109">
        <v>3.77084511428209</v>
      </c>
      <c r="CZ17" s="109">
        <v>4.7764047751009899</v>
      </c>
      <c r="DA17" s="109">
        <v>1327.84034775707</v>
      </c>
      <c r="DB17" s="109">
        <v>34.097036303751899</v>
      </c>
      <c r="DC17" s="109">
        <v>0.854724937250946</v>
      </c>
      <c r="DD17" s="109">
        <v>10.306978966583401</v>
      </c>
      <c r="DE17" s="109">
        <v>0</v>
      </c>
      <c r="DF17" s="109">
        <v>68.4550857467881</v>
      </c>
      <c r="DG17" s="109">
        <v>12.8465319795569</v>
      </c>
      <c r="DH17" s="109">
        <v>0</v>
      </c>
      <c r="DI17" s="109">
        <v>0</v>
      </c>
      <c r="DJ17" s="109">
        <v>44.339642181043899</v>
      </c>
      <c r="DK17" s="109">
        <v>13.845942773535899</v>
      </c>
      <c r="DL17" s="109">
        <v>0</v>
      </c>
      <c r="DM17" s="109">
        <v>0</v>
      </c>
      <c r="DN17" s="109">
        <v>2471.4514066700799</v>
      </c>
      <c r="DO17" s="109">
        <v>4.5125379291319998</v>
      </c>
      <c r="DP17" s="109">
        <v>15.695266747802901</v>
      </c>
      <c r="DS17" s="45">
        <f t="shared" si="0"/>
        <v>7.1748049200276937E-3</v>
      </c>
      <c r="DT17" s="45">
        <f t="shared" si="1"/>
        <v>1.0696756584036684E-2</v>
      </c>
      <c r="DU17" s="45">
        <f t="shared" si="2"/>
        <v>7.7496924792030304E-3</v>
      </c>
      <c r="DV17" s="45">
        <f t="shared" si="3"/>
        <v>8.4998569933662279E-3</v>
      </c>
      <c r="DW17" s="45">
        <f t="shared" si="4"/>
        <v>8.5055582172182797E-3</v>
      </c>
      <c r="DX17" s="45">
        <f t="shared" si="5"/>
        <v>5.1644079239292944E-3</v>
      </c>
      <c r="DY17" s="45">
        <f t="shared" si="6"/>
        <v>6.8465354214252211E-3</v>
      </c>
      <c r="DZ17" s="45">
        <f t="shared" si="7"/>
        <v>1.1559936683962026E-2</v>
      </c>
      <c r="EA17" s="45">
        <f t="shared" si="8"/>
        <v>1.3971726142309284E-2</v>
      </c>
      <c r="EB17" s="45">
        <f t="shared" si="9"/>
        <v>4.526781211289934E-3</v>
      </c>
      <c r="EC17" s="45">
        <f t="shared" si="10"/>
        <v>8.0954338440409057E-3</v>
      </c>
      <c r="ED17" s="45">
        <f t="shared" si="11"/>
        <v>-3.6519683162565867E-4</v>
      </c>
      <c r="EE17" s="45">
        <f t="shared" si="12"/>
        <v>0</v>
      </c>
      <c r="EF17" s="45">
        <f t="shared" si="13"/>
        <v>9.5355060661312802E-3</v>
      </c>
      <c r="EG17" s="45">
        <f t="shared" si="14"/>
        <v>6.8788511844085276E-3</v>
      </c>
      <c r="EH17" s="45">
        <f t="shared" si="15"/>
        <v>0</v>
      </c>
      <c r="EI17" s="45">
        <f t="shared" si="16"/>
        <v>-3.6341172395945267E-4</v>
      </c>
      <c r="EJ17" s="45">
        <f t="shared" si="17"/>
        <v>1.0787763578627088E-2</v>
      </c>
      <c r="EK17" s="45">
        <f t="shared" si="18"/>
        <v>-3.6186276125921686E-4</v>
      </c>
      <c r="EL17" s="45">
        <f t="shared" si="19"/>
        <v>-3.6348319178129056E-4</v>
      </c>
      <c r="EM17" s="45">
        <f t="shared" si="20"/>
        <v>-3.6374072301654928E-4</v>
      </c>
      <c r="EN17" s="45">
        <f t="shared" si="21"/>
        <v>-3.6499078788069828E-4</v>
      </c>
      <c r="EO17" s="45">
        <f t="shared" si="22"/>
        <v>0</v>
      </c>
      <c r="EP17" s="45">
        <f t="shared" si="23"/>
        <v>-3.5803204889187952E-4</v>
      </c>
      <c r="EQ17" s="45">
        <f t="shared" si="24"/>
        <v>-3.6099573402274127E-4</v>
      </c>
      <c r="ER17" s="45">
        <f t="shared" si="25"/>
        <v>-3.6271929199793317E-4</v>
      </c>
      <c r="ES17" s="45">
        <f t="shared" si="26"/>
        <v>-3.6575258180803302E-4</v>
      </c>
      <c r="ET17" s="45">
        <f t="shared" si="27"/>
        <v>4.2675742041744028E-3</v>
      </c>
      <c r="EU17" s="45">
        <f t="shared" si="28"/>
        <v>0</v>
      </c>
    </row>
    <row r="18" spans="1:151" x14ac:dyDescent="0.25">
      <c r="A18" s="20" t="s">
        <v>17</v>
      </c>
      <c r="B18" s="109">
        <v>59442.874575000002</v>
      </c>
      <c r="C18" s="109">
        <v>459.83718893000002</v>
      </c>
      <c r="D18" s="109">
        <v>898.56124107999995</v>
      </c>
      <c r="E18" s="109">
        <v>7853.2179039000002</v>
      </c>
      <c r="F18" s="109">
        <v>7851.5657709999996</v>
      </c>
      <c r="G18" s="109">
        <v>205.52047605000001</v>
      </c>
      <c r="H18" s="109">
        <v>8995.2544756000007</v>
      </c>
      <c r="I18" s="109">
        <v>233.93390749</v>
      </c>
      <c r="J18" s="109">
        <v>23.16681561</v>
      </c>
      <c r="K18" s="109">
        <v>452.93539197000001</v>
      </c>
      <c r="L18" s="109">
        <v>63.757867294999997</v>
      </c>
      <c r="M18" s="109">
        <v>2.9781976999999999E-3</v>
      </c>
      <c r="O18" s="109">
        <v>494.42621969999999</v>
      </c>
      <c r="P18" s="109">
        <v>1.6632639300000002E-2</v>
      </c>
      <c r="R18" s="109">
        <v>2.2031453100000001E-2</v>
      </c>
      <c r="S18" s="109">
        <v>64.554742133000005</v>
      </c>
      <c r="T18" s="109">
        <v>2.4051119E-3</v>
      </c>
      <c r="U18" s="109">
        <v>77.363417325</v>
      </c>
      <c r="V18" s="109">
        <v>23.437510259</v>
      </c>
      <c r="W18" s="109">
        <v>9.1586565736000001</v>
      </c>
      <c r="Y18" s="109">
        <v>1.9613568800000002E-2</v>
      </c>
      <c r="Z18" s="109">
        <v>0.30494952079999998</v>
      </c>
      <c r="AA18" s="109">
        <v>0.19338607629999999</v>
      </c>
      <c r="AB18" s="109">
        <v>15.054279361000001</v>
      </c>
      <c r="AC18" s="109">
        <v>0.62064290330000005</v>
      </c>
      <c r="AF18" s="109" t="s">
        <v>17</v>
      </c>
      <c r="AG18" s="109">
        <v>0</v>
      </c>
      <c r="AH18" s="109">
        <v>566.71792240190496</v>
      </c>
      <c r="AI18" s="109">
        <v>23.3690261992068</v>
      </c>
      <c r="AJ18" s="109">
        <v>235.683056682531</v>
      </c>
      <c r="AK18" s="109">
        <v>235.683056682531</v>
      </c>
      <c r="AL18" s="109">
        <v>1585.8350733273301</v>
      </c>
      <c r="AM18" s="109">
        <v>0</v>
      </c>
      <c r="AN18" s="109">
        <v>453.958888903711</v>
      </c>
      <c r="AO18" s="109">
        <v>0.62213772494560104</v>
      </c>
      <c r="AP18" s="109">
        <v>64.001956890475896</v>
      </c>
      <c r="AQ18" s="109">
        <v>7.1447925372553501E-4</v>
      </c>
      <c r="AR18" s="109">
        <v>2.2625256806164101E-3</v>
      </c>
      <c r="AS18" s="109">
        <v>3118.71537041695</v>
      </c>
      <c r="AT18" s="109">
        <v>0</v>
      </c>
      <c r="AU18" s="109">
        <v>0</v>
      </c>
      <c r="AV18" s="109">
        <v>59678.354784790201</v>
      </c>
      <c r="AW18" s="109">
        <v>847.13106409995305</v>
      </c>
      <c r="AX18" s="109">
        <v>324.007046803913</v>
      </c>
      <c r="AY18" s="109">
        <v>531.37138283129298</v>
      </c>
      <c r="AZ18" s="109">
        <v>0</v>
      </c>
      <c r="BA18" s="109">
        <v>0</v>
      </c>
      <c r="BB18" s="109">
        <v>0</v>
      </c>
      <c r="BC18" s="109">
        <v>497.30664676473702</v>
      </c>
      <c r="BD18" s="109">
        <v>497.30664676473702</v>
      </c>
      <c r="BE18" s="109">
        <v>6.6798025184152598E-3</v>
      </c>
      <c r="BF18" s="109">
        <v>8.3497727230589496E-3</v>
      </c>
      <c r="BG18" s="109">
        <v>0</v>
      </c>
      <c r="BH18" s="109">
        <v>206.11206907277099</v>
      </c>
      <c r="BI18" s="109">
        <v>31.035156530295598</v>
      </c>
      <c r="BJ18" s="109">
        <v>2414.7446627775098</v>
      </c>
      <c r="BK18" s="109">
        <v>171.50991872603399</v>
      </c>
      <c r="BL18" s="109">
        <v>0</v>
      </c>
      <c r="BM18" s="109">
        <v>0</v>
      </c>
      <c r="BN18" s="109">
        <v>7.2674672037236097E-3</v>
      </c>
      <c r="BO18" s="109">
        <v>1.4755161554787601E-2</v>
      </c>
      <c r="BP18" s="109">
        <v>0</v>
      </c>
      <c r="BQ18" s="109">
        <v>64.985076944355498</v>
      </c>
      <c r="BR18" s="109">
        <v>462.75878191129698</v>
      </c>
      <c r="BS18" s="109">
        <v>0</v>
      </c>
      <c r="BT18" s="109">
        <v>9.8570045853712293E-4</v>
      </c>
      <c r="BU18" s="109">
        <v>1.4184467968330599E-3</v>
      </c>
      <c r="BV18" s="109">
        <v>9917.3122662962796</v>
      </c>
      <c r="BW18" s="109">
        <v>812.41427508148797</v>
      </c>
      <c r="BX18" s="109">
        <v>90.268253231920696</v>
      </c>
      <c r="BY18" s="109">
        <v>902.68252831340806</v>
      </c>
      <c r="BZ18" s="109">
        <v>0.19088553830607299</v>
      </c>
      <c r="CA18" s="109">
        <v>394.81476223320402</v>
      </c>
      <c r="CB18" s="109">
        <v>9.1549809438427392</v>
      </c>
      <c r="CC18" s="109">
        <v>0</v>
      </c>
      <c r="CD18" s="109">
        <v>1.9605712792865399E-2</v>
      </c>
      <c r="CE18" s="109">
        <v>0.304827664470254</v>
      </c>
      <c r="CF18" s="109">
        <v>0.193308469095469</v>
      </c>
      <c r="CG18" s="109">
        <v>15.0482304816544</v>
      </c>
      <c r="CH18" s="109">
        <v>0.86785175824115202</v>
      </c>
      <c r="CI18" s="109">
        <v>1042.9378576566701</v>
      </c>
      <c r="CJ18" s="109">
        <v>0.78895616428842996</v>
      </c>
      <c r="CK18" s="109">
        <v>23.392552371677201</v>
      </c>
      <c r="CL18" s="109">
        <v>440.23749656354499</v>
      </c>
      <c r="CM18" s="109">
        <v>0.71006050397658604</v>
      </c>
      <c r="CN18" s="109">
        <v>0</v>
      </c>
      <c r="CO18" s="109">
        <v>1.66994915392119E-3</v>
      </c>
      <c r="CP18" s="109">
        <v>76.295992021472998</v>
      </c>
      <c r="CQ18" s="109">
        <v>7891.43732023128</v>
      </c>
      <c r="CR18" s="109">
        <v>7889.7858679516203</v>
      </c>
      <c r="CS18" s="109">
        <v>1.6514522796585001</v>
      </c>
      <c r="CT18" s="109">
        <v>0.89152028649062698</v>
      </c>
      <c r="CU18" s="109">
        <v>0</v>
      </c>
      <c r="CV18" s="109">
        <v>193.294234357931</v>
      </c>
      <c r="CW18" s="109">
        <v>7.4161872439469301</v>
      </c>
      <c r="CX18" s="109">
        <v>2916.7707927710399</v>
      </c>
      <c r="CY18" s="109">
        <v>11.8343388737688</v>
      </c>
      <c r="CZ18" s="109">
        <v>14.9901670222721</v>
      </c>
      <c r="DA18" s="109">
        <v>4167.2660682220203</v>
      </c>
      <c r="DB18" s="109">
        <v>128.42460448512699</v>
      </c>
      <c r="DC18" s="109">
        <v>2.6824504658917401</v>
      </c>
      <c r="DD18" s="109">
        <v>32.347199325055001</v>
      </c>
      <c r="DE18" s="109">
        <v>0</v>
      </c>
      <c r="DF18" s="109">
        <v>206.145045802124</v>
      </c>
      <c r="DG18" s="109">
        <v>48.385768214677498</v>
      </c>
      <c r="DH18" s="109">
        <v>0</v>
      </c>
      <c r="DI18" s="109">
        <v>0</v>
      </c>
      <c r="DJ18" s="109">
        <v>167.002842100295</v>
      </c>
      <c r="DK18" s="109">
        <v>77.332415106894402</v>
      </c>
      <c r="DL18" s="109">
        <v>0</v>
      </c>
      <c r="DM18" s="109">
        <v>0</v>
      </c>
      <c r="DN18" s="109">
        <v>9024.7597355555899</v>
      </c>
      <c r="DO18" s="109">
        <v>23.4281220841068</v>
      </c>
      <c r="DP18" s="109">
        <v>59.115383453526498</v>
      </c>
      <c r="DS18" s="45">
        <f t="shared" si="0"/>
        <v>3.9614539416846376E-3</v>
      </c>
      <c r="DT18" s="45">
        <f t="shared" si="1"/>
        <v>6.3535378425899798E-3</v>
      </c>
      <c r="DU18" s="45">
        <f t="shared" si="2"/>
        <v>4.5865401766658088E-3</v>
      </c>
      <c r="DV18" s="45">
        <f t="shared" si="3"/>
        <v>4.8667204703818938E-3</v>
      </c>
      <c r="DW18" s="45">
        <f t="shared" si="4"/>
        <v>4.8678312156267989E-3</v>
      </c>
      <c r="DX18" s="45">
        <f t="shared" si="5"/>
        <v>3.0389660637611636E-3</v>
      </c>
      <c r="DY18" s="45">
        <f t="shared" si="6"/>
        <v>3.2800917456669533E-3</v>
      </c>
      <c r="DZ18" s="45">
        <f t="shared" si="7"/>
        <v>7.4771084333115686E-3</v>
      </c>
      <c r="EA18" s="45">
        <f t="shared" si="8"/>
        <v>8.7284585249392324E-3</v>
      </c>
      <c r="EB18" s="45">
        <f t="shared" si="9"/>
        <v>2.2596974134862446E-3</v>
      </c>
      <c r="EC18" s="45">
        <f t="shared" si="10"/>
        <v>3.8283839443142812E-3</v>
      </c>
      <c r="ED18" s="45">
        <f t="shared" si="11"/>
        <v>-4.0049915358368349E-4</v>
      </c>
      <c r="EE18" s="45">
        <f t="shared" si="12"/>
        <v>0</v>
      </c>
      <c r="EF18" s="45">
        <f t="shared" si="13"/>
        <v>5.8257975608267173E-3</v>
      </c>
      <c r="EG18" s="45">
        <f t="shared" si="14"/>
        <v>4.0213158109786941E-3</v>
      </c>
      <c r="EH18" s="45">
        <f t="shared" si="15"/>
        <v>0</v>
      </c>
      <c r="EI18" s="45">
        <f t="shared" si="16"/>
        <v>-4.0053379360572731E-4</v>
      </c>
      <c r="EJ18" s="45">
        <f t="shared" si="17"/>
        <v>6.6661998350003261E-3</v>
      </c>
      <c r="EK18" s="45">
        <f t="shared" si="18"/>
        <v>-4.010809766551708E-4</v>
      </c>
      <c r="EL18" s="45">
        <f t="shared" si="19"/>
        <v>-4.0073485863944733E-4</v>
      </c>
      <c r="EM18" s="45">
        <f t="shared" si="20"/>
        <v>-4.0056195344361786E-4</v>
      </c>
      <c r="EN18" s="45">
        <f t="shared" si="21"/>
        <v>-4.0132848390188038E-4</v>
      </c>
      <c r="EO18" s="45">
        <f t="shared" si="22"/>
        <v>0</v>
      </c>
      <c r="EP18" s="45">
        <f t="shared" si="23"/>
        <v>-4.0053940283435137E-4</v>
      </c>
      <c r="EQ18" s="45">
        <f t="shared" si="24"/>
        <v>-3.9959508520068493E-4</v>
      </c>
      <c r="ER18" s="45">
        <f t="shared" si="25"/>
        <v>-4.0130709519433381E-4</v>
      </c>
      <c r="ES18" s="45">
        <f t="shared" si="26"/>
        <v>-4.0180464308846238E-4</v>
      </c>
      <c r="ET18" s="45">
        <f t="shared" si="27"/>
        <v>2.4085051768946834E-3</v>
      </c>
      <c r="EU18" s="45">
        <f t="shared" si="28"/>
        <v>0</v>
      </c>
    </row>
    <row r="19" spans="1:151" x14ac:dyDescent="0.25">
      <c r="A19" s="20" t="s">
        <v>18</v>
      </c>
      <c r="B19" s="109">
        <v>10391.154848</v>
      </c>
      <c r="C19" s="109">
        <v>85.004467804000001</v>
      </c>
      <c r="D19" s="109">
        <v>173.76878356</v>
      </c>
      <c r="E19" s="109">
        <v>1398.9785829</v>
      </c>
      <c r="F19" s="109">
        <v>1396.4232242999999</v>
      </c>
      <c r="G19" s="109">
        <v>29.762861428000001</v>
      </c>
      <c r="H19" s="109">
        <v>1586.1456909000001</v>
      </c>
      <c r="I19" s="109">
        <v>45.435084273999998</v>
      </c>
      <c r="J19" s="109">
        <v>4.7275195684</v>
      </c>
      <c r="K19" s="109">
        <v>73.871974945000005</v>
      </c>
      <c r="L19" s="109">
        <v>11.774946925</v>
      </c>
      <c r="M19" s="109">
        <v>4.8965110000000005E-4</v>
      </c>
      <c r="O19" s="109">
        <v>94.018738440999996</v>
      </c>
      <c r="P19" s="109">
        <v>2.8618195E-3</v>
      </c>
      <c r="R19" s="109">
        <v>3.6222329999999999E-3</v>
      </c>
      <c r="S19" s="109">
        <v>11.631860219</v>
      </c>
      <c r="T19" s="109">
        <v>3.9542899999999998E-4</v>
      </c>
      <c r="U19" s="109">
        <v>12.719465779</v>
      </c>
      <c r="V19" s="109">
        <v>3.8534054563</v>
      </c>
      <c r="W19" s="109">
        <v>1.5646632141000001</v>
      </c>
      <c r="Y19" s="109">
        <v>4.7140923000000001E-3</v>
      </c>
      <c r="Z19" s="109">
        <v>5.7584269600000001E-2</v>
      </c>
      <c r="AA19" s="109">
        <v>3.7759505399999997E-2</v>
      </c>
      <c r="AB19" s="109">
        <v>2.5236161989000001</v>
      </c>
      <c r="AC19" s="109">
        <v>8.7714640499999996E-2</v>
      </c>
      <c r="AF19" s="109" t="s">
        <v>18</v>
      </c>
      <c r="AG19" s="109">
        <v>0</v>
      </c>
      <c r="AH19" s="109">
        <v>99.775003508991105</v>
      </c>
      <c r="AI19" s="109">
        <v>4.7872376005311903</v>
      </c>
      <c r="AJ19" s="109">
        <v>45.954299076943997</v>
      </c>
      <c r="AK19" s="109">
        <v>45.954299076943997</v>
      </c>
      <c r="AL19" s="109">
        <v>279.19848314905897</v>
      </c>
      <c r="AM19" s="109">
        <v>0</v>
      </c>
      <c r="AN19" s="109">
        <v>74.201899788146505</v>
      </c>
      <c r="AO19" s="109">
        <v>8.8197025912315097E-2</v>
      </c>
      <c r="AP19" s="109">
        <v>11.8507356230017</v>
      </c>
      <c r="AQ19" s="109">
        <v>1.17508031069119E-4</v>
      </c>
      <c r="AR19" s="109">
        <v>3.7210936326850498E-4</v>
      </c>
      <c r="AS19" s="109">
        <v>549.07363112593305</v>
      </c>
      <c r="AT19" s="109">
        <v>0</v>
      </c>
      <c r="AU19" s="109">
        <v>0</v>
      </c>
      <c r="AV19" s="109">
        <v>10463.2023826231</v>
      </c>
      <c r="AW19" s="109">
        <v>149.143943136198</v>
      </c>
      <c r="AX19" s="109">
        <v>57.043934225365099</v>
      </c>
      <c r="AY19" s="109">
        <v>93.5520419740363</v>
      </c>
      <c r="AZ19" s="109">
        <v>0</v>
      </c>
      <c r="BA19" s="109">
        <v>0</v>
      </c>
      <c r="BB19" s="109">
        <v>0</v>
      </c>
      <c r="BC19" s="109">
        <v>94.886015114856093</v>
      </c>
      <c r="BD19" s="109">
        <v>94.886015114856093</v>
      </c>
      <c r="BE19" s="109">
        <v>1.1529648024125999E-3</v>
      </c>
      <c r="BF19" s="109">
        <v>1.4412083072297701E-3</v>
      </c>
      <c r="BG19" s="109">
        <v>0</v>
      </c>
      <c r="BH19" s="109">
        <v>36.2875893028842</v>
      </c>
      <c r="BI19" s="109">
        <v>5.4639761736355803</v>
      </c>
      <c r="BJ19" s="109">
        <v>425.13424728380602</v>
      </c>
      <c r="BK19" s="109">
        <v>30.195637084409402</v>
      </c>
      <c r="BL19" s="109">
        <v>0</v>
      </c>
      <c r="BM19" s="109">
        <v>0</v>
      </c>
      <c r="BN19" s="109">
        <v>1.1952518759471599E-3</v>
      </c>
      <c r="BO19" s="109">
        <v>2.42672418369416E-3</v>
      </c>
      <c r="BP19" s="109">
        <v>0</v>
      </c>
      <c r="BQ19" s="109">
        <v>11.7604380706704</v>
      </c>
      <c r="BR19" s="109">
        <v>85.877393811074896</v>
      </c>
      <c r="BS19" s="109">
        <v>0</v>
      </c>
      <c r="BT19" s="109">
        <v>1.6211399010960799E-4</v>
      </c>
      <c r="BU19" s="109">
        <v>2.33287001106293E-4</v>
      </c>
      <c r="BV19" s="109">
        <v>1752.3855091078401</v>
      </c>
      <c r="BW19" s="109">
        <v>157.523568648511</v>
      </c>
      <c r="BX19" s="109">
        <v>17.502616047289099</v>
      </c>
      <c r="BY19" s="109">
        <v>175.0261846958</v>
      </c>
      <c r="BZ19" s="109">
        <v>3.3606867231864498E-2</v>
      </c>
      <c r="CA19" s="109">
        <v>69.510147472962998</v>
      </c>
      <c r="CB19" s="109">
        <v>1.5645473619963699</v>
      </c>
      <c r="CC19" s="109">
        <v>0</v>
      </c>
      <c r="CD19" s="109">
        <v>4.7137696880908001E-3</v>
      </c>
      <c r="CE19" s="109">
        <v>5.75801448526592E-2</v>
      </c>
      <c r="CF19" s="109">
        <v>3.7756717217667102E-2</v>
      </c>
      <c r="CG19" s="109">
        <v>2.5234264766227898</v>
      </c>
      <c r="CH19" s="109">
        <v>0.15486398283701699</v>
      </c>
      <c r="CI19" s="109">
        <v>183.617192301714</v>
      </c>
      <c r="CJ19" s="109">
        <v>0.14078543727023701</v>
      </c>
      <c r="CK19" s="109">
        <v>4.1742886204026703</v>
      </c>
      <c r="CL19" s="109">
        <v>78.558258006911402</v>
      </c>
      <c r="CM19" s="109">
        <v>0.126706887503651</v>
      </c>
      <c r="CN19" s="109">
        <v>0</v>
      </c>
      <c r="CO19" s="109">
        <v>2.8824258973638198E-4</v>
      </c>
      <c r="CP19" s="109">
        <v>13.614655190506801</v>
      </c>
      <c r="CQ19" s="109">
        <v>1410.44949636098</v>
      </c>
      <c r="CR19" s="109">
        <v>1407.8943057957599</v>
      </c>
      <c r="CS19" s="109">
        <v>2.5551905652192302</v>
      </c>
      <c r="CT19" s="109">
        <v>0.15908749770994801</v>
      </c>
      <c r="CU19" s="109">
        <v>0</v>
      </c>
      <c r="CV19" s="109">
        <v>34.4924309242326</v>
      </c>
      <c r="CW19" s="109">
        <v>1.3233829533116099</v>
      </c>
      <c r="CX19" s="109">
        <v>520.48370208943004</v>
      </c>
      <c r="CY19" s="109">
        <v>2.1117809409326598</v>
      </c>
      <c r="CZ19" s="109">
        <v>2.67492310443845</v>
      </c>
      <c r="DA19" s="109">
        <v>743.62856961920602</v>
      </c>
      <c r="DB19" s="109">
        <v>22.610135026391301</v>
      </c>
      <c r="DC19" s="109">
        <v>0.47867037318738698</v>
      </c>
      <c r="DD19" s="109">
        <v>5.7722001678819597</v>
      </c>
      <c r="DE19" s="109">
        <v>0</v>
      </c>
      <c r="DF19" s="109">
        <v>29.956311676229198</v>
      </c>
      <c r="DG19" s="109">
        <v>8.5186818319776503</v>
      </c>
      <c r="DH19" s="109">
        <v>0</v>
      </c>
      <c r="DI19" s="109">
        <v>0</v>
      </c>
      <c r="DJ19" s="109">
        <v>29.402126715659001</v>
      </c>
      <c r="DK19" s="109">
        <v>12.718553671639199</v>
      </c>
      <c r="DL19" s="109">
        <v>0</v>
      </c>
      <c r="DM19" s="109">
        <v>0</v>
      </c>
      <c r="DN19" s="109">
        <v>1595.26829536423</v>
      </c>
      <c r="DO19" s="109">
        <v>3.8531301817621202</v>
      </c>
      <c r="DP19" s="109">
        <v>10.4077133107804</v>
      </c>
      <c r="DS19" s="45">
        <f t="shared" si="0"/>
        <v>6.9335445075160941E-3</v>
      </c>
      <c r="DT19" s="45">
        <f t="shared" si="1"/>
        <v>1.02691779576534E-2</v>
      </c>
      <c r="DU19" s="45">
        <f t="shared" si="2"/>
        <v>7.236058802045026E-3</v>
      </c>
      <c r="DV19" s="45">
        <f t="shared" si="3"/>
        <v>8.1994918301047E-3</v>
      </c>
      <c r="DW19" s="45">
        <f t="shared" si="4"/>
        <v>8.2146166693197551E-3</v>
      </c>
      <c r="DX19" s="45">
        <f t="shared" si="5"/>
        <v>6.4997194136449995E-3</v>
      </c>
      <c r="DY19" s="45">
        <f t="shared" si="6"/>
        <v>5.7514290878624107E-3</v>
      </c>
      <c r="DZ19" s="45">
        <f t="shared" si="7"/>
        <v>1.1427618353535601E-2</v>
      </c>
      <c r="EA19" s="45">
        <f t="shared" si="8"/>
        <v>1.2632001045614183E-2</v>
      </c>
      <c r="EB19" s="45">
        <f t="shared" si="9"/>
        <v>4.4661706065411092E-3</v>
      </c>
      <c r="EC19" s="45">
        <f t="shared" si="10"/>
        <v>6.4364364853984413E-3</v>
      </c>
      <c r="ED19" s="45">
        <f t="shared" si="11"/>
        <v>-6.8836080172306026E-5</v>
      </c>
      <c r="EE19" s="45">
        <f t="shared" si="12"/>
        <v>0</v>
      </c>
      <c r="EF19" s="45">
        <f t="shared" si="13"/>
        <v>9.2245087334408629E-3</v>
      </c>
      <c r="EG19" s="45">
        <f t="shared" si="14"/>
        <v>7.196889733525013E-3</v>
      </c>
      <c r="EH19" s="45">
        <f t="shared" si="15"/>
        <v>0</v>
      </c>
      <c r="EI19" s="45">
        <f t="shared" si="16"/>
        <v>-7.0934243788276617E-5</v>
      </c>
      <c r="EJ19" s="45">
        <f t="shared" si="17"/>
        <v>1.1053937138994769E-2</v>
      </c>
      <c r="EK19" s="45">
        <f t="shared" si="18"/>
        <v>-7.0831385909981081E-5</v>
      </c>
      <c r="EL19" s="45">
        <f t="shared" si="19"/>
        <v>-7.1709565216694778E-5</v>
      </c>
      <c r="EM19" s="45">
        <f t="shared" si="20"/>
        <v>-7.1436691778628466E-5</v>
      </c>
      <c r="EN19" s="45">
        <f t="shared" si="21"/>
        <v>-7.4042837197285259E-5</v>
      </c>
      <c r="EO19" s="45">
        <f t="shared" si="22"/>
        <v>0</v>
      </c>
      <c r="EP19" s="45">
        <f t="shared" si="23"/>
        <v>-6.8435636951792828E-5</v>
      </c>
      <c r="EQ19" s="45">
        <f t="shared" si="24"/>
        <v>-7.1629758777066056E-5</v>
      </c>
      <c r="ER19" s="45">
        <f t="shared" si="25"/>
        <v>-7.3840541695638999E-5</v>
      </c>
      <c r="ES19" s="45">
        <f t="shared" si="26"/>
        <v>-7.5178736486536515E-5</v>
      </c>
      <c r="ET19" s="45">
        <f t="shared" si="27"/>
        <v>5.4994857137344207E-3</v>
      </c>
      <c r="EU19" s="45">
        <f t="shared" si="28"/>
        <v>0</v>
      </c>
    </row>
    <row r="20" spans="1:151" x14ac:dyDescent="0.25">
      <c r="A20" s="20" t="s">
        <v>19</v>
      </c>
      <c r="B20" s="109">
        <v>55812.704081000003</v>
      </c>
      <c r="C20" s="109">
        <v>386.96657700999998</v>
      </c>
      <c r="D20" s="109">
        <v>842.17683877000002</v>
      </c>
      <c r="E20" s="109">
        <v>7688.6084315999997</v>
      </c>
      <c r="F20" s="109">
        <v>7688.6084315999997</v>
      </c>
      <c r="G20" s="109">
        <v>269.55479810000003</v>
      </c>
      <c r="H20" s="109">
        <v>7913.9498888999997</v>
      </c>
      <c r="I20" s="109">
        <v>188.63412235000001</v>
      </c>
      <c r="J20" s="109">
        <v>15.561233381999999</v>
      </c>
      <c r="K20" s="109">
        <v>461.78696436000001</v>
      </c>
      <c r="L20" s="109">
        <v>41.163471239000003</v>
      </c>
      <c r="M20" s="109">
        <v>2.0714065000000002E-3</v>
      </c>
      <c r="O20" s="109">
        <v>386.57465266999998</v>
      </c>
      <c r="P20" s="109">
        <v>1.5960580299999999E-2</v>
      </c>
      <c r="R20" s="109">
        <v>1.5023386200000001E-2</v>
      </c>
      <c r="S20" s="109">
        <v>63.414662180000001</v>
      </c>
      <c r="T20" s="109">
        <v>1.8286042E-3</v>
      </c>
      <c r="U20" s="109">
        <v>47.144098999999997</v>
      </c>
      <c r="V20" s="109">
        <v>15.068897310000001</v>
      </c>
      <c r="W20" s="109">
        <v>6.7518078749999999</v>
      </c>
      <c r="Y20" s="109">
        <v>1.44987065E-2</v>
      </c>
      <c r="Z20" s="109">
        <v>0.23432689740000001</v>
      </c>
      <c r="AA20" s="109">
        <v>0.15065712249999999</v>
      </c>
      <c r="AB20" s="109">
        <v>8.6315273356999995</v>
      </c>
      <c r="AC20" s="109">
        <v>0.85571637990000005</v>
      </c>
      <c r="AF20" s="109" t="s">
        <v>19</v>
      </c>
      <c r="AG20" s="109">
        <v>0</v>
      </c>
      <c r="AH20" s="109">
        <v>497.54041435338502</v>
      </c>
      <c r="AI20" s="109">
        <v>15.6532439203151</v>
      </c>
      <c r="AJ20" s="109">
        <v>189.41878824774199</v>
      </c>
      <c r="AK20" s="109">
        <v>189.41878824774199</v>
      </c>
      <c r="AL20" s="109">
        <v>1392.25808851336</v>
      </c>
      <c r="AM20" s="109">
        <v>0</v>
      </c>
      <c r="AN20" s="109">
        <v>462.19754390796697</v>
      </c>
      <c r="AO20" s="109">
        <v>0.85621472346184702</v>
      </c>
      <c r="AP20" s="109">
        <v>41.271184785878297</v>
      </c>
      <c r="AQ20" s="109">
        <v>4.9692921136262099E-4</v>
      </c>
      <c r="AR20" s="109">
        <v>1.57360366151336E-3</v>
      </c>
      <c r="AS20" s="109">
        <v>2738.02454912144</v>
      </c>
      <c r="AT20" s="109">
        <v>0</v>
      </c>
      <c r="AU20" s="109">
        <v>0</v>
      </c>
      <c r="AV20" s="109">
        <v>55915.346128077501</v>
      </c>
      <c r="AW20" s="109">
        <v>743.72480951487296</v>
      </c>
      <c r="AX20" s="109">
        <v>284.456528683724</v>
      </c>
      <c r="AY20" s="109">
        <v>466.50883111307002</v>
      </c>
      <c r="AZ20" s="109">
        <v>0</v>
      </c>
      <c r="BA20" s="109">
        <v>0</v>
      </c>
      <c r="BB20" s="109">
        <v>0</v>
      </c>
      <c r="BC20" s="109">
        <v>387.84770031974199</v>
      </c>
      <c r="BD20" s="109">
        <v>387.84770031974199</v>
      </c>
      <c r="BE20" s="109">
        <v>6.3954119174673297E-3</v>
      </c>
      <c r="BF20" s="109">
        <v>7.9942633379905901E-3</v>
      </c>
      <c r="BG20" s="109">
        <v>0</v>
      </c>
      <c r="BH20" s="109">
        <v>180.952551641638</v>
      </c>
      <c r="BI20" s="109">
        <v>27.246805353640202</v>
      </c>
      <c r="BJ20" s="109">
        <v>2119.9839796493402</v>
      </c>
      <c r="BK20" s="109">
        <v>150.57422755872199</v>
      </c>
      <c r="BL20" s="109">
        <v>0</v>
      </c>
      <c r="BM20" s="109">
        <v>0</v>
      </c>
      <c r="BN20" s="109">
        <v>4.9556284387418199E-3</v>
      </c>
      <c r="BO20" s="109">
        <v>1.0061425601283E-2</v>
      </c>
      <c r="BP20" s="109">
        <v>0</v>
      </c>
      <c r="BQ20" s="109">
        <v>63.601828825641299</v>
      </c>
      <c r="BR20" s="109">
        <v>388.26955359711599</v>
      </c>
      <c r="BS20" s="109">
        <v>0</v>
      </c>
      <c r="BT20" s="109">
        <v>7.4941250387737795E-4</v>
      </c>
      <c r="BU20" s="109">
        <v>1.07842113501656E-3</v>
      </c>
      <c r="BV20" s="109">
        <v>8710.5150558044897</v>
      </c>
      <c r="BW20" s="109">
        <v>759.53912348859296</v>
      </c>
      <c r="BX20" s="109">
        <v>84.393214230173498</v>
      </c>
      <c r="BY20" s="109">
        <v>843.93233771876703</v>
      </c>
      <c r="BZ20" s="109">
        <v>0.16758485240196799</v>
      </c>
      <c r="CA20" s="109">
        <v>346.621014119336</v>
      </c>
      <c r="CB20" s="109">
        <v>6.7489319917984298</v>
      </c>
      <c r="CC20" s="109">
        <v>0</v>
      </c>
      <c r="CD20" s="109">
        <v>1.44925932840556E-2</v>
      </c>
      <c r="CE20" s="109">
        <v>0.23422842654470599</v>
      </c>
      <c r="CF20" s="109">
        <v>0.15059408366999399</v>
      </c>
      <c r="CG20" s="109">
        <v>8.6278503549239804</v>
      </c>
      <c r="CH20" s="109">
        <v>0.84760556656029296</v>
      </c>
      <c r="CI20" s="109">
        <v>915.62996625903099</v>
      </c>
      <c r="CJ20" s="109">
        <v>0.77055028698666705</v>
      </c>
      <c r="CK20" s="109">
        <v>22.8468195131092</v>
      </c>
      <c r="CL20" s="109">
        <v>429.967086536924</v>
      </c>
      <c r="CM20" s="109">
        <v>0.69349529621852202</v>
      </c>
      <c r="CN20" s="109">
        <v>0</v>
      </c>
      <c r="CO20" s="109">
        <v>1.59886415339759E-3</v>
      </c>
      <c r="CP20" s="109">
        <v>74.516060538919803</v>
      </c>
      <c r="CQ20" s="109">
        <v>7705.7238424679599</v>
      </c>
      <c r="CR20" s="109">
        <v>7705.7238424679599</v>
      </c>
      <c r="CS20" s="109">
        <v>0</v>
      </c>
      <c r="CT20" s="109">
        <v>0.87072212283051298</v>
      </c>
      <c r="CU20" s="109">
        <v>0</v>
      </c>
      <c r="CV20" s="109">
        <v>188.784847302369</v>
      </c>
      <c r="CW20" s="109">
        <v>7.2431726593803898</v>
      </c>
      <c r="CX20" s="109">
        <v>2848.7240625671702</v>
      </c>
      <c r="CY20" s="109">
        <v>11.558252817231301</v>
      </c>
      <c r="CZ20" s="109">
        <v>14.640455846381901</v>
      </c>
      <c r="DA20" s="109">
        <v>4070.04825641958</v>
      </c>
      <c r="DB20" s="109">
        <v>112.748262587798</v>
      </c>
      <c r="DC20" s="109">
        <v>2.61986962306475</v>
      </c>
      <c r="DD20" s="109">
        <v>31.592585371230701</v>
      </c>
      <c r="DE20" s="109">
        <v>0</v>
      </c>
      <c r="DF20" s="109">
        <v>269.80395635289301</v>
      </c>
      <c r="DG20" s="109">
        <v>42.479495549764501</v>
      </c>
      <c r="DH20" s="109">
        <v>0</v>
      </c>
      <c r="DI20" s="109">
        <v>0</v>
      </c>
      <c r="DJ20" s="109">
        <v>146.617375916985</v>
      </c>
      <c r="DK20" s="109">
        <v>47.124203284708003</v>
      </c>
      <c r="DL20" s="109">
        <v>0</v>
      </c>
      <c r="DM20" s="109">
        <v>0</v>
      </c>
      <c r="DN20" s="109">
        <v>7927.08931298467</v>
      </c>
      <c r="DO20" s="109">
        <v>15.062538228351601</v>
      </c>
      <c r="DP20" s="109">
        <v>51.899347098677197</v>
      </c>
      <c r="DS20" s="45">
        <f t="shared" si="0"/>
        <v>1.8390445108793653E-3</v>
      </c>
      <c r="DT20" s="45">
        <f t="shared" si="1"/>
        <v>3.3671553682589365E-3</v>
      </c>
      <c r="DU20" s="45">
        <f t="shared" si="2"/>
        <v>2.0844778293011719E-3</v>
      </c>
      <c r="DV20" s="45">
        <f t="shared" si="3"/>
        <v>2.2260739404566764E-3</v>
      </c>
      <c r="DW20" s="45">
        <f t="shared" si="4"/>
        <v>2.2260739404566764E-3</v>
      </c>
      <c r="DX20" s="45">
        <f t="shared" si="5"/>
        <v>9.2433247209552276E-4</v>
      </c>
      <c r="DY20" s="45">
        <f t="shared" si="6"/>
        <v>1.6602864902012409E-3</v>
      </c>
      <c r="DZ20" s="45">
        <f t="shared" si="7"/>
        <v>4.1597240624687733E-3</v>
      </c>
      <c r="EA20" s="45">
        <f t="shared" si="8"/>
        <v>5.9128049850811683E-3</v>
      </c>
      <c r="EB20" s="45">
        <f t="shared" si="9"/>
        <v>8.8911030335382365E-4</v>
      </c>
      <c r="EC20" s="45">
        <f t="shared" si="10"/>
        <v>2.6167265207760666E-3</v>
      </c>
      <c r="ED20" s="45">
        <f t="shared" si="11"/>
        <v>-4.2175551926632482E-4</v>
      </c>
      <c r="EE20" s="45">
        <f t="shared" si="12"/>
        <v>0</v>
      </c>
      <c r="EF20" s="45">
        <f t="shared" si="13"/>
        <v>3.2931482727832917E-3</v>
      </c>
      <c r="EG20" s="45">
        <f t="shared" si="14"/>
        <v>1.7517601697420082E-3</v>
      </c>
      <c r="EH20" s="45">
        <f t="shared" si="15"/>
        <v>0</v>
      </c>
      <c r="EI20" s="45">
        <f t="shared" si="16"/>
        <v>-4.2148686660148062E-4</v>
      </c>
      <c r="EJ20" s="45">
        <f t="shared" si="17"/>
        <v>2.9514727226651947E-3</v>
      </c>
      <c r="EK20" s="45">
        <f t="shared" si="18"/>
        <v>-4.2139305272414986E-4</v>
      </c>
      <c r="EL20" s="45">
        <f t="shared" si="19"/>
        <v>-4.2201920736664245E-4</v>
      </c>
      <c r="EM20" s="45">
        <f t="shared" si="20"/>
        <v>-4.220004634433216E-4</v>
      </c>
      <c r="EN20" s="45">
        <f t="shared" si="21"/>
        <v>-4.2594268895278096E-4</v>
      </c>
      <c r="EO20" s="45">
        <f t="shared" si="22"/>
        <v>0</v>
      </c>
      <c r="EP20" s="45">
        <f t="shared" si="23"/>
        <v>-4.2163871269480579E-4</v>
      </c>
      <c r="EQ20" s="45">
        <f t="shared" si="24"/>
        <v>-4.2022856269004411E-4</v>
      </c>
      <c r="ER20" s="45">
        <f t="shared" si="25"/>
        <v>-4.1842581990105291E-4</v>
      </c>
      <c r="ES20" s="45">
        <f t="shared" si="26"/>
        <v>-4.2599422246061657E-4</v>
      </c>
      <c r="ET20" s="45">
        <f t="shared" si="27"/>
        <v>5.8237001599198911E-4</v>
      </c>
      <c r="EU20" s="45">
        <f t="shared" si="28"/>
        <v>0</v>
      </c>
    </row>
    <row r="21" spans="1:151" x14ac:dyDescent="0.25">
      <c r="A21" s="20" t="s">
        <v>20</v>
      </c>
      <c r="B21" s="109">
        <v>39261.143418</v>
      </c>
      <c r="C21" s="109">
        <v>324.05724844999997</v>
      </c>
      <c r="D21" s="109">
        <v>637.23670113000003</v>
      </c>
      <c r="E21" s="109">
        <v>5279.1206067000003</v>
      </c>
      <c r="F21" s="109">
        <v>5276.9953216000004</v>
      </c>
      <c r="G21" s="109">
        <v>129.43735029999999</v>
      </c>
      <c r="H21" s="109">
        <v>5853.6052933000001</v>
      </c>
      <c r="I21" s="109">
        <v>169.78237061999999</v>
      </c>
      <c r="J21" s="109">
        <v>17.398183699000001</v>
      </c>
      <c r="K21" s="109">
        <v>283.80153576999999</v>
      </c>
      <c r="L21" s="109">
        <v>42.827355554</v>
      </c>
      <c r="M21" s="109">
        <v>1.7928111000000001E-3</v>
      </c>
      <c r="O21" s="109">
        <v>348.47183064000001</v>
      </c>
      <c r="P21" s="109">
        <v>1.12990739E-2</v>
      </c>
      <c r="R21" s="109">
        <v>1.3262461600000001E-2</v>
      </c>
      <c r="S21" s="109">
        <v>48.183517678000001</v>
      </c>
      <c r="T21" s="109">
        <v>1.4478257E-3</v>
      </c>
      <c r="U21" s="109">
        <v>46.571116285000002</v>
      </c>
      <c r="V21" s="109">
        <v>14.108877100000001</v>
      </c>
      <c r="W21" s="109">
        <v>5.5429657002999999</v>
      </c>
      <c r="Y21" s="109">
        <v>1.2544387800000001E-2</v>
      </c>
      <c r="Z21" s="109">
        <v>0.18726026639999999</v>
      </c>
      <c r="AA21" s="109">
        <v>0.1198304615</v>
      </c>
      <c r="AB21" s="109">
        <v>9.0867108631000004</v>
      </c>
      <c r="AC21" s="109">
        <v>0.4268441161</v>
      </c>
      <c r="AF21" s="109" t="s">
        <v>20</v>
      </c>
      <c r="AG21" s="109">
        <v>0</v>
      </c>
      <c r="AH21" s="109">
        <v>366.554928554404</v>
      </c>
      <c r="AI21" s="109">
        <v>17.605953184329699</v>
      </c>
      <c r="AJ21" s="109">
        <v>171.58037631059301</v>
      </c>
      <c r="AK21" s="109">
        <v>171.58037631059301</v>
      </c>
      <c r="AL21" s="109">
        <v>1025.7229004916801</v>
      </c>
      <c r="AM21" s="109">
        <v>0</v>
      </c>
      <c r="AN21" s="109">
        <v>284.860798092224</v>
      </c>
      <c r="AO21" s="109">
        <v>0.42837040389709002</v>
      </c>
      <c r="AP21" s="109">
        <v>43.078930308507701</v>
      </c>
      <c r="AQ21" s="109">
        <v>4.29994881584241E-4</v>
      </c>
      <c r="AR21" s="109">
        <v>1.36165489870313E-3</v>
      </c>
      <c r="AS21" s="109">
        <v>2017.19418856417</v>
      </c>
      <c r="AT21" s="109">
        <v>0</v>
      </c>
      <c r="AU21" s="109">
        <v>0</v>
      </c>
      <c r="AV21" s="109">
        <v>39503.664141280198</v>
      </c>
      <c r="AW21" s="109">
        <v>547.92705005561902</v>
      </c>
      <c r="AX21" s="109">
        <v>209.56871977888801</v>
      </c>
      <c r="AY21" s="109">
        <v>343.69260766548302</v>
      </c>
      <c r="AZ21" s="109">
        <v>0</v>
      </c>
      <c r="BA21" s="109">
        <v>0</v>
      </c>
      <c r="BB21" s="109">
        <v>0</v>
      </c>
      <c r="BC21" s="109">
        <v>351.43460511396302</v>
      </c>
      <c r="BD21" s="109">
        <v>351.43460511396302</v>
      </c>
      <c r="BE21" s="109">
        <v>4.5471253302588801E-3</v>
      </c>
      <c r="BF21" s="109">
        <v>5.6839094724456599E-3</v>
      </c>
      <c r="BG21" s="109">
        <v>0</v>
      </c>
      <c r="BH21" s="109">
        <v>133.31388495106</v>
      </c>
      <c r="BI21" s="109">
        <v>20.073625552401801</v>
      </c>
      <c r="BJ21" s="109">
        <v>1561.86403913512</v>
      </c>
      <c r="BK21" s="109">
        <v>110.933097643141</v>
      </c>
      <c r="BL21" s="109">
        <v>0</v>
      </c>
      <c r="BM21" s="109">
        <v>0</v>
      </c>
      <c r="BN21" s="109">
        <v>4.3737793486444297E-3</v>
      </c>
      <c r="BO21" s="109">
        <v>8.8801018924475096E-3</v>
      </c>
      <c r="BP21" s="109">
        <v>0</v>
      </c>
      <c r="BQ21" s="109">
        <v>48.6247531744649</v>
      </c>
      <c r="BR21" s="109">
        <v>327.06197839974698</v>
      </c>
      <c r="BS21" s="109">
        <v>0</v>
      </c>
      <c r="BT21" s="109">
        <v>5.9322557254584197E-4</v>
      </c>
      <c r="BU21" s="109">
        <v>8.5366672687489198E-4</v>
      </c>
      <c r="BV21" s="109">
        <v>6461.2503856998601</v>
      </c>
      <c r="BW21" s="109">
        <v>577.31775384965101</v>
      </c>
      <c r="BX21" s="109">
        <v>64.1464181350117</v>
      </c>
      <c r="BY21" s="109">
        <v>641.46417198466304</v>
      </c>
      <c r="BZ21" s="109">
        <v>0.123465352736957</v>
      </c>
      <c r="CA21" s="109">
        <v>255.36729248489999</v>
      </c>
      <c r="CB21" s="109">
        <v>5.53936967532512</v>
      </c>
      <c r="CC21" s="109">
        <v>0</v>
      </c>
      <c r="CD21" s="109">
        <v>1.25363392391276E-2</v>
      </c>
      <c r="CE21" s="109">
        <v>0.187138996346985</v>
      </c>
      <c r="CF21" s="109">
        <v>0.11975290046331399</v>
      </c>
      <c r="CG21" s="109">
        <v>9.0808181787779798</v>
      </c>
      <c r="CH21" s="109">
        <v>0.58476854693379099</v>
      </c>
      <c r="CI21" s="109">
        <v>674.57524147188894</v>
      </c>
      <c r="CJ21" s="109">
        <v>0.53160782184462796</v>
      </c>
      <c r="CK21" s="109">
        <v>15.762164253601499</v>
      </c>
      <c r="CL21" s="109">
        <v>296.637118943838</v>
      </c>
      <c r="CM21" s="109">
        <v>0.47844704118796799</v>
      </c>
      <c r="CN21" s="109">
        <v>0</v>
      </c>
      <c r="CO21" s="109">
        <v>1.1367897147662E-3</v>
      </c>
      <c r="CP21" s="109">
        <v>51.409114520755402</v>
      </c>
      <c r="CQ21" s="109">
        <v>5318.3529740141003</v>
      </c>
      <c r="CR21" s="109">
        <v>5316.2290544450698</v>
      </c>
      <c r="CS21" s="109">
        <v>2.1239195690294701</v>
      </c>
      <c r="CT21" s="109">
        <v>0.60071670562248503</v>
      </c>
      <c r="CU21" s="109">
        <v>0</v>
      </c>
      <c r="CV21" s="109">
        <v>130.243896742262</v>
      </c>
      <c r="CW21" s="109">
        <v>4.9971128013592798</v>
      </c>
      <c r="CX21" s="109">
        <v>1965.35392650941</v>
      </c>
      <c r="CY21" s="109">
        <v>7.9741164291757398</v>
      </c>
      <c r="CZ21" s="109">
        <v>10.100544934828299</v>
      </c>
      <c r="DA21" s="109">
        <v>2807.95213796593</v>
      </c>
      <c r="DB21" s="109">
        <v>83.065386902721698</v>
      </c>
      <c r="DC21" s="109">
        <v>1.8074664675897401</v>
      </c>
      <c r="DD21" s="109">
        <v>21.7959147607212</v>
      </c>
      <c r="DE21" s="109">
        <v>0</v>
      </c>
      <c r="DF21" s="109">
        <v>130.081913816503</v>
      </c>
      <c r="DG21" s="109">
        <v>31.2960280876882</v>
      </c>
      <c r="DH21" s="109">
        <v>0</v>
      </c>
      <c r="DI21" s="109">
        <v>0</v>
      </c>
      <c r="DJ21" s="109">
        <v>108.01796352698599</v>
      </c>
      <c r="DK21" s="109">
        <v>46.540999444415199</v>
      </c>
      <c r="DL21" s="109">
        <v>0</v>
      </c>
      <c r="DM21" s="109">
        <v>0</v>
      </c>
      <c r="DN21" s="109">
        <v>5883.9877136758596</v>
      </c>
      <c r="DO21" s="109">
        <v>14.099758124399299</v>
      </c>
      <c r="DP21" s="109">
        <v>38.235993836960503</v>
      </c>
      <c r="DS21" s="45">
        <f t="shared" si="0"/>
        <v>6.1771181928698101E-3</v>
      </c>
      <c r="DT21" s="45">
        <f t="shared" si="1"/>
        <v>9.2722195356497745E-3</v>
      </c>
      <c r="DU21" s="45">
        <f t="shared" si="2"/>
        <v>6.6340668187606193E-3</v>
      </c>
      <c r="DV21" s="45">
        <f t="shared" si="3"/>
        <v>7.4316103451601738E-3</v>
      </c>
      <c r="DW21" s="45">
        <f t="shared" si="4"/>
        <v>7.4348621618966389E-3</v>
      </c>
      <c r="DX21" s="45">
        <f t="shared" si="5"/>
        <v>4.9797335545659158E-3</v>
      </c>
      <c r="DY21" s="45">
        <f t="shared" si="6"/>
        <v>5.1903773578028979E-3</v>
      </c>
      <c r="DZ21" s="45">
        <f t="shared" si="7"/>
        <v>1.0590061170822257E-2</v>
      </c>
      <c r="EA21" s="45">
        <f t="shared" si="8"/>
        <v>1.1942021588244351E-2</v>
      </c>
      <c r="EB21" s="45">
        <f t="shared" si="9"/>
        <v>3.7324051800849598E-3</v>
      </c>
      <c r="EC21" s="45">
        <f t="shared" si="10"/>
        <v>5.8741603644076471E-3</v>
      </c>
      <c r="ED21" s="45">
        <f t="shared" si="11"/>
        <v>-6.4776468230766642E-4</v>
      </c>
      <c r="EE21" s="45">
        <f t="shared" si="12"/>
        <v>0</v>
      </c>
      <c r="EF21" s="45">
        <f t="shared" si="13"/>
        <v>8.5021921815648799E-3</v>
      </c>
      <c r="EG21" s="45">
        <f t="shared" si="14"/>
        <v>6.0846241098343971E-3</v>
      </c>
      <c r="EH21" s="45">
        <f t="shared" si="15"/>
        <v>0</v>
      </c>
      <c r="EI21" s="45">
        <f t="shared" si="16"/>
        <v>-6.4696578711003459E-4</v>
      </c>
      <c r="EJ21" s="45">
        <f t="shared" si="17"/>
        <v>9.1573948463783712E-3</v>
      </c>
      <c r="EK21" s="45">
        <f t="shared" si="18"/>
        <v>-6.4469126308934065E-4</v>
      </c>
      <c r="EL21" s="45">
        <f t="shared" si="19"/>
        <v>-6.4668496242387477E-4</v>
      </c>
      <c r="EM21" s="45">
        <f t="shared" si="20"/>
        <v>-6.4632894142238411E-4</v>
      </c>
      <c r="EN21" s="45">
        <f t="shared" si="21"/>
        <v>-6.4875468644614708E-4</v>
      </c>
      <c r="EO21" s="45">
        <f t="shared" si="22"/>
        <v>0</v>
      </c>
      <c r="EP21" s="45">
        <f t="shared" si="23"/>
        <v>-6.4160650967763362E-4</v>
      </c>
      <c r="EQ21" s="45">
        <f t="shared" si="24"/>
        <v>-6.4760162604888801E-4</v>
      </c>
      <c r="ER21" s="45">
        <f t="shared" si="25"/>
        <v>-6.4725642975183928E-4</v>
      </c>
      <c r="ES21" s="45">
        <f t="shared" si="26"/>
        <v>-6.4849475358020583E-4</v>
      </c>
      <c r="ET21" s="45">
        <f t="shared" si="27"/>
        <v>3.5757498803906324E-3</v>
      </c>
      <c r="EU21" s="45">
        <f t="shared" si="28"/>
        <v>0</v>
      </c>
    </row>
    <row r="22" spans="1:151" x14ac:dyDescent="0.25">
      <c r="A22" s="20" t="s">
        <v>127</v>
      </c>
      <c r="B22" s="109">
        <v>33967.575842999999</v>
      </c>
      <c r="C22" s="109">
        <v>265.30779744</v>
      </c>
      <c r="D22" s="109">
        <v>639.37526274000004</v>
      </c>
      <c r="E22" s="109">
        <v>4620.6542958999999</v>
      </c>
      <c r="F22" s="109">
        <v>4610.4819811999996</v>
      </c>
      <c r="G22" s="109">
        <v>122.05204276000001</v>
      </c>
      <c r="H22" s="109">
        <v>4821.0475491999996</v>
      </c>
      <c r="I22" s="109">
        <v>143.10748129000001</v>
      </c>
      <c r="J22" s="109">
        <v>13.627774948000001</v>
      </c>
      <c r="K22" s="109">
        <v>247.96344141</v>
      </c>
      <c r="L22" s="109">
        <v>32.072686048000001</v>
      </c>
      <c r="M22" s="109">
        <v>1.3331176E-3</v>
      </c>
      <c r="O22" s="109">
        <v>297.85073518000002</v>
      </c>
      <c r="P22" s="109">
        <v>1.0293989200000001E-2</v>
      </c>
      <c r="R22" s="109">
        <v>9.6687652000000002E-3</v>
      </c>
      <c r="S22" s="109">
        <v>44.358534882000001</v>
      </c>
      <c r="T22" s="109">
        <v>1.1768548E-3</v>
      </c>
      <c r="U22" s="109">
        <v>30.34104245</v>
      </c>
      <c r="V22" s="109">
        <v>9.6980553215</v>
      </c>
      <c r="W22" s="109">
        <v>4.6077614854000002</v>
      </c>
      <c r="Y22" s="109">
        <v>1.5965206999999999E-2</v>
      </c>
      <c r="Z22" s="109">
        <v>0.1839789101</v>
      </c>
      <c r="AA22" s="109">
        <v>0.1237114127</v>
      </c>
      <c r="AB22" s="109">
        <v>5.7713129204999998</v>
      </c>
      <c r="AC22" s="109">
        <v>0.45809489310000001</v>
      </c>
      <c r="AF22" s="109" t="s">
        <v>127</v>
      </c>
      <c r="AG22" s="109">
        <v>0</v>
      </c>
      <c r="AH22" s="109">
        <v>299.37984144104399</v>
      </c>
      <c r="AI22" s="109">
        <v>13.7843632301584</v>
      </c>
      <c r="AJ22" s="109">
        <v>144.459111933375</v>
      </c>
      <c r="AK22" s="109">
        <v>144.459111933375</v>
      </c>
      <c r="AL22" s="109">
        <v>837.74848053430003</v>
      </c>
      <c r="AM22" s="109">
        <v>0</v>
      </c>
      <c r="AN22" s="109">
        <v>248.76600719498001</v>
      </c>
      <c r="AO22" s="109">
        <v>0.45920603830947199</v>
      </c>
      <c r="AP22" s="109">
        <v>32.264650890320397</v>
      </c>
      <c r="AQ22" s="109">
        <v>3.1978292560613298E-4</v>
      </c>
      <c r="AR22" s="109">
        <v>1.0126424831539301E-3</v>
      </c>
      <c r="AS22" s="109">
        <v>1647.5221155017</v>
      </c>
      <c r="AT22" s="109">
        <v>0</v>
      </c>
      <c r="AU22" s="109">
        <v>0</v>
      </c>
      <c r="AV22" s="109">
        <v>34150.4668923758</v>
      </c>
      <c r="AW22" s="109">
        <v>447.51373507101198</v>
      </c>
      <c r="AX22" s="109">
        <v>171.16303450253</v>
      </c>
      <c r="AY22" s="109">
        <v>280.70747697298901</v>
      </c>
      <c r="AZ22" s="109">
        <v>0</v>
      </c>
      <c r="BA22" s="109">
        <v>0</v>
      </c>
      <c r="BB22" s="109">
        <v>0</v>
      </c>
      <c r="BC22" s="109">
        <v>300.07832218090101</v>
      </c>
      <c r="BD22" s="109">
        <v>300.07832218090101</v>
      </c>
      <c r="BE22" s="109">
        <v>4.1382192020540196E-3</v>
      </c>
      <c r="BF22" s="109">
        <v>5.1727797279456601E-3</v>
      </c>
      <c r="BG22" s="109">
        <v>0</v>
      </c>
      <c r="BH22" s="109">
        <v>108.88273098550501</v>
      </c>
      <c r="BI22" s="109">
        <v>16.394932758538001</v>
      </c>
      <c r="BJ22" s="109">
        <v>1275.63598160228</v>
      </c>
      <c r="BK22" s="109">
        <v>90.603506761555806</v>
      </c>
      <c r="BL22" s="109">
        <v>0</v>
      </c>
      <c r="BM22" s="109">
        <v>0</v>
      </c>
      <c r="BN22" s="109">
        <v>3.1890389291048598E-3</v>
      </c>
      <c r="BO22" s="109">
        <v>6.4747142001906899E-3</v>
      </c>
      <c r="BP22" s="109">
        <v>0</v>
      </c>
      <c r="BQ22" s="109">
        <v>44.688580908299897</v>
      </c>
      <c r="BR22" s="109">
        <v>267.57311502670302</v>
      </c>
      <c r="BS22" s="109">
        <v>0</v>
      </c>
      <c r="BT22" s="109">
        <v>4.8225969777939402E-4</v>
      </c>
      <c r="BU22" s="109">
        <v>6.9398247924072805E-4</v>
      </c>
      <c r="BV22" s="109">
        <v>5315.57374658972</v>
      </c>
      <c r="BW22" s="109">
        <v>578.259996145218</v>
      </c>
      <c r="BX22" s="109">
        <v>64.251090142804401</v>
      </c>
      <c r="BY22" s="109">
        <v>642.51108628802206</v>
      </c>
      <c r="BZ22" s="109">
        <v>0.100838976863614</v>
      </c>
      <c r="CA22" s="109">
        <v>208.56856024740799</v>
      </c>
      <c r="CB22" s="109">
        <v>4.6053593565746498</v>
      </c>
      <c r="CC22" s="109">
        <v>0</v>
      </c>
      <c r="CD22" s="109">
        <v>1.5956818257819499E-2</v>
      </c>
      <c r="CE22" s="109">
        <v>0.183883773005241</v>
      </c>
      <c r="CF22" s="109">
        <v>0.12364683691728801</v>
      </c>
      <c r="CG22" s="109">
        <v>5.7683026985737698</v>
      </c>
      <c r="CH22" s="109">
        <v>0.51038893985239997</v>
      </c>
      <c r="CI22" s="109">
        <v>550.95230415231697</v>
      </c>
      <c r="CJ22" s="109">
        <v>0.46399024288320401</v>
      </c>
      <c r="CK22" s="109">
        <v>13.7573082210354</v>
      </c>
      <c r="CL22" s="109">
        <v>258.90650403390703</v>
      </c>
      <c r="CM22" s="109">
        <v>0.41759098741711997</v>
      </c>
      <c r="CN22" s="109">
        <v>0</v>
      </c>
      <c r="CO22" s="109">
        <v>1.0345523389385801E-3</v>
      </c>
      <c r="CP22" s="109">
        <v>44.870155530790299</v>
      </c>
      <c r="CQ22" s="109">
        <v>4650.20006683263</v>
      </c>
      <c r="CR22" s="109">
        <v>4640.0330542817701</v>
      </c>
      <c r="CS22" s="109">
        <v>10.1670125508578</v>
      </c>
      <c r="CT22" s="109">
        <v>0.52430885728930698</v>
      </c>
      <c r="CU22" s="109">
        <v>0</v>
      </c>
      <c r="CV22" s="109">
        <v>113.677587543885</v>
      </c>
      <c r="CW22" s="109">
        <v>4.3615104028395502</v>
      </c>
      <c r="CX22" s="109">
        <v>1715.37144840357</v>
      </c>
      <c r="CY22" s="109">
        <v>6.9598531966467601</v>
      </c>
      <c r="CZ22" s="109">
        <v>8.8158068906562601</v>
      </c>
      <c r="DA22" s="109">
        <v>2450.7954447990201</v>
      </c>
      <c r="DB22" s="109">
        <v>67.842808800790905</v>
      </c>
      <c r="DC22" s="109">
        <v>1.5775658758687501</v>
      </c>
      <c r="DD22" s="109">
        <v>19.023590356101501</v>
      </c>
      <c r="DE22" s="109">
        <v>0</v>
      </c>
      <c r="DF22" s="109">
        <v>122.535010373407</v>
      </c>
      <c r="DG22" s="109">
        <v>25.560748968198599</v>
      </c>
      <c r="DH22" s="109">
        <v>0</v>
      </c>
      <c r="DI22" s="109">
        <v>0</v>
      </c>
      <c r="DJ22" s="109">
        <v>88.222508971493994</v>
      </c>
      <c r="DK22" s="109">
        <v>30.325324847064699</v>
      </c>
      <c r="DL22" s="109">
        <v>0</v>
      </c>
      <c r="DM22" s="109">
        <v>0</v>
      </c>
      <c r="DN22" s="109">
        <v>4844.1405595330498</v>
      </c>
      <c r="DO22" s="109">
        <v>9.6930228920922605</v>
      </c>
      <c r="DP22" s="109">
        <v>31.228854513596701</v>
      </c>
      <c r="DS22" s="45">
        <f t="shared" si="0"/>
        <v>5.3842832417931065E-3</v>
      </c>
      <c r="DT22" s="45">
        <f t="shared" si="1"/>
        <v>8.5384508429886125E-3</v>
      </c>
      <c r="DU22" s="45">
        <f t="shared" si="2"/>
        <v>4.9045118426753872E-3</v>
      </c>
      <c r="DV22" s="45">
        <f t="shared" si="3"/>
        <v>6.3942829392899421E-3</v>
      </c>
      <c r="DW22" s="45">
        <f t="shared" si="4"/>
        <v>6.4095409552124604E-3</v>
      </c>
      <c r="DX22" s="45">
        <f t="shared" si="5"/>
        <v>3.9570629256627313E-3</v>
      </c>
      <c r="DY22" s="45">
        <f t="shared" si="6"/>
        <v>4.7900399440951834E-3</v>
      </c>
      <c r="DZ22" s="45">
        <f t="shared" si="7"/>
        <v>9.4448636171296906E-3</v>
      </c>
      <c r="EA22" s="45">
        <f t="shared" si="8"/>
        <v>1.1490377758357375E-2</v>
      </c>
      <c r="EB22" s="45">
        <f t="shared" si="9"/>
        <v>3.2366294822186547E-3</v>
      </c>
      <c r="EC22" s="45">
        <f t="shared" si="10"/>
        <v>5.9853060648896242E-3</v>
      </c>
      <c r="ED22" s="45">
        <f t="shared" si="11"/>
        <v>-5.1922744095263436E-4</v>
      </c>
      <c r="EE22" s="45">
        <f t="shared" si="12"/>
        <v>0</v>
      </c>
      <c r="EF22" s="45">
        <f t="shared" si="13"/>
        <v>7.4788702453757573E-3</v>
      </c>
      <c r="EG22" s="45">
        <f t="shared" si="14"/>
        <v>5.0089491970962694E-3</v>
      </c>
      <c r="EH22" s="45">
        <f t="shared" si="15"/>
        <v>0</v>
      </c>
      <c r="EI22" s="45">
        <f t="shared" si="16"/>
        <v>-5.1837753847302635E-4</v>
      </c>
      <c r="EJ22" s="45">
        <f t="shared" si="17"/>
        <v>7.440417659822761E-3</v>
      </c>
      <c r="EK22" s="45">
        <f t="shared" si="18"/>
        <v>-5.2055952856533297E-4</v>
      </c>
      <c r="EL22" s="45">
        <f t="shared" si="19"/>
        <v>-5.1803107824004027E-4</v>
      </c>
      <c r="EM22" s="45">
        <f t="shared" si="20"/>
        <v>-5.1891118795568459E-4</v>
      </c>
      <c r="EN22" s="45">
        <f t="shared" si="21"/>
        <v>-5.2132230215511544E-4</v>
      </c>
      <c r="EO22" s="45">
        <f t="shared" si="22"/>
        <v>0</v>
      </c>
      <c r="EP22" s="45">
        <f t="shared" si="23"/>
        <v>-5.25438986196618E-4</v>
      </c>
      <c r="EQ22" s="45">
        <f t="shared" si="24"/>
        <v>-5.1710869853120918E-4</v>
      </c>
      <c r="ER22" s="45">
        <f t="shared" si="25"/>
        <v>-5.2198727104172597E-4</v>
      </c>
      <c r="ES22" s="45">
        <f t="shared" si="26"/>
        <v>-5.2158355779627786E-4</v>
      </c>
      <c r="ET22" s="45">
        <f t="shared" si="27"/>
        <v>2.4255786873166856E-3</v>
      </c>
      <c r="EU22" s="45">
        <f t="shared" si="28"/>
        <v>0</v>
      </c>
    </row>
    <row r="23" spans="1:151" x14ac:dyDescent="0.25">
      <c r="A23" s="20" t="s">
        <v>22</v>
      </c>
      <c r="B23" s="109">
        <v>75644.957232999994</v>
      </c>
      <c r="C23" s="109">
        <v>581.65795376000005</v>
      </c>
      <c r="D23" s="109">
        <v>1264.5370066</v>
      </c>
      <c r="E23" s="109">
        <v>10448.679951</v>
      </c>
      <c r="F23" s="109">
        <v>10438.720743</v>
      </c>
      <c r="G23" s="109">
        <v>315.46895525000002</v>
      </c>
      <c r="H23" s="109">
        <v>10381.262413</v>
      </c>
      <c r="I23" s="109">
        <v>308.23085193999998</v>
      </c>
      <c r="J23" s="109">
        <v>28.132294129999998</v>
      </c>
      <c r="K23" s="109">
        <v>570.32801621999999</v>
      </c>
      <c r="L23" s="109">
        <v>62.641033110000002</v>
      </c>
      <c r="M23" s="109">
        <v>2.5680467999999999E-3</v>
      </c>
      <c r="O23" s="109">
        <v>620.63756278999995</v>
      </c>
      <c r="P23" s="109">
        <v>2.2269823800000001E-2</v>
      </c>
      <c r="R23" s="109">
        <v>1.8498558799999999E-2</v>
      </c>
      <c r="S23" s="109">
        <v>93.329084950999999</v>
      </c>
      <c r="T23" s="109">
        <v>2.3328957E-3</v>
      </c>
      <c r="U23" s="109">
        <v>54.67457263</v>
      </c>
      <c r="V23" s="109">
        <v>17.819021237000001</v>
      </c>
      <c r="W23" s="109">
        <v>8.7468465680000005</v>
      </c>
      <c r="Y23" s="109">
        <v>2.49699172E-2</v>
      </c>
      <c r="Z23" s="109">
        <v>0.33106859389999999</v>
      </c>
      <c r="AA23" s="109">
        <v>0.217894531</v>
      </c>
      <c r="AB23" s="109">
        <v>10.058760853000001</v>
      </c>
      <c r="AC23" s="109">
        <v>1.0266486779999999</v>
      </c>
      <c r="AF23" s="109" t="s">
        <v>22</v>
      </c>
      <c r="AG23" s="109">
        <v>0</v>
      </c>
      <c r="AH23" s="109">
        <v>643.212125532713</v>
      </c>
      <c r="AI23" s="109">
        <v>28.414846482414902</v>
      </c>
      <c r="AJ23" s="109">
        <v>310.66104511260198</v>
      </c>
      <c r="AK23" s="109">
        <v>310.66104511260198</v>
      </c>
      <c r="AL23" s="109">
        <v>1799.88797593916</v>
      </c>
      <c r="AM23" s="109">
        <v>0</v>
      </c>
      <c r="AN23" s="109">
        <v>571.73905709687097</v>
      </c>
      <c r="AO23" s="109">
        <v>1.0285607661657099</v>
      </c>
      <c r="AP23" s="109">
        <v>62.9855304248414</v>
      </c>
      <c r="AQ23" s="109">
        <v>6.1597994920969804E-4</v>
      </c>
      <c r="AR23" s="109">
        <v>1.9505992840754599E-3</v>
      </c>
      <c r="AS23" s="109">
        <v>3539.6730151984598</v>
      </c>
      <c r="AT23" s="109">
        <v>0</v>
      </c>
      <c r="AU23" s="109">
        <v>0</v>
      </c>
      <c r="AV23" s="109">
        <v>75972.183629138497</v>
      </c>
      <c r="AW23" s="109">
        <v>961.47523918582306</v>
      </c>
      <c r="AX23" s="109">
        <v>367.74083395525901</v>
      </c>
      <c r="AY23" s="109">
        <v>603.09491597264696</v>
      </c>
      <c r="AZ23" s="109">
        <v>0</v>
      </c>
      <c r="BA23" s="109">
        <v>0</v>
      </c>
      <c r="BB23" s="109">
        <v>0</v>
      </c>
      <c r="BC23" s="109">
        <v>624.63066474634002</v>
      </c>
      <c r="BD23" s="109">
        <v>624.63066474634002</v>
      </c>
      <c r="BE23" s="109">
        <v>8.9445439709415799E-3</v>
      </c>
      <c r="BF23" s="109">
        <v>1.11806793288628E-2</v>
      </c>
      <c r="BG23" s="109">
        <v>0</v>
      </c>
      <c r="BH23" s="109">
        <v>233.9326072108</v>
      </c>
      <c r="BI23" s="109">
        <v>35.224232751491897</v>
      </c>
      <c r="BJ23" s="109">
        <v>2740.6817598439902</v>
      </c>
      <c r="BK23" s="109">
        <v>194.65996344820201</v>
      </c>
      <c r="BL23" s="109">
        <v>0</v>
      </c>
      <c r="BM23" s="109">
        <v>0</v>
      </c>
      <c r="BN23" s="109">
        <v>6.1010301934313199E-3</v>
      </c>
      <c r="BO23" s="109">
        <v>1.2386947700943E-2</v>
      </c>
      <c r="BP23" s="109">
        <v>0</v>
      </c>
      <c r="BQ23" s="109">
        <v>93.920920994298498</v>
      </c>
      <c r="BR23" s="109">
        <v>585.72588207201397</v>
      </c>
      <c r="BS23" s="109">
        <v>0</v>
      </c>
      <c r="BT23" s="109">
        <v>9.5594095996406404E-4</v>
      </c>
      <c r="BU23" s="109">
        <v>1.3756203928966999E-3</v>
      </c>
      <c r="BV23" s="109">
        <v>11435.856206066001</v>
      </c>
      <c r="BW23" s="109">
        <v>1143.1433943398499</v>
      </c>
      <c r="BX23" s="109">
        <v>127.015924806076</v>
      </c>
      <c r="BY23" s="109">
        <v>1270.1593191459301</v>
      </c>
      <c r="BZ23" s="109">
        <v>0.21665087934387101</v>
      </c>
      <c r="CA23" s="109">
        <v>448.10592657940202</v>
      </c>
      <c r="CB23" s="109">
        <v>8.7418268704544193</v>
      </c>
      <c r="CC23" s="109">
        <v>0</v>
      </c>
      <c r="CD23" s="109">
        <v>2.4955555144582399E-2</v>
      </c>
      <c r="CE23" s="109">
        <v>0.33087911104839601</v>
      </c>
      <c r="CF23" s="109">
        <v>0.21776957795983201</v>
      </c>
      <c r="CG23" s="109">
        <v>10.052988430318299</v>
      </c>
      <c r="CH23" s="109">
        <v>1.15407939229594</v>
      </c>
      <c r="CI23" s="109">
        <v>1183.71154794983</v>
      </c>
      <c r="CJ23" s="109">
        <v>1.04916320529991</v>
      </c>
      <c r="CK23" s="109">
        <v>31.107690800994199</v>
      </c>
      <c r="CL23" s="109">
        <v>585.43302471932395</v>
      </c>
      <c r="CM23" s="109">
        <v>0.94424685913016604</v>
      </c>
      <c r="CN23" s="109">
        <v>0</v>
      </c>
      <c r="CO23" s="109">
        <v>2.2361360249563201E-3</v>
      </c>
      <c r="CP23" s="109">
        <v>101.459318348517</v>
      </c>
      <c r="CQ23" s="109">
        <v>10501.884827607</v>
      </c>
      <c r="CR23" s="109">
        <v>10491.931301794601</v>
      </c>
      <c r="CS23" s="109">
        <v>9.9535258123411392</v>
      </c>
      <c r="CT23" s="109">
        <v>1.18555435892348</v>
      </c>
      <c r="CU23" s="109">
        <v>0</v>
      </c>
      <c r="CV23" s="109">
        <v>257.04497536224602</v>
      </c>
      <c r="CW23" s="109">
        <v>9.8621311385219101</v>
      </c>
      <c r="CX23" s="109">
        <v>3878.7570224926499</v>
      </c>
      <c r="CY23" s="109">
        <v>15.737444228024</v>
      </c>
      <c r="CZ23" s="109">
        <v>19.934098286788199</v>
      </c>
      <c r="DA23" s="109">
        <v>5541.6796997856</v>
      </c>
      <c r="DB23" s="109">
        <v>145.759056254879</v>
      </c>
      <c r="DC23" s="109">
        <v>3.5671552166316598</v>
      </c>
      <c r="DD23" s="109">
        <v>43.015697599717797</v>
      </c>
      <c r="DE23" s="109">
        <v>0</v>
      </c>
      <c r="DF23" s="109">
        <v>316.31366227263402</v>
      </c>
      <c r="DG23" s="109">
        <v>54.916789357708403</v>
      </c>
      <c r="DH23" s="109">
        <v>0</v>
      </c>
      <c r="DI23" s="109">
        <v>0</v>
      </c>
      <c r="DJ23" s="109">
        <v>189.54453338165601</v>
      </c>
      <c r="DK23" s="109">
        <v>54.643320327242897</v>
      </c>
      <c r="DL23" s="109">
        <v>0</v>
      </c>
      <c r="DM23" s="109">
        <v>0</v>
      </c>
      <c r="DN23" s="109">
        <v>10422.938423915701</v>
      </c>
      <c r="DO23" s="109">
        <v>17.808831198965901</v>
      </c>
      <c r="DP23" s="109">
        <v>67.094645330385205</v>
      </c>
      <c r="DS23" s="45">
        <f t="shared" si="0"/>
        <v>4.3258190381493316E-3</v>
      </c>
      <c r="DT23" s="45">
        <f t="shared" si="1"/>
        <v>6.9936777890127521E-3</v>
      </c>
      <c r="DU23" s="45">
        <f t="shared" si="2"/>
        <v>4.4461431469269199E-3</v>
      </c>
      <c r="DV23" s="45">
        <f t="shared" si="3"/>
        <v>5.0920189781397378E-3</v>
      </c>
      <c r="DW23" s="45">
        <f t="shared" si="4"/>
        <v>5.0974214278394873E-3</v>
      </c>
      <c r="DX23" s="45">
        <f t="shared" si="5"/>
        <v>2.6776232924871847E-3</v>
      </c>
      <c r="DY23" s="45">
        <f t="shared" si="6"/>
        <v>4.0145417057863095E-3</v>
      </c>
      <c r="DZ23" s="45">
        <f t="shared" si="7"/>
        <v>7.8843281174042334E-3</v>
      </c>
      <c r="EA23" s="45">
        <f t="shared" si="8"/>
        <v>1.0043701061464176E-2</v>
      </c>
      <c r="EB23" s="45">
        <f t="shared" si="9"/>
        <v>2.4740865550021856E-3</v>
      </c>
      <c r="EC23" s="45">
        <f t="shared" si="10"/>
        <v>5.4995471456616577E-3</v>
      </c>
      <c r="ED23" s="45">
        <f t="shared" si="11"/>
        <v>-5.7147195091691578E-4</v>
      </c>
      <c r="EE23" s="45">
        <f t="shared" si="12"/>
        <v>0</v>
      </c>
      <c r="EF23" s="45">
        <f t="shared" si="13"/>
        <v>6.4338709026723583E-3</v>
      </c>
      <c r="EG23" s="45">
        <f t="shared" si="14"/>
        <v>4.1102940724973488E-3</v>
      </c>
      <c r="EH23" s="45">
        <f t="shared" si="15"/>
        <v>0</v>
      </c>
      <c r="EI23" s="45">
        <f t="shared" si="16"/>
        <v>-5.7198540384012151E-4</v>
      </c>
      <c r="EJ23" s="45">
        <f t="shared" si="17"/>
        <v>6.3413891136854901E-3</v>
      </c>
      <c r="EK23" s="45">
        <f t="shared" si="18"/>
        <v>-5.7197033679480991E-4</v>
      </c>
      <c r="EL23" s="45">
        <f t="shared" si="19"/>
        <v>-5.7160579870641826E-4</v>
      </c>
      <c r="EM23" s="45">
        <f t="shared" si="20"/>
        <v>-5.7186294906821727E-4</v>
      </c>
      <c r="EN23" s="45">
        <f t="shared" si="21"/>
        <v>-5.7388654374543964E-4</v>
      </c>
      <c r="EO23" s="45">
        <f t="shared" si="22"/>
        <v>0</v>
      </c>
      <c r="EP23" s="45">
        <f t="shared" si="23"/>
        <v>-5.7517433087849671E-4</v>
      </c>
      <c r="EQ23" s="45">
        <f t="shared" si="24"/>
        <v>-5.7233713827052504E-4</v>
      </c>
      <c r="ER23" s="45">
        <f t="shared" si="25"/>
        <v>-5.7345652318364535E-4</v>
      </c>
      <c r="ES23" s="45">
        <f t="shared" si="26"/>
        <v>-5.7387015816962354E-4</v>
      </c>
      <c r="ET23" s="45">
        <f t="shared" si="27"/>
        <v>1.8624561709219675E-3</v>
      </c>
      <c r="EU23" s="45">
        <f t="shared" si="28"/>
        <v>0</v>
      </c>
    </row>
    <row r="24" spans="1:151" x14ac:dyDescent="0.25">
      <c r="A24" s="20" t="s">
        <v>23</v>
      </c>
      <c r="B24" s="109">
        <v>236925.63146999999</v>
      </c>
      <c r="C24" s="109">
        <v>1727.8479657</v>
      </c>
      <c r="D24" s="109">
        <v>2653.0834968999998</v>
      </c>
      <c r="E24" s="109">
        <v>37897.685591000001</v>
      </c>
      <c r="F24" s="109">
        <v>37897.046135999997</v>
      </c>
      <c r="G24" s="109">
        <v>1035.8657034</v>
      </c>
      <c r="H24" s="109">
        <v>37182.324847999997</v>
      </c>
      <c r="I24" s="109">
        <v>869.57396657000004</v>
      </c>
      <c r="J24" s="109">
        <v>83.612029524999997</v>
      </c>
      <c r="K24" s="109">
        <v>1714.7807912000001</v>
      </c>
      <c r="L24" s="109">
        <v>152.17761755999999</v>
      </c>
      <c r="M24" s="109">
        <v>5.5336910999999999E-3</v>
      </c>
      <c r="O24" s="109">
        <v>1526.7079298000001</v>
      </c>
      <c r="P24" s="109">
        <v>8.2990693999999993E-3</v>
      </c>
      <c r="R24" s="109">
        <v>4.0554663800000001E-2</v>
      </c>
      <c r="S24" s="109">
        <v>209.89590362000001</v>
      </c>
      <c r="T24" s="109">
        <v>4.6205769999999998E-3</v>
      </c>
      <c r="U24" s="109">
        <v>437.27632132999997</v>
      </c>
      <c r="V24" s="109">
        <v>224.20906611999999</v>
      </c>
      <c r="W24" s="109">
        <v>57.126026512999999</v>
      </c>
      <c r="Y24" s="109">
        <v>2.9956199999999999E-2</v>
      </c>
      <c r="Z24" s="109">
        <v>0.47949656210000002</v>
      </c>
      <c r="AA24" s="109">
        <v>0.30147393589999999</v>
      </c>
      <c r="AB24" s="109">
        <v>156.16637073999999</v>
      </c>
      <c r="AC24" s="109">
        <v>1.9512430417</v>
      </c>
      <c r="AD24" s="109">
        <v>59.487640958</v>
      </c>
      <c r="AF24" s="109" t="s">
        <v>23</v>
      </c>
      <c r="AG24" s="109">
        <v>0</v>
      </c>
      <c r="AH24" s="109">
        <v>2407.98446795158</v>
      </c>
      <c r="AI24" s="109">
        <v>84.983245545023706</v>
      </c>
      <c r="AJ24" s="109">
        <v>881.476267515073</v>
      </c>
      <c r="AK24" s="109">
        <v>881.476267515073</v>
      </c>
      <c r="AL24" s="109">
        <v>6738.2139235532604</v>
      </c>
      <c r="AM24" s="109">
        <v>0</v>
      </c>
      <c r="AN24" s="109">
        <v>1722.1747940922501</v>
      </c>
      <c r="AO24" s="109">
        <v>1.9621098615436099</v>
      </c>
      <c r="AP24" s="109">
        <v>153.90118126640601</v>
      </c>
      <c r="AQ24" s="109">
        <v>1.32743060115158E-3</v>
      </c>
      <c r="AR24" s="109">
        <v>4.2035312158115396E-3</v>
      </c>
      <c r="AS24" s="109">
        <v>13251.422910997901</v>
      </c>
      <c r="AT24" s="109">
        <v>0</v>
      </c>
      <c r="AU24" s="109">
        <v>0</v>
      </c>
      <c r="AV24" s="109">
        <v>238563.95013414</v>
      </c>
      <c r="AW24" s="109">
        <v>3599.4614076642001</v>
      </c>
      <c r="AX24" s="109">
        <v>1376.7061631778699</v>
      </c>
      <c r="AY24" s="109">
        <v>2257.79847768229</v>
      </c>
      <c r="AZ24" s="109">
        <v>59.833343865390198</v>
      </c>
      <c r="BA24" s="109">
        <v>0</v>
      </c>
      <c r="BB24" s="109">
        <v>0</v>
      </c>
      <c r="BC24" s="109">
        <v>1546.52028888461</v>
      </c>
      <c r="BD24" s="109">
        <v>1546.52028888461</v>
      </c>
      <c r="BE24" s="109">
        <v>3.3429757207121902E-3</v>
      </c>
      <c r="BF24" s="109">
        <v>4.1787101369141696E-3</v>
      </c>
      <c r="BG24" s="109">
        <v>0</v>
      </c>
      <c r="BH24" s="109">
        <v>875.77001570234097</v>
      </c>
      <c r="BI24" s="109">
        <v>131.86840548629399</v>
      </c>
      <c r="BJ24" s="109">
        <v>10260.252664375301</v>
      </c>
      <c r="BK24" s="109">
        <v>728.74577541451094</v>
      </c>
      <c r="BL24" s="109">
        <v>0</v>
      </c>
      <c r="BM24" s="109">
        <v>0</v>
      </c>
      <c r="BN24" s="109">
        <v>1.33764309870081E-2</v>
      </c>
      <c r="BO24" s="109">
        <v>2.7158218140070599E-2</v>
      </c>
      <c r="BP24" s="109">
        <v>0</v>
      </c>
      <c r="BQ24" s="109">
        <v>212.843585174438</v>
      </c>
      <c r="BR24" s="109">
        <v>1747.81848002314</v>
      </c>
      <c r="BS24" s="109">
        <v>0</v>
      </c>
      <c r="BT24" s="109">
        <v>1.8935003944178901E-3</v>
      </c>
      <c r="BU24" s="109">
        <v>2.7247916398672801E-3</v>
      </c>
      <c r="BV24" s="109">
        <v>41181.542135947901</v>
      </c>
      <c r="BW24" s="109">
        <v>2413.6114567582099</v>
      </c>
      <c r="BX24" s="109">
        <v>268.17909635278301</v>
      </c>
      <c r="BY24" s="109">
        <v>2681.79055311099</v>
      </c>
      <c r="BZ24" s="109">
        <v>0.81107318722833499</v>
      </c>
      <c r="CA24" s="109">
        <v>1677.56742446927</v>
      </c>
      <c r="CB24" s="109">
        <v>57.441816726215698</v>
      </c>
      <c r="CC24" s="109">
        <v>0</v>
      </c>
      <c r="CD24" s="109">
        <v>2.9941404344323502E-2</v>
      </c>
      <c r="CE24" s="109">
        <v>0.47925857261830301</v>
      </c>
      <c r="CF24" s="109">
        <v>0.30132491744964901</v>
      </c>
      <c r="CG24" s="109">
        <v>157.03678475706701</v>
      </c>
      <c r="CH24" s="109">
        <v>4.1973082219172504</v>
      </c>
      <c r="CI24" s="109">
        <v>4431.4436652167096</v>
      </c>
      <c r="CJ24" s="109">
        <v>3.8157352056085498</v>
      </c>
      <c r="CK24" s="109">
        <v>113.13661080385999</v>
      </c>
      <c r="CL24" s="109">
        <v>2129.1804995232501</v>
      </c>
      <c r="CM24" s="109">
        <v>3.4341633567574399</v>
      </c>
      <c r="CN24" s="109">
        <v>0</v>
      </c>
      <c r="CO24" s="109">
        <v>8.3574205997674102E-4</v>
      </c>
      <c r="CP24" s="109">
        <v>369.00084519695503</v>
      </c>
      <c r="CQ24" s="109">
        <v>38159.093438021198</v>
      </c>
      <c r="CR24" s="109">
        <v>38158.454318179298</v>
      </c>
      <c r="CS24" s="109">
        <v>0.63911984194634996</v>
      </c>
      <c r="CT24" s="109">
        <v>4.3117836656249802</v>
      </c>
      <c r="CU24" s="109">
        <v>0</v>
      </c>
      <c r="CV24" s="109">
        <v>934.85556030578005</v>
      </c>
      <c r="CW24" s="109">
        <v>35.867918147125401</v>
      </c>
      <c r="CX24" s="109">
        <v>14106.7801853866</v>
      </c>
      <c r="CY24" s="109">
        <v>57.2360458918522</v>
      </c>
      <c r="CZ24" s="109">
        <v>72.4989760113979</v>
      </c>
      <c r="DA24" s="109">
        <v>20154.719990520101</v>
      </c>
      <c r="DB24" s="109">
        <v>545.67619938573</v>
      </c>
      <c r="DC24" s="109">
        <v>12.9735048639472</v>
      </c>
      <c r="DD24" s="109">
        <v>156.44519107844599</v>
      </c>
      <c r="DE24" s="109">
        <v>0</v>
      </c>
      <c r="DF24" s="109">
        <v>1040.221130076</v>
      </c>
      <c r="DG24" s="109">
        <v>205.591239124531</v>
      </c>
      <c r="DH24" s="109">
        <v>0</v>
      </c>
      <c r="DI24" s="109">
        <v>0</v>
      </c>
      <c r="DJ24" s="109">
        <v>709.59523029393597</v>
      </c>
      <c r="DK24" s="109">
        <v>439.64825967872201</v>
      </c>
      <c r="DL24" s="109">
        <v>0</v>
      </c>
      <c r="DM24" s="109">
        <v>0</v>
      </c>
      <c r="DN24" s="109">
        <v>37389.762402707202</v>
      </c>
      <c r="DO24" s="109">
        <v>225.37748732962399</v>
      </c>
      <c r="DP24" s="109">
        <v>251.18124975959199</v>
      </c>
      <c r="DS24" s="45">
        <f t="shared" si="0"/>
        <v>6.9149068168568202E-3</v>
      </c>
      <c r="DT24" s="45">
        <f t="shared" si="1"/>
        <v>1.1558027511436345E-2</v>
      </c>
      <c r="DU24" s="45">
        <f t="shared" si="2"/>
        <v>1.0820261120516201E-2</v>
      </c>
      <c r="DV24" s="45">
        <f t="shared" si="3"/>
        <v>6.8977258886562878E-3</v>
      </c>
      <c r="DW24" s="45">
        <f t="shared" si="4"/>
        <v>6.8978511211980195E-3</v>
      </c>
      <c r="DX24" s="45">
        <f t="shared" si="5"/>
        <v>4.2046248482831847E-3</v>
      </c>
      <c r="DY24" s="45">
        <f t="shared" si="6"/>
        <v>5.5789291163261638E-3</v>
      </c>
      <c r="DZ24" s="45">
        <f t="shared" si="7"/>
        <v>1.3687508369208796E-2</v>
      </c>
      <c r="EA24" s="45">
        <f t="shared" si="8"/>
        <v>1.6399745680299695E-2</v>
      </c>
      <c r="EB24" s="45">
        <f t="shared" si="9"/>
        <v>4.311923092557908E-3</v>
      </c>
      <c r="EC24" s="45">
        <f t="shared" si="10"/>
        <v>1.1326000065196616E-2</v>
      </c>
      <c r="ED24" s="45">
        <f t="shared" si="11"/>
        <v>-4.9321203290156855E-4</v>
      </c>
      <c r="EE24" s="45">
        <f t="shared" si="12"/>
        <v>0</v>
      </c>
      <c r="EF24" s="45">
        <f t="shared" si="13"/>
        <v>1.2977177034251264E-2</v>
      </c>
      <c r="EG24" s="45">
        <f t="shared" si="14"/>
        <v>7.0319351231238553E-3</v>
      </c>
      <c r="EH24" s="45">
        <f t="shared" si="15"/>
        <v>0</v>
      </c>
      <c r="EI24" s="45">
        <f t="shared" si="16"/>
        <v>-4.9352333482544531E-4</v>
      </c>
      <c r="EJ24" s="45">
        <f t="shared" si="17"/>
        <v>1.4043540172058512E-2</v>
      </c>
      <c r="EK24" s="45">
        <f t="shared" si="18"/>
        <v>-4.9451956213046957E-4</v>
      </c>
      <c r="EL24" s="45">
        <f t="shared" si="19"/>
        <v>5.4243466499801747E-3</v>
      </c>
      <c r="EM24" s="45">
        <f t="shared" si="20"/>
        <v>5.2113022450155696E-3</v>
      </c>
      <c r="EN24" s="45">
        <f t="shared" si="21"/>
        <v>5.5279569137166524E-3</v>
      </c>
      <c r="EO24" s="45">
        <f t="shared" si="22"/>
        <v>0</v>
      </c>
      <c r="EP24" s="45">
        <f t="shared" si="23"/>
        <v>-4.9390963061059852E-4</v>
      </c>
      <c r="EQ24" s="45">
        <f t="shared" si="24"/>
        <v>-4.963319875636072E-4</v>
      </c>
      <c r="ER24" s="45">
        <f t="shared" si="25"/>
        <v>-4.9429961467849562E-4</v>
      </c>
      <c r="ES24" s="45">
        <f t="shared" si="26"/>
        <v>5.5736328695002117E-3</v>
      </c>
      <c r="ET24" s="45">
        <f t="shared" si="27"/>
        <v>5.5691780118494773E-3</v>
      </c>
      <c r="EU24" s="45">
        <f t="shared" si="28"/>
        <v>5.8113399997534627E-3</v>
      </c>
    </row>
    <row r="25" spans="1:151" x14ac:dyDescent="0.25">
      <c r="A25" s="20" t="s">
        <v>24</v>
      </c>
      <c r="B25" s="109">
        <v>23475.016184</v>
      </c>
      <c r="C25" s="109">
        <v>188.03593534999999</v>
      </c>
      <c r="D25" s="109">
        <v>361.28667557</v>
      </c>
      <c r="E25" s="109">
        <v>3085.6112441</v>
      </c>
      <c r="F25" s="109">
        <v>3083.8446557000002</v>
      </c>
      <c r="G25" s="109">
        <v>72.920296359000005</v>
      </c>
      <c r="H25" s="109">
        <v>3537.1701538000002</v>
      </c>
      <c r="I25" s="109">
        <v>98.369686793</v>
      </c>
      <c r="J25" s="109">
        <v>10.013814358999999</v>
      </c>
      <c r="K25" s="109">
        <v>172.5609905</v>
      </c>
      <c r="L25" s="109">
        <v>26.590339996000001</v>
      </c>
      <c r="M25" s="109">
        <v>1.1854503999999999E-3</v>
      </c>
      <c r="O25" s="109">
        <v>207.19567226999999</v>
      </c>
      <c r="P25" s="109">
        <v>6.5622396000000003E-3</v>
      </c>
      <c r="R25" s="109">
        <v>8.7694629999999999E-3</v>
      </c>
      <c r="S25" s="109">
        <v>25.321701809</v>
      </c>
      <c r="T25" s="109">
        <v>9.5733769999999997E-4</v>
      </c>
      <c r="U25" s="109">
        <v>30.793957281000001</v>
      </c>
      <c r="V25" s="109">
        <v>9.3291339796999999</v>
      </c>
      <c r="W25" s="109">
        <v>3.6738384586000001</v>
      </c>
      <c r="Y25" s="109">
        <v>8.5302823000000007E-3</v>
      </c>
      <c r="Z25" s="109">
        <v>0.12499919</v>
      </c>
      <c r="AA25" s="109">
        <v>7.9607689300000006E-2</v>
      </c>
      <c r="AB25" s="109">
        <v>6.0156137998999997</v>
      </c>
      <c r="AC25" s="109">
        <v>0.2107415319</v>
      </c>
      <c r="AF25" s="109" t="s">
        <v>24</v>
      </c>
      <c r="AG25" s="109">
        <v>0</v>
      </c>
      <c r="AH25" s="109">
        <v>222.06324341547099</v>
      </c>
      <c r="AI25" s="109">
        <v>10.1146290420592</v>
      </c>
      <c r="AJ25" s="109">
        <v>99.244259676420597</v>
      </c>
      <c r="AK25" s="109">
        <v>99.244259676420597</v>
      </c>
      <c r="AL25" s="109">
        <v>621.39521014770401</v>
      </c>
      <c r="AM25" s="109">
        <v>0</v>
      </c>
      <c r="AN25" s="109">
        <v>173.09649834815301</v>
      </c>
      <c r="AO25" s="109">
        <v>0.211530496267582</v>
      </c>
      <c r="AP25" s="109">
        <v>26.715251452322001</v>
      </c>
      <c r="AQ25" s="109">
        <v>2.8443210774627001E-4</v>
      </c>
      <c r="AR25" s="109">
        <v>9.0070077307010104E-4</v>
      </c>
      <c r="AS25" s="109">
        <v>1222.04009802923</v>
      </c>
      <c r="AT25" s="109">
        <v>0</v>
      </c>
      <c r="AU25" s="109">
        <v>0</v>
      </c>
      <c r="AV25" s="109">
        <v>23594.660129830099</v>
      </c>
      <c r="AW25" s="109">
        <v>331.94067013138999</v>
      </c>
      <c r="AX25" s="109">
        <v>126.95919535311</v>
      </c>
      <c r="AY25" s="109">
        <v>208.21313845186</v>
      </c>
      <c r="AZ25" s="109">
        <v>0</v>
      </c>
      <c r="BA25" s="109">
        <v>0</v>
      </c>
      <c r="BB25" s="109">
        <v>0</v>
      </c>
      <c r="BC25" s="109">
        <v>208.64655425678399</v>
      </c>
      <c r="BD25" s="109">
        <v>208.64655425678399</v>
      </c>
      <c r="BE25" s="109">
        <v>2.6385469321196799E-3</v>
      </c>
      <c r="BF25" s="109">
        <v>3.2981871755326502E-3</v>
      </c>
      <c r="BG25" s="109">
        <v>0</v>
      </c>
      <c r="BH25" s="109">
        <v>80.763112720759196</v>
      </c>
      <c r="BI25" s="109">
        <v>12.1608508237232</v>
      </c>
      <c r="BJ25" s="109">
        <v>946.19605634375705</v>
      </c>
      <c r="BK25" s="109">
        <v>67.204587446183496</v>
      </c>
      <c r="BL25" s="109">
        <v>0</v>
      </c>
      <c r="BM25" s="109">
        <v>0</v>
      </c>
      <c r="BN25" s="109">
        <v>2.89314635279684E-3</v>
      </c>
      <c r="BO25" s="109">
        <v>5.8739725237696803E-3</v>
      </c>
      <c r="BP25" s="109">
        <v>0</v>
      </c>
      <c r="BQ25" s="109">
        <v>25.5380145242537</v>
      </c>
      <c r="BR25" s="109">
        <v>189.50214655301801</v>
      </c>
      <c r="BS25" s="109">
        <v>0</v>
      </c>
      <c r="BT25" s="109">
        <v>3.92403805753842E-4</v>
      </c>
      <c r="BU25" s="109">
        <v>5.6467822197953002E-4</v>
      </c>
      <c r="BV25" s="109">
        <v>3901.9599476732901</v>
      </c>
      <c r="BW25" s="109">
        <v>327.04185053478602</v>
      </c>
      <c r="BX25" s="109">
        <v>36.337985631662697</v>
      </c>
      <c r="BY25" s="109">
        <v>363.379836166448</v>
      </c>
      <c r="BZ25" s="109">
        <v>7.4796745071888104E-2</v>
      </c>
      <c r="CA25" s="109">
        <v>154.70457131281299</v>
      </c>
      <c r="CB25" s="109">
        <v>3.6728515260885599</v>
      </c>
      <c r="CC25" s="109">
        <v>0</v>
      </c>
      <c r="CD25" s="109">
        <v>8.5280265933083896E-3</v>
      </c>
      <c r="CE25" s="109">
        <v>0.12496588269360601</v>
      </c>
      <c r="CF25" s="109">
        <v>7.9586485610893903E-2</v>
      </c>
      <c r="CG25" s="109">
        <v>6.0139951123448396</v>
      </c>
      <c r="CH25" s="109">
        <v>0.34132760261688599</v>
      </c>
      <c r="CI25" s="109">
        <v>408.66574513004099</v>
      </c>
      <c r="CJ25" s="109">
        <v>0.31029771216455199</v>
      </c>
      <c r="CK25" s="109">
        <v>9.20033131676559</v>
      </c>
      <c r="CL25" s="109">
        <v>173.146167639456</v>
      </c>
      <c r="CM25" s="109">
        <v>0.27926798540540199</v>
      </c>
      <c r="CN25" s="109">
        <v>0</v>
      </c>
      <c r="CO25" s="109">
        <v>6.5963818525438501E-4</v>
      </c>
      <c r="CP25" s="109">
        <v>30.007347179902599</v>
      </c>
      <c r="CQ25" s="109">
        <v>3104.8324527906202</v>
      </c>
      <c r="CR25" s="109">
        <v>3103.0663221606101</v>
      </c>
      <c r="CS25" s="109">
        <v>1.7661306300113999</v>
      </c>
      <c r="CT25" s="109">
        <v>0.35063656712798302</v>
      </c>
      <c r="CU25" s="109">
        <v>0</v>
      </c>
      <c r="CV25" s="109">
        <v>76.022948828959898</v>
      </c>
      <c r="CW25" s="109">
        <v>2.9167986853838999</v>
      </c>
      <c r="CX25" s="109">
        <v>1147.1708744412599</v>
      </c>
      <c r="CY25" s="109">
        <v>4.6544662628901401</v>
      </c>
      <c r="CZ25" s="109">
        <v>5.8956569693061498</v>
      </c>
      <c r="DA25" s="109">
        <v>1638.9929802080001</v>
      </c>
      <c r="DB25" s="109">
        <v>50.322016636085202</v>
      </c>
      <c r="DC25" s="109">
        <v>1.0550121718282299</v>
      </c>
      <c r="DD25" s="109">
        <v>12.7222085895379</v>
      </c>
      <c r="DE25" s="109">
        <v>0</v>
      </c>
      <c r="DF25" s="109">
        <v>73.2407509841983</v>
      </c>
      <c r="DG25" s="109">
        <v>18.9595243536059</v>
      </c>
      <c r="DH25" s="109">
        <v>0</v>
      </c>
      <c r="DI25" s="109">
        <v>0</v>
      </c>
      <c r="DJ25" s="109">
        <v>65.438542740483399</v>
      </c>
      <c r="DK25" s="109">
        <v>30.785738967010602</v>
      </c>
      <c r="DL25" s="109">
        <v>0</v>
      </c>
      <c r="DM25" s="109">
        <v>0</v>
      </c>
      <c r="DN25" s="109">
        <v>3552.2362185882698</v>
      </c>
      <c r="DO25" s="109">
        <v>9.3266412397801695</v>
      </c>
      <c r="DP25" s="109">
        <v>23.163819745011502</v>
      </c>
      <c r="DS25" s="45">
        <f t="shared" si="0"/>
        <v>5.09665019577902E-3</v>
      </c>
      <c r="DT25" s="45">
        <f t="shared" si="1"/>
        <v>7.7975053028501856E-3</v>
      </c>
      <c r="DU25" s="45">
        <f t="shared" si="2"/>
        <v>5.793627991249977E-3</v>
      </c>
      <c r="DV25" s="45">
        <f t="shared" si="3"/>
        <v>6.2293034248475333E-3</v>
      </c>
      <c r="DW25" s="45">
        <f t="shared" si="4"/>
        <v>6.2330203387779767E-3</v>
      </c>
      <c r="DX25" s="45">
        <f t="shared" si="5"/>
        <v>4.3945875318531042E-3</v>
      </c>
      <c r="DY25" s="45">
        <f t="shared" si="6"/>
        <v>4.2593553980104868E-3</v>
      </c>
      <c r="DZ25" s="45">
        <f t="shared" si="7"/>
        <v>8.8906746776673939E-3</v>
      </c>
      <c r="EA25" s="45">
        <f t="shared" si="8"/>
        <v>1.0067560616259279E-2</v>
      </c>
      <c r="EB25" s="45">
        <f t="shared" si="9"/>
        <v>3.1032960960722051E-3</v>
      </c>
      <c r="EC25" s="45">
        <f t="shared" si="10"/>
        <v>4.6976253910551817E-3</v>
      </c>
      <c r="ED25" s="45">
        <f t="shared" si="11"/>
        <v>-2.6784687375273295E-4</v>
      </c>
      <c r="EE25" s="45">
        <f t="shared" si="12"/>
        <v>0</v>
      </c>
      <c r="EF25" s="45">
        <f t="shared" si="13"/>
        <v>7.0024724497784394E-3</v>
      </c>
      <c r="EG25" s="45">
        <f t="shared" si="14"/>
        <v>5.2013786431564608E-3</v>
      </c>
      <c r="EH25" s="45">
        <f t="shared" si="15"/>
        <v>0</v>
      </c>
      <c r="EI25" s="45">
        <f t="shared" si="16"/>
        <v>-2.6730524246240174E-4</v>
      </c>
      <c r="EJ25" s="45">
        <f t="shared" si="17"/>
        <v>8.5425820462358051E-3</v>
      </c>
      <c r="EK25" s="45">
        <f t="shared" si="18"/>
        <v>-2.6706591271606964E-4</v>
      </c>
      <c r="EL25" s="45">
        <f t="shared" si="19"/>
        <v>-2.6688073619138064E-4</v>
      </c>
      <c r="EM25" s="45">
        <f t="shared" si="20"/>
        <v>-2.6719949839444965E-4</v>
      </c>
      <c r="EN25" s="45">
        <f t="shared" si="21"/>
        <v>-2.6863797158253731E-4</v>
      </c>
      <c r="EO25" s="45">
        <f t="shared" si="22"/>
        <v>0</v>
      </c>
      <c r="EP25" s="45">
        <f t="shared" si="23"/>
        <v>-2.6443517486063713E-4</v>
      </c>
      <c r="EQ25" s="45">
        <f t="shared" si="24"/>
        <v>-2.6646017781387083E-4</v>
      </c>
      <c r="ER25" s="45">
        <f t="shared" si="25"/>
        <v>-2.6635227441657359E-4</v>
      </c>
      <c r="ES25" s="45">
        <f t="shared" si="26"/>
        <v>-2.6908102963440654E-4</v>
      </c>
      <c r="ET25" s="45">
        <f t="shared" si="27"/>
        <v>3.7437535945993366E-3</v>
      </c>
      <c r="EU25" s="45">
        <f t="shared" si="28"/>
        <v>0</v>
      </c>
    </row>
    <row r="26" spans="1:151" x14ac:dyDescent="0.25">
      <c r="A26" s="20" t="s">
        <v>25</v>
      </c>
      <c r="B26" s="109">
        <v>107553.93593000001</v>
      </c>
      <c r="C26" s="109">
        <v>837.15849771000001</v>
      </c>
      <c r="D26" s="109">
        <v>1684.3415941000001</v>
      </c>
      <c r="E26" s="109">
        <v>13959.517861</v>
      </c>
      <c r="F26" s="109">
        <v>13956.914311</v>
      </c>
      <c r="G26" s="109">
        <v>406.10336590999998</v>
      </c>
      <c r="H26" s="109">
        <v>14127.013575000001</v>
      </c>
      <c r="I26" s="109">
        <v>456.18202936</v>
      </c>
      <c r="J26" s="109">
        <v>41.641553571999999</v>
      </c>
      <c r="K26" s="109">
        <v>797.60072754999999</v>
      </c>
      <c r="L26" s="109">
        <v>102.134277</v>
      </c>
      <c r="M26" s="109">
        <v>4.4992236000000003E-3</v>
      </c>
      <c r="O26" s="109">
        <v>963.62627799999996</v>
      </c>
      <c r="P26" s="109">
        <v>3.2756723699999997E-2</v>
      </c>
      <c r="R26" s="109">
        <v>3.2409515799999997E-2</v>
      </c>
      <c r="S26" s="109">
        <v>121.23234625000001</v>
      </c>
      <c r="T26" s="109">
        <v>4.0872382000000001E-3</v>
      </c>
      <c r="U26" s="109">
        <v>95.789968838999997</v>
      </c>
      <c r="V26" s="109">
        <v>31.218964142000001</v>
      </c>
      <c r="W26" s="109">
        <v>14.936156725</v>
      </c>
      <c r="Y26" s="109">
        <v>3.4065853899999998E-2</v>
      </c>
      <c r="Z26" s="109">
        <v>0.53162542059999995</v>
      </c>
      <c r="AA26" s="109">
        <v>0.33776771459999999</v>
      </c>
      <c r="AB26" s="109">
        <v>17.303817938000002</v>
      </c>
      <c r="AC26" s="109">
        <v>1.2338226944999999</v>
      </c>
      <c r="AF26" s="109" t="s">
        <v>25</v>
      </c>
      <c r="AG26" s="109">
        <v>0</v>
      </c>
      <c r="AH26" s="109">
        <v>863.46329504543496</v>
      </c>
      <c r="AI26" s="109">
        <v>42.095279831393697</v>
      </c>
      <c r="AJ26" s="109">
        <v>460.10374930442401</v>
      </c>
      <c r="AK26" s="109">
        <v>460.10374930442401</v>
      </c>
      <c r="AL26" s="109">
        <v>2416.2122080427198</v>
      </c>
      <c r="AM26" s="109">
        <v>0</v>
      </c>
      <c r="AN26" s="109">
        <v>799.99093951303803</v>
      </c>
      <c r="AO26" s="109">
        <v>1.23725656354178</v>
      </c>
      <c r="AP26" s="109">
        <v>102.69697666865</v>
      </c>
      <c r="AQ26" s="109">
        <v>1.0794646034678701E-3</v>
      </c>
      <c r="AR26" s="109">
        <v>3.4182953176430299E-3</v>
      </c>
      <c r="AS26" s="109">
        <v>4751.7409696301902</v>
      </c>
      <c r="AT26" s="109">
        <v>0</v>
      </c>
      <c r="AU26" s="109">
        <v>0</v>
      </c>
      <c r="AV26" s="109">
        <v>108090.26136958601</v>
      </c>
      <c r="AW26" s="109">
        <v>1290.7071357524701</v>
      </c>
      <c r="AX26" s="109">
        <v>493.66404162808999</v>
      </c>
      <c r="AY26" s="109">
        <v>809.60895046679502</v>
      </c>
      <c r="AZ26" s="109">
        <v>0</v>
      </c>
      <c r="BA26" s="109">
        <v>0</v>
      </c>
      <c r="BB26" s="109">
        <v>0</v>
      </c>
      <c r="BC26" s="109">
        <v>970.11462082674302</v>
      </c>
      <c r="BD26" s="109">
        <v>970.11462082674302</v>
      </c>
      <c r="BE26" s="109">
        <v>1.3163338638529301E-2</v>
      </c>
      <c r="BF26" s="109">
        <v>1.6454181365011301E-2</v>
      </c>
      <c r="BG26" s="109">
        <v>0</v>
      </c>
      <c r="BH26" s="109">
        <v>314.03659749818002</v>
      </c>
      <c r="BI26" s="109">
        <v>47.285852150654598</v>
      </c>
      <c r="BJ26" s="109">
        <v>3679.1568296618102</v>
      </c>
      <c r="BK26" s="109">
        <v>261.31621436704103</v>
      </c>
      <c r="BL26" s="109">
        <v>0</v>
      </c>
      <c r="BM26" s="109">
        <v>0</v>
      </c>
      <c r="BN26" s="109">
        <v>1.06916782287515E-2</v>
      </c>
      <c r="BO26" s="109">
        <v>2.1707331212608202E-2</v>
      </c>
      <c r="BP26" s="109">
        <v>0</v>
      </c>
      <c r="BQ26" s="109">
        <v>122.200338241926</v>
      </c>
      <c r="BR26" s="109">
        <v>843.74272180873197</v>
      </c>
      <c r="BS26" s="109">
        <v>0</v>
      </c>
      <c r="BT26" s="109">
        <v>1.67522851216896E-3</v>
      </c>
      <c r="BU26" s="109">
        <v>2.4106896238473901E-3</v>
      </c>
      <c r="BV26" s="109">
        <v>15555.080090408999</v>
      </c>
      <c r="BW26" s="109">
        <v>1524.3184209605899</v>
      </c>
      <c r="BX26" s="109">
        <v>169.368712243961</v>
      </c>
      <c r="BY26" s="109">
        <v>1693.68713320455</v>
      </c>
      <c r="BZ26" s="109">
        <v>0.29083723370348802</v>
      </c>
      <c r="CA26" s="109">
        <v>601.54802578336501</v>
      </c>
      <c r="CB26" s="109">
        <v>14.931285945796001</v>
      </c>
      <c r="CC26" s="109">
        <v>0</v>
      </c>
      <c r="CD26" s="109">
        <v>3.4054736331210402E-2</v>
      </c>
      <c r="CE26" s="109">
        <v>0.53145262572194196</v>
      </c>
      <c r="CF26" s="109">
        <v>0.33765821269431401</v>
      </c>
      <c r="CG26" s="109">
        <v>17.298177355485201</v>
      </c>
      <c r="CH26" s="109">
        <v>1.54472779190548</v>
      </c>
      <c r="CI26" s="109">
        <v>1589.04214759821</v>
      </c>
      <c r="CJ26" s="109">
        <v>1.4042978248415501</v>
      </c>
      <c r="CK26" s="109">
        <v>41.6374356169121</v>
      </c>
      <c r="CL26" s="109">
        <v>783.59821347768798</v>
      </c>
      <c r="CM26" s="109">
        <v>1.26386824831538</v>
      </c>
      <c r="CN26" s="109">
        <v>0</v>
      </c>
      <c r="CO26" s="109">
        <v>3.2908387543439301E-3</v>
      </c>
      <c r="CP26" s="109">
        <v>135.802644084425</v>
      </c>
      <c r="CQ26" s="109">
        <v>14045.982609995201</v>
      </c>
      <c r="CR26" s="109">
        <v>14043.3799907593</v>
      </c>
      <c r="CS26" s="109">
        <v>2.6026192358934401</v>
      </c>
      <c r="CT26" s="109">
        <v>1.5868567169574399</v>
      </c>
      <c r="CU26" s="109">
        <v>0</v>
      </c>
      <c r="CV26" s="109">
        <v>344.05298492190201</v>
      </c>
      <c r="CW26" s="109">
        <v>13.2004023860883</v>
      </c>
      <c r="CX26" s="109">
        <v>5191.6900131423199</v>
      </c>
      <c r="CY26" s="109">
        <v>21.064471110118902</v>
      </c>
      <c r="CZ26" s="109">
        <v>26.681660315887999</v>
      </c>
      <c r="DA26" s="109">
        <v>7417.5015837950596</v>
      </c>
      <c r="DB26" s="109">
        <v>195.67047647653899</v>
      </c>
      <c r="DC26" s="109">
        <v>4.7746132747677699</v>
      </c>
      <c r="DD26" s="109">
        <v>57.576218052176898</v>
      </c>
      <c r="DE26" s="109">
        <v>0</v>
      </c>
      <c r="DF26" s="109">
        <v>407.52333110723902</v>
      </c>
      <c r="DG26" s="109">
        <v>73.721596541434806</v>
      </c>
      <c r="DH26" s="109">
        <v>0</v>
      </c>
      <c r="DI26" s="109">
        <v>0</v>
      </c>
      <c r="DJ26" s="109">
        <v>254.44912632714801</v>
      </c>
      <c r="DK26" s="109">
        <v>95.758938146948296</v>
      </c>
      <c r="DL26" s="109">
        <v>0</v>
      </c>
      <c r="DM26" s="109">
        <v>0</v>
      </c>
      <c r="DN26" s="109">
        <v>14195.252849953</v>
      </c>
      <c r="DO26" s="109">
        <v>31.208841749263101</v>
      </c>
      <c r="DP26" s="109">
        <v>90.069453026635898</v>
      </c>
      <c r="DS26" s="45">
        <f t="shared" si="0"/>
        <v>4.9865719459588958E-3</v>
      </c>
      <c r="DT26" s="45">
        <f t="shared" si="1"/>
        <v>7.8649671677976634E-3</v>
      </c>
      <c r="DU26" s="45">
        <f t="shared" si="2"/>
        <v>5.5484820521478628E-3</v>
      </c>
      <c r="DV26" s="45">
        <f t="shared" si="3"/>
        <v>6.1939638500527975E-3</v>
      </c>
      <c r="DW26" s="45">
        <f t="shared" si="4"/>
        <v>6.1951859725292357E-3</v>
      </c>
      <c r="DX26" s="45">
        <f t="shared" si="5"/>
        <v>3.4965610148469627E-3</v>
      </c>
      <c r="DY26" s="45">
        <f t="shared" si="6"/>
        <v>4.8304105174613336E-3</v>
      </c>
      <c r="DZ26" s="45">
        <f t="shared" si="7"/>
        <v>8.5968312910659466E-3</v>
      </c>
      <c r="EA26" s="45">
        <f t="shared" si="8"/>
        <v>1.0895997398588538E-2</v>
      </c>
      <c r="EB26" s="45">
        <f t="shared" si="9"/>
        <v>2.9967524858961511E-3</v>
      </c>
      <c r="EC26" s="45">
        <f t="shared" si="10"/>
        <v>5.5094106031611488E-3</v>
      </c>
      <c r="ED26" s="45">
        <f t="shared" si="11"/>
        <v>-3.2531810357246452E-4</v>
      </c>
      <c r="EE26" s="45">
        <f t="shared" si="12"/>
        <v>0</v>
      </c>
      <c r="EF26" s="45">
        <f t="shared" si="13"/>
        <v>6.7332564240667843E-3</v>
      </c>
      <c r="EG26" s="45">
        <f t="shared" si="14"/>
        <v>4.6291277257540456E-3</v>
      </c>
      <c r="EH26" s="45">
        <f t="shared" si="15"/>
        <v>0</v>
      </c>
      <c r="EI26" s="45">
        <f t="shared" si="16"/>
        <v>-3.2417511897204836E-4</v>
      </c>
      <c r="EJ26" s="45">
        <f t="shared" si="17"/>
        <v>7.9846016502052048E-3</v>
      </c>
      <c r="EK26" s="45">
        <f t="shared" si="18"/>
        <v>-3.2297211932740856E-4</v>
      </c>
      <c r="EL26" s="45">
        <f t="shared" si="19"/>
        <v>-3.2394511061858565E-4</v>
      </c>
      <c r="EM26" s="45">
        <f t="shared" si="20"/>
        <v>-3.242385843059358E-4</v>
      </c>
      <c r="EN26" s="45">
        <f t="shared" si="21"/>
        <v>-3.2610659446595194E-4</v>
      </c>
      <c r="EO26" s="45">
        <f t="shared" si="22"/>
        <v>0</v>
      </c>
      <c r="EP26" s="45">
        <f t="shared" si="23"/>
        <v>-3.2635520666037801E-4</v>
      </c>
      <c r="EQ26" s="45">
        <f t="shared" si="24"/>
        <v>-3.2503125577210471E-4</v>
      </c>
      <c r="ER26" s="45">
        <f t="shared" si="25"/>
        <v>-3.2419293186638538E-4</v>
      </c>
      <c r="ES26" s="45">
        <f t="shared" si="26"/>
        <v>-3.2597329300451661E-4</v>
      </c>
      <c r="ET26" s="45">
        <f t="shared" si="27"/>
        <v>2.7831138599470084E-3</v>
      </c>
      <c r="EU26" s="45">
        <f t="shared" si="28"/>
        <v>0</v>
      </c>
    </row>
    <row r="27" spans="1:151" x14ac:dyDescent="0.25">
      <c r="A27" s="20" t="s">
        <v>26</v>
      </c>
      <c r="B27" s="109">
        <v>11928.887009</v>
      </c>
      <c r="C27" s="109">
        <v>83.691810329999996</v>
      </c>
      <c r="D27" s="109">
        <v>193.64719009999999</v>
      </c>
      <c r="E27" s="109">
        <v>1728.667946</v>
      </c>
      <c r="F27" s="109">
        <v>1725.8126809</v>
      </c>
      <c r="G27" s="109">
        <v>52.772875898999999</v>
      </c>
      <c r="H27" s="109">
        <v>1889.1349551999999</v>
      </c>
      <c r="I27" s="109">
        <v>39.688423638000003</v>
      </c>
      <c r="J27" s="109">
        <v>3.6455950242999999</v>
      </c>
      <c r="K27" s="109">
        <v>97.491960704999997</v>
      </c>
      <c r="L27" s="109">
        <v>9.3286846549</v>
      </c>
      <c r="M27" s="109">
        <v>4.3883099999999999E-4</v>
      </c>
      <c r="O27" s="109">
        <v>78.021058769000007</v>
      </c>
      <c r="P27" s="109">
        <v>3.0813659999999999E-3</v>
      </c>
      <c r="R27" s="109">
        <v>3.2462868E-3</v>
      </c>
      <c r="S27" s="109">
        <v>13.550473876</v>
      </c>
      <c r="T27" s="109">
        <v>3.5438800000000002E-4</v>
      </c>
      <c r="U27" s="109">
        <v>11.39933182</v>
      </c>
      <c r="V27" s="109">
        <v>3.4534662317000002</v>
      </c>
      <c r="W27" s="109">
        <v>1.4176226799</v>
      </c>
      <c r="Y27" s="109">
        <v>4.5933876000000002E-3</v>
      </c>
      <c r="Z27" s="109">
        <v>5.3450505199999998E-2</v>
      </c>
      <c r="AA27" s="109">
        <v>3.6040138499999999E-2</v>
      </c>
      <c r="AB27" s="109">
        <v>2.2742265122999998</v>
      </c>
      <c r="AC27" s="109">
        <v>0.16608769100000001</v>
      </c>
      <c r="AF27" s="109" t="s">
        <v>26</v>
      </c>
      <c r="AG27" s="109">
        <v>0</v>
      </c>
      <c r="AH27" s="109">
        <v>121.26059999671099</v>
      </c>
      <c r="AI27" s="109">
        <v>3.6709542475235302</v>
      </c>
      <c r="AJ27" s="109">
        <v>39.906348985203898</v>
      </c>
      <c r="AK27" s="109">
        <v>39.906348985203898</v>
      </c>
      <c r="AL27" s="109">
        <v>339.32107653682999</v>
      </c>
      <c r="AM27" s="109">
        <v>0</v>
      </c>
      <c r="AN27" s="109">
        <v>97.605267668006206</v>
      </c>
      <c r="AO27" s="109">
        <v>0.16623323317306801</v>
      </c>
      <c r="AP27" s="109">
        <v>9.3583467984392694</v>
      </c>
      <c r="AQ27" s="109">
        <v>1.05262276116712E-4</v>
      </c>
      <c r="AR27" s="109">
        <v>3.3333092090587901E-4</v>
      </c>
      <c r="AS27" s="109">
        <v>667.31136622306099</v>
      </c>
      <c r="AT27" s="109">
        <v>0</v>
      </c>
      <c r="AU27" s="109">
        <v>0</v>
      </c>
      <c r="AV27" s="109">
        <v>11957.209397620099</v>
      </c>
      <c r="AW27" s="109">
        <v>181.26055380659099</v>
      </c>
      <c r="AX27" s="109">
        <v>69.327781763751304</v>
      </c>
      <c r="AY27" s="109">
        <v>113.69759799671201</v>
      </c>
      <c r="AZ27" s="109">
        <v>0</v>
      </c>
      <c r="BA27" s="109">
        <v>0</v>
      </c>
      <c r="BB27" s="109">
        <v>0</v>
      </c>
      <c r="BC27" s="109">
        <v>78.376930914556993</v>
      </c>
      <c r="BD27" s="109">
        <v>78.376930914556993</v>
      </c>
      <c r="BE27" s="109">
        <v>1.2357228038538299E-3</v>
      </c>
      <c r="BF27" s="109">
        <v>1.54465738696794E-3</v>
      </c>
      <c r="BG27" s="109">
        <v>0</v>
      </c>
      <c r="BH27" s="109">
        <v>44.101772789576501</v>
      </c>
      <c r="BI27" s="109">
        <v>6.6405921000484804</v>
      </c>
      <c r="BJ27" s="109">
        <v>516.68294230500499</v>
      </c>
      <c r="BK27" s="109">
        <v>36.697964391721598</v>
      </c>
      <c r="BL27" s="109">
        <v>0</v>
      </c>
      <c r="BM27" s="109">
        <v>0</v>
      </c>
      <c r="BN27" s="109">
        <v>1.0706935507407999E-3</v>
      </c>
      <c r="BO27" s="109">
        <v>2.1738350809724499E-3</v>
      </c>
      <c r="BP27" s="109">
        <v>0</v>
      </c>
      <c r="BQ27" s="109">
        <v>13.6023479288428</v>
      </c>
      <c r="BR27" s="109">
        <v>84.052284679861202</v>
      </c>
      <c r="BS27" s="109">
        <v>0</v>
      </c>
      <c r="BT27" s="109">
        <v>1.4521980299734801E-4</v>
      </c>
      <c r="BU27" s="109">
        <v>2.0897592375028199E-4</v>
      </c>
      <c r="BV27" s="109">
        <v>2083.5882877141898</v>
      </c>
      <c r="BW27" s="109">
        <v>174.71345238821101</v>
      </c>
      <c r="BX27" s="109">
        <v>19.4126134230834</v>
      </c>
      <c r="BY27" s="109">
        <v>194.12606581129501</v>
      </c>
      <c r="BZ27" s="109">
        <v>4.0843773155798901E-2</v>
      </c>
      <c r="CA27" s="109">
        <v>84.478454873653007</v>
      </c>
      <c r="CB27" s="109">
        <v>1.41684940638852</v>
      </c>
      <c r="CC27" s="109">
        <v>0</v>
      </c>
      <c r="CD27" s="109">
        <v>4.5908970902055002E-3</v>
      </c>
      <c r="CE27" s="109">
        <v>5.34215696537301E-2</v>
      </c>
      <c r="CF27" s="109">
        <v>3.6020660281502102E-2</v>
      </c>
      <c r="CG27" s="109">
        <v>2.2729826411338698</v>
      </c>
      <c r="CH27" s="109">
        <v>0.19034686197412801</v>
      </c>
      <c r="CI27" s="109">
        <v>223.15732266266301</v>
      </c>
      <c r="CJ27" s="109">
        <v>0.173042594277903</v>
      </c>
      <c r="CK27" s="109">
        <v>5.1307142448342899</v>
      </c>
      <c r="CL27" s="109">
        <v>96.557770582626404</v>
      </c>
      <c r="CM27" s="109">
        <v>0.15573835649839801</v>
      </c>
      <c r="CN27" s="109">
        <v>0</v>
      </c>
      <c r="CO27" s="109">
        <v>3.0893102250367799E-4</v>
      </c>
      <c r="CP27" s="109">
        <v>16.73408897689</v>
      </c>
      <c r="CQ27" s="109">
        <v>1733.3289646814301</v>
      </c>
      <c r="CR27" s="109">
        <v>1730.4752415973001</v>
      </c>
      <c r="CS27" s="109">
        <v>2.85372308412617</v>
      </c>
      <c r="CT27" s="109">
        <v>0.19553812115500099</v>
      </c>
      <c r="CU27" s="109">
        <v>0</v>
      </c>
      <c r="CV27" s="109">
        <v>42.395431696401403</v>
      </c>
      <c r="CW27" s="109">
        <v>1.6266004123745399</v>
      </c>
      <c r="CX27" s="109">
        <v>639.73852022464996</v>
      </c>
      <c r="CY27" s="109">
        <v>2.5956392152648</v>
      </c>
      <c r="CZ27" s="109">
        <v>3.2878093210315402</v>
      </c>
      <c r="DA27" s="109">
        <v>914.01090862393005</v>
      </c>
      <c r="DB27" s="109">
        <v>27.479013144028599</v>
      </c>
      <c r="DC27" s="109">
        <v>0.58834474313398</v>
      </c>
      <c r="DD27" s="109">
        <v>7.0947476222600701</v>
      </c>
      <c r="DE27" s="109">
        <v>0</v>
      </c>
      <c r="DF27" s="109">
        <v>52.843481939405898</v>
      </c>
      <c r="DG27" s="109">
        <v>10.353101524648601</v>
      </c>
      <c r="DH27" s="109">
        <v>0</v>
      </c>
      <c r="DI27" s="109">
        <v>0</v>
      </c>
      <c r="DJ27" s="109">
        <v>35.733574558983399</v>
      </c>
      <c r="DK27" s="109">
        <v>11.3931436685642</v>
      </c>
      <c r="DL27" s="109">
        <v>0</v>
      </c>
      <c r="DM27" s="109">
        <v>0</v>
      </c>
      <c r="DN27" s="109">
        <v>1892.6428511384099</v>
      </c>
      <c r="DO27" s="109">
        <v>3.45159140365416</v>
      </c>
      <c r="DP27" s="109">
        <v>12.6489165154474</v>
      </c>
      <c r="DS27" s="45">
        <f t="shared" si="0"/>
        <v>2.3742691668326662E-3</v>
      </c>
      <c r="DT27" s="45">
        <f t="shared" si="1"/>
        <v>4.3071639678941408E-3</v>
      </c>
      <c r="DU27" s="45">
        <f t="shared" si="2"/>
        <v>2.4729287889368552E-3</v>
      </c>
      <c r="DV27" s="45">
        <f t="shared" si="3"/>
        <v>2.6963065360327164E-3</v>
      </c>
      <c r="DW27" s="45">
        <f t="shared" si="4"/>
        <v>2.7016609327893733E-3</v>
      </c>
      <c r="DX27" s="45">
        <f t="shared" si="5"/>
        <v>1.3379229235304328E-3</v>
      </c>
      <c r="DY27" s="45">
        <f t="shared" si="6"/>
        <v>1.8568794827252698E-3</v>
      </c>
      <c r="DZ27" s="45">
        <f t="shared" si="7"/>
        <v>5.4909045819406324E-3</v>
      </c>
      <c r="EA27" s="45">
        <f t="shared" si="8"/>
        <v>6.9561273412149021E-3</v>
      </c>
      <c r="EB27" s="45">
        <f t="shared" si="9"/>
        <v>1.1622185274236512E-3</v>
      </c>
      <c r="EC27" s="45">
        <f t="shared" si="10"/>
        <v>3.1796705148232286E-3</v>
      </c>
      <c r="ED27" s="45">
        <f t="shared" si="11"/>
        <v>-5.4190104484186927E-4</v>
      </c>
      <c r="EE27" s="45">
        <f t="shared" si="12"/>
        <v>0</v>
      </c>
      <c r="EF27" s="45">
        <f t="shared" si="13"/>
        <v>4.5612319439374853E-3</v>
      </c>
      <c r="EG27" s="45">
        <f t="shared" si="14"/>
        <v>2.5784711473572667E-3</v>
      </c>
      <c r="EH27" s="45">
        <f t="shared" si="15"/>
        <v>0</v>
      </c>
      <c r="EI27" s="45">
        <f t="shared" si="16"/>
        <v>-5.4159364069438594E-4</v>
      </c>
      <c r="EJ27" s="45">
        <f t="shared" si="17"/>
        <v>3.8282095015641586E-3</v>
      </c>
      <c r="EK27" s="45">
        <f t="shared" si="18"/>
        <v>-5.4255012125125962E-4</v>
      </c>
      <c r="EL27" s="45">
        <f t="shared" si="19"/>
        <v>-5.4285211918681105E-4</v>
      </c>
      <c r="EM27" s="45">
        <f t="shared" si="20"/>
        <v>-5.428829819243288E-4</v>
      </c>
      <c r="EN27" s="45">
        <f t="shared" si="21"/>
        <v>-5.4547202329931048E-4</v>
      </c>
      <c r="EO27" s="45">
        <f t="shared" si="22"/>
        <v>0</v>
      </c>
      <c r="EP27" s="45">
        <f t="shared" si="23"/>
        <v>-5.4219456561862417E-4</v>
      </c>
      <c r="EQ27" s="45">
        <f t="shared" si="24"/>
        <v>-5.4135215675937408E-4</v>
      </c>
      <c r="ER27" s="45">
        <f t="shared" si="25"/>
        <v>-5.4045903563596778E-4</v>
      </c>
      <c r="ES27" s="45">
        <f t="shared" si="26"/>
        <v>-5.4694251403833937E-4</v>
      </c>
      <c r="ET27" s="45">
        <f t="shared" si="27"/>
        <v>8.7629716682618498E-4</v>
      </c>
      <c r="EU27" s="45">
        <f t="shared" si="28"/>
        <v>0</v>
      </c>
    </row>
    <row r="28" spans="1:151" x14ac:dyDescent="0.25">
      <c r="A28" s="20" t="s">
        <v>27</v>
      </c>
      <c r="B28" s="109">
        <v>10709.162694000001</v>
      </c>
      <c r="C28" s="109">
        <v>78.627734496000002</v>
      </c>
      <c r="D28" s="109">
        <v>192.52566519000001</v>
      </c>
      <c r="E28" s="109">
        <v>1498.8948727</v>
      </c>
      <c r="F28" s="109">
        <v>1494.5844728</v>
      </c>
      <c r="G28" s="109">
        <v>41.841024503</v>
      </c>
      <c r="H28" s="109">
        <v>1534.7443691999999</v>
      </c>
      <c r="I28" s="109">
        <v>41.922356284999999</v>
      </c>
      <c r="J28" s="109">
        <v>3.8082660949</v>
      </c>
      <c r="K28" s="109">
        <v>81.263812103999996</v>
      </c>
      <c r="L28" s="109">
        <v>8.7798298545000009</v>
      </c>
      <c r="M28" s="109">
        <v>3.7092929999999998E-4</v>
      </c>
      <c r="O28" s="109">
        <v>85.501707467000003</v>
      </c>
      <c r="P28" s="109">
        <v>3.0131118E-3</v>
      </c>
      <c r="R28" s="109">
        <v>2.6719363999999999E-3</v>
      </c>
      <c r="S28" s="109">
        <v>12.329670549999999</v>
      </c>
      <c r="T28" s="109">
        <v>3.3696399999999998E-4</v>
      </c>
      <c r="U28" s="109">
        <v>7.8972081594999999</v>
      </c>
      <c r="V28" s="109">
        <v>2.5737838004000002</v>
      </c>
      <c r="W28" s="109">
        <v>1.33752059</v>
      </c>
      <c r="Y28" s="109">
        <v>5.4796371000000003E-3</v>
      </c>
      <c r="Z28" s="109">
        <v>5.7184510000000001E-2</v>
      </c>
      <c r="AA28" s="109">
        <v>3.9057016700000002E-2</v>
      </c>
      <c r="AB28" s="109">
        <v>1.5139590572999999</v>
      </c>
      <c r="AC28" s="109">
        <v>0.1332231341</v>
      </c>
      <c r="AF28" s="109" t="s">
        <v>27</v>
      </c>
      <c r="AG28" s="109">
        <v>0</v>
      </c>
      <c r="AH28" s="109">
        <v>96.208365431985001</v>
      </c>
      <c r="AI28" s="109">
        <v>3.8571102318778401</v>
      </c>
      <c r="AJ28" s="109">
        <v>42.344819678190099</v>
      </c>
      <c r="AK28" s="109">
        <v>42.344819678190099</v>
      </c>
      <c r="AL28" s="109">
        <v>269.218074659237</v>
      </c>
      <c r="AM28" s="109">
        <v>0</v>
      </c>
      <c r="AN28" s="109">
        <v>81.520625437435299</v>
      </c>
      <c r="AO28" s="109">
        <v>0.133589458735456</v>
      </c>
      <c r="AP28" s="109">
        <v>8.8407105455375596</v>
      </c>
      <c r="AQ28" s="109">
        <v>8.8991524691325397E-5</v>
      </c>
      <c r="AR28" s="109">
        <v>2.8180584808831701E-4</v>
      </c>
      <c r="AS28" s="109">
        <v>529.44611052350103</v>
      </c>
      <c r="AT28" s="109">
        <v>0</v>
      </c>
      <c r="AU28" s="109">
        <v>0</v>
      </c>
      <c r="AV28" s="109">
        <v>10766.858866484699</v>
      </c>
      <c r="AW28" s="109">
        <v>143.812551422854</v>
      </c>
      <c r="AX28" s="109">
        <v>55.004803567599303</v>
      </c>
      <c r="AY28" s="109">
        <v>90.207848118358399</v>
      </c>
      <c r="AZ28" s="109">
        <v>0</v>
      </c>
      <c r="BA28" s="109">
        <v>0</v>
      </c>
      <c r="BB28" s="109">
        <v>0</v>
      </c>
      <c r="BC28" s="109">
        <v>86.201959154823896</v>
      </c>
      <c r="BD28" s="109">
        <v>86.201959154823896</v>
      </c>
      <c r="BE28" s="109">
        <v>1.2117934352540701E-3</v>
      </c>
      <c r="BF28" s="109">
        <v>1.5147467116165101E-3</v>
      </c>
      <c r="BG28" s="109">
        <v>0</v>
      </c>
      <c r="BH28" s="109">
        <v>34.9904429579734</v>
      </c>
      <c r="BI28" s="109">
        <v>5.2686576446904798</v>
      </c>
      <c r="BJ28" s="109">
        <v>409.93712453662499</v>
      </c>
      <c r="BK28" s="109">
        <v>29.1162410813252</v>
      </c>
      <c r="BL28" s="109">
        <v>0</v>
      </c>
      <c r="BM28" s="109">
        <v>0</v>
      </c>
      <c r="BN28" s="109">
        <v>8.8142545463053203E-4</v>
      </c>
      <c r="BO28" s="109">
        <v>1.7895634169403101E-3</v>
      </c>
      <c r="BP28" s="109">
        <v>0</v>
      </c>
      <c r="BQ28" s="109">
        <v>12.433573332837</v>
      </c>
      <c r="BR28" s="109">
        <v>79.336834062622302</v>
      </c>
      <c r="BS28" s="109">
        <v>0</v>
      </c>
      <c r="BT28" s="109">
        <v>1.3810528186510999E-4</v>
      </c>
      <c r="BU28" s="109">
        <v>1.9873755564851699E-4</v>
      </c>
      <c r="BV28" s="109">
        <v>1693.5656095173499</v>
      </c>
      <c r="BW28" s="109">
        <v>174.16855527174701</v>
      </c>
      <c r="BX28" s="109">
        <v>19.352061330423201</v>
      </c>
      <c r="BY28" s="109">
        <v>193.52061660217001</v>
      </c>
      <c r="BZ28" s="109">
        <v>3.24055249620172E-2</v>
      </c>
      <c r="CA28" s="109">
        <v>67.025383972629598</v>
      </c>
      <c r="CB28" s="109">
        <v>1.3370421157310699</v>
      </c>
      <c r="CC28" s="109">
        <v>0</v>
      </c>
      <c r="CD28" s="109">
        <v>5.4776758331247502E-3</v>
      </c>
      <c r="CE28" s="109">
        <v>5.7164036055181597E-2</v>
      </c>
      <c r="CF28" s="109">
        <v>3.9043016853298702E-2</v>
      </c>
      <c r="CG28" s="109">
        <v>1.5134185077481701</v>
      </c>
      <c r="CH28" s="109">
        <v>0.16541911787562599</v>
      </c>
      <c r="CI28" s="109">
        <v>177.05348589515299</v>
      </c>
      <c r="CJ28" s="109">
        <v>0.15038106338839299</v>
      </c>
      <c r="CK28" s="109">
        <v>4.4587975818603596</v>
      </c>
      <c r="CL28" s="109">
        <v>83.912621044219193</v>
      </c>
      <c r="CM28" s="109">
        <v>0.13534294784415499</v>
      </c>
      <c r="CN28" s="109">
        <v>0</v>
      </c>
      <c r="CO28" s="109">
        <v>3.0295008322448001E-4</v>
      </c>
      <c r="CP28" s="109">
        <v>14.5425963991909</v>
      </c>
      <c r="CQ28" s="109">
        <v>1508.1620171428101</v>
      </c>
      <c r="CR28" s="109">
        <v>1503.8531791671401</v>
      </c>
      <c r="CS28" s="109">
        <v>4.3088379756609703</v>
      </c>
      <c r="CT28" s="109">
        <v>0.16993057431505099</v>
      </c>
      <c r="CU28" s="109">
        <v>0</v>
      </c>
      <c r="CV28" s="109">
        <v>36.843347526248699</v>
      </c>
      <c r="CW28" s="109">
        <v>1.4135818539768601</v>
      </c>
      <c r="CX28" s="109">
        <v>555.95870091657105</v>
      </c>
      <c r="CY28" s="109">
        <v>2.2557152209306799</v>
      </c>
      <c r="CZ28" s="109">
        <v>2.8572394216174199</v>
      </c>
      <c r="DA28" s="109">
        <v>794.31258877737105</v>
      </c>
      <c r="DB28" s="109">
        <v>21.801904977084899</v>
      </c>
      <c r="DC28" s="109">
        <v>0.51129545308839897</v>
      </c>
      <c r="DD28" s="109">
        <v>6.16562126864972</v>
      </c>
      <c r="DE28" s="109">
        <v>0</v>
      </c>
      <c r="DF28" s="109">
        <v>41.993711549639798</v>
      </c>
      <c r="DG28" s="109">
        <v>8.2141708979521795</v>
      </c>
      <c r="DH28" s="109">
        <v>0</v>
      </c>
      <c r="DI28" s="109">
        <v>0</v>
      </c>
      <c r="DJ28" s="109">
        <v>28.351101777830699</v>
      </c>
      <c r="DK28" s="109">
        <v>7.8944030679332098</v>
      </c>
      <c r="DL28" s="109">
        <v>0</v>
      </c>
      <c r="DM28" s="109">
        <v>0</v>
      </c>
      <c r="DN28" s="109">
        <v>1542.0485028411999</v>
      </c>
      <c r="DO28" s="109">
        <v>2.5728698702790802</v>
      </c>
      <c r="DP28" s="109">
        <v>10.0356753534383</v>
      </c>
      <c r="DS28" s="45">
        <f t="shared" si="0"/>
        <v>5.3875521488737929E-3</v>
      </c>
      <c r="DT28" s="45">
        <f t="shared" si="1"/>
        <v>9.018440772427104E-3</v>
      </c>
      <c r="DU28" s="45">
        <f t="shared" si="2"/>
        <v>5.1678897521953617E-3</v>
      </c>
      <c r="DV28" s="45">
        <f t="shared" si="3"/>
        <v>6.1826513730859527E-3</v>
      </c>
      <c r="DW28" s="45">
        <f t="shared" si="4"/>
        <v>6.2015272711724587E-3</v>
      </c>
      <c r="DX28" s="45">
        <f t="shared" si="5"/>
        <v>3.6492186425514123E-3</v>
      </c>
      <c r="DY28" s="45">
        <f t="shared" si="6"/>
        <v>4.7591858212891478E-3</v>
      </c>
      <c r="DZ28" s="45">
        <f t="shared" si="7"/>
        <v>1.0077281685172331E-2</v>
      </c>
      <c r="EA28" s="45">
        <f t="shared" si="8"/>
        <v>1.2825820402427171E-2</v>
      </c>
      <c r="EB28" s="45">
        <f t="shared" si="9"/>
        <v>3.1602422626523892E-3</v>
      </c>
      <c r="EC28" s="45">
        <f t="shared" si="10"/>
        <v>6.9341538556530313E-3</v>
      </c>
      <c r="ED28" s="45">
        <f t="shared" si="11"/>
        <v>-3.5566675470924289E-4</v>
      </c>
      <c r="EE28" s="45">
        <f t="shared" si="12"/>
        <v>0</v>
      </c>
      <c r="EF28" s="45">
        <f t="shared" si="13"/>
        <v>8.189914664501417E-3</v>
      </c>
      <c r="EG28" s="45">
        <f t="shared" si="14"/>
        <v>5.4357193433912125E-3</v>
      </c>
      <c r="EH28" s="45">
        <f t="shared" si="15"/>
        <v>0</v>
      </c>
      <c r="EI28" s="45">
        <f t="shared" si="16"/>
        <v>-3.5462237392997462E-4</v>
      </c>
      <c r="EJ28" s="45">
        <f t="shared" si="17"/>
        <v>8.4270526463499293E-3</v>
      </c>
      <c r="EK28" s="45">
        <f t="shared" si="18"/>
        <v>-3.5957101165999094E-4</v>
      </c>
      <c r="EL28" s="45">
        <f t="shared" si="19"/>
        <v>-3.5520040881988058E-4</v>
      </c>
      <c r="EM28" s="45">
        <f t="shared" si="20"/>
        <v>-3.5509203250792338E-4</v>
      </c>
      <c r="EN28" s="45">
        <f t="shared" si="21"/>
        <v>-3.5773226409180505E-4</v>
      </c>
      <c r="EO28" s="45">
        <f t="shared" si="22"/>
        <v>0</v>
      </c>
      <c r="EP28" s="45">
        <f t="shared" si="23"/>
        <v>-3.5791911753611821E-4</v>
      </c>
      <c r="EQ28" s="45">
        <f t="shared" si="24"/>
        <v>-3.5803305507739924E-4</v>
      </c>
      <c r="ER28" s="45">
        <f t="shared" si="25"/>
        <v>-3.5844639156221061E-4</v>
      </c>
      <c r="ES28" s="45">
        <f t="shared" si="26"/>
        <v>-3.5704370552386229E-4</v>
      </c>
      <c r="ET28" s="45">
        <f t="shared" si="27"/>
        <v>2.7497073832614075E-3</v>
      </c>
      <c r="EU28" s="45">
        <f t="shared" si="28"/>
        <v>0</v>
      </c>
    </row>
    <row r="29" spans="1:151" x14ac:dyDescent="0.25">
      <c r="A29" s="20" t="s">
        <v>28</v>
      </c>
      <c r="B29" s="109">
        <v>9480.3669778000003</v>
      </c>
      <c r="C29" s="109">
        <v>48.314798021999998</v>
      </c>
      <c r="D29" s="109">
        <v>181.50583220999999</v>
      </c>
      <c r="E29" s="109">
        <v>1341.3023727</v>
      </c>
      <c r="F29" s="109">
        <v>1337.7172031</v>
      </c>
      <c r="G29" s="109">
        <v>24.262609466000001</v>
      </c>
      <c r="H29" s="109">
        <v>3809.9903060000001</v>
      </c>
      <c r="I29" s="109">
        <v>380.16405299000002</v>
      </c>
      <c r="J29" s="109">
        <v>15.826815076000001</v>
      </c>
      <c r="K29" s="109">
        <v>121.44437772000001</v>
      </c>
      <c r="L29" s="109">
        <v>30.227511186000001</v>
      </c>
      <c r="M29" s="109">
        <v>2.364232E-4</v>
      </c>
      <c r="O29" s="109">
        <v>292.89834079000002</v>
      </c>
      <c r="P29" s="109">
        <v>1.6461248E-3</v>
      </c>
      <c r="R29" s="109">
        <v>1.7462932E-3</v>
      </c>
      <c r="S29" s="109">
        <v>54.234508888999997</v>
      </c>
      <c r="T29" s="109">
        <v>1.9209500000000001E-4</v>
      </c>
      <c r="U29" s="109">
        <v>38.295959574999998</v>
      </c>
      <c r="V29" s="109">
        <v>17.885113626999999</v>
      </c>
      <c r="W29" s="109">
        <v>5.1024208230000001</v>
      </c>
      <c r="Y29" s="109">
        <v>3.7646565000000001E-3</v>
      </c>
      <c r="Z29" s="109">
        <v>3.4744724800000001E-2</v>
      </c>
      <c r="AA29" s="109">
        <v>2.4145469100000001E-2</v>
      </c>
      <c r="AB29" s="109">
        <v>13.165022820000001</v>
      </c>
      <c r="AC29" s="109">
        <v>0.2044811742</v>
      </c>
      <c r="AD29" s="109">
        <v>4.7591748208000002</v>
      </c>
      <c r="AF29" s="109" t="s">
        <v>28</v>
      </c>
      <c r="AG29" s="109">
        <v>0</v>
      </c>
      <c r="AH29" s="109">
        <v>216.26946740291001</v>
      </c>
      <c r="AI29" s="109">
        <v>15.867813428562499</v>
      </c>
      <c r="AJ29" s="109">
        <v>380.50999459582602</v>
      </c>
      <c r="AK29" s="109">
        <v>380.50999459582602</v>
      </c>
      <c r="AL29" s="109">
        <v>605.18228588182501</v>
      </c>
      <c r="AM29" s="109">
        <v>0</v>
      </c>
      <c r="AN29" s="109">
        <v>121.672008472263</v>
      </c>
      <c r="AO29" s="109">
        <v>0.20481272798379299</v>
      </c>
      <c r="AP29" s="109">
        <v>30.2794718448441</v>
      </c>
      <c r="AQ29" s="109">
        <v>5.6740819072846198E-5</v>
      </c>
      <c r="AR29" s="109">
        <v>1.7967894028781301E-4</v>
      </c>
      <c r="AS29" s="109">
        <v>1190.1568544219299</v>
      </c>
      <c r="AT29" s="109">
        <v>0</v>
      </c>
      <c r="AU29" s="109">
        <v>0</v>
      </c>
      <c r="AV29" s="109">
        <v>9530.5109904903493</v>
      </c>
      <c r="AW29" s="109">
        <v>323.27996327062402</v>
      </c>
      <c r="AX29" s="109">
        <v>123.646742185356</v>
      </c>
      <c r="AY29" s="109">
        <v>202.78084131679799</v>
      </c>
      <c r="AZ29" s="109">
        <v>4.7589933500394599</v>
      </c>
      <c r="BA29" s="109">
        <v>0</v>
      </c>
      <c r="BB29" s="109">
        <v>0</v>
      </c>
      <c r="BC29" s="109">
        <v>293.49265415459001</v>
      </c>
      <c r="BD29" s="109">
        <v>293.49265415459001</v>
      </c>
      <c r="BE29" s="109">
        <v>6.6420100660323001E-4</v>
      </c>
      <c r="BF29" s="109">
        <v>8.3025608885596797E-4</v>
      </c>
      <c r="BG29" s="109">
        <v>0</v>
      </c>
      <c r="BH29" s="109">
        <v>78.655942464059194</v>
      </c>
      <c r="BI29" s="109">
        <v>11.843556893302299</v>
      </c>
      <c r="BJ29" s="109">
        <v>921.50900322989003</v>
      </c>
      <c r="BK29" s="109">
        <v>65.451194848170999</v>
      </c>
      <c r="BL29" s="109">
        <v>0</v>
      </c>
      <c r="BM29" s="109">
        <v>0</v>
      </c>
      <c r="BN29" s="109">
        <v>5.7626713986232104E-4</v>
      </c>
      <c r="BO29" s="109">
        <v>1.16999747919663E-3</v>
      </c>
      <c r="BP29" s="109">
        <v>0</v>
      </c>
      <c r="BQ29" s="109">
        <v>54.322169215183202</v>
      </c>
      <c r="BR29" s="109">
        <v>48.922797084828296</v>
      </c>
      <c r="BS29" s="109">
        <v>0</v>
      </c>
      <c r="BT29" s="109">
        <v>7.8757658451583695E-5</v>
      </c>
      <c r="BU29" s="109">
        <v>1.13334421185535E-4</v>
      </c>
      <c r="BV29" s="109">
        <v>4156.6231834521004</v>
      </c>
      <c r="BW29" s="109">
        <v>164.14241803887799</v>
      </c>
      <c r="BX29" s="109">
        <v>18.238039094716001</v>
      </c>
      <c r="BY29" s="109">
        <v>182.38045713359401</v>
      </c>
      <c r="BZ29" s="109">
        <v>7.2845334637052395E-2</v>
      </c>
      <c r="CA29" s="109">
        <v>150.668181928857</v>
      </c>
      <c r="CB29" s="109">
        <v>5.1022297157758096</v>
      </c>
      <c r="CC29" s="109">
        <v>0</v>
      </c>
      <c r="CD29" s="109">
        <v>3.7645941377922199E-3</v>
      </c>
      <c r="CE29" s="109">
        <v>3.4743816257453999E-2</v>
      </c>
      <c r="CF29" s="109">
        <v>2.4145006887177502E-2</v>
      </c>
      <c r="CG29" s="109">
        <v>13.164531682853999</v>
      </c>
      <c r="CH29" s="109">
        <v>0.14802313982263801</v>
      </c>
      <c r="CI29" s="109">
        <v>398.00325219025001</v>
      </c>
      <c r="CJ29" s="109">
        <v>0.13456636234064701</v>
      </c>
      <c r="CK29" s="109">
        <v>3.9898925889427099</v>
      </c>
      <c r="CL29" s="109">
        <v>75.088058450040506</v>
      </c>
      <c r="CM29" s="109">
        <v>0.12110976057805101</v>
      </c>
      <c r="CN29" s="109">
        <v>0</v>
      </c>
      <c r="CO29" s="109">
        <v>1.6605190487056101E-4</v>
      </c>
      <c r="CP29" s="109">
        <v>13.0132491830222</v>
      </c>
      <c r="CQ29" s="109">
        <v>1349.2877429084699</v>
      </c>
      <c r="CR29" s="109">
        <v>1345.70264872244</v>
      </c>
      <c r="CS29" s="109">
        <v>3.5850941860370198</v>
      </c>
      <c r="CT29" s="109">
        <v>0.15206002095493201</v>
      </c>
      <c r="CU29" s="109">
        <v>0</v>
      </c>
      <c r="CV29" s="109">
        <v>32.968757759001697</v>
      </c>
      <c r="CW29" s="109">
        <v>1.26492464800453</v>
      </c>
      <c r="CX29" s="109">
        <v>497.49231015724399</v>
      </c>
      <c r="CY29" s="109">
        <v>2.0184972203023599</v>
      </c>
      <c r="CZ29" s="109">
        <v>2.55675961165583</v>
      </c>
      <c r="DA29" s="109">
        <v>710.77969080176399</v>
      </c>
      <c r="DB29" s="109">
        <v>49.009107603083102</v>
      </c>
      <c r="DC29" s="109">
        <v>0.45752573498239002</v>
      </c>
      <c r="DD29" s="109">
        <v>5.5172232837844497</v>
      </c>
      <c r="DE29" s="109">
        <v>0</v>
      </c>
      <c r="DF29" s="109">
        <v>24.3973839334645</v>
      </c>
      <c r="DG29" s="109">
        <v>18.464876213396799</v>
      </c>
      <c r="DH29" s="109">
        <v>0</v>
      </c>
      <c r="DI29" s="109">
        <v>0</v>
      </c>
      <c r="DJ29" s="109">
        <v>63.731146219521499</v>
      </c>
      <c r="DK29" s="109">
        <v>38.294664749034098</v>
      </c>
      <c r="DL29" s="109">
        <v>0</v>
      </c>
      <c r="DM29" s="109">
        <v>0</v>
      </c>
      <c r="DN29" s="109">
        <v>3816.2461239658901</v>
      </c>
      <c r="DO29" s="109">
        <v>17.884489415211</v>
      </c>
      <c r="DP29" s="109">
        <v>22.559517377244902</v>
      </c>
      <c r="DS29" s="45">
        <f t="shared" si="0"/>
        <v>5.2892480647395062E-3</v>
      </c>
      <c r="DT29" s="45">
        <f t="shared" si="1"/>
        <v>1.2584116827963308E-2</v>
      </c>
      <c r="DU29" s="45">
        <f t="shared" si="2"/>
        <v>4.8187152607971438E-3</v>
      </c>
      <c r="DV29" s="45">
        <f t="shared" si="3"/>
        <v>5.9534452268175959E-3</v>
      </c>
      <c r="DW29" s="45">
        <f t="shared" si="4"/>
        <v>5.9694572245424472E-3</v>
      </c>
      <c r="DX29" s="45">
        <f t="shared" si="5"/>
        <v>5.5548216136175792E-3</v>
      </c>
      <c r="DY29" s="45">
        <f t="shared" si="6"/>
        <v>1.6419511503843564E-3</v>
      </c>
      <c r="DZ29" s="45">
        <f t="shared" si="7"/>
        <v>9.0997979189552344E-4</v>
      </c>
      <c r="EA29" s="45">
        <f t="shared" si="8"/>
        <v>2.5904360647183437E-3</v>
      </c>
      <c r="EB29" s="45">
        <f t="shared" si="9"/>
        <v>1.8743622103924624E-3</v>
      </c>
      <c r="EC29" s="45">
        <f t="shared" si="10"/>
        <v>1.7189856791175191E-3</v>
      </c>
      <c r="ED29" s="45">
        <f t="shared" si="11"/>
        <v>-1.4552883730490702E-5</v>
      </c>
      <c r="EE29" s="45">
        <f t="shared" si="12"/>
        <v>0</v>
      </c>
      <c r="EF29" s="45">
        <f t="shared" si="13"/>
        <v>2.0290772661498264E-3</v>
      </c>
      <c r="EG29" s="45">
        <f t="shared" si="14"/>
        <v>8.7382198055452262E-3</v>
      </c>
      <c r="EH29" s="45">
        <f t="shared" si="15"/>
        <v>0</v>
      </c>
      <c r="EI29" s="45">
        <f t="shared" si="16"/>
        <v>-1.6366633649471342E-5</v>
      </c>
      <c r="EJ29" s="45">
        <f t="shared" si="17"/>
        <v>1.6163200880571456E-3</v>
      </c>
      <c r="EK29" s="45">
        <f t="shared" si="18"/>
        <v>-1.5202701170338362E-5</v>
      </c>
      <c r="EL29" s="45">
        <f t="shared" si="19"/>
        <v>-3.3811033337968113E-5</v>
      </c>
      <c r="EM29" s="45">
        <f t="shared" si="20"/>
        <v>-3.4901192243846341E-5</v>
      </c>
      <c r="EN29" s="45">
        <f t="shared" si="21"/>
        <v>-3.7454226301566595E-5</v>
      </c>
      <c r="EO29" s="45">
        <f t="shared" si="22"/>
        <v>0</v>
      </c>
      <c r="EP29" s="45">
        <f t="shared" si="23"/>
        <v>-1.6565178730158787E-5</v>
      </c>
      <c r="EQ29" s="45">
        <f t="shared" si="24"/>
        <v>-2.6149078780501193E-5</v>
      </c>
      <c r="ER29" s="45">
        <f t="shared" si="25"/>
        <v>-1.9142838790358891E-5</v>
      </c>
      <c r="ES29" s="45">
        <f t="shared" si="26"/>
        <v>-3.7306213040158138E-5</v>
      </c>
      <c r="ET29" s="45">
        <f t="shared" si="27"/>
        <v>1.6214391622609685E-3</v>
      </c>
      <c r="EU29" s="45">
        <f t="shared" si="28"/>
        <v>-3.8130719583402429E-5</v>
      </c>
    </row>
    <row r="30" spans="1:151" x14ac:dyDescent="0.25">
      <c r="A30" s="20" t="s">
        <v>29</v>
      </c>
      <c r="B30" s="109">
        <v>32557.346033000002</v>
      </c>
      <c r="C30" s="109">
        <v>232.67487299999999</v>
      </c>
      <c r="D30" s="109">
        <v>496.85908997000001</v>
      </c>
      <c r="E30" s="109">
        <v>4433.4166845999998</v>
      </c>
      <c r="F30" s="109">
        <v>4433.4166845999998</v>
      </c>
      <c r="G30" s="109">
        <v>149.35642374</v>
      </c>
      <c r="H30" s="109">
        <v>4567.5410996999999</v>
      </c>
      <c r="I30" s="109">
        <v>116.26615906000001</v>
      </c>
      <c r="J30" s="109">
        <v>9.9283398008999999</v>
      </c>
      <c r="K30" s="109">
        <v>263.13867811</v>
      </c>
      <c r="L30" s="109">
        <v>25.759468501000001</v>
      </c>
      <c r="M30" s="109">
        <v>1.2487397E-3</v>
      </c>
      <c r="O30" s="109">
        <v>239.83967663000001</v>
      </c>
      <c r="P30" s="109">
        <v>9.4466972999999992E-3</v>
      </c>
      <c r="R30" s="109">
        <v>9.0567932999999993E-3</v>
      </c>
      <c r="S30" s="109">
        <v>37.316975585000002</v>
      </c>
      <c r="T30" s="109">
        <v>1.1023673E-3</v>
      </c>
      <c r="U30" s="109">
        <v>28.420646000000001</v>
      </c>
      <c r="V30" s="109">
        <v>9.0842290999999999</v>
      </c>
      <c r="W30" s="109">
        <v>4.0699573228999997</v>
      </c>
      <c r="Y30" s="109">
        <v>8.7404916000000006E-3</v>
      </c>
      <c r="Z30" s="109">
        <v>0.14126310750000001</v>
      </c>
      <c r="AA30" s="109">
        <v>9.0505000599999996E-2</v>
      </c>
      <c r="AB30" s="109">
        <v>5.2032526777000001</v>
      </c>
      <c r="AC30" s="109">
        <v>0.47505882620000001</v>
      </c>
      <c r="AF30" s="109" t="s">
        <v>29</v>
      </c>
      <c r="AG30" s="109">
        <v>0</v>
      </c>
      <c r="AH30" s="109">
        <v>285.71652884948003</v>
      </c>
      <c r="AI30" s="109">
        <v>9.9960149068745991</v>
      </c>
      <c r="AJ30" s="109">
        <v>116.844776225223</v>
      </c>
      <c r="AK30" s="109">
        <v>116.844776225223</v>
      </c>
      <c r="AL30" s="109">
        <v>799.515058398782</v>
      </c>
      <c r="AM30" s="109">
        <v>0</v>
      </c>
      <c r="AN30" s="109">
        <v>263.45048271243797</v>
      </c>
      <c r="AO30" s="109">
        <v>0.47545516690402401</v>
      </c>
      <c r="AP30" s="109">
        <v>25.839294782970601</v>
      </c>
      <c r="AQ30" s="109">
        <v>2.99555941684441E-4</v>
      </c>
      <c r="AR30" s="109">
        <v>9.4859576351019896E-4</v>
      </c>
      <c r="AS30" s="109">
        <v>1572.33253326915</v>
      </c>
      <c r="AT30" s="109">
        <v>0</v>
      </c>
      <c r="AU30" s="109">
        <v>0</v>
      </c>
      <c r="AV30" s="109">
        <v>32633.5826690256</v>
      </c>
      <c r="AW30" s="109">
        <v>427.08996690993501</v>
      </c>
      <c r="AX30" s="109">
        <v>163.35150482413701</v>
      </c>
      <c r="AY30" s="109">
        <v>267.89643600391798</v>
      </c>
      <c r="AZ30" s="109">
        <v>0</v>
      </c>
      <c r="BA30" s="109">
        <v>0</v>
      </c>
      <c r="BB30" s="109">
        <v>0</v>
      </c>
      <c r="BC30" s="109">
        <v>240.780614488921</v>
      </c>
      <c r="BD30" s="109">
        <v>240.780614488921</v>
      </c>
      <c r="BE30" s="109">
        <v>3.7870865309876101E-3</v>
      </c>
      <c r="BF30" s="109">
        <v>4.7338324815103796E-3</v>
      </c>
      <c r="BG30" s="109">
        <v>0</v>
      </c>
      <c r="BH30" s="109">
        <v>103.913433628135</v>
      </c>
      <c r="BI30" s="109">
        <v>15.6466888879278</v>
      </c>
      <c r="BJ30" s="109">
        <v>1217.41829674007</v>
      </c>
      <c r="BK30" s="109">
        <v>86.468472749924203</v>
      </c>
      <c r="BL30" s="109">
        <v>0</v>
      </c>
      <c r="BM30" s="109">
        <v>0</v>
      </c>
      <c r="BN30" s="109">
        <v>2.9873340769633501E-3</v>
      </c>
      <c r="BO30" s="109">
        <v>6.0651987251773296E-3</v>
      </c>
      <c r="BP30" s="109">
        <v>0</v>
      </c>
      <c r="BQ30" s="109">
        <v>37.456095066306297</v>
      </c>
      <c r="BR30" s="109">
        <v>233.63780732706101</v>
      </c>
      <c r="BS30" s="109">
        <v>0</v>
      </c>
      <c r="BT30" s="109">
        <v>4.5175780908745101E-4</v>
      </c>
      <c r="BU30" s="109">
        <v>6.50088767506076E-4</v>
      </c>
      <c r="BV30" s="109">
        <v>5027.2179257813896</v>
      </c>
      <c r="BW30" s="109">
        <v>448.35247451622303</v>
      </c>
      <c r="BX30" s="109">
        <v>49.8169334841294</v>
      </c>
      <c r="BY30" s="109">
        <v>498.16940800035201</v>
      </c>
      <c r="BZ30" s="109">
        <v>9.6236957510838494E-2</v>
      </c>
      <c r="CA30" s="109">
        <v>199.04983421071699</v>
      </c>
      <c r="CB30" s="109">
        <v>4.0680293950342499</v>
      </c>
      <c r="CC30" s="109">
        <v>0</v>
      </c>
      <c r="CD30" s="109">
        <v>8.7363729785236693E-3</v>
      </c>
      <c r="CE30" s="109">
        <v>0.14119655679853599</v>
      </c>
      <c r="CF30" s="109">
        <v>9.0462424455272097E-2</v>
      </c>
      <c r="CG30" s="109">
        <v>5.2007807804203896</v>
      </c>
      <c r="CH30" s="109">
        <v>0.48905114756086099</v>
      </c>
      <c r="CI30" s="109">
        <v>525.80771561434506</v>
      </c>
      <c r="CJ30" s="109">
        <v>0.44459204451131701</v>
      </c>
      <c r="CK30" s="109">
        <v>13.182160165787501</v>
      </c>
      <c r="CL30" s="109">
        <v>248.082376913198</v>
      </c>
      <c r="CM30" s="109">
        <v>0.40013307219585798</v>
      </c>
      <c r="CN30" s="109">
        <v>0</v>
      </c>
      <c r="CO30" s="109">
        <v>9.4676531357991997E-4</v>
      </c>
      <c r="CP30" s="109">
        <v>42.994276161973502</v>
      </c>
      <c r="CQ30" s="109">
        <v>4446.0481992422601</v>
      </c>
      <c r="CR30" s="109">
        <v>4446.0481992422601</v>
      </c>
      <c r="CS30" s="109">
        <v>0</v>
      </c>
      <c r="CT30" s="109">
        <v>0.50238894304910198</v>
      </c>
      <c r="CU30" s="109">
        <v>0</v>
      </c>
      <c r="CV30" s="109">
        <v>108.92505663122699</v>
      </c>
      <c r="CW30" s="109">
        <v>4.1791669868880099</v>
      </c>
      <c r="CX30" s="109">
        <v>1643.65746898372</v>
      </c>
      <c r="CY30" s="109">
        <v>6.6688835430479996</v>
      </c>
      <c r="CZ30" s="109">
        <v>8.4472477146337202</v>
      </c>
      <c r="DA30" s="109">
        <v>2348.3355111691599</v>
      </c>
      <c r="DB30" s="109">
        <v>64.746574703029594</v>
      </c>
      <c r="DC30" s="109">
        <v>1.51161343937565</v>
      </c>
      <c r="DD30" s="109">
        <v>18.2282723259313</v>
      </c>
      <c r="DE30" s="109">
        <v>0</v>
      </c>
      <c r="DF30" s="109">
        <v>149.54560372140099</v>
      </c>
      <c r="DG30" s="109">
        <v>24.394174441510501</v>
      </c>
      <c r="DH30" s="109">
        <v>0</v>
      </c>
      <c r="DI30" s="109">
        <v>0</v>
      </c>
      <c r="DJ30" s="109">
        <v>84.196208303253599</v>
      </c>
      <c r="DK30" s="109">
        <v>28.407267717767901</v>
      </c>
      <c r="DL30" s="109">
        <v>0</v>
      </c>
      <c r="DM30" s="109">
        <v>0</v>
      </c>
      <c r="DN30" s="109">
        <v>4577.2819623340301</v>
      </c>
      <c r="DO30" s="109">
        <v>9.0799598433176794</v>
      </c>
      <c r="DP30" s="109">
        <v>29.803619274327701</v>
      </c>
      <c r="DS30" s="45">
        <f t="shared" si="0"/>
        <v>2.3416108901605525E-3</v>
      </c>
      <c r="DT30" s="45">
        <f t="shared" si="1"/>
        <v>4.1385402499436227E-3</v>
      </c>
      <c r="DU30" s="45">
        <f t="shared" si="2"/>
        <v>2.6372024922219086E-3</v>
      </c>
      <c r="DV30" s="45">
        <f t="shared" si="3"/>
        <v>2.8491602619120752E-3</v>
      </c>
      <c r="DW30" s="45">
        <f t="shared" si="4"/>
        <v>2.8491602619120752E-3</v>
      </c>
      <c r="DX30" s="45">
        <f t="shared" si="5"/>
        <v>1.2666343814600307E-3</v>
      </c>
      <c r="DY30" s="45">
        <f t="shared" si="6"/>
        <v>2.1326272542287633E-3</v>
      </c>
      <c r="DZ30" s="45">
        <f t="shared" si="7"/>
        <v>4.9766601898699886E-3</v>
      </c>
      <c r="EA30" s="45">
        <f t="shared" si="8"/>
        <v>6.816356745612648E-3</v>
      </c>
      <c r="EB30" s="45">
        <f t="shared" si="9"/>
        <v>1.1849440176469606E-3</v>
      </c>
      <c r="EC30" s="45">
        <f t="shared" si="10"/>
        <v>3.0989102887546559E-3</v>
      </c>
      <c r="ED30" s="45">
        <f t="shared" si="11"/>
        <v>-4.7087059485661977E-4</v>
      </c>
      <c r="EE30" s="45">
        <f t="shared" si="12"/>
        <v>0</v>
      </c>
      <c r="EF30" s="45">
        <f t="shared" si="13"/>
        <v>3.923195161626954E-3</v>
      </c>
      <c r="EG30" s="45">
        <f t="shared" si="14"/>
        <v>2.2216257609853503E-3</v>
      </c>
      <c r="EH30" s="45">
        <f t="shared" si="15"/>
        <v>0</v>
      </c>
      <c r="EI30" s="45">
        <f t="shared" si="16"/>
        <v>-4.7042012754342801E-4</v>
      </c>
      <c r="EJ30" s="45">
        <f t="shared" si="17"/>
        <v>3.7280481369507332E-3</v>
      </c>
      <c r="EK30" s="45">
        <f t="shared" si="18"/>
        <v>-4.7236833537526622E-4</v>
      </c>
      <c r="EL30" s="45">
        <f t="shared" si="19"/>
        <v>-4.7072407263720349E-4</v>
      </c>
      <c r="EM30" s="45">
        <f t="shared" si="20"/>
        <v>-4.6996356381199015E-4</v>
      </c>
      <c r="EN30" s="45">
        <f t="shared" si="21"/>
        <v>-4.7369731739007009E-4</v>
      </c>
      <c r="EO30" s="45">
        <f t="shared" si="22"/>
        <v>0</v>
      </c>
      <c r="EP30" s="45">
        <f t="shared" si="23"/>
        <v>-4.7121165087914943E-4</v>
      </c>
      <c r="EQ30" s="45">
        <f t="shared" si="24"/>
        <v>-4.7111169109758044E-4</v>
      </c>
      <c r="ER30" s="45">
        <f t="shared" si="25"/>
        <v>-4.704286442256411E-4</v>
      </c>
      <c r="ES30" s="45">
        <f t="shared" si="26"/>
        <v>-4.7506769951890127E-4</v>
      </c>
      <c r="ET30" s="45">
        <f t="shared" si="27"/>
        <v>8.3429815880768665E-4</v>
      </c>
      <c r="EU30" s="45">
        <f t="shared" si="28"/>
        <v>0</v>
      </c>
    </row>
    <row r="31" spans="1:151" x14ac:dyDescent="0.25">
      <c r="A31" s="20" t="s">
        <v>30</v>
      </c>
      <c r="B31" s="109">
        <v>40626.098644999998</v>
      </c>
      <c r="C31" s="109">
        <v>338.50115199999999</v>
      </c>
      <c r="D31" s="109">
        <v>776.51822628000002</v>
      </c>
      <c r="E31" s="109">
        <v>5533.2475072999996</v>
      </c>
      <c r="F31" s="109">
        <v>5522.7202418999996</v>
      </c>
      <c r="G31" s="109">
        <v>136.75777163999999</v>
      </c>
      <c r="H31" s="109">
        <v>5653.4611051000002</v>
      </c>
      <c r="I31" s="109">
        <v>186.78876557999999</v>
      </c>
      <c r="J31" s="109">
        <v>18.471436974</v>
      </c>
      <c r="K31" s="109">
        <v>281.79637163000001</v>
      </c>
      <c r="L31" s="109">
        <v>40.499254039999997</v>
      </c>
      <c r="M31" s="109">
        <v>1.5214855999999999E-3</v>
      </c>
      <c r="O31" s="109">
        <v>382.02717319999999</v>
      </c>
      <c r="P31" s="109">
        <v>1.25895491E-2</v>
      </c>
      <c r="R31" s="109">
        <v>1.1034950300000001E-2</v>
      </c>
      <c r="S31" s="109">
        <v>56.511163439000001</v>
      </c>
      <c r="T31" s="109">
        <v>1.3431429E-3</v>
      </c>
      <c r="U31" s="109">
        <v>34.628196344999999</v>
      </c>
      <c r="V31" s="109">
        <v>11.068378405000001</v>
      </c>
      <c r="W31" s="109">
        <v>5.2308444271000001</v>
      </c>
      <c r="Y31" s="109">
        <v>1.7515177400000002E-2</v>
      </c>
      <c r="Z31" s="109">
        <v>0.2064454329</v>
      </c>
      <c r="AA31" s="109">
        <v>0.13828521590000001</v>
      </c>
      <c r="AB31" s="109">
        <v>6.563741533</v>
      </c>
      <c r="AC31" s="109">
        <v>0.53092086110000003</v>
      </c>
      <c r="AF31" s="109" t="s">
        <v>30</v>
      </c>
      <c r="AG31" s="109">
        <v>0</v>
      </c>
      <c r="AH31" s="109">
        <v>347.57950011616799</v>
      </c>
      <c r="AI31" s="109">
        <v>18.651188129841799</v>
      </c>
      <c r="AJ31" s="109">
        <v>188.33778437929999</v>
      </c>
      <c r="AK31" s="109">
        <v>188.33778437929999</v>
      </c>
      <c r="AL31" s="109">
        <v>972.62439615535698</v>
      </c>
      <c r="AM31" s="109">
        <v>0</v>
      </c>
      <c r="AN31" s="109">
        <v>282.70203378551702</v>
      </c>
      <c r="AO31" s="109">
        <v>0.53215193782144399</v>
      </c>
      <c r="AP31" s="109">
        <v>40.717271115067803</v>
      </c>
      <c r="AQ31" s="109">
        <v>3.6491700779884997E-4</v>
      </c>
      <c r="AR31" s="109">
        <v>1.1555694533308999E-3</v>
      </c>
      <c r="AS31" s="109">
        <v>1912.7705553810699</v>
      </c>
      <c r="AT31" s="109">
        <v>0</v>
      </c>
      <c r="AU31" s="109">
        <v>0</v>
      </c>
      <c r="AV31" s="109">
        <v>40834.351232146902</v>
      </c>
      <c r="AW31" s="109">
        <v>519.56242866844696</v>
      </c>
      <c r="AX31" s="109">
        <v>198.71998231297201</v>
      </c>
      <c r="AY31" s="109">
        <v>325.90065204327999</v>
      </c>
      <c r="AZ31" s="109">
        <v>0</v>
      </c>
      <c r="BA31" s="109">
        <v>0</v>
      </c>
      <c r="BB31" s="109">
        <v>0</v>
      </c>
      <c r="BC31" s="109">
        <v>384.568888428224</v>
      </c>
      <c r="BD31" s="109">
        <v>384.568888428224</v>
      </c>
      <c r="BE31" s="109">
        <v>5.0592079012943703E-3</v>
      </c>
      <c r="BF31" s="109">
        <v>6.3239732095335703E-3</v>
      </c>
      <c r="BG31" s="109">
        <v>0</v>
      </c>
      <c r="BH31" s="109">
        <v>126.412596392631</v>
      </c>
      <c r="BI31" s="109">
        <v>19.034490545978102</v>
      </c>
      <c r="BJ31" s="109">
        <v>1481.0117606179999</v>
      </c>
      <c r="BK31" s="109">
        <v>105.190446312525</v>
      </c>
      <c r="BL31" s="109">
        <v>0</v>
      </c>
      <c r="BM31" s="109">
        <v>0</v>
      </c>
      <c r="BN31" s="109">
        <v>3.6391368211004301E-3</v>
      </c>
      <c r="BO31" s="109">
        <v>7.3885526866074702E-3</v>
      </c>
      <c r="BP31" s="109">
        <v>0</v>
      </c>
      <c r="BQ31" s="109">
        <v>56.887962583927198</v>
      </c>
      <c r="BR31" s="109">
        <v>341.09540276530902</v>
      </c>
      <c r="BS31" s="109">
        <v>0</v>
      </c>
      <c r="BT31" s="109">
        <v>5.5032697917844705E-4</v>
      </c>
      <c r="BU31" s="109">
        <v>7.9193603309137505E-4</v>
      </c>
      <c r="BV31" s="109">
        <v>6227.1070980722998</v>
      </c>
      <c r="BW31" s="109">
        <v>702.06618601202695</v>
      </c>
      <c r="BX31" s="109">
        <v>78.007339961641193</v>
      </c>
      <c r="BY31" s="109">
        <v>780.07352597366901</v>
      </c>
      <c r="BZ31" s="109">
        <v>0.11707389921714099</v>
      </c>
      <c r="CA31" s="109">
        <v>242.147744877256</v>
      </c>
      <c r="CB31" s="109">
        <v>5.22739440318216</v>
      </c>
      <c r="CC31" s="109">
        <v>0</v>
      </c>
      <c r="CD31" s="109">
        <v>1.7503750936468301E-2</v>
      </c>
      <c r="CE31" s="109">
        <v>0.20631022059156601</v>
      </c>
      <c r="CF31" s="109">
        <v>0.13819458888602301</v>
      </c>
      <c r="CG31" s="109">
        <v>6.5594128127642399</v>
      </c>
      <c r="CH31" s="109">
        <v>0.61119980261176099</v>
      </c>
      <c r="CI31" s="109">
        <v>639.654610937862</v>
      </c>
      <c r="CJ31" s="109">
        <v>0.55563627635296997</v>
      </c>
      <c r="CK31" s="109">
        <v>16.474614383360802</v>
      </c>
      <c r="CL31" s="109">
        <v>310.04506941847001</v>
      </c>
      <c r="CM31" s="109">
        <v>0.50007287405325396</v>
      </c>
      <c r="CN31" s="109">
        <v>0</v>
      </c>
      <c r="CO31" s="109">
        <v>1.2647970273275001E-3</v>
      </c>
      <c r="CP31" s="109">
        <v>53.732802946988897</v>
      </c>
      <c r="CQ31" s="109">
        <v>5567.0422475479199</v>
      </c>
      <c r="CR31" s="109">
        <v>5556.52189775852</v>
      </c>
      <c r="CS31" s="109">
        <v>10.520349789403401</v>
      </c>
      <c r="CT31" s="109">
        <v>0.62786924169298497</v>
      </c>
      <c r="CU31" s="109">
        <v>0</v>
      </c>
      <c r="CV31" s="109">
        <v>136.13090474503801</v>
      </c>
      <c r="CW31" s="109">
        <v>5.2229807374473998</v>
      </c>
      <c r="CX31" s="109">
        <v>2054.1878043254801</v>
      </c>
      <c r="CY31" s="109">
        <v>8.3345468073973805</v>
      </c>
      <c r="CZ31" s="109">
        <v>10.557094837592899</v>
      </c>
      <c r="DA31" s="109">
        <v>2934.8710449124801</v>
      </c>
      <c r="DB31" s="109">
        <v>78.765406173437199</v>
      </c>
      <c r="DC31" s="109">
        <v>1.8891633788415201</v>
      </c>
      <c r="DD31" s="109">
        <v>22.781093070698699</v>
      </c>
      <c r="DE31" s="109">
        <v>0</v>
      </c>
      <c r="DF31" s="109">
        <v>137.307525903385</v>
      </c>
      <c r="DG31" s="109">
        <v>29.6759676961121</v>
      </c>
      <c r="DH31" s="109">
        <v>0</v>
      </c>
      <c r="DI31" s="109">
        <v>0</v>
      </c>
      <c r="DJ31" s="109">
        <v>102.426197800046</v>
      </c>
      <c r="DK31" s="109">
        <v>34.605421265755297</v>
      </c>
      <c r="DL31" s="109">
        <v>0</v>
      </c>
      <c r="DM31" s="109">
        <v>0</v>
      </c>
      <c r="DN31" s="109">
        <v>5679.7266064426904</v>
      </c>
      <c r="DO31" s="109">
        <v>11.0611033578289</v>
      </c>
      <c r="DP31" s="109">
        <v>36.256645118562403</v>
      </c>
      <c r="DS31" s="45">
        <f t="shared" si="0"/>
        <v>5.1260789023002745E-3</v>
      </c>
      <c r="DT31" s="45">
        <f t="shared" si="1"/>
        <v>7.6639348196635608E-3</v>
      </c>
      <c r="DU31" s="45">
        <f t="shared" si="2"/>
        <v>4.5785141589026928E-3</v>
      </c>
      <c r="DV31" s="45">
        <f t="shared" si="3"/>
        <v>6.1075779103203004E-3</v>
      </c>
      <c r="DW31" s="45">
        <f t="shared" si="4"/>
        <v>6.1204722270870576E-3</v>
      </c>
      <c r="DX31" s="45">
        <f t="shared" si="5"/>
        <v>4.0199124100397023E-3</v>
      </c>
      <c r="DY31" s="45">
        <f t="shared" si="6"/>
        <v>4.645915281701685E-3</v>
      </c>
      <c r="DZ31" s="45">
        <f t="shared" si="7"/>
        <v>8.2928906055464539E-3</v>
      </c>
      <c r="EA31" s="45">
        <f t="shared" si="8"/>
        <v>9.7313033141283676E-3</v>
      </c>
      <c r="EB31" s="45">
        <f t="shared" si="9"/>
        <v>3.2138886326973206E-3</v>
      </c>
      <c r="EC31" s="45">
        <f t="shared" si="10"/>
        <v>5.3832368085712495E-3</v>
      </c>
      <c r="ED31" s="45">
        <f t="shared" si="11"/>
        <v>-6.5668637958186623E-4</v>
      </c>
      <c r="EE31" s="45">
        <f t="shared" si="12"/>
        <v>0</v>
      </c>
      <c r="EF31" s="45">
        <f t="shared" si="13"/>
        <v>6.6532315147471476E-3</v>
      </c>
      <c r="EG31" s="45">
        <f t="shared" si="14"/>
        <v>4.6410747272465341E-3</v>
      </c>
      <c r="EH31" s="45">
        <f t="shared" si="15"/>
        <v>0</v>
      </c>
      <c r="EI31" s="45">
        <f t="shared" si="16"/>
        <v>-6.5798142218186832E-4</v>
      </c>
      <c r="EJ31" s="45">
        <f t="shared" si="17"/>
        <v>6.6676939917177033E-3</v>
      </c>
      <c r="EK31" s="45">
        <f t="shared" si="18"/>
        <v>-6.5509614068454656E-4</v>
      </c>
      <c r="EL31" s="45">
        <f t="shared" si="19"/>
        <v>-6.5770330680220608E-4</v>
      </c>
      <c r="EM31" s="45">
        <f t="shared" si="20"/>
        <v>-6.5728211531097564E-4</v>
      </c>
      <c r="EN31" s="45">
        <f t="shared" si="21"/>
        <v>-6.595539144628724E-4</v>
      </c>
      <c r="EO31" s="45">
        <f t="shared" si="22"/>
        <v>0</v>
      </c>
      <c r="EP31" s="45">
        <f t="shared" si="23"/>
        <v>-6.5237498146613194E-4</v>
      </c>
      <c r="EQ31" s="45">
        <f t="shared" si="24"/>
        <v>-6.5495422463277084E-4</v>
      </c>
      <c r="ER31" s="45">
        <f t="shared" si="25"/>
        <v>-6.5536300021061045E-4</v>
      </c>
      <c r="ES31" s="45">
        <f t="shared" si="26"/>
        <v>-6.5948974590130782E-4</v>
      </c>
      <c r="ET31" s="45">
        <f t="shared" si="27"/>
        <v>2.3187574865551983E-3</v>
      </c>
      <c r="EU31" s="45">
        <f t="shared" si="28"/>
        <v>0</v>
      </c>
    </row>
    <row r="32" spans="1:151" x14ac:dyDescent="0.25">
      <c r="A32" s="20" t="s">
        <v>31</v>
      </c>
      <c r="B32" s="109">
        <v>25088.408630999998</v>
      </c>
      <c r="C32" s="109">
        <v>208.44038717000001</v>
      </c>
      <c r="D32" s="109">
        <v>398.14789883999998</v>
      </c>
      <c r="E32" s="109">
        <v>3465.8704769000001</v>
      </c>
      <c r="F32" s="109">
        <v>3463.2629571000002</v>
      </c>
      <c r="G32" s="109">
        <v>84.382056078999994</v>
      </c>
      <c r="H32" s="109">
        <v>3747.5143917999999</v>
      </c>
      <c r="I32" s="109">
        <v>109.82984973000001</v>
      </c>
      <c r="J32" s="109">
        <v>11.294323817</v>
      </c>
      <c r="K32" s="109">
        <v>180.27332738000001</v>
      </c>
      <c r="L32" s="109">
        <v>26.080474913</v>
      </c>
      <c r="M32" s="109">
        <v>1.0200532E-3</v>
      </c>
      <c r="O32" s="109">
        <v>218.36934689</v>
      </c>
      <c r="P32" s="109">
        <v>6.9119823999999998E-3</v>
      </c>
      <c r="R32" s="109">
        <v>7.5459237000000002E-3</v>
      </c>
      <c r="S32" s="109">
        <v>29.733042307000002</v>
      </c>
      <c r="T32" s="109">
        <v>8.2376729999999998E-4</v>
      </c>
      <c r="U32" s="109">
        <v>26.497502574999999</v>
      </c>
      <c r="V32" s="109">
        <v>8.0275078468000007</v>
      </c>
      <c r="W32" s="109">
        <v>3.1897359730999999</v>
      </c>
      <c r="Y32" s="109">
        <v>8.0492936999999997E-3</v>
      </c>
      <c r="Z32" s="109">
        <v>0.1111048644</v>
      </c>
      <c r="AA32" s="109">
        <v>7.1754942599999996E-2</v>
      </c>
      <c r="AB32" s="109">
        <v>5.1997012806000003</v>
      </c>
      <c r="AC32" s="109">
        <v>0.24768258679999999</v>
      </c>
      <c r="AF32" s="109" t="s">
        <v>31</v>
      </c>
      <c r="AG32" s="109">
        <v>0</v>
      </c>
      <c r="AH32" s="109">
        <v>235.25786474790399</v>
      </c>
      <c r="AI32" s="109">
        <v>11.439115657695901</v>
      </c>
      <c r="AJ32" s="109">
        <v>111.08679949035999</v>
      </c>
      <c r="AK32" s="109">
        <v>111.08679949035999</v>
      </c>
      <c r="AL32" s="109">
        <v>658.31706898789605</v>
      </c>
      <c r="AM32" s="109">
        <v>0</v>
      </c>
      <c r="AN32" s="109">
        <v>181.05199956054099</v>
      </c>
      <c r="AO32" s="109">
        <v>0.24881773550649999</v>
      </c>
      <c r="AP32" s="109">
        <v>26.261625943462999</v>
      </c>
      <c r="AQ32" s="109">
        <v>2.4473761290034498E-4</v>
      </c>
      <c r="AR32" s="109">
        <v>7.7500520175046903E-4</v>
      </c>
      <c r="AS32" s="109">
        <v>1294.6513645404</v>
      </c>
      <c r="AT32" s="109">
        <v>0</v>
      </c>
      <c r="AU32" s="109">
        <v>0</v>
      </c>
      <c r="AV32" s="109">
        <v>25261.1989066397</v>
      </c>
      <c r="AW32" s="109">
        <v>351.6639523545</v>
      </c>
      <c r="AX32" s="109">
        <v>134.50280893391701</v>
      </c>
      <c r="AY32" s="109">
        <v>220.58478905882799</v>
      </c>
      <c r="AZ32" s="109">
        <v>0</v>
      </c>
      <c r="BA32" s="109">
        <v>0</v>
      </c>
      <c r="BB32" s="109">
        <v>0</v>
      </c>
      <c r="BC32" s="109">
        <v>220.46024549857501</v>
      </c>
      <c r="BD32" s="109">
        <v>220.46024549857501</v>
      </c>
      <c r="BE32" s="109">
        <v>2.78451394934719E-3</v>
      </c>
      <c r="BF32" s="109">
        <v>3.4806462845953698E-3</v>
      </c>
      <c r="BG32" s="109">
        <v>0</v>
      </c>
      <c r="BH32" s="109">
        <v>85.5618975844651</v>
      </c>
      <c r="BI32" s="109">
        <v>12.883420138327301</v>
      </c>
      <c r="BJ32" s="109">
        <v>1002.41641728274</v>
      </c>
      <c r="BK32" s="109">
        <v>71.197771126012896</v>
      </c>
      <c r="BL32" s="109">
        <v>0</v>
      </c>
      <c r="BM32" s="109">
        <v>0</v>
      </c>
      <c r="BN32" s="109">
        <v>2.4893981777807102E-3</v>
      </c>
      <c r="BO32" s="109">
        <v>5.0542347652683802E-3</v>
      </c>
      <c r="BP32" s="109">
        <v>0</v>
      </c>
      <c r="BQ32" s="109">
        <v>30.0434632959998</v>
      </c>
      <c r="BR32" s="109">
        <v>210.54910721131799</v>
      </c>
      <c r="BS32" s="109">
        <v>0</v>
      </c>
      <c r="BT32" s="109">
        <v>3.3764095010830101E-4</v>
      </c>
      <c r="BU32" s="109">
        <v>4.8587433609682698E-4</v>
      </c>
      <c r="BV32" s="109">
        <v>4139.7780106703603</v>
      </c>
      <c r="BW32" s="109">
        <v>361.04608012125402</v>
      </c>
      <c r="BX32" s="109">
        <v>40.116259248554599</v>
      </c>
      <c r="BY32" s="109">
        <v>401.16233936980802</v>
      </c>
      <c r="BZ32" s="109">
        <v>7.9241031997630398E-2</v>
      </c>
      <c r="CA32" s="109">
        <v>163.89681519198299</v>
      </c>
      <c r="CB32" s="109">
        <v>3.1887554372064799</v>
      </c>
      <c r="CC32" s="109">
        <v>0</v>
      </c>
      <c r="CD32" s="109">
        <v>8.0468341342923404E-3</v>
      </c>
      <c r="CE32" s="109">
        <v>0.11107084238346</v>
      </c>
      <c r="CF32" s="109">
        <v>7.1733083890211699E-2</v>
      </c>
      <c r="CG32" s="109">
        <v>5.1981033121229103</v>
      </c>
      <c r="CH32" s="109">
        <v>0.383988907973566</v>
      </c>
      <c r="CI32" s="109">
        <v>432.947785421753</v>
      </c>
      <c r="CJ32" s="109">
        <v>0.34908070898438498</v>
      </c>
      <c r="CK32" s="109">
        <v>10.350245344665</v>
      </c>
      <c r="CL32" s="109">
        <v>194.787090076445</v>
      </c>
      <c r="CM32" s="109">
        <v>0.31417265865286498</v>
      </c>
      <c r="CN32" s="109">
        <v>0</v>
      </c>
      <c r="CO32" s="109">
        <v>6.9613024789871999E-4</v>
      </c>
      <c r="CP32" s="109">
        <v>33.757854298406599</v>
      </c>
      <c r="CQ32" s="109">
        <v>3493.5139321763199</v>
      </c>
      <c r="CR32" s="109">
        <v>3490.9072343462999</v>
      </c>
      <c r="CS32" s="109">
        <v>2.6066978300247401</v>
      </c>
      <c r="CT32" s="109">
        <v>0.39446162783776101</v>
      </c>
      <c r="CU32" s="109">
        <v>0</v>
      </c>
      <c r="CV32" s="109">
        <v>85.524801953295096</v>
      </c>
      <c r="CW32" s="109">
        <v>3.2813595335019801</v>
      </c>
      <c r="CX32" s="109">
        <v>1290.55175207923</v>
      </c>
      <c r="CY32" s="109">
        <v>5.2362135184113496</v>
      </c>
      <c r="CZ32" s="109">
        <v>6.6325358066987397</v>
      </c>
      <c r="DA32" s="109">
        <v>1843.84449255664</v>
      </c>
      <c r="DB32" s="109">
        <v>53.312016918769999</v>
      </c>
      <c r="DC32" s="109">
        <v>1.1868744250621399</v>
      </c>
      <c r="DD32" s="109">
        <v>14.312310850488</v>
      </c>
      <c r="DE32" s="109">
        <v>0</v>
      </c>
      <c r="DF32" s="109">
        <v>84.843580579484893</v>
      </c>
      <c r="DG32" s="109">
        <v>20.0860545869335</v>
      </c>
      <c r="DH32" s="109">
        <v>0</v>
      </c>
      <c r="DI32" s="109">
        <v>0</v>
      </c>
      <c r="DJ32" s="109">
        <v>69.326760399962396</v>
      </c>
      <c r="DK32" s="109">
        <v>26.489450410755499</v>
      </c>
      <c r="DL32" s="109">
        <v>0</v>
      </c>
      <c r="DM32" s="109">
        <v>0</v>
      </c>
      <c r="DN32" s="109">
        <v>3769.3236338012598</v>
      </c>
      <c r="DO32" s="109">
        <v>8.0250691056801493</v>
      </c>
      <c r="DP32" s="109">
        <v>24.540160992153801</v>
      </c>
      <c r="DS32" s="45">
        <f t="shared" si="0"/>
        <v>6.8872553130451116E-3</v>
      </c>
      <c r="DT32" s="45">
        <f t="shared" si="1"/>
        <v>1.0116657668641482E-2</v>
      </c>
      <c r="DU32" s="45">
        <f t="shared" si="2"/>
        <v>7.5711576994141735E-3</v>
      </c>
      <c r="DV32" s="45">
        <f t="shared" si="3"/>
        <v>7.9759054646050022E-3</v>
      </c>
      <c r="DW32" s="45">
        <f t="shared" si="4"/>
        <v>7.982147930646279E-3</v>
      </c>
      <c r="DX32" s="45">
        <f t="shared" si="5"/>
        <v>5.4694626076995699E-3</v>
      </c>
      <c r="DY32" s="45">
        <f t="shared" si="6"/>
        <v>5.8196553024535656E-3</v>
      </c>
      <c r="DZ32" s="45">
        <f t="shared" si="7"/>
        <v>1.1444518620848585E-2</v>
      </c>
      <c r="EA32" s="45">
        <f t="shared" si="8"/>
        <v>1.281987687283786E-2</v>
      </c>
      <c r="EB32" s="45">
        <f t="shared" si="9"/>
        <v>4.3193976161521033E-3</v>
      </c>
      <c r="EC32" s="45">
        <f t="shared" si="10"/>
        <v>6.9458486115489809E-3</v>
      </c>
      <c r="ED32" s="45">
        <f t="shared" si="11"/>
        <v>-3.0428349147480538E-4</v>
      </c>
      <c r="EE32" s="45">
        <f t="shared" si="12"/>
        <v>0</v>
      </c>
      <c r="EF32" s="45">
        <f t="shared" si="13"/>
        <v>9.5750554661330704E-3</v>
      </c>
      <c r="EG32" s="45">
        <f t="shared" si="14"/>
        <v>7.1337105605594128E-3</v>
      </c>
      <c r="EH32" s="45">
        <f t="shared" si="15"/>
        <v>0</v>
      </c>
      <c r="EI32" s="45">
        <f t="shared" si="16"/>
        <v>-3.0357541925718338E-4</v>
      </c>
      <c r="EJ32" s="45">
        <f t="shared" si="17"/>
        <v>1.0440269979594933E-2</v>
      </c>
      <c r="EK32" s="45">
        <f t="shared" si="18"/>
        <v>-3.05928379133274E-4</v>
      </c>
      <c r="EL32" s="45">
        <f t="shared" si="19"/>
        <v>-3.0388389327290965E-4</v>
      </c>
      <c r="EM32" s="45">
        <f t="shared" si="20"/>
        <v>-3.0379803625151013E-4</v>
      </c>
      <c r="EN32" s="45">
        <f t="shared" si="21"/>
        <v>-3.074034659260635E-4</v>
      </c>
      <c r="EO32" s="45">
        <f t="shared" si="22"/>
        <v>0</v>
      </c>
      <c r="EP32" s="45">
        <f t="shared" si="23"/>
        <v>-3.05562922577832E-4</v>
      </c>
      <c r="EQ32" s="45">
        <f t="shared" si="24"/>
        <v>-3.0621536441027456E-4</v>
      </c>
      <c r="ER32" s="45">
        <f t="shared" si="25"/>
        <v>-3.0463002263341203E-4</v>
      </c>
      <c r="ES32" s="45">
        <f t="shared" si="26"/>
        <v>-3.0731928448503808E-4</v>
      </c>
      <c r="ET32" s="45">
        <f t="shared" si="27"/>
        <v>4.5830783712567389E-3</v>
      </c>
      <c r="EU32" s="45">
        <f t="shared" si="28"/>
        <v>0</v>
      </c>
    </row>
    <row r="33" spans="1:151" x14ac:dyDescent="0.25">
      <c r="A33" s="20" t="s">
        <v>32</v>
      </c>
      <c r="B33" s="109">
        <v>63539.050428000002</v>
      </c>
      <c r="C33" s="109">
        <v>477.38940537000002</v>
      </c>
      <c r="D33" s="109">
        <v>1095.6380145000001</v>
      </c>
      <c r="E33" s="109">
        <v>8730.6447693999999</v>
      </c>
      <c r="F33" s="109">
        <v>8719.5485752000004</v>
      </c>
      <c r="G33" s="109">
        <v>260.51788886999998</v>
      </c>
      <c r="H33" s="109">
        <v>9010.3263014999993</v>
      </c>
      <c r="I33" s="109">
        <v>248.57527482</v>
      </c>
      <c r="J33" s="109">
        <v>22.688629835</v>
      </c>
      <c r="K33" s="109">
        <v>486.89757880000002</v>
      </c>
      <c r="L33" s="109">
        <v>54.400842816999997</v>
      </c>
      <c r="M33" s="109">
        <v>2.3775736999999998E-3</v>
      </c>
      <c r="O33" s="109">
        <v>510.35126458000002</v>
      </c>
      <c r="P33" s="109">
        <v>1.8731494500000001E-2</v>
      </c>
      <c r="R33" s="109">
        <v>1.7243941200000001E-2</v>
      </c>
      <c r="S33" s="109">
        <v>78.889909110999994</v>
      </c>
      <c r="T33" s="109">
        <v>2.0988837E-3</v>
      </c>
      <c r="U33" s="109">
        <v>54.112301119999998</v>
      </c>
      <c r="V33" s="109">
        <v>17.296178092000002</v>
      </c>
      <c r="W33" s="109">
        <v>8.0360715679000005</v>
      </c>
      <c r="Y33" s="109">
        <v>2.3878356199999999E-2</v>
      </c>
      <c r="Z33" s="109">
        <v>0.3051451697</v>
      </c>
      <c r="AA33" s="109">
        <v>0.20214442939999999</v>
      </c>
      <c r="AB33" s="109">
        <v>10.143215494</v>
      </c>
      <c r="AC33" s="109">
        <v>0.8970031571</v>
      </c>
      <c r="AF33" s="109" t="s">
        <v>32</v>
      </c>
      <c r="AG33" s="109">
        <v>0</v>
      </c>
      <c r="AH33" s="109">
        <v>562.18594407615797</v>
      </c>
      <c r="AI33" s="109">
        <v>22.904291184548899</v>
      </c>
      <c r="AJ33" s="109">
        <v>250.43062700757901</v>
      </c>
      <c r="AK33" s="109">
        <v>250.43062700757901</v>
      </c>
      <c r="AL33" s="109">
        <v>1573.15375038965</v>
      </c>
      <c r="AM33" s="109">
        <v>0</v>
      </c>
      <c r="AN33" s="109">
        <v>487.96205731628203</v>
      </c>
      <c r="AO33" s="109">
        <v>0.89842125585008403</v>
      </c>
      <c r="AP33" s="109">
        <v>54.661807355827598</v>
      </c>
      <c r="AQ33" s="109">
        <v>5.70311554269526E-4</v>
      </c>
      <c r="AR33" s="109">
        <v>1.8059863128557E-3</v>
      </c>
      <c r="AS33" s="109">
        <v>3093.7763767220699</v>
      </c>
      <c r="AT33" s="109">
        <v>0</v>
      </c>
      <c r="AU33" s="109">
        <v>0</v>
      </c>
      <c r="AV33" s="109">
        <v>63787.590428563002</v>
      </c>
      <c r="AW33" s="109">
        <v>840.35717738855101</v>
      </c>
      <c r="AX33" s="109">
        <v>321.416097915889</v>
      </c>
      <c r="AY33" s="109">
        <v>527.12236311946401</v>
      </c>
      <c r="AZ33" s="109">
        <v>0</v>
      </c>
      <c r="BA33" s="109">
        <v>0</v>
      </c>
      <c r="BB33" s="109">
        <v>0</v>
      </c>
      <c r="BC33" s="109">
        <v>513.39464215835005</v>
      </c>
      <c r="BD33" s="109">
        <v>513.39464215835005</v>
      </c>
      <c r="BE33" s="109">
        <v>7.5203900347772697E-3</v>
      </c>
      <c r="BF33" s="109">
        <v>9.4004691124996206E-3</v>
      </c>
      <c r="BG33" s="109">
        <v>0</v>
      </c>
      <c r="BH33" s="109">
        <v>204.463840169447</v>
      </c>
      <c r="BI33" s="109">
        <v>30.7869935195049</v>
      </c>
      <c r="BJ33" s="109">
        <v>2395.4346784485001</v>
      </c>
      <c r="BK33" s="109">
        <v>170.138423311987</v>
      </c>
      <c r="BL33" s="109">
        <v>0</v>
      </c>
      <c r="BM33" s="109">
        <v>0</v>
      </c>
      <c r="BN33" s="109">
        <v>5.6874472623996202E-3</v>
      </c>
      <c r="BO33" s="109">
        <v>1.15472443852907E-2</v>
      </c>
      <c r="BP33" s="109">
        <v>0</v>
      </c>
      <c r="BQ33" s="109">
        <v>79.339442424575793</v>
      </c>
      <c r="BR33" s="109">
        <v>480.49105498467401</v>
      </c>
      <c r="BS33" s="109">
        <v>0</v>
      </c>
      <c r="BT33" s="109">
        <v>8.6007799483897899E-4</v>
      </c>
      <c r="BU33" s="109">
        <v>1.23768043697702E-3</v>
      </c>
      <c r="BV33" s="109">
        <v>9927.1208147222806</v>
      </c>
      <c r="BW33" s="109">
        <v>989.89713898731395</v>
      </c>
      <c r="BX33" s="109">
        <v>109.98854324502901</v>
      </c>
      <c r="BY33" s="109">
        <v>1099.8856822323401</v>
      </c>
      <c r="BZ33" s="109">
        <v>0.18935912144672201</v>
      </c>
      <c r="CA33" s="109">
        <v>391.65749940439002</v>
      </c>
      <c r="CB33" s="109">
        <v>8.0317316592529693</v>
      </c>
      <c r="CC33" s="109">
        <v>0</v>
      </c>
      <c r="CD33" s="109">
        <v>2.3865276431621701E-2</v>
      </c>
      <c r="CE33" s="109">
        <v>0.304981135138151</v>
      </c>
      <c r="CF33" s="109">
        <v>0.20203481726171399</v>
      </c>
      <c r="CG33" s="109">
        <v>10.137742386278299</v>
      </c>
      <c r="CH33" s="109">
        <v>0.96357631860353099</v>
      </c>
      <c r="CI33" s="109">
        <v>1034.59789476982</v>
      </c>
      <c r="CJ33" s="109">
        <v>0.87597834387287399</v>
      </c>
      <c r="CK33" s="109">
        <v>25.972761111558501</v>
      </c>
      <c r="CL33" s="109">
        <v>488.79598062024201</v>
      </c>
      <c r="CM33" s="109">
        <v>0.78838057390971095</v>
      </c>
      <c r="CN33" s="109">
        <v>0</v>
      </c>
      <c r="CO33" s="109">
        <v>1.8800921268225599E-3</v>
      </c>
      <c r="CP33" s="109">
        <v>84.711483046379996</v>
      </c>
      <c r="CQ33" s="109">
        <v>8771.1239040635901</v>
      </c>
      <c r="CR33" s="109">
        <v>8760.0339860651802</v>
      </c>
      <c r="CS33" s="109">
        <v>11.0899179984236</v>
      </c>
      <c r="CT33" s="109">
        <v>0.98985581340669604</v>
      </c>
      <c r="CU33" s="109">
        <v>0</v>
      </c>
      <c r="CV33" s="109">
        <v>214.61470893806199</v>
      </c>
      <c r="CW33" s="109">
        <v>8.2341991264328005</v>
      </c>
      <c r="CX33" s="109">
        <v>3238.4924924801999</v>
      </c>
      <c r="CY33" s="109">
        <v>13.139679389027201</v>
      </c>
      <c r="CZ33" s="109">
        <v>16.643588104208</v>
      </c>
      <c r="DA33" s="109">
        <v>4626.91785202131</v>
      </c>
      <c r="DB33" s="109">
        <v>127.397664125335</v>
      </c>
      <c r="DC33" s="109">
        <v>2.9783273762232199</v>
      </c>
      <c r="DD33" s="109">
        <v>35.915122801724898</v>
      </c>
      <c r="DE33" s="109">
        <v>0</v>
      </c>
      <c r="DF33" s="109">
        <v>261.16061477142802</v>
      </c>
      <c r="DG33" s="109">
        <v>47.998846966312797</v>
      </c>
      <c r="DH33" s="109">
        <v>0</v>
      </c>
      <c r="DI33" s="109">
        <v>0</v>
      </c>
      <c r="DJ33" s="109">
        <v>165.66739829166701</v>
      </c>
      <c r="DK33" s="109">
        <v>54.083263713381101</v>
      </c>
      <c r="DL33" s="109">
        <v>0</v>
      </c>
      <c r="DM33" s="109">
        <v>0</v>
      </c>
      <c r="DN33" s="109">
        <v>9041.7960800118908</v>
      </c>
      <c r="DO33" s="109">
        <v>17.286896100316</v>
      </c>
      <c r="DP33" s="109">
        <v>58.642652771838101</v>
      </c>
      <c r="DS33" s="45">
        <f t="shared" si="0"/>
        <v>3.9116102442329674E-3</v>
      </c>
      <c r="DT33" s="45">
        <f t="shared" si="1"/>
        <v>6.4971060936512802E-3</v>
      </c>
      <c r="DU33" s="45">
        <f t="shared" si="2"/>
        <v>3.8768896990840993E-3</v>
      </c>
      <c r="DV33" s="45">
        <f t="shared" si="3"/>
        <v>4.6364427522541498E-3</v>
      </c>
      <c r="DW33" s="45">
        <f t="shared" si="4"/>
        <v>4.6430627131693212E-3</v>
      </c>
      <c r="DX33" s="45">
        <f t="shared" si="5"/>
        <v>2.4671085130309836E-3</v>
      </c>
      <c r="DY33" s="45">
        <f t="shared" si="6"/>
        <v>3.4926347236339866E-3</v>
      </c>
      <c r="DZ33" s="45">
        <f t="shared" si="7"/>
        <v>7.463945032033098E-3</v>
      </c>
      <c r="EA33" s="45">
        <f t="shared" si="8"/>
        <v>9.5052610544253714E-3</v>
      </c>
      <c r="EB33" s="45">
        <f t="shared" si="9"/>
        <v>2.1862472984677914E-3</v>
      </c>
      <c r="EC33" s="45">
        <f t="shared" si="10"/>
        <v>4.797067937080758E-3</v>
      </c>
      <c r="ED33" s="45">
        <f t="shared" si="11"/>
        <v>-5.3661128350036987E-4</v>
      </c>
      <c r="EE33" s="45">
        <f t="shared" si="12"/>
        <v>0</v>
      </c>
      <c r="EF33" s="45">
        <f t="shared" si="13"/>
        <v>5.9632997693355736E-3</v>
      </c>
      <c r="EG33" s="45">
        <f t="shared" si="14"/>
        <v>3.7080209536642537E-3</v>
      </c>
      <c r="EH33" s="45">
        <f t="shared" si="15"/>
        <v>0</v>
      </c>
      <c r="EI33" s="45">
        <f t="shared" si="16"/>
        <v>-5.3639433134230346E-4</v>
      </c>
      <c r="EJ33" s="45">
        <f t="shared" si="17"/>
        <v>5.6982359168812665E-3</v>
      </c>
      <c r="EK33" s="45">
        <f t="shared" si="18"/>
        <v>-5.3612698216717403E-4</v>
      </c>
      <c r="EL33" s="45">
        <f t="shared" si="19"/>
        <v>-5.3661378314893255E-4</v>
      </c>
      <c r="EM33" s="45">
        <f t="shared" si="20"/>
        <v>-5.3664986765459589E-4</v>
      </c>
      <c r="EN33" s="45">
        <f t="shared" si="21"/>
        <v>-5.4005350877747065E-4</v>
      </c>
      <c r="EO33" s="45">
        <f t="shared" si="22"/>
        <v>0</v>
      </c>
      <c r="EP33" s="45">
        <f t="shared" si="23"/>
        <v>-5.4776670005021798E-4</v>
      </c>
      <c r="EQ33" s="45">
        <f t="shared" si="24"/>
        <v>-5.3756237403416887E-4</v>
      </c>
      <c r="ER33" s="45">
        <f t="shared" si="25"/>
        <v>-5.422466432112459E-4</v>
      </c>
      <c r="ES33" s="45">
        <f t="shared" si="26"/>
        <v>-5.3958310606116837E-4</v>
      </c>
      <c r="ET33" s="45">
        <f t="shared" si="27"/>
        <v>1.5809294971365817E-3</v>
      </c>
      <c r="EU33" s="45">
        <f t="shared" si="28"/>
        <v>0</v>
      </c>
    </row>
    <row r="34" spans="1:151" x14ac:dyDescent="0.25">
      <c r="A34" s="20" t="s">
        <v>33</v>
      </c>
      <c r="B34" s="109">
        <v>67833.322864999995</v>
      </c>
      <c r="C34" s="109">
        <v>528.32494362</v>
      </c>
      <c r="D34" s="109">
        <v>1075.3826438000001</v>
      </c>
      <c r="E34" s="109">
        <v>8957.0877727000006</v>
      </c>
      <c r="F34" s="109">
        <v>8948.8715890999993</v>
      </c>
      <c r="G34" s="109">
        <v>218.28116420999999</v>
      </c>
      <c r="H34" s="109">
        <v>10357.457871000001</v>
      </c>
      <c r="I34" s="109">
        <v>272.58563616999999</v>
      </c>
      <c r="J34" s="109">
        <v>27.390779476999999</v>
      </c>
      <c r="K34" s="109">
        <v>508.36291767</v>
      </c>
      <c r="L34" s="109">
        <v>74.927473113999994</v>
      </c>
      <c r="M34" s="109">
        <v>3.4510132999999998E-3</v>
      </c>
      <c r="O34" s="109">
        <v>579.28569068000002</v>
      </c>
      <c r="P34" s="109">
        <v>1.89588997E-2</v>
      </c>
      <c r="R34" s="109">
        <v>2.5529144300000001E-2</v>
      </c>
      <c r="S34" s="109">
        <v>73.900477170000002</v>
      </c>
      <c r="T34" s="109">
        <v>2.7869449999999999E-3</v>
      </c>
      <c r="U34" s="109">
        <v>89.645555019</v>
      </c>
      <c r="V34" s="109">
        <v>27.158424926999999</v>
      </c>
      <c r="W34" s="109">
        <v>10.775257761000001</v>
      </c>
      <c r="Y34" s="109">
        <v>2.6837236800000001E-2</v>
      </c>
      <c r="Z34" s="109">
        <v>0.3739121829</v>
      </c>
      <c r="AA34" s="109">
        <v>0.2406685278</v>
      </c>
      <c r="AB34" s="109">
        <v>17.578239425</v>
      </c>
      <c r="AC34" s="109">
        <v>0.67074806040000001</v>
      </c>
      <c r="AF34" s="109" t="s">
        <v>33</v>
      </c>
      <c r="AG34" s="109">
        <v>0</v>
      </c>
      <c r="AH34" s="109">
        <v>652.86068227604005</v>
      </c>
      <c r="AI34" s="109">
        <v>27.663321537375001</v>
      </c>
      <c r="AJ34" s="109">
        <v>274.94096614330499</v>
      </c>
      <c r="AK34" s="109">
        <v>274.94096614330499</v>
      </c>
      <c r="AL34" s="109">
        <v>1826.8870101801899</v>
      </c>
      <c r="AM34" s="109">
        <v>0</v>
      </c>
      <c r="AN34" s="109">
        <v>509.71232230225502</v>
      </c>
      <c r="AO34" s="109">
        <v>0.67274295728317501</v>
      </c>
      <c r="AP34" s="109">
        <v>75.251963747612393</v>
      </c>
      <c r="AQ34" s="109">
        <v>8.2776968424301501E-4</v>
      </c>
      <c r="AR34" s="109">
        <v>2.6212650613414001E-3</v>
      </c>
      <c r="AS34" s="109">
        <v>3592.7694839619298</v>
      </c>
      <c r="AT34" s="109">
        <v>0</v>
      </c>
      <c r="AU34" s="109">
        <v>0</v>
      </c>
      <c r="AV34" s="109">
        <v>68147.641082866205</v>
      </c>
      <c r="AW34" s="109">
        <v>975.89764288726894</v>
      </c>
      <c r="AX34" s="109">
        <v>373.25701210296597</v>
      </c>
      <c r="AY34" s="109">
        <v>612.14149638145398</v>
      </c>
      <c r="AZ34" s="109">
        <v>0</v>
      </c>
      <c r="BA34" s="109">
        <v>0</v>
      </c>
      <c r="BB34" s="109">
        <v>0</v>
      </c>
      <c r="BC34" s="109">
        <v>583.14950188697003</v>
      </c>
      <c r="BD34" s="109">
        <v>583.14950188697003</v>
      </c>
      <c r="BE34" s="109">
        <v>7.6193172494647401E-3</v>
      </c>
      <c r="BF34" s="109">
        <v>9.5241235915523807E-3</v>
      </c>
      <c r="BG34" s="109">
        <v>0</v>
      </c>
      <c r="BH34" s="109">
        <v>237.44164251862901</v>
      </c>
      <c r="BI34" s="109">
        <v>35.752601734637999</v>
      </c>
      <c r="BJ34" s="109">
        <v>2781.7924888303701</v>
      </c>
      <c r="BK34" s="109">
        <v>197.579966092973</v>
      </c>
      <c r="BL34" s="109">
        <v>0</v>
      </c>
      <c r="BM34" s="109">
        <v>0</v>
      </c>
      <c r="BN34" s="109">
        <v>8.4197913636579001E-3</v>
      </c>
      <c r="BO34" s="109">
        <v>1.7094715151110301E-2</v>
      </c>
      <c r="BP34" s="109">
        <v>0</v>
      </c>
      <c r="BQ34" s="109">
        <v>74.480153578890693</v>
      </c>
      <c r="BR34" s="109">
        <v>532.25469684055599</v>
      </c>
      <c r="BS34" s="109">
        <v>0</v>
      </c>
      <c r="BT34" s="109">
        <v>1.14199060070327E-3</v>
      </c>
      <c r="BU34" s="109">
        <v>1.6433564341143199E-3</v>
      </c>
      <c r="BV34" s="109">
        <v>11424.7741622712</v>
      </c>
      <c r="BW34" s="109">
        <v>972.78713214945105</v>
      </c>
      <c r="BX34" s="109">
        <v>108.087493654767</v>
      </c>
      <c r="BY34" s="109">
        <v>1080.8746258042099</v>
      </c>
      <c r="BZ34" s="109">
        <v>0.21990074069857601</v>
      </c>
      <c r="CA34" s="109">
        <v>454.82758304772398</v>
      </c>
      <c r="CB34" s="109">
        <v>10.7690560449791</v>
      </c>
      <c r="CC34" s="109">
        <v>0</v>
      </c>
      <c r="CD34" s="109">
        <v>2.68218104107497E-2</v>
      </c>
      <c r="CE34" s="109">
        <v>0.37369770933635799</v>
      </c>
      <c r="CF34" s="109">
        <v>0.24052975681786601</v>
      </c>
      <c r="CG34" s="109">
        <v>17.5681209458788</v>
      </c>
      <c r="CH34" s="109">
        <v>0.98997565237520502</v>
      </c>
      <c r="CI34" s="109">
        <v>1201.46757937947</v>
      </c>
      <c r="CJ34" s="109">
        <v>0.89997775249811196</v>
      </c>
      <c r="CK34" s="109">
        <v>26.684342259406801</v>
      </c>
      <c r="CL34" s="109">
        <v>502.187599223973</v>
      </c>
      <c r="CM34" s="109">
        <v>0.80998012676576403</v>
      </c>
      <c r="CN34" s="109">
        <v>0</v>
      </c>
      <c r="CO34" s="109">
        <v>1.9048273241951701E-3</v>
      </c>
      <c r="CP34" s="109">
        <v>87.032345367262494</v>
      </c>
      <c r="CQ34" s="109">
        <v>9008.2461488958797</v>
      </c>
      <c r="CR34" s="109">
        <v>9000.0348357430903</v>
      </c>
      <c r="CS34" s="109">
        <v>8.2113131527891206</v>
      </c>
      <c r="CT34" s="109">
        <v>1.0169748707264701</v>
      </c>
      <c r="CU34" s="109">
        <v>0</v>
      </c>
      <c r="CV34" s="109">
        <v>220.49455180916701</v>
      </c>
      <c r="CW34" s="109">
        <v>8.4597914606171702</v>
      </c>
      <c r="CX34" s="109">
        <v>3327.2180590948901</v>
      </c>
      <c r="CY34" s="109">
        <v>13.4996677039413</v>
      </c>
      <c r="CZ34" s="109">
        <v>17.099580753319302</v>
      </c>
      <c r="DA34" s="109">
        <v>4753.68296726687</v>
      </c>
      <c r="DB34" s="109">
        <v>147.945527657463</v>
      </c>
      <c r="DC34" s="109">
        <v>3.0599246939709102</v>
      </c>
      <c r="DD34" s="109">
        <v>36.899097707303298</v>
      </c>
      <c r="DE34" s="109">
        <v>0</v>
      </c>
      <c r="DF34" s="109">
        <v>219.11885748022701</v>
      </c>
      <c r="DG34" s="109">
        <v>55.7405484805276</v>
      </c>
      <c r="DH34" s="109">
        <v>0</v>
      </c>
      <c r="DI34" s="109">
        <v>0</v>
      </c>
      <c r="DJ34" s="109">
        <v>192.38771886522599</v>
      </c>
      <c r="DK34" s="109">
        <v>89.594133844945802</v>
      </c>
      <c r="DL34" s="109">
        <v>0</v>
      </c>
      <c r="DM34" s="109">
        <v>0</v>
      </c>
      <c r="DN34" s="109">
        <v>10396.600668220901</v>
      </c>
      <c r="DO34" s="109">
        <v>27.1428461406121</v>
      </c>
      <c r="DP34" s="109">
        <v>68.101105630938804</v>
      </c>
      <c r="DS34" s="45">
        <f t="shared" si="0"/>
        <v>4.6336845165577019E-3</v>
      </c>
      <c r="DT34" s="45">
        <f t="shared" si="1"/>
        <v>7.4381368285016784E-3</v>
      </c>
      <c r="DU34" s="45">
        <f t="shared" si="2"/>
        <v>5.1070026430808111E-3</v>
      </c>
      <c r="DV34" s="45">
        <f t="shared" si="3"/>
        <v>5.7114965817129711E-3</v>
      </c>
      <c r="DW34" s="45">
        <f t="shared" si="4"/>
        <v>5.7172847027338568E-3</v>
      </c>
      <c r="DX34" s="45">
        <f t="shared" si="5"/>
        <v>3.8376800547989943E-3</v>
      </c>
      <c r="DY34" s="45">
        <f t="shared" si="6"/>
        <v>3.7791896147120053E-3</v>
      </c>
      <c r="DZ34" s="45">
        <f t="shared" si="7"/>
        <v>8.6406973103897722E-3</v>
      </c>
      <c r="EA34" s="45">
        <f t="shared" si="8"/>
        <v>9.9501388999847784E-3</v>
      </c>
      <c r="EB34" s="45">
        <f t="shared" si="9"/>
        <v>2.6544120063670185E-3</v>
      </c>
      <c r="EC34" s="45">
        <f t="shared" si="10"/>
        <v>4.330729706027798E-3</v>
      </c>
      <c r="ED34" s="45">
        <f t="shared" si="11"/>
        <v>-5.7332564194544197E-4</v>
      </c>
      <c r="EE34" s="45">
        <f t="shared" si="12"/>
        <v>0</v>
      </c>
      <c r="EF34" s="45">
        <f t="shared" si="13"/>
        <v>6.6699579657050418E-3</v>
      </c>
      <c r="EG34" s="45">
        <f t="shared" si="14"/>
        <v>4.7138002007726335E-3</v>
      </c>
      <c r="EH34" s="45">
        <f t="shared" si="15"/>
        <v>0</v>
      </c>
      <c r="EI34" s="45">
        <f t="shared" si="16"/>
        <v>-5.7337547470406565E-4</v>
      </c>
      <c r="EJ34" s="45">
        <f t="shared" si="17"/>
        <v>7.8440144243887445E-3</v>
      </c>
      <c r="EK34" s="45">
        <f t="shared" si="18"/>
        <v>-5.7337521279035185E-4</v>
      </c>
      <c r="EL34" s="45">
        <f t="shared" si="19"/>
        <v>-5.7360539564175377E-4</v>
      </c>
      <c r="EM34" s="45">
        <f t="shared" si="20"/>
        <v>-5.736262846528533E-4</v>
      </c>
      <c r="EN34" s="45">
        <f t="shared" si="21"/>
        <v>-5.7555152354190156E-4</v>
      </c>
      <c r="EO34" s="45">
        <f t="shared" si="22"/>
        <v>0</v>
      </c>
      <c r="EP34" s="45">
        <f t="shared" si="23"/>
        <v>-5.7481287530693431E-4</v>
      </c>
      <c r="EQ34" s="45">
        <f t="shared" si="24"/>
        <v>-5.735934089619489E-4</v>
      </c>
      <c r="ER34" s="45">
        <f t="shared" si="25"/>
        <v>-5.7660627005337725E-4</v>
      </c>
      <c r="ES34" s="45">
        <f t="shared" si="26"/>
        <v>-5.7562528741127877E-4</v>
      </c>
      <c r="ET34" s="45">
        <f t="shared" si="27"/>
        <v>2.9741373862271722E-3</v>
      </c>
      <c r="EU34" s="45">
        <f t="shared" si="28"/>
        <v>0</v>
      </c>
    </row>
    <row r="35" spans="1:151" x14ac:dyDescent="0.25">
      <c r="A35" s="20" t="s">
        <v>34</v>
      </c>
      <c r="B35" s="109">
        <v>2142.4427194</v>
      </c>
      <c r="C35" s="109">
        <v>13.11180074</v>
      </c>
      <c r="D35" s="109">
        <v>42.353286715000003</v>
      </c>
      <c r="E35" s="109">
        <v>325.79078973999998</v>
      </c>
      <c r="F35" s="109">
        <v>323.99658112999998</v>
      </c>
      <c r="G35" s="109">
        <v>9.6907960886000009</v>
      </c>
      <c r="H35" s="109">
        <v>343.09414644999998</v>
      </c>
      <c r="I35" s="109">
        <v>6.3849894503</v>
      </c>
      <c r="J35" s="109">
        <v>0.51540586860000004</v>
      </c>
      <c r="K35" s="109">
        <v>17.875461677000001</v>
      </c>
      <c r="L35" s="109">
        <v>1.2296624446</v>
      </c>
      <c r="M35" s="109">
        <v>5.9151699999999998E-5</v>
      </c>
      <c r="O35" s="109">
        <v>12.528309749</v>
      </c>
      <c r="P35" s="109">
        <v>5.2328990000000001E-4</v>
      </c>
      <c r="R35" s="109">
        <v>4.260911E-4</v>
      </c>
      <c r="S35" s="109">
        <v>2.2781016803999998</v>
      </c>
      <c r="T35" s="109">
        <v>5.37353E-5</v>
      </c>
      <c r="U35" s="109">
        <v>1.2593601023000001</v>
      </c>
      <c r="V35" s="109">
        <v>0.41043876350000003</v>
      </c>
      <c r="W35" s="109">
        <v>0.24198820130000001</v>
      </c>
      <c r="Y35" s="109">
        <v>1.5956831999999999E-3</v>
      </c>
      <c r="Z35" s="109">
        <v>1.2728411300000001E-2</v>
      </c>
      <c r="AA35" s="109">
        <v>9.2688878999999998E-3</v>
      </c>
      <c r="AB35" s="109">
        <v>0.26505145289999998</v>
      </c>
      <c r="AC35" s="109">
        <v>3.0848875099999999E-2</v>
      </c>
      <c r="AF35" s="109" t="s">
        <v>34</v>
      </c>
      <c r="AG35" s="109">
        <v>0</v>
      </c>
      <c r="AH35" s="109">
        <v>22.197194082155701</v>
      </c>
      <c r="AI35" s="109">
        <v>0.51923410121658498</v>
      </c>
      <c r="AJ35" s="109">
        <v>6.4177596519225499</v>
      </c>
      <c r="AK35" s="109">
        <v>6.4177596519225499</v>
      </c>
      <c r="AL35" s="109">
        <v>62.113965016964499</v>
      </c>
      <c r="AM35" s="109">
        <v>0</v>
      </c>
      <c r="AN35" s="109">
        <v>17.892748587011901</v>
      </c>
      <c r="AO35" s="109">
        <v>3.08711134877988E-2</v>
      </c>
      <c r="AP35" s="109">
        <v>1.23429213024059</v>
      </c>
      <c r="AQ35" s="109">
        <v>1.41905909235492E-5</v>
      </c>
      <c r="AR35" s="109">
        <v>4.4937012635327897E-5</v>
      </c>
      <c r="AS35" s="109">
        <v>122.153728294704</v>
      </c>
      <c r="AT35" s="109">
        <v>0</v>
      </c>
      <c r="AU35" s="109">
        <v>0</v>
      </c>
      <c r="AV35" s="109">
        <v>2146.7120413983898</v>
      </c>
      <c r="AW35" s="109">
        <v>33.180425970886397</v>
      </c>
      <c r="AX35" s="109">
        <v>12.6906994792182</v>
      </c>
      <c r="AY35" s="109">
        <v>20.812746980351498</v>
      </c>
      <c r="AZ35" s="109">
        <v>0</v>
      </c>
      <c r="BA35" s="109">
        <v>0</v>
      </c>
      <c r="BB35" s="109">
        <v>0</v>
      </c>
      <c r="BC35" s="109">
        <v>12.582019037085701</v>
      </c>
      <c r="BD35" s="109">
        <v>12.582019037085701</v>
      </c>
      <c r="BE35" s="109">
        <v>2.0979895559230399E-4</v>
      </c>
      <c r="BF35" s="109">
        <v>2.62248697923153E-4</v>
      </c>
      <c r="BG35" s="109">
        <v>0</v>
      </c>
      <c r="BH35" s="109">
        <v>8.0729906030019194</v>
      </c>
      <c r="BI35" s="109">
        <v>1.2155852310059501</v>
      </c>
      <c r="BJ35" s="109">
        <v>94.580668483887294</v>
      </c>
      <c r="BK35" s="109">
        <v>6.7176961786808604</v>
      </c>
      <c r="BL35" s="109">
        <v>0</v>
      </c>
      <c r="BM35" s="109">
        <v>0</v>
      </c>
      <c r="BN35" s="109">
        <v>1.4055306823712899E-4</v>
      </c>
      <c r="BO35" s="109">
        <v>2.8536437770190201E-4</v>
      </c>
      <c r="BP35" s="109">
        <v>0</v>
      </c>
      <c r="BQ35" s="109">
        <v>2.28592251317313</v>
      </c>
      <c r="BR35" s="109">
        <v>13.166415873719201</v>
      </c>
      <c r="BS35" s="109">
        <v>0</v>
      </c>
      <c r="BT35" s="109">
        <v>2.2022472522219801E-5</v>
      </c>
      <c r="BU35" s="109">
        <v>3.1690820576662903E-5</v>
      </c>
      <c r="BV35" s="109">
        <v>378.57923472059099</v>
      </c>
      <c r="BW35" s="109">
        <v>38.180071358984002</v>
      </c>
      <c r="BX35" s="109">
        <v>4.2422307192469004</v>
      </c>
      <c r="BY35" s="109">
        <v>42.422302078230999</v>
      </c>
      <c r="BZ35" s="109">
        <v>7.4766064900830499E-3</v>
      </c>
      <c r="CA35" s="109">
        <v>15.4640899792489</v>
      </c>
      <c r="CB35" s="109">
        <v>0.24188865927460701</v>
      </c>
      <c r="CC35" s="109">
        <v>0</v>
      </c>
      <c r="CD35" s="109">
        <v>1.5950360679955499E-3</v>
      </c>
      <c r="CE35" s="109">
        <v>1.27232199325817E-2</v>
      </c>
      <c r="CF35" s="109">
        <v>9.2651164903414292E-3</v>
      </c>
      <c r="CG35" s="109">
        <v>0.26494272507241501</v>
      </c>
      <c r="CH35" s="109">
        <v>3.5715327546200597E-2</v>
      </c>
      <c r="CI35" s="109">
        <v>40.849775144972597</v>
      </c>
      <c r="CJ35" s="109">
        <v>3.2468461791145098E-2</v>
      </c>
      <c r="CK35" s="109">
        <v>0.96269045916764395</v>
      </c>
      <c r="CL35" s="109">
        <v>18.1174127167005</v>
      </c>
      <c r="CM35" s="109">
        <v>2.9221638805756199E-2</v>
      </c>
      <c r="CN35" s="109">
        <v>0</v>
      </c>
      <c r="CO35" s="109">
        <v>5.2449792853717798E-5</v>
      </c>
      <c r="CP35" s="109">
        <v>3.1398637584395601</v>
      </c>
      <c r="CQ35" s="109">
        <v>326.48750503447098</v>
      </c>
      <c r="CR35" s="109">
        <v>324.69402714177301</v>
      </c>
      <c r="CS35" s="109">
        <v>1.7934778926977399</v>
      </c>
      <c r="CT35" s="109">
        <v>3.6689385516735798E-2</v>
      </c>
      <c r="CU35" s="109">
        <v>0</v>
      </c>
      <c r="CV35" s="109">
        <v>7.9547768915932302</v>
      </c>
      <c r="CW35" s="109">
        <v>0.30520375513263498</v>
      </c>
      <c r="CX35" s="109">
        <v>120.03598833865099</v>
      </c>
      <c r="CY35" s="109">
        <v>0.48702699857250698</v>
      </c>
      <c r="CZ35" s="109">
        <v>0.61690097400199495</v>
      </c>
      <c r="DA35" s="109">
        <v>171.498467868185</v>
      </c>
      <c r="DB35" s="109">
        <v>5.0301324802991196</v>
      </c>
      <c r="DC35" s="109">
        <v>0.110392827130078</v>
      </c>
      <c r="DD35" s="109">
        <v>1.33120774053803</v>
      </c>
      <c r="DE35" s="109">
        <v>0</v>
      </c>
      <c r="DF35" s="109">
        <v>9.7015244137414101</v>
      </c>
      <c r="DG35" s="109">
        <v>1.8951732617566499</v>
      </c>
      <c r="DH35" s="109">
        <v>0</v>
      </c>
      <c r="DI35" s="109">
        <v>0</v>
      </c>
      <c r="DJ35" s="109">
        <v>6.5411626567503802</v>
      </c>
      <c r="DK35" s="109">
        <v>1.2588468898040499</v>
      </c>
      <c r="DL35" s="109">
        <v>0</v>
      </c>
      <c r="DM35" s="109">
        <v>0</v>
      </c>
      <c r="DN35" s="109">
        <v>343.62435060103502</v>
      </c>
      <c r="DO35" s="109">
        <v>0.41027179829028199</v>
      </c>
      <c r="DP35" s="109">
        <v>2.3154290893695801</v>
      </c>
      <c r="DS35" s="45">
        <f t="shared" ref="DS35:DS51" si="29">(AV35-B35)/(B35+1E-50)</f>
        <v>1.9927356562351797E-3</v>
      </c>
      <c r="DT35" s="45">
        <f t="shared" ref="DT35:DT51" si="30">(BR35-C35)/(C35+1E-50)</f>
        <v>4.1653419543348797E-3</v>
      </c>
      <c r="DU35" s="45">
        <f t="shared" ref="DU35:DU51" si="31">(BY35-D35)/(D35+1E-50)</f>
        <v>1.6295161151342955E-3</v>
      </c>
      <c r="DV35" s="45">
        <f t="shared" ref="DV35:DV51" si="32">(CQ35-E35)/(E35+1E-50)</f>
        <v>2.1385358838014556E-3</v>
      </c>
      <c r="DW35" s="45">
        <f t="shared" ref="DW35:DW51" si="33">(CR35-F35)/(F35+1E-50)</f>
        <v>2.1526338621862869E-3</v>
      </c>
      <c r="DX35" s="45">
        <f t="shared" ref="DX35:DX51" si="34">(DF35-G35)/(G35+1E-50)</f>
        <v>1.1070633458101261E-3</v>
      </c>
      <c r="DY35" s="45">
        <f t="shared" ref="DY35:DY51" si="35">(DN35-H35)/(H35+1E-50)</f>
        <v>1.5453605271936763E-3</v>
      </c>
      <c r="DZ35" s="45">
        <f t="shared" ref="DZ35:DZ51" si="36">(AK35-I35)/(I35+1E-50)</f>
        <v>5.1323814827932473E-3</v>
      </c>
      <c r="EA35" s="45">
        <f t="shared" ref="EA35:EA51" si="37">(AI35-J35)/(J35+1E-50)</f>
        <v>7.4276077355960018E-3</v>
      </c>
      <c r="EB35" s="45">
        <f t="shared" ref="EB35:EB51" si="38">(AN35-K35)/(K35+1E-50)</f>
        <v>9.6707488311440816E-4</v>
      </c>
      <c r="EC35" s="45">
        <f t="shared" ref="EC35:EC51" si="39">(AP35-L35)/(L35+1E-50)</f>
        <v>3.7650053158255785E-3</v>
      </c>
      <c r="ED35" s="45">
        <f t="shared" ref="ED35:ED51" si="40">(AQ35+AR35-M35)/(M35+1E-50)</f>
        <v>-4.0736684022439818E-4</v>
      </c>
      <c r="EE35" s="45">
        <f t="shared" ref="EE35:EE51" si="41">(AT35+AU35-N35)/(N35+1E-50)</f>
        <v>0</v>
      </c>
      <c r="EF35" s="45">
        <f t="shared" ref="EF35:EF51" si="42">(BD35-O35)/(O35+1E-50)</f>
        <v>4.287033858656605E-3</v>
      </c>
      <c r="EG35" s="45">
        <f t="shared" ref="EG35:EG51" si="43">(BE35+BF35+CO35-P35)/(P35+1E-50)</f>
        <v>2.3076049607966072E-3</v>
      </c>
      <c r="EH35" s="45">
        <f t="shared" ref="EH35:EH51" si="44">(BL35+BM35-Q35)/(Q35+1E-50)</f>
        <v>0</v>
      </c>
      <c r="EI35" s="45">
        <f t="shared" ref="EI35:EI51" si="45">(BN35+BO35-R35)/(R35+1E-50)</f>
        <v>-4.0755148598275629E-4</v>
      </c>
      <c r="EJ35" s="45">
        <f t="shared" ref="EJ35:EJ51" si="46">(BQ35-S35)/(S35+1E-50)</f>
        <v>3.4330481560230237E-3</v>
      </c>
      <c r="EK35" s="45">
        <f t="shared" ref="EK35:EK51" si="47">(BT35+BU35-T35)/(T35+1E-50)</f>
        <v>-4.0954272363404249E-4</v>
      </c>
      <c r="EL35" s="45">
        <f t="shared" ref="EL35:EL51" si="48">(DK35-U35)/(U35+1E-50)</f>
        <v>-4.075184651418307E-4</v>
      </c>
      <c r="EM35" s="45">
        <f t="shared" ref="EM35:EM51" si="49">(DO35-V35)/(V35+1E-50)</f>
        <v>-4.0679688315560286E-4</v>
      </c>
      <c r="EN35" s="45">
        <f t="shared" ref="EN35:EN51" si="50">(CB35-W35)/(W35+1E-50)</f>
        <v>-4.1135073883042772E-4</v>
      </c>
      <c r="EO35" s="45">
        <f t="shared" ref="EO35:EO51" si="51">(CC35-X35)/(X35+1E-50)</f>
        <v>0</v>
      </c>
      <c r="EP35" s="45">
        <f t="shared" ref="EP35:EP51" si="52">(CD35-Y35)/(Y35+1E-50)</f>
        <v>-4.0555168121718003E-4</v>
      </c>
      <c r="EQ35" s="45">
        <f t="shared" ref="EQ35:EQ51" si="53">(CE35-Z35)/(Z35+1E-50)</f>
        <v>-4.0785666772887209E-4</v>
      </c>
      <c r="ER35" s="45">
        <f t="shared" ref="ER35:ER51" si="54">(CF35-AA35)/(AA35+1E-50)</f>
        <v>-4.0688912189461161E-4</v>
      </c>
      <c r="ES35" s="45">
        <f t="shared" ref="ES35:ES51" si="55">(CG35-AB35)/(AB35+1E-50)</f>
        <v>-4.1021404106770577E-4</v>
      </c>
      <c r="ET35" s="45">
        <f t="shared" ref="ET35:ET51" si="56">(AO35-AC35)/(AC35+1E-50)</f>
        <v>7.2088164403767284E-4</v>
      </c>
      <c r="EU35" s="45">
        <f t="shared" si="28"/>
        <v>0</v>
      </c>
    </row>
    <row r="36" spans="1:151" x14ac:dyDescent="0.25">
      <c r="A36" s="20" t="s">
        <v>35</v>
      </c>
      <c r="B36" s="109">
        <v>86689.999205</v>
      </c>
      <c r="C36" s="109">
        <v>677.17996483000002</v>
      </c>
      <c r="D36" s="109">
        <v>1516.2415774000001</v>
      </c>
      <c r="E36" s="109">
        <v>11735.556157000001</v>
      </c>
      <c r="F36" s="109">
        <v>11715.381762999999</v>
      </c>
      <c r="G36" s="109">
        <v>320.73482235</v>
      </c>
      <c r="H36" s="109">
        <v>11864.339695999999</v>
      </c>
      <c r="I36" s="109">
        <v>369.74435999999997</v>
      </c>
      <c r="J36" s="109">
        <v>34.551601183000002</v>
      </c>
      <c r="K36" s="109">
        <v>633.14518636000003</v>
      </c>
      <c r="L36" s="109">
        <v>79.007835979000006</v>
      </c>
      <c r="M36" s="109">
        <v>3.2342652000000001E-3</v>
      </c>
      <c r="O36" s="109">
        <v>762.57384807999995</v>
      </c>
      <c r="P36" s="109">
        <v>2.58318274E-2</v>
      </c>
      <c r="R36" s="109">
        <v>2.3297568500000001E-2</v>
      </c>
      <c r="S36" s="109">
        <v>104.89026801999999</v>
      </c>
      <c r="T36" s="109">
        <v>2.9381097000000002E-3</v>
      </c>
      <c r="U36" s="109">
        <v>68.858584675000003</v>
      </c>
      <c r="V36" s="109">
        <v>22.441741339</v>
      </c>
      <c r="W36" s="109">
        <v>11.211469835999999</v>
      </c>
      <c r="Y36" s="109">
        <v>3.6424850799999998E-2</v>
      </c>
      <c r="Z36" s="109">
        <v>0.44184186320000002</v>
      </c>
      <c r="AA36" s="109">
        <v>0.2931863784</v>
      </c>
      <c r="AB36" s="109">
        <v>12.829533753</v>
      </c>
      <c r="AC36" s="109">
        <v>1.0525812341</v>
      </c>
      <c r="AF36" s="109" t="s">
        <v>35</v>
      </c>
      <c r="AG36" s="109">
        <v>0</v>
      </c>
      <c r="AH36" s="109">
        <v>731.79034385520004</v>
      </c>
      <c r="AI36" s="109">
        <v>34.9177215002289</v>
      </c>
      <c r="AJ36" s="109">
        <v>372.89522356729702</v>
      </c>
      <c r="AK36" s="109">
        <v>372.89522356729702</v>
      </c>
      <c r="AL36" s="109">
        <v>2047.75449104173</v>
      </c>
      <c r="AM36" s="109">
        <v>0</v>
      </c>
      <c r="AN36" s="109">
        <v>634.985644391601</v>
      </c>
      <c r="AO36" s="109">
        <v>1.0551564176930099</v>
      </c>
      <c r="AP36" s="109">
        <v>79.453493606939205</v>
      </c>
      <c r="AQ36" s="109">
        <v>7.7575891856897998E-4</v>
      </c>
      <c r="AR36" s="109">
        <v>2.45657048226877E-3</v>
      </c>
      <c r="AS36" s="109">
        <v>4027.1290013570901</v>
      </c>
      <c r="AT36" s="109">
        <v>0</v>
      </c>
      <c r="AU36" s="109">
        <v>0</v>
      </c>
      <c r="AV36" s="109">
        <v>87114.241138378493</v>
      </c>
      <c r="AW36" s="109">
        <v>1093.8819162610801</v>
      </c>
      <c r="AX36" s="109">
        <v>418.38310500462302</v>
      </c>
      <c r="AY36" s="109">
        <v>686.14844731483504</v>
      </c>
      <c r="AZ36" s="109">
        <v>0</v>
      </c>
      <c r="BA36" s="109">
        <v>0</v>
      </c>
      <c r="BB36" s="109">
        <v>0</v>
      </c>
      <c r="BC36" s="109">
        <v>767.74802724495601</v>
      </c>
      <c r="BD36" s="109">
        <v>767.74802724495601</v>
      </c>
      <c r="BE36" s="109">
        <v>1.03804198827285E-2</v>
      </c>
      <c r="BF36" s="109">
        <v>1.29754820377821E-2</v>
      </c>
      <c r="BG36" s="109">
        <v>0</v>
      </c>
      <c r="BH36" s="109">
        <v>266.14791744926498</v>
      </c>
      <c r="BI36" s="109">
        <v>40.075024492884701</v>
      </c>
      <c r="BJ36" s="109">
        <v>3118.1068386472498</v>
      </c>
      <c r="BK36" s="109">
        <v>221.46705045520301</v>
      </c>
      <c r="BL36" s="109">
        <v>0</v>
      </c>
      <c r="BM36" s="109">
        <v>0</v>
      </c>
      <c r="BN36" s="109">
        <v>7.68360211893935E-3</v>
      </c>
      <c r="BO36" s="109">
        <v>1.56000288196123E-2</v>
      </c>
      <c r="BP36" s="109">
        <v>0</v>
      </c>
      <c r="BQ36" s="109">
        <v>105.662319145295</v>
      </c>
      <c r="BR36" s="109">
        <v>682.46115824567198</v>
      </c>
      <c r="BS36" s="109">
        <v>0</v>
      </c>
      <c r="BT36" s="109">
        <v>1.20390627943583E-3</v>
      </c>
      <c r="BU36" s="109">
        <v>1.7324477393343099E-3</v>
      </c>
      <c r="BV36" s="109">
        <v>13070.641450519999</v>
      </c>
      <c r="BW36" s="109">
        <v>1371.1842845937699</v>
      </c>
      <c r="BX36" s="109">
        <v>152.353810210045</v>
      </c>
      <c r="BY36" s="109">
        <v>1523.5380948038101</v>
      </c>
      <c r="BZ36" s="109">
        <v>0.246486345668949</v>
      </c>
      <c r="CA36" s="109">
        <v>509.81555677293397</v>
      </c>
      <c r="CB36" s="109">
        <v>11.2047500526202</v>
      </c>
      <c r="CC36" s="109">
        <v>0</v>
      </c>
      <c r="CD36" s="109">
        <v>3.6403075830214099E-2</v>
      </c>
      <c r="CE36" s="109">
        <v>0.44157760688221198</v>
      </c>
      <c r="CF36" s="109">
        <v>0.29301112213941399</v>
      </c>
      <c r="CG36" s="109">
        <v>12.8218376026916</v>
      </c>
      <c r="CH36" s="109">
        <v>1.2962350964356699</v>
      </c>
      <c r="CI36" s="109">
        <v>1346.7226240028799</v>
      </c>
      <c r="CJ36" s="109">
        <v>1.1783955611369199</v>
      </c>
      <c r="CK36" s="109">
        <v>34.9394379687715</v>
      </c>
      <c r="CL36" s="109">
        <v>657.54480832465197</v>
      </c>
      <c r="CM36" s="109">
        <v>1.06055670443184</v>
      </c>
      <c r="CN36" s="109">
        <v>0</v>
      </c>
      <c r="CO36" s="109">
        <v>2.5950982970397401E-3</v>
      </c>
      <c r="CP36" s="109">
        <v>113.956750566202</v>
      </c>
      <c r="CQ36" s="109">
        <v>11804.456441742601</v>
      </c>
      <c r="CR36" s="109">
        <v>11784.2940807426</v>
      </c>
      <c r="CS36" s="109">
        <v>20.1623610000055</v>
      </c>
      <c r="CT36" s="109">
        <v>1.33158681399053</v>
      </c>
      <c r="CU36" s="109">
        <v>0</v>
      </c>
      <c r="CV36" s="109">
        <v>288.706959659826</v>
      </c>
      <c r="CW36" s="109">
        <v>11.076920233028501</v>
      </c>
      <c r="CX36" s="109">
        <v>4356.52970397438</v>
      </c>
      <c r="CY36" s="109">
        <v>17.6759365513098</v>
      </c>
      <c r="CZ36" s="109">
        <v>22.3895235320248</v>
      </c>
      <c r="DA36" s="109">
        <v>6224.2864888859403</v>
      </c>
      <c r="DB36" s="109">
        <v>165.83191099447799</v>
      </c>
      <c r="DC36" s="109">
        <v>4.0065456836257196</v>
      </c>
      <c r="DD36" s="109">
        <v>48.314231186913297</v>
      </c>
      <c r="DE36" s="109">
        <v>0</v>
      </c>
      <c r="DF36" s="109">
        <v>321.84738054884002</v>
      </c>
      <c r="DG36" s="109">
        <v>62.479490183157097</v>
      </c>
      <c r="DH36" s="109">
        <v>0</v>
      </c>
      <c r="DI36" s="109">
        <v>0</v>
      </c>
      <c r="DJ36" s="109">
        <v>215.647129995737</v>
      </c>
      <c r="DK36" s="109">
        <v>68.817409141689097</v>
      </c>
      <c r="DL36" s="109">
        <v>0</v>
      </c>
      <c r="DM36" s="109">
        <v>0</v>
      </c>
      <c r="DN36" s="109">
        <v>11918.1713930896</v>
      </c>
      <c r="DO36" s="109">
        <v>22.428315272358699</v>
      </c>
      <c r="DP36" s="109">
        <v>76.334385425549897</v>
      </c>
      <c r="DS36" s="45">
        <f t="shared" si="29"/>
        <v>4.8937817195645319E-3</v>
      </c>
      <c r="DT36" s="45">
        <f t="shared" si="30"/>
        <v>7.7988034052332914E-3</v>
      </c>
      <c r="DU36" s="45">
        <f t="shared" si="31"/>
        <v>4.8122393638102045E-3</v>
      </c>
      <c r="DV36" s="45">
        <f t="shared" si="32"/>
        <v>5.8710711125098637E-3</v>
      </c>
      <c r="DW36" s="45">
        <f t="shared" si="33"/>
        <v>5.8822084620616102E-3</v>
      </c>
      <c r="DX36" s="45">
        <f t="shared" si="34"/>
        <v>3.4687789454490455E-3</v>
      </c>
      <c r="DY36" s="45">
        <f t="shared" si="35"/>
        <v>4.5372686950079745E-3</v>
      </c>
      <c r="DZ36" s="45">
        <f t="shared" si="36"/>
        <v>8.5217353073270725E-3</v>
      </c>
      <c r="EA36" s="45">
        <f t="shared" si="37"/>
        <v>1.0596334314284557E-2</v>
      </c>
      <c r="EB36" s="45">
        <f t="shared" si="38"/>
        <v>2.9068499157071824E-3</v>
      </c>
      <c r="EC36" s="45">
        <f t="shared" si="39"/>
        <v>5.6406763002299206E-3</v>
      </c>
      <c r="ED36" s="45">
        <f t="shared" si="40"/>
        <v>-5.9852827227960422E-4</v>
      </c>
      <c r="EE36" s="45">
        <f t="shared" si="41"/>
        <v>0</v>
      </c>
      <c r="EF36" s="45">
        <f t="shared" si="42"/>
        <v>6.7851515993940124E-3</v>
      </c>
      <c r="EG36" s="45">
        <f t="shared" si="43"/>
        <v>4.613410259559904E-3</v>
      </c>
      <c r="EH36" s="45">
        <f t="shared" si="44"/>
        <v>0</v>
      </c>
      <c r="EI36" s="45">
        <f t="shared" si="45"/>
        <v>-5.9824103310831243E-4</v>
      </c>
      <c r="EJ36" s="45">
        <f t="shared" si="46"/>
        <v>7.3605601345951028E-3</v>
      </c>
      <c r="EK36" s="45">
        <f t="shared" si="47"/>
        <v>-5.9755468962246984E-4</v>
      </c>
      <c r="EL36" s="45">
        <f t="shared" si="48"/>
        <v>-5.9797240250067071E-4</v>
      </c>
      <c r="EM36" s="45">
        <f t="shared" si="49"/>
        <v>-5.9826314003401512E-4</v>
      </c>
      <c r="EN36" s="45">
        <f t="shared" si="50"/>
        <v>-5.9936685181291051E-4</v>
      </c>
      <c r="EO36" s="45">
        <f t="shared" si="51"/>
        <v>0</v>
      </c>
      <c r="EP36" s="45">
        <f t="shared" si="52"/>
        <v>-5.9780532542084161E-4</v>
      </c>
      <c r="EQ36" s="45">
        <f t="shared" si="53"/>
        <v>-5.9807895040588446E-4</v>
      </c>
      <c r="ER36" s="45">
        <f t="shared" si="54"/>
        <v>-5.9776399416109347E-4</v>
      </c>
      <c r="ES36" s="45">
        <f t="shared" si="55"/>
        <v>-5.9987763051794608E-4</v>
      </c>
      <c r="ET36" s="45">
        <f t="shared" si="56"/>
        <v>2.4465414255763233E-3</v>
      </c>
      <c r="EU36" s="45">
        <f t="shared" si="28"/>
        <v>0</v>
      </c>
    </row>
    <row r="37" spans="1:151" x14ac:dyDescent="0.25">
      <c r="A37" s="20" t="s">
        <v>36</v>
      </c>
      <c r="B37" s="109">
        <v>25004.580948999999</v>
      </c>
      <c r="C37" s="109">
        <v>204.79635006999999</v>
      </c>
      <c r="D37" s="109">
        <v>395.38912231</v>
      </c>
      <c r="E37" s="109">
        <v>3388.4756434999999</v>
      </c>
      <c r="F37" s="109">
        <v>3385.7807206000002</v>
      </c>
      <c r="G37" s="109">
        <v>80.816916774999996</v>
      </c>
      <c r="H37" s="109">
        <v>3754.6555266999999</v>
      </c>
      <c r="I37" s="109">
        <v>107.75599078</v>
      </c>
      <c r="J37" s="109">
        <v>11.053424057999999</v>
      </c>
      <c r="K37" s="109">
        <v>180.97771983999999</v>
      </c>
      <c r="L37" s="109">
        <v>27.001556815000001</v>
      </c>
      <c r="M37" s="109">
        <v>1.1168816999999999E-3</v>
      </c>
      <c r="O37" s="109">
        <v>219.39437340999999</v>
      </c>
      <c r="P37" s="109">
        <v>6.9298818999999996E-3</v>
      </c>
      <c r="R37" s="109">
        <v>8.2622206999999996E-3</v>
      </c>
      <c r="S37" s="109">
        <v>28.629816809000001</v>
      </c>
      <c r="T37" s="109">
        <v>9.0196350000000005E-4</v>
      </c>
      <c r="U37" s="109">
        <v>29.01277722</v>
      </c>
      <c r="V37" s="109">
        <v>8.7895194009999997</v>
      </c>
      <c r="W37" s="109">
        <v>3.488199222</v>
      </c>
      <c r="Y37" s="109">
        <v>8.7089569000000002E-3</v>
      </c>
      <c r="Z37" s="109">
        <v>0.1211294126</v>
      </c>
      <c r="AA37" s="109">
        <v>7.7968264499999995E-2</v>
      </c>
      <c r="AB37" s="109">
        <v>5.6897506223000001</v>
      </c>
      <c r="AC37" s="109">
        <v>0.23726517129999999</v>
      </c>
      <c r="AF37" s="109" t="s">
        <v>36</v>
      </c>
      <c r="AG37" s="109">
        <v>0</v>
      </c>
      <c r="AH37" s="109">
        <v>235.84374218622699</v>
      </c>
      <c r="AI37" s="109">
        <v>11.1920379798047</v>
      </c>
      <c r="AJ37" s="109">
        <v>108.960709521368</v>
      </c>
      <c r="AK37" s="109">
        <v>108.960709521368</v>
      </c>
      <c r="AL37" s="109">
        <v>659.956990141387</v>
      </c>
      <c r="AM37" s="109">
        <v>0</v>
      </c>
      <c r="AN37" s="109">
        <v>181.73778853992701</v>
      </c>
      <c r="AO37" s="109">
        <v>0.238375516149022</v>
      </c>
      <c r="AP37" s="109">
        <v>27.176784633329898</v>
      </c>
      <c r="AQ37" s="109">
        <v>2.6801801934996702E-4</v>
      </c>
      <c r="AR37" s="109">
        <v>8.4872036367885197E-4</v>
      </c>
      <c r="AS37" s="109">
        <v>1297.87639366043</v>
      </c>
      <c r="AT37" s="109">
        <v>0</v>
      </c>
      <c r="AU37" s="109">
        <v>0</v>
      </c>
      <c r="AV37" s="109">
        <v>25171.310119766</v>
      </c>
      <c r="AW37" s="109">
        <v>352.53993138330702</v>
      </c>
      <c r="AX37" s="109">
        <v>134.83789883643701</v>
      </c>
      <c r="AY37" s="109">
        <v>221.134186069533</v>
      </c>
      <c r="AZ37" s="109">
        <v>0</v>
      </c>
      <c r="BA37" s="109">
        <v>0</v>
      </c>
      <c r="BB37" s="109">
        <v>0</v>
      </c>
      <c r="BC37" s="109">
        <v>221.40429182319099</v>
      </c>
      <c r="BD37" s="109">
        <v>221.40429182319099</v>
      </c>
      <c r="BE37" s="109">
        <v>2.7910038982414702E-3</v>
      </c>
      <c r="BF37" s="109">
        <v>3.4887646050160001E-3</v>
      </c>
      <c r="BG37" s="109">
        <v>0</v>
      </c>
      <c r="BH37" s="109">
        <v>85.775043015074104</v>
      </c>
      <c r="BI37" s="109">
        <v>12.915511757465</v>
      </c>
      <c r="BJ37" s="109">
        <v>1004.91337355858</v>
      </c>
      <c r="BK37" s="109">
        <v>71.375156273038002</v>
      </c>
      <c r="BL37" s="109">
        <v>0</v>
      </c>
      <c r="BM37" s="109">
        <v>0</v>
      </c>
      <c r="BN37" s="109">
        <v>2.72618388948229E-3</v>
      </c>
      <c r="BO37" s="109">
        <v>5.5349773176694896E-3</v>
      </c>
      <c r="BP37" s="109">
        <v>0</v>
      </c>
      <c r="BQ37" s="109">
        <v>28.927855918914599</v>
      </c>
      <c r="BR37" s="109">
        <v>206.82043308266699</v>
      </c>
      <c r="BS37" s="109">
        <v>0</v>
      </c>
      <c r="BT37" s="109">
        <v>3.6975782526827398E-4</v>
      </c>
      <c r="BU37" s="109">
        <v>5.32091234690829E-4</v>
      </c>
      <c r="BV37" s="109">
        <v>4147.1628052712504</v>
      </c>
      <c r="BW37" s="109">
        <v>358.46898097080498</v>
      </c>
      <c r="BX37" s="109">
        <v>39.829885133903197</v>
      </c>
      <c r="BY37" s="109">
        <v>398.298866104708</v>
      </c>
      <c r="BZ37" s="109">
        <v>7.94384506649745E-2</v>
      </c>
      <c r="CA37" s="109">
        <v>164.30497157593999</v>
      </c>
      <c r="CB37" s="109">
        <v>3.48774372090053</v>
      </c>
      <c r="CC37" s="109">
        <v>0</v>
      </c>
      <c r="CD37" s="109">
        <v>8.7077859360223091E-3</v>
      </c>
      <c r="CE37" s="109">
        <v>0.121113802152786</v>
      </c>
      <c r="CF37" s="109">
        <v>7.7957920692975496E-2</v>
      </c>
      <c r="CG37" s="109">
        <v>5.6890076145219997</v>
      </c>
      <c r="CH37" s="109">
        <v>0.375349657456858</v>
      </c>
      <c r="CI37" s="109">
        <v>434.02636968940902</v>
      </c>
      <c r="CJ37" s="109">
        <v>0.34122701356393598</v>
      </c>
      <c r="CK37" s="109">
        <v>10.1173781065604</v>
      </c>
      <c r="CL37" s="109">
        <v>190.404621161064</v>
      </c>
      <c r="CM37" s="109">
        <v>0.30710435456935398</v>
      </c>
      <c r="CN37" s="109">
        <v>0</v>
      </c>
      <c r="CO37" s="109">
        <v>6.9775324977815905E-4</v>
      </c>
      <c r="CP37" s="109">
        <v>32.998353300594701</v>
      </c>
      <c r="CQ37" s="109">
        <v>3415.0611386632199</v>
      </c>
      <c r="CR37" s="109">
        <v>3412.36663568213</v>
      </c>
      <c r="CS37" s="109">
        <v>2.6945029810898502</v>
      </c>
      <c r="CT37" s="109">
        <v>0.38558650209163498</v>
      </c>
      <c r="CU37" s="109">
        <v>0</v>
      </c>
      <c r="CV37" s="109">
        <v>83.600599856699503</v>
      </c>
      <c r="CW37" s="109">
        <v>3.2075333288138501</v>
      </c>
      <c r="CX37" s="109">
        <v>1261.5159623340301</v>
      </c>
      <c r="CY37" s="109">
        <v>5.1184028614891099</v>
      </c>
      <c r="CZ37" s="109">
        <v>6.4833121313734203</v>
      </c>
      <c r="DA37" s="109">
        <v>1802.36072993931</v>
      </c>
      <c r="DB37" s="109">
        <v>53.444862723922398</v>
      </c>
      <c r="DC37" s="109">
        <v>1.16017144628714</v>
      </c>
      <c r="DD37" s="109">
        <v>13.9903036882223</v>
      </c>
      <c r="DE37" s="109">
        <v>0</v>
      </c>
      <c r="DF37" s="109">
        <v>81.263834956706603</v>
      </c>
      <c r="DG37" s="109">
        <v>20.136092163670501</v>
      </c>
      <c r="DH37" s="109">
        <v>0</v>
      </c>
      <c r="DI37" s="109">
        <v>0</v>
      </c>
      <c r="DJ37" s="109">
        <v>69.499459222200997</v>
      </c>
      <c r="DK37" s="109">
        <v>29.009070531378701</v>
      </c>
      <c r="DL37" s="109">
        <v>0</v>
      </c>
      <c r="DM37" s="109">
        <v>0</v>
      </c>
      <c r="DN37" s="109">
        <v>3775.7498836069799</v>
      </c>
      <c r="DO37" s="109">
        <v>8.7883931920649605</v>
      </c>
      <c r="DP37" s="109">
        <v>24.601296605674801</v>
      </c>
      <c r="DS37" s="45">
        <f t="shared" si="29"/>
        <v>6.6679450099989997E-3</v>
      </c>
      <c r="DT37" s="45">
        <f t="shared" si="30"/>
        <v>9.8833939763827271E-3</v>
      </c>
      <c r="DU37" s="45">
        <f t="shared" si="31"/>
        <v>7.3591903027282668E-3</v>
      </c>
      <c r="DV37" s="45">
        <f t="shared" si="32"/>
        <v>7.8458569457974629E-3</v>
      </c>
      <c r="DW37" s="45">
        <f t="shared" si="33"/>
        <v>7.8522259047592493E-3</v>
      </c>
      <c r="DX37" s="45">
        <f t="shared" si="34"/>
        <v>5.5300078194130946E-3</v>
      </c>
      <c r="DY37" s="45">
        <f t="shared" si="35"/>
        <v>5.6181870099598803E-3</v>
      </c>
      <c r="DZ37" s="45">
        <f t="shared" si="36"/>
        <v>1.1180062775605782E-2</v>
      </c>
      <c r="EA37" s="45">
        <f t="shared" si="37"/>
        <v>1.2540360441919213E-2</v>
      </c>
      <c r="EB37" s="45">
        <f t="shared" si="38"/>
        <v>4.1997915577618328E-3</v>
      </c>
      <c r="EC37" s="45">
        <f t="shared" si="39"/>
        <v>6.4895450114400245E-3</v>
      </c>
      <c r="ED37" s="45">
        <f t="shared" si="40"/>
        <v>-1.2831884628500151E-4</v>
      </c>
      <c r="EE37" s="45">
        <f t="shared" si="41"/>
        <v>0</v>
      </c>
      <c r="EF37" s="45">
        <f t="shared" si="42"/>
        <v>9.161212213199767E-3</v>
      </c>
      <c r="EG37" s="45">
        <f t="shared" si="43"/>
        <v>6.8745548225907687E-3</v>
      </c>
      <c r="EH37" s="45">
        <f t="shared" si="44"/>
        <v>0</v>
      </c>
      <c r="EI37" s="45">
        <f t="shared" si="45"/>
        <v>-1.2823342375978936E-4</v>
      </c>
      <c r="EJ37" s="45">
        <f t="shared" si="46"/>
        <v>1.0410094898717854E-2</v>
      </c>
      <c r="EK37" s="45">
        <f t="shared" si="47"/>
        <v>-1.268787937617415E-4</v>
      </c>
      <c r="EL37" s="45">
        <f t="shared" si="48"/>
        <v>-1.2776055850125703E-4</v>
      </c>
      <c r="EM37" s="45">
        <f t="shared" si="49"/>
        <v>-1.2813088903485431E-4</v>
      </c>
      <c r="EN37" s="45">
        <f t="shared" si="50"/>
        <v>-1.305834530886816E-4</v>
      </c>
      <c r="EO37" s="45">
        <f t="shared" si="51"/>
        <v>0</v>
      </c>
      <c r="EP37" s="45">
        <f t="shared" si="52"/>
        <v>-1.3445513522877397E-4</v>
      </c>
      <c r="EQ37" s="45">
        <f t="shared" si="53"/>
        <v>-1.2887412626651486E-4</v>
      </c>
      <c r="ER37" s="45">
        <f t="shared" si="54"/>
        <v>-1.3266688813496388E-4</v>
      </c>
      <c r="ES37" s="45">
        <f t="shared" si="55"/>
        <v>-1.3058705509663511E-4</v>
      </c>
      <c r="ET37" s="45">
        <f t="shared" si="56"/>
        <v>4.6797633337346241E-3</v>
      </c>
      <c r="EU37" s="45">
        <f t="shared" si="28"/>
        <v>0</v>
      </c>
    </row>
    <row r="38" spans="1:151" x14ac:dyDescent="0.25">
      <c r="A38" s="20" t="s">
        <v>37</v>
      </c>
      <c r="B38" s="109">
        <v>60217.751847</v>
      </c>
      <c r="C38" s="109">
        <v>494.13505630999998</v>
      </c>
      <c r="D38" s="109">
        <v>925.97468244000004</v>
      </c>
      <c r="E38" s="109">
        <v>9406.9235829000008</v>
      </c>
      <c r="F38" s="109">
        <v>9405.8075430999997</v>
      </c>
      <c r="G38" s="109">
        <v>207.68263329999999</v>
      </c>
      <c r="H38" s="109">
        <v>10147.803931</v>
      </c>
      <c r="I38" s="109">
        <v>245.28962733</v>
      </c>
      <c r="J38" s="109">
        <v>24.661686951</v>
      </c>
      <c r="K38" s="109">
        <v>516.26972939999996</v>
      </c>
      <c r="L38" s="109">
        <v>74.837047953999999</v>
      </c>
      <c r="M38" s="109">
        <v>2.8331824999999998E-3</v>
      </c>
      <c r="O38" s="109">
        <v>491.95178186999999</v>
      </c>
      <c r="P38" s="109">
        <v>5.5943636999999996E-3</v>
      </c>
      <c r="R38" s="109">
        <v>2.1308301299999999E-2</v>
      </c>
      <c r="S38" s="109">
        <v>65.745123128000003</v>
      </c>
      <c r="T38" s="109">
        <v>2.0951707000000002E-3</v>
      </c>
      <c r="U38" s="109">
        <v>128.92006911999999</v>
      </c>
      <c r="V38" s="109">
        <v>69.889163245999995</v>
      </c>
      <c r="W38" s="109">
        <v>13.017308482000001</v>
      </c>
      <c r="X38" s="109">
        <v>6.5095669100000003E-2</v>
      </c>
      <c r="Y38" s="109">
        <v>0.17883805329999999</v>
      </c>
      <c r="Z38" s="109">
        <v>3.4741600856999999</v>
      </c>
      <c r="AA38" s="109">
        <v>1.5648671629999999</v>
      </c>
      <c r="AB38" s="109">
        <v>40.945106320000001</v>
      </c>
      <c r="AC38" s="109">
        <v>0.87883485770000003</v>
      </c>
      <c r="AD38" s="109">
        <v>12.362433489000001</v>
      </c>
      <c r="AF38" s="109" t="s">
        <v>37</v>
      </c>
      <c r="AG38" s="109">
        <v>0</v>
      </c>
      <c r="AH38" s="109">
        <v>645.71481614465199</v>
      </c>
      <c r="AI38" s="109">
        <v>24.890265716150299</v>
      </c>
      <c r="AJ38" s="109">
        <v>247.276689713509</v>
      </c>
      <c r="AK38" s="109">
        <v>247.276689713509</v>
      </c>
      <c r="AL38" s="109">
        <v>1806.8908330028401</v>
      </c>
      <c r="AM38" s="109">
        <v>0</v>
      </c>
      <c r="AN38" s="109">
        <v>517.52438385567802</v>
      </c>
      <c r="AO38" s="109">
        <v>0.88065646433943501</v>
      </c>
      <c r="AP38" s="109">
        <v>75.126066741739606</v>
      </c>
      <c r="AQ38" s="109">
        <v>6.7992557521685197E-4</v>
      </c>
      <c r="AR38" s="109">
        <v>2.1530977167545698E-3</v>
      </c>
      <c r="AS38" s="109">
        <v>3553.44426984647</v>
      </c>
      <c r="AT38" s="109">
        <v>0</v>
      </c>
      <c r="AU38" s="109">
        <v>0</v>
      </c>
      <c r="AV38" s="109">
        <v>60493.206819601299</v>
      </c>
      <c r="AW38" s="109">
        <v>965.21592575047202</v>
      </c>
      <c r="AX38" s="109">
        <v>369.171561267443</v>
      </c>
      <c r="AY38" s="109">
        <v>605.44127362469897</v>
      </c>
      <c r="AZ38" s="109">
        <v>12.3617236635674</v>
      </c>
      <c r="BA38" s="109">
        <v>0</v>
      </c>
      <c r="BB38" s="109">
        <v>0</v>
      </c>
      <c r="BC38" s="109">
        <v>495.270786461368</v>
      </c>
      <c r="BD38" s="109">
        <v>495.270786461368</v>
      </c>
      <c r="BE38" s="109">
        <v>2.26950268459112E-3</v>
      </c>
      <c r="BF38" s="109">
        <v>2.83687768134559E-3</v>
      </c>
      <c r="BG38" s="109">
        <v>0</v>
      </c>
      <c r="BH38" s="109">
        <v>234.84273770970501</v>
      </c>
      <c r="BI38" s="109">
        <v>35.361276073222101</v>
      </c>
      <c r="BJ38" s="109">
        <v>2751.3450959555898</v>
      </c>
      <c r="BK38" s="109">
        <v>195.41729525476001</v>
      </c>
      <c r="BL38" s="109">
        <v>0</v>
      </c>
      <c r="BM38" s="109">
        <v>0</v>
      </c>
      <c r="BN38" s="109">
        <v>7.0313400720073598E-3</v>
      </c>
      <c r="BO38" s="109">
        <v>1.42757446407325E-2</v>
      </c>
      <c r="BP38" s="109">
        <v>0</v>
      </c>
      <c r="BQ38" s="109">
        <v>66.237009318324894</v>
      </c>
      <c r="BR38" s="109">
        <v>497.47375240959599</v>
      </c>
      <c r="BS38" s="109">
        <v>0</v>
      </c>
      <c r="BT38" s="109">
        <v>8.5897177060213705E-4</v>
      </c>
      <c r="BU38" s="109">
        <v>1.2360780915390999E-3</v>
      </c>
      <c r="BV38" s="109">
        <v>11199.3011803546</v>
      </c>
      <c r="BW38" s="109">
        <v>837.70615916202303</v>
      </c>
      <c r="BX38" s="109">
        <v>93.078489900957294</v>
      </c>
      <c r="BY38" s="109">
        <v>930.78464906297995</v>
      </c>
      <c r="BZ38" s="109">
        <v>0.217493775377886</v>
      </c>
      <c r="CA38" s="109">
        <v>449.84941483724299</v>
      </c>
      <c r="CB38" s="109">
        <v>13.016506764279301</v>
      </c>
      <c r="CC38" s="109">
        <v>6.5091859598520804E-2</v>
      </c>
      <c r="CD38" s="109">
        <v>0.17882818947641499</v>
      </c>
      <c r="CE38" s="109">
        <v>3.4739593360126899</v>
      </c>
      <c r="CF38" s="109">
        <v>1.5647728393256899</v>
      </c>
      <c r="CG38" s="109">
        <v>40.942583504782</v>
      </c>
      <c r="CH38" s="109">
        <v>1.0394399024454699</v>
      </c>
      <c r="CI38" s="109">
        <v>1188.3168810222301</v>
      </c>
      <c r="CJ38" s="109">
        <v>0.94494555873388497</v>
      </c>
      <c r="CK38" s="109">
        <v>28.0176364399764</v>
      </c>
      <c r="CL38" s="109">
        <v>527.27957226695696</v>
      </c>
      <c r="CM38" s="109">
        <v>0.85045101848024296</v>
      </c>
      <c r="CN38" s="109">
        <v>0</v>
      </c>
      <c r="CO38" s="109">
        <v>5.6737530691093802E-4</v>
      </c>
      <c r="CP38" s="109">
        <v>91.380954603526206</v>
      </c>
      <c r="CQ38" s="109">
        <v>9450.8394899436298</v>
      </c>
      <c r="CR38" s="109">
        <v>9449.7235150509496</v>
      </c>
      <c r="CS38" s="109">
        <v>1.11597489267966</v>
      </c>
      <c r="CT38" s="109">
        <v>1.06778811311915</v>
      </c>
      <c r="CU38" s="109">
        <v>0</v>
      </c>
      <c r="CV38" s="109">
        <v>231.51164576684999</v>
      </c>
      <c r="CW38" s="109">
        <v>8.8824898619355501</v>
      </c>
      <c r="CX38" s="109">
        <v>3493.46322651939</v>
      </c>
      <c r="CY38" s="109">
        <v>14.174178715146301</v>
      </c>
      <c r="CZ38" s="109">
        <v>17.9539641970491</v>
      </c>
      <c r="DA38" s="109">
        <v>4991.2016380451596</v>
      </c>
      <c r="DB38" s="109">
        <v>146.326156333819</v>
      </c>
      <c r="DC38" s="109">
        <v>3.2128139598868999</v>
      </c>
      <c r="DD38" s="109">
        <v>38.7427700822875</v>
      </c>
      <c r="DE38" s="109">
        <v>0</v>
      </c>
      <c r="DF38" s="109">
        <v>208.420868101655</v>
      </c>
      <c r="DG38" s="109">
        <v>55.130425945407701</v>
      </c>
      <c r="DH38" s="109">
        <v>0</v>
      </c>
      <c r="DI38" s="109">
        <v>0</v>
      </c>
      <c r="DJ38" s="109">
        <v>190.282013871955</v>
      </c>
      <c r="DK38" s="109">
        <v>128.91268830355699</v>
      </c>
      <c r="DL38" s="109">
        <v>0</v>
      </c>
      <c r="DM38" s="109">
        <v>0</v>
      </c>
      <c r="DN38" s="109">
        <v>10182.617926442699</v>
      </c>
      <c r="DO38" s="109">
        <v>69.885151844540999</v>
      </c>
      <c r="DP38" s="109">
        <v>67.355691405426597</v>
      </c>
      <c r="DS38" s="45">
        <f t="shared" si="29"/>
        <v>4.5743151172625883E-3</v>
      </c>
      <c r="DT38" s="45">
        <f t="shared" si="30"/>
        <v>6.7566469064713475E-3</v>
      </c>
      <c r="DU38" s="45">
        <f t="shared" si="31"/>
        <v>5.1944904263530808E-3</v>
      </c>
      <c r="DV38" s="45">
        <f t="shared" si="32"/>
        <v>4.6684664392788039E-3</v>
      </c>
      <c r="DW38" s="45">
        <f t="shared" si="33"/>
        <v>4.6690272738108612E-3</v>
      </c>
      <c r="DX38" s="45">
        <f t="shared" si="34"/>
        <v>3.554629435907731E-3</v>
      </c>
      <c r="DY38" s="45">
        <f t="shared" si="35"/>
        <v>3.430692559633255E-3</v>
      </c>
      <c r="DZ38" s="45">
        <f t="shared" si="36"/>
        <v>8.1008822310929089E-3</v>
      </c>
      <c r="EA38" s="45">
        <f t="shared" si="37"/>
        <v>9.2685778391583505E-3</v>
      </c>
      <c r="EB38" s="45">
        <f t="shared" si="38"/>
        <v>2.4302305253035132E-3</v>
      </c>
      <c r="EC38" s="45">
        <f t="shared" si="39"/>
        <v>3.8619747256366682E-3</v>
      </c>
      <c r="ED38" s="45">
        <f t="shared" si="40"/>
        <v>-5.6194060417174191E-5</v>
      </c>
      <c r="EE38" s="45">
        <f t="shared" si="41"/>
        <v>0</v>
      </c>
      <c r="EF38" s="45">
        <f t="shared" si="42"/>
        <v>6.7466054879440854E-3</v>
      </c>
      <c r="EG38" s="45">
        <f t="shared" si="43"/>
        <v>1.419142142075043E-2</v>
      </c>
      <c r="EH38" s="45">
        <f t="shared" si="44"/>
        <v>0</v>
      </c>
      <c r="EI38" s="45">
        <f t="shared" si="45"/>
        <v>-5.7094521191989726E-5</v>
      </c>
      <c r="EJ38" s="45">
        <f t="shared" si="46"/>
        <v>7.4817137290507712E-3</v>
      </c>
      <c r="EK38" s="45">
        <f t="shared" si="47"/>
        <v>-5.7674469561562244E-5</v>
      </c>
      <c r="EL38" s="45">
        <f t="shared" si="48"/>
        <v>-5.7251105226551157E-5</v>
      </c>
      <c r="EM38" s="45">
        <f t="shared" si="49"/>
        <v>-5.7396615908484496E-5</v>
      </c>
      <c r="EN38" s="45">
        <f t="shared" si="50"/>
        <v>-6.1588593510586876E-5</v>
      </c>
      <c r="EO38" s="45">
        <f t="shared" si="51"/>
        <v>-5.8521581110822247E-5</v>
      </c>
      <c r="EP38" s="45">
        <f t="shared" si="52"/>
        <v>-5.5155060139567035E-5</v>
      </c>
      <c r="EQ38" s="45">
        <f t="shared" si="53"/>
        <v>-5.7783660613767661E-5</v>
      </c>
      <c r="ER38" s="45">
        <f t="shared" si="54"/>
        <v>-6.0275834614122776E-5</v>
      </c>
      <c r="ES38" s="45">
        <f t="shared" si="55"/>
        <v>-6.1614572405403238E-5</v>
      </c>
      <c r="ET38" s="45">
        <f t="shared" si="56"/>
        <v>2.0727519208811425E-3</v>
      </c>
      <c r="EU38" s="45">
        <f t="shared" si="28"/>
        <v>-5.7417937433807435E-5</v>
      </c>
    </row>
    <row r="39" spans="1:151" x14ac:dyDescent="0.25">
      <c r="A39" s="20" t="s">
        <v>128</v>
      </c>
      <c r="B39" s="109">
        <v>99150.766138000006</v>
      </c>
      <c r="C39" s="109">
        <v>760.43339630000003</v>
      </c>
      <c r="D39" s="109">
        <v>1644.6473567999999</v>
      </c>
      <c r="E39" s="109">
        <v>13473.374331999999</v>
      </c>
      <c r="F39" s="109">
        <v>13457.873618</v>
      </c>
      <c r="G39" s="109">
        <v>384.61878866000001</v>
      </c>
      <c r="H39" s="109">
        <v>13902.89732</v>
      </c>
      <c r="I39" s="109">
        <v>403.27135864000002</v>
      </c>
      <c r="J39" s="109">
        <v>37.465768773999997</v>
      </c>
      <c r="K39" s="109">
        <v>746.38123894</v>
      </c>
      <c r="L39" s="109">
        <v>89.331583636999994</v>
      </c>
      <c r="M39" s="109">
        <v>3.8102235999999999E-3</v>
      </c>
      <c r="O39" s="109">
        <v>828.28395412999998</v>
      </c>
      <c r="P39" s="109">
        <v>2.8892749799999999E-2</v>
      </c>
      <c r="R39" s="109">
        <v>2.7634588700000001E-2</v>
      </c>
      <c r="S39" s="109">
        <v>116.50754219</v>
      </c>
      <c r="T39" s="109">
        <v>3.3636040000000001E-3</v>
      </c>
      <c r="U39" s="109">
        <v>86.718642845000005</v>
      </c>
      <c r="V39" s="109">
        <v>27.718302031</v>
      </c>
      <c r="W39" s="109">
        <v>12.817038799000001</v>
      </c>
      <c r="Y39" s="109">
        <v>3.6778630899999998E-2</v>
      </c>
      <c r="Z39" s="109">
        <v>0.48157559849999998</v>
      </c>
      <c r="AA39" s="109">
        <v>0.3156926779</v>
      </c>
      <c r="AB39" s="109">
        <v>16.20504828</v>
      </c>
      <c r="AC39" s="109">
        <v>1.2223087123</v>
      </c>
      <c r="AF39" s="109" t="s">
        <v>128</v>
      </c>
      <c r="AG39" s="109">
        <v>0</v>
      </c>
      <c r="AH39" s="109">
        <v>864.08382494479497</v>
      </c>
      <c r="AI39" s="109">
        <v>37.836004644615997</v>
      </c>
      <c r="AJ39" s="109">
        <v>406.454098520017</v>
      </c>
      <c r="AK39" s="109">
        <v>406.454098520017</v>
      </c>
      <c r="AL39" s="109">
        <v>2417.9491317246402</v>
      </c>
      <c r="AM39" s="109">
        <v>0</v>
      </c>
      <c r="AN39" s="109">
        <v>748.19718623893004</v>
      </c>
      <c r="AO39" s="109">
        <v>1.2248298286804999</v>
      </c>
      <c r="AP39" s="109">
        <v>89.777042899398296</v>
      </c>
      <c r="AQ39" s="109">
        <v>9.1388046622045097E-4</v>
      </c>
      <c r="AR39" s="109">
        <v>2.8939554875697898E-3</v>
      </c>
      <c r="AS39" s="109">
        <v>4755.1561571020402</v>
      </c>
      <c r="AT39" s="109">
        <v>0</v>
      </c>
      <c r="AU39" s="109">
        <v>0</v>
      </c>
      <c r="AV39" s="109">
        <v>99576.241713802505</v>
      </c>
      <c r="AW39" s="109">
        <v>1291.6347675677</v>
      </c>
      <c r="AX39" s="109">
        <v>494.01882222123601</v>
      </c>
      <c r="AY39" s="109">
        <v>810.19090513391905</v>
      </c>
      <c r="AZ39" s="109">
        <v>0</v>
      </c>
      <c r="BA39" s="109">
        <v>0</v>
      </c>
      <c r="BB39" s="109">
        <v>0</v>
      </c>
      <c r="BC39" s="109">
        <v>833.49677460872999</v>
      </c>
      <c r="BD39" s="109">
        <v>833.49677460872999</v>
      </c>
      <c r="BE39" s="109">
        <v>1.1604825392348E-2</v>
      </c>
      <c r="BF39" s="109">
        <v>1.45060234438494E-2</v>
      </c>
      <c r="BG39" s="109">
        <v>0</v>
      </c>
      <c r="BH39" s="109">
        <v>314.26232714757299</v>
      </c>
      <c r="BI39" s="109">
        <v>47.319827414129001</v>
      </c>
      <c r="BJ39" s="109">
        <v>3681.8006445484798</v>
      </c>
      <c r="BK39" s="109">
        <v>261.50399339337099</v>
      </c>
      <c r="BL39" s="109">
        <v>0</v>
      </c>
      <c r="BM39" s="109">
        <v>0</v>
      </c>
      <c r="BN39" s="109">
        <v>9.1136949210546894E-3</v>
      </c>
      <c r="BO39" s="109">
        <v>1.8503569290495299E-2</v>
      </c>
      <c r="BP39" s="109">
        <v>0</v>
      </c>
      <c r="BQ39" s="109">
        <v>117.284960847709</v>
      </c>
      <c r="BR39" s="109">
        <v>765.75565877279598</v>
      </c>
      <c r="BS39" s="109">
        <v>0</v>
      </c>
      <c r="BT39" s="109">
        <v>1.3782137718587699E-3</v>
      </c>
      <c r="BU39" s="109">
        <v>1.9832809612900298E-3</v>
      </c>
      <c r="BV39" s="109">
        <v>15317.5776947259</v>
      </c>
      <c r="BW39" s="109">
        <v>1486.7805894312601</v>
      </c>
      <c r="BX39" s="109">
        <v>165.19785473624401</v>
      </c>
      <c r="BY39" s="109">
        <v>1651.9784441674999</v>
      </c>
      <c r="BZ39" s="109">
        <v>0.29104636618738799</v>
      </c>
      <c r="CA39" s="109">
        <v>601.98033280606501</v>
      </c>
      <c r="CB39" s="109">
        <v>12.808976149529199</v>
      </c>
      <c r="CC39" s="109">
        <v>0</v>
      </c>
      <c r="CD39" s="109">
        <v>3.6755517727911198E-2</v>
      </c>
      <c r="CE39" s="109">
        <v>0.48127254639578798</v>
      </c>
      <c r="CF39" s="109">
        <v>0.31549450147020303</v>
      </c>
      <c r="CG39" s="109">
        <v>16.194855343300802</v>
      </c>
      <c r="CH39" s="109">
        <v>1.4879610514503601</v>
      </c>
      <c r="CI39" s="109">
        <v>1590.1844247832501</v>
      </c>
      <c r="CJ39" s="109">
        <v>1.3526919481472901</v>
      </c>
      <c r="CK39" s="109">
        <v>40.107314771849097</v>
      </c>
      <c r="CL39" s="109">
        <v>754.80196538192297</v>
      </c>
      <c r="CM39" s="109">
        <v>1.21742296153485</v>
      </c>
      <c r="CN39" s="109">
        <v>0</v>
      </c>
      <c r="CO39" s="109">
        <v>2.9011998468008102E-3</v>
      </c>
      <c r="CP39" s="109">
        <v>130.812026407182</v>
      </c>
      <c r="CQ39" s="109">
        <v>13542.7938203455</v>
      </c>
      <c r="CR39" s="109">
        <v>13527.3028858987</v>
      </c>
      <c r="CS39" s="109">
        <v>15.490934446746801</v>
      </c>
      <c r="CT39" s="109">
        <v>1.5285417693083501</v>
      </c>
      <c r="CU39" s="109">
        <v>0</v>
      </c>
      <c r="CV39" s="109">
        <v>331.40948183336297</v>
      </c>
      <c r="CW39" s="109">
        <v>12.715305524562201</v>
      </c>
      <c r="CX39" s="109">
        <v>5000.90167938182</v>
      </c>
      <c r="CY39" s="109">
        <v>20.290376469849001</v>
      </c>
      <c r="CZ39" s="109">
        <v>25.701140464513799</v>
      </c>
      <c r="DA39" s="109">
        <v>7144.91746142187</v>
      </c>
      <c r="DB39" s="109">
        <v>195.811109378917</v>
      </c>
      <c r="DC39" s="109">
        <v>4.5991525361420198</v>
      </c>
      <c r="DD39" s="109">
        <v>55.460363975264102</v>
      </c>
      <c r="DE39" s="109">
        <v>0</v>
      </c>
      <c r="DF39" s="109">
        <v>385.72421233948899</v>
      </c>
      <c r="DG39" s="109">
        <v>73.774581838417902</v>
      </c>
      <c r="DH39" s="109">
        <v>0</v>
      </c>
      <c r="DI39" s="109">
        <v>0</v>
      </c>
      <c r="DJ39" s="109">
        <v>254.63199234271099</v>
      </c>
      <c r="DK39" s="109">
        <v>86.664284029567597</v>
      </c>
      <c r="DL39" s="109">
        <v>0</v>
      </c>
      <c r="DM39" s="109">
        <v>0</v>
      </c>
      <c r="DN39" s="109">
        <v>13956.7895283211</v>
      </c>
      <c r="DO39" s="109">
        <v>27.700928817990999</v>
      </c>
      <c r="DP39" s="109">
        <v>90.134194368609897</v>
      </c>
      <c r="DS39" s="45">
        <f t="shared" si="29"/>
        <v>4.2911980650791257E-3</v>
      </c>
      <c r="DT39" s="45">
        <f t="shared" si="30"/>
        <v>6.9989857082713653E-3</v>
      </c>
      <c r="DU39" s="45">
        <f t="shared" si="31"/>
        <v>4.4575436413093099E-3</v>
      </c>
      <c r="DV39" s="45">
        <f t="shared" si="32"/>
        <v>5.1523461484050907E-3</v>
      </c>
      <c r="DW39" s="45">
        <f t="shared" si="33"/>
        <v>5.1590072748073828E-3</v>
      </c>
      <c r="DX39" s="45">
        <f t="shared" si="34"/>
        <v>2.8740761296145749E-3</v>
      </c>
      <c r="DY39" s="45">
        <f t="shared" si="35"/>
        <v>3.8763293060917205E-3</v>
      </c>
      <c r="DZ39" s="45">
        <f t="shared" si="36"/>
        <v>7.8923033134575046E-3</v>
      </c>
      <c r="EA39" s="45">
        <f t="shared" si="37"/>
        <v>9.881977141569593E-3</v>
      </c>
      <c r="EB39" s="45">
        <f t="shared" si="38"/>
        <v>2.4330023373966684E-3</v>
      </c>
      <c r="EC39" s="45">
        <f t="shared" si="39"/>
        <v>4.986581948534922E-3</v>
      </c>
      <c r="ED39" s="45">
        <f t="shared" si="40"/>
        <v>-6.2664201905611948E-4</v>
      </c>
      <c r="EE39" s="45">
        <f t="shared" si="41"/>
        <v>0</v>
      </c>
      <c r="EF39" s="45">
        <f t="shared" si="42"/>
        <v>6.2935186088512009E-3</v>
      </c>
      <c r="EG39" s="45">
        <f t="shared" si="43"/>
        <v>4.1290248876973646E-3</v>
      </c>
      <c r="EH39" s="45">
        <f t="shared" si="44"/>
        <v>0</v>
      </c>
      <c r="EI39" s="45">
        <f t="shared" si="45"/>
        <v>-6.2691320063005651E-4</v>
      </c>
      <c r="EJ39" s="45">
        <f t="shared" si="46"/>
        <v>6.6726895366241209E-3</v>
      </c>
      <c r="EK39" s="45">
        <f t="shared" si="47"/>
        <v>-6.270853677187117E-4</v>
      </c>
      <c r="EL39" s="45">
        <f t="shared" si="48"/>
        <v>-6.2684116873886928E-4</v>
      </c>
      <c r="EM39" s="45">
        <f t="shared" si="49"/>
        <v>-6.2677767886256243E-4</v>
      </c>
      <c r="EN39" s="45">
        <f t="shared" si="50"/>
        <v>-6.2905711664307609E-4</v>
      </c>
      <c r="EO39" s="45">
        <f t="shared" si="51"/>
        <v>0</v>
      </c>
      <c r="EP39" s="45">
        <f t="shared" si="52"/>
        <v>-6.2844025248367152E-4</v>
      </c>
      <c r="EQ39" s="45">
        <f t="shared" si="53"/>
        <v>-6.2929289846897895E-4</v>
      </c>
      <c r="ER39" s="45">
        <f t="shared" si="54"/>
        <v>-6.2775111261764922E-4</v>
      </c>
      <c r="ES39" s="45">
        <f t="shared" si="55"/>
        <v>-6.2899761377311898E-4</v>
      </c>
      <c r="ET39" s="45">
        <f t="shared" si="56"/>
        <v>2.0625856259798331E-3</v>
      </c>
      <c r="EU39" s="45">
        <f t="shared" si="28"/>
        <v>0</v>
      </c>
    </row>
    <row r="40" spans="1:151" x14ac:dyDescent="0.25">
      <c r="A40" s="20" t="s">
        <v>39</v>
      </c>
      <c r="B40" s="109">
        <v>6165.5158493999998</v>
      </c>
      <c r="C40" s="109">
        <v>48.760712859999998</v>
      </c>
      <c r="D40" s="109">
        <v>116.83574508</v>
      </c>
      <c r="E40" s="109">
        <v>841.07742160999999</v>
      </c>
      <c r="F40" s="109">
        <v>838.63983660999997</v>
      </c>
      <c r="G40" s="109">
        <v>20.307395864</v>
      </c>
      <c r="H40" s="109">
        <v>881.59528159000001</v>
      </c>
      <c r="I40" s="109">
        <v>26.80809228</v>
      </c>
      <c r="J40" s="109">
        <v>2.6044812759</v>
      </c>
      <c r="K40" s="109">
        <v>44.005295185999998</v>
      </c>
      <c r="L40" s="109">
        <v>6.0231793506000004</v>
      </c>
      <c r="M40" s="109">
        <v>2.4108730000000001E-4</v>
      </c>
      <c r="O40" s="109">
        <v>55.569237549999997</v>
      </c>
      <c r="P40" s="109">
        <v>1.8211618E-3</v>
      </c>
      <c r="R40" s="109">
        <v>1.7485452000000001E-3</v>
      </c>
      <c r="S40" s="109">
        <v>7.6856285015000001</v>
      </c>
      <c r="T40" s="109">
        <v>2.12828E-4</v>
      </c>
      <c r="U40" s="109">
        <v>5.4870175049999999</v>
      </c>
      <c r="V40" s="109">
        <v>1.753842125</v>
      </c>
      <c r="W40" s="109">
        <v>0.84862611860000003</v>
      </c>
      <c r="Y40" s="109">
        <v>3.2772013000000001E-3</v>
      </c>
      <c r="Z40" s="109">
        <v>3.5221506499999999E-2</v>
      </c>
      <c r="AA40" s="109">
        <v>2.3862476699999999E-2</v>
      </c>
      <c r="AB40" s="109">
        <v>1.0563618931000001</v>
      </c>
      <c r="AC40" s="109">
        <v>7.1817098800000007E-2</v>
      </c>
      <c r="AF40" s="109" t="s">
        <v>39</v>
      </c>
      <c r="AG40" s="109">
        <v>0</v>
      </c>
      <c r="AH40" s="109">
        <v>54.775932291269001</v>
      </c>
      <c r="AI40" s="109">
        <v>2.6364381773309802</v>
      </c>
      <c r="AJ40" s="109">
        <v>27.084190398363098</v>
      </c>
      <c r="AK40" s="109">
        <v>27.084190398363098</v>
      </c>
      <c r="AL40" s="109">
        <v>153.27832645463701</v>
      </c>
      <c r="AM40" s="109">
        <v>0</v>
      </c>
      <c r="AN40" s="109">
        <v>44.170352292939498</v>
      </c>
      <c r="AO40" s="109">
        <v>7.2052186178871894E-2</v>
      </c>
      <c r="AP40" s="109">
        <v>6.0624755240303996</v>
      </c>
      <c r="AQ40" s="109">
        <v>5.7830047476534497E-5</v>
      </c>
      <c r="AR40" s="109">
        <v>1.83127169232295E-4</v>
      </c>
      <c r="AS40" s="109">
        <v>301.438306337185</v>
      </c>
      <c r="AT40" s="109">
        <v>0</v>
      </c>
      <c r="AU40" s="109">
        <v>0</v>
      </c>
      <c r="AV40" s="109">
        <v>6202.9385556419002</v>
      </c>
      <c r="AW40" s="109">
        <v>81.879095642543604</v>
      </c>
      <c r="AX40" s="109">
        <v>31.316780457541601</v>
      </c>
      <c r="AY40" s="109">
        <v>51.359562612123099</v>
      </c>
      <c r="AZ40" s="109">
        <v>0</v>
      </c>
      <c r="BA40" s="109">
        <v>0</v>
      </c>
      <c r="BB40" s="109">
        <v>0</v>
      </c>
      <c r="BC40" s="109">
        <v>56.024887665951198</v>
      </c>
      <c r="BD40" s="109">
        <v>56.024887665951198</v>
      </c>
      <c r="BE40" s="109">
        <v>7.3270891264571203E-4</v>
      </c>
      <c r="BF40" s="109">
        <v>9.1588086561418005E-4</v>
      </c>
      <c r="BG40" s="109">
        <v>0</v>
      </c>
      <c r="BH40" s="109">
        <v>19.921678480290101</v>
      </c>
      <c r="BI40" s="109">
        <v>2.9996937047290202</v>
      </c>
      <c r="BJ40" s="109">
        <v>233.39611686056099</v>
      </c>
      <c r="BK40" s="109">
        <v>16.577242587961599</v>
      </c>
      <c r="BL40" s="109">
        <v>0</v>
      </c>
      <c r="BM40" s="109">
        <v>0</v>
      </c>
      <c r="BN40" s="109">
        <v>5.7670804444517898E-4</v>
      </c>
      <c r="BO40" s="109">
        <v>1.17089474440163E-3</v>
      </c>
      <c r="BP40" s="109">
        <v>0</v>
      </c>
      <c r="BQ40" s="109">
        <v>7.7534226616438797</v>
      </c>
      <c r="BR40" s="109">
        <v>49.2237935228206</v>
      </c>
      <c r="BS40" s="109">
        <v>0</v>
      </c>
      <c r="BT40" s="109">
        <v>8.7211991578344E-5</v>
      </c>
      <c r="BU40" s="109">
        <v>1.2550054800288801E-4</v>
      </c>
      <c r="BV40" s="109">
        <v>972.58098590695295</v>
      </c>
      <c r="BW40" s="109">
        <v>105.731331492474</v>
      </c>
      <c r="BX40" s="109">
        <v>11.7479337453771</v>
      </c>
      <c r="BY40" s="109">
        <v>117.479265237851</v>
      </c>
      <c r="BZ40" s="109">
        <v>1.8449979537922202E-2</v>
      </c>
      <c r="CA40" s="109">
        <v>38.160674231275799</v>
      </c>
      <c r="CB40" s="109">
        <v>0.84816771287719295</v>
      </c>
      <c r="CC40" s="109">
        <v>0</v>
      </c>
      <c r="CD40" s="109">
        <v>3.2754230088901299E-3</v>
      </c>
      <c r="CE40" s="109">
        <v>3.5202425162585302E-2</v>
      </c>
      <c r="CF40" s="109">
        <v>2.3849632164140398E-2</v>
      </c>
      <c r="CG40" s="109">
        <v>1.0557912524312401</v>
      </c>
      <c r="CH40" s="109">
        <v>9.2911487072647694E-2</v>
      </c>
      <c r="CI40" s="109">
        <v>100.804874174275</v>
      </c>
      <c r="CJ40" s="109">
        <v>8.4464909582940506E-2</v>
      </c>
      <c r="CK40" s="109">
        <v>2.5043868042350801</v>
      </c>
      <c r="CL40" s="109">
        <v>47.131437920600497</v>
      </c>
      <c r="CM40" s="109">
        <v>7.6018503282130903E-2</v>
      </c>
      <c r="CN40" s="109">
        <v>0</v>
      </c>
      <c r="CO40" s="109">
        <v>1.8317750073027999E-4</v>
      </c>
      <c r="CP40" s="109">
        <v>8.1681804692537892</v>
      </c>
      <c r="CQ40" s="109">
        <v>847.10979813213396</v>
      </c>
      <c r="CR40" s="109">
        <v>844.673517714578</v>
      </c>
      <c r="CS40" s="109">
        <v>2.4362804175554</v>
      </c>
      <c r="CT40" s="109">
        <v>9.5445376962802503E-2</v>
      </c>
      <c r="CU40" s="109">
        <v>0</v>
      </c>
      <c r="CV40" s="109">
        <v>20.693913567794802</v>
      </c>
      <c r="CW40" s="109">
        <v>0.79397059067334597</v>
      </c>
      <c r="CX40" s="109">
        <v>312.26691589918198</v>
      </c>
      <c r="CY40" s="109">
        <v>1.26697417836494</v>
      </c>
      <c r="CZ40" s="109">
        <v>1.6048334474225101</v>
      </c>
      <c r="DA40" s="109">
        <v>446.14381994852198</v>
      </c>
      <c r="DB40" s="109">
        <v>12.412845863213301</v>
      </c>
      <c r="DC40" s="109">
        <v>0.28718082640255199</v>
      </c>
      <c r="DD40" s="109">
        <v>3.46306378522572</v>
      </c>
      <c r="DE40" s="109">
        <v>0</v>
      </c>
      <c r="DF40" s="109">
        <v>20.4069894594817</v>
      </c>
      <c r="DG40" s="109">
        <v>4.6767089948798697</v>
      </c>
      <c r="DH40" s="109">
        <v>0</v>
      </c>
      <c r="DI40" s="109">
        <v>0</v>
      </c>
      <c r="DJ40" s="109">
        <v>16.141590705670598</v>
      </c>
      <c r="DK40" s="109">
        <v>5.4840647758666599</v>
      </c>
      <c r="DL40" s="109">
        <v>0</v>
      </c>
      <c r="DM40" s="109">
        <v>0</v>
      </c>
      <c r="DN40" s="109">
        <v>886.31257097504795</v>
      </c>
      <c r="DO40" s="109">
        <v>1.7528991387072199</v>
      </c>
      <c r="DP40" s="109">
        <v>5.7137791181407298</v>
      </c>
      <c r="DS40" s="45">
        <f t="shared" si="29"/>
        <v>6.0696796757958582E-3</v>
      </c>
      <c r="DT40" s="45">
        <f t="shared" si="30"/>
        <v>9.4970035436147578E-3</v>
      </c>
      <c r="DU40" s="45">
        <f t="shared" si="31"/>
        <v>5.5079047718689855E-3</v>
      </c>
      <c r="DV40" s="45">
        <f t="shared" si="32"/>
        <v>7.1722012351570783E-3</v>
      </c>
      <c r="DW40" s="45">
        <f t="shared" si="33"/>
        <v>7.1946035010305833E-3</v>
      </c>
      <c r="DX40" s="45">
        <f t="shared" si="34"/>
        <v>4.904301671602062E-3</v>
      </c>
      <c r="DY40" s="45">
        <f t="shared" si="35"/>
        <v>5.350855980694535E-3</v>
      </c>
      <c r="DZ40" s="45">
        <f t="shared" si="36"/>
        <v>1.0299058787151346E-2</v>
      </c>
      <c r="EA40" s="45">
        <f t="shared" si="37"/>
        <v>1.2269967815352101E-2</v>
      </c>
      <c r="EB40" s="45">
        <f t="shared" si="38"/>
        <v>3.7508464888564544E-3</v>
      </c>
      <c r="EC40" s="45">
        <f t="shared" si="39"/>
        <v>6.5241579476600928E-3</v>
      </c>
      <c r="ED40" s="45">
        <f t="shared" si="40"/>
        <v>-5.3956923973389316E-4</v>
      </c>
      <c r="EE40" s="45">
        <f t="shared" si="41"/>
        <v>0</v>
      </c>
      <c r="EF40" s="45">
        <f t="shared" si="42"/>
        <v>8.1996827028842506E-3</v>
      </c>
      <c r="EG40" s="45">
        <f t="shared" si="43"/>
        <v>5.8234688374048261E-3</v>
      </c>
      <c r="EH40" s="45">
        <f t="shared" si="44"/>
        <v>0</v>
      </c>
      <c r="EI40" s="45">
        <f t="shared" si="45"/>
        <v>-5.3896871135559283E-4</v>
      </c>
      <c r="EJ40" s="45">
        <f t="shared" si="46"/>
        <v>8.820899960315317E-3</v>
      </c>
      <c r="EK40" s="45">
        <f t="shared" si="47"/>
        <v>-5.4250577352600745E-4</v>
      </c>
      <c r="EL40" s="45">
        <f t="shared" si="48"/>
        <v>-5.3813007351431676E-4</v>
      </c>
      <c r="EM40" s="45">
        <f t="shared" si="49"/>
        <v>-5.3766885818192585E-4</v>
      </c>
      <c r="EN40" s="45">
        <f t="shared" si="50"/>
        <v>-5.4017395029430692E-4</v>
      </c>
      <c r="EO40" s="45">
        <f t="shared" si="51"/>
        <v>0</v>
      </c>
      <c r="EP40" s="45">
        <f t="shared" si="52"/>
        <v>-5.4262492507560435E-4</v>
      </c>
      <c r="EQ40" s="45">
        <f t="shared" si="53"/>
        <v>-5.4175244930813882E-4</v>
      </c>
      <c r="ER40" s="45">
        <f t="shared" si="54"/>
        <v>-5.3827337459909125E-4</v>
      </c>
      <c r="ES40" s="45">
        <f t="shared" si="55"/>
        <v>-5.4019429561719665E-4</v>
      </c>
      <c r="ET40" s="45">
        <f t="shared" si="56"/>
        <v>3.2734179297129601E-3</v>
      </c>
      <c r="EU40" s="45">
        <f t="shared" si="28"/>
        <v>0</v>
      </c>
    </row>
    <row r="41" spans="1:151" x14ac:dyDescent="0.25">
      <c r="A41" s="20" t="s">
        <v>40</v>
      </c>
      <c r="B41" s="109">
        <v>16753.694972000001</v>
      </c>
      <c r="C41" s="109">
        <v>131.53374954</v>
      </c>
      <c r="D41" s="109">
        <v>272.65698153</v>
      </c>
      <c r="E41" s="109">
        <v>2224.8450053000001</v>
      </c>
      <c r="F41" s="109">
        <v>2221.3213993999998</v>
      </c>
      <c r="G41" s="109">
        <v>50.54374791</v>
      </c>
      <c r="H41" s="109">
        <v>2577.2929920000001</v>
      </c>
      <c r="I41" s="109">
        <v>68.830877127999997</v>
      </c>
      <c r="J41" s="109">
        <v>7.0084894308000001</v>
      </c>
      <c r="K41" s="109">
        <v>123.53602026</v>
      </c>
      <c r="L41" s="109">
        <v>18.789635272000002</v>
      </c>
      <c r="M41" s="109">
        <v>8.438206E-4</v>
      </c>
      <c r="O41" s="109">
        <v>145.69510546000001</v>
      </c>
      <c r="P41" s="109">
        <v>4.6115076999999997E-3</v>
      </c>
      <c r="R41" s="109">
        <v>6.2422294999999999E-3</v>
      </c>
      <c r="S41" s="109">
        <v>17.933570830000001</v>
      </c>
      <c r="T41" s="109">
        <v>6.8144669999999996E-4</v>
      </c>
      <c r="U41" s="109">
        <v>21.919579745</v>
      </c>
      <c r="V41" s="109">
        <v>6.6406112540000004</v>
      </c>
      <c r="W41" s="109">
        <v>2.6737049509999999</v>
      </c>
      <c r="Y41" s="109">
        <v>7.5498822E-3</v>
      </c>
      <c r="Z41" s="109">
        <v>9.6365738899999998E-2</v>
      </c>
      <c r="AA41" s="109">
        <v>6.2765830100000003E-2</v>
      </c>
      <c r="AB41" s="109">
        <v>4.3302719987999998</v>
      </c>
      <c r="AC41" s="109">
        <v>0.15004053310000001</v>
      </c>
      <c r="AF41" s="109" t="s">
        <v>40</v>
      </c>
      <c r="AG41" s="109">
        <v>0</v>
      </c>
      <c r="AH41" s="109">
        <v>162.56047774720199</v>
      </c>
      <c r="AI41" s="109">
        <v>7.0814958721696897</v>
      </c>
      <c r="AJ41" s="109">
        <v>69.462124772182705</v>
      </c>
      <c r="AK41" s="109">
        <v>69.462124772182705</v>
      </c>
      <c r="AL41" s="109">
        <v>454.89003368081399</v>
      </c>
      <c r="AM41" s="109">
        <v>0</v>
      </c>
      <c r="AN41" s="109">
        <v>123.89983109171099</v>
      </c>
      <c r="AO41" s="109">
        <v>0.15058598342059301</v>
      </c>
      <c r="AP41" s="109">
        <v>18.8768534715147</v>
      </c>
      <c r="AQ41" s="109">
        <v>2.02396414344813E-4</v>
      </c>
      <c r="AR41" s="109">
        <v>6.4092417803755504E-4</v>
      </c>
      <c r="AS41" s="109">
        <v>894.58969814021998</v>
      </c>
      <c r="AT41" s="109">
        <v>0</v>
      </c>
      <c r="AU41" s="109">
        <v>0</v>
      </c>
      <c r="AV41" s="109">
        <v>16838.055392185699</v>
      </c>
      <c r="AW41" s="109">
        <v>242.99587468207</v>
      </c>
      <c r="AX41" s="109">
        <v>92.939959247299299</v>
      </c>
      <c r="AY41" s="109">
        <v>152.42162445796299</v>
      </c>
      <c r="AZ41" s="109">
        <v>0</v>
      </c>
      <c r="BA41" s="109">
        <v>0</v>
      </c>
      <c r="BB41" s="109">
        <v>0</v>
      </c>
      <c r="BC41" s="109">
        <v>146.73177165700599</v>
      </c>
      <c r="BD41" s="109">
        <v>146.73177165700599</v>
      </c>
      <c r="BE41" s="109">
        <v>1.85423101492827E-3</v>
      </c>
      <c r="BF41" s="109">
        <v>2.31778368146834E-3</v>
      </c>
      <c r="BG41" s="109">
        <v>0</v>
      </c>
      <c r="BH41" s="109">
        <v>59.1223189173189</v>
      </c>
      <c r="BI41" s="109">
        <v>8.9023048294248497</v>
      </c>
      <c r="BJ41" s="109">
        <v>692.65880530228503</v>
      </c>
      <c r="BK41" s="109">
        <v>49.196861079050002</v>
      </c>
      <c r="BL41" s="109">
        <v>0</v>
      </c>
      <c r="BM41" s="109">
        <v>0</v>
      </c>
      <c r="BN41" s="109">
        <v>2.0587101644923499E-3</v>
      </c>
      <c r="BO41" s="109">
        <v>4.1798050537586E-3</v>
      </c>
      <c r="BP41" s="109">
        <v>0</v>
      </c>
      <c r="BQ41" s="109">
        <v>18.089376024771902</v>
      </c>
      <c r="BR41" s="109">
        <v>132.58783625577999</v>
      </c>
      <c r="BS41" s="109">
        <v>0</v>
      </c>
      <c r="BT41" s="109">
        <v>2.7922601719197298E-4</v>
      </c>
      <c r="BU41" s="109">
        <v>4.01814233132161E-4</v>
      </c>
      <c r="BV41" s="109">
        <v>2843.78094831814</v>
      </c>
      <c r="BW41" s="109">
        <v>246.71677552582901</v>
      </c>
      <c r="BX41" s="109">
        <v>27.4129781222132</v>
      </c>
      <c r="BY41" s="109">
        <v>274.12975364804299</v>
      </c>
      <c r="BZ41" s="109">
        <v>5.4754693703052797E-2</v>
      </c>
      <c r="CA41" s="109">
        <v>113.250849580107</v>
      </c>
      <c r="CB41" s="109">
        <v>2.6721110490948501</v>
      </c>
      <c r="CC41" s="109">
        <v>0</v>
      </c>
      <c r="CD41" s="109">
        <v>7.5454083531100204E-3</v>
      </c>
      <c r="CE41" s="109">
        <v>9.6308736078491594E-2</v>
      </c>
      <c r="CF41" s="109">
        <v>6.2728660100271297E-2</v>
      </c>
      <c r="CG41" s="109">
        <v>4.3276850921968402</v>
      </c>
      <c r="CH41" s="109">
        <v>0.245845660807883</v>
      </c>
      <c r="CI41" s="109">
        <v>299.16209834683701</v>
      </c>
      <c r="CJ41" s="109">
        <v>0.22349603002695101</v>
      </c>
      <c r="CK41" s="109">
        <v>6.6266576471171801</v>
      </c>
      <c r="CL41" s="109">
        <v>124.71079078137301</v>
      </c>
      <c r="CM41" s="109">
        <v>0.201146415560222</v>
      </c>
      <c r="CN41" s="109">
        <v>0</v>
      </c>
      <c r="CO41" s="109">
        <v>4.6355641572556802E-4</v>
      </c>
      <c r="CP41" s="109">
        <v>21.613182369637901</v>
      </c>
      <c r="CQ41" s="109">
        <v>2238.5457893095099</v>
      </c>
      <c r="CR41" s="109">
        <v>2235.0242534081799</v>
      </c>
      <c r="CS41" s="109">
        <v>3.5215359013376499</v>
      </c>
      <c r="CT41" s="109">
        <v>0.25255042709039399</v>
      </c>
      <c r="CU41" s="109">
        <v>0</v>
      </c>
      <c r="CV41" s="109">
        <v>54.756522446909898</v>
      </c>
      <c r="CW41" s="109">
        <v>2.1008629194706701</v>
      </c>
      <c r="CX41" s="109">
        <v>826.26492695536194</v>
      </c>
      <c r="CY41" s="109">
        <v>3.35244073259588</v>
      </c>
      <c r="CZ41" s="109">
        <v>4.2464245823068003</v>
      </c>
      <c r="DA41" s="109">
        <v>1180.5061790704201</v>
      </c>
      <c r="DB41" s="109">
        <v>36.838035108830901</v>
      </c>
      <c r="DC41" s="109">
        <v>0.75988623103336095</v>
      </c>
      <c r="DD41" s="109">
        <v>9.1633411384667998</v>
      </c>
      <c r="DE41" s="109">
        <v>0</v>
      </c>
      <c r="DF41" s="109">
        <v>50.769901840969503</v>
      </c>
      <c r="DG41" s="109">
        <v>13.879249664675999</v>
      </c>
      <c r="DH41" s="109">
        <v>0</v>
      </c>
      <c r="DI41" s="109">
        <v>0</v>
      </c>
      <c r="DJ41" s="109">
        <v>47.904045336047403</v>
      </c>
      <c r="DK41" s="109">
        <v>21.9065489025629</v>
      </c>
      <c r="DL41" s="109">
        <v>0</v>
      </c>
      <c r="DM41" s="109">
        <v>0</v>
      </c>
      <c r="DN41" s="109">
        <v>2587.7841436972599</v>
      </c>
      <c r="DO41" s="109">
        <v>6.6366602676152899</v>
      </c>
      <c r="DP41" s="109">
        <v>16.9569855536684</v>
      </c>
      <c r="DS41" s="45">
        <f t="shared" si="29"/>
        <v>5.0353322253202755E-3</v>
      </c>
      <c r="DT41" s="45">
        <f t="shared" si="30"/>
        <v>8.0138118123017198E-3</v>
      </c>
      <c r="DU41" s="45">
        <f t="shared" si="31"/>
        <v>5.4015565997196004E-3</v>
      </c>
      <c r="DV41" s="45">
        <f t="shared" si="32"/>
        <v>6.1580847101132619E-3</v>
      </c>
      <c r="DW41" s="45">
        <f t="shared" si="33"/>
        <v>6.1687849457000609E-3</v>
      </c>
      <c r="DX41" s="45">
        <f t="shared" si="34"/>
        <v>4.4744194944189766E-3</v>
      </c>
      <c r="DY41" s="45">
        <f t="shared" si="35"/>
        <v>4.0706088635729847E-3</v>
      </c>
      <c r="DZ41" s="45">
        <f t="shared" si="36"/>
        <v>9.1709952062476261E-3</v>
      </c>
      <c r="EA41" s="45">
        <f t="shared" si="37"/>
        <v>1.0416858310273017E-2</v>
      </c>
      <c r="EB41" s="45">
        <f t="shared" si="38"/>
        <v>2.944977755842371E-3</v>
      </c>
      <c r="EC41" s="45">
        <f t="shared" si="39"/>
        <v>4.6418250408867276E-3</v>
      </c>
      <c r="ED41" s="45">
        <f t="shared" si="40"/>
        <v>-5.9255203965387967E-4</v>
      </c>
      <c r="EE41" s="45">
        <f t="shared" si="41"/>
        <v>0</v>
      </c>
      <c r="EF41" s="45">
        <f t="shared" si="42"/>
        <v>7.1153124446627176E-3</v>
      </c>
      <c r="EG41" s="45">
        <f t="shared" si="43"/>
        <v>5.2181225073480372E-3</v>
      </c>
      <c r="EH41" s="45">
        <f t="shared" si="44"/>
        <v>0</v>
      </c>
      <c r="EI41" s="45">
        <f t="shared" si="45"/>
        <v>-5.9502486235880729E-4</v>
      </c>
      <c r="EJ41" s="45">
        <f t="shared" si="46"/>
        <v>8.6879069566705366E-3</v>
      </c>
      <c r="EK41" s="45">
        <f t="shared" si="47"/>
        <v>-5.9645116172106136E-4</v>
      </c>
      <c r="EL41" s="45">
        <f t="shared" si="48"/>
        <v>-5.944841364977628E-4</v>
      </c>
      <c r="EM41" s="45">
        <f t="shared" si="49"/>
        <v>-5.9497329893096543E-4</v>
      </c>
      <c r="EN41" s="45">
        <f t="shared" si="50"/>
        <v>-5.9613978892985664E-4</v>
      </c>
      <c r="EO41" s="45">
        <f t="shared" si="51"/>
        <v>0</v>
      </c>
      <c r="EP41" s="45">
        <f t="shared" si="52"/>
        <v>-5.9257174767304963E-4</v>
      </c>
      <c r="EQ41" s="45">
        <f t="shared" si="53"/>
        <v>-5.9152580739878929E-4</v>
      </c>
      <c r="ER41" s="45">
        <f t="shared" si="54"/>
        <v>-5.9220119720373391E-4</v>
      </c>
      <c r="ES41" s="45">
        <f t="shared" si="55"/>
        <v>-5.9740048751591446E-4</v>
      </c>
      <c r="ET41" s="45">
        <f t="shared" si="56"/>
        <v>3.6353531230755099E-3</v>
      </c>
      <c r="EU41" s="45">
        <f t="shared" si="28"/>
        <v>0</v>
      </c>
    </row>
    <row r="42" spans="1:151" x14ac:dyDescent="0.25">
      <c r="A42" s="20" t="s">
        <v>41</v>
      </c>
      <c r="B42" s="109">
        <v>6911.0262407</v>
      </c>
      <c r="C42" s="109">
        <v>47.532427691999999</v>
      </c>
      <c r="D42" s="109">
        <v>113.93103062</v>
      </c>
      <c r="E42" s="109">
        <v>977.98413567</v>
      </c>
      <c r="F42" s="109">
        <v>976.02904259000002</v>
      </c>
      <c r="G42" s="109">
        <v>31.347241910000001</v>
      </c>
      <c r="H42" s="109">
        <v>996.69575993000001</v>
      </c>
      <c r="I42" s="109">
        <v>24.015807696</v>
      </c>
      <c r="J42" s="109">
        <v>2.0210091670999999</v>
      </c>
      <c r="K42" s="109">
        <v>55.854690419999997</v>
      </c>
      <c r="L42" s="109">
        <v>4.9010795575000001</v>
      </c>
      <c r="M42" s="109">
        <v>2.2949919999999999E-4</v>
      </c>
      <c r="O42" s="109">
        <v>48.443819894000001</v>
      </c>
      <c r="P42" s="109">
        <v>1.8879208E-3</v>
      </c>
      <c r="R42" s="109">
        <v>1.6531647E-3</v>
      </c>
      <c r="S42" s="109">
        <v>7.5207331345000004</v>
      </c>
      <c r="T42" s="109">
        <v>2.0848439999999999E-4</v>
      </c>
      <c r="U42" s="109">
        <v>4.8861139959999997</v>
      </c>
      <c r="V42" s="109">
        <v>1.5924363255</v>
      </c>
      <c r="W42" s="109">
        <v>0.80923264360000002</v>
      </c>
      <c r="Y42" s="109">
        <v>2.9261017000000002E-3</v>
      </c>
      <c r="Z42" s="109">
        <v>3.3059726900000003E-2</v>
      </c>
      <c r="AA42" s="109">
        <v>2.2342292600000001E-2</v>
      </c>
      <c r="AB42" s="109">
        <v>0.92161302379999999</v>
      </c>
      <c r="AC42" s="109">
        <v>9.5005397800000002E-2</v>
      </c>
      <c r="AF42" s="109" t="s">
        <v>41</v>
      </c>
      <c r="AG42" s="109">
        <v>0</v>
      </c>
      <c r="AH42" s="109">
        <v>62.923896908025803</v>
      </c>
      <c r="AI42" s="109">
        <v>2.0396644771368102</v>
      </c>
      <c r="AJ42" s="109">
        <v>24.1760949814783</v>
      </c>
      <c r="AK42" s="109">
        <v>24.1760949814783</v>
      </c>
      <c r="AL42" s="109">
        <v>176.07875339284701</v>
      </c>
      <c r="AM42" s="109">
        <v>0</v>
      </c>
      <c r="AN42" s="109">
        <v>55.946054857793001</v>
      </c>
      <c r="AO42" s="109">
        <v>9.5129882718842304E-2</v>
      </c>
      <c r="AP42" s="109">
        <v>4.9238247393165802</v>
      </c>
      <c r="AQ42" s="109">
        <v>5.5056345674807202E-5</v>
      </c>
      <c r="AR42" s="109">
        <v>1.74344599383256E-4</v>
      </c>
      <c r="AS42" s="109">
        <v>346.27767873818601</v>
      </c>
      <c r="AT42" s="109">
        <v>0</v>
      </c>
      <c r="AU42" s="109">
        <v>0</v>
      </c>
      <c r="AV42" s="109">
        <v>6932.4948072995003</v>
      </c>
      <c r="AW42" s="109">
        <v>94.058798347987207</v>
      </c>
      <c r="AX42" s="109">
        <v>35.975193868152203</v>
      </c>
      <c r="AY42" s="109">
        <v>58.999321277220503</v>
      </c>
      <c r="AZ42" s="109">
        <v>0</v>
      </c>
      <c r="BA42" s="109">
        <v>0</v>
      </c>
      <c r="BB42" s="109">
        <v>0</v>
      </c>
      <c r="BC42" s="109">
        <v>48.707331824380198</v>
      </c>
      <c r="BD42" s="109">
        <v>48.707331824380198</v>
      </c>
      <c r="BE42" s="109">
        <v>7.57579225379244E-4</v>
      </c>
      <c r="BF42" s="109">
        <v>9.4697116980888105E-4</v>
      </c>
      <c r="BG42" s="109">
        <v>0</v>
      </c>
      <c r="BH42" s="109">
        <v>22.885057461260899</v>
      </c>
      <c r="BI42" s="109">
        <v>3.44590162991258</v>
      </c>
      <c r="BJ42" s="109">
        <v>268.11429870278897</v>
      </c>
      <c r="BK42" s="109">
        <v>19.043111167565598</v>
      </c>
      <c r="BL42" s="109">
        <v>0</v>
      </c>
      <c r="BM42" s="109">
        <v>0</v>
      </c>
      <c r="BN42" s="109">
        <v>5.4531080952286402E-4</v>
      </c>
      <c r="BO42" s="109">
        <v>1.1071471064678E-3</v>
      </c>
      <c r="BP42" s="109">
        <v>0</v>
      </c>
      <c r="BQ42" s="109">
        <v>7.5597197803250502</v>
      </c>
      <c r="BR42" s="109">
        <v>47.800440828496903</v>
      </c>
      <c r="BS42" s="109">
        <v>0</v>
      </c>
      <c r="BT42" s="109">
        <v>8.54419844300776E-5</v>
      </c>
      <c r="BU42" s="109">
        <v>1.2295304273714799E-4</v>
      </c>
      <c r="BV42" s="109">
        <v>1098.52196151832</v>
      </c>
      <c r="BW42" s="109">
        <v>102.867933363977</v>
      </c>
      <c r="BX42" s="109">
        <v>11.4297719211627</v>
      </c>
      <c r="BY42" s="109">
        <v>114.29770528514</v>
      </c>
      <c r="BZ42" s="109">
        <v>2.11944207893748E-2</v>
      </c>
      <c r="CA42" s="109">
        <v>43.837118995320601</v>
      </c>
      <c r="CB42" s="109">
        <v>0.80888690900484295</v>
      </c>
      <c r="CC42" s="109">
        <v>0</v>
      </c>
      <c r="CD42" s="109">
        <v>2.9248479953855899E-3</v>
      </c>
      <c r="CE42" s="109">
        <v>3.30457084716171E-2</v>
      </c>
      <c r="CF42" s="109">
        <v>2.23327652594295E-2</v>
      </c>
      <c r="CG42" s="109">
        <v>0.92121721970978698</v>
      </c>
      <c r="CH42" s="109">
        <v>0.10774476283227701</v>
      </c>
      <c r="CI42" s="109">
        <v>115.79961280271399</v>
      </c>
      <c r="CJ42" s="109">
        <v>9.7949786537475797E-2</v>
      </c>
      <c r="CK42" s="109">
        <v>2.9042107118173202</v>
      </c>
      <c r="CL42" s="109">
        <v>54.655975602550697</v>
      </c>
      <c r="CM42" s="109">
        <v>8.8154801887156395E-2</v>
      </c>
      <c r="CN42" s="109">
        <v>0</v>
      </c>
      <c r="CO42" s="109">
        <v>1.8939459521486699E-4</v>
      </c>
      <c r="CP42" s="109">
        <v>9.4722327881303094</v>
      </c>
      <c r="CQ42" s="109">
        <v>981.48002180899698</v>
      </c>
      <c r="CR42" s="109">
        <v>979.52576482852999</v>
      </c>
      <c r="CS42" s="109">
        <v>1.95425698046704</v>
      </c>
      <c r="CT42" s="109">
        <v>0.110683243164293</v>
      </c>
      <c r="CU42" s="109">
        <v>0</v>
      </c>
      <c r="CV42" s="109">
        <v>23.997697406813302</v>
      </c>
      <c r="CW42" s="109">
        <v>0.92072789342857198</v>
      </c>
      <c r="CX42" s="109">
        <v>362.12040550714499</v>
      </c>
      <c r="CY42" s="109">
        <v>1.46924641280444</v>
      </c>
      <c r="CZ42" s="109">
        <v>1.86104594685758</v>
      </c>
      <c r="DA42" s="109">
        <v>517.37072023897997</v>
      </c>
      <c r="DB42" s="109">
        <v>14.259258991105799</v>
      </c>
      <c r="DC42" s="109">
        <v>0.33302931166189897</v>
      </c>
      <c r="DD42" s="109">
        <v>4.0159404139177699</v>
      </c>
      <c r="DE42" s="109">
        <v>0</v>
      </c>
      <c r="DF42" s="109">
        <v>31.402108936104501</v>
      </c>
      <c r="DG42" s="109">
        <v>5.3723772568403803</v>
      </c>
      <c r="DH42" s="109">
        <v>0</v>
      </c>
      <c r="DI42" s="109">
        <v>0</v>
      </c>
      <c r="DJ42" s="109">
        <v>18.542687099296302</v>
      </c>
      <c r="DK42" s="109">
        <v>4.8840270803002799</v>
      </c>
      <c r="DL42" s="109">
        <v>0</v>
      </c>
      <c r="DM42" s="109">
        <v>0</v>
      </c>
      <c r="DN42" s="109">
        <v>999.42275302171004</v>
      </c>
      <c r="DO42" s="109">
        <v>1.59175614325728</v>
      </c>
      <c r="DP42" s="109">
        <v>6.5637061679922502</v>
      </c>
      <c r="DS42" s="45">
        <f t="shared" si="29"/>
        <v>3.106422382405217E-3</v>
      </c>
      <c r="DT42" s="45">
        <f t="shared" si="30"/>
        <v>5.6385324611141745E-3</v>
      </c>
      <c r="DU42" s="45">
        <f t="shared" si="31"/>
        <v>3.2183915404310256E-3</v>
      </c>
      <c r="DV42" s="45">
        <f t="shared" si="32"/>
        <v>3.5745836885196594E-3</v>
      </c>
      <c r="DW42" s="45">
        <f t="shared" si="33"/>
        <v>3.5826006050506793E-3</v>
      </c>
      <c r="DX42" s="45">
        <f t="shared" si="34"/>
        <v>1.7502983599650178E-3</v>
      </c>
      <c r="DY42" s="45">
        <f t="shared" si="35"/>
        <v>2.7360336035758301E-3</v>
      </c>
      <c r="DZ42" s="45">
        <f t="shared" si="36"/>
        <v>6.674240879476971E-3</v>
      </c>
      <c r="EA42" s="45">
        <f t="shared" si="37"/>
        <v>9.2306904592517596E-3</v>
      </c>
      <c r="EB42" s="45">
        <f t="shared" si="38"/>
        <v>1.635752290559452E-3</v>
      </c>
      <c r="EC42" s="45">
        <f t="shared" si="39"/>
        <v>4.6408513776875224E-3</v>
      </c>
      <c r="ED42" s="45">
        <f t="shared" si="40"/>
        <v>-4.2812760104079443E-4</v>
      </c>
      <c r="EE42" s="45">
        <f t="shared" si="41"/>
        <v>0</v>
      </c>
      <c r="EF42" s="45">
        <f t="shared" si="42"/>
        <v>5.4395365798318137E-3</v>
      </c>
      <c r="EG42" s="45">
        <f t="shared" si="43"/>
        <v>3.1909126712265016E-3</v>
      </c>
      <c r="EH42" s="45">
        <f t="shared" si="44"/>
        <v>0</v>
      </c>
      <c r="EI42" s="45">
        <f t="shared" si="45"/>
        <v>-4.2753393496487387E-4</v>
      </c>
      <c r="EJ42" s="45">
        <f t="shared" si="46"/>
        <v>5.1838890076029527E-3</v>
      </c>
      <c r="EK42" s="45">
        <f t="shared" si="47"/>
        <v>-4.2867875377910217E-4</v>
      </c>
      <c r="EL42" s="45">
        <f t="shared" si="48"/>
        <v>-4.2711154537702282E-4</v>
      </c>
      <c r="EM42" s="45">
        <f t="shared" si="49"/>
        <v>-4.2713308647143137E-4</v>
      </c>
      <c r="EN42" s="45">
        <f t="shared" si="50"/>
        <v>-4.2723757857693605E-4</v>
      </c>
      <c r="EO42" s="45">
        <f t="shared" si="51"/>
        <v>0</v>
      </c>
      <c r="EP42" s="45">
        <f t="shared" si="52"/>
        <v>-4.2845558457873351E-4</v>
      </c>
      <c r="EQ42" s="45">
        <f t="shared" si="53"/>
        <v>-4.2403339946837628E-4</v>
      </c>
      <c r="ER42" s="45">
        <f t="shared" si="54"/>
        <v>-4.2642627330469716E-4</v>
      </c>
      <c r="ES42" s="45">
        <f t="shared" si="55"/>
        <v>-4.2946885513946154E-4</v>
      </c>
      <c r="ET42" s="45">
        <f t="shared" si="56"/>
        <v>1.3102931172854048E-3</v>
      </c>
      <c r="EU42" s="45">
        <f t="shared" si="28"/>
        <v>0</v>
      </c>
    </row>
    <row r="43" spans="1:151" x14ac:dyDescent="0.25">
      <c r="A43" s="20" t="s">
        <v>42</v>
      </c>
      <c r="B43" s="109">
        <v>32729.037843999999</v>
      </c>
      <c r="C43" s="109">
        <v>256.36159559999999</v>
      </c>
      <c r="D43" s="109">
        <v>525.72161009000001</v>
      </c>
      <c r="E43" s="109">
        <v>4387.9258755999999</v>
      </c>
      <c r="F43" s="109">
        <v>4382.8144960999998</v>
      </c>
      <c r="G43" s="109">
        <v>106.65593758</v>
      </c>
      <c r="H43" s="109">
        <v>5006.8164270999996</v>
      </c>
      <c r="I43" s="109">
        <v>132.63697028000001</v>
      </c>
      <c r="J43" s="109">
        <v>13.371316801000001</v>
      </c>
      <c r="K43" s="109">
        <v>244.01844933999999</v>
      </c>
      <c r="L43" s="109">
        <v>35.295386209999997</v>
      </c>
      <c r="M43" s="109">
        <v>1.5794391E-3</v>
      </c>
      <c r="O43" s="109">
        <v>277.52851188</v>
      </c>
      <c r="P43" s="109">
        <v>9.0501209999999995E-3</v>
      </c>
      <c r="R43" s="109">
        <v>1.1684025900000001E-2</v>
      </c>
      <c r="S43" s="109">
        <v>36.164269939</v>
      </c>
      <c r="T43" s="109">
        <v>1.2755123E-3</v>
      </c>
      <c r="U43" s="109">
        <v>42.425015834</v>
      </c>
      <c r="V43" s="109">
        <v>13.676437146</v>
      </c>
      <c r="W43" s="109">
        <v>5.1135661849999998</v>
      </c>
      <c r="Y43" s="109">
        <v>1.3163824399999999E-2</v>
      </c>
      <c r="Z43" s="109">
        <v>0.17553548190000001</v>
      </c>
      <c r="AA43" s="109">
        <v>0.1138438366</v>
      </c>
      <c r="AB43" s="109">
        <v>8.8125200549000002</v>
      </c>
      <c r="AC43" s="109">
        <v>0.32512691690000001</v>
      </c>
      <c r="AD43" s="109">
        <v>0.41477414029999998</v>
      </c>
      <c r="AF43" s="109" t="s">
        <v>42</v>
      </c>
      <c r="AG43" s="109">
        <v>0</v>
      </c>
      <c r="AH43" s="109">
        <v>315.956343445448</v>
      </c>
      <c r="AI43" s="109">
        <v>13.513884910621099</v>
      </c>
      <c r="AJ43" s="109">
        <v>133.87429212972199</v>
      </c>
      <c r="AK43" s="109">
        <v>133.87429212972199</v>
      </c>
      <c r="AL43" s="109">
        <v>884.13432037594805</v>
      </c>
      <c r="AM43" s="109">
        <v>0</v>
      </c>
      <c r="AN43" s="109">
        <v>244.781628991747</v>
      </c>
      <c r="AO43" s="109">
        <v>0.32624355482788497</v>
      </c>
      <c r="AP43" s="109">
        <v>35.4731261956086</v>
      </c>
      <c r="AQ43" s="109">
        <v>3.7897875783473E-4</v>
      </c>
      <c r="AR43" s="109">
        <v>1.20010063756675E-3</v>
      </c>
      <c r="AS43" s="109">
        <v>1738.7448062132401</v>
      </c>
      <c r="AT43" s="109">
        <v>0</v>
      </c>
      <c r="AU43" s="109">
        <v>0</v>
      </c>
      <c r="AV43" s="109">
        <v>32898.796548620099</v>
      </c>
      <c r="AW43" s="109">
        <v>472.29219980988501</v>
      </c>
      <c r="AX43" s="109">
        <v>180.640307875009</v>
      </c>
      <c r="AY43" s="109">
        <v>296.24999032385102</v>
      </c>
      <c r="AZ43" s="109">
        <v>0.41773583744826098</v>
      </c>
      <c r="BA43" s="109">
        <v>0</v>
      </c>
      <c r="BB43" s="109">
        <v>0</v>
      </c>
      <c r="BC43" s="109">
        <v>279.58459863882803</v>
      </c>
      <c r="BD43" s="109">
        <v>279.58459863882803</v>
      </c>
      <c r="BE43" s="109">
        <v>3.6394260712388402E-3</v>
      </c>
      <c r="BF43" s="109">
        <v>4.5492777485076101E-3</v>
      </c>
      <c r="BG43" s="109">
        <v>0</v>
      </c>
      <c r="BH43" s="109">
        <v>114.911479774401</v>
      </c>
      <c r="BI43" s="109">
        <v>17.302710031784699</v>
      </c>
      <c r="BJ43" s="109">
        <v>1346.2670099116201</v>
      </c>
      <c r="BK43" s="109">
        <v>95.6201401112871</v>
      </c>
      <c r="BL43" s="109">
        <v>0</v>
      </c>
      <c r="BM43" s="109">
        <v>0</v>
      </c>
      <c r="BN43" s="109">
        <v>3.8548581250097799E-3</v>
      </c>
      <c r="BO43" s="109">
        <v>7.8265297458181005E-3</v>
      </c>
      <c r="BP43" s="109">
        <v>0</v>
      </c>
      <c r="BQ43" s="109">
        <v>36.469924066202402</v>
      </c>
      <c r="BR43" s="109">
        <v>258.43692861136299</v>
      </c>
      <c r="BS43" s="109">
        <v>0</v>
      </c>
      <c r="BT43" s="109">
        <v>5.2284141433048303E-4</v>
      </c>
      <c r="BU43" s="109">
        <v>7.5238115757425398E-4</v>
      </c>
      <c r="BV43" s="109">
        <v>5525.8095398402702</v>
      </c>
      <c r="BW43" s="109">
        <v>475.81524897898402</v>
      </c>
      <c r="BX43" s="109">
        <v>52.868371688244402</v>
      </c>
      <c r="BY43" s="109">
        <v>528.68362066722796</v>
      </c>
      <c r="BZ43" s="109">
        <v>0.106422420506294</v>
      </c>
      <c r="CA43" s="109">
        <v>220.11690302425001</v>
      </c>
      <c r="CB43" s="109">
        <v>5.1152001122954296</v>
      </c>
      <c r="CC43" s="109">
        <v>0</v>
      </c>
      <c r="CD43" s="109">
        <v>1.3160871223296801E-2</v>
      </c>
      <c r="CE43" s="109">
        <v>0.17549565600252201</v>
      </c>
      <c r="CF43" s="109">
        <v>0.113818445937312</v>
      </c>
      <c r="CG43" s="109">
        <v>8.8182262746722504</v>
      </c>
      <c r="CH43" s="109">
        <v>0.48508922502025498</v>
      </c>
      <c r="CI43" s="109">
        <v>581.45829100534297</v>
      </c>
      <c r="CJ43" s="109">
        <v>0.44099044549898803</v>
      </c>
      <c r="CK43" s="109">
        <v>13.0753607977424</v>
      </c>
      <c r="CL43" s="109">
        <v>246.07254704608201</v>
      </c>
      <c r="CM43" s="109">
        <v>0.39689123629689599</v>
      </c>
      <c r="CN43" s="109">
        <v>0</v>
      </c>
      <c r="CO43" s="109">
        <v>9.0985645871569695E-4</v>
      </c>
      <c r="CP43" s="109">
        <v>42.645959576051197</v>
      </c>
      <c r="CQ43" s="109">
        <v>4415.1383340718603</v>
      </c>
      <c r="CR43" s="109">
        <v>4410.0280591738101</v>
      </c>
      <c r="CS43" s="109">
        <v>5.1102748980494503</v>
      </c>
      <c r="CT43" s="109">
        <v>0.49831912796177102</v>
      </c>
      <c r="CU43" s="109">
        <v>0</v>
      </c>
      <c r="CV43" s="109">
        <v>108.042610833512</v>
      </c>
      <c r="CW43" s="109">
        <v>4.1453078337935398</v>
      </c>
      <c r="CX43" s="109">
        <v>1630.3409122615501</v>
      </c>
      <c r="CY43" s="109">
        <v>6.6148513530316198</v>
      </c>
      <c r="CZ43" s="109">
        <v>8.3788162642680302</v>
      </c>
      <c r="DA43" s="109">
        <v>2329.3104374962099</v>
      </c>
      <c r="DB43" s="109">
        <v>71.599229291538904</v>
      </c>
      <c r="DC43" s="109">
        <v>1.49936670910564</v>
      </c>
      <c r="DD43" s="109">
        <v>18.080598967685699</v>
      </c>
      <c r="DE43" s="109">
        <v>0</v>
      </c>
      <c r="DF43" s="109">
        <v>107.11016204192001</v>
      </c>
      <c r="DG43" s="109">
        <v>26.976021712014301</v>
      </c>
      <c r="DH43" s="109">
        <v>0</v>
      </c>
      <c r="DI43" s="109">
        <v>0</v>
      </c>
      <c r="DJ43" s="109">
        <v>93.107357513006406</v>
      </c>
      <c r="DK43" s="109">
        <v>42.436455120543101</v>
      </c>
      <c r="DL43" s="109">
        <v>0</v>
      </c>
      <c r="DM43" s="109">
        <v>0</v>
      </c>
      <c r="DN43" s="109">
        <v>5028.2134037710002</v>
      </c>
      <c r="DO43" s="109">
        <v>13.683755787809201</v>
      </c>
      <c r="DP43" s="109">
        <v>32.9579749176864</v>
      </c>
      <c r="DS43" s="45">
        <f t="shared" si="29"/>
        <v>5.186791784996557E-3</v>
      </c>
      <c r="DT43" s="45">
        <f t="shared" si="30"/>
        <v>8.0953350540114988E-3</v>
      </c>
      <c r="DU43" s="45">
        <f t="shared" si="31"/>
        <v>5.6341807534235977E-3</v>
      </c>
      <c r="DV43" s="45">
        <f t="shared" si="32"/>
        <v>6.2016677681774584E-3</v>
      </c>
      <c r="DW43" s="45">
        <f t="shared" si="33"/>
        <v>6.2091523832519006E-3</v>
      </c>
      <c r="DX43" s="45">
        <f t="shared" si="34"/>
        <v>4.2587827009565558E-3</v>
      </c>
      <c r="DY43" s="45">
        <f t="shared" si="35"/>
        <v>4.2735692395644677E-3</v>
      </c>
      <c r="DZ43" s="45">
        <f t="shared" si="36"/>
        <v>9.3286347472349655E-3</v>
      </c>
      <c r="EA43" s="45">
        <f t="shared" si="37"/>
        <v>1.0662234074839691E-2</v>
      </c>
      <c r="EB43" s="45">
        <f t="shared" si="38"/>
        <v>3.1275489775924388E-3</v>
      </c>
      <c r="EC43" s="45">
        <f t="shared" si="39"/>
        <v>5.035785259611231E-3</v>
      </c>
      <c r="ED43" s="45">
        <f t="shared" si="40"/>
        <v>-2.2774198670911752E-4</v>
      </c>
      <c r="EE43" s="45">
        <f t="shared" si="41"/>
        <v>0</v>
      </c>
      <c r="EF43" s="45">
        <f t="shared" si="42"/>
        <v>7.408560457085784E-3</v>
      </c>
      <c r="EG43" s="45">
        <f t="shared" si="43"/>
        <v>5.3523348983009755E-3</v>
      </c>
      <c r="EH43" s="45">
        <f t="shared" si="44"/>
        <v>0</v>
      </c>
      <c r="EI43" s="45">
        <f t="shared" si="45"/>
        <v>-2.2578083913016384E-4</v>
      </c>
      <c r="EJ43" s="45">
        <f t="shared" si="46"/>
        <v>8.4518262837315235E-3</v>
      </c>
      <c r="EK43" s="45">
        <f t="shared" si="47"/>
        <v>-2.2714645343914388E-4</v>
      </c>
      <c r="EL43" s="45">
        <f t="shared" si="48"/>
        <v>2.696354101047581E-4</v>
      </c>
      <c r="EM43" s="45">
        <f t="shared" si="49"/>
        <v>5.3512780639229315E-4</v>
      </c>
      <c r="EN43" s="45">
        <f t="shared" si="50"/>
        <v>3.1952794513986942E-4</v>
      </c>
      <c r="EO43" s="45">
        <f t="shared" si="51"/>
        <v>0</v>
      </c>
      <c r="EP43" s="45">
        <f t="shared" si="52"/>
        <v>-2.2434032948653824E-4</v>
      </c>
      <c r="EQ43" s="45">
        <f t="shared" si="53"/>
        <v>-2.2688232058228628E-4</v>
      </c>
      <c r="ER43" s="45">
        <f t="shared" si="54"/>
        <v>-2.2303063078604846E-4</v>
      </c>
      <c r="ES43" s="45">
        <f t="shared" si="55"/>
        <v>6.4751282683065802E-4</v>
      </c>
      <c r="ET43" s="45">
        <f t="shared" si="56"/>
        <v>3.4344678027024558E-3</v>
      </c>
      <c r="EU43" s="45">
        <f t="shared" si="28"/>
        <v>7.1405057849528624E-3</v>
      </c>
    </row>
    <row r="44" spans="1:151" x14ac:dyDescent="0.25">
      <c r="A44" s="20" t="s">
        <v>43</v>
      </c>
      <c r="B44" s="109">
        <v>21152.878840000001</v>
      </c>
      <c r="C44" s="109">
        <v>160.83752920000001</v>
      </c>
      <c r="D44" s="109">
        <v>425.33388894000001</v>
      </c>
      <c r="E44" s="109">
        <v>3325.7045361999999</v>
      </c>
      <c r="F44" s="109">
        <v>3313.9247983999999</v>
      </c>
      <c r="G44" s="109">
        <v>62.658842266000001</v>
      </c>
      <c r="H44" s="109">
        <v>3621.710834</v>
      </c>
      <c r="I44" s="109">
        <v>353.90860873999998</v>
      </c>
      <c r="J44" s="109">
        <v>13.203947024</v>
      </c>
      <c r="K44" s="109">
        <v>103.88736424</v>
      </c>
      <c r="L44" s="109">
        <v>24.191404359</v>
      </c>
      <c r="M44" s="109">
        <v>1.2352242999999999E-3</v>
      </c>
      <c r="O44" s="109">
        <v>244.58729878</v>
      </c>
      <c r="P44" s="109">
        <v>1.0590910000000001E-3</v>
      </c>
      <c r="R44" s="109">
        <v>9.1126681000000005E-3</v>
      </c>
      <c r="S44" s="109">
        <v>51.369419919000002</v>
      </c>
      <c r="T44" s="109">
        <v>1.0021752E-3</v>
      </c>
      <c r="U44" s="109">
        <v>32.501741557999999</v>
      </c>
      <c r="V44" s="109">
        <v>16.065731849999999</v>
      </c>
      <c r="W44" s="109">
        <v>4.6271903973999997</v>
      </c>
      <c r="Y44" s="109">
        <v>1.50949017E-2</v>
      </c>
      <c r="Z44" s="109">
        <v>0.1582053376</v>
      </c>
      <c r="AA44" s="109">
        <v>0.1073351766</v>
      </c>
      <c r="AB44" s="109">
        <v>12.252205234</v>
      </c>
      <c r="AC44" s="109">
        <v>0.23641882589999999</v>
      </c>
      <c r="AD44" s="109">
        <v>4.7106955699000004</v>
      </c>
      <c r="AF44" s="109" t="s">
        <v>43</v>
      </c>
      <c r="AG44" s="109">
        <v>0</v>
      </c>
      <c r="AH44" s="109">
        <v>209.126060585034</v>
      </c>
      <c r="AI44" s="109">
        <v>13.205987553965199</v>
      </c>
      <c r="AJ44" s="109">
        <v>353.96371861328402</v>
      </c>
      <c r="AK44" s="109">
        <v>353.96371861328402</v>
      </c>
      <c r="AL44" s="109">
        <v>585.19321509211204</v>
      </c>
      <c r="AM44" s="109">
        <v>0</v>
      </c>
      <c r="AN44" s="109">
        <v>103.89911421135599</v>
      </c>
      <c r="AO44" s="109">
        <v>0.236438914557353</v>
      </c>
      <c r="AP44" s="109">
        <v>24.1951753516033</v>
      </c>
      <c r="AQ44" s="109">
        <v>2.9644191003826099E-4</v>
      </c>
      <c r="AR44" s="109">
        <v>9.3873323036554801E-4</v>
      </c>
      <c r="AS44" s="109">
        <v>1150.8453328125699</v>
      </c>
      <c r="AT44" s="109">
        <v>0</v>
      </c>
      <c r="AU44" s="109">
        <v>0</v>
      </c>
      <c r="AV44" s="109">
        <v>21156.503601272001</v>
      </c>
      <c r="AW44" s="109">
        <v>312.60216912563499</v>
      </c>
      <c r="AX44" s="109">
        <v>119.56268801477199</v>
      </c>
      <c r="AY44" s="109">
        <v>196.08281172484601</v>
      </c>
      <c r="AZ44" s="109">
        <v>4.7114451110357098</v>
      </c>
      <c r="BA44" s="109">
        <v>0</v>
      </c>
      <c r="BB44" s="109">
        <v>0</v>
      </c>
      <c r="BC44" s="109">
        <v>244.625041663373</v>
      </c>
      <c r="BD44" s="109">
        <v>244.625041663373</v>
      </c>
      <c r="BE44" s="109">
        <v>4.23681723908711E-4</v>
      </c>
      <c r="BF44" s="109">
        <v>5.29602062647815E-4</v>
      </c>
      <c r="BG44" s="109">
        <v>0</v>
      </c>
      <c r="BH44" s="109">
        <v>76.0579544749571</v>
      </c>
      <c r="BI44" s="109">
        <v>11.452367252575799</v>
      </c>
      <c r="BJ44" s="109">
        <v>891.07106340204803</v>
      </c>
      <c r="BK44" s="109">
        <v>63.289328605275003</v>
      </c>
      <c r="BL44" s="109">
        <v>0</v>
      </c>
      <c r="BM44" s="109">
        <v>0</v>
      </c>
      <c r="BN44" s="109">
        <v>3.0070591663242802E-3</v>
      </c>
      <c r="BO44" s="109">
        <v>6.1052353838289804E-3</v>
      </c>
      <c r="BP44" s="109">
        <v>0</v>
      </c>
      <c r="BQ44" s="109">
        <v>51.376589549172401</v>
      </c>
      <c r="BR44" s="109">
        <v>160.88486193241701</v>
      </c>
      <c r="BS44" s="109">
        <v>0</v>
      </c>
      <c r="BT44" s="109">
        <v>4.10874163329387E-4</v>
      </c>
      <c r="BU44" s="109">
        <v>5.9125881444048304E-4</v>
      </c>
      <c r="BV44" s="109">
        <v>3951.3965068644202</v>
      </c>
      <c r="BW44" s="109">
        <v>382.85485786660098</v>
      </c>
      <c r="BX44" s="109">
        <v>42.539427757100803</v>
      </c>
      <c r="BY44" s="109">
        <v>425.39428562370102</v>
      </c>
      <c r="BZ44" s="109">
        <v>7.04391695564342E-2</v>
      </c>
      <c r="CA44" s="109">
        <v>145.691643820173</v>
      </c>
      <c r="CB44" s="109">
        <v>4.6278622350290703</v>
      </c>
      <c r="CC44" s="109">
        <v>0</v>
      </c>
      <c r="CD44" s="109">
        <v>1.50943857083245E-2</v>
      </c>
      <c r="CE44" s="109">
        <v>0.158199013084036</v>
      </c>
      <c r="CF44" s="109">
        <v>0.107330855900432</v>
      </c>
      <c r="CG44" s="109">
        <v>12.254068346156201</v>
      </c>
      <c r="CH44" s="109">
        <v>0.36459535747452798</v>
      </c>
      <c r="CI44" s="109">
        <v>384.85726139480101</v>
      </c>
      <c r="CJ44" s="109">
        <v>0.33145041985329299</v>
      </c>
      <c r="CK44" s="109">
        <v>9.8275008335576395</v>
      </c>
      <c r="CL44" s="109">
        <v>184.949277643512</v>
      </c>
      <c r="CM44" s="109">
        <v>0.298305359287168</v>
      </c>
      <c r="CN44" s="109">
        <v>0</v>
      </c>
      <c r="CO44" s="109">
        <v>1.05920337506363E-4</v>
      </c>
      <c r="CP44" s="109">
        <v>32.052901467745798</v>
      </c>
      <c r="CQ44" s="109">
        <v>3326.3773131959802</v>
      </c>
      <c r="CR44" s="109">
        <v>3314.5979371952199</v>
      </c>
      <c r="CS44" s="109">
        <v>11.779376000766799</v>
      </c>
      <c r="CT44" s="109">
        <v>0.37453898516130602</v>
      </c>
      <c r="CU44" s="109">
        <v>0</v>
      </c>
      <c r="CV44" s="109">
        <v>81.205323844959906</v>
      </c>
      <c r="CW44" s="109">
        <v>3.11563318293766</v>
      </c>
      <c r="CX44" s="109">
        <v>1225.3720008125099</v>
      </c>
      <c r="CY44" s="109">
        <v>4.9717571469659401</v>
      </c>
      <c r="CZ44" s="109">
        <v>6.2975575900384104</v>
      </c>
      <c r="DA44" s="109">
        <v>1750.72069778689</v>
      </c>
      <c r="DB44" s="109">
        <v>47.390297633620001</v>
      </c>
      <c r="DC44" s="109">
        <v>1.1269308741450701</v>
      </c>
      <c r="DD44" s="109">
        <v>13.5894658901778</v>
      </c>
      <c r="DE44" s="109">
        <v>0</v>
      </c>
      <c r="DF44" s="109">
        <v>62.668467599815997</v>
      </c>
      <c r="DG44" s="109">
        <v>17.854962448397501</v>
      </c>
      <c r="DH44" s="109">
        <v>0</v>
      </c>
      <c r="DI44" s="109">
        <v>0</v>
      </c>
      <c r="DJ44" s="109">
        <v>61.626175319588</v>
      </c>
      <c r="DK44" s="109">
        <v>32.506907706725698</v>
      </c>
      <c r="DL44" s="109">
        <v>0</v>
      </c>
      <c r="DM44" s="109">
        <v>0</v>
      </c>
      <c r="DN44" s="109">
        <v>3622.1356687286502</v>
      </c>
      <c r="DO44" s="109">
        <v>16.068290911329498</v>
      </c>
      <c r="DP44" s="109">
        <v>21.8143223672927</v>
      </c>
      <c r="DS44" s="45">
        <f t="shared" si="29"/>
        <v>1.7136018692384694E-4</v>
      </c>
      <c r="DT44" s="45">
        <f t="shared" si="30"/>
        <v>2.9428910436783993E-4</v>
      </c>
      <c r="DU44" s="45">
        <f t="shared" si="31"/>
        <v>1.4199828716101836E-4</v>
      </c>
      <c r="DV44" s="45">
        <f t="shared" si="32"/>
        <v>2.022960815241219E-4</v>
      </c>
      <c r="DW44" s="45">
        <f t="shared" si="33"/>
        <v>2.0312434233419626E-4</v>
      </c>
      <c r="DX44" s="45">
        <f t="shared" si="34"/>
        <v>1.5361493235280772E-4</v>
      </c>
      <c r="DY44" s="45">
        <f t="shared" si="35"/>
        <v>1.1730222210507914E-4</v>
      </c>
      <c r="DZ44" s="45">
        <f t="shared" si="36"/>
        <v>1.5571780940916685E-4</v>
      </c>
      <c r="EA44" s="45">
        <f t="shared" si="37"/>
        <v>1.5453939352307467E-4</v>
      </c>
      <c r="EB44" s="45">
        <f t="shared" si="38"/>
        <v>1.1310298843324025E-4</v>
      </c>
      <c r="EC44" s="45">
        <f t="shared" si="39"/>
        <v>1.5588150846221287E-4</v>
      </c>
      <c r="ED44" s="45">
        <f t="shared" si="40"/>
        <v>-3.9798112934530347E-5</v>
      </c>
      <c r="EE44" s="45">
        <f t="shared" si="41"/>
        <v>0</v>
      </c>
      <c r="EF44" s="45">
        <f t="shared" si="42"/>
        <v>1.5431252383611347E-4</v>
      </c>
      <c r="EG44" s="45">
        <f t="shared" si="43"/>
        <v>1.0681241072656121E-4</v>
      </c>
      <c r="EH44" s="45">
        <f t="shared" si="44"/>
        <v>0</v>
      </c>
      <c r="EI44" s="45">
        <f t="shared" si="45"/>
        <v>-4.0992368276942704E-5</v>
      </c>
      <c r="EJ44" s="45">
        <f t="shared" si="46"/>
        <v>1.3957000456115879E-4</v>
      </c>
      <c r="EK44" s="45">
        <f t="shared" si="47"/>
        <v>-4.2130587675613283E-5</v>
      </c>
      <c r="EL44" s="45">
        <f t="shared" si="48"/>
        <v>1.5894990477603241E-4</v>
      </c>
      <c r="EM44" s="45">
        <f t="shared" si="49"/>
        <v>1.5928694399934586E-4</v>
      </c>
      <c r="EN44" s="45">
        <f t="shared" si="50"/>
        <v>1.4519342654413796E-4</v>
      </c>
      <c r="EO44" s="45">
        <f t="shared" si="51"/>
        <v>0</v>
      </c>
      <c r="EP44" s="45">
        <f t="shared" si="52"/>
        <v>-3.4183175601596735E-5</v>
      </c>
      <c r="EQ44" s="45">
        <f t="shared" si="53"/>
        <v>-3.9976628222155176E-5</v>
      </c>
      <c r="ER44" s="45">
        <f t="shared" si="54"/>
        <v>-4.0254273620889073E-5</v>
      </c>
      <c r="ES44" s="45">
        <f t="shared" si="55"/>
        <v>1.5206341394207021E-4</v>
      </c>
      <c r="ET44" s="45">
        <f t="shared" si="56"/>
        <v>8.4970633267182638E-5</v>
      </c>
      <c r="EU44" s="45">
        <f t="shared" si="28"/>
        <v>1.5911474740563109E-4</v>
      </c>
    </row>
    <row r="45" spans="1:151" x14ac:dyDescent="0.25">
      <c r="A45" s="20" t="s">
        <v>44</v>
      </c>
      <c r="B45" s="109">
        <v>3828.5951083</v>
      </c>
      <c r="C45" s="109">
        <v>26.832503296999999</v>
      </c>
      <c r="D45" s="109">
        <v>106.56383787999999</v>
      </c>
      <c r="E45" s="109">
        <v>597.38046938000002</v>
      </c>
      <c r="F45" s="109">
        <v>590.58691699999997</v>
      </c>
      <c r="G45" s="109">
        <v>7.5340439440999996</v>
      </c>
      <c r="H45" s="109">
        <v>708.20297700000003</v>
      </c>
      <c r="I45" s="109">
        <v>14.824262600999999</v>
      </c>
      <c r="J45" s="109">
        <v>1.6000333918</v>
      </c>
      <c r="K45" s="109">
        <v>26.672913446999999</v>
      </c>
      <c r="L45" s="109">
        <v>3.6565307872999999</v>
      </c>
      <c r="M45" s="109">
        <v>1.3610609999999999E-4</v>
      </c>
      <c r="O45" s="109">
        <v>30.346230844000001</v>
      </c>
      <c r="P45" s="109">
        <v>8.9356509999999995E-4</v>
      </c>
      <c r="R45" s="109">
        <v>1.006856E-3</v>
      </c>
      <c r="S45" s="109">
        <v>4.7085341990999998</v>
      </c>
      <c r="T45" s="109">
        <v>1.099156E-4</v>
      </c>
      <c r="U45" s="109">
        <v>3.5355734330000002</v>
      </c>
      <c r="V45" s="109">
        <v>1.0711139805000001</v>
      </c>
      <c r="W45" s="109">
        <v>0.59234794859999995</v>
      </c>
      <c r="Y45" s="109">
        <v>5.2776925999999998E-3</v>
      </c>
      <c r="Z45" s="109">
        <v>3.5843131200000003E-2</v>
      </c>
      <c r="AA45" s="109">
        <v>2.6944330799999999E-2</v>
      </c>
      <c r="AB45" s="109">
        <v>0.83111464459999995</v>
      </c>
      <c r="AC45" s="109">
        <v>3.6712517E-2</v>
      </c>
      <c r="AF45" s="109" t="s">
        <v>44</v>
      </c>
      <c r="AG45" s="109">
        <v>0</v>
      </c>
      <c r="AH45" s="109">
        <v>46.236459814476</v>
      </c>
      <c r="AI45" s="109">
        <v>1.6218388223633999</v>
      </c>
      <c r="AJ45" s="109">
        <v>15.0136153958381</v>
      </c>
      <c r="AK45" s="109">
        <v>15.0136153958381</v>
      </c>
      <c r="AL45" s="109">
        <v>129.382544164123</v>
      </c>
      <c r="AM45" s="109">
        <v>0</v>
      </c>
      <c r="AN45" s="109">
        <v>26.787633951698201</v>
      </c>
      <c r="AO45" s="109">
        <v>3.6880490598402399E-2</v>
      </c>
      <c r="AP45" s="109">
        <v>3.68372933059173</v>
      </c>
      <c r="AQ45" s="109">
        <v>3.2652820138891097E-5</v>
      </c>
      <c r="AR45" s="109">
        <v>1.0340054861004E-4</v>
      </c>
      <c r="AS45" s="109">
        <v>254.44453620751199</v>
      </c>
      <c r="AT45" s="109">
        <v>0</v>
      </c>
      <c r="AU45" s="109">
        <v>0</v>
      </c>
      <c r="AV45" s="109">
        <v>3854.27367754846</v>
      </c>
      <c r="AW45" s="109">
        <v>69.114336312738203</v>
      </c>
      <c r="AX45" s="109">
        <v>26.4345563087602</v>
      </c>
      <c r="AY45" s="109">
        <v>43.352671317160002</v>
      </c>
      <c r="AZ45" s="109">
        <v>0</v>
      </c>
      <c r="BA45" s="109">
        <v>0</v>
      </c>
      <c r="BB45" s="109">
        <v>0</v>
      </c>
      <c r="BC45" s="109">
        <v>30.660794334863599</v>
      </c>
      <c r="BD45" s="109">
        <v>30.660794334863599</v>
      </c>
      <c r="BE45" s="109">
        <v>3.6039401916983802E-4</v>
      </c>
      <c r="BF45" s="109">
        <v>4.5049317514985003E-4</v>
      </c>
      <c r="BG45" s="109">
        <v>0</v>
      </c>
      <c r="BH45" s="109">
        <v>16.815926747257699</v>
      </c>
      <c r="BI45" s="109">
        <v>2.5320445122733899</v>
      </c>
      <c r="BJ45" s="109">
        <v>197.01028588613701</v>
      </c>
      <c r="BK45" s="109">
        <v>13.9928522873843</v>
      </c>
      <c r="BL45" s="109">
        <v>0</v>
      </c>
      <c r="BM45" s="109">
        <v>0</v>
      </c>
      <c r="BN45" s="109">
        <v>3.3213298943324601E-4</v>
      </c>
      <c r="BO45" s="109">
        <v>6.7433010809151296E-4</v>
      </c>
      <c r="BP45" s="109">
        <v>0</v>
      </c>
      <c r="BQ45" s="109">
        <v>4.7550247481406096</v>
      </c>
      <c r="BR45" s="109">
        <v>27.1502944930747</v>
      </c>
      <c r="BS45" s="109">
        <v>0</v>
      </c>
      <c r="BT45" s="109">
        <v>4.5047905468895498E-5</v>
      </c>
      <c r="BU45" s="109">
        <v>6.4825046818565101E-5</v>
      </c>
      <c r="BV45" s="109">
        <v>784.180085851287</v>
      </c>
      <c r="BW45" s="109">
        <v>96.2966145601834</v>
      </c>
      <c r="BX45" s="109">
        <v>10.6996232735858</v>
      </c>
      <c r="BY45" s="109">
        <v>106.996237833769</v>
      </c>
      <c r="BZ45" s="109">
        <v>1.5573662431066899E-2</v>
      </c>
      <c r="CA45" s="109">
        <v>32.211504098133702</v>
      </c>
      <c r="CB45" s="109">
        <v>0.59211754219016199</v>
      </c>
      <c r="CC45" s="109">
        <v>0</v>
      </c>
      <c r="CD45" s="109">
        <v>5.2756662813291597E-3</v>
      </c>
      <c r="CE45" s="109">
        <v>3.5829368861492197E-2</v>
      </c>
      <c r="CF45" s="109">
        <v>2.69337610855932E-2</v>
      </c>
      <c r="CG45" s="109">
        <v>0.83079143381143705</v>
      </c>
      <c r="CH45" s="109">
        <v>6.5412636905372107E-2</v>
      </c>
      <c r="CI45" s="109">
        <v>85.089493596263097</v>
      </c>
      <c r="CJ45" s="109">
        <v>5.9466097974503501E-2</v>
      </c>
      <c r="CK45" s="109">
        <v>1.76316687786945</v>
      </c>
      <c r="CL45" s="109">
        <v>33.182055734276901</v>
      </c>
      <c r="CM45" s="109">
        <v>5.3519394619619999E-2</v>
      </c>
      <c r="CN45" s="109">
        <v>0</v>
      </c>
      <c r="CO45" s="109">
        <v>9.0098421478529693E-5</v>
      </c>
      <c r="CP45" s="109">
        <v>5.7506653249337196</v>
      </c>
      <c r="CQ45" s="109">
        <v>601.46825762308697</v>
      </c>
      <c r="CR45" s="109">
        <v>594.677341356483</v>
      </c>
      <c r="CS45" s="109">
        <v>6.7909162666049401</v>
      </c>
      <c r="CT45" s="109">
        <v>6.7196646980494504E-2</v>
      </c>
      <c r="CU45" s="109">
        <v>0</v>
      </c>
      <c r="CV45" s="109">
        <v>14.569174615321</v>
      </c>
      <c r="CW45" s="109">
        <v>0.55898109596168299</v>
      </c>
      <c r="CX45" s="109">
        <v>219.845959229925</v>
      </c>
      <c r="CY45" s="109">
        <v>0.89199063106202003</v>
      </c>
      <c r="CZ45" s="109">
        <v>1.12985525005373</v>
      </c>
      <c r="DA45" s="109">
        <v>314.09960473111801</v>
      </c>
      <c r="DB45" s="109">
        <v>10.477698086766299</v>
      </c>
      <c r="DC45" s="109">
        <v>0.20218453157845401</v>
      </c>
      <c r="DD45" s="109">
        <v>2.4381085579016402</v>
      </c>
      <c r="DE45" s="109">
        <v>0</v>
      </c>
      <c r="DF45" s="109">
        <v>7.6040627472456004</v>
      </c>
      <c r="DG45" s="109">
        <v>3.9476212027166602</v>
      </c>
      <c r="DH45" s="109">
        <v>0</v>
      </c>
      <c r="DI45" s="109">
        <v>0</v>
      </c>
      <c r="DJ45" s="109">
        <v>13.6251475432177</v>
      </c>
      <c r="DK45" s="109">
        <v>3.5341992788900201</v>
      </c>
      <c r="DL45" s="109">
        <v>0</v>
      </c>
      <c r="DM45" s="109">
        <v>0</v>
      </c>
      <c r="DN45" s="109">
        <v>711.37349944168</v>
      </c>
      <c r="DO45" s="109">
        <v>1.0706975560398</v>
      </c>
      <c r="DP45" s="109">
        <v>4.8230055316695299</v>
      </c>
      <c r="DS45" s="45">
        <f t="shared" si="29"/>
        <v>6.7070474996929067E-3</v>
      </c>
      <c r="DT45" s="45">
        <f t="shared" si="30"/>
        <v>1.1843516520138903E-2</v>
      </c>
      <c r="DU45" s="45">
        <f t="shared" si="31"/>
        <v>4.0576612326587418E-3</v>
      </c>
      <c r="DV45" s="45">
        <f t="shared" si="32"/>
        <v>6.8428555210877885E-3</v>
      </c>
      <c r="DW45" s="45">
        <f t="shared" si="33"/>
        <v>6.926032796766182E-3</v>
      </c>
      <c r="DX45" s="45">
        <f t="shared" si="34"/>
        <v>9.2936547311266212E-3</v>
      </c>
      <c r="DY45" s="45">
        <f t="shared" si="35"/>
        <v>4.476855569162573E-3</v>
      </c>
      <c r="DZ45" s="45">
        <f t="shared" si="36"/>
        <v>1.2773167875839401E-2</v>
      </c>
      <c r="EA45" s="45">
        <f t="shared" si="37"/>
        <v>1.3628109685179319E-2</v>
      </c>
      <c r="EB45" s="45">
        <f t="shared" si="38"/>
        <v>4.3010113959300027E-3</v>
      </c>
      <c r="EC45" s="45">
        <f t="shared" si="39"/>
        <v>7.4383465841986358E-3</v>
      </c>
      <c r="ED45" s="45">
        <f t="shared" si="40"/>
        <v>-3.874275368179592E-4</v>
      </c>
      <c r="EE45" s="45">
        <f t="shared" si="41"/>
        <v>0</v>
      </c>
      <c r="EF45" s="45">
        <f t="shared" si="42"/>
        <v>1.0365817504014449E-2</v>
      </c>
      <c r="EG45" s="45">
        <f t="shared" si="43"/>
        <v>8.3043930411089064E-3</v>
      </c>
      <c r="EH45" s="45">
        <f t="shared" si="44"/>
        <v>0</v>
      </c>
      <c r="EI45" s="45">
        <f t="shared" si="45"/>
        <v>-3.902270783914544E-4</v>
      </c>
      <c r="EJ45" s="45">
        <f t="shared" si="46"/>
        <v>9.8736776828542722E-3</v>
      </c>
      <c r="EK45" s="45">
        <f t="shared" si="47"/>
        <v>-3.8800418265835747E-4</v>
      </c>
      <c r="EL45" s="45">
        <f t="shared" si="48"/>
        <v>-3.8866513057094149E-4</v>
      </c>
      <c r="EM45" s="45">
        <f t="shared" si="49"/>
        <v>-3.8877698151758094E-4</v>
      </c>
      <c r="EN45" s="45">
        <f t="shared" si="50"/>
        <v>-3.8897139828460224E-4</v>
      </c>
      <c r="EO45" s="45">
        <f t="shared" si="51"/>
        <v>0</v>
      </c>
      <c r="EP45" s="45">
        <f t="shared" si="52"/>
        <v>-3.8394026034031884E-4</v>
      </c>
      <c r="EQ45" s="45">
        <f t="shared" si="53"/>
        <v>-3.8396027487145473E-4</v>
      </c>
      <c r="ER45" s="45">
        <f t="shared" si="54"/>
        <v>-3.9227971498923057E-4</v>
      </c>
      <c r="ES45" s="45">
        <f t="shared" si="55"/>
        <v>-3.8888833287067779E-4</v>
      </c>
      <c r="ET45" s="45">
        <f t="shared" si="56"/>
        <v>4.5753767959412564E-3</v>
      </c>
      <c r="EU45" s="45">
        <f t="shared" si="28"/>
        <v>0</v>
      </c>
    </row>
    <row r="46" spans="1:151" x14ac:dyDescent="0.25">
      <c r="A46" s="20" t="s">
        <v>45</v>
      </c>
      <c r="B46" s="109">
        <v>37722.564559999999</v>
      </c>
      <c r="C46" s="109">
        <v>255.12222704999999</v>
      </c>
      <c r="D46" s="109">
        <v>760.29383814000005</v>
      </c>
      <c r="E46" s="109">
        <v>4804.5443271000004</v>
      </c>
      <c r="F46" s="109">
        <v>4802.3444693000001</v>
      </c>
      <c r="G46" s="109">
        <v>172.36131924</v>
      </c>
      <c r="H46" s="109">
        <v>5289.4869047000002</v>
      </c>
      <c r="I46" s="109">
        <v>124.13894147000001</v>
      </c>
      <c r="J46" s="109">
        <v>9.8598239187000001</v>
      </c>
      <c r="K46" s="109">
        <v>310.24492350000003</v>
      </c>
      <c r="L46" s="109">
        <v>33.053327752999998</v>
      </c>
      <c r="M46" s="109">
        <v>1.9233029000000001E-3</v>
      </c>
      <c r="O46" s="109">
        <v>294.25205625000001</v>
      </c>
      <c r="P46" s="109">
        <v>1.32322046E-2</v>
      </c>
      <c r="R46" s="109">
        <v>1.39492296E-2</v>
      </c>
      <c r="S46" s="109">
        <v>57.740091804999999</v>
      </c>
      <c r="T46" s="109">
        <v>1.6978608999999999E-3</v>
      </c>
      <c r="U46" s="109">
        <v>43.773342438</v>
      </c>
      <c r="V46" s="109">
        <v>13.991486789</v>
      </c>
      <c r="W46" s="109">
        <v>6.3281136020000002</v>
      </c>
      <c r="Y46" s="109">
        <v>1.48967557E-2</v>
      </c>
      <c r="Z46" s="109">
        <v>0.22474621610000001</v>
      </c>
      <c r="AA46" s="109">
        <v>0.1477910097</v>
      </c>
      <c r="AB46" s="109">
        <v>8.0626881718999996</v>
      </c>
      <c r="AC46" s="109">
        <v>0.84513090619999998</v>
      </c>
      <c r="AF46" s="109" t="s">
        <v>45</v>
      </c>
      <c r="AG46" s="109">
        <v>0</v>
      </c>
      <c r="AH46" s="109">
        <v>328.26816651951998</v>
      </c>
      <c r="AI46" s="109">
        <v>9.8604469463588291</v>
      </c>
      <c r="AJ46" s="109">
        <v>124.130425614267</v>
      </c>
      <c r="AK46" s="109">
        <v>124.130425614267</v>
      </c>
      <c r="AL46" s="109">
        <v>918.58638932059</v>
      </c>
      <c r="AM46" s="109">
        <v>0</v>
      </c>
      <c r="AN46" s="109">
        <v>310.16178358729502</v>
      </c>
      <c r="AO46" s="109">
        <v>0.84481718641301395</v>
      </c>
      <c r="AP46" s="109">
        <v>33.044434405794199</v>
      </c>
      <c r="AQ46" s="109">
        <v>4.6138450582846902E-4</v>
      </c>
      <c r="AR46" s="109">
        <v>1.4610428572672601E-3</v>
      </c>
      <c r="AS46" s="109">
        <v>1806.49855146751</v>
      </c>
      <c r="AT46" s="109">
        <v>0</v>
      </c>
      <c r="AU46" s="109">
        <v>0</v>
      </c>
      <c r="AV46" s="109">
        <v>37715.187555085198</v>
      </c>
      <c r="AW46" s="109">
        <v>490.696120831369</v>
      </c>
      <c r="AX46" s="109">
        <v>187.679280702738</v>
      </c>
      <c r="AY46" s="109">
        <v>307.793971123044</v>
      </c>
      <c r="AZ46" s="109">
        <v>0</v>
      </c>
      <c r="BA46" s="109">
        <v>0</v>
      </c>
      <c r="BB46" s="109">
        <v>0</v>
      </c>
      <c r="BC46" s="109">
        <v>294.19321725768202</v>
      </c>
      <c r="BD46" s="109">
        <v>294.19321725768202</v>
      </c>
      <c r="BE46" s="109">
        <v>5.2913009836255903E-3</v>
      </c>
      <c r="BF46" s="109">
        <v>6.6141470484958496E-3</v>
      </c>
      <c r="BG46" s="109">
        <v>0</v>
      </c>
      <c r="BH46" s="109">
        <v>119.389208455003</v>
      </c>
      <c r="BI46" s="109">
        <v>17.976951586386601</v>
      </c>
      <c r="BJ46" s="109">
        <v>1398.7278529709799</v>
      </c>
      <c r="BK46" s="109">
        <v>99.346145304373394</v>
      </c>
      <c r="BL46" s="109">
        <v>0</v>
      </c>
      <c r="BM46" s="109">
        <v>0</v>
      </c>
      <c r="BN46" s="109">
        <v>4.6011478687368003E-3</v>
      </c>
      <c r="BO46" s="109">
        <v>9.3417217143140496E-3</v>
      </c>
      <c r="BP46" s="109">
        <v>0</v>
      </c>
      <c r="BQ46" s="109">
        <v>57.725566298360498</v>
      </c>
      <c r="BR46" s="109">
        <v>255.09338373022001</v>
      </c>
      <c r="BS46" s="109">
        <v>0</v>
      </c>
      <c r="BT46" s="109">
        <v>6.9580610142363402E-4</v>
      </c>
      <c r="BU46" s="109">
        <v>1.0012828335896199E-3</v>
      </c>
      <c r="BV46" s="109">
        <v>5805.5233105706102</v>
      </c>
      <c r="BW46" s="109">
        <v>684.06213332473499</v>
      </c>
      <c r="BX46" s="109">
        <v>76.006879293859498</v>
      </c>
      <c r="BY46" s="109">
        <v>760.06901261859502</v>
      </c>
      <c r="BZ46" s="109">
        <v>0.110569436212492</v>
      </c>
      <c r="CA46" s="109">
        <v>228.69421754782101</v>
      </c>
      <c r="CB46" s="109">
        <v>6.3252128789205599</v>
      </c>
      <c r="CC46" s="109">
        <v>0</v>
      </c>
      <c r="CD46" s="109">
        <v>1.4890037998983601E-2</v>
      </c>
      <c r="CE46" s="109">
        <v>0.22464305797463499</v>
      </c>
      <c r="CF46" s="109">
        <v>0.14772368874981601</v>
      </c>
      <c r="CG46" s="109">
        <v>8.0589968655127695</v>
      </c>
      <c r="CH46" s="109">
        <v>0.52819689060114505</v>
      </c>
      <c r="CI46" s="109">
        <v>604.11589900530703</v>
      </c>
      <c r="CJ46" s="109">
        <v>0.48017944002601398</v>
      </c>
      <c r="CK46" s="109">
        <v>14.2373161461003</v>
      </c>
      <c r="CL46" s="109">
        <v>267.94013027111299</v>
      </c>
      <c r="CM46" s="109">
        <v>0.432161653356261</v>
      </c>
      <c r="CN46" s="109">
        <v>0</v>
      </c>
      <c r="CO46" s="109">
        <v>1.3228295838224799E-3</v>
      </c>
      <c r="CP46" s="109">
        <v>46.435744799572198</v>
      </c>
      <c r="CQ46" s="109">
        <v>4804.1299801743799</v>
      </c>
      <c r="CR46" s="109">
        <v>4801.9311267307103</v>
      </c>
      <c r="CS46" s="109">
        <v>2.1988534436746598</v>
      </c>
      <c r="CT46" s="109">
        <v>0.54260264422361404</v>
      </c>
      <c r="CU46" s="109">
        <v>0</v>
      </c>
      <c r="CV46" s="109">
        <v>117.643942150718</v>
      </c>
      <c r="CW46" s="109">
        <v>4.5136852272689696</v>
      </c>
      <c r="CX46" s="109">
        <v>1775.2236401615901</v>
      </c>
      <c r="CY46" s="109">
        <v>7.2026922431477596</v>
      </c>
      <c r="CZ46" s="109">
        <v>9.1234064487397806</v>
      </c>
      <c r="DA46" s="109">
        <v>2536.3074634170498</v>
      </c>
      <c r="DB46" s="109">
        <v>74.389257330693894</v>
      </c>
      <c r="DC46" s="109">
        <v>1.6326106005941401</v>
      </c>
      <c r="DD46" s="109">
        <v>19.6873546365956</v>
      </c>
      <c r="DE46" s="109">
        <v>0</v>
      </c>
      <c r="DF46" s="109">
        <v>172.321716606866</v>
      </c>
      <c r="DG46" s="109">
        <v>28.027201449386201</v>
      </c>
      <c r="DH46" s="109">
        <v>0</v>
      </c>
      <c r="DI46" s="109">
        <v>0</v>
      </c>
      <c r="DJ46" s="109">
        <v>96.735466352984403</v>
      </c>
      <c r="DK46" s="109">
        <v>43.753378152591203</v>
      </c>
      <c r="DL46" s="109">
        <v>0</v>
      </c>
      <c r="DM46" s="109">
        <v>0</v>
      </c>
      <c r="DN46" s="109">
        <v>5288.5776787534996</v>
      </c>
      <c r="DO46" s="109">
        <v>13.9851075710505</v>
      </c>
      <c r="DP46" s="109">
        <v>34.242261137385903</v>
      </c>
      <c r="DS46" s="45">
        <f t="shared" si="29"/>
        <v>-1.95559474835468E-4</v>
      </c>
      <c r="DT46" s="45">
        <f t="shared" si="30"/>
        <v>-1.1305686734354041E-4</v>
      </c>
      <c r="DU46" s="45">
        <f t="shared" si="31"/>
        <v>-2.9570872487279579E-4</v>
      </c>
      <c r="DV46" s="45">
        <f t="shared" si="32"/>
        <v>-8.6240629165059354E-5</v>
      </c>
      <c r="DW46" s="45">
        <f t="shared" si="33"/>
        <v>-8.6070995517342045E-5</v>
      </c>
      <c r="DX46" s="45">
        <f t="shared" si="34"/>
        <v>-2.2976520085026572E-4</v>
      </c>
      <c r="DY46" s="45">
        <f t="shared" si="35"/>
        <v>-1.7189303289373079E-4</v>
      </c>
      <c r="DZ46" s="45">
        <f t="shared" si="36"/>
        <v>-6.8599390587416358E-5</v>
      </c>
      <c r="EA46" s="45">
        <f t="shared" si="37"/>
        <v>6.3188517763224946E-5</v>
      </c>
      <c r="EB46" s="45">
        <f t="shared" si="38"/>
        <v>-2.6798154105818153E-4</v>
      </c>
      <c r="EC46" s="45">
        <f t="shared" si="39"/>
        <v>-2.6906057000544031E-4</v>
      </c>
      <c r="ED46" s="45">
        <f t="shared" si="40"/>
        <v>-4.552256975596772E-4</v>
      </c>
      <c r="EE46" s="45">
        <f t="shared" si="41"/>
        <v>0</v>
      </c>
      <c r="EF46" s="45">
        <f t="shared" si="42"/>
        <v>-1.9996119336544995E-4</v>
      </c>
      <c r="EG46" s="45">
        <f t="shared" si="43"/>
        <v>-2.9677473820809841E-4</v>
      </c>
      <c r="EH46" s="45">
        <f t="shared" si="44"/>
        <v>0</v>
      </c>
      <c r="EI46" s="45">
        <f t="shared" si="45"/>
        <v>-4.559403731621906E-4</v>
      </c>
      <c r="EJ46" s="45">
        <f t="shared" si="46"/>
        <v>-2.5156708597825751E-4</v>
      </c>
      <c r="EK46" s="45">
        <f t="shared" si="47"/>
        <v>-4.546691585547423E-4</v>
      </c>
      <c r="EL46" s="45">
        <f t="shared" si="48"/>
        <v>-4.5608318435070541E-4</v>
      </c>
      <c r="EM46" s="45">
        <f t="shared" si="49"/>
        <v>-4.5593567329202942E-4</v>
      </c>
      <c r="EN46" s="45">
        <f t="shared" si="50"/>
        <v>-4.5838669497391015E-4</v>
      </c>
      <c r="EO46" s="45">
        <f t="shared" si="51"/>
        <v>0</v>
      </c>
      <c r="EP46" s="45">
        <f t="shared" si="52"/>
        <v>-4.5095060640615038E-4</v>
      </c>
      <c r="EQ46" s="45">
        <f t="shared" si="53"/>
        <v>-4.5899827438748144E-4</v>
      </c>
      <c r="ER46" s="45">
        <f t="shared" si="54"/>
        <v>-4.5551451553549159E-4</v>
      </c>
      <c r="ES46" s="45">
        <f t="shared" si="55"/>
        <v>-4.5782576586491915E-4</v>
      </c>
      <c r="ET46" s="45">
        <f t="shared" si="56"/>
        <v>-3.7120851300612628E-4</v>
      </c>
      <c r="EU46" s="45">
        <f t="shared" si="28"/>
        <v>0</v>
      </c>
    </row>
    <row r="47" spans="1:151" x14ac:dyDescent="0.25">
      <c r="A47" s="20" t="s">
        <v>46</v>
      </c>
      <c r="B47" s="109">
        <v>64787.900672999996</v>
      </c>
      <c r="C47" s="109">
        <v>500.75331073000001</v>
      </c>
      <c r="D47" s="109">
        <v>1033.1246374</v>
      </c>
      <c r="E47" s="109">
        <v>8551.3769670000001</v>
      </c>
      <c r="F47" s="109">
        <v>8546.9468359999992</v>
      </c>
      <c r="G47" s="109">
        <v>221.05727361999999</v>
      </c>
      <c r="H47" s="109">
        <v>9860.5353718999995</v>
      </c>
      <c r="I47" s="109">
        <v>254.80954381000001</v>
      </c>
      <c r="J47" s="109">
        <v>25.303768915999999</v>
      </c>
      <c r="K47" s="109">
        <v>491.87334880999998</v>
      </c>
      <c r="L47" s="109">
        <v>70.109875492</v>
      </c>
      <c r="M47" s="109">
        <v>3.2929335999999998E-3</v>
      </c>
      <c r="O47" s="109">
        <v>543.23649092000005</v>
      </c>
      <c r="P47" s="109">
        <v>1.8483723000000001E-2</v>
      </c>
      <c r="R47" s="109">
        <v>2.4359736699999999E-2</v>
      </c>
      <c r="S47" s="109">
        <v>73.942286140999997</v>
      </c>
      <c r="T47" s="109">
        <v>2.6592841000000001E-3</v>
      </c>
      <c r="U47" s="109">
        <v>85.539182155000006</v>
      </c>
      <c r="V47" s="109">
        <v>25.914385641999999</v>
      </c>
      <c r="W47" s="109">
        <v>10.194537579</v>
      </c>
      <c r="Y47" s="109">
        <v>2.3384202900000001E-2</v>
      </c>
      <c r="Z47" s="109">
        <v>0.34566594220000002</v>
      </c>
      <c r="AA47" s="109">
        <v>0.2214358686</v>
      </c>
      <c r="AB47" s="109">
        <v>16.701112296000002</v>
      </c>
      <c r="AC47" s="109">
        <v>0.73007780150000001</v>
      </c>
      <c r="AF47" s="109" t="s">
        <v>46</v>
      </c>
      <c r="AG47" s="109">
        <v>0</v>
      </c>
      <c r="AH47" s="109">
        <v>621.14351761048999</v>
      </c>
      <c r="AI47" s="109">
        <v>25.5086673227351</v>
      </c>
      <c r="AJ47" s="109">
        <v>256.57478569773298</v>
      </c>
      <c r="AK47" s="109">
        <v>256.57478569773298</v>
      </c>
      <c r="AL47" s="109">
        <v>1738.13402632215</v>
      </c>
      <c r="AM47" s="109">
        <v>0</v>
      </c>
      <c r="AN47" s="109">
        <v>492.83341614577802</v>
      </c>
      <c r="AO47" s="109">
        <v>0.73144976756951197</v>
      </c>
      <c r="AP47" s="109">
        <v>70.346705930365204</v>
      </c>
      <c r="AQ47" s="109">
        <v>7.89797507677045E-4</v>
      </c>
      <c r="AR47" s="109">
        <v>2.5010233924833399E-3</v>
      </c>
      <c r="AS47" s="109">
        <v>3418.2270345176898</v>
      </c>
      <c r="AT47" s="109">
        <v>0</v>
      </c>
      <c r="AU47" s="109">
        <v>0</v>
      </c>
      <c r="AV47" s="109">
        <v>65019.319220170102</v>
      </c>
      <c r="AW47" s="109">
        <v>928.48709246029398</v>
      </c>
      <c r="AX47" s="109">
        <v>355.12364139304702</v>
      </c>
      <c r="AY47" s="109">
        <v>582.40282676408594</v>
      </c>
      <c r="AZ47" s="109">
        <v>0</v>
      </c>
      <c r="BA47" s="109">
        <v>0</v>
      </c>
      <c r="BB47" s="109">
        <v>0</v>
      </c>
      <c r="BC47" s="109">
        <v>546.10739940895496</v>
      </c>
      <c r="BD47" s="109">
        <v>546.10739940895496</v>
      </c>
      <c r="BE47" s="109">
        <v>7.4195530238626703E-3</v>
      </c>
      <c r="BF47" s="109">
        <v>9.2744641315316394E-3</v>
      </c>
      <c r="BG47" s="109">
        <v>0</v>
      </c>
      <c r="BH47" s="109">
        <v>225.90633238475499</v>
      </c>
      <c r="BI47" s="109">
        <v>34.015680575025499</v>
      </c>
      <c r="BJ47" s="109">
        <v>2646.6495698605199</v>
      </c>
      <c r="BK47" s="109">
        <v>187.98122665388101</v>
      </c>
      <c r="BL47" s="109">
        <v>0</v>
      </c>
      <c r="BM47" s="109">
        <v>0</v>
      </c>
      <c r="BN47" s="109">
        <v>8.0335653377646195E-3</v>
      </c>
      <c r="BO47" s="109">
        <v>1.6310571480491799E-2</v>
      </c>
      <c r="BP47" s="109">
        <v>0</v>
      </c>
      <c r="BQ47" s="109">
        <v>74.372326872610003</v>
      </c>
      <c r="BR47" s="109">
        <v>503.68606976436303</v>
      </c>
      <c r="BS47" s="109">
        <v>0</v>
      </c>
      <c r="BT47" s="109">
        <v>1.0896072792936299E-3</v>
      </c>
      <c r="BU47" s="109">
        <v>1.56796858346533E-3</v>
      </c>
      <c r="BV47" s="109">
        <v>10867.4552378067</v>
      </c>
      <c r="BW47" s="109">
        <v>933.43943492871904</v>
      </c>
      <c r="BX47" s="109">
        <v>103.71553843594199</v>
      </c>
      <c r="BY47" s="109">
        <v>1037.15497336466</v>
      </c>
      <c r="BZ47" s="109">
        <v>0.209217575081904</v>
      </c>
      <c r="CA47" s="109">
        <v>432.73148779559398</v>
      </c>
      <c r="CB47" s="109">
        <v>10.1879974866167</v>
      </c>
      <c r="CC47" s="109">
        <v>0</v>
      </c>
      <c r="CD47" s="109">
        <v>2.3369175789987699E-2</v>
      </c>
      <c r="CE47" s="109">
        <v>0.34544413133792101</v>
      </c>
      <c r="CF47" s="109">
        <v>0.22129373140800801</v>
      </c>
      <c r="CG47" s="109">
        <v>16.690397461244601</v>
      </c>
      <c r="CH47" s="109">
        <v>0.94432965453104201</v>
      </c>
      <c r="CI47" s="109">
        <v>1143.09849516964</v>
      </c>
      <c r="CJ47" s="109">
        <v>0.85848125650256402</v>
      </c>
      <c r="CK47" s="109">
        <v>25.4539694886227</v>
      </c>
      <c r="CL47" s="109">
        <v>479.03255480352902</v>
      </c>
      <c r="CM47" s="109">
        <v>0.77263328073856896</v>
      </c>
      <c r="CN47" s="109">
        <v>0</v>
      </c>
      <c r="CO47" s="109">
        <v>1.8548905136691401E-3</v>
      </c>
      <c r="CP47" s="109">
        <v>83.0194424968807</v>
      </c>
      <c r="CQ47" s="109">
        <v>8589.4855936678396</v>
      </c>
      <c r="CR47" s="109">
        <v>8585.0584004074208</v>
      </c>
      <c r="CS47" s="109">
        <v>4.4271932604198696</v>
      </c>
      <c r="CT47" s="109">
        <v>0.97008397454157702</v>
      </c>
      <c r="CU47" s="109">
        <v>0</v>
      </c>
      <c r="CV47" s="109">
        <v>210.32793161013501</v>
      </c>
      <c r="CW47" s="109">
        <v>8.0697241379156299</v>
      </c>
      <c r="CX47" s="109">
        <v>3173.8058540380698</v>
      </c>
      <c r="CY47" s="109">
        <v>12.8772201174699</v>
      </c>
      <c r="CZ47" s="109">
        <v>16.311142982327599</v>
      </c>
      <c r="DA47" s="109">
        <v>4534.49845545484</v>
      </c>
      <c r="DB47" s="109">
        <v>140.758103133373</v>
      </c>
      <c r="DC47" s="109">
        <v>2.9188362520095001</v>
      </c>
      <c r="DD47" s="109">
        <v>35.1977408592914</v>
      </c>
      <c r="DE47" s="109">
        <v>0</v>
      </c>
      <c r="DF47" s="109">
        <v>221.66625717605001</v>
      </c>
      <c r="DG47" s="109">
        <v>53.032589556017101</v>
      </c>
      <c r="DH47" s="109">
        <v>0</v>
      </c>
      <c r="DI47" s="109">
        <v>0</v>
      </c>
      <c r="DJ47" s="109">
        <v>183.04125427250801</v>
      </c>
      <c r="DK47" s="109">
        <v>85.484428139029205</v>
      </c>
      <c r="DL47" s="109">
        <v>0</v>
      </c>
      <c r="DM47" s="109">
        <v>0</v>
      </c>
      <c r="DN47" s="109">
        <v>9889.1919830568204</v>
      </c>
      <c r="DO47" s="109">
        <v>25.8977942310453</v>
      </c>
      <c r="DP47" s="109">
        <v>64.792630489762402</v>
      </c>
      <c r="DS47" s="45">
        <f t="shared" si="29"/>
        <v>3.5719408217613101E-3</v>
      </c>
      <c r="DT47" s="45">
        <f t="shared" si="30"/>
        <v>5.8566942474881081E-3</v>
      </c>
      <c r="DU47" s="45">
        <f t="shared" si="31"/>
        <v>3.9011130107233912E-3</v>
      </c>
      <c r="DV47" s="45">
        <f t="shared" si="32"/>
        <v>4.4564316150371638E-3</v>
      </c>
      <c r="DW47" s="45">
        <f t="shared" si="33"/>
        <v>4.4590852311020054E-3</v>
      </c>
      <c r="DX47" s="45">
        <f t="shared" si="34"/>
        <v>2.7548677592797526E-3</v>
      </c>
      <c r="DY47" s="45">
        <f t="shared" si="35"/>
        <v>2.9061922173602129E-3</v>
      </c>
      <c r="DZ47" s="45">
        <f t="shared" si="36"/>
        <v>6.9276914095856264E-3</v>
      </c>
      <c r="EA47" s="45">
        <f t="shared" si="37"/>
        <v>8.0975449710789932E-3</v>
      </c>
      <c r="EB47" s="45">
        <f t="shared" si="38"/>
        <v>1.9518588232128192E-3</v>
      </c>
      <c r="EC47" s="45">
        <f t="shared" si="39"/>
        <v>3.3779897154749194E-3</v>
      </c>
      <c r="ED47" s="45">
        <f t="shared" si="40"/>
        <v>-6.4158592193141681E-4</v>
      </c>
      <c r="EE47" s="45">
        <f t="shared" si="41"/>
        <v>0</v>
      </c>
      <c r="EF47" s="45">
        <f t="shared" si="42"/>
        <v>5.2848226084607703E-3</v>
      </c>
      <c r="EG47" s="45">
        <f t="shared" si="43"/>
        <v>3.5265984598151496E-3</v>
      </c>
      <c r="EH47" s="45">
        <f t="shared" si="44"/>
        <v>0</v>
      </c>
      <c r="EI47" s="45">
        <f t="shared" si="45"/>
        <v>-6.4039615598893086E-4</v>
      </c>
      <c r="EJ47" s="45">
        <f t="shared" si="46"/>
        <v>5.8158971551131762E-3</v>
      </c>
      <c r="EK47" s="45">
        <f t="shared" si="47"/>
        <v>-6.4236733526898675E-4</v>
      </c>
      <c r="EL47" s="45">
        <f t="shared" si="48"/>
        <v>-6.4010450639549548E-4</v>
      </c>
      <c r="EM47" s="45">
        <f t="shared" si="49"/>
        <v>-6.4023940925728802E-4</v>
      </c>
      <c r="EN47" s="45">
        <f t="shared" si="50"/>
        <v>-6.4152908678981617E-4</v>
      </c>
      <c r="EO47" s="45">
        <f t="shared" si="51"/>
        <v>0</v>
      </c>
      <c r="EP47" s="45">
        <f t="shared" si="52"/>
        <v>-6.4261801338980605E-4</v>
      </c>
      <c r="EQ47" s="45">
        <f t="shared" si="53"/>
        <v>-6.4169139912161185E-4</v>
      </c>
      <c r="ER47" s="45">
        <f t="shared" si="54"/>
        <v>-6.4188874589575983E-4</v>
      </c>
      <c r="ES47" s="45">
        <f t="shared" si="55"/>
        <v>-6.4156414048944339E-4</v>
      </c>
      <c r="ET47" s="45">
        <f t="shared" si="56"/>
        <v>1.8792052938647716E-3</v>
      </c>
      <c r="EU47" s="45">
        <f t="shared" si="28"/>
        <v>0</v>
      </c>
    </row>
    <row r="48" spans="1:151" x14ac:dyDescent="0.25">
      <c r="A48" s="20" t="s">
        <v>47</v>
      </c>
      <c r="B48" s="109">
        <v>88663.865147000004</v>
      </c>
      <c r="C48" s="109">
        <v>655.96569924000005</v>
      </c>
      <c r="D48" s="109">
        <v>1381.1342884000001</v>
      </c>
      <c r="E48" s="109">
        <v>10621.736316</v>
      </c>
      <c r="F48" s="109">
        <v>10614.377146000001</v>
      </c>
      <c r="G48" s="109">
        <v>224.83763446</v>
      </c>
      <c r="H48" s="109">
        <v>13803.344096999999</v>
      </c>
      <c r="I48" s="109">
        <v>338.92961480000002</v>
      </c>
      <c r="J48" s="109">
        <v>33.950157220000001</v>
      </c>
      <c r="K48" s="109">
        <v>668.23751935999996</v>
      </c>
      <c r="L48" s="109">
        <v>115.88197649</v>
      </c>
      <c r="M48" s="109">
        <v>6.1053619E-3</v>
      </c>
      <c r="O48" s="109">
        <v>805.48968988000001</v>
      </c>
      <c r="P48" s="109">
        <v>2.5888023999999999E-2</v>
      </c>
      <c r="R48" s="109">
        <v>4.5164897900000001E-2</v>
      </c>
      <c r="S48" s="109">
        <v>84.534049738999997</v>
      </c>
      <c r="T48" s="109">
        <v>4.9305251999999999E-3</v>
      </c>
      <c r="U48" s="109">
        <v>158.59647878999999</v>
      </c>
      <c r="V48" s="109">
        <v>48.047342800999999</v>
      </c>
      <c r="W48" s="109">
        <v>18.875133887</v>
      </c>
      <c r="Y48" s="109">
        <v>4.2798751000000003E-2</v>
      </c>
      <c r="Z48" s="109">
        <v>0.63810512669999997</v>
      </c>
      <c r="AA48" s="109">
        <v>0.40434654469999998</v>
      </c>
      <c r="AB48" s="109">
        <v>30.944138930000001</v>
      </c>
      <c r="AC48" s="109">
        <v>0.74197744529999998</v>
      </c>
      <c r="AF48" s="109" t="s">
        <v>47</v>
      </c>
      <c r="AG48" s="109">
        <v>0</v>
      </c>
      <c r="AH48" s="109">
        <v>870.25341657883303</v>
      </c>
      <c r="AI48" s="109">
        <v>34.196742232163302</v>
      </c>
      <c r="AJ48" s="109">
        <v>341.07225207718602</v>
      </c>
      <c r="AK48" s="109">
        <v>341.07225207718602</v>
      </c>
      <c r="AL48" s="109">
        <v>2435.2131031080298</v>
      </c>
      <c r="AM48" s="109">
        <v>0</v>
      </c>
      <c r="AN48" s="109">
        <v>669.585142242703</v>
      </c>
      <c r="AO48" s="109">
        <v>0.743956380284719</v>
      </c>
      <c r="AP48" s="109">
        <v>116.192171182213</v>
      </c>
      <c r="AQ48" s="109">
        <v>1.4652009499649999E-3</v>
      </c>
      <c r="AR48" s="109">
        <v>4.6398047727475604E-3</v>
      </c>
      <c r="AS48" s="109">
        <v>4789.10932781254</v>
      </c>
      <c r="AT48" s="109">
        <v>0</v>
      </c>
      <c r="AU48" s="109">
        <v>0</v>
      </c>
      <c r="AV48" s="109">
        <v>88959.921547556398</v>
      </c>
      <c r="AW48" s="109">
        <v>1300.85741900626</v>
      </c>
      <c r="AX48" s="109">
        <v>497.54614148223902</v>
      </c>
      <c r="AY48" s="109">
        <v>815.97567570722003</v>
      </c>
      <c r="AZ48" s="109">
        <v>0</v>
      </c>
      <c r="BA48" s="109">
        <v>0</v>
      </c>
      <c r="BB48" s="109">
        <v>0</v>
      </c>
      <c r="BC48" s="109">
        <v>809.06002000569401</v>
      </c>
      <c r="BD48" s="109">
        <v>809.06002000569401</v>
      </c>
      <c r="BE48" s="109">
        <v>1.03890761238011E-2</v>
      </c>
      <c r="BF48" s="109">
        <v>1.29862756453088E-2</v>
      </c>
      <c r="BG48" s="109">
        <v>0</v>
      </c>
      <c r="BH48" s="109">
        <v>316.50621551264601</v>
      </c>
      <c r="BI48" s="109">
        <v>47.657695214208097</v>
      </c>
      <c r="BJ48" s="109">
        <v>3708.0888480798299</v>
      </c>
      <c r="BK48" s="109">
        <v>263.37126416048301</v>
      </c>
      <c r="BL48" s="109">
        <v>0</v>
      </c>
      <c r="BM48" s="109">
        <v>0</v>
      </c>
      <c r="BN48" s="109">
        <v>1.4903546009523899E-2</v>
      </c>
      <c r="BO48" s="109">
        <v>3.0258725005031999E-2</v>
      </c>
      <c r="BP48" s="109">
        <v>0</v>
      </c>
      <c r="BQ48" s="109">
        <v>85.064715161591394</v>
      </c>
      <c r="BR48" s="109">
        <v>659.56560632693402</v>
      </c>
      <c r="BS48" s="109">
        <v>0</v>
      </c>
      <c r="BT48" s="109">
        <v>2.02139819990409E-3</v>
      </c>
      <c r="BU48" s="109">
        <v>2.9088427580802102E-3</v>
      </c>
      <c r="BV48" s="109">
        <v>15210.9811885117</v>
      </c>
      <c r="BW48" s="109">
        <v>1247.6774326187001</v>
      </c>
      <c r="BX48" s="109">
        <v>138.63090173470599</v>
      </c>
      <c r="BY48" s="109">
        <v>1386.3083343534099</v>
      </c>
      <c r="BZ48" s="109">
        <v>0.29312451623154001</v>
      </c>
      <c r="CA48" s="109">
        <v>606.27862891146196</v>
      </c>
      <c r="CB48" s="109">
        <v>18.873977516683599</v>
      </c>
      <c r="CC48" s="109">
        <v>0</v>
      </c>
      <c r="CD48" s="109">
        <v>4.2796175926235899E-2</v>
      </c>
      <c r="CE48" s="109">
        <v>0.63806915434595501</v>
      </c>
      <c r="CF48" s="109">
        <v>0.40432311833259499</v>
      </c>
      <c r="CG48" s="109">
        <v>30.9422655896112</v>
      </c>
      <c r="CH48" s="109">
        <v>1.1727623948808601</v>
      </c>
      <c r="CI48" s="109">
        <v>1601.5383408540399</v>
      </c>
      <c r="CJ48" s="109">
        <v>1.0661480250444999</v>
      </c>
      <c r="CK48" s="109">
        <v>31.611290688779</v>
      </c>
      <c r="CL48" s="109">
        <v>594.91047875571098</v>
      </c>
      <c r="CM48" s="109">
        <v>0.95953317030153695</v>
      </c>
      <c r="CN48" s="109">
        <v>0</v>
      </c>
      <c r="CO48" s="109">
        <v>2.59725866818785E-3</v>
      </c>
      <c r="CP48" s="109">
        <v>103.101826236104</v>
      </c>
      <c r="CQ48" s="109">
        <v>10669.1408544516</v>
      </c>
      <c r="CR48" s="109">
        <v>10661.782094205</v>
      </c>
      <c r="CS48" s="109">
        <v>7.3587602465869697</v>
      </c>
      <c r="CT48" s="109">
        <v>1.20474734249353</v>
      </c>
      <c r="CU48" s="109">
        <v>0</v>
      </c>
      <c r="CV48" s="109">
        <v>261.20620195329502</v>
      </c>
      <c r="CW48" s="109">
        <v>10.0217879404972</v>
      </c>
      <c r="CX48" s="109">
        <v>3941.5489416271198</v>
      </c>
      <c r="CY48" s="109">
        <v>15.992225145808099</v>
      </c>
      <c r="CZ48" s="109">
        <v>20.2568117641936</v>
      </c>
      <c r="DA48" s="109">
        <v>5631.3923736503502</v>
      </c>
      <c r="DB48" s="109">
        <v>197.20931901631999</v>
      </c>
      <c r="DC48" s="109">
        <v>3.62490190545478</v>
      </c>
      <c r="DD48" s="109">
        <v>43.712063604997901</v>
      </c>
      <c r="DE48" s="109">
        <v>0</v>
      </c>
      <c r="DF48" s="109">
        <v>225.63387931855101</v>
      </c>
      <c r="DG48" s="109">
        <v>74.301323322728095</v>
      </c>
      <c r="DH48" s="109">
        <v>0</v>
      </c>
      <c r="DI48" s="109">
        <v>0</v>
      </c>
      <c r="DJ48" s="109">
        <v>256.450115789091</v>
      </c>
      <c r="DK48" s="109">
        <v>158.58731966896099</v>
      </c>
      <c r="DL48" s="109">
        <v>0</v>
      </c>
      <c r="DM48" s="109">
        <v>0</v>
      </c>
      <c r="DN48" s="109">
        <v>13840.7594321996</v>
      </c>
      <c r="DO48" s="109">
        <v>48.0445358103266</v>
      </c>
      <c r="DP48" s="109">
        <v>90.777757298486407</v>
      </c>
      <c r="DS48" s="45">
        <f t="shared" si="29"/>
        <v>3.3390874632585428E-3</v>
      </c>
      <c r="DT48" s="45">
        <f t="shared" si="30"/>
        <v>5.487950194811725E-3</v>
      </c>
      <c r="DU48" s="45">
        <f t="shared" si="31"/>
        <v>3.7462294556482455E-3</v>
      </c>
      <c r="DV48" s="45">
        <f t="shared" si="32"/>
        <v>4.4629745120100348E-3</v>
      </c>
      <c r="DW48" s="45">
        <f t="shared" si="33"/>
        <v>4.4661073893406886E-3</v>
      </c>
      <c r="DX48" s="45">
        <f t="shared" si="34"/>
        <v>3.5414216150395535E-3</v>
      </c>
      <c r="DY48" s="45">
        <f t="shared" si="35"/>
        <v>2.7105993255455273E-3</v>
      </c>
      <c r="DZ48" s="45">
        <f t="shared" si="36"/>
        <v>6.3217765094099329E-3</v>
      </c>
      <c r="EA48" s="45">
        <f t="shared" si="37"/>
        <v>7.2631478719055271E-3</v>
      </c>
      <c r="EB48" s="45">
        <f t="shared" si="38"/>
        <v>2.0166824574497288E-3</v>
      </c>
      <c r="EC48" s="45">
        <f t="shared" si="39"/>
        <v>2.6768156844457231E-3</v>
      </c>
      <c r="ED48" s="45">
        <f t="shared" si="40"/>
        <v>-5.8338439763890887E-5</v>
      </c>
      <c r="EE48" s="45">
        <f t="shared" si="41"/>
        <v>0</v>
      </c>
      <c r="EF48" s="45">
        <f t="shared" si="42"/>
        <v>4.4324963690421651E-3</v>
      </c>
      <c r="EG48" s="45">
        <f t="shared" si="43"/>
        <v>3.2673964338781197E-3</v>
      </c>
      <c r="EH48" s="45">
        <f t="shared" si="44"/>
        <v>0</v>
      </c>
      <c r="EI48" s="45">
        <f t="shared" si="45"/>
        <v>-5.8162103010059375E-5</v>
      </c>
      <c r="EJ48" s="45">
        <f t="shared" si="46"/>
        <v>6.2775346056391946E-3</v>
      </c>
      <c r="EK48" s="45">
        <f t="shared" si="47"/>
        <v>-5.7649439799986492E-5</v>
      </c>
      <c r="EL48" s="45">
        <f t="shared" si="48"/>
        <v>-5.7751099576004394E-5</v>
      </c>
      <c r="EM48" s="45">
        <f t="shared" si="49"/>
        <v>-5.8421350896027812E-5</v>
      </c>
      <c r="EN48" s="45">
        <f t="shared" si="50"/>
        <v>-6.1264217955980333E-5</v>
      </c>
      <c r="EO48" s="45">
        <f t="shared" si="51"/>
        <v>0</v>
      </c>
      <c r="EP48" s="45">
        <f t="shared" si="52"/>
        <v>-6.0167030671143937E-5</v>
      </c>
      <c r="EQ48" s="45">
        <f t="shared" si="53"/>
        <v>-5.6373711070131179E-5</v>
      </c>
      <c r="ER48" s="45">
        <f t="shared" si="54"/>
        <v>-5.79363610547712E-5</v>
      </c>
      <c r="ES48" s="45">
        <f t="shared" si="55"/>
        <v>-6.0539425350924802E-5</v>
      </c>
      <c r="ET48" s="45">
        <f t="shared" si="56"/>
        <v>2.6671093538684098E-3</v>
      </c>
      <c r="EU48" s="45">
        <f t="shared" si="28"/>
        <v>0</v>
      </c>
    </row>
    <row r="49" spans="1:151" x14ac:dyDescent="0.25">
      <c r="A49" s="20" t="s">
        <v>48</v>
      </c>
      <c r="B49" s="109">
        <v>73434.014762000006</v>
      </c>
      <c r="C49" s="109">
        <v>565.52381955999999</v>
      </c>
      <c r="D49" s="109">
        <v>1104.0444038000001</v>
      </c>
      <c r="E49" s="109">
        <v>9871.8880675</v>
      </c>
      <c r="F49" s="109">
        <v>9870.6867918000007</v>
      </c>
      <c r="G49" s="109">
        <v>270.28708740000002</v>
      </c>
      <c r="H49" s="109">
        <v>11105.249277999999</v>
      </c>
      <c r="I49" s="109">
        <v>284.93544467999999</v>
      </c>
      <c r="J49" s="109">
        <v>27.957746915000001</v>
      </c>
      <c r="K49" s="109">
        <v>564.66712985000004</v>
      </c>
      <c r="L49" s="109">
        <v>74.779189676000001</v>
      </c>
      <c r="M49" s="109">
        <v>3.4472472000000001E-3</v>
      </c>
      <c r="O49" s="109">
        <v>591.29286965999995</v>
      </c>
      <c r="P49" s="109">
        <v>2.0375890399999999E-2</v>
      </c>
      <c r="R49" s="109">
        <v>2.5501283600000001E-2</v>
      </c>
      <c r="S49" s="109">
        <v>81.433758491000006</v>
      </c>
      <c r="T49" s="109">
        <v>2.7839035000000001E-3</v>
      </c>
      <c r="U49" s="109">
        <v>89.547722809999996</v>
      </c>
      <c r="V49" s="109">
        <v>27.128786529999999</v>
      </c>
      <c r="W49" s="109">
        <v>10.583425892999999</v>
      </c>
      <c r="Y49" s="109">
        <v>2.2238862000000002E-2</v>
      </c>
      <c r="Z49" s="109">
        <v>0.35065869</v>
      </c>
      <c r="AA49" s="109">
        <v>0.22259656489999999</v>
      </c>
      <c r="AB49" s="109">
        <v>17.410583418000002</v>
      </c>
      <c r="AC49" s="109">
        <v>0.81861353699999995</v>
      </c>
      <c r="AF49" s="109" t="s">
        <v>48</v>
      </c>
      <c r="AG49" s="109">
        <v>0</v>
      </c>
      <c r="AH49" s="109">
        <v>700.35608680205598</v>
      </c>
      <c r="AI49" s="109">
        <v>28.163166479646801</v>
      </c>
      <c r="AJ49" s="109">
        <v>286.704149761861</v>
      </c>
      <c r="AK49" s="109">
        <v>286.704149761861</v>
      </c>
      <c r="AL49" s="109">
        <v>1959.7920256948601</v>
      </c>
      <c r="AM49" s="109">
        <v>0</v>
      </c>
      <c r="AN49" s="109">
        <v>565.62482141360601</v>
      </c>
      <c r="AO49" s="109">
        <v>0.81998461900004005</v>
      </c>
      <c r="AP49" s="109">
        <v>75.017290722853502</v>
      </c>
      <c r="AQ49" s="109">
        <v>8.2684274239543196E-4</v>
      </c>
      <c r="AR49" s="109">
        <v>2.61834345641737E-3</v>
      </c>
      <c r="AS49" s="109">
        <v>3854.1413104092499</v>
      </c>
      <c r="AT49" s="109">
        <v>0</v>
      </c>
      <c r="AU49" s="109">
        <v>0</v>
      </c>
      <c r="AV49" s="109">
        <v>73666.081709022998</v>
      </c>
      <c r="AW49" s="109">
        <v>1046.8938827884699</v>
      </c>
      <c r="AX49" s="109">
        <v>400.41131128007402</v>
      </c>
      <c r="AY49" s="109">
        <v>656.67442232754399</v>
      </c>
      <c r="AZ49" s="109">
        <v>0</v>
      </c>
      <c r="BA49" s="109">
        <v>0</v>
      </c>
      <c r="BB49" s="109">
        <v>0</v>
      </c>
      <c r="BC49" s="109">
        <v>594.17335623731799</v>
      </c>
      <c r="BD49" s="109">
        <v>594.17335623731799</v>
      </c>
      <c r="BE49" s="109">
        <v>8.1765221027093708E-3</v>
      </c>
      <c r="BF49" s="109">
        <v>1.02206387602067E-2</v>
      </c>
      <c r="BG49" s="109">
        <v>0</v>
      </c>
      <c r="BH49" s="109">
        <v>254.71542305588599</v>
      </c>
      <c r="BI49" s="109">
        <v>38.353592936276797</v>
      </c>
      <c r="BJ49" s="109">
        <v>2984.1667444047698</v>
      </c>
      <c r="BK49" s="109">
        <v>211.95381029369301</v>
      </c>
      <c r="BL49" s="109">
        <v>0</v>
      </c>
      <c r="BM49" s="109">
        <v>0</v>
      </c>
      <c r="BN49" s="109">
        <v>8.4103864354238608E-3</v>
      </c>
      <c r="BO49" s="109">
        <v>1.70756313150019E-2</v>
      </c>
      <c r="BP49" s="109">
        <v>0</v>
      </c>
      <c r="BQ49" s="109">
        <v>81.864915121594393</v>
      </c>
      <c r="BR49" s="109">
        <v>568.460170573808</v>
      </c>
      <c r="BS49" s="109">
        <v>0</v>
      </c>
      <c r="BT49" s="109">
        <v>1.14071770417059E-3</v>
      </c>
      <c r="BU49" s="109">
        <v>1.6415203173994199E-3</v>
      </c>
      <c r="BV49" s="109">
        <v>12237.113653885301</v>
      </c>
      <c r="BW49" s="109">
        <v>997.293922024724</v>
      </c>
      <c r="BX49" s="109">
        <v>110.810455543025</v>
      </c>
      <c r="BY49" s="109">
        <v>1108.1043775677499</v>
      </c>
      <c r="BZ49" s="109">
        <v>0.23589832239525499</v>
      </c>
      <c r="CA49" s="109">
        <v>487.91606277754801</v>
      </c>
      <c r="CB49" s="109">
        <v>10.5770769086207</v>
      </c>
      <c r="CC49" s="109">
        <v>0</v>
      </c>
      <c r="CD49" s="109">
        <v>2.22255183666299E-2</v>
      </c>
      <c r="CE49" s="109">
        <v>0.35044812912594397</v>
      </c>
      <c r="CF49" s="109">
        <v>0.22246287068681</v>
      </c>
      <c r="CG49" s="109">
        <v>17.400139465145799</v>
      </c>
      <c r="CH49" s="109">
        <v>1.0899520553139601</v>
      </c>
      <c r="CI49" s="109">
        <v>1288.8737095910301</v>
      </c>
      <c r="CJ49" s="109">
        <v>0.99086568924750695</v>
      </c>
      <c r="CK49" s="109">
        <v>29.3791702883094</v>
      </c>
      <c r="CL49" s="109">
        <v>552.90306235222101</v>
      </c>
      <c r="CM49" s="109">
        <v>0.89177887002099898</v>
      </c>
      <c r="CN49" s="109">
        <v>0</v>
      </c>
      <c r="CO49" s="109">
        <v>2.0441254584235798E-3</v>
      </c>
      <c r="CP49" s="109">
        <v>95.8216773326278</v>
      </c>
      <c r="CQ49" s="109">
        <v>9910.1403014646403</v>
      </c>
      <c r="CR49" s="109">
        <v>9908.9397398552592</v>
      </c>
      <c r="CS49" s="109">
        <v>1.2005616093729501</v>
      </c>
      <c r="CT49" s="109">
        <v>1.11967830530707</v>
      </c>
      <c r="CU49" s="109">
        <v>0</v>
      </c>
      <c r="CV49" s="109">
        <v>242.762121419555</v>
      </c>
      <c r="CW49" s="109">
        <v>9.31413619294851</v>
      </c>
      <c r="CX49" s="109">
        <v>3663.2309240121899</v>
      </c>
      <c r="CY49" s="109">
        <v>14.8629871602815</v>
      </c>
      <c r="CZ49" s="109">
        <v>18.826452741171799</v>
      </c>
      <c r="DA49" s="109">
        <v>5233.7524892938</v>
      </c>
      <c r="DB49" s="109">
        <v>158.70855976830299</v>
      </c>
      <c r="DC49" s="109">
        <v>3.3689438110198</v>
      </c>
      <c r="DD49" s="109">
        <v>40.625500331244403</v>
      </c>
      <c r="DE49" s="109">
        <v>0</v>
      </c>
      <c r="DF49" s="109">
        <v>270.89020207344601</v>
      </c>
      <c r="DG49" s="109">
        <v>59.795637139495497</v>
      </c>
      <c r="DH49" s="109">
        <v>0</v>
      </c>
      <c r="DI49" s="109">
        <v>0</v>
      </c>
      <c r="DJ49" s="109">
        <v>206.383862684544</v>
      </c>
      <c r="DK49" s="109">
        <v>89.494112988956203</v>
      </c>
      <c r="DL49" s="109">
        <v>0</v>
      </c>
      <c r="DM49" s="109">
        <v>0</v>
      </c>
      <c r="DN49" s="109">
        <v>11134.107116740201</v>
      </c>
      <c r="DO49" s="109">
        <v>27.112546112973799</v>
      </c>
      <c r="DP49" s="109">
        <v>73.055391437905698</v>
      </c>
      <c r="DS49" s="45">
        <f t="shared" si="29"/>
        <v>3.1602105342479429E-3</v>
      </c>
      <c r="DT49" s="45">
        <f t="shared" si="30"/>
        <v>5.1922676149920707E-3</v>
      </c>
      <c r="DU49" s="45">
        <f t="shared" si="31"/>
        <v>3.6773645641206701E-3</v>
      </c>
      <c r="DV49" s="45">
        <f t="shared" si="32"/>
        <v>3.8748650413261234E-3</v>
      </c>
      <c r="DW49" s="45">
        <f t="shared" si="33"/>
        <v>3.8754089621237712E-3</v>
      </c>
      <c r="DX49" s="45">
        <f t="shared" si="34"/>
        <v>2.2313854474055304E-3</v>
      </c>
      <c r="DY49" s="45">
        <f t="shared" si="35"/>
        <v>2.5985764045269961E-3</v>
      </c>
      <c r="DZ49" s="45">
        <f t="shared" si="36"/>
        <v>6.2073887783507566E-3</v>
      </c>
      <c r="EA49" s="45">
        <f t="shared" si="37"/>
        <v>7.3475006863513393E-3</v>
      </c>
      <c r="EB49" s="45">
        <f t="shared" si="38"/>
        <v>1.6960285325274393E-3</v>
      </c>
      <c r="EC49" s="45">
        <f t="shared" si="39"/>
        <v>3.1840549206956477E-3</v>
      </c>
      <c r="ED49" s="45">
        <f t="shared" si="40"/>
        <v>-5.9786869569381602E-4</v>
      </c>
      <c r="EE49" s="45">
        <f t="shared" si="41"/>
        <v>0</v>
      </c>
      <c r="EF49" s="45">
        <f t="shared" si="42"/>
        <v>4.8715056871467943E-3</v>
      </c>
      <c r="EG49" s="45">
        <f t="shared" si="43"/>
        <v>3.2094755152223052E-3</v>
      </c>
      <c r="EH49" s="45">
        <f t="shared" si="44"/>
        <v>0</v>
      </c>
      <c r="EI49" s="45">
        <f t="shared" si="45"/>
        <v>-5.9863063419434174E-4</v>
      </c>
      <c r="EJ49" s="45">
        <f t="shared" si="46"/>
        <v>5.2945687216688899E-3</v>
      </c>
      <c r="EK49" s="45">
        <f t="shared" si="47"/>
        <v>-5.9825293153665561E-4</v>
      </c>
      <c r="EL49" s="45">
        <f t="shared" si="48"/>
        <v>-5.9867319191958296E-4</v>
      </c>
      <c r="EM49" s="45">
        <f t="shared" si="49"/>
        <v>-5.9864148395435252E-4</v>
      </c>
      <c r="EN49" s="45">
        <f t="shared" si="50"/>
        <v>-5.998987892472772E-4</v>
      </c>
      <c r="EO49" s="45">
        <f t="shared" si="51"/>
        <v>0</v>
      </c>
      <c r="EP49" s="45">
        <f t="shared" si="52"/>
        <v>-6.000142170090307E-4</v>
      </c>
      <c r="EQ49" s="45">
        <f t="shared" si="53"/>
        <v>-6.0047242535475316E-4</v>
      </c>
      <c r="ER49" s="45">
        <f t="shared" si="54"/>
        <v>-6.006122028434915E-4</v>
      </c>
      <c r="ES49" s="45">
        <f t="shared" si="55"/>
        <v>-5.9986231382720657E-4</v>
      </c>
      <c r="ET49" s="45">
        <f t="shared" si="56"/>
        <v>1.6748831262487448E-3</v>
      </c>
      <c r="EU49" s="45">
        <f t="shared" si="28"/>
        <v>0</v>
      </c>
    </row>
    <row r="50" spans="1:151" x14ac:dyDescent="0.25">
      <c r="A50" s="20" t="s">
        <v>49</v>
      </c>
      <c r="B50" s="109">
        <v>87951.746784999996</v>
      </c>
      <c r="C50" s="109">
        <v>646.08715672999995</v>
      </c>
      <c r="D50" s="109">
        <v>1371.8859849999999</v>
      </c>
      <c r="E50" s="109">
        <v>12246.602364</v>
      </c>
      <c r="F50" s="109">
        <v>12243.687725</v>
      </c>
      <c r="G50" s="109">
        <v>409.84906821999999</v>
      </c>
      <c r="H50" s="109">
        <v>12115.964382</v>
      </c>
      <c r="I50" s="109">
        <v>329.25677870999999</v>
      </c>
      <c r="J50" s="109">
        <v>28.506692018999999</v>
      </c>
      <c r="K50" s="109">
        <v>696.03869038000005</v>
      </c>
      <c r="L50" s="109">
        <v>65.437465824</v>
      </c>
      <c r="M50" s="109">
        <v>2.8907072999999998E-3</v>
      </c>
      <c r="O50" s="109">
        <v>657.11723890999997</v>
      </c>
      <c r="P50" s="109">
        <v>2.5428893300000002E-2</v>
      </c>
      <c r="R50" s="109">
        <v>2.0822798E-2</v>
      </c>
      <c r="S50" s="109">
        <v>104.98115660000001</v>
      </c>
      <c r="T50" s="109">
        <v>2.6260107E-3</v>
      </c>
      <c r="U50" s="109">
        <v>61.54412069</v>
      </c>
      <c r="V50" s="109">
        <v>20.057879952</v>
      </c>
      <c r="W50" s="109">
        <v>9.6324209276000001</v>
      </c>
      <c r="Y50" s="109">
        <v>2.2696906699999998E-2</v>
      </c>
      <c r="Z50" s="109">
        <v>0.34561379330000003</v>
      </c>
      <c r="AA50" s="109">
        <v>0.22400822140000001</v>
      </c>
      <c r="AB50" s="109">
        <v>11.146650378</v>
      </c>
      <c r="AC50" s="109">
        <v>1.2924541306999999</v>
      </c>
      <c r="AF50" s="109" t="s">
        <v>49</v>
      </c>
      <c r="AG50" s="109">
        <v>0</v>
      </c>
      <c r="AH50" s="109">
        <v>755.20165342121504</v>
      </c>
      <c r="AI50" s="109">
        <v>28.757733288065399</v>
      </c>
      <c r="AJ50" s="109">
        <v>331.40761259078499</v>
      </c>
      <c r="AK50" s="109">
        <v>331.40761259078499</v>
      </c>
      <c r="AL50" s="109">
        <v>2113.2653923938701</v>
      </c>
      <c r="AM50" s="109">
        <v>0</v>
      </c>
      <c r="AN50" s="109">
        <v>697.24362765723504</v>
      </c>
      <c r="AO50" s="109">
        <v>1.29400634652889</v>
      </c>
      <c r="AP50" s="109">
        <v>65.740314756279801</v>
      </c>
      <c r="AQ50" s="109">
        <v>6.9338015259632799E-4</v>
      </c>
      <c r="AR50" s="109">
        <v>2.1957011748331302E-3</v>
      </c>
      <c r="AS50" s="109">
        <v>4155.9630919302699</v>
      </c>
      <c r="AT50" s="109">
        <v>0</v>
      </c>
      <c r="AU50" s="109">
        <v>0</v>
      </c>
      <c r="AV50" s="109">
        <v>88238.817023124502</v>
      </c>
      <c r="AW50" s="109">
        <v>1128.8771761983501</v>
      </c>
      <c r="AX50" s="109">
        <v>431.767979631689</v>
      </c>
      <c r="AY50" s="109">
        <v>708.09941173191896</v>
      </c>
      <c r="AZ50" s="109">
        <v>0</v>
      </c>
      <c r="BA50" s="109">
        <v>0</v>
      </c>
      <c r="BB50" s="109">
        <v>0</v>
      </c>
      <c r="BC50" s="109">
        <v>660.63707657805003</v>
      </c>
      <c r="BD50" s="109">
        <v>660.63707657805003</v>
      </c>
      <c r="BE50" s="109">
        <v>1.0203332784004499E-2</v>
      </c>
      <c r="BF50" s="109">
        <v>1.27541567821968E-2</v>
      </c>
      <c r="BG50" s="109">
        <v>0</v>
      </c>
      <c r="BH50" s="109">
        <v>274.66245481671399</v>
      </c>
      <c r="BI50" s="109">
        <v>41.357093667026597</v>
      </c>
      <c r="BJ50" s="109">
        <v>3217.8604477362601</v>
      </c>
      <c r="BK50" s="109">
        <v>228.552096909733</v>
      </c>
      <c r="BL50" s="109">
        <v>0</v>
      </c>
      <c r="BM50" s="109">
        <v>0</v>
      </c>
      <c r="BN50" s="109">
        <v>6.8676556836565804E-3</v>
      </c>
      <c r="BO50" s="109">
        <v>1.3943434228398799E-2</v>
      </c>
      <c r="BP50" s="109">
        <v>0</v>
      </c>
      <c r="BQ50" s="109">
        <v>105.500164256555</v>
      </c>
      <c r="BR50" s="109">
        <v>649.67717513554499</v>
      </c>
      <c r="BS50" s="109">
        <v>0</v>
      </c>
      <c r="BT50" s="109">
        <v>1.0760585734199701E-3</v>
      </c>
      <c r="BU50" s="109">
        <v>1.5484722709711901E-3</v>
      </c>
      <c r="BV50" s="109">
        <v>13342.0654960465</v>
      </c>
      <c r="BW50" s="109">
        <v>1239.12822714908</v>
      </c>
      <c r="BX50" s="109">
        <v>137.680913982069</v>
      </c>
      <c r="BY50" s="109">
        <v>1376.80914113115</v>
      </c>
      <c r="BZ50" s="109">
        <v>0.25437184005520302</v>
      </c>
      <c r="CA50" s="109">
        <v>526.12526566672398</v>
      </c>
      <c r="CB50" s="109">
        <v>9.6269831074195498</v>
      </c>
      <c r="CC50" s="109">
        <v>0</v>
      </c>
      <c r="CD50" s="109">
        <v>2.26841851993154E-2</v>
      </c>
      <c r="CE50" s="109">
        <v>0.34541967425443698</v>
      </c>
      <c r="CF50" s="109">
        <v>0.22388231349572699</v>
      </c>
      <c r="CG50" s="109">
        <v>11.1403543411177</v>
      </c>
      <c r="CH50" s="109">
        <v>1.3519445847218501</v>
      </c>
      <c r="CI50" s="109">
        <v>1389.80655495364</v>
      </c>
      <c r="CJ50" s="109">
        <v>1.2290406339080699</v>
      </c>
      <c r="CK50" s="109">
        <v>36.441056087876198</v>
      </c>
      <c r="CL50" s="109">
        <v>685.80460438554405</v>
      </c>
      <c r="CM50" s="109">
        <v>1.1061362594748501</v>
      </c>
      <c r="CN50" s="109">
        <v>0</v>
      </c>
      <c r="CO50" s="109">
        <v>2.5508303493410899E-3</v>
      </c>
      <c r="CP50" s="109">
        <v>118.854356213264</v>
      </c>
      <c r="CQ50" s="109">
        <v>12293.6685600578</v>
      </c>
      <c r="CR50" s="109">
        <v>12290.755485854401</v>
      </c>
      <c r="CS50" s="109">
        <v>2.91307420345067</v>
      </c>
      <c r="CT50" s="109">
        <v>1.38881584680203</v>
      </c>
      <c r="CU50" s="109">
        <v>0</v>
      </c>
      <c r="CV50" s="109">
        <v>301.11492986226602</v>
      </c>
      <c r="CW50" s="109">
        <v>11.5529799663089</v>
      </c>
      <c r="CX50" s="109">
        <v>4543.7629531787898</v>
      </c>
      <c r="CY50" s="109">
        <v>18.435606949023601</v>
      </c>
      <c r="CZ50" s="109">
        <v>23.351767382959299</v>
      </c>
      <c r="DA50" s="109">
        <v>6491.7918906703599</v>
      </c>
      <c r="DB50" s="109">
        <v>171.137107440927</v>
      </c>
      <c r="DC50" s="109">
        <v>4.1787380401009697</v>
      </c>
      <c r="DD50" s="109">
        <v>50.390665793007997</v>
      </c>
      <c r="DE50" s="109">
        <v>0</v>
      </c>
      <c r="DF50" s="109">
        <v>410.56732079779903</v>
      </c>
      <c r="DG50" s="109">
        <v>64.478302046891599</v>
      </c>
      <c r="DH50" s="109">
        <v>0</v>
      </c>
      <c r="DI50" s="109">
        <v>0</v>
      </c>
      <c r="DJ50" s="109">
        <v>222.545943676755</v>
      </c>
      <c r="DK50" s="109">
        <v>61.509502140588197</v>
      </c>
      <c r="DL50" s="109">
        <v>0</v>
      </c>
      <c r="DM50" s="109">
        <v>0</v>
      </c>
      <c r="DN50" s="109">
        <v>12152.7651630251</v>
      </c>
      <c r="DO50" s="109">
        <v>20.046603477045199</v>
      </c>
      <c r="DP50" s="109">
        <v>78.776463025993607</v>
      </c>
      <c r="DS50" s="45">
        <f t="shared" si="29"/>
        <v>3.2639515259004011E-3</v>
      </c>
      <c r="DT50" s="45">
        <f t="shared" si="30"/>
        <v>5.5565543567139934E-3</v>
      </c>
      <c r="DU50" s="45">
        <f t="shared" si="31"/>
        <v>3.5886044357761322E-3</v>
      </c>
      <c r="DV50" s="45">
        <f t="shared" si="32"/>
        <v>3.8432043973400595E-3</v>
      </c>
      <c r="DW50" s="45">
        <f t="shared" si="33"/>
        <v>3.8442470856468254E-3</v>
      </c>
      <c r="DX50" s="45">
        <f t="shared" si="34"/>
        <v>1.7524806898267468E-3</v>
      </c>
      <c r="DY50" s="45">
        <f t="shared" si="35"/>
        <v>3.0373794330208646E-3</v>
      </c>
      <c r="DZ50" s="45">
        <f t="shared" si="36"/>
        <v>6.5323905834582504E-3</v>
      </c>
      <c r="EA50" s="45">
        <f t="shared" si="37"/>
        <v>8.8063977713751726E-3</v>
      </c>
      <c r="EB50" s="45">
        <f t="shared" si="38"/>
        <v>1.7311354869901819E-3</v>
      </c>
      <c r="EC50" s="45">
        <f t="shared" si="39"/>
        <v>4.6280663296824577E-3</v>
      </c>
      <c r="ED50" s="45">
        <f t="shared" si="40"/>
        <v>-5.6248260435838224E-4</v>
      </c>
      <c r="EE50" s="45">
        <f t="shared" si="41"/>
        <v>0</v>
      </c>
      <c r="EF50" s="45">
        <f t="shared" si="42"/>
        <v>5.3564835308363328E-3</v>
      </c>
      <c r="EG50" s="45">
        <f t="shared" si="43"/>
        <v>3.1234790521689117E-3</v>
      </c>
      <c r="EH50" s="45">
        <f t="shared" si="44"/>
        <v>0</v>
      </c>
      <c r="EI50" s="45">
        <f t="shared" si="45"/>
        <v>-5.6227256032640284E-4</v>
      </c>
      <c r="EJ50" s="45">
        <f t="shared" si="46"/>
        <v>4.943817284586767E-3</v>
      </c>
      <c r="EK50" s="45">
        <f t="shared" si="47"/>
        <v>-5.6353753959945076E-4</v>
      </c>
      <c r="EL50" s="45">
        <f t="shared" si="48"/>
        <v>-5.624996997873787E-4</v>
      </c>
      <c r="EM50" s="45">
        <f t="shared" si="49"/>
        <v>-5.6219675168994797E-4</v>
      </c>
      <c r="EN50" s="45">
        <f t="shared" si="50"/>
        <v>-5.6453307235248054E-4</v>
      </c>
      <c r="EO50" s="45">
        <f t="shared" si="51"/>
        <v>0</v>
      </c>
      <c r="EP50" s="45">
        <f t="shared" si="52"/>
        <v>-5.6049491028652859E-4</v>
      </c>
      <c r="EQ50" s="45">
        <f t="shared" si="53"/>
        <v>-5.6166463644159747E-4</v>
      </c>
      <c r="ER50" s="45">
        <f t="shared" si="54"/>
        <v>-5.6206822895218077E-4</v>
      </c>
      <c r="ES50" s="45">
        <f t="shared" si="55"/>
        <v>-5.6483667010199157E-4</v>
      </c>
      <c r="ET50" s="45">
        <f t="shared" si="56"/>
        <v>1.200983301472682E-3</v>
      </c>
      <c r="EU50" s="45">
        <f t="shared" si="28"/>
        <v>0</v>
      </c>
    </row>
    <row r="51" spans="1:151" x14ac:dyDescent="0.25">
      <c r="A51" s="20" t="s">
        <v>50</v>
      </c>
      <c r="B51" s="109">
        <v>4337.9002708999997</v>
      </c>
      <c r="C51" s="109">
        <v>30.643092876000001</v>
      </c>
      <c r="D51" s="109">
        <v>73.401011256999993</v>
      </c>
      <c r="E51" s="109">
        <v>631.19588543999998</v>
      </c>
      <c r="F51" s="109">
        <v>629.63057884</v>
      </c>
      <c r="G51" s="109">
        <v>18.017924260000001</v>
      </c>
      <c r="H51" s="109">
        <v>694.78900089000001</v>
      </c>
      <c r="I51" s="109">
        <v>14.834964285</v>
      </c>
      <c r="J51" s="109">
        <v>1.3945869027</v>
      </c>
      <c r="K51" s="109">
        <v>34.844985434000002</v>
      </c>
      <c r="L51" s="109">
        <v>3.5081238128000001</v>
      </c>
      <c r="M51" s="109">
        <v>1.5982980000000001E-4</v>
      </c>
      <c r="O51" s="109">
        <v>29.240408543000001</v>
      </c>
      <c r="P51" s="109">
        <v>1.1026313000000001E-3</v>
      </c>
      <c r="R51" s="109">
        <v>1.1823535999999999E-3</v>
      </c>
      <c r="S51" s="109">
        <v>4.8448743656</v>
      </c>
      <c r="T51" s="109">
        <v>1.2907420000000001E-4</v>
      </c>
      <c r="U51" s="109">
        <v>4.1518331880000003</v>
      </c>
      <c r="V51" s="109">
        <v>1.2578120311000001</v>
      </c>
      <c r="W51" s="109">
        <v>0.52986190850000003</v>
      </c>
      <c r="Y51" s="109">
        <v>2.0156214000000001E-3</v>
      </c>
      <c r="Z51" s="109">
        <v>2.1180747600000001E-2</v>
      </c>
      <c r="AA51" s="109">
        <v>1.4494954399999999E-2</v>
      </c>
      <c r="AB51" s="109">
        <v>0.83947036310000001</v>
      </c>
      <c r="AC51" s="109">
        <v>5.5964355299999997E-2</v>
      </c>
      <c r="AF51" s="109" t="s">
        <v>50</v>
      </c>
      <c r="AG51" s="109">
        <v>0</v>
      </c>
      <c r="AH51" s="109">
        <v>44.649754418086196</v>
      </c>
      <c r="AI51" s="109">
        <v>1.40670674068308</v>
      </c>
      <c r="AJ51" s="109">
        <v>14.9395992296414</v>
      </c>
      <c r="AK51" s="109">
        <v>14.9395992296414</v>
      </c>
      <c r="AL51" s="109">
        <v>124.942540825526</v>
      </c>
      <c r="AM51" s="109">
        <v>0</v>
      </c>
      <c r="AN51" s="109">
        <v>34.9038341792739</v>
      </c>
      <c r="AO51" s="109">
        <v>5.60457250634223E-2</v>
      </c>
      <c r="AP51" s="109">
        <v>3.5227448282104699</v>
      </c>
      <c r="AQ51" s="109">
        <v>3.83413768392334E-5</v>
      </c>
      <c r="AR51" s="109">
        <v>1.2141455321659801E-4</v>
      </c>
      <c r="AS51" s="109">
        <v>245.71288734213101</v>
      </c>
      <c r="AT51" s="109">
        <v>0</v>
      </c>
      <c r="AU51" s="109">
        <v>0</v>
      </c>
      <c r="AV51" s="109">
        <v>4351.8217463913097</v>
      </c>
      <c r="AW51" s="109">
        <v>66.742601378121606</v>
      </c>
      <c r="AX51" s="109">
        <v>25.527401166665701</v>
      </c>
      <c r="AY51" s="109">
        <v>41.864956839649402</v>
      </c>
      <c r="AZ51" s="109">
        <v>0</v>
      </c>
      <c r="BA51" s="109">
        <v>0</v>
      </c>
      <c r="BB51" s="109">
        <v>0</v>
      </c>
      <c r="BC51" s="109">
        <v>29.412739044617101</v>
      </c>
      <c r="BD51" s="109">
        <v>29.412739044617101</v>
      </c>
      <c r="BE51" s="109">
        <v>4.4263327333691501E-4</v>
      </c>
      <c r="BF51" s="109">
        <v>5.5329127255043895E-4</v>
      </c>
      <c r="BG51" s="109">
        <v>0</v>
      </c>
      <c r="BH51" s="109">
        <v>16.238861629673099</v>
      </c>
      <c r="BI51" s="109">
        <v>2.4451534190964401</v>
      </c>
      <c r="BJ51" s="109">
        <v>190.249547804071</v>
      </c>
      <c r="BK51" s="109">
        <v>13.5126818240535</v>
      </c>
      <c r="BL51" s="109">
        <v>0</v>
      </c>
      <c r="BM51" s="109">
        <v>0</v>
      </c>
      <c r="BN51" s="109">
        <v>3.8999636536428601E-4</v>
      </c>
      <c r="BO51" s="109">
        <v>7.9181317799787202E-4</v>
      </c>
      <c r="BP51" s="109">
        <v>0</v>
      </c>
      <c r="BQ51" s="109">
        <v>4.8702212927861197</v>
      </c>
      <c r="BR51" s="109">
        <v>30.817304009215299</v>
      </c>
      <c r="BS51" s="109">
        <v>0</v>
      </c>
      <c r="BT51" s="109">
        <v>5.2895897610410202E-5</v>
      </c>
      <c r="BU51" s="109">
        <v>7.6118633809200997E-5</v>
      </c>
      <c r="BV51" s="109">
        <v>766.83114921432798</v>
      </c>
      <c r="BW51" s="109">
        <v>66.274749497842194</v>
      </c>
      <c r="BX51" s="109">
        <v>7.3638625274888803</v>
      </c>
      <c r="BY51" s="109">
        <v>73.638612025331099</v>
      </c>
      <c r="BZ51" s="109">
        <v>1.50392205659385E-2</v>
      </c>
      <c r="CA51" s="109">
        <v>31.1061098702138</v>
      </c>
      <c r="CB51" s="109">
        <v>0.52961571229017801</v>
      </c>
      <c r="CC51" s="109">
        <v>0</v>
      </c>
      <c r="CD51" s="109">
        <v>2.0146855992569501E-3</v>
      </c>
      <c r="CE51" s="109">
        <v>2.1170944713091101E-2</v>
      </c>
      <c r="CF51" s="109">
        <v>1.4488308888260699E-2</v>
      </c>
      <c r="CG51" s="109">
        <v>0.83907910439387401</v>
      </c>
      <c r="CH51" s="109">
        <v>6.9506004177758596E-2</v>
      </c>
      <c r="CI51" s="109">
        <v>82.169528881863101</v>
      </c>
      <c r="CJ51" s="109">
        <v>6.3187298401097797E-2</v>
      </c>
      <c r="CK51" s="109">
        <v>1.87350245495681</v>
      </c>
      <c r="CL51" s="109">
        <v>35.258492298704198</v>
      </c>
      <c r="CM51" s="109">
        <v>5.6868540396942099E-2</v>
      </c>
      <c r="CN51" s="109">
        <v>0</v>
      </c>
      <c r="CO51" s="109">
        <v>1.1065840539691401E-4</v>
      </c>
      <c r="CP51" s="109">
        <v>6.1105235373159799</v>
      </c>
      <c r="CQ51" s="109">
        <v>633.45529896941605</v>
      </c>
      <c r="CR51" s="109">
        <v>631.89070423917894</v>
      </c>
      <c r="CS51" s="109">
        <v>1.5645947302369401</v>
      </c>
      <c r="CT51" s="109">
        <v>7.1401609704746002E-2</v>
      </c>
      <c r="CU51" s="109">
        <v>0</v>
      </c>
      <c r="CV51" s="109">
        <v>15.480885349735701</v>
      </c>
      <c r="CW51" s="109">
        <v>0.59396012180536395</v>
      </c>
      <c r="CX51" s="109">
        <v>233.60338620016799</v>
      </c>
      <c r="CY51" s="109">
        <v>0.94780886831241695</v>
      </c>
      <c r="CZ51" s="109">
        <v>1.2005584160893299</v>
      </c>
      <c r="DA51" s="109">
        <v>333.75510949806198</v>
      </c>
      <c r="DB51" s="109">
        <v>10.118135028902801</v>
      </c>
      <c r="DC51" s="109">
        <v>0.21483676174098901</v>
      </c>
      <c r="DD51" s="109">
        <v>2.5906772796066901</v>
      </c>
      <c r="DE51" s="109">
        <v>0</v>
      </c>
      <c r="DF51" s="109">
        <v>18.053946468691599</v>
      </c>
      <c r="DG51" s="109">
        <v>3.81214970474046</v>
      </c>
      <c r="DH51" s="109">
        <v>0</v>
      </c>
      <c r="DI51" s="109">
        <v>0</v>
      </c>
      <c r="DJ51" s="109">
        <v>13.1575850834639</v>
      </c>
      <c r="DK51" s="109">
        <v>4.1499108057859999</v>
      </c>
      <c r="DL51" s="109">
        <v>0</v>
      </c>
      <c r="DM51" s="109">
        <v>0</v>
      </c>
      <c r="DN51" s="109">
        <v>696.52111047911899</v>
      </c>
      <c r="DO51" s="109">
        <v>1.25722936123697</v>
      </c>
      <c r="DP51" s="109">
        <v>4.6574988294703896</v>
      </c>
      <c r="DS51" s="45">
        <f t="shared" si="29"/>
        <v>3.2092659171303883E-3</v>
      </c>
      <c r="DT51" s="45">
        <f t="shared" si="30"/>
        <v>5.6851680709991926E-3</v>
      </c>
      <c r="DU51" s="45">
        <f t="shared" si="31"/>
        <v>3.2370230908562139E-3</v>
      </c>
      <c r="DV51" s="45">
        <f t="shared" si="32"/>
        <v>3.5795758203351594E-3</v>
      </c>
      <c r="DW51" s="45">
        <f t="shared" si="33"/>
        <v>3.5896055165282612E-3</v>
      </c>
      <c r="DX51" s="45">
        <f t="shared" si="34"/>
        <v>1.9992429855845237E-3</v>
      </c>
      <c r="DY51" s="45">
        <f t="shared" si="35"/>
        <v>2.4930008778207575E-3</v>
      </c>
      <c r="DZ51" s="45">
        <f t="shared" si="36"/>
        <v>7.0532656925368902E-3</v>
      </c>
      <c r="EA51" s="45">
        <f t="shared" si="37"/>
        <v>8.6906294327125325E-3</v>
      </c>
      <c r="EB51" s="45">
        <f t="shared" si="38"/>
        <v>1.6888727184393411E-3</v>
      </c>
      <c r="EC51" s="45">
        <f t="shared" si="39"/>
        <v>4.1677592327621004E-3</v>
      </c>
      <c r="ED51" s="45">
        <f t="shared" si="40"/>
        <v>-4.6217879374563844E-4</v>
      </c>
      <c r="EE51" s="45">
        <f t="shared" si="41"/>
        <v>0</v>
      </c>
      <c r="EF51" s="45">
        <f t="shared" si="42"/>
        <v>5.8935736606989166E-3</v>
      </c>
      <c r="EG51" s="45">
        <f t="shared" si="43"/>
        <v>3.5838373935765475E-3</v>
      </c>
      <c r="EH51" s="45">
        <f t="shared" si="44"/>
        <v>0</v>
      </c>
      <c r="EI51" s="45">
        <f t="shared" si="45"/>
        <v>-4.6014714873949527E-4</v>
      </c>
      <c r="EJ51" s="45">
        <f t="shared" si="46"/>
        <v>5.2316995805072293E-3</v>
      </c>
      <c r="EK51" s="45">
        <f t="shared" si="47"/>
        <v>-4.6228123349835286E-4</v>
      </c>
      <c r="EL51" s="45">
        <f t="shared" si="48"/>
        <v>-4.6302009906290786E-4</v>
      </c>
      <c r="EM51" s="45">
        <f t="shared" si="49"/>
        <v>-4.6324080913779422E-4</v>
      </c>
      <c r="EN51" s="45">
        <f t="shared" si="50"/>
        <v>-4.6464221313622685E-4</v>
      </c>
      <c r="EO51" s="45">
        <f t="shared" si="51"/>
        <v>0</v>
      </c>
      <c r="EP51" s="45">
        <f t="shared" si="52"/>
        <v>-4.6427406607712975E-4</v>
      </c>
      <c r="EQ51" s="45">
        <f t="shared" si="53"/>
        <v>-4.6282062814913179E-4</v>
      </c>
      <c r="ER51" s="45">
        <f t="shared" si="54"/>
        <v>-4.5847068958697855E-4</v>
      </c>
      <c r="ES51" s="45">
        <f t="shared" si="55"/>
        <v>-4.6607804554428165E-4</v>
      </c>
      <c r="ET51" s="45">
        <f t="shared" si="56"/>
        <v>1.4539569514580354E-3</v>
      </c>
      <c r="EU51" s="45">
        <f t="shared" si="28"/>
        <v>0</v>
      </c>
    </row>
    <row r="52" spans="1:151" s="22" customFormat="1" x14ac:dyDescent="0.25">
      <c r="A52" s="20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  <c r="BO52" s="109"/>
      <c r="BP52" s="109"/>
      <c r="BQ52" s="109"/>
      <c r="BR52" s="109"/>
      <c r="BS52" s="109"/>
      <c r="BT52" s="109"/>
      <c r="BU52" s="109"/>
      <c r="BV52" s="109"/>
      <c r="BW52" s="109"/>
      <c r="BX52" s="109"/>
      <c r="BY52" s="109"/>
      <c r="BZ52" s="109"/>
      <c r="CA52" s="109"/>
      <c r="CB52" s="109"/>
      <c r="CC52" s="109"/>
      <c r="CD52" s="109"/>
      <c r="CE52" s="109"/>
      <c r="CF52" s="109"/>
      <c r="CG52" s="109"/>
      <c r="CH52" s="109"/>
      <c r="CI52" s="109"/>
      <c r="CJ52" s="109"/>
      <c r="CK52" s="109"/>
      <c r="CL52" s="109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9"/>
      <c r="CZ52" s="109"/>
      <c r="DA52" s="109"/>
      <c r="DB52" s="109"/>
      <c r="DC52" s="109"/>
      <c r="DD52" s="109"/>
      <c r="DE52" s="109"/>
      <c r="DF52" s="109"/>
      <c r="DG52" s="109"/>
      <c r="DH52" s="109"/>
      <c r="DI52" s="109"/>
      <c r="DJ52" s="109"/>
      <c r="DK52" s="109"/>
      <c r="DL52" s="109"/>
      <c r="DM52" s="109"/>
      <c r="DN52" s="109"/>
      <c r="DO52" s="109"/>
      <c r="DP52" s="109"/>
      <c r="DQ52" s="33"/>
    </row>
    <row r="53" spans="1:151" s="22" customFormat="1" x14ac:dyDescent="0.25">
      <c r="A53" s="20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  <c r="DC53" s="109"/>
      <c r="DD53" s="109"/>
      <c r="DE53" s="109"/>
      <c r="DF53" s="109"/>
      <c r="DG53" s="109"/>
      <c r="DH53" s="109"/>
      <c r="DI53" s="109"/>
      <c r="DJ53" s="109"/>
      <c r="DK53" s="109"/>
      <c r="DL53" s="109"/>
      <c r="DM53" s="109"/>
      <c r="DN53" s="109"/>
      <c r="DO53" s="109"/>
      <c r="DP53" s="109"/>
      <c r="DQ53" s="33"/>
    </row>
    <row r="54" spans="1:151" x14ac:dyDescent="0.25">
      <c r="A54" s="22" t="s">
        <v>51</v>
      </c>
      <c r="B54" s="109">
        <v>573.35048043999996</v>
      </c>
      <c r="C54" s="109">
        <v>2.4725993843</v>
      </c>
      <c r="D54" s="109">
        <v>8.0434090343999998</v>
      </c>
      <c r="E54" s="109">
        <v>78.738646025999998</v>
      </c>
      <c r="F54" s="109">
        <v>78.738646025999998</v>
      </c>
      <c r="G54" s="109">
        <v>1.4081801722</v>
      </c>
      <c r="H54" s="109">
        <v>107.19999718</v>
      </c>
      <c r="I54" s="109">
        <v>7.9630423703000002</v>
      </c>
      <c r="J54" s="109">
        <v>0.37087274850000002</v>
      </c>
      <c r="K54" s="109">
        <v>4.461014466</v>
      </c>
      <c r="L54" s="109">
        <v>0.88438772080000005</v>
      </c>
      <c r="M54" s="109">
        <v>4.5458899999999999E-5</v>
      </c>
      <c r="N54" s="109">
        <v>3.8794000000000002E-7</v>
      </c>
      <c r="O54" s="109">
        <v>7.4979509522000001</v>
      </c>
      <c r="P54" s="109">
        <v>1.045922E-4</v>
      </c>
      <c r="Q54" s="109">
        <v>9.6599999999999995E-4</v>
      </c>
      <c r="R54" s="109">
        <v>3.4389739999999999E-4</v>
      </c>
      <c r="S54" s="109">
        <v>0.83383287110000004</v>
      </c>
      <c r="T54" s="109">
        <v>3.2616500000000002E-5</v>
      </c>
      <c r="U54" s="109">
        <v>1.5005612448000001</v>
      </c>
      <c r="V54" s="109">
        <v>0.83207915919999997</v>
      </c>
      <c r="W54" s="109">
        <v>0.19256439580000001</v>
      </c>
      <c r="Y54" s="109">
        <v>1.707221E-4</v>
      </c>
      <c r="Z54" s="109">
        <v>2.0770967299999998E-2</v>
      </c>
      <c r="AA54" s="109">
        <v>1.1431460100000001E-2</v>
      </c>
      <c r="AB54" s="109">
        <v>0.60373731669999997</v>
      </c>
      <c r="AC54" s="109">
        <v>6.5687067000000003E-3</v>
      </c>
      <c r="AD54" s="109">
        <v>0.17855731080000001</v>
      </c>
      <c r="AF54" s="109" t="s">
        <v>51</v>
      </c>
      <c r="AG54" s="109">
        <v>0</v>
      </c>
      <c r="AH54" s="109">
        <v>0</v>
      </c>
      <c r="AI54" s="109">
        <v>0</v>
      </c>
      <c r="AJ54" s="109">
        <v>0</v>
      </c>
      <c r="AK54" s="109">
        <v>0</v>
      </c>
      <c r="AL54" s="109">
        <v>0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F54" s="109">
        <v>0</v>
      </c>
      <c r="BG54" s="109">
        <v>0</v>
      </c>
      <c r="BH54" s="109">
        <v>0</v>
      </c>
      <c r="BI54" s="109">
        <v>0</v>
      </c>
      <c r="BJ54" s="109">
        <v>0</v>
      </c>
      <c r="BK54" s="109">
        <v>0</v>
      </c>
      <c r="BL54" s="109">
        <v>0</v>
      </c>
      <c r="BM54" s="109">
        <v>0</v>
      </c>
      <c r="BN54" s="109">
        <v>0</v>
      </c>
      <c r="BO54" s="109">
        <v>0</v>
      </c>
      <c r="BP54" s="109">
        <v>0</v>
      </c>
      <c r="BQ54" s="109">
        <v>0</v>
      </c>
      <c r="BR54" s="109">
        <v>0</v>
      </c>
      <c r="BS54" s="109">
        <v>0</v>
      </c>
      <c r="BT54" s="109">
        <v>0</v>
      </c>
      <c r="BU54" s="109">
        <v>0</v>
      </c>
      <c r="BV54" s="109">
        <v>0</v>
      </c>
      <c r="BW54" s="109">
        <v>0</v>
      </c>
      <c r="BX54" s="109">
        <v>0</v>
      </c>
      <c r="BY54" s="109">
        <v>0</v>
      </c>
      <c r="BZ54" s="109">
        <v>0</v>
      </c>
      <c r="CA54" s="109">
        <v>0</v>
      </c>
      <c r="CB54" s="109">
        <v>0</v>
      </c>
      <c r="CC54" s="109">
        <v>0</v>
      </c>
      <c r="CD54" s="109">
        <v>0</v>
      </c>
      <c r="CE54" s="109">
        <v>0</v>
      </c>
      <c r="CF54" s="109">
        <v>0</v>
      </c>
      <c r="CG54" s="109">
        <v>0</v>
      </c>
      <c r="CH54" s="109">
        <v>0</v>
      </c>
      <c r="CI54" s="109">
        <v>0</v>
      </c>
      <c r="CJ54" s="109">
        <v>0</v>
      </c>
      <c r="CK54" s="109">
        <v>0</v>
      </c>
      <c r="CL54" s="109">
        <v>0</v>
      </c>
      <c r="CM54" s="109">
        <v>0</v>
      </c>
      <c r="CN54" s="109">
        <v>0</v>
      </c>
      <c r="CO54" s="109">
        <v>0</v>
      </c>
      <c r="CP54" s="109">
        <v>0</v>
      </c>
      <c r="CQ54" s="109">
        <v>0</v>
      </c>
      <c r="CR54" s="109">
        <v>0</v>
      </c>
      <c r="CS54" s="109">
        <v>0</v>
      </c>
      <c r="CT54" s="109">
        <v>0</v>
      </c>
      <c r="CU54" s="109">
        <v>0</v>
      </c>
      <c r="CV54" s="109">
        <v>0</v>
      </c>
      <c r="CW54" s="109">
        <v>0</v>
      </c>
      <c r="CX54" s="109">
        <v>0</v>
      </c>
      <c r="CY54" s="109">
        <v>0</v>
      </c>
      <c r="CZ54" s="109">
        <v>0</v>
      </c>
      <c r="DA54" s="109">
        <v>0</v>
      </c>
      <c r="DB54" s="109">
        <v>0</v>
      </c>
      <c r="DC54" s="109">
        <v>0</v>
      </c>
      <c r="DD54" s="109">
        <v>0</v>
      </c>
      <c r="DE54" s="109">
        <v>0</v>
      </c>
      <c r="DF54" s="109">
        <v>0</v>
      </c>
      <c r="DG54" s="109">
        <v>0</v>
      </c>
      <c r="DH54" s="109">
        <v>0</v>
      </c>
      <c r="DI54" s="109">
        <v>0</v>
      </c>
      <c r="DJ54" s="109">
        <v>0</v>
      </c>
      <c r="DK54" s="109">
        <v>0</v>
      </c>
      <c r="DL54" s="109">
        <v>0</v>
      </c>
      <c r="DM54" s="109">
        <v>0</v>
      </c>
      <c r="DN54" s="109">
        <v>0</v>
      </c>
      <c r="DO54" s="109">
        <v>0</v>
      </c>
      <c r="DP54" s="109">
        <v>0</v>
      </c>
      <c r="DS54" s="45">
        <f t="shared" ref="DS54:DS58" si="57">(AV54-B54)/(B54+1E-50)</f>
        <v>-1</v>
      </c>
      <c r="DT54" s="45">
        <f t="shared" ref="DT54:DT58" si="58">(BR54-C54)/(C54+1E-50)</f>
        <v>-1</v>
      </c>
      <c r="DU54" s="45">
        <f t="shared" ref="DU54:DU58" si="59">(BY54-D54)/(D54+1E-50)</f>
        <v>-1</v>
      </c>
      <c r="DV54" s="45">
        <f t="shared" ref="DV54:DV58" si="60">(CQ54-E54)/(E54+1E-50)</f>
        <v>-1</v>
      </c>
      <c r="DW54" s="45">
        <f t="shared" ref="DW54:DW58" si="61">(CR54-F54)/(F54+1E-50)</f>
        <v>-1</v>
      </c>
      <c r="DX54" s="45">
        <f t="shared" ref="DX54:DX58" si="62">(DF54-G54)/(G54+1E-50)</f>
        <v>-1</v>
      </c>
      <c r="DY54" s="45">
        <f t="shared" ref="DY54:DY58" si="63">(DN54-H54)/(H54+1E-50)</f>
        <v>-1</v>
      </c>
      <c r="DZ54" s="45">
        <f t="shared" ref="DZ54:DZ58" si="64">(AK54-I54)/(I54+1E-50)</f>
        <v>-1</v>
      </c>
      <c r="EA54" s="45">
        <f t="shared" ref="EA54:EA58" si="65">(AI54-J54)/(J54+1E-50)</f>
        <v>-1</v>
      </c>
      <c r="EB54" s="45">
        <f t="shared" ref="EB54:EB58" si="66">(AN54-K54)/(K54+1E-50)</f>
        <v>-1</v>
      </c>
      <c r="EC54" s="45">
        <f t="shared" ref="EC54:EC58" si="67">(AP54-L54)/(L54+1E-50)</f>
        <v>-1</v>
      </c>
      <c r="ED54" s="45">
        <f t="shared" ref="ED54:ED58" si="68">(AQ54+AR54-M54)/(M54+1E-50)</f>
        <v>-1</v>
      </c>
      <c r="EE54" s="45">
        <f t="shared" ref="EE54:EE58" si="69">(AT54+AU54-N54)/(N54+1E-50)</f>
        <v>-1</v>
      </c>
      <c r="EF54" s="45">
        <f t="shared" ref="EF54:EF58" si="70">(BD54-O54)/(O54+1E-50)</f>
        <v>-1</v>
      </c>
      <c r="EG54" s="45">
        <f t="shared" ref="EG54:EG58" si="71">(BE54+BF54+CO54-P54)/(P54+1E-50)</f>
        <v>-1</v>
      </c>
      <c r="EH54" s="45">
        <f t="shared" ref="EH54:EH58" si="72">(BL54+BM54-Q54)/(Q54+1E-50)</f>
        <v>-1</v>
      </c>
      <c r="EI54" s="45">
        <f t="shared" ref="EI54:EI58" si="73">(BN54+BO54-R54)/(R54+1E-50)</f>
        <v>-1</v>
      </c>
      <c r="EJ54" s="45">
        <f t="shared" ref="EJ54:EJ58" si="74">(BQ54-S54)/(S54+1E-50)</f>
        <v>-1</v>
      </c>
      <c r="EK54" s="45">
        <f t="shared" ref="EK54:EK58" si="75">(BT54+BU54-T54)/(T54+1E-50)</f>
        <v>-1</v>
      </c>
      <c r="EL54" s="45">
        <f t="shared" ref="EL54:EL58" si="76">(DK54-U54)/(U54+1E-50)</f>
        <v>-1</v>
      </c>
      <c r="EM54" s="45">
        <f t="shared" ref="EM54:EM58" si="77">(DO54-V54)/(V54+1E-50)</f>
        <v>-1</v>
      </c>
      <c r="EN54" s="45">
        <f t="shared" ref="EN54:EN58" si="78">(CB54-W54)/(W54+1E-50)</f>
        <v>-1</v>
      </c>
      <c r="EO54" s="45">
        <f t="shared" ref="EO54:EO58" si="79">(CC54-X54)/(X54+1E-50)</f>
        <v>0</v>
      </c>
      <c r="EP54" s="45">
        <f t="shared" ref="EP54:EP58" si="80">(CD54-Y54)/(Y54+1E-50)</f>
        <v>-1</v>
      </c>
      <c r="EQ54" s="45">
        <f t="shared" ref="EQ54:EQ58" si="81">(CE54-Z54)/(Z54+1E-50)</f>
        <v>-1</v>
      </c>
      <c r="ER54" s="45">
        <f t="shared" ref="ER54:ER58" si="82">(CF54-AA54)/(AA54+1E-50)</f>
        <v>-1</v>
      </c>
      <c r="ES54" s="45">
        <f t="shared" ref="ES54:ES58" si="83">(CG54-AB54)/(AB54+1E-50)</f>
        <v>-1</v>
      </c>
      <c r="ET54" s="45">
        <f t="shared" ref="ET54:ET58" si="84">(AO54-AC54)/(AC54+1E-50)</f>
        <v>-1</v>
      </c>
      <c r="EU54" s="45">
        <f t="shared" ref="EU54:EU58" si="85">(AZ54-AD54)/(AD54+1E-50)</f>
        <v>-1</v>
      </c>
    </row>
    <row r="55" spans="1:151" s="22" customFormat="1" x14ac:dyDescent="0.25">
      <c r="A55" s="22" t="s">
        <v>1</v>
      </c>
      <c r="B55" s="109">
        <v>223908.71726999999</v>
      </c>
      <c r="C55" s="109">
        <v>408.50815287</v>
      </c>
      <c r="D55" s="109">
        <v>4291.3846328</v>
      </c>
      <c r="E55" s="109">
        <v>9719.0979198999994</v>
      </c>
      <c r="F55" s="109">
        <v>8975.0979198999994</v>
      </c>
      <c r="G55" s="109">
        <v>667.30602904</v>
      </c>
      <c r="H55" s="109">
        <v>8411.9874411000001</v>
      </c>
      <c r="I55" s="109">
        <v>213.45230936999999</v>
      </c>
      <c r="J55" s="109">
        <v>20.477801879000001</v>
      </c>
      <c r="K55" s="109">
        <v>439.23854949999998</v>
      </c>
      <c r="L55" s="109">
        <v>74.861412152</v>
      </c>
      <c r="M55" s="109">
        <v>6.0390330000000001E-3</v>
      </c>
      <c r="N55" s="109"/>
      <c r="O55" s="109">
        <v>520.46386545999997</v>
      </c>
      <c r="P55" s="109">
        <v>1.68758398E-2</v>
      </c>
      <c r="Q55" s="109"/>
      <c r="R55" s="109">
        <v>4.4816000299999999E-2</v>
      </c>
      <c r="S55" s="109">
        <v>45.344781664000003</v>
      </c>
      <c r="T55" s="109">
        <v>4.7956578999999999E-3</v>
      </c>
      <c r="U55" s="109">
        <v>104.321088</v>
      </c>
      <c r="V55" s="109">
        <v>31.963719640000001</v>
      </c>
      <c r="W55" s="109">
        <v>12.700996206999999</v>
      </c>
      <c r="X55" s="109"/>
      <c r="Y55" s="109">
        <v>2.6206181799999999E-2</v>
      </c>
      <c r="Z55" s="109">
        <v>0.42352393939999999</v>
      </c>
      <c r="AA55" s="109">
        <v>0.2639791642</v>
      </c>
      <c r="AB55" s="109">
        <v>19.948984587999998</v>
      </c>
      <c r="AC55" s="109">
        <v>0.38541961769999999</v>
      </c>
      <c r="AD55" s="109"/>
      <c r="AE55" s="109"/>
      <c r="AF55" s="109" t="s">
        <v>1</v>
      </c>
      <c r="AG55" s="109">
        <v>0</v>
      </c>
      <c r="AH55" s="109">
        <v>0</v>
      </c>
      <c r="AI55" s="109">
        <v>0</v>
      </c>
      <c r="AJ55" s="109">
        <v>0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  <c r="BF55" s="109">
        <v>0</v>
      </c>
      <c r="BG55" s="109">
        <v>0</v>
      </c>
      <c r="BH55" s="109">
        <v>0</v>
      </c>
      <c r="BI55" s="109">
        <v>0</v>
      </c>
      <c r="BJ55" s="109">
        <v>0</v>
      </c>
      <c r="BK55" s="109">
        <v>0</v>
      </c>
      <c r="BL55" s="109">
        <v>0</v>
      </c>
      <c r="BM55" s="109">
        <v>0</v>
      </c>
      <c r="BN55" s="109">
        <v>0</v>
      </c>
      <c r="BO55" s="109">
        <v>0</v>
      </c>
      <c r="BP55" s="109">
        <v>0</v>
      </c>
      <c r="BQ55" s="109">
        <v>0</v>
      </c>
      <c r="BR55" s="109">
        <v>0</v>
      </c>
      <c r="BS55" s="109">
        <v>0</v>
      </c>
      <c r="BT55" s="109">
        <v>0</v>
      </c>
      <c r="BU55" s="109">
        <v>0</v>
      </c>
      <c r="BV55" s="109">
        <v>0</v>
      </c>
      <c r="BW55" s="109">
        <v>0</v>
      </c>
      <c r="BX55" s="109">
        <v>0</v>
      </c>
      <c r="BY55" s="109">
        <v>0</v>
      </c>
      <c r="BZ55" s="109">
        <v>0</v>
      </c>
      <c r="CA55" s="109">
        <v>0</v>
      </c>
      <c r="CB55" s="109">
        <v>0</v>
      </c>
      <c r="CC55" s="109">
        <v>0</v>
      </c>
      <c r="CD55" s="109">
        <v>0</v>
      </c>
      <c r="CE55" s="109">
        <v>0</v>
      </c>
      <c r="CF55" s="109">
        <v>0</v>
      </c>
      <c r="CG55" s="109">
        <v>0</v>
      </c>
      <c r="CH55" s="109">
        <v>0</v>
      </c>
      <c r="CI55" s="109">
        <v>0</v>
      </c>
      <c r="CJ55" s="109">
        <v>0</v>
      </c>
      <c r="CK55" s="109">
        <v>0</v>
      </c>
      <c r="CL55" s="109">
        <v>0</v>
      </c>
      <c r="CM55" s="109">
        <v>0</v>
      </c>
      <c r="CN55" s="109">
        <v>0</v>
      </c>
      <c r="CO55" s="109">
        <v>0</v>
      </c>
      <c r="CP55" s="109">
        <v>0</v>
      </c>
      <c r="CQ55" s="109">
        <v>0</v>
      </c>
      <c r="CR55" s="109">
        <v>0</v>
      </c>
      <c r="CS55" s="109">
        <v>0</v>
      </c>
      <c r="CT55" s="109">
        <v>0</v>
      </c>
      <c r="CU55" s="109">
        <v>0</v>
      </c>
      <c r="CV55" s="109">
        <v>0</v>
      </c>
      <c r="CW55" s="109">
        <v>0</v>
      </c>
      <c r="CX55" s="109">
        <v>0</v>
      </c>
      <c r="CY55" s="109">
        <v>0</v>
      </c>
      <c r="CZ55" s="109">
        <v>0</v>
      </c>
      <c r="DA55" s="109">
        <v>0</v>
      </c>
      <c r="DB55" s="109">
        <v>0</v>
      </c>
      <c r="DC55" s="109">
        <v>0</v>
      </c>
      <c r="DD55" s="109">
        <v>0</v>
      </c>
      <c r="DE55" s="109">
        <v>0</v>
      </c>
      <c r="DF55" s="109">
        <v>0</v>
      </c>
      <c r="DG55" s="109">
        <v>0</v>
      </c>
      <c r="DH55" s="109">
        <v>0</v>
      </c>
      <c r="DI55" s="109">
        <v>0</v>
      </c>
      <c r="DJ55" s="109">
        <v>0</v>
      </c>
      <c r="DK55" s="109">
        <v>0</v>
      </c>
      <c r="DL55" s="109">
        <v>0</v>
      </c>
      <c r="DM55" s="109">
        <v>0</v>
      </c>
      <c r="DN55" s="109">
        <v>0</v>
      </c>
      <c r="DO55" s="109">
        <v>0</v>
      </c>
      <c r="DP55" s="109">
        <v>0</v>
      </c>
      <c r="DQ55" s="33"/>
      <c r="DS55" s="45">
        <f t="shared" si="57"/>
        <v>-1</v>
      </c>
      <c r="DT55" s="45">
        <f t="shared" si="58"/>
        <v>-1</v>
      </c>
      <c r="DU55" s="45">
        <f t="shared" si="59"/>
        <v>-1</v>
      </c>
      <c r="DV55" s="45">
        <f t="shared" si="60"/>
        <v>-1</v>
      </c>
      <c r="DW55" s="45">
        <f t="shared" si="61"/>
        <v>-1</v>
      </c>
      <c r="DX55" s="45">
        <f t="shared" si="62"/>
        <v>-1</v>
      </c>
      <c r="DY55" s="45">
        <f t="shared" si="63"/>
        <v>-1</v>
      </c>
      <c r="DZ55" s="45">
        <f t="shared" si="64"/>
        <v>-1</v>
      </c>
      <c r="EA55" s="45">
        <f t="shared" si="65"/>
        <v>-1</v>
      </c>
      <c r="EB55" s="45">
        <f t="shared" si="66"/>
        <v>-1</v>
      </c>
      <c r="EC55" s="45">
        <f t="shared" si="67"/>
        <v>-1</v>
      </c>
      <c r="ED55" s="45">
        <f t="shared" si="68"/>
        <v>-1</v>
      </c>
      <c r="EE55" s="45">
        <f t="shared" si="69"/>
        <v>0</v>
      </c>
      <c r="EF55" s="45">
        <f t="shared" si="70"/>
        <v>-1</v>
      </c>
      <c r="EG55" s="45">
        <f t="shared" si="71"/>
        <v>-1</v>
      </c>
      <c r="EH55" s="45">
        <f t="shared" si="72"/>
        <v>0</v>
      </c>
      <c r="EI55" s="45">
        <f t="shared" si="73"/>
        <v>-1</v>
      </c>
      <c r="EJ55" s="45">
        <f t="shared" si="74"/>
        <v>-1</v>
      </c>
      <c r="EK55" s="45">
        <f t="shared" si="75"/>
        <v>-1</v>
      </c>
      <c r="EL55" s="45">
        <f t="shared" si="76"/>
        <v>-1</v>
      </c>
      <c r="EM55" s="45">
        <f t="shared" si="77"/>
        <v>-1</v>
      </c>
      <c r="EN55" s="45">
        <f t="shared" si="78"/>
        <v>-1</v>
      </c>
      <c r="EO55" s="45">
        <f t="shared" si="79"/>
        <v>0</v>
      </c>
      <c r="EP55" s="45">
        <f t="shared" si="80"/>
        <v>-1</v>
      </c>
      <c r="EQ55" s="45">
        <f t="shared" si="81"/>
        <v>-1</v>
      </c>
      <c r="ER55" s="45">
        <f t="shared" si="82"/>
        <v>-1</v>
      </c>
      <c r="ES55" s="45">
        <f t="shared" si="83"/>
        <v>-1</v>
      </c>
      <c r="ET55" s="45">
        <f t="shared" si="84"/>
        <v>-1</v>
      </c>
      <c r="EU55" s="45">
        <f t="shared" si="85"/>
        <v>0</v>
      </c>
    </row>
    <row r="56" spans="1:151" s="22" customFormat="1" x14ac:dyDescent="0.25">
      <c r="A56" s="22" t="s">
        <v>11</v>
      </c>
      <c r="B56" s="109">
        <v>1335.2773076999999</v>
      </c>
      <c r="C56" s="109">
        <v>10.488510904</v>
      </c>
      <c r="D56" s="109">
        <v>26.545604604000001</v>
      </c>
      <c r="E56" s="109">
        <v>186.26798819000001</v>
      </c>
      <c r="F56" s="109">
        <v>185.3390101</v>
      </c>
      <c r="G56" s="109">
        <v>3.2974931365</v>
      </c>
      <c r="H56" s="109">
        <v>216.42452947999999</v>
      </c>
      <c r="I56" s="109">
        <v>5.6854291283</v>
      </c>
      <c r="J56" s="109">
        <v>0.59983996090000002</v>
      </c>
      <c r="K56" s="109">
        <v>9.3883434045000005</v>
      </c>
      <c r="L56" s="109">
        <v>1.4858158859999999</v>
      </c>
      <c r="M56" s="109">
        <v>6.08553E-5</v>
      </c>
      <c r="N56" s="109"/>
      <c r="O56" s="109">
        <v>11.840574695999999</v>
      </c>
      <c r="P56" s="109">
        <v>3.5164549999999999E-4</v>
      </c>
      <c r="Q56" s="109"/>
      <c r="R56" s="109">
        <v>4.5018160000000001E-4</v>
      </c>
      <c r="S56" s="109">
        <v>1.5032186096</v>
      </c>
      <c r="T56" s="109">
        <v>4.9145099999999998E-5</v>
      </c>
      <c r="U56" s="109">
        <v>1.5808120011</v>
      </c>
      <c r="V56" s="109">
        <v>0.47891235570000001</v>
      </c>
      <c r="W56" s="109">
        <v>0.21027294860000001</v>
      </c>
      <c r="X56" s="109"/>
      <c r="Y56" s="109">
        <v>9.8461490000000007E-4</v>
      </c>
      <c r="Z56" s="109">
        <v>9.1504086999999994E-3</v>
      </c>
      <c r="AA56" s="109">
        <v>6.3369346E-3</v>
      </c>
      <c r="AB56" s="109">
        <v>0.3266647017</v>
      </c>
      <c r="AC56" s="109">
        <v>1.09079334E-2</v>
      </c>
      <c r="AD56" s="109"/>
      <c r="AE56" s="109"/>
      <c r="AF56" s="109" t="s">
        <v>11</v>
      </c>
      <c r="AG56" s="109">
        <v>0</v>
      </c>
      <c r="AH56" s="109">
        <v>0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  <c r="BF56" s="109">
        <v>0</v>
      </c>
      <c r="BG56" s="109">
        <v>0</v>
      </c>
      <c r="BH56" s="109">
        <v>0</v>
      </c>
      <c r="BI56" s="109">
        <v>0</v>
      </c>
      <c r="BJ56" s="109">
        <v>0</v>
      </c>
      <c r="BK56" s="109">
        <v>0</v>
      </c>
      <c r="BL56" s="109">
        <v>0</v>
      </c>
      <c r="BM56" s="109">
        <v>0</v>
      </c>
      <c r="BN56" s="109">
        <v>0</v>
      </c>
      <c r="BO56" s="109">
        <v>0</v>
      </c>
      <c r="BP56" s="109">
        <v>0</v>
      </c>
      <c r="BQ56" s="109">
        <v>0</v>
      </c>
      <c r="BR56" s="109">
        <v>0</v>
      </c>
      <c r="BS56" s="109">
        <v>0</v>
      </c>
      <c r="BT56" s="109">
        <v>0</v>
      </c>
      <c r="BU56" s="109">
        <v>0</v>
      </c>
      <c r="BV56" s="109">
        <v>0</v>
      </c>
      <c r="BW56" s="109">
        <v>0</v>
      </c>
      <c r="BX56" s="109">
        <v>0</v>
      </c>
      <c r="BY56" s="109">
        <v>0</v>
      </c>
      <c r="BZ56" s="109">
        <v>0</v>
      </c>
      <c r="CA56" s="109">
        <v>0</v>
      </c>
      <c r="CB56" s="109">
        <v>0</v>
      </c>
      <c r="CC56" s="109">
        <v>0</v>
      </c>
      <c r="CD56" s="109">
        <v>0</v>
      </c>
      <c r="CE56" s="109">
        <v>0</v>
      </c>
      <c r="CF56" s="109">
        <v>0</v>
      </c>
      <c r="CG56" s="109">
        <v>0</v>
      </c>
      <c r="CH56" s="109">
        <v>0</v>
      </c>
      <c r="CI56" s="109">
        <v>0</v>
      </c>
      <c r="CJ56" s="109">
        <v>0</v>
      </c>
      <c r="CK56" s="109">
        <v>0</v>
      </c>
      <c r="CL56" s="109">
        <v>0</v>
      </c>
      <c r="CM56" s="109">
        <v>0</v>
      </c>
      <c r="CN56" s="109">
        <v>0</v>
      </c>
      <c r="CO56" s="109">
        <v>0</v>
      </c>
      <c r="CP56" s="109">
        <v>0</v>
      </c>
      <c r="CQ56" s="109">
        <v>0</v>
      </c>
      <c r="CR56" s="109">
        <v>0</v>
      </c>
      <c r="CS56" s="109">
        <v>0</v>
      </c>
      <c r="CT56" s="109">
        <v>0</v>
      </c>
      <c r="CU56" s="109">
        <v>0</v>
      </c>
      <c r="CV56" s="109">
        <v>0</v>
      </c>
      <c r="CW56" s="109">
        <v>0</v>
      </c>
      <c r="CX56" s="109">
        <v>0</v>
      </c>
      <c r="CY56" s="109">
        <v>0</v>
      </c>
      <c r="CZ56" s="109">
        <v>0</v>
      </c>
      <c r="DA56" s="109">
        <v>0</v>
      </c>
      <c r="DB56" s="109">
        <v>0</v>
      </c>
      <c r="DC56" s="109">
        <v>0</v>
      </c>
      <c r="DD56" s="109">
        <v>0</v>
      </c>
      <c r="DE56" s="109">
        <v>0</v>
      </c>
      <c r="DF56" s="109">
        <v>0</v>
      </c>
      <c r="DG56" s="109">
        <v>0</v>
      </c>
      <c r="DH56" s="109">
        <v>0</v>
      </c>
      <c r="DI56" s="109">
        <v>0</v>
      </c>
      <c r="DJ56" s="109">
        <v>0</v>
      </c>
      <c r="DK56" s="109">
        <v>0</v>
      </c>
      <c r="DL56" s="109">
        <v>0</v>
      </c>
      <c r="DM56" s="109">
        <v>0</v>
      </c>
      <c r="DN56" s="109">
        <v>0</v>
      </c>
      <c r="DO56" s="109">
        <v>0</v>
      </c>
      <c r="DP56" s="109">
        <v>0</v>
      </c>
      <c r="DQ56" s="33"/>
      <c r="DS56" s="45">
        <f t="shared" si="57"/>
        <v>-1</v>
      </c>
      <c r="DT56" s="45">
        <f t="shared" si="58"/>
        <v>-1</v>
      </c>
      <c r="DU56" s="45">
        <f t="shared" si="59"/>
        <v>-1</v>
      </c>
      <c r="DV56" s="45">
        <f t="shared" si="60"/>
        <v>-1</v>
      </c>
      <c r="DW56" s="45">
        <f t="shared" si="61"/>
        <v>-1</v>
      </c>
      <c r="DX56" s="45">
        <f t="shared" si="62"/>
        <v>-1</v>
      </c>
      <c r="DY56" s="45">
        <f t="shared" si="63"/>
        <v>-1</v>
      </c>
      <c r="DZ56" s="45">
        <f t="shared" si="64"/>
        <v>-1</v>
      </c>
      <c r="EA56" s="45">
        <f t="shared" si="65"/>
        <v>-1</v>
      </c>
      <c r="EB56" s="45">
        <f t="shared" si="66"/>
        <v>-1</v>
      </c>
      <c r="EC56" s="45">
        <f t="shared" si="67"/>
        <v>-1</v>
      </c>
      <c r="ED56" s="45">
        <f t="shared" si="68"/>
        <v>-1</v>
      </c>
      <c r="EE56" s="45">
        <f t="shared" si="69"/>
        <v>0</v>
      </c>
      <c r="EF56" s="45">
        <f t="shared" si="70"/>
        <v>-1</v>
      </c>
      <c r="EG56" s="45">
        <f t="shared" si="71"/>
        <v>-1</v>
      </c>
      <c r="EH56" s="45">
        <f t="shared" si="72"/>
        <v>0</v>
      </c>
      <c r="EI56" s="45">
        <f t="shared" si="73"/>
        <v>-1</v>
      </c>
      <c r="EJ56" s="45">
        <f t="shared" si="74"/>
        <v>-1</v>
      </c>
      <c r="EK56" s="45">
        <f t="shared" si="75"/>
        <v>-1</v>
      </c>
      <c r="EL56" s="45">
        <f t="shared" si="76"/>
        <v>-1</v>
      </c>
      <c r="EM56" s="45">
        <f t="shared" si="77"/>
        <v>-1</v>
      </c>
      <c r="EN56" s="45">
        <f t="shared" si="78"/>
        <v>-1</v>
      </c>
      <c r="EO56" s="45">
        <f t="shared" si="79"/>
        <v>0</v>
      </c>
      <c r="EP56" s="45">
        <f t="shared" si="80"/>
        <v>-1</v>
      </c>
      <c r="EQ56" s="45">
        <f t="shared" si="81"/>
        <v>-1</v>
      </c>
      <c r="ER56" s="45">
        <f t="shared" si="82"/>
        <v>-1</v>
      </c>
      <c r="ES56" s="45">
        <f t="shared" si="83"/>
        <v>-1</v>
      </c>
      <c r="ET56" s="45">
        <f t="shared" si="84"/>
        <v>-1</v>
      </c>
      <c r="EU56" s="45">
        <f t="shared" si="85"/>
        <v>0</v>
      </c>
    </row>
    <row r="57" spans="1:151" s="22" customFormat="1" x14ac:dyDescent="0.25">
      <c r="A57" s="22" t="s">
        <v>58</v>
      </c>
      <c r="B57" s="109">
        <v>4840.3852358000004</v>
      </c>
      <c r="C57" s="109">
        <v>43.137058621000001</v>
      </c>
      <c r="D57" s="109">
        <v>77.922433427000001</v>
      </c>
      <c r="E57" s="109">
        <v>635.65915412000004</v>
      </c>
      <c r="F57" s="109">
        <v>635.45208760000003</v>
      </c>
      <c r="G57" s="109">
        <v>12.693650672</v>
      </c>
      <c r="H57" s="109">
        <v>703.93851431999997</v>
      </c>
      <c r="I57" s="109">
        <v>23.680933854999999</v>
      </c>
      <c r="J57" s="109">
        <v>2.5302891765000002</v>
      </c>
      <c r="K57" s="109">
        <v>32.310972993</v>
      </c>
      <c r="L57" s="109">
        <v>5.9664848466000002</v>
      </c>
      <c r="M57" s="109">
        <v>2.3048E-4</v>
      </c>
      <c r="N57" s="109"/>
      <c r="O57" s="109">
        <v>48.580951096</v>
      </c>
      <c r="P57" s="109">
        <v>1.4112096000000001E-3</v>
      </c>
      <c r="Q57" s="109"/>
      <c r="R57" s="109">
        <v>1.7049939E-3</v>
      </c>
      <c r="S57" s="109">
        <v>5.8707894728000003</v>
      </c>
      <c r="T57" s="109">
        <v>1.8612939999999999E-4</v>
      </c>
      <c r="U57" s="109">
        <v>5.9870837226000004</v>
      </c>
      <c r="V57" s="109">
        <v>1.8138073711</v>
      </c>
      <c r="W57" s="109">
        <v>0.71071264940000001</v>
      </c>
      <c r="X57" s="109"/>
      <c r="Y57" s="109">
        <v>1.5695345E-3</v>
      </c>
      <c r="Z57" s="109">
        <v>2.3858054900000002E-2</v>
      </c>
      <c r="AA57" s="109">
        <v>1.50721619E-2</v>
      </c>
      <c r="AB57" s="109">
        <v>1.1666460953</v>
      </c>
      <c r="AC57" s="109">
        <v>3.8136439199999997E-2</v>
      </c>
      <c r="AD57" s="109"/>
      <c r="AE57" s="109"/>
      <c r="AF57" s="109" t="s">
        <v>58</v>
      </c>
      <c r="AG57" s="109">
        <v>0</v>
      </c>
      <c r="AH57" s="109">
        <v>0</v>
      </c>
      <c r="AI57" s="109">
        <v>0</v>
      </c>
      <c r="AJ57" s="109">
        <v>0</v>
      </c>
      <c r="AK57" s="109">
        <v>0</v>
      </c>
      <c r="AL57" s="109">
        <v>0</v>
      </c>
      <c r="AM57" s="109">
        <v>0</v>
      </c>
      <c r="AN57" s="109">
        <v>0</v>
      </c>
      <c r="AO57" s="109">
        <v>0</v>
      </c>
      <c r="AP57" s="109">
        <v>0</v>
      </c>
      <c r="AQ57" s="109">
        <v>0</v>
      </c>
      <c r="AR57" s="109">
        <v>0</v>
      </c>
      <c r="AS57" s="109">
        <v>0</v>
      </c>
      <c r="AT57" s="109">
        <v>0</v>
      </c>
      <c r="AU57" s="109">
        <v>0</v>
      </c>
      <c r="AV57" s="109">
        <v>0</v>
      </c>
      <c r="AW57" s="109">
        <v>0</v>
      </c>
      <c r="AX57" s="109">
        <v>0</v>
      </c>
      <c r="AY57" s="109">
        <v>0</v>
      </c>
      <c r="AZ57" s="109">
        <v>0</v>
      </c>
      <c r="BA57" s="109">
        <v>0</v>
      </c>
      <c r="BB57" s="109">
        <v>0</v>
      </c>
      <c r="BC57" s="109">
        <v>0</v>
      </c>
      <c r="BD57" s="109">
        <v>0</v>
      </c>
      <c r="BE57" s="109">
        <v>0</v>
      </c>
      <c r="BF57" s="109">
        <v>0</v>
      </c>
      <c r="BG57" s="109">
        <v>0</v>
      </c>
      <c r="BH57" s="109">
        <v>0</v>
      </c>
      <c r="BI57" s="109">
        <v>0</v>
      </c>
      <c r="BJ57" s="109">
        <v>0</v>
      </c>
      <c r="BK57" s="109">
        <v>0</v>
      </c>
      <c r="BL57" s="109">
        <v>0</v>
      </c>
      <c r="BM57" s="109">
        <v>0</v>
      </c>
      <c r="BN57" s="109">
        <v>0</v>
      </c>
      <c r="BO57" s="109">
        <v>0</v>
      </c>
      <c r="BP57" s="109">
        <v>0</v>
      </c>
      <c r="BQ57" s="109">
        <v>0</v>
      </c>
      <c r="BR57" s="109">
        <v>0</v>
      </c>
      <c r="BS57" s="109">
        <v>0</v>
      </c>
      <c r="BT57" s="109">
        <v>0</v>
      </c>
      <c r="BU57" s="109">
        <v>0</v>
      </c>
      <c r="BV57" s="109">
        <v>0</v>
      </c>
      <c r="BW57" s="109">
        <v>0</v>
      </c>
      <c r="BX57" s="109">
        <v>0</v>
      </c>
      <c r="BY57" s="109">
        <v>0</v>
      </c>
      <c r="BZ57" s="109">
        <v>0</v>
      </c>
      <c r="CA57" s="109">
        <v>0</v>
      </c>
      <c r="CB57" s="109">
        <v>0</v>
      </c>
      <c r="CC57" s="109">
        <v>0</v>
      </c>
      <c r="CD57" s="109">
        <v>0</v>
      </c>
      <c r="CE57" s="109">
        <v>0</v>
      </c>
      <c r="CF57" s="109">
        <v>0</v>
      </c>
      <c r="CG57" s="109">
        <v>0</v>
      </c>
      <c r="CH57" s="109">
        <v>0</v>
      </c>
      <c r="CI57" s="109">
        <v>0</v>
      </c>
      <c r="CJ57" s="109">
        <v>0</v>
      </c>
      <c r="CK57" s="109">
        <v>0</v>
      </c>
      <c r="CL57" s="109">
        <v>0</v>
      </c>
      <c r="CM57" s="109">
        <v>0</v>
      </c>
      <c r="CN57" s="109">
        <v>0</v>
      </c>
      <c r="CO57" s="109">
        <v>0</v>
      </c>
      <c r="CP57" s="109">
        <v>0</v>
      </c>
      <c r="CQ57" s="109">
        <v>0</v>
      </c>
      <c r="CR57" s="109">
        <v>0</v>
      </c>
      <c r="CS57" s="109">
        <v>0</v>
      </c>
      <c r="CT57" s="109">
        <v>0</v>
      </c>
      <c r="CU57" s="109">
        <v>0</v>
      </c>
      <c r="CV57" s="109">
        <v>0</v>
      </c>
      <c r="CW57" s="109">
        <v>0</v>
      </c>
      <c r="CX57" s="109">
        <v>0</v>
      </c>
      <c r="CY57" s="109">
        <v>0</v>
      </c>
      <c r="CZ57" s="109">
        <v>0</v>
      </c>
      <c r="DA57" s="109">
        <v>0</v>
      </c>
      <c r="DB57" s="109">
        <v>0</v>
      </c>
      <c r="DC57" s="109">
        <v>0</v>
      </c>
      <c r="DD57" s="109">
        <v>0</v>
      </c>
      <c r="DE57" s="109">
        <v>0</v>
      </c>
      <c r="DF57" s="109">
        <v>0</v>
      </c>
      <c r="DG57" s="109">
        <v>0</v>
      </c>
      <c r="DH57" s="109">
        <v>0</v>
      </c>
      <c r="DI57" s="109">
        <v>0</v>
      </c>
      <c r="DJ57" s="109">
        <v>0</v>
      </c>
      <c r="DK57" s="109">
        <v>0</v>
      </c>
      <c r="DL57" s="109">
        <v>0</v>
      </c>
      <c r="DM57" s="109">
        <v>0</v>
      </c>
      <c r="DN57" s="109">
        <v>0</v>
      </c>
      <c r="DO57" s="109">
        <v>0</v>
      </c>
      <c r="DP57" s="109">
        <v>0</v>
      </c>
      <c r="DQ57" s="33"/>
      <c r="DS57" s="45">
        <f t="shared" si="57"/>
        <v>-1</v>
      </c>
      <c r="DT57" s="45">
        <f t="shared" si="58"/>
        <v>-1</v>
      </c>
      <c r="DU57" s="45">
        <f t="shared" si="59"/>
        <v>-1</v>
      </c>
      <c r="DV57" s="45">
        <f t="shared" si="60"/>
        <v>-1</v>
      </c>
      <c r="DW57" s="45">
        <f t="shared" si="61"/>
        <v>-1</v>
      </c>
      <c r="DX57" s="45">
        <f t="shared" si="62"/>
        <v>-1</v>
      </c>
      <c r="DY57" s="45">
        <f t="shared" si="63"/>
        <v>-1</v>
      </c>
      <c r="DZ57" s="45">
        <f t="shared" si="64"/>
        <v>-1</v>
      </c>
      <c r="EA57" s="45">
        <f t="shared" si="65"/>
        <v>-1</v>
      </c>
      <c r="EB57" s="45">
        <f t="shared" si="66"/>
        <v>-1</v>
      </c>
      <c r="EC57" s="45">
        <f t="shared" si="67"/>
        <v>-1</v>
      </c>
      <c r="ED57" s="45">
        <f t="shared" si="68"/>
        <v>-1</v>
      </c>
      <c r="EE57" s="45">
        <f t="shared" si="69"/>
        <v>0</v>
      </c>
      <c r="EF57" s="45">
        <f t="shared" si="70"/>
        <v>-1</v>
      </c>
      <c r="EG57" s="45">
        <f t="shared" si="71"/>
        <v>-1</v>
      </c>
      <c r="EH57" s="45">
        <f t="shared" si="72"/>
        <v>0</v>
      </c>
      <c r="EI57" s="45">
        <f t="shared" si="73"/>
        <v>-1</v>
      </c>
      <c r="EJ57" s="45">
        <f t="shared" si="74"/>
        <v>-1</v>
      </c>
      <c r="EK57" s="45">
        <f t="shared" si="75"/>
        <v>-1</v>
      </c>
      <c r="EL57" s="45">
        <f t="shared" si="76"/>
        <v>-1</v>
      </c>
      <c r="EM57" s="45">
        <f t="shared" si="77"/>
        <v>-1</v>
      </c>
      <c r="EN57" s="45">
        <f t="shared" si="78"/>
        <v>-1</v>
      </c>
      <c r="EO57" s="45">
        <f t="shared" si="79"/>
        <v>0</v>
      </c>
      <c r="EP57" s="45">
        <f t="shared" si="80"/>
        <v>-1</v>
      </c>
      <c r="EQ57" s="45">
        <f t="shared" si="81"/>
        <v>-1</v>
      </c>
      <c r="ER57" s="45">
        <f t="shared" si="82"/>
        <v>-1</v>
      </c>
      <c r="ES57" s="45">
        <f t="shared" si="83"/>
        <v>-1</v>
      </c>
      <c r="ET57" s="45">
        <f t="shared" si="84"/>
        <v>-1</v>
      </c>
      <c r="EU57" s="45">
        <f t="shared" si="85"/>
        <v>0</v>
      </c>
    </row>
    <row r="58" spans="1:151" s="22" customFormat="1" x14ac:dyDescent="0.25">
      <c r="A58" s="22" t="s">
        <v>73</v>
      </c>
      <c r="B58" s="109">
        <v>338.95992443</v>
      </c>
      <c r="C58" s="109">
        <v>2.8182417287999999</v>
      </c>
      <c r="D58" s="109">
        <v>5.4933364362999999</v>
      </c>
      <c r="E58" s="109">
        <v>44.759529493999999</v>
      </c>
      <c r="F58" s="109">
        <v>44.693649344000001</v>
      </c>
      <c r="G58" s="109">
        <v>0.90719872739999996</v>
      </c>
      <c r="H58" s="109">
        <v>51.209672959999999</v>
      </c>
      <c r="I58" s="109">
        <v>1.5214912929</v>
      </c>
      <c r="J58" s="109">
        <v>0.15957700759999999</v>
      </c>
      <c r="K58" s="109">
        <v>2.3768736888999999</v>
      </c>
      <c r="L58" s="109">
        <v>0.40310163370000002</v>
      </c>
      <c r="M58" s="109">
        <v>1.6844500000000001E-5</v>
      </c>
      <c r="N58" s="109"/>
      <c r="O58" s="109">
        <v>3.1780081243999998</v>
      </c>
      <c r="P58" s="109">
        <v>9.4014399999999999E-5</v>
      </c>
      <c r="Q58" s="109"/>
      <c r="R58" s="109">
        <v>1.2460880000000001E-4</v>
      </c>
      <c r="S58" s="109">
        <v>0.36761753759999999</v>
      </c>
      <c r="T58" s="109">
        <v>1.36032E-5</v>
      </c>
      <c r="U58" s="109">
        <v>0.43756357849999999</v>
      </c>
      <c r="V58" s="109">
        <v>0.13256137500000001</v>
      </c>
      <c r="W58" s="109">
        <v>5.3252038000000002E-2</v>
      </c>
      <c r="X58" s="109"/>
      <c r="Y58" s="109">
        <v>1.4780460000000001E-4</v>
      </c>
      <c r="Z58" s="109">
        <v>1.9091352E-3</v>
      </c>
      <c r="AA58" s="109">
        <v>1.2356604000000001E-3</v>
      </c>
      <c r="AB58" s="109">
        <v>8.6343034099999993E-2</v>
      </c>
      <c r="AC58" s="109">
        <v>2.5024369000000001E-3</v>
      </c>
      <c r="AD58" s="109"/>
      <c r="AE58" s="109"/>
      <c r="AF58" s="109" t="s">
        <v>175</v>
      </c>
      <c r="AG58" s="109">
        <v>0</v>
      </c>
      <c r="AH58" s="109">
        <v>0</v>
      </c>
      <c r="AI58" s="109">
        <v>0</v>
      </c>
      <c r="AJ58" s="109">
        <v>0</v>
      </c>
      <c r="AK58" s="109">
        <v>0</v>
      </c>
      <c r="AL58" s="109">
        <v>0</v>
      </c>
      <c r="AM58" s="109">
        <v>0</v>
      </c>
      <c r="AN58" s="109">
        <v>0</v>
      </c>
      <c r="AO58" s="109">
        <v>0</v>
      </c>
      <c r="AP58" s="109">
        <v>0</v>
      </c>
      <c r="AQ58" s="109">
        <v>0</v>
      </c>
      <c r="AR58" s="109">
        <v>0</v>
      </c>
      <c r="AS58" s="109">
        <v>0</v>
      </c>
      <c r="AT58" s="109">
        <v>0</v>
      </c>
      <c r="AU58" s="109">
        <v>0</v>
      </c>
      <c r="AV58" s="109">
        <v>0</v>
      </c>
      <c r="AW58" s="109">
        <v>0</v>
      </c>
      <c r="AX58" s="109">
        <v>0</v>
      </c>
      <c r="AY58" s="109">
        <v>0</v>
      </c>
      <c r="AZ58" s="109">
        <v>0</v>
      </c>
      <c r="BA58" s="109">
        <v>0</v>
      </c>
      <c r="BB58" s="109">
        <v>0</v>
      </c>
      <c r="BC58" s="109">
        <v>0</v>
      </c>
      <c r="BD58" s="109">
        <v>0</v>
      </c>
      <c r="BE58" s="109">
        <v>0</v>
      </c>
      <c r="BF58" s="109">
        <v>0</v>
      </c>
      <c r="BG58" s="109">
        <v>0</v>
      </c>
      <c r="BH58" s="109">
        <v>0</v>
      </c>
      <c r="BI58" s="109">
        <v>0</v>
      </c>
      <c r="BJ58" s="109">
        <v>0</v>
      </c>
      <c r="BK58" s="109">
        <v>0</v>
      </c>
      <c r="BL58" s="109">
        <v>0</v>
      </c>
      <c r="BM58" s="109">
        <v>0</v>
      </c>
      <c r="BN58" s="109">
        <v>0</v>
      </c>
      <c r="BO58" s="109">
        <v>0</v>
      </c>
      <c r="BP58" s="109">
        <v>0</v>
      </c>
      <c r="BQ58" s="109">
        <v>0</v>
      </c>
      <c r="BR58" s="109">
        <v>0</v>
      </c>
      <c r="BS58" s="109">
        <v>0</v>
      </c>
      <c r="BT58" s="109">
        <v>0</v>
      </c>
      <c r="BU58" s="109">
        <v>0</v>
      </c>
      <c r="BV58" s="109">
        <v>0</v>
      </c>
      <c r="BW58" s="109">
        <v>0</v>
      </c>
      <c r="BX58" s="109">
        <v>0</v>
      </c>
      <c r="BY58" s="109">
        <v>0</v>
      </c>
      <c r="BZ58" s="109">
        <v>0</v>
      </c>
      <c r="CA58" s="109">
        <v>0</v>
      </c>
      <c r="CB58" s="109">
        <v>0</v>
      </c>
      <c r="CC58" s="109">
        <v>0</v>
      </c>
      <c r="CD58" s="109">
        <v>0</v>
      </c>
      <c r="CE58" s="109">
        <v>0</v>
      </c>
      <c r="CF58" s="109">
        <v>0</v>
      </c>
      <c r="CG58" s="109">
        <v>0</v>
      </c>
      <c r="CH58" s="109">
        <v>0</v>
      </c>
      <c r="CI58" s="109">
        <v>0</v>
      </c>
      <c r="CJ58" s="109">
        <v>0</v>
      </c>
      <c r="CK58" s="109">
        <v>0</v>
      </c>
      <c r="CL58" s="109">
        <v>0</v>
      </c>
      <c r="CM58" s="109">
        <v>0</v>
      </c>
      <c r="CN58" s="109">
        <v>0</v>
      </c>
      <c r="CO58" s="109">
        <v>0</v>
      </c>
      <c r="CP58" s="109">
        <v>0</v>
      </c>
      <c r="CQ58" s="109">
        <v>0</v>
      </c>
      <c r="CR58" s="109">
        <v>0</v>
      </c>
      <c r="CS58" s="109">
        <v>0</v>
      </c>
      <c r="CT58" s="109">
        <v>0</v>
      </c>
      <c r="CU58" s="109">
        <v>0</v>
      </c>
      <c r="CV58" s="109">
        <v>0</v>
      </c>
      <c r="CW58" s="109">
        <v>0</v>
      </c>
      <c r="CX58" s="109">
        <v>0</v>
      </c>
      <c r="CY58" s="109">
        <v>0</v>
      </c>
      <c r="CZ58" s="109">
        <v>0</v>
      </c>
      <c r="DA58" s="109">
        <v>0</v>
      </c>
      <c r="DB58" s="109">
        <v>0</v>
      </c>
      <c r="DC58" s="109">
        <v>0</v>
      </c>
      <c r="DD58" s="109">
        <v>0</v>
      </c>
      <c r="DE58" s="109">
        <v>0</v>
      </c>
      <c r="DF58" s="109">
        <v>0</v>
      </c>
      <c r="DG58" s="109">
        <v>0</v>
      </c>
      <c r="DH58" s="109">
        <v>0</v>
      </c>
      <c r="DI58" s="109">
        <v>0</v>
      </c>
      <c r="DJ58" s="109">
        <v>0</v>
      </c>
      <c r="DK58" s="109">
        <v>0</v>
      </c>
      <c r="DL58" s="109">
        <v>0</v>
      </c>
      <c r="DM58" s="109">
        <v>0</v>
      </c>
      <c r="DN58" s="109">
        <v>0</v>
      </c>
      <c r="DO58" s="109">
        <v>0</v>
      </c>
      <c r="DP58" s="109">
        <v>0</v>
      </c>
      <c r="DQ58" s="33"/>
      <c r="DS58" s="45">
        <f t="shared" si="57"/>
        <v>-1</v>
      </c>
      <c r="DT58" s="45">
        <f t="shared" si="58"/>
        <v>-1</v>
      </c>
      <c r="DU58" s="45">
        <f t="shared" si="59"/>
        <v>-1</v>
      </c>
      <c r="DV58" s="45">
        <f t="shared" si="60"/>
        <v>-1</v>
      </c>
      <c r="DW58" s="45">
        <f t="shared" si="61"/>
        <v>-1</v>
      </c>
      <c r="DX58" s="45">
        <f t="shared" si="62"/>
        <v>-1</v>
      </c>
      <c r="DY58" s="45">
        <f t="shared" si="63"/>
        <v>-1</v>
      </c>
      <c r="DZ58" s="45">
        <f t="shared" si="64"/>
        <v>-1</v>
      </c>
      <c r="EA58" s="45">
        <f t="shared" si="65"/>
        <v>-1</v>
      </c>
      <c r="EB58" s="45">
        <f t="shared" si="66"/>
        <v>-1</v>
      </c>
      <c r="EC58" s="45">
        <f t="shared" si="67"/>
        <v>-1</v>
      </c>
      <c r="ED58" s="45">
        <f t="shared" si="68"/>
        <v>-1</v>
      </c>
      <c r="EE58" s="45">
        <f t="shared" si="69"/>
        <v>0</v>
      </c>
      <c r="EF58" s="45">
        <f t="shared" si="70"/>
        <v>-1</v>
      </c>
      <c r="EG58" s="45">
        <f t="shared" si="71"/>
        <v>-1</v>
      </c>
      <c r="EH58" s="45">
        <f t="shared" si="72"/>
        <v>0</v>
      </c>
      <c r="EI58" s="45">
        <f t="shared" si="73"/>
        <v>-1</v>
      </c>
      <c r="EJ58" s="45">
        <f t="shared" si="74"/>
        <v>-1</v>
      </c>
      <c r="EK58" s="45">
        <f t="shared" si="75"/>
        <v>-1</v>
      </c>
      <c r="EL58" s="45">
        <f t="shared" si="76"/>
        <v>-1</v>
      </c>
      <c r="EM58" s="45">
        <f t="shared" si="77"/>
        <v>-1</v>
      </c>
      <c r="EN58" s="45">
        <f t="shared" si="78"/>
        <v>-1</v>
      </c>
      <c r="EO58" s="45">
        <f t="shared" si="79"/>
        <v>0</v>
      </c>
      <c r="EP58" s="45">
        <f t="shared" si="80"/>
        <v>-1</v>
      </c>
      <c r="EQ58" s="45">
        <f t="shared" si="81"/>
        <v>-1</v>
      </c>
      <c r="ER58" s="45">
        <f t="shared" si="82"/>
        <v>-1</v>
      </c>
      <c r="ES58" s="45">
        <f t="shared" si="83"/>
        <v>-1</v>
      </c>
      <c r="ET58" s="45">
        <f t="shared" si="84"/>
        <v>-1</v>
      </c>
      <c r="EU58" s="45">
        <f t="shared" si="85"/>
        <v>0</v>
      </c>
    </row>
    <row r="59" spans="1:151" s="22" customFormat="1" x14ac:dyDescent="0.25">
      <c r="A59" s="22" t="s">
        <v>239</v>
      </c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33"/>
    </row>
    <row r="61" spans="1:151" x14ac:dyDescent="0.25">
      <c r="A61" s="1" t="s">
        <v>55</v>
      </c>
      <c r="B61" s="110">
        <f>SUM(B3:B58)</f>
        <v>2391525.2898569698</v>
      </c>
      <c r="C61" s="110">
        <f t="shared" ref="C61:L61" si="86">SUM(C3:C58)</f>
        <v>16880.563680381099</v>
      </c>
      <c r="D61" s="110">
        <f t="shared" si="86"/>
        <v>38502.2211378637</v>
      </c>
      <c r="E61" s="110">
        <f t="shared" si="86"/>
        <v>310803.60169754009</v>
      </c>
      <c r="F61" s="110">
        <f t="shared" si="86"/>
        <v>309197.53277041012</v>
      </c>
      <c r="G61" s="110">
        <f t="shared" si="86"/>
        <v>8673.9867469997989</v>
      </c>
      <c r="H61" s="110">
        <f t="shared" si="86"/>
        <v>333459.26186025993</v>
      </c>
      <c r="I61" s="110">
        <f t="shared" si="86"/>
        <v>11411.384530053803</v>
      </c>
      <c r="J61" s="110">
        <f t="shared" si="86"/>
        <v>907.22985202680002</v>
      </c>
      <c r="K61" s="110">
        <f t="shared" si="86"/>
        <v>16395.7327739924</v>
      </c>
      <c r="L61" s="110">
        <f t="shared" si="86"/>
        <v>2191.3154137211995</v>
      </c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G61" s="110">
        <f t="shared" ref="AG61:CW61" si="87">SUM(AG3:AG56)</f>
        <v>0</v>
      </c>
      <c r="AH61" s="110">
        <f t="shared" si="87"/>
        <v>20173.349805663955</v>
      </c>
      <c r="AI61" s="110">
        <f t="shared" si="87"/>
        <v>891.15065634608368</v>
      </c>
      <c r="AJ61" s="110">
        <f t="shared" si="87"/>
        <v>11228.70899550375</v>
      </c>
      <c r="AK61" s="110">
        <f t="shared" si="87"/>
        <v>11228.70899550375</v>
      </c>
      <c r="AL61" s="110">
        <f t="shared" si="87"/>
        <v>56450.684147995431</v>
      </c>
      <c r="AM61" s="110">
        <f t="shared" si="87"/>
        <v>0</v>
      </c>
      <c r="AN61" s="110">
        <f t="shared" si="87"/>
        <v>15949.230272328694</v>
      </c>
      <c r="AO61" s="110">
        <f t="shared" si="87"/>
        <v>25.041686843166108</v>
      </c>
      <c r="AP61" s="110">
        <f t="shared" si="87"/>
        <v>2117.5717280332219</v>
      </c>
      <c r="AQ61" s="110">
        <f t="shared" si="87"/>
        <v>2.0192703000595464E-2</v>
      </c>
      <c r="AR61" s="110">
        <f t="shared" si="87"/>
        <v>6.3943530557441855E-2</v>
      </c>
      <c r="AS61" s="110">
        <f t="shared" si="87"/>
        <v>111016.3326722152</v>
      </c>
      <c r="AT61" s="110">
        <f t="shared" si="87"/>
        <v>0</v>
      </c>
      <c r="AU61" s="110">
        <f t="shared" si="87"/>
        <v>0</v>
      </c>
      <c r="AV61" s="110">
        <f t="shared" si="87"/>
        <v>2169956.4104381357</v>
      </c>
      <c r="AW61" s="110">
        <f t="shared" si="87"/>
        <v>30155.175064577841</v>
      </c>
      <c r="AX61" s="110">
        <f t="shared" si="87"/>
        <v>11533.618038814973</v>
      </c>
      <c r="AY61" s="110">
        <f t="shared" si="87"/>
        <v>18915.134162351489</v>
      </c>
      <c r="AZ61" s="110">
        <f t="shared" si="87"/>
        <v>128.39731121733914</v>
      </c>
      <c r="BA61" s="110">
        <f t="shared" si="87"/>
        <v>0</v>
      </c>
      <c r="BB61" s="110">
        <f t="shared" si="87"/>
        <v>0</v>
      </c>
      <c r="BC61" s="110">
        <f t="shared" si="87"/>
        <v>18582.738870428053</v>
      </c>
      <c r="BD61" s="110">
        <f t="shared" si="87"/>
        <v>18582.738870428053</v>
      </c>
      <c r="BE61" s="110">
        <f t="shared" si="87"/>
        <v>0.20129144315483907</v>
      </c>
      <c r="BF61" s="110">
        <f t="shared" si="87"/>
        <v>0.25161417562331106</v>
      </c>
      <c r="BG61" s="110">
        <f t="shared" si="87"/>
        <v>0</v>
      </c>
      <c r="BH61" s="110">
        <f t="shared" si="87"/>
        <v>7336.9308888984751</v>
      </c>
      <c r="BI61" s="110">
        <f t="shared" si="87"/>
        <v>1104.7530220738452</v>
      </c>
      <c r="BJ61" s="110">
        <f t="shared" si="87"/>
        <v>85957.220210040541</v>
      </c>
      <c r="BK61" s="110">
        <f t="shared" si="87"/>
        <v>6105.2071870284381</v>
      </c>
      <c r="BL61" s="110">
        <f t="shared" si="87"/>
        <v>0</v>
      </c>
      <c r="BM61" s="110">
        <f t="shared" si="87"/>
        <v>0</v>
      </c>
      <c r="BN61" s="110">
        <f t="shared" si="87"/>
        <v>0.20359981576397776</v>
      </c>
      <c r="BO61" s="110">
        <f t="shared" si="87"/>
        <v>0.41336930046736126</v>
      </c>
      <c r="BP61" s="110">
        <f t="shared" si="87"/>
        <v>0</v>
      </c>
      <c r="BQ61" s="110">
        <f t="shared" si="87"/>
        <v>2708.7432342879551</v>
      </c>
      <c r="BR61" s="110">
        <f t="shared" si="87"/>
        <v>16529.755116262997</v>
      </c>
      <c r="BS61" s="110">
        <f t="shared" si="87"/>
        <v>0</v>
      </c>
      <c r="BT61" s="110">
        <f t="shared" si="87"/>
        <v>2.898343615680354E-2</v>
      </c>
      <c r="BU61" s="110">
        <f t="shared" si="87"/>
        <v>4.1707869437045013E-2</v>
      </c>
      <c r="BV61" s="110">
        <f t="shared" si="87"/>
        <v>356924.81190148578</v>
      </c>
      <c r="BW61" s="110">
        <f t="shared" si="87"/>
        <v>30830.89794255183</v>
      </c>
      <c r="BX61" s="110">
        <f t="shared" si="87"/>
        <v>3425.6555044887991</v>
      </c>
      <c r="BY61" s="110">
        <f t="shared" si="87"/>
        <v>34256.553447040613</v>
      </c>
      <c r="BZ61" s="110">
        <f t="shared" si="87"/>
        <v>6.7949181171898454</v>
      </c>
      <c r="CA61" s="110">
        <f t="shared" si="87"/>
        <v>14054.144740323394</v>
      </c>
      <c r="CB61" s="110">
        <f t="shared" si="87"/>
        <v>355.48819951728291</v>
      </c>
      <c r="CC61" s="110">
        <f t="shared" si="87"/>
        <v>6.5091859598520804E-2</v>
      </c>
      <c r="CD61" s="110">
        <f t="shared" si="87"/>
        <v>0.98190556013586194</v>
      </c>
      <c r="CE61" s="110">
        <f t="shared" si="87"/>
        <v>14.6626311287917</v>
      </c>
      <c r="CF61" s="110">
        <f t="shared" si="87"/>
        <v>8.7883919761045934</v>
      </c>
      <c r="CG61" s="110">
        <f t="shared" si="87"/>
        <v>678.35496227101021</v>
      </c>
      <c r="CH61" s="110">
        <f t="shared" si="87"/>
        <v>33.087366587941901</v>
      </c>
      <c r="CI61" s="110">
        <f t="shared" si="87"/>
        <v>37125.265528098607</v>
      </c>
      <c r="CJ61" s="110">
        <f t="shared" si="87"/>
        <v>30.079426401048778</v>
      </c>
      <c r="CK61" s="110">
        <f t="shared" si="87"/>
        <v>891.85504796726309</v>
      </c>
      <c r="CL61" s="110">
        <f t="shared" si="87"/>
        <v>16784.319146039052</v>
      </c>
      <c r="CM61" s="110">
        <f t="shared" si="87"/>
        <v>27.071486256593243</v>
      </c>
      <c r="CN61" s="110">
        <f t="shared" si="87"/>
        <v>0</v>
      </c>
      <c r="CO61" s="110">
        <f t="shared" si="87"/>
        <v>5.0322848102360603E-2</v>
      </c>
      <c r="CP61" s="110">
        <f t="shared" si="87"/>
        <v>2908.8308726060327</v>
      </c>
      <c r="CQ61" s="110">
        <f t="shared" si="87"/>
        <v>301663.57818567223</v>
      </c>
      <c r="CR61" s="110">
        <f t="shared" si="87"/>
        <v>300802.8468480634</v>
      </c>
      <c r="CS61" s="110">
        <f t="shared" si="87"/>
        <v>860.7313376088797</v>
      </c>
      <c r="CT61" s="110">
        <f t="shared" si="87"/>
        <v>33.989754165145705</v>
      </c>
      <c r="CU61" s="110">
        <f t="shared" si="87"/>
        <v>0</v>
      </c>
      <c r="CV61" s="110">
        <f t="shared" si="87"/>
        <v>7369.4594932830742</v>
      </c>
      <c r="CW61" s="110">
        <f t="shared" si="87"/>
        <v>282.74661346057383</v>
      </c>
      <c r="CX61" s="110">
        <f t="shared" ref="CX61:DP61" si="88">SUM(CX3:CX56)</f>
        <v>111203.65040557431</v>
      </c>
      <c r="CY61" s="110">
        <f t="shared" si="88"/>
        <v>451.19141199638102</v>
      </c>
      <c r="CZ61" s="110">
        <f t="shared" si="88"/>
        <v>571.50909504843094</v>
      </c>
      <c r="DA61" s="110">
        <f t="shared" si="88"/>
        <v>158879.53008640683</v>
      </c>
      <c r="DB61" s="110">
        <f t="shared" si="88"/>
        <v>4571.5072061992914</v>
      </c>
      <c r="DC61" s="110">
        <f t="shared" si="88"/>
        <v>102.2700502906437</v>
      </c>
      <c r="DD61" s="110">
        <f t="shared" si="88"/>
        <v>1233.2565919801166</v>
      </c>
      <c r="DE61" s="110">
        <f t="shared" si="88"/>
        <v>0</v>
      </c>
      <c r="DF61" s="110">
        <f t="shared" si="88"/>
        <v>8013.2331922428948</v>
      </c>
      <c r="DG61" s="110">
        <f t="shared" si="88"/>
        <v>1722.3794636588154</v>
      </c>
      <c r="DH61" s="110">
        <f t="shared" si="88"/>
        <v>0</v>
      </c>
      <c r="DI61" s="110">
        <f t="shared" si="88"/>
        <v>0</v>
      </c>
      <c r="DJ61" s="110">
        <f t="shared" si="88"/>
        <v>5944.7694816114108</v>
      </c>
      <c r="DK61" s="110">
        <f t="shared" si="88"/>
        <v>2707.2796958892304</v>
      </c>
      <c r="DL61" s="110">
        <f t="shared" si="88"/>
        <v>0</v>
      </c>
      <c r="DM61" s="110">
        <f t="shared" si="88"/>
        <v>0</v>
      </c>
      <c r="DN61" s="110">
        <f t="shared" si="88"/>
        <v>325157.29781466856</v>
      </c>
      <c r="DO61" s="110">
        <f t="shared" si="88"/>
        <v>1038.68091219335</v>
      </c>
      <c r="DP61" s="110">
        <f t="shared" si="88"/>
        <v>2104.3191156456187</v>
      </c>
      <c r="DQ61" s="44"/>
    </row>
    <row r="62" spans="1:151" x14ac:dyDescent="0.25">
      <c r="A62" s="22" t="s">
        <v>56</v>
      </c>
      <c r="B62" s="109">
        <f>SUM(B2:B51)</f>
        <v>2160528.5996385999</v>
      </c>
      <c r="C62" s="109">
        <f t="shared" ref="C62:AB62" si="89">SUM(C2:C51)</f>
        <v>16413.139116873001</v>
      </c>
      <c r="D62" s="109">
        <f t="shared" si="89"/>
        <v>34092.831721562005</v>
      </c>
      <c r="E62" s="109">
        <f t="shared" si="89"/>
        <v>300139.07845981006</v>
      </c>
      <c r="F62" s="109">
        <f t="shared" si="89"/>
        <v>299278.21145744011</v>
      </c>
      <c r="G62" s="109">
        <f t="shared" si="89"/>
        <v>7988.3741952516984</v>
      </c>
      <c r="H62" s="109">
        <f t="shared" si="89"/>
        <v>323968.50170521991</v>
      </c>
      <c r="I62" s="109">
        <f t="shared" si="89"/>
        <v>11159.081324037303</v>
      </c>
      <c r="J62" s="109">
        <f t="shared" si="89"/>
        <v>883.09147125430002</v>
      </c>
      <c r="K62" s="109">
        <f t="shared" si="89"/>
        <v>15907.957019940002</v>
      </c>
      <c r="L62" s="109">
        <f t="shared" si="89"/>
        <v>2107.7142114820995</v>
      </c>
      <c r="M62" s="109">
        <f t="shared" si="89"/>
        <v>8.4173919974300015E-2</v>
      </c>
      <c r="N62" s="109">
        <f t="shared" si="89"/>
        <v>0</v>
      </c>
      <c r="O62" s="109">
        <f t="shared" si="89"/>
        <v>18467.826026309991</v>
      </c>
      <c r="P62" s="109">
        <f t="shared" si="89"/>
        <v>0.50097931000000007</v>
      </c>
      <c r="Q62" s="109">
        <f t="shared" si="89"/>
        <v>0</v>
      </c>
      <c r="R62" s="109">
        <f t="shared" si="89"/>
        <v>0.61724491920000002</v>
      </c>
      <c r="S62" s="109">
        <f t="shared" si="89"/>
        <v>2691.6426284655986</v>
      </c>
      <c r="T62" s="109">
        <f t="shared" si="89"/>
        <v>7.0723236378199994E-2</v>
      </c>
      <c r="U62" s="109">
        <f t="shared" si="89"/>
        <v>2705.5786226978007</v>
      </c>
      <c r="V62" s="109">
        <f t="shared" si="89"/>
        <v>1037.6983748441996</v>
      </c>
      <c r="W62" s="109">
        <f t="shared" si="89"/>
        <v>355.26338775249991</v>
      </c>
      <c r="X62" s="109">
        <f t="shared" si="89"/>
        <v>6.5095669100000003E-2</v>
      </c>
      <c r="Y62" s="109">
        <f t="shared" si="89"/>
        <v>0.98223990270000006</v>
      </c>
      <c r="Z62" s="109">
        <f t="shared" si="89"/>
        <v>14.667231070999998</v>
      </c>
      <c r="AA62" s="109">
        <f t="shared" si="89"/>
        <v>8.7913533655999991</v>
      </c>
      <c r="AB62" s="109">
        <f t="shared" si="89"/>
        <v>677.5885609323999</v>
      </c>
    </row>
    <row r="63" spans="1:151" x14ac:dyDescent="0.25">
      <c r="A63" s="22" t="s">
        <v>241</v>
      </c>
      <c r="B63" s="109">
        <f>+B3+B5+B8+B9+B11+B12+B14+B15+B16+B17+B18+B19+B20+B21+B22+B23+B24+B25+B26+B28+B30+B31+B33+B34+B35+B36+B37+B39+B40+B41+B42+B43+B44+B46+B47+B49+B50</f>
        <v>1775388.5664215998</v>
      </c>
      <c r="C63" s="109">
        <f t="shared" ref="C63:L63" si="90">+C3+C5+C8+C9+C11+C12+C14+C15+C16+C17+C18+C19+C20+C21+C22+C23+C24+C25+C26+C28+C30+C31+C33+C34+C35+C36+C37+C39+C40+C41+C42+C43+C44+C46+C47+C49+C50</f>
        <v>13591.950657733001</v>
      </c>
      <c r="D63" s="109">
        <f t="shared" si="90"/>
        <v>27819.489579454996</v>
      </c>
      <c r="E63" s="109">
        <f t="shared" si="90"/>
        <v>246504.03593939004</v>
      </c>
      <c r="F63" s="109">
        <f t="shared" si="90"/>
        <v>246303.35101310001</v>
      </c>
      <c r="G63" s="109">
        <f t="shared" si="90"/>
        <v>6798.9056723055992</v>
      </c>
      <c r="H63" s="109">
        <f t="shared" si="90"/>
        <v>260077.42667182998</v>
      </c>
      <c r="I63" s="109">
        <f t="shared" si="90"/>
        <v>7331.2667573162989</v>
      </c>
      <c r="J63" s="109">
        <f t="shared" si="90"/>
        <v>678.16355311199993</v>
      </c>
      <c r="K63" s="109">
        <f t="shared" si="90"/>
        <v>13283.665954483</v>
      </c>
      <c r="L63" s="109">
        <f t="shared" si="90"/>
        <v>1624.0301586292999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55"/>
  <sheetViews>
    <sheetView zoomScale="85" zoomScaleNormal="85" workbookViewId="0">
      <pane xSplit="1" ySplit="2" topLeftCell="B15" activePane="bottomRight" state="frozen"/>
      <selection activeCell="AY55" sqref="AY55"/>
      <selection pane="topRight" activeCell="AY55" sqref="AY55"/>
      <selection pane="bottomLeft" activeCell="AY55" sqref="AY55"/>
      <selection pane="bottomRight" activeCell="P46" sqref="P46"/>
    </sheetView>
  </sheetViews>
  <sheetFormatPr defaultColWidth="9.140625" defaultRowHeight="12.75" x14ac:dyDescent="0.2"/>
  <cols>
    <col min="1" max="1" width="13.42578125" style="97" customWidth="1"/>
    <col min="2" max="4" width="9.5703125" style="97" bestFit="1" customWidth="1"/>
    <col min="5" max="6" width="9.5703125" style="97" customWidth="1"/>
    <col min="7" max="8" width="9.5703125" style="97" bestFit="1" customWidth="1"/>
    <col min="9" max="9" width="10" style="97" bestFit="1" customWidth="1"/>
    <col min="10" max="10" width="10.140625" style="97" bestFit="1" customWidth="1"/>
    <col min="11" max="12" width="10.7109375" style="97" customWidth="1"/>
    <col min="13" max="13" width="9.85546875" style="97" bestFit="1" customWidth="1"/>
    <col min="14" max="16" width="9.5703125" style="97" bestFit="1" customWidth="1"/>
    <col min="17" max="18" width="9.5703125" style="97" customWidth="1"/>
    <col min="19" max="23" width="9.28515625" style="97" bestFit="1" customWidth="1"/>
    <col min="24" max="24" width="9.85546875" style="97" bestFit="1" customWidth="1"/>
    <col min="25" max="25" width="9.140625" style="98"/>
    <col min="26" max="26" width="9.85546875" style="98" bestFit="1" customWidth="1"/>
    <col min="27" max="16384" width="9.140625" style="97"/>
  </cols>
  <sheetData>
    <row r="1" spans="1:26" x14ac:dyDescent="0.2">
      <c r="B1" s="97" t="s">
        <v>640</v>
      </c>
    </row>
    <row r="2" spans="1:26" x14ac:dyDescent="0.2">
      <c r="A2" s="98" t="s">
        <v>226</v>
      </c>
      <c r="B2" s="98" t="s">
        <v>603</v>
      </c>
      <c r="C2" s="98" t="s">
        <v>463</v>
      </c>
      <c r="D2" s="98" t="s">
        <v>129</v>
      </c>
      <c r="E2" s="98" t="s">
        <v>130</v>
      </c>
      <c r="F2" s="98" t="s">
        <v>131</v>
      </c>
      <c r="G2" s="98" t="s">
        <v>559</v>
      </c>
      <c r="H2" s="98" t="s">
        <v>59</v>
      </c>
      <c r="I2" s="98" t="s">
        <v>134</v>
      </c>
      <c r="J2" s="98" t="s">
        <v>135</v>
      </c>
      <c r="K2" s="98" t="s">
        <v>136</v>
      </c>
      <c r="L2" s="98" t="s">
        <v>604</v>
      </c>
      <c r="M2" s="98" t="s">
        <v>137</v>
      </c>
      <c r="N2" s="98" t="s">
        <v>138</v>
      </c>
      <c r="O2" s="98" t="s">
        <v>140</v>
      </c>
      <c r="P2" s="98" t="s">
        <v>141</v>
      </c>
      <c r="Q2" s="98" t="s">
        <v>470</v>
      </c>
      <c r="R2" s="98" t="s">
        <v>142</v>
      </c>
      <c r="S2" s="98" t="s">
        <v>143</v>
      </c>
      <c r="T2" s="98" t="s">
        <v>60</v>
      </c>
      <c r="U2" s="98" t="s">
        <v>238</v>
      </c>
      <c r="V2" s="98" t="s">
        <v>146</v>
      </c>
      <c r="W2" s="98" t="s">
        <v>148</v>
      </c>
      <c r="X2" s="97" t="s">
        <v>237</v>
      </c>
      <c r="Y2" s="98" t="s">
        <v>169</v>
      </c>
      <c r="Z2" s="98" t="s">
        <v>560</v>
      </c>
    </row>
    <row r="3" spans="1:26" x14ac:dyDescent="0.2">
      <c r="A3" s="98" t="s">
        <v>0</v>
      </c>
      <c r="B3" s="98">
        <v>9478.0072039999995</v>
      </c>
      <c r="C3" s="98">
        <v>27264.279320000001</v>
      </c>
      <c r="D3" s="98">
        <v>13737.987793</v>
      </c>
      <c r="E3" s="98">
        <v>13737.987793</v>
      </c>
      <c r="F3" s="98">
        <v>3399.84432499999</v>
      </c>
      <c r="G3" s="98">
        <v>146919.72555999999</v>
      </c>
      <c r="H3" s="98">
        <v>131239.44967999999</v>
      </c>
      <c r="I3" s="98">
        <v>19743.802416999999</v>
      </c>
      <c r="J3" s="98">
        <v>4739.0014219999903</v>
      </c>
      <c r="K3" s="98">
        <v>32435.885119999999</v>
      </c>
      <c r="L3" s="98">
        <v>14532.820634</v>
      </c>
      <c r="M3" s="98">
        <v>18733.965241000002</v>
      </c>
      <c r="N3" s="98">
        <v>18733.965241000002</v>
      </c>
      <c r="O3" s="98">
        <v>49922.247219999997</v>
      </c>
      <c r="P3" s="98">
        <v>708930.23025699996</v>
      </c>
      <c r="Q3" s="98">
        <v>1385.3038140000001</v>
      </c>
      <c r="R3" s="98">
        <v>72271.335120399905</v>
      </c>
      <c r="S3" s="98">
        <v>22002.836800000001</v>
      </c>
      <c r="T3" s="98">
        <v>22002.836800000001</v>
      </c>
      <c r="U3" s="98">
        <v>5542.2504359999903</v>
      </c>
      <c r="V3" s="98">
        <v>30079.280419999999</v>
      </c>
      <c r="W3" s="98">
        <v>69704.892849999902</v>
      </c>
      <c r="X3" s="98">
        <v>21552.3028826999</v>
      </c>
      <c r="Y3" s="98">
        <v>140780.78664999999</v>
      </c>
      <c r="Z3" s="98">
        <v>1366333.9367</v>
      </c>
    </row>
    <row r="4" spans="1:26" x14ac:dyDescent="0.2">
      <c r="A4" s="98" t="s">
        <v>2</v>
      </c>
      <c r="B4" s="98">
        <v>10989.378580000001</v>
      </c>
      <c r="C4" s="98">
        <v>31974.027199999899</v>
      </c>
      <c r="D4" s="98">
        <v>16117.23733</v>
      </c>
      <c r="E4" s="98">
        <v>16117.23733</v>
      </c>
      <c r="F4" s="98">
        <v>3988.6500900000001</v>
      </c>
      <c r="G4" s="98">
        <v>59546.6129</v>
      </c>
      <c r="H4" s="98">
        <v>153847.192699999</v>
      </c>
      <c r="I4" s="98">
        <v>23154.4281999999</v>
      </c>
      <c r="J4" s="98">
        <v>5494.6876199999997</v>
      </c>
      <c r="K4" s="98">
        <v>38038.991699999999</v>
      </c>
      <c r="L4" s="98">
        <v>16850.234359999999</v>
      </c>
      <c r="M4" s="98">
        <v>21978.462800000001</v>
      </c>
      <c r="N4" s="98">
        <v>21978.462800000001</v>
      </c>
      <c r="O4" s="98">
        <v>58568.208999999901</v>
      </c>
      <c r="P4" s="98">
        <v>147464.47719999999</v>
      </c>
      <c r="Q4" s="98">
        <v>1606.21050099999</v>
      </c>
      <c r="R4" s="98">
        <v>95302.133999999904</v>
      </c>
      <c r="S4" s="98">
        <v>12328.6065</v>
      </c>
      <c r="T4" s="98">
        <v>12328.6065</v>
      </c>
      <c r="U4" s="98">
        <v>6502.1072899999899</v>
      </c>
      <c r="V4" s="98">
        <v>31979.673399999901</v>
      </c>
      <c r="W4" s="98">
        <v>79578.121699999901</v>
      </c>
      <c r="X4" s="98">
        <v>22134.6358699999</v>
      </c>
      <c r="Y4" s="98">
        <v>90666.286699999997</v>
      </c>
      <c r="Z4" s="98">
        <v>733080.44359999895</v>
      </c>
    </row>
    <row r="5" spans="1:26" x14ac:dyDescent="0.2">
      <c r="A5" s="98" t="s">
        <v>3</v>
      </c>
      <c r="B5" s="98">
        <v>8133.7135760000001</v>
      </c>
      <c r="C5" s="98">
        <v>23312.202547999899</v>
      </c>
      <c r="D5" s="98">
        <v>11745.974501000001</v>
      </c>
      <c r="E5" s="98">
        <v>11745.974501000001</v>
      </c>
      <c r="F5" s="98">
        <v>2906.8567429999998</v>
      </c>
      <c r="G5" s="98">
        <v>104691.77566</v>
      </c>
      <c r="H5" s="98">
        <v>112237.67045999999</v>
      </c>
      <c r="I5" s="98">
        <v>16881.837318999998</v>
      </c>
      <c r="J5" s="98">
        <v>4066.8537482000002</v>
      </c>
      <c r="K5" s="98">
        <v>27734.153089999902</v>
      </c>
      <c r="L5" s="98">
        <v>12471.599410999999</v>
      </c>
      <c r="M5" s="98">
        <v>16017.5255109999</v>
      </c>
      <c r="N5" s="98">
        <v>16017.5255109999</v>
      </c>
      <c r="O5" s="98">
        <v>42683.499459999999</v>
      </c>
      <c r="P5" s="98">
        <v>681983.99217049906</v>
      </c>
      <c r="Q5" s="98">
        <v>1188.8209618000001</v>
      </c>
      <c r="R5" s="98">
        <v>63535.453521700001</v>
      </c>
      <c r="S5" s="98">
        <v>23988.581099699899</v>
      </c>
      <c r="T5" s="98">
        <v>23988.581099699899</v>
      </c>
      <c r="U5" s="98">
        <v>4738.6291776999997</v>
      </c>
      <c r="V5" s="98">
        <v>20446.179217000001</v>
      </c>
      <c r="W5" s="98">
        <v>52118.734108999903</v>
      </c>
      <c r="X5" s="98">
        <v>18223.1867921999</v>
      </c>
      <c r="Y5" s="98">
        <v>97574.052106999894</v>
      </c>
      <c r="Z5" s="98">
        <v>1189173.0202299899</v>
      </c>
    </row>
    <row r="6" spans="1:26" x14ac:dyDescent="0.2">
      <c r="A6" s="98" t="s">
        <v>4</v>
      </c>
      <c r="B6" s="98">
        <v>18331.9523769999</v>
      </c>
      <c r="C6" s="98">
        <v>53370.653313000003</v>
      </c>
      <c r="D6" s="98">
        <v>26836.545287999899</v>
      </c>
      <c r="E6" s="98">
        <v>26836.545287999899</v>
      </c>
      <c r="F6" s="98">
        <v>6641.436291</v>
      </c>
      <c r="G6" s="98">
        <v>138140.69112</v>
      </c>
      <c r="H6" s="98">
        <v>256199.73194999999</v>
      </c>
      <c r="I6" s="98">
        <v>38649.090370999998</v>
      </c>
      <c r="J6" s="98">
        <v>9165.9720969999998</v>
      </c>
      <c r="K6" s="98">
        <v>63494.219409999903</v>
      </c>
      <c r="L6" s="98">
        <v>28108.754355000001</v>
      </c>
      <c r="M6" s="98">
        <v>36595.967856999901</v>
      </c>
      <c r="N6" s="98">
        <v>36595.967856999901</v>
      </c>
      <c r="O6" s="98">
        <v>97520.923020000002</v>
      </c>
      <c r="P6" s="98">
        <v>512607.05761599902</v>
      </c>
      <c r="Q6" s="98">
        <v>2679.3953540999901</v>
      </c>
      <c r="R6" s="98">
        <v>136652.23850559999</v>
      </c>
      <c r="S6" s="98">
        <v>40438.245950999903</v>
      </c>
      <c r="T6" s="98">
        <v>40438.245950999903</v>
      </c>
      <c r="U6" s="98">
        <v>10826.54153</v>
      </c>
      <c r="V6" s="98">
        <v>83042.445131</v>
      </c>
      <c r="W6" s="98">
        <v>177032.741899999</v>
      </c>
      <c r="X6" s="98">
        <v>27139.020232999901</v>
      </c>
      <c r="Y6" s="98">
        <v>194986.77666</v>
      </c>
      <c r="Z6" s="98">
        <v>1613708.9546999901</v>
      </c>
    </row>
    <row r="7" spans="1:26" x14ac:dyDescent="0.2">
      <c r="A7" s="98" t="s">
        <v>5</v>
      </c>
      <c r="B7" s="98">
        <v>5533.4308009999904</v>
      </c>
      <c r="C7" s="98">
        <v>16069.164869</v>
      </c>
      <c r="D7" s="98">
        <v>8114.6751130000002</v>
      </c>
      <c r="E7" s="98">
        <v>8114.6751130000002</v>
      </c>
      <c r="F7" s="98">
        <v>2008.1977807999999</v>
      </c>
      <c r="G7" s="98">
        <v>25992.124999999902</v>
      </c>
      <c r="H7" s="98">
        <v>77459.071729999996</v>
      </c>
      <c r="I7" s="98">
        <v>11636.709156000001</v>
      </c>
      <c r="J7" s="98">
        <v>2766.7191800999999</v>
      </c>
      <c r="K7" s="98">
        <v>19117.214594999899</v>
      </c>
      <c r="L7" s="98">
        <v>8484.5249139999905</v>
      </c>
      <c r="M7" s="98">
        <v>11065.658993999899</v>
      </c>
      <c r="N7" s="98">
        <v>11065.658993999899</v>
      </c>
      <c r="O7" s="98">
        <v>29487.774195999998</v>
      </c>
      <c r="P7" s="98">
        <v>70190.239536339999</v>
      </c>
      <c r="Q7" s="98">
        <v>808.76755089999904</v>
      </c>
      <c r="R7" s="98">
        <v>45523.154218999902</v>
      </c>
      <c r="S7" s="98">
        <v>19251.441389650401</v>
      </c>
      <c r="T7" s="98">
        <v>19251.441389650401</v>
      </c>
      <c r="U7" s="98">
        <v>3273.6672634000001</v>
      </c>
      <c r="V7" s="98">
        <v>24354.629796000001</v>
      </c>
      <c r="W7" s="98">
        <v>52467.631134999901</v>
      </c>
      <c r="X7" s="98">
        <v>6417.1574570000002</v>
      </c>
      <c r="Y7" s="98">
        <v>45207.810705999902</v>
      </c>
      <c r="Z7" s="98">
        <v>373990.91186999902</v>
      </c>
    </row>
    <row r="8" spans="1:26" x14ac:dyDescent="0.2">
      <c r="A8" s="98" t="s">
        <v>6</v>
      </c>
      <c r="B8" s="98">
        <v>497.70512000000002</v>
      </c>
      <c r="C8" s="98">
        <v>1402.509401</v>
      </c>
      <c r="D8" s="98">
        <v>704.86798599999997</v>
      </c>
      <c r="E8" s="98">
        <v>704.86798599999997</v>
      </c>
      <c r="F8" s="98">
        <v>174.43748449999899</v>
      </c>
      <c r="G8" s="98">
        <v>1702.3822299999999</v>
      </c>
      <c r="H8" s="98">
        <v>6744.2746200000001</v>
      </c>
      <c r="I8" s="98">
        <v>1015.645354</v>
      </c>
      <c r="J8" s="98">
        <v>248.85358969999999</v>
      </c>
      <c r="K8" s="98">
        <v>1668.5422939999901</v>
      </c>
      <c r="L8" s="98">
        <v>763.14013699999998</v>
      </c>
      <c r="M8" s="98">
        <v>961.19996700000002</v>
      </c>
      <c r="N8" s="98">
        <v>961.19996700000002</v>
      </c>
      <c r="O8" s="98">
        <v>2561.4056679999999</v>
      </c>
      <c r="P8" s="98">
        <v>47904.569737399899</v>
      </c>
      <c r="Q8" s="98">
        <v>72.744543100000001</v>
      </c>
      <c r="R8" s="98">
        <v>2896.8199144999899</v>
      </c>
      <c r="S8" s="98">
        <v>594.23311402000002</v>
      </c>
      <c r="T8" s="98">
        <v>594.23311402000002</v>
      </c>
      <c r="U8" s="98">
        <v>284.36167769999901</v>
      </c>
      <c r="V8" s="98">
        <v>1245.294492</v>
      </c>
      <c r="W8" s="98">
        <v>3240.8048760000001</v>
      </c>
      <c r="X8" s="98">
        <v>570.27347100999998</v>
      </c>
      <c r="Y8" s="98">
        <v>4190.6990719999903</v>
      </c>
      <c r="Z8" s="98">
        <v>70809.6476599999</v>
      </c>
    </row>
    <row r="9" spans="1:26" x14ac:dyDescent="0.2">
      <c r="A9" s="98" t="s">
        <v>7</v>
      </c>
      <c r="B9" s="98">
        <v>161.855322</v>
      </c>
      <c r="C9" s="98">
        <v>470.05149299999999</v>
      </c>
      <c r="D9" s="98">
        <v>236.08876699999999</v>
      </c>
      <c r="E9" s="98">
        <v>236.08876699999999</v>
      </c>
      <c r="F9" s="98">
        <v>58.4265325</v>
      </c>
      <c r="G9" s="98">
        <v>735.43126500000005</v>
      </c>
      <c r="H9" s="98">
        <v>2254.4040300000001</v>
      </c>
      <c r="I9" s="98">
        <v>340.39289100000002</v>
      </c>
      <c r="J9" s="98">
        <v>80.927756899999906</v>
      </c>
      <c r="K9" s="98">
        <v>559.21354199999996</v>
      </c>
      <c r="L9" s="98">
        <v>248.17665699999901</v>
      </c>
      <c r="M9" s="98">
        <v>321.94486999999901</v>
      </c>
      <c r="N9" s="98">
        <v>321.94486999999901</v>
      </c>
      <c r="O9" s="98">
        <v>857.91954499999895</v>
      </c>
      <c r="P9" s="98">
        <v>6171.3112469999896</v>
      </c>
      <c r="Q9" s="98">
        <v>23.656896400000001</v>
      </c>
      <c r="R9" s="98">
        <v>1150.4640089</v>
      </c>
      <c r="S9" s="98">
        <v>1102.9571599999999</v>
      </c>
      <c r="T9" s="98">
        <v>1102.9571599999999</v>
      </c>
      <c r="U9" s="98">
        <v>95.244301199999995</v>
      </c>
      <c r="V9" s="98">
        <v>428.12626699999902</v>
      </c>
      <c r="W9" s="98">
        <v>1096.90246</v>
      </c>
      <c r="X9" s="98">
        <v>238.87493190000001</v>
      </c>
      <c r="Y9" s="98">
        <v>871.77156000000002</v>
      </c>
      <c r="Z9" s="98">
        <v>13722.319939999899</v>
      </c>
    </row>
    <row r="10" spans="1:26" x14ac:dyDescent="0.2">
      <c r="A10" s="98" t="s">
        <v>8</v>
      </c>
      <c r="B10" s="98">
        <v>10.6730813</v>
      </c>
      <c r="C10" s="98">
        <v>31.061086</v>
      </c>
      <c r="D10" s="98">
        <v>15.570128499999999</v>
      </c>
      <c r="E10" s="98">
        <v>15.570128499999999</v>
      </c>
      <c r="F10" s="98">
        <v>3.85328709999999</v>
      </c>
      <c r="G10" s="98">
        <v>44.846409999999999</v>
      </c>
      <c r="H10" s="98">
        <v>148.677415</v>
      </c>
      <c r="I10" s="98">
        <v>22.493029</v>
      </c>
      <c r="J10" s="98">
        <v>5.3365073999999897</v>
      </c>
      <c r="K10" s="98">
        <v>36.952856999999902</v>
      </c>
      <c r="L10" s="98">
        <v>16.365141300000001</v>
      </c>
      <c r="M10" s="98">
        <v>21.232094999999902</v>
      </c>
      <c r="N10" s="98">
        <v>21.232094999999902</v>
      </c>
      <c r="O10" s="98">
        <v>56.580589000000003</v>
      </c>
      <c r="P10" s="98">
        <v>700.03564280000001</v>
      </c>
      <c r="Q10" s="98">
        <v>1.55997425999999</v>
      </c>
      <c r="R10" s="98">
        <v>68.947265629999904</v>
      </c>
      <c r="S10" s="98">
        <v>23.793337999999899</v>
      </c>
      <c r="T10" s="98">
        <v>23.793337999999899</v>
      </c>
      <c r="U10" s="98">
        <v>6.28141429999999</v>
      </c>
      <c r="V10" s="98">
        <v>29.616557</v>
      </c>
      <c r="W10" s="98">
        <v>74.675779000000006</v>
      </c>
      <c r="X10" s="98">
        <v>15.519706459999901</v>
      </c>
      <c r="Y10" s="98">
        <v>69.120002999999897</v>
      </c>
      <c r="Z10" s="98">
        <v>1202.73262999999</v>
      </c>
    </row>
    <row r="11" spans="1:26" x14ac:dyDescent="0.2">
      <c r="A11" s="98" t="s">
        <v>9</v>
      </c>
      <c r="B11" s="98">
        <v>10489.672409999999</v>
      </c>
      <c r="C11" s="98">
        <v>30337.54465</v>
      </c>
      <c r="D11" s="98">
        <v>15297.30587</v>
      </c>
      <c r="E11" s="98">
        <v>15297.30587</v>
      </c>
      <c r="F11" s="98">
        <v>3785.745414</v>
      </c>
      <c r="G11" s="98">
        <v>117574.1439</v>
      </c>
      <c r="H11" s="98">
        <v>146075.8726</v>
      </c>
      <c r="I11" s="98">
        <v>21969.341609999999</v>
      </c>
      <c r="J11" s="98">
        <v>5244.8324050000001</v>
      </c>
      <c r="K11" s="98">
        <v>36092.088860000003</v>
      </c>
      <c r="L11" s="98">
        <v>16084.00944</v>
      </c>
      <c r="M11" s="98">
        <v>20860.342289999899</v>
      </c>
      <c r="N11" s="98">
        <v>20860.342289999899</v>
      </c>
      <c r="O11" s="98">
        <v>55588.643640000002</v>
      </c>
      <c r="P11" s="98">
        <v>566115.50977299898</v>
      </c>
      <c r="Q11" s="98">
        <v>1533.1686119999999</v>
      </c>
      <c r="R11" s="98">
        <v>80097.862220999901</v>
      </c>
      <c r="S11" s="98">
        <v>32021.013190000001</v>
      </c>
      <c r="T11" s="98">
        <v>32021.013190000001</v>
      </c>
      <c r="U11" s="98">
        <v>6171.3234599999996</v>
      </c>
      <c r="V11" s="98">
        <v>34512.844899999996</v>
      </c>
      <c r="W11" s="98">
        <v>81336.015999999901</v>
      </c>
      <c r="X11" s="98">
        <v>17013.363657999998</v>
      </c>
      <c r="Y11" s="98">
        <v>128631.1054</v>
      </c>
      <c r="Z11" s="98">
        <v>1221228.1610000001</v>
      </c>
    </row>
    <row r="12" spans="1:26" x14ac:dyDescent="0.2">
      <c r="A12" s="98" t="s">
        <v>10</v>
      </c>
      <c r="B12" s="98">
        <v>10359.002941999999</v>
      </c>
      <c r="C12" s="98">
        <v>29872.831968999901</v>
      </c>
      <c r="D12" s="98">
        <v>15058.345847999901</v>
      </c>
      <c r="E12" s="98">
        <v>15058.345847999901</v>
      </c>
      <c r="F12" s="98">
        <v>3726.59945099999</v>
      </c>
      <c r="G12" s="98">
        <v>149338.00531000001</v>
      </c>
      <c r="H12" s="98">
        <v>143825.05439</v>
      </c>
      <c r="I12" s="98">
        <v>21632.810514000001</v>
      </c>
      <c r="J12" s="98">
        <v>5179.4988117999901</v>
      </c>
      <c r="K12" s="98">
        <v>35539.234301999997</v>
      </c>
      <c r="L12" s="98">
        <v>15883.68411</v>
      </c>
      <c r="M12" s="98">
        <v>20534.491777999901</v>
      </c>
      <c r="N12" s="98">
        <v>20534.491777999901</v>
      </c>
      <c r="O12" s="98">
        <v>54720.323279999997</v>
      </c>
      <c r="P12" s="98">
        <v>670830.20782540005</v>
      </c>
      <c r="Q12" s="98">
        <v>1514.0706926999901</v>
      </c>
      <c r="R12" s="98">
        <v>77666.790943100001</v>
      </c>
      <c r="S12" s="98">
        <v>29060.081653000001</v>
      </c>
      <c r="T12" s="98">
        <v>29060.081653000001</v>
      </c>
      <c r="U12" s="98">
        <v>6074.9255869999997</v>
      </c>
      <c r="V12" s="98">
        <v>29549.107496999899</v>
      </c>
      <c r="W12" s="98">
        <v>71856.240590000001</v>
      </c>
      <c r="X12" s="98">
        <v>21131.132040600001</v>
      </c>
      <c r="Y12" s="98">
        <v>149837.84805</v>
      </c>
      <c r="Z12" s="98">
        <v>1363160.40689999</v>
      </c>
    </row>
    <row r="13" spans="1:26" x14ac:dyDescent="0.2">
      <c r="A13" s="98" t="s">
        <v>12</v>
      </c>
      <c r="B13" s="98">
        <v>6347.6966999999904</v>
      </c>
      <c r="C13" s="98">
        <v>18448.34576</v>
      </c>
      <c r="D13" s="98">
        <v>9306.4656069999892</v>
      </c>
      <c r="E13" s="98">
        <v>9306.4656069999892</v>
      </c>
      <c r="F13" s="98">
        <v>2303.1365519999999</v>
      </c>
      <c r="G13" s="98">
        <v>57214.348595999902</v>
      </c>
      <c r="H13" s="98">
        <v>88836.861300000004</v>
      </c>
      <c r="I13" s="98">
        <v>13359.618195999899</v>
      </c>
      <c r="J13" s="98">
        <v>3173.852875</v>
      </c>
      <c r="K13" s="98">
        <v>21947.711709999901</v>
      </c>
      <c r="L13" s="98">
        <v>9733.0548889999991</v>
      </c>
      <c r="M13" s="98">
        <v>12690.864690999901</v>
      </c>
      <c r="N13" s="98">
        <v>12690.864690999901</v>
      </c>
      <c r="O13" s="98">
        <v>33818.603130000003</v>
      </c>
      <c r="P13" s="98">
        <v>106360.12804520001</v>
      </c>
      <c r="Q13" s="98">
        <v>927.78028589999894</v>
      </c>
      <c r="R13" s="98">
        <v>42191.546313299899</v>
      </c>
      <c r="S13" s="98">
        <v>14969.4995167619</v>
      </c>
      <c r="T13" s="98">
        <v>14969.4995167619</v>
      </c>
      <c r="U13" s="98">
        <v>3754.4628739999898</v>
      </c>
      <c r="V13" s="98">
        <v>36256.187180000001</v>
      </c>
      <c r="W13" s="98">
        <v>72609.787219999998</v>
      </c>
      <c r="X13" s="98">
        <v>6492.8895499999999</v>
      </c>
      <c r="Y13" s="98">
        <v>91072.704769000004</v>
      </c>
      <c r="Z13" s="98">
        <v>531343.84580000001</v>
      </c>
    </row>
    <row r="14" spans="1:26" x14ac:dyDescent="0.2">
      <c r="A14" s="98" t="s">
        <v>13</v>
      </c>
      <c r="B14" s="98">
        <v>3880.2365731999998</v>
      </c>
      <c r="C14" s="98">
        <v>11259.539141699999</v>
      </c>
      <c r="D14" s="98">
        <v>5676.4757026999996</v>
      </c>
      <c r="E14" s="98">
        <v>5676.4757026999996</v>
      </c>
      <c r="F14" s="98">
        <v>1404.79663759</v>
      </c>
      <c r="G14" s="98">
        <v>5148.6662674999898</v>
      </c>
      <c r="H14" s="98">
        <v>54193.964215</v>
      </c>
      <c r="I14" s="98">
        <v>8153.7578372999997</v>
      </c>
      <c r="J14" s="98">
        <v>1940.1228593799999</v>
      </c>
      <c r="K14" s="98">
        <v>13395.292930199999</v>
      </c>
      <c r="L14" s="98">
        <v>5949.6538674999902</v>
      </c>
      <c r="M14" s="98">
        <v>7740.7956893999899</v>
      </c>
      <c r="N14" s="98">
        <v>7740.7956893999899</v>
      </c>
      <c r="O14" s="98">
        <v>20627.6566103</v>
      </c>
      <c r="P14" s="98">
        <v>76871.456177168002</v>
      </c>
      <c r="Q14" s="98">
        <v>567.13623592999897</v>
      </c>
      <c r="R14" s="98">
        <v>31137.241597709999</v>
      </c>
      <c r="S14" s="98">
        <v>42146.824491907901</v>
      </c>
      <c r="T14" s="98">
        <v>42146.824491907901</v>
      </c>
      <c r="U14" s="98">
        <v>2290.0381571299999</v>
      </c>
      <c r="V14" s="98">
        <v>9969.8837660999998</v>
      </c>
      <c r="W14" s="98">
        <v>26090.299509299999</v>
      </c>
      <c r="X14" s="98">
        <v>5527.7598074240004</v>
      </c>
      <c r="Y14" s="98">
        <v>8321.1826840999893</v>
      </c>
      <c r="Z14" s="98">
        <v>235769.698410999</v>
      </c>
    </row>
    <row r="15" spans="1:26" x14ac:dyDescent="0.2">
      <c r="A15" s="98" t="s">
        <v>14</v>
      </c>
      <c r="B15" s="98">
        <v>2629.1947915000001</v>
      </c>
      <c r="C15" s="98">
        <v>7600.4749248999997</v>
      </c>
      <c r="D15" s="98">
        <v>3827.4385228000001</v>
      </c>
      <c r="E15" s="98">
        <v>3827.4385228000001</v>
      </c>
      <c r="F15" s="98">
        <v>947.20257303000005</v>
      </c>
      <c r="G15" s="98">
        <v>4416.74839599999</v>
      </c>
      <c r="H15" s="98">
        <v>36552.980658</v>
      </c>
      <c r="I15" s="98">
        <v>5503.9866843999998</v>
      </c>
      <c r="J15" s="98">
        <v>1314.5939438599901</v>
      </c>
      <c r="K15" s="98">
        <v>9042.1700672999996</v>
      </c>
      <c r="L15" s="98">
        <v>4031.3864502000001</v>
      </c>
      <c r="M15" s="98">
        <v>5219.3323305000004</v>
      </c>
      <c r="N15" s="98">
        <v>5219.3323305000004</v>
      </c>
      <c r="O15" s="98">
        <v>13908.4591360999</v>
      </c>
      <c r="P15" s="98">
        <v>81010.953185198901</v>
      </c>
      <c r="Q15" s="98">
        <v>384.28225001999999</v>
      </c>
      <c r="R15" s="98">
        <v>19914.2501028599</v>
      </c>
      <c r="S15" s="98">
        <v>24230.1499730699</v>
      </c>
      <c r="T15" s="98">
        <v>24230.1499730699</v>
      </c>
      <c r="U15" s="98">
        <v>1544.0826849800001</v>
      </c>
      <c r="V15" s="98">
        <v>6718.3147820999902</v>
      </c>
      <c r="W15" s="98">
        <v>17574.014577400001</v>
      </c>
      <c r="X15" s="98">
        <v>3562.7638973759999</v>
      </c>
      <c r="Y15" s="98">
        <v>8259.7893827999997</v>
      </c>
      <c r="Z15" s="98">
        <v>190517.67095399901</v>
      </c>
    </row>
    <row r="16" spans="1:26" x14ac:dyDescent="0.2">
      <c r="A16" s="98" t="s">
        <v>15</v>
      </c>
      <c r="B16" s="98">
        <v>3185.2524564999999</v>
      </c>
      <c r="C16" s="98">
        <v>9249.2783557000002</v>
      </c>
      <c r="D16" s="98">
        <v>4670.2137060999903</v>
      </c>
      <c r="E16" s="98">
        <v>4670.2137060999903</v>
      </c>
      <c r="F16" s="98">
        <v>1155.7709378899999</v>
      </c>
      <c r="G16" s="98">
        <v>3196.5346068999902</v>
      </c>
      <c r="H16" s="98">
        <v>44580.3775619999</v>
      </c>
      <c r="I16" s="98">
        <v>6697.9977061999998</v>
      </c>
      <c r="J16" s="98">
        <v>1592.6280275500001</v>
      </c>
      <c r="K16" s="98">
        <v>11003.721641300001</v>
      </c>
      <c r="L16" s="98">
        <v>4884.020012</v>
      </c>
      <c r="M16" s="98">
        <v>6368.5900073000003</v>
      </c>
      <c r="N16" s="98">
        <v>6368.5900073000003</v>
      </c>
      <c r="O16" s="98">
        <v>16971.014572100001</v>
      </c>
      <c r="P16" s="98">
        <v>18849.520478770999</v>
      </c>
      <c r="Q16" s="98">
        <v>465.555348909999</v>
      </c>
      <c r="R16" s="98">
        <v>24610.363298295</v>
      </c>
      <c r="S16" s="98">
        <v>41844.882695611101</v>
      </c>
      <c r="T16" s="98">
        <v>41844.882695611101</v>
      </c>
      <c r="U16" s="98">
        <v>1884.08091158</v>
      </c>
      <c r="V16" s="98">
        <v>8052.0391761999999</v>
      </c>
      <c r="W16" s="98">
        <v>21257.2785019</v>
      </c>
      <c r="X16" s="98">
        <v>4205.1372973109901</v>
      </c>
      <c r="Y16" s="98">
        <v>4812.0871413999903</v>
      </c>
      <c r="Z16" s="98">
        <v>144748.327235</v>
      </c>
    </row>
    <row r="17" spans="1:26" x14ac:dyDescent="0.2">
      <c r="A17" s="98" t="s">
        <v>16</v>
      </c>
      <c r="B17" s="98">
        <v>5347.1299581000003</v>
      </c>
      <c r="C17" s="98">
        <v>15512.564319999899</v>
      </c>
      <c r="D17" s="98">
        <v>7841.9590251</v>
      </c>
      <c r="E17" s="98">
        <v>7841.9590251</v>
      </c>
      <c r="F17" s="98">
        <v>1940.7070549</v>
      </c>
      <c r="G17" s="98">
        <v>5389.6567720000003</v>
      </c>
      <c r="H17" s="98">
        <v>74855.547399999996</v>
      </c>
      <c r="I17" s="98">
        <v>11233.629325</v>
      </c>
      <c r="J17" s="98">
        <v>2673.5615203999901</v>
      </c>
      <c r="K17" s="98">
        <v>18455.054501999999</v>
      </c>
      <c r="L17" s="98">
        <v>8198.8599050999892</v>
      </c>
      <c r="M17" s="98">
        <v>10693.7721039999</v>
      </c>
      <c r="N17" s="98">
        <v>10693.7721039999</v>
      </c>
      <c r="O17" s="98">
        <v>28496.756131999999</v>
      </c>
      <c r="P17" s="98">
        <v>14660.67016872</v>
      </c>
      <c r="Q17" s="98">
        <v>781.53594510000005</v>
      </c>
      <c r="R17" s="98">
        <v>45255.683930569903</v>
      </c>
      <c r="S17" s="98">
        <v>37433.273777255003</v>
      </c>
      <c r="T17" s="98">
        <v>37433.273777255003</v>
      </c>
      <c r="U17" s="98">
        <v>3163.6427469999999</v>
      </c>
      <c r="V17" s="98">
        <v>13608.871777999901</v>
      </c>
      <c r="W17" s="98">
        <v>35851.240620999997</v>
      </c>
      <c r="X17" s="98">
        <v>8121.8591292699903</v>
      </c>
      <c r="Y17" s="98">
        <v>8081.5304999999998</v>
      </c>
      <c r="Z17" s="98">
        <v>231269.17447999999</v>
      </c>
    </row>
    <row r="18" spans="1:26" x14ac:dyDescent="0.2">
      <c r="A18" s="98" t="s">
        <v>17</v>
      </c>
      <c r="B18" s="98">
        <v>4212.9692707999902</v>
      </c>
      <c r="C18" s="98">
        <v>11979.7499729999</v>
      </c>
      <c r="D18" s="98">
        <v>6019.5779080999901</v>
      </c>
      <c r="E18" s="98">
        <v>6019.5779080999901</v>
      </c>
      <c r="F18" s="98">
        <v>1489.7077188999899</v>
      </c>
      <c r="G18" s="98">
        <v>12438.733705000001</v>
      </c>
      <c r="H18" s="98">
        <v>57561.210417000002</v>
      </c>
      <c r="I18" s="98">
        <v>8675.2974310000009</v>
      </c>
      <c r="J18" s="98">
        <v>2106.4885615999901</v>
      </c>
      <c r="K18" s="98">
        <v>14252.119078</v>
      </c>
      <c r="L18" s="98">
        <v>6459.832668</v>
      </c>
      <c r="M18" s="98">
        <v>8208.6614438999895</v>
      </c>
      <c r="N18" s="98">
        <v>8208.6614438999895</v>
      </c>
      <c r="O18" s="98">
        <v>21874.442961000001</v>
      </c>
      <c r="P18" s="98">
        <v>334221.89455664001</v>
      </c>
      <c r="Q18" s="98">
        <v>615.76840244000005</v>
      </c>
      <c r="R18" s="98">
        <v>30374.571842450001</v>
      </c>
      <c r="S18" s="98">
        <v>19029.942935175099</v>
      </c>
      <c r="T18" s="98">
        <v>19029.942935175099</v>
      </c>
      <c r="U18" s="98">
        <v>2428.4483083999999</v>
      </c>
      <c r="V18" s="98">
        <v>10599.592913</v>
      </c>
      <c r="W18" s="98">
        <v>27637.944371000001</v>
      </c>
      <c r="X18" s="98">
        <v>5692.9227720500003</v>
      </c>
      <c r="Y18" s="98">
        <v>25844.777524999899</v>
      </c>
      <c r="Z18" s="98">
        <v>524135.99478999898</v>
      </c>
    </row>
    <row r="19" spans="1:26" x14ac:dyDescent="0.2">
      <c r="A19" s="98" t="s">
        <v>18</v>
      </c>
      <c r="B19" s="98">
        <v>8429.1688859999995</v>
      </c>
      <c r="C19" s="98">
        <v>24263.147525</v>
      </c>
      <c r="D19" s="98">
        <v>12232.816645999999</v>
      </c>
      <c r="E19" s="98">
        <v>12232.816645999999</v>
      </c>
      <c r="F19" s="98">
        <v>3027.3398262000001</v>
      </c>
      <c r="G19" s="98">
        <v>127525.058716999</v>
      </c>
      <c r="H19" s="98">
        <v>116850.81319</v>
      </c>
      <c r="I19" s="98">
        <v>17570.492770000001</v>
      </c>
      <c r="J19" s="98">
        <v>4214.5898181000002</v>
      </c>
      <c r="K19" s="98">
        <v>28865.484961999999</v>
      </c>
      <c r="L19" s="98">
        <v>12924.620622</v>
      </c>
      <c r="M19" s="98">
        <v>16681.413946000001</v>
      </c>
      <c r="N19" s="98">
        <v>16681.413946000001</v>
      </c>
      <c r="O19" s="98">
        <v>44452.633946000002</v>
      </c>
      <c r="P19" s="98">
        <v>547644.39280099899</v>
      </c>
      <c r="Q19" s="98">
        <v>1232.0093293</v>
      </c>
      <c r="R19" s="98">
        <v>66122.475203900001</v>
      </c>
      <c r="S19" s="98">
        <v>20798.151359999902</v>
      </c>
      <c r="T19" s="98">
        <v>20798.151359999902</v>
      </c>
      <c r="U19" s="98">
        <v>4935.0275929999998</v>
      </c>
      <c r="V19" s="98">
        <v>24717.224237999999</v>
      </c>
      <c r="W19" s="98">
        <v>59132.167000000001</v>
      </c>
      <c r="X19" s="98">
        <v>20464.566811600002</v>
      </c>
      <c r="Y19" s="98">
        <v>113382.742139999</v>
      </c>
      <c r="Z19" s="98">
        <v>1115737.71985</v>
      </c>
    </row>
    <row r="20" spans="1:26" x14ac:dyDescent="0.2">
      <c r="A20" s="98" t="s">
        <v>19</v>
      </c>
      <c r="B20" s="98">
        <v>3501.9613239999999</v>
      </c>
      <c r="C20" s="98">
        <v>10075.617937000001</v>
      </c>
      <c r="D20" s="98">
        <v>5073.0046890000003</v>
      </c>
      <c r="E20" s="98">
        <v>5073.0046890000003</v>
      </c>
      <c r="F20" s="98">
        <v>1255.4520439999999</v>
      </c>
      <c r="G20" s="98">
        <v>20043.11779</v>
      </c>
      <c r="H20" s="98">
        <v>48464.489280000002</v>
      </c>
      <c r="I20" s="98">
        <v>7296.3998629999896</v>
      </c>
      <c r="J20" s="98">
        <v>1750.977435</v>
      </c>
      <c r="K20" s="98">
        <v>11986.80658</v>
      </c>
      <c r="L20" s="98">
        <v>5369.6294600000001</v>
      </c>
      <c r="M20" s="98">
        <v>6917.8630439999997</v>
      </c>
      <c r="N20" s="98">
        <v>6917.8630439999997</v>
      </c>
      <c r="O20" s="98">
        <v>18434.712510000001</v>
      </c>
      <c r="P20" s="98">
        <v>87967.610602999994</v>
      </c>
      <c r="Q20" s="98">
        <v>511.84539510000002</v>
      </c>
      <c r="R20" s="98">
        <v>17886.406841600001</v>
      </c>
      <c r="S20" s="98">
        <v>2315.918310043</v>
      </c>
      <c r="T20" s="98">
        <v>2315.918310043</v>
      </c>
      <c r="U20" s="98">
        <v>2046.5791689999901</v>
      </c>
      <c r="V20" s="98">
        <v>9022.7096679999995</v>
      </c>
      <c r="W20" s="98">
        <v>23429.519279999899</v>
      </c>
      <c r="X20" s="98">
        <v>3325.7533564999999</v>
      </c>
      <c r="Y20" s="98">
        <v>58416.323490000002</v>
      </c>
      <c r="Z20" s="98">
        <v>285142.92979999899</v>
      </c>
    </row>
    <row r="21" spans="1:26" x14ac:dyDescent="0.2">
      <c r="A21" s="98" t="s">
        <v>20</v>
      </c>
      <c r="B21" s="98">
        <v>1002.08316729999</v>
      </c>
      <c r="C21" s="98">
        <v>2879.872273</v>
      </c>
      <c r="D21" s="98">
        <v>1446.359629</v>
      </c>
      <c r="E21" s="98">
        <v>1446.359629</v>
      </c>
      <c r="F21" s="98">
        <v>357.94218230000001</v>
      </c>
      <c r="G21" s="98">
        <v>5979.5027989999899</v>
      </c>
      <c r="H21" s="98">
        <v>13821.090829999999</v>
      </c>
      <c r="I21" s="98">
        <v>2085.5012630000001</v>
      </c>
      <c r="J21" s="98">
        <v>501.03921129999998</v>
      </c>
      <c r="K21" s="98">
        <v>3426.1380060000001</v>
      </c>
      <c r="L21" s="98">
        <v>1536.5116350000001</v>
      </c>
      <c r="M21" s="98">
        <v>1972.3482739999999</v>
      </c>
      <c r="N21" s="98">
        <v>1972.3482739999999</v>
      </c>
      <c r="O21" s="98">
        <v>5255.9169570000004</v>
      </c>
      <c r="P21" s="98">
        <v>65230.063569799997</v>
      </c>
      <c r="Q21" s="98">
        <v>146.46443959999999</v>
      </c>
      <c r="R21" s="98">
        <v>6705.7934247199901</v>
      </c>
      <c r="S21" s="98">
        <v>4259.0779626699996</v>
      </c>
      <c r="T21" s="98">
        <v>4259.0779626699996</v>
      </c>
      <c r="U21" s="98">
        <v>583.49845479999999</v>
      </c>
      <c r="V21" s="98">
        <v>2645.3081400000001</v>
      </c>
      <c r="W21" s="98">
        <v>6734.6558000000005</v>
      </c>
      <c r="X21" s="98">
        <v>1468.5419134799999</v>
      </c>
      <c r="Y21" s="98">
        <v>7940.2776479999902</v>
      </c>
      <c r="Z21" s="98">
        <v>115276.11945</v>
      </c>
    </row>
    <row r="22" spans="1:26" x14ac:dyDescent="0.2">
      <c r="A22" s="98" t="s">
        <v>127</v>
      </c>
      <c r="B22" s="98">
        <v>846.54253609999898</v>
      </c>
      <c r="C22" s="98">
        <v>2417.1274616999999</v>
      </c>
      <c r="D22" s="98">
        <v>1215.0042563</v>
      </c>
      <c r="E22" s="98">
        <v>1215.0042563</v>
      </c>
      <c r="F22" s="98">
        <v>300.68487605000001</v>
      </c>
      <c r="G22" s="98">
        <v>4945.682933</v>
      </c>
      <c r="H22" s="98">
        <v>11614.713798000001</v>
      </c>
      <c r="I22" s="98">
        <v>1750.3982206000001</v>
      </c>
      <c r="J22" s="98">
        <v>423.27207250999902</v>
      </c>
      <c r="K22" s="98">
        <v>2875.6163093999999</v>
      </c>
      <c r="L22" s="98">
        <v>1298.0227769999999</v>
      </c>
      <c r="M22" s="98">
        <v>1656.8536521999999</v>
      </c>
      <c r="N22" s="98">
        <v>1656.8536521999999</v>
      </c>
      <c r="O22" s="98">
        <v>4415.1820075999904</v>
      </c>
      <c r="P22" s="98">
        <v>51675.651966600002</v>
      </c>
      <c r="Q22" s="98">
        <v>123.730261889999</v>
      </c>
      <c r="R22" s="98">
        <v>4921.1533765599897</v>
      </c>
      <c r="S22" s="98">
        <v>909.33854880000001</v>
      </c>
      <c r="T22" s="98">
        <v>909.33854880000001</v>
      </c>
      <c r="U22" s="98">
        <v>490.16362089999899</v>
      </c>
      <c r="V22" s="98">
        <v>2177.7174457000001</v>
      </c>
      <c r="W22" s="98">
        <v>5632.6178229999996</v>
      </c>
      <c r="X22" s="98">
        <v>950.20572658000003</v>
      </c>
      <c r="Y22" s="98">
        <v>12013.810718999899</v>
      </c>
      <c r="Z22" s="98">
        <v>97917.462134999994</v>
      </c>
    </row>
    <row r="23" spans="1:26" x14ac:dyDescent="0.2">
      <c r="A23" s="98" t="s">
        <v>22</v>
      </c>
      <c r="B23" s="98">
        <v>4459.0586458999996</v>
      </c>
      <c r="C23" s="98">
        <v>12848.071132999999</v>
      </c>
      <c r="D23" s="98">
        <v>6458.6002449999996</v>
      </c>
      <c r="E23" s="98">
        <v>6458.6002449999996</v>
      </c>
      <c r="F23" s="98">
        <v>1598.3558270999999</v>
      </c>
      <c r="G23" s="98">
        <v>16802.277464999901</v>
      </c>
      <c r="H23" s="98">
        <v>61702.197189999999</v>
      </c>
      <c r="I23" s="98">
        <v>9304.1080119999897</v>
      </c>
      <c r="J23" s="98">
        <v>2229.5270697999999</v>
      </c>
      <c r="K23" s="98">
        <v>15285.145843999901</v>
      </c>
      <c r="L23" s="98">
        <v>6837.1670629999999</v>
      </c>
      <c r="M23" s="98">
        <v>8807.3356649999896</v>
      </c>
      <c r="N23" s="98">
        <v>8807.3356649999896</v>
      </c>
      <c r="O23" s="98">
        <v>23469.791507999998</v>
      </c>
      <c r="P23" s="98">
        <v>171265.09500829899</v>
      </c>
      <c r="Q23" s="98">
        <v>651.73818010000002</v>
      </c>
      <c r="R23" s="98">
        <v>28348.814663500001</v>
      </c>
      <c r="S23" s="98">
        <v>17693.854997586001</v>
      </c>
      <c r="T23" s="98">
        <v>17693.854997586001</v>
      </c>
      <c r="U23" s="98">
        <v>2605.5662864000001</v>
      </c>
      <c r="V23" s="98">
        <v>13097.9472939999</v>
      </c>
      <c r="W23" s="98">
        <v>32247.997389999899</v>
      </c>
      <c r="X23" s="98">
        <v>4811.4321524699899</v>
      </c>
      <c r="Y23" s="98">
        <v>45632.367097000002</v>
      </c>
      <c r="Z23" s="98">
        <v>395085.21756000002</v>
      </c>
    </row>
    <row r="24" spans="1:26" x14ac:dyDescent="0.2">
      <c r="A24" s="98" t="s">
        <v>23</v>
      </c>
      <c r="B24" s="98">
        <v>4975.7703220000003</v>
      </c>
      <c r="C24" s="98">
        <v>14440.5160492</v>
      </c>
      <c r="D24" s="98">
        <v>7259.8964804999996</v>
      </c>
      <c r="E24" s="98">
        <v>7259.8964804999996</v>
      </c>
      <c r="F24" s="98">
        <v>1796.65725918</v>
      </c>
      <c r="G24" s="98">
        <v>13179.314620700001</v>
      </c>
      <c r="H24" s="98">
        <v>69323.351217999996</v>
      </c>
      <c r="I24" s="98">
        <v>10457.295217000001</v>
      </c>
      <c r="J24" s="98">
        <v>2487.88527002</v>
      </c>
      <c r="K24" s="98">
        <v>17179.665795000001</v>
      </c>
      <c r="L24" s="98">
        <v>7629.4577612000003</v>
      </c>
      <c r="M24" s="98">
        <v>9900.0456590999893</v>
      </c>
      <c r="N24" s="98">
        <v>9900.0456590999893</v>
      </c>
      <c r="O24" s="98">
        <v>26381.645695499901</v>
      </c>
      <c r="P24" s="98">
        <v>173444.149155744</v>
      </c>
      <c r="Q24" s="98">
        <v>727.26011334999896</v>
      </c>
      <c r="R24" s="98">
        <v>33496.226829041902</v>
      </c>
      <c r="S24" s="98">
        <v>33829.650560406299</v>
      </c>
      <c r="T24" s="98">
        <v>33829.650560406299</v>
      </c>
      <c r="U24" s="98">
        <v>2928.8302115299898</v>
      </c>
      <c r="V24" s="98">
        <v>14084.4071173999</v>
      </c>
      <c r="W24" s="98">
        <v>35312.993633699902</v>
      </c>
      <c r="X24" s="98">
        <v>5513.8193063219996</v>
      </c>
      <c r="Y24" s="98">
        <v>26498.631458</v>
      </c>
      <c r="Z24" s="98">
        <v>394645.292663</v>
      </c>
    </row>
    <row r="25" spans="1:26" x14ac:dyDescent="0.2">
      <c r="A25" s="98" t="s">
        <v>24</v>
      </c>
      <c r="B25" s="98">
        <v>8461.1818058000008</v>
      </c>
      <c r="C25" s="98">
        <v>24333.387703999899</v>
      </c>
      <c r="D25" s="98">
        <v>12267.094360999999</v>
      </c>
      <c r="E25" s="98">
        <v>12267.094360999999</v>
      </c>
      <c r="F25" s="98">
        <v>3035.8209428999999</v>
      </c>
      <c r="G25" s="98">
        <v>120858.846246</v>
      </c>
      <c r="H25" s="98">
        <v>117186.02097</v>
      </c>
      <c r="I25" s="98">
        <v>17621.357336999899</v>
      </c>
      <c r="J25" s="98">
        <v>4230.5893809999998</v>
      </c>
      <c r="K25" s="98">
        <v>28949.043446</v>
      </c>
      <c r="L25" s="98">
        <v>12973.697244999999</v>
      </c>
      <c r="M25" s="98">
        <v>16728.153395000001</v>
      </c>
      <c r="N25" s="98">
        <v>16728.153395000001</v>
      </c>
      <c r="O25" s="98">
        <v>44577.177331999999</v>
      </c>
      <c r="P25" s="98">
        <v>668158.15402909997</v>
      </c>
      <c r="Q25" s="98">
        <v>1236.6840046</v>
      </c>
      <c r="R25" s="98">
        <v>66967.046168300003</v>
      </c>
      <c r="S25" s="98">
        <v>24253.7572905999</v>
      </c>
      <c r="T25" s="98">
        <v>24253.7572905999</v>
      </c>
      <c r="U25" s="98">
        <v>4948.8574240999997</v>
      </c>
      <c r="V25" s="98">
        <v>25275.955688999999</v>
      </c>
      <c r="W25" s="98">
        <v>60089.077608999898</v>
      </c>
      <c r="X25" s="98">
        <v>19216.587136999999</v>
      </c>
      <c r="Y25" s="98">
        <v>113859.363552999</v>
      </c>
      <c r="Z25" s="98">
        <v>1231629.4517399899</v>
      </c>
    </row>
    <row r="26" spans="1:26" x14ac:dyDescent="0.2">
      <c r="A26" s="98" t="s">
        <v>25</v>
      </c>
      <c r="B26" s="98">
        <v>6314.9789793999898</v>
      </c>
      <c r="C26" s="98">
        <v>18172.52219</v>
      </c>
      <c r="D26" s="98">
        <v>9141.1695882999993</v>
      </c>
      <c r="E26" s="98">
        <v>9141.1695882999993</v>
      </c>
      <c r="F26" s="98">
        <v>2262.2328032999999</v>
      </c>
      <c r="G26" s="98">
        <v>15598.947233999999</v>
      </c>
      <c r="H26" s="98">
        <v>87333.726282999996</v>
      </c>
      <c r="I26" s="98">
        <v>13159.887407</v>
      </c>
      <c r="J26" s="98">
        <v>3157.4925374999998</v>
      </c>
      <c r="K26" s="98">
        <v>21619.555808000001</v>
      </c>
      <c r="L26" s="98">
        <v>9682.8892360999907</v>
      </c>
      <c r="M26" s="98">
        <v>12465.4606976</v>
      </c>
      <c r="N26" s="98">
        <v>12465.4606976</v>
      </c>
      <c r="O26" s="98">
        <v>33217.9502929999</v>
      </c>
      <c r="P26" s="98">
        <v>481766.73373006901</v>
      </c>
      <c r="Q26" s="98">
        <v>922.99843671999895</v>
      </c>
      <c r="R26" s="98">
        <v>50042.137843520002</v>
      </c>
      <c r="S26" s="98">
        <v>39309.308118792898</v>
      </c>
      <c r="T26" s="98">
        <v>39309.308118792898</v>
      </c>
      <c r="U26" s="98">
        <v>3687.7782631</v>
      </c>
      <c r="V26" s="98">
        <v>16173.1029477999</v>
      </c>
      <c r="W26" s="98">
        <v>42136.211174999997</v>
      </c>
      <c r="X26" s="98">
        <v>9285.6765005800007</v>
      </c>
      <c r="Y26" s="98">
        <v>27120.964026000001</v>
      </c>
      <c r="Z26" s="98">
        <v>759396.12351999898</v>
      </c>
    </row>
    <row r="27" spans="1:26" x14ac:dyDescent="0.2">
      <c r="A27" s="98" t="s">
        <v>26</v>
      </c>
      <c r="B27" s="98">
        <v>8176.2600400000001</v>
      </c>
      <c r="C27" s="98">
        <v>23749.424935999999</v>
      </c>
      <c r="D27" s="98">
        <v>11989.4141709999</v>
      </c>
      <c r="E27" s="98">
        <v>11989.4141709999</v>
      </c>
      <c r="F27" s="98">
        <v>2967.1059583000001</v>
      </c>
      <c r="G27" s="98">
        <v>57512.698325999998</v>
      </c>
      <c r="H27" s="98">
        <v>114446.32607999899</v>
      </c>
      <c r="I27" s="98">
        <v>17198.475721999999</v>
      </c>
      <c r="J27" s="98">
        <v>4088.1373254999999</v>
      </c>
      <c r="K27" s="98">
        <v>28254.315951</v>
      </c>
      <c r="L27" s="98">
        <v>12536.826224</v>
      </c>
      <c r="M27" s="98">
        <v>16349.5107139999</v>
      </c>
      <c r="N27" s="98">
        <v>16349.5107139999</v>
      </c>
      <c r="O27" s="98">
        <v>43568.174619999998</v>
      </c>
      <c r="P27" s="98">
        <v>98189.332519090007</v>
      </c>
      <c r="Q27" s="98">
        <v>1195.0446109</v>
      </c>
      <c r="R27" s="98">
        <v>54201.838999699903</v>
      </c>
      <c r="S27" s="98">
        <v>20514.672965227001</v>
      </c>
      <c r="T27" s="98">
        <v>20514.672965227001</v>
      </c>
      <c r="U27" s="98">
        <v>4836.8380649999899</v>
      </c>
      <c r="V27" s="98">
        <v>47276.842963999901</v>
      </c>
      <c r="W27" s="98">
        <v>94431.885759999903</v>
      </c>
      <c r="X27" s="98">
        <v>8178.6013492900001</v>
      </c>
      <c r="Y27" s="98">
        <v>101995.73301</v>
      </c>
      <c r="Z27" s="98">
        <v>615229.39356999903</v>
      </c>
    </row>
    <row r="28" spans="1:26" x14ac:dyDescent="0.2">
      <c r="A28" s="98" t="s">
        <v>27</v>
      </c>
      <c r="B28" s="98">
        <v>3926.1427627999901</v>
      </c>
      <c r="C28" s="98">
        <v>11386.9791905</v>
      </c>
      <c r="D28" s="98">
        <v>5758.0830720999902</v>
      </c>
      <c r="E28" s="98">
        <v>5758.0830720999902</v>
      </c>
      <c r="F28" s="98">
        <v>1424.99544683</v>
      </c>
      <c r="G28" s="98">
        <v>3454.0827703999998</v>
      </c>
      <c r="H28" s="98">
        <v>54963.807204999997</v>
      </c>
      <c r="I28" s="98">
        <v>8246.0403766999898</v>
      </c>
      <c r="J28" s="98">
        <v>1963.0749723599999</v>
      </c>
      <c r="K28" s="98">
        <v>13546.907387900001</v>
      </c>
      <c r="L28" s="98">
        <v>6020.0473073000003</v>
      </c>
      <c r="M28" s="98">
        <v>7852.0724955999904</v>
      </c>
      <c r="N28" s="98">
        <v>7852.0724955999904</v>
      </c>
      <c r="O28" s="98">
        <v>20924.204287999899</v>
      </c>
      <c r="P28" s="98">
        <v>5536.6419621100003</v>
      </c>
      <c r="Q28" s="98">
        <v>573.84477110999899</v>
      </c>
      <c r="R28" s="98">
        <v>31997.829869859899</v>
      </c>
      <c r="S28" s="98">
        <v>34584.0382291239</v>
      </c>
      <c r="T28" s="98">
        <v>34584.0382291239</v>
      </c>
      <c r="U28" s="98">
        <v>2322.9509711999999</v>
      </c>
      <c r="V28" s="98">
        <v>9973.8540787000002</v>
      </c>
      <c r="W28" s="98">
        <v>26298.009964000001</v>
      </c>
      <c r="X28" s="98">
        <v>5226.6572127540003</v>
      </c>
      <c r="Y28" s="98">
        <v>5131.0152776999903</v>
      </c>
      <c r="Z28" s="98">
        <v>161254.82682700001</v>
      </c>
    </row>
    <row r="29" spans="1:26" x14ac:dyDescent="0.2">
      <c r="A29" s="98" t="s">
        <v>28</v>
      </c>
      <c r="B29" s="98">
        <v>6310.5813870000002</v>
      </c>
      <c r="C29" s="98">
        <v>18366.786909999999</v>
      </c>
      <c r="D29" s="98">
        <v>9255.2768030000007</v>
      </c>
      <c r="E29" s="98">
        <v>9255.2768030000007</v>
      </c>
      <c r="F29" s="98">
        <v>2290.4728049999999</v>
      </c>
      <c r="G29" s="98">
        <v>19500.046769999899</v>
      </c>
      <c r="H29" s="98">
        <v>88346.282470000006</v>
      </c>
      <c r="I29" s="98">
        <v>13300.551361</v>
      </c>
      <c r="J29" s="98">
        <v>3155.2880100000002</v>
      </c>
      <c r="K29" s="98">
        <v>21850.68316</v>
      </c>
      <c r="L29" s="98">
        <v>9676.1442179999995</v>
      </c>
      <c r="M29" s="98">
        <v>12621.069453</v>
      </c>
      <c r="N29" s="98">
        <v>12621.069453</v>
      </c>
      <c r="O29" s="98">
        <v>33632.626019999901</v>
      </c>
      <c r="P29" s="98">
        <v>53141.572323</v>
      </c>
      <c r="Q29" s="98">
        <v>922.35608039999897</v>
      </c>
      <c r="R29" s="98">
        <v>57821.469710999998</v>
      </c>
      <c r="S29" s="98">
        <v>14535.39947</v>
      </c>
      <c r="T29" s="98">
        <v>14535.39947</v>
      </c>
      <c r="U29" s="98">
        <v>3733.815435</v>
      </c>
      <c r="V29" s="98">
        <v>16705.46156</v>
      </c>
      <c r="W29" s="98">
        <v>43237.407270000003</v>
      </c>
      <c r="X29" s="98">
        <v>10747.302295199899</v>
      </c>
      <c r="Y29" s="98">
        <v>29053.6663999999</v>
      </c>
      <c r="Z29" s="98">
        <v>348753.13389999903</v>
      </c>
    </row>
    <row r="30" spans="1:26" x14ac:dyDescent="0.2">
      <c r="A30" s="98" t="s">
        <v>29</v>
      </c>
      <c r="B30" s="98">
        <v>1029.9764029999999</v>
      </c>
      <c r="C30" s="98">
        <v>2942.6968299999999</v>
      </c>
      <c r="D30" s="98">
        <v>1481.0574360000001</v>
      </c>
      <c r="E30" s="98">
        <v>1481.0574360000001</v>
      </c>
      <c r="F30" s="98">
        <v>366.52722899999998</v>
      </c>
      <c r="G30" s="98">
        <v>5656.0903499999904</v>
      </c>
      <c r="H30" s="98">
        <v>14156.22941</v>
      </c>
      <c r="I30" s="98">
        <v>2130.9918870000001</v>
      </c>
      <c r="J30" s="98">
        <v>514.98984399999995</v>
      </c>
      <c r="K30" s="98">
        <v>3500.8757599999999</v>
      </c>
      <c r="L30" s="98">
        <v>1579.281759</v>
      </c>
      <c r="M30" s="98">
        <v>2019.659089</v>
      </c>
      <c r="N30" s="98">
        <v>2019.659089</v>
      </c>
      <c r="O30" s="98">
        <v>5381.9903199999999</v>
      </c>
      <c r="P30" s="98">
        <v>35193.636654299997</v>
      </c>
      <c r="Q30" s="98">
        <v>150.54049749999999</v>
      </c>
      <c r="R30" s="98">
        <v>5586.8320639999902</v>
      </c>
      <c r="S30" s="98">
        <v>603.64274645599903</v>
      </c>
      <c r="T30" s="98">
        <v>603.64274645599903</v>
      </c>
      <c r="U30" s="98">
        <v>597.49462499999902</v>
      </c>
      <c r="V30" s="98">
        <v>2603.2298609999998</v>
      </c>
      <c r="W30" s="98">
        <v>6790.7716899999896</v>
      </c>
      <c r="X30" s="98">
        <v>1040.549145</v>
      </c>
      <c r="Y30" s="98">
        <v>17708.289939999999</v>
      </c>
      <c r="Z30" s="98">
        <v>93583.051699999894</v>
      </c>
    </row>
    <row r="31" spans="1:26" x14ac:dyDescent="0.2">
      <c r="A31" s="98" t="s">
        <v>30</v>
      </c>
      <c r="B31" s="98">
        <v>779.45670199999995</v>
      </c>
      <c r="C31" s="98">
        <v>2240.1605595999999</v>
      </c>
      <c r="D31" s="98">
        <v>1124.9566930000001</v>
      </c>
      <c r="E31" s="98">
        <v>1124.9566930000001</v>
      </c>
      <c r="F31" s="98">
        <v>278.40110099999998</v>
      </c>
      <c r="G31" s="98">
        <v>5817.1996239999999</v>
      </c>
      <c r="H31" s="98">
        <v>10749.8712709999</v>
      </c>
      <c r="I31" s="98">
        <v>1622.2418559999901</v>
      </c>
      <c r="J31" s="98">
        <v>389.72792959999998</v>
      </c>
      <c r="K31" s="98">
        <v>2665.082727</v>
      </c>
      <c r="L31" s="98">
        <v>1195.1607140999899</v>
      </c>
      <c r="M31" s="98">
        <v>1534.0582558999999</v>
      </c>
      <c r="N31" s="98">
        <v>1534.0582558999999</v>
      </c>
      <c r="O31" s="98">
        <v>4087.9656139999902</v>
      </c>
      <c r="P31" s="98">
        <v>52787.936682300002</v>
      </c>
      <c r="Q31" s="98">
        <v>113.92562470999999</v>
      </c>
      <c r="R31" s="98">
        <v>4885.3416974399997</v>
      </c>
      <c r="S31" s="98">
        <v>1996.4464965086599</v>
      </c>
      <c r="T31" s="98">
        <v>1996.4464965086599</v>
      </c>
      <c r="U31" s="98">
        <v>453.835695399999</v>
      </c>
      <c r="V31" s="98">
        <v>2081.9118346</v>
      </c>
      <c r="W31" s="98">
        <v>5309.6748299999999</v>
      </c>
      <c r="X31" s="98">
        <v>998.27955237999902</v>
      </c>
      <c r="Y31" s="98">
        <v>6349.5908609999997</v>
      </c>
      <c r="Z31" s="98">
        <v>92675.693089999899</v>
      </c>
    </row>
    <row r="32" spans="1:26" x14ac:dyDescent="0.2">
      <c r="A32" s="98" t="s">
        <v>31</v>
      </c>
      <c r="B32" s="98">
        <v>8357.3006740000001</v>
      </c>
      <c r="C32" s="98">
        <v>24256.580459999899</v>
      </c>
      <c r="D32" s="98">
        <v>12257.065252</v>
      </c>
      <c r="E32" s="98">
        <v>12257.065252</v>
      </c>
      <c r="F32" s="98">
        <v>3033.3441069999999</v>
      </c>
      <c r="G32" s="98">
        <v>37014.953450000001</v>
      </c>
      <c r="H32" s="98">
        <v>116999.69121</v>
      </c>
      <c r="I32" s="98">
        <v>17565.731999999902</v>
      </c>
      <c r="J32" s="98">
        <v>4178.6524129999998</v>
      </c>
      <c r="K32" s="98">
        <v>28857.66417</v>
      </c>
      <c r="L32" s="98">
        <v>12814.419204</v>
      </c>
      <c r="M32" s="98">
        <v>16714.477449999998</v>
      </c>
      <c r="N32" s="98">
        <v>16714.477449999998</v>
      </c>
      <c r="O32" s="98">
        <v>44540.747210000001</v>
      </c>
      <c r="P32" s="98">
        <v>85046.863373799904</v>
      </c>
      <c r="Q32" s="98">
        <v>1221.505746</v>
      </c>
      <c r="R32" s="98">
        <v>76503.075681999995</v>
      </c>
      <c r="S32" s="98">
        <v>16524.144713000002</v>
      </c>
      <c r="T32" s="98">
        <v>16524.144713000002</v>
      </c>
      <c r="U32" s="98">
        <v>4944.8099320000001</v>
      </c>
      <c r="V32" s="98">
        <v>24809.094429999899</v>
      </c>
      <c r="W32" s="98">
        <v>61289.352579999999</v>
      </c>
      <c r="X32" s="98">
        <v>12725.608206999999</v>
      </c>
      <c r="Y32" s="98">
        <v>56532.412770000003</v>
      </c>
      <c r="Z32" s="98">
        <v>510720.25989999902</v>
      </c>
    </row>
    <row r="33" spans="1:26" x14ac:dyDescent="0.2">
      <c r="A33" s="98" t="s">
        <v>32</v>
      </c>
      <c r="B33" s="98">
        <v>3897.1268350999999</v>
      </c>
      <c r="C33" s="98">
        <v>11079.240955899901</v>
      </c>
      <c r="D33" s="98">
        <v>5566.8466189999899</v>
      </c>
      <c r="E33" s="98">
        <v>5566.8466189999899</v>
      </c>
      <c r="F33" s="98">
        <v>1377.6674105300001</v>
      </c>
      <c r="G33" s="98">
        <v>14175.641148999999</v>
      </c>
      <c r="H33" s="98">
        <v>53233.013713</v>
      </c>
      <c r="I33" s="98">
        <v>8023.1802423999998</v>
      </c>
      <c r="J33" s="98">
        <v>1948.5614631999999</v>
      </c>
      <c r="K33" s="98">
        <v>13180.797433</v>
      </c>
      <c r="L33" s="98">
        <v>5975.5379106999999</v>
      </c>
      <c r="M33" s="98">
        <v>7591.2939560000004</v>
      </c>
      <c r="N33" s="98">
        <v>7591.2939560000004</v>
      </c>
      <c r="O33" s="98">
        <v>20229.280704999899</v>
      </c>
      <c r="P33" s="98">
        <v>163539.04923420001</v>
      </c>
      <c r="Q33" s="98">
        <v>569.60417945999995</v>
      </c>
      <c r="R33" s="98">
        <v>22999.2486771</v>
      </c>
      <c r="S33" s="98">
        <v>11199.956023897301</v>
      </c>
      <c r="T33" s="98">
        <v>11199.956023897301</v>
      </c>
      <c r="U33" s="98">
        <v>2245.8075607999999</v>
      </c>
      <c r="V33" s="98">
        <v>9879.2737044000005</v>
      </c>
      <c r="W33" s="98">
        <v>25668.706475999999</v>
      </c>
      <c r="X33" s="98">
        <v>4133.8647538900004</v>
      </c>
      <c r="Y33" s="98">
        <v>36478.578370000003</v>
      </c>
      <c r="Z33" s="98">
        <v>348386.85453999997</v>
      </c>
    </row>
    <row r="34" spans="1:26" x14ac:dyDescent="0.2">
      <c r="A34" s="98" t="s">
        <v>33</v>
      </c>
      <c r="B34" s="98">
        <v>6841.6716129999904</v>
      </c>
      <c r="C34" s="98">
        <v>19660.078492000001</v>
      </c>
      <c r="D34" s="98">
        <v>9896.6603950000008</v>
      </c>
      <c r="E34" s="98">
        <v>9896.6603950000008</v>
      </c>
      <c r="F34" s="98">
        <v>2449.1908340999898</v>
      </c>
      <c r="G34" s="98">
        <v>81332.392669999899</v>
      </c>
      <c r="H34" s="98">
        <v>94556.043929999898</v>
      </c>
      <c r="I34" s="98">
        <v>14237.109667999999</v>
      </c>
      <c r="J34" s="98">
        <v>3420.8293801</v>
      </c>
      <c r="K34" s="98">
        <v>23389.292069999901</v>
      </c>
      <c r="L34" s="98">
        <v>10490.455115000001</v>
      </c>
      <c r="M34" s="98">
        <v>13495.698618</v>
      </c>
      <c r="N34" s="98">
        <v>13495.698618</v>
      </c>
      <c r="O34" s="98">
        <v>35963.320195</v>
      </c>
      <c r="P34" s="98">
        <v>421238.92064020003</v>
      </c>
      <c r="Q34" s="98">
        <v>999.97775499999898</v>
      </c>
      <c r="R34" s="98">
        <v>48662.565484799903</v>
      </c>
      <c r="S34" s="98">
        <v>21811.235783479999</v>
      </c>
      <c r="T34" s="98">
        <v>21811.235783479999</v>
      </c>
      <c r="U34" s="98">
        <v>3992.5677383000002</v>
      </c>
      <c r="V34" s="98">
        <v>19458.287508000001</v>
      </c>
      <c r="W34" s="98">
        <v>47328.745770000001</v>
      </c>
      <c r="X34" s="98">
        <v>13032.311254799901</v>
      </c>
      <c r="Y34" s="98">
        <v>90741.547209999902</v>
      </c>
      <c r="Z34" s="98">
        <v>848723.29105999903</v>
      </c>
    </row>
    <row r="35" spans="1:26" x14ac:dyDescent="0.2">
      <c r="A35" s="98" t="s">
        <v>34</v>
      </c>
      <c r="B35" s="98">
        <v>2982.7733850999998</v>
      </c>
      <c r="C35" s="98">
        <v>8649.2566489999899</v>
      </c>
      <c r="D35" s="98">
        <v>4373.2853003</v>
      </c>
      <c r="E35" s="98">
        <v>4373.2853003</v>
      </c>
      <c r="F35" s="98">
        <v>1082.2898181999999</v>
      </c>
      <c r="G35" s="98">
        <v>3190.21120319999</v>
      </c>
      <c r="H35" s="98">
        <v>41746.046648000003</v>
      </c>
      <c r="I35" s="98">
        <v>6263.4824399999998</v>
      </c>
      <c r="J35" s="98">
        <v>1491.3837311999901</v>
      </c>
      <c r="K35" s="98">
        <v>10289.887806000001</v>
      </c>
      <c r="L35" s="98">
        <v>4573.5415466999902</v>
      </c>
      <c r="M35" s="98">
        <v>5963.6833509999897</v>
      </c>
      <c r="N35" s="98">
        <v>5963.6833509999897</v>
      </c>
      <c r="O35" s="98">
        <v>15892.0218209999</v>
      </c>
      <c r="P35" s="98">
        <v>7041.9705509759897</v>
      </c>
      <c r="Q35" s="98">
        <v>435.96248257000002</v>
      </c>
      <c r="R35" s="98">
        <v>22407.267289799998</v>
      </c>
      <c r="S35" s="98">
        <v>29167.2356760232</v>
      </c>
      <c r="T35" s="98">
        <v>29167.2356760232</v>
      </c>
      <c r="U35" s="98">
        <v>1764.298556</v>
      </c>
      <c r="V35" s="98">
        <v>7500.3790489999901</v>
      </c>
      <c r="W35" s="98">
        <v>19858.099379999901</v>
      </c>
      <c r="X35" s="98">
        <v>3411.9686964799898</v>
      </c>
      <c r="Y35" s="98">
        <v>4795.5022378999902</v>
      </c>
      <c r="Z35" s="98">
        <v>124136.10931</v>
      </c>
    </row>
    <row r="36" spans="1:26" x14ac:dyDescent="0.2">
      <c r="A36" s="98" t="s">
        <v>35</v>
      </c>
      <c r="B36" s="98">
        <v>3065.0074193</v>
      </c>
      <c r="C36" s="98">
        <v>8808.7460501000005</v>
      </c>
      <c r="D36" s="98">
        <v>4431.1039172000001</v>
      </c>
      <c r="E36" s="98">
        <v>4431.1039172000001</v>
      </c>
      <c r="F36" s="98">
        <v>1096.59932861999</v>
      </c>
      <c r="G36" s="98">
        <v>6499.4051221</v>
      </c>
      <c r="H36" s="98">
        <v>42337.941038999903</v>
      </c>
      <c r="I36" s="98">
        <v>6378.9811077999902</v>
      </c>
      <c r="J36" s="98">
        <v>1532.50547569999</v>
      </c>
      <c r="K36" s="98">
        <v>10479.629489999999</v>
      </c>
      <c r="L36" s="98">
        <v>4699.6340010999902</v>
      </c>
      <c r="M36" s="98">
        <v>6042.5301225999901</v>
      </c>
      <c r="N36" s="98">
        <v>6042.5301225999901</v>
      </c>
      <c r="O36" s="98">
        <v>16102.1389869999</v>
      </c>
      <c r="P36" s="98">
        <v>133353.47491803899</v>
      </c>
      <c r="Q36" s="98">
        <v>447.98118448999998</v>
      </c>
      <c r="R36" s="98">
        <v>21201.860735049999</v>
      </c>
      <c r="S36" s="98">
        <v>21682.588950519999</v>
      </c>
      <c r="T36" s="98">
        <v>21682.588950519999</v>
      </c>
      <c r="U36" s="98">
        <v>1787.6192523</v>
      </c>
      <c r="V36" s="98">
        <v>7773.0485896</v>
      </c>
      <c r="W36" s="98">
        <v>20323.160088999899</v>
      </c>
      <c r="X36" s="98">
        <v>3826.0192367099999</v>
      </c>
      <c r="Y36" s="98">
        <v>13443.8182204</v>
      </c>
      <c r="Z36" s="98">
        <v>263271.52235899901</v>
      </c>
    </row>
    <row r="37" spans="1:26" x14ac:dyDescent="0.2">
      <c r="A37" s="98" t="s">
        <v>36</v>
      </c>
      <c r="B37" s="98">
        <v>6005.32224399999</v>
      </c>
      <c r="C37" s="98">
        <v>17381.732824999999</v>
      </c>
      <c r="D37" s="98">
        <v>8782.6165199999905</v>
      </c>
      <c r="E37" s="98">
        <v>8782.6165199999905</v>
      </c>
      <c r="F37" s="98">
        <v>2173.4975479999998</v>
      </c>
      <c r="G37" s="98">
        <v>19930.526153999901</v>
      </c>
      <c r="H37" s="98">
        <v>83850.326229999904</v>
      </c>
      <c r="I37" s="98">
        <v>12587.221459</v>
      </c>
      <c r="J37" s="98">
        <v>3002.65762</v>
      </c>
      <c r="K37" s="98">
        <v>20678.779379999902</v>
      </c>
      <c r="L37" s="98">
        <v>9208.0826649999999</v>
      </c>
      <c r="M37" s="98">
        <v>11976.5178759999</v>
      </c>
      <c r="N37" s="98">
        <v>11976.5178759999</v>
      </c>
      <c r="O37" s="98">
        <v>31915.016319999901</v>
      </c>
      <c r="P37" s="98">
        <v>192034.82025449901</v>
      </c>
      <c r="Q37" s="98">
        <v>877.73723700000005</v>
      </c>
      <c r="R37" s="98">
        <v>50232.189737000001</v>
      </c>
      <c r="S37" s="98">
        <v>25275.457644260001</v>
      </c>
      <c r="T37" s="98">
        <v>25275.457644260001</v>
      </c>
      <c r="U37" s="98">
        <v>3543.1310130000002</v>
      </c>
      <c r="V37" s="98">
        <v>15322.214162</v>
      </c>
      <c r="W37" s="98">
        <v>40128.305529999998</v>
      </c>
      <c r="X37" s="98">
        <v>10341.7288989999</v>
      </c>
      <c r="Y37" s="98">
        <v>23721.554948999899</v>
      </c>
      <c r="Z37" s="98">
        <v>464085.95645</v>
      </c>
    </row>
    <row r="38" spans="1:26" x14ac:dyDescent="0.2">
      <c r="A38" s="98" t="s">
        <v>37</v>
      </c>
      <c r="B38" s="98">
        <v>10446.1996599999</v>
      </c>
      <c r="C38" s="98">
        <v>30341.46054</v>
      </c>
      <c r="D38" s="98">
        <v>15306.78398</v>
      </c>
      <c r="E38" s="98">
        <v>15306.78398</v>
      </c>
      <c r="F38" s="98">
        <v>3788.0830309999901</v>
      </c>
      <c r="G38" s="98">
        <v>92943.027569999904</v>
      </c>
      <c r="H38" s="98">
        <v>146119.68640000001</v>
      </c>
      <c r="I38" s="98">
        <v>21972.185659999901</v>
      </c>
      <c r="J38" s="98">
        <v>5223.1067149999899</v>
      </c>
      <c r="K38" s="98">
        <v>36096.747129999902</v>
      </c>
      <c r="L38" s="98">
        <v>16017.377399999999</v>
      </c>
      <c r="M38" s="98">
        <v>20873.258989999998</v>
      </c>
      <c r="N38" s="98">
        <v>20873.258989999998</v>
      </c>
      <c r="O38" s="98">
        <v>55623.08827</v>
      </c>
      <c r="P38" s="98">
        <v>162867.91553899899</v>
      </c>
      <c r="Q38" s="98">
        <v>1526.81741099999</v>
      </c>
      <c r="R38" s="98">
        <v>61522.963571</v>
      </c>
      <c r="S38" s="98">
        <v>14470.20991</v>
      </c>
      <c r="T38" s="98">
        <v>14470.20991</v>
      </c>
      <c r="U38" s="98">
        <v>6175.1461419999996</v>
      </c>
      <c r="V38" s="98">
        <v>52840.913479999901</v>
      </c>
      <c r="W38" s="98">
        <v>109211.93717</v>
      </c>
      <c r="X38" s="98">
        <v>9882.6133329999993</v>
      </c>
      <c r="Y38" s="98">
        <v>146616.94808</v>
      </c>
      <c r="Z38" s="98">
        <v>831854.01159999997</v>
      </c>
    </row>
    <row r="39" spans="1:26" x14ac:dyDescent="0.2">
      <c r="A39" s="98" t="s">
        <v>128</v>
      </c>
      <c r="B39" s="98">
        <v>3815.5885026000001</v>
      </c>
      <c r="C39" s="98">
        <v>10805.294355</v>
      </c>
      <c r="D39" s="98">
        <v>5428.42481459999</v>
      </c>
      <c r="E39" s="98">
        <v>5428.42481459999</v>
      </c>
      <c r="F39" s="98">
        <v>1343.4124617999901</v>
      </c>
      <c r="G39" s="98">
        <v>10932.236502</v>
      </c>
      <c r="H39" s="98">
        <v>51923.657295999903</v>
      </c>
      <c r="I39" s="98">
        <v>7824.7979959999902</v>
      </c>
      <c r="J39" s="98">
        <v>1907.7957409000001</v>
      </c>
      <c r="K39" s="98">
        <v>12854.8850149999</v>
      </c>
      <c r="L39" s="98">
        <v>5850.5238056999997</v>
      </c>
      <c r="M39" s="98">
        <v>7402.5246139999999</v>
      </c>
      <c r="N39" s="98">
        <v>7402.5246139999999</v>
      </c>
      <c r="O39" s="98">
        <v>19726.259832999898</v>
      </c>
      <c r="P39" s="98">
        <v>263900.8844862</v>
      </c>
      <c r="Q39" s="98">
        <v>557.68603425000003</v>
      </c>
      <c r="R39" s="98">
        <v>22535.416181659999</v>
      </c>
      <c r="S39" s="98">
        <v>12446.7282155353</v>
      </c>
      <c r="T39" s="98">
        <v>12446.7282155353</v>
      </c>
      <c r="U39" s="98">
        <v>2189.9658973999999</v>
      </c>
      <c r="V39" s="98">
        <v>9508.9083129999999</v>
      </c>
      <c r="W39" s="98">
        <v>24843.355603</v>
      </c>
      <c r="X39" s="98">
        <v>4211.6892652099996</v>
      </c>
      <c r="Y39" s="98">
        <v>25537.208703</v>
      </c>
      <c r="Z39" s="98">
        <v>431226.01466999901</v>
      </c>
    </row>
    <row r="40" spans="1:26" x14ac:dyDescent="0.2">
      <c r="A40" s="98" t="s">
        <v>39</v>
      </c>
      <c r="B40" s="98">
        <v>118.3233829</v>
      </c>
      <c r="C40" s="98">
        <v>335.67801400000002</v>
      </c>
      <c r="D40" s="98">
        <v>168.60898419999899</v>
      </c>
      <c r="E40" s="98">
        <v>168.60898419999899</v>
      </c>
      <c r="F40" s="98">
        <v>41.7266148</v>
      </c>
      <c r="G40" s="98">
        <v>586.99168099999895</v>
      </c>
      <c r="H40" s="98">
        <v>1612.5854449999999</v>
      </c>
      <c r="I40" s="98">
        <v>243.086456</v>
      </c>
      <c r="J40" s="98">
        <v>59.160899700000002</v>
      </c>
      <c r="K40" s="98">
        <v>399.34986999999899</v>
      </c>
      <c r="L40" s="98">
        <v>181.42658019999999</v>
      </c>
      <c r="M40" s="98">
        <v>229.92484870000001</v>
      </c>
      <c r="N40" s="98">
        <v>229.92484870000001</v>
      </c>
      <c r="O40" s="98">
        <v>612.70299799999998</v>
      </c>
      <c r="P40" s="98">
        <v>11194.129549200001</v>
      </c>
      <c r="Q40" s="98">
        <v>17.293922269999999</v>
      </c>
      <c r="R40" s="98">
        <v>695.60590838999997</v>
      </c>
      <c r="S40" s="98">
        <v>158.75919099999999</v>
      </c>
      <c r="T40" s="98">
        <v>158.75919099999999</v>
      </c>
      <c r="U40" s="98">
        <v>68.020686499999996</v>
      </c>
      <c r="V40" s="98">
        <v>307.17270000000002</v>
      </c>
      <c r="W40" s="98">
        <v>788.97696599999995</v>
      </c>
      <c r="X40" s="98">
        <v>133.10750118999999</v>
      </c>
      <c r="Y40" s="98">
        <v>1255.9526960000001</v>
      </c>
      <c r="Z40" s="98">
        <v>17128.554540000001</v>
      </c>
    </row>
    <row r="41" spans="1:26" x14ac:dyDescent="0.2">
      <c r="A41" s="98" t="s">
        <v>40</v>
      </c>
      <c r="B41" s="98">
        <v>5500.1384269999999</v>
      </c>
      <c r="C41" s="98">
        <v>15845.4477399999</v>
      </c>
      <c r="D41" s="98">
        <v>7985.54017999999</v>
      </c>
      <c r="E41" s="98">
        <v>7985.54017999999</v>
      </c>
      <c r="F41" s="98">
        <v>1976.2384259999901</v>
      </c>
      <c r="G41" s="98">
        <v>93145.891799999998</v>
      </c>
      <c r="H41" s="98">
        <v>76277.568199999907</v>
      </c>
      <c r="I41" s="98">
        <v>11474.701419999999</v>
      </c>
      <c r="J41" s="98">
        <v>2750.06971999999</v>
      </c>
      <c r="K41" s="98">
        <v>18851.077499999999</v>
      </c>
      <c r="L41" s="98">
        <v>8433.4790699999994</v>
      </c>
      <c r="M41" s="98">
        <v>10889.57329</v>
      </c>
      <c r="N41" s="98">
        <v>10889.57329</v>
      </c>
      <c r="O41" s="98">
        <v>29018.531059999899</v>
      </c>
      <c r="P41" s="98">
        <v>372089.36265899998</v>
      </c>
      <c r="Q41" s="98">
        <v>803.90125599999999</v>
      </c>
      <c r="R41" s="98">
        <v>41183.868010199898</v>
      </c>
      <c r="S41" s="98">
        <v>12234.18282</v>
      </c>
      <c r="T41" s="98">
        <v>12234.18282</v>
      </c>
      <c r="U41" s="98">
        <v>3221.5685480000002</v>
      </c>
      <c r="V41" s="98">
        <v>16996.908179999999</v>
      </c>
      <c r="W41" s="98">
        <v>39554.410739999999</v>
      </c>
      <c r="X41" s="98">
        <v>13176.4449999999</v>
      </c>
      <c r="Y41" s="98">
        <v>86970.054000000004</v>
      </c>
      <c r="Z41" s="98">
        <v>765458.3639</v>
      </c>
    </row>
    <row r="42" spans="1:26" x14ac:dyDescent="0.2">
      <c r="A42" s="98" t="s">
        <v>41</v>
      </c>
      <c r="B42" s="98">
        <v>3652.9191583000002</v>
      </c>
      <c r="C42" s="98">
        <v>10596.089554799901</v>
      </c>
      <c r="D42" s="98">
        <v>5357.1032725999903</v>
      </c>
      <c r="E42" s="98">
        <v>5357.1032725999903</v>
      </c>
      <c r="F42" s="98">
        <v>1325.7610466900001</v>
      </c>
      <c r="G42" s="98">
        <v>5755.1436703999998</v>
      </c>
      <c r="H42" s="98">
        <v>51136.485933000004</v>
      </c>
      <c r="I42" s="98">
        <v>7673.3130365999996</v>
      </c>
      <c r="J42" s="98">
        <v>1826.4557855999999</v>
      </c>
      <c r="K42" s="98">
        <v>12606.009259999901</v>
      </c>
      <c r="L42" s="98">
        <v>5601.0941546000004</v>
      </c>
      <c r="M42" s="98">
        <v>7305.2766148999899</v>
      </c>
      <c r="N42" s="98">
        <v>7305.2766148999899</v>
      </c>
      <c r="O42" s="98">
        <v>19467.102005999899</v>
      </c>
      <c r="P42" s="98">
        <v>9624.4960604280004</v>
      </c>
      <c r="Q42" s="98">
        <v>533.91076746999897</v>
      </c>
      <c r="R42" s="98">
        <v>28523.98663847</v>
      </c>
      <c r="S42" s="98">
        <v>27209.233463594599</v>
      </c>
      <c r="T42" s="98">
        <v>27209.233463594599</v>
      </c>
      <c r="U42" s="98">
        <v>2161.1950661999999</v>
      </c>
      <c r="V42" s="98">
        <v>12292.9727832999</v>
      </c>
      <c r="W42" s="98">
        <v>28984.086028000002</v>
      </c>
      <c r="X42" s="98">
        <v>4638.9794043699903</v>
      </c>
      <c r="Y42" s="98">
        <v>10316.251678299999</v>
      </c>
      <c r="Z42" s="98">
        <v>168651.05272899999</v>
      </c>
    </row>
    <row r="43" spans="1:26" x14ac:dyDescent="0.2">
      <c r="A43" s="98" t="s">
        <v>42</v>
      </c>
      <c r="B43" s="98">
        <v>5025.4148303000002</v>
      </c>
      <c r="C43" s="98">
        <v>14314.4604109999</v>
      </c>
      <c r="D43" s="98">
        <v>7192.1004479999901</v>
      </c>
      <c r="E43" s="98">
        <v>7192.1004479999901</v>
      </c>
      <c r="F43" s="98">
        <v>1779.8842354999899</v>
      </c>
      <c r="G43" s="98">
        <v>20227.079813999899</v>
      </c>
      <c r="H43" s="98">
        <v>68765.684760000004</v>
      </c>
      <c r="I43" s="98">
        <v>10366.0072059999</v>
      </c>
      <c r="J43" s="98">
        <v>2512.7097721</v>
      </c>
      <c r="K43" s="98">
        <v>17029.682067999998</v>
      </c>
      <c r="L43" s="98">
        <v>7705.5708329999998</v>
      </c>
      <c r="M43" s="98">
        <v>9807.5906140000006</v>
      </c>
      <c r="N43" s="98">
        <v>9807.5906140000006</v>
      </c>
      <c r="O43" s="98">
        <v>26135.275414</v>
      </c>
      <c r="P43" s="98">
        <v>450716.82168579998</v>
      </c>
      <c r="Q43" s="98">
        <v>734.5141443</v>
      </c>
      <c r="R43" s="98">
        <v>36239.329642919998</v>
      </c>
      <c r="S43" s="98">
        <v>19043.686468</v>
      </c>
      <c r="T43" s="98">
        <v>19043.686468</v>
      </c>
      <c r="U43" s="98">
        <v>2901.4770337999998</v>
      </c>
      <c r="V43" s="98">
        <v>12781.340974999999</v>
      </c>
      <c r="W43" s="98">
        <v>33156.398438999997</v>
      </c>
      <c r="X43" s="98">
        <v>6964.0594000799902</v>
      </c>
      <c r="Y43" s="98">
        <v>36869.980191999901</v>
      </c>
      <c r="Z43" s="98">
        <v>689336.69926999998</v>
      </c>
    </row>
    <row r="44" spans="1:26" x14ac:dyDescent="0.2">
      <c r="A44" s="98" t="s">
        <v>43</v>
      </c>
      <c r="B44" s="98">
        <v>29930.520300999899</v>
      </c>
      <c r="C44" s="98">
        <v>86785.984696</v>
      </c>
      <c r="D44" s="98">
        <v>43852.865151999998</v>
      </c>
      <c r="E44" s="98">
        <v>43852.865151999998</v>
      </c>
      <c r="F44" s="98">
        <v>10852.584817000001</v>
      </c>
      <c r="G44" s="98">
        <v>130695.96983699899</v>
      </c>
      <c r="H44" s="98">
        <v>418625.414099999</v>
      </c>
      <c r="I44" s="98">
        <v>62847.274429999998</v>
      </c>
      <c r="J44" s="98">
        <v>14965.2597469999</v>
      </c>
      <c r="K44" s="98">
        <v>103247.907274</v>
      </c>
      <c r="L44" s="98">
        <v>45893.088741999898</v>
      </c>
      <c r="M44" s="98">
        <v>59800.453498000003</v>
      </c>
      <c r="N44" s="98">
        <v>59800.453498000003</v>
      </c>
      <c r="O44" s="98">
        <v>159356.25539999999</v>
      </c>
      <c r="P44" s="98">
        <v>660535.77722080005</v>
      </c>
      <c r="Q44" s="98">
        <v>4374.6496757000004</v>
      </c>
      <c r="R44" s="98">
        <v>251880.73680690001</v>
      </c>
      <c r="S44" s="98">
        <v>98889.4138714</v>
      </c>
      <c r="T44" s="98">
        <v>98889.4138714</v>
      </c>
      <c r="U44" s="98">
        <v>17691.373884999899</v>
      </c>
      <c r="V44" s="98">
        <v>77817.178014999896</v>
      </c>
      <c r="W44" s="98">
        <v>201635.17718</v>
      </c>
      <c r="X44" s="98">
        <v>58247.302491800001</v>
      </c>
      <c r="Y44" s="98">
        <v>150989.20212900001</v>
      </c>
      <c r="Z44" s="98">
        <v>2092830.6846199899</v>
      </c>
    </row>
    <row r="45" spans="1:26" x14ac:dyDescent="0.2">
      <c r="A45" s="98" t="s">
        <v>44</v>
      </c>
      <c r="B45" s="98">
        <v>4709.9910749999999</v>
      </c>
      <c r="C45" s="98">
        <v>13728.640633999999</v>
      </c>
      <c r="D45" s="98">
        <v>6907.1581370000004</v>
      </c>
      <c r="E45" s="98">
        <v>6907.1581370000004</v>
      </c>
      <c r="F45" s="98">
        <v>1709.3628595</v>
      </c>
      <c r="G45" s="98">
        <v>15981.4360179999</v>
      </c>
      <c r="H45" s="98">
        <v>65932.665559999994</v>
      </c>
      <c r="I45" s="98">
        <v>9941.7809509999897</v>
      </c>
      <c r="J45" s="98">
        <v>2354.9980099999998</v>
      </c>
      <c r="K45" s="98">
        <v>16332.755555</v>
      </c>
      <c r="L45" s="98">
        <v>7221.9174999999996</v>
      </c>
      <c r="M45" s="98">
        <v>9419.0162199999995</v>
      </c>
      <c r="N45" s="98">
        <v>9419.0162199999995</v>
      </c>
      <c r="O45" s="98">
        <v>25099.798409999999</v>
      </c>
      <c r="P45" s="98">
        <v>49037.1499539</v>
      </c>
      <c r="Q45" s="98">
        <v>688.41237090000004</v>
      </c>
      <c r="R45" s="98">
        <v>42080.612193499903</v>
      </c>
      <c r="S45" s="98">
        <v>12290.365189390001</v>
      </c>
      <c r="T45" s="98">
        <v>12290.365189390001</v>
      </c>
      <c r="U45" s="98">
        <v>2786.5231049999902</v>
      </c>
      <c r="V45" s="98">
        <v>14380.6484849999</v>
      </c>
      <c r="W45" s="98">
        <v>35127.957900000001</v>
      </c>
      <c r="X45" s="98">
        <v>7231.6487516999896</v>
      </c>
      <c r="Y45" s="98">
        <v>25195.544219999902</v>
      </c>
      <c r="Z45" s="98">
        <v>277568.93530000001</v>
      </c>
    </row>
    <row r="46" spans="1:26" x14ac:dyDescent="0.2">
      <c r="A46" s="98" t="s">
        <v>45</v>
      </c>
      <c r="B46" s="98">
        <v>889.68576459999997</v>
      </c>
      <c r="C46" s="98">
        <v>2520.2573320000001</v>
      </c>
      <c r="D46" s="98">
        <v>1267.64036019999</v>
      </c>
      <c r="E46" s="98">
        <v>1267.64036019999</v>
      </c>
      <c r="F46" s="98">
        <v>313.71223799999899</v>
      </c>
      <c r="G46" s="98">
        <v>3726.2602899999902</v>
      </c>
      <c r="H46" s="98">
        <v>12123.900996</v>
      </c>
      <c r="I46" s="98">
        <v>1825.0793699999999</v>
      </c>
      <c r="J46" s="98">
        <v>444.83956010000003</v>
      </c>
      <c r="K46" s="98">
        <v>2998.3083339999998</v>
      </c>
      <c r="L46" s="98">
        <v>1364.1670977000001</v>
      </c>
      <c r="M46" s="98">
        <v>1728.6289489999999</v>
      </c>
      <c r="N46" s="98">
        <v>1728.6289489999999</v>
      </c>
      <c r="O46" s="98">
        <v>4606.4506240000001</v>
      </c>
      <c r="P46" s="98">
        <v>25935.985285999999</v>
      </c>
      <c r="Q46" s="98">
        <v>130.03578213</v>
      </c>
      <c r="R46" s="98">
        <v>4822.9785879199999</v>
      </c>
      <c r="S46" s="98">
        <v>1247.929862597</v>
      </c>
      <c r="T46" s="98">
        <v>1247.929862597</v>
      </c>
      <c r="U46" s="98">
        <v>511.3986175</v>
      </c>
      <c r="V46" s="98">
        <v>2213.5725259999899</v>
      </c>
      <c r="W46" s="98">
        <v>5790.152298</v>
      </c>
      <c r="X46" s="98">
        <v>874.53971468999998</v>
      </c>
      <c r="Y46" s="98">
        <v>11453.922334999999</v>
      </c>
      <c r="Z46" s="98">
        <v>71096.640699999902</v>
      </c>
    </row>
    <row r="47" spans="1:26" x14ac:dyDescent="0.2">
      <c r="A47" s="98" t="s">
        <v>46</v>
      </c>
      <c r="B47" s="98">
        <v>4957.7580894000002</v>
      </c>
      <c r="C47" s="98">
        <v>14087.7221367</v>
      </c>
      <c r="D47" s="98">
        <v>7080.8980464999904</v>
      </c>
      <c r="E47" s="98">
        <v>7080.8980464999904</v>
      </c>
      <c r="F47" s="98">
        <v>1752.35921794</v>
      </c>
      <c r="G47" s="98">
        <v>42362.6406747</v>
      </c>
      <c r="H47" s="98">
        <v>67711.810454999999</v>
      </c>
      <c r="I47" s="98">
        <v>10201.8186472</v>
      </c>
      <c r="J47" s="98">
        <v>2478.8684315700002</v>
      </c>
      <c r="K47" s="98">
        <v>16759.950060200001</v>
      </c>
      <c r="L47" s="98">
        <v>7601.8117291999897</v>
      </c>
      <c r="M47" s="98">
        <v>9655.9552734000008</v>
      </c>
      <c r="N47" s="98">
        <v>9655.9552734000008</v>
      </c>
      <c r="O47" s="98">
        <v>25731.178767899899</v>
      </c>
      <c r="P47" s="98">
        <v>438382.03989247</v>
      </c>
      <c r="Q47" s="98">
        <v>724.62395450999895</v>
      </c>
      <c r="R47" s="98">
        <v>33391.502400379897</v>
      </c>
      <c r="S47" s="98">
        <v>11368.8825415841</v>
      </c>
      <c r="T47" s="98">
        <v>11368.8825415841</v>
      </c>
      <c r="U47" s="98">
        <v>2856.6190812700002</v>
      </c>
      <c r="V47" s="98">
        <v>12446.6845387999</v>
      </c>
      <c r="W47" s="98">
        <v>31906.482440399999</v>
      </c>
      <c r="X47" s="98">
        <v>8033.3762195119898</v>
      </c>
      <c r="Y47" s="98">
        <v>51573.950719899898</v>
      </c>
      <c r="Z47" s="98">
        <v>709045.80705799896</v>
      </c>
    </row>
    <row r="48" spans="1:26" x14ac:dyDescent="0.2">
      <c r="A48" s="98" t="s">
        <v>47</v>
      </c>
      <c r="B48" s="98">
        <v>9041.5951499999992</v>
      </c>
      <c r="C48" s="98">
        <v>26263.911209999998</v>
      </c>
      <c r="D48" s="98">
        <v>13249.871880000001</v>
      </c>
      <c r="E48" s="98">
        <v>13249.871880000001</v>
      </c>
      <c r="F48" s="98">
        <v>3279.0393449999901</v>
      </c>
      <c r="G48" s="98">
        <v>76187.314710000006</v>
      </c>
      <c r="H48" s="98">
        <v>126483.49</v>
      </c>
      <c r="I48" s="98">
        <v>19019.371539999898</v>
      </c>
      <c r="J48" s="98">
        <v>4520.7985289999997</v>
      </c>
      <c r="K48" s="98">
        <v>31245.769639999999</v>
      </c>
      <c r="L48" s="98">
        <v>13863.653979999899</v>
      </c>
      <c r="M48" s="98">
        <v>18068.340189999999</v>
      </c>
      <c r="N48" s="98">
        <v>18068.340189999999</v>
      </c>
      <c r="O48" s="98">
        <v>48148.495389999996</v>
      </c>
      <c r="P48" s="98">
        <v>122568.763907</v>
      </c>
      <c r="Q48" s="98">
        <v>1321.52109699999</v>
      </c>
      <c r="R48" s="98">
        <v>45606.112740199897</v>
      </c>
      <c r="S48" s="98">
        <v>11685.52123599</v>
      </c>
      <c r="T48" s="98">
        <v>11685.52123599</v>
      </c>
      <c r="U48" s="98">
        <v>5345.3366159999996</v>
      </c>
      <c r="V48" s="98">
        <v>36506.543980000002</v>
      </c>
      <c r="W48" s="98">
        <v>80673.875059999904</v>
      </c>
      <c r="X48" s="98">
        <v>8134.5956900000001</v>
      </c>
      <c r="Y48" s="98">
        <v>136955.11564999999</v>
      </c>
      <c r="Z48" s="98">
        <v>676264.57129999995</v>
      </c>
    </row>
    <row r="49" spans="1:26" x14ac:dyDescent="0.2">
      <c r="A49" s="98" t="s">
        <v>48</v>
      </c>
      <c r="B49" s="98">
        <v>2747.3075804</v>
      </c>
      <c r="C49" s="98">
        <v>7666.6271247999903</v>
      </c>
      <c r="D49" s="98">
        <v>3854.2129018999999</v>
      </c>
      <c r="E49" s="98">
        <v>3854.2129018999999</v>
      </c>
      <c r="F49" s="98">
        <v>953.82778269999994</v>
      </c>
      <c r="G49" s="98">
        <v>8455.0015729999996</v>
      </c>
      <c r="H49" s="98">
        <v>36901.777997999998</v>
      </c>
      <c r="I49" s="98">
        <v>5551.89216819999</v>
      </c>
      <c r="J49" s="98">
        <v>1373.6499581999999</v>
      </c>
      <c r="K49" s="98">
        <v>9120.8634390000007</v>
      </c>
      <c r="L49" s="98">
        <v>4212.4983967999897</v>
      </c>
      <c r="M49" s="98">
        <v>5255.83697569999</v>
      </c>
      <c r="N49" s="98">
        <v>5255.83697569999</v>
      </c>
      <c r="O49" s="98">
        <v>14005.763599</v>
      </c>
      <c r="P49" s="98">
        <v>297626.6864598</v>
      </c>
      <c r="Q49" s="98">
        <v>401.54581507</v>
      </c>
      <c r="R49" s="98">
        <v>16721.57076508</v>
      </c>
      <c r="S49" s="98">
        <v>3082.1260002069998</v>
      </c>
      <c r="T49" s="98">
        <v>3082.1260002069998</v>
      </c>
      <c r="U49" s="98">
        <v>1554.8900779999899</v>
      </c>
      <c r="V49" s="98">
        <v>6634.4521056999902</v>
      </c>
      <c r="W49" s="98">
        <v>17455.671601999999</v>
      </c>
      <c r="X49" s="98">
        <v>3193.5291156599901</v>
      </c>
      <c r="Y49" s="98">
        <v>20564.039876999901</v>
      </c>
      <c r="Z49" s="98">
        <v>420207.11702999898</v>
      </c>
    </row>
    <row r="50" spans="1:26" x14ac:dyDescent="0.2">
      <c r="A50" s="98" t="s">
        <v>49</v>
      </c>
      <c r="B50" s="98">
        <v>3717.0000334000001</v>
      </c>
      <c r="C50" s="98">
        <v>10715.529291000001</v>
      </c>
      <c r="D50" s="98">
        <v>5382.6567416999997</v>
      </c>
      <c r="E50" s="98">
        <v>5382.6567416999997</v>
      </c>
      <c r="F50" s="98">
        <v>1332.0839865999999</v>
      </c>
      <c r="G50" s="98">
        <v>11382.957936999999</v>
      </c>
      <c r="H50" s="98">
        <v>51423.965523999897</v>
      </c>
      <c r="I50" s="98">
        <v>7759.8010219999896</v>
      </c>
      <c r="J50" s="98">
        <v>1858.4999539999999</v>
      </c>
      <c r="K50" s="98">
        <v>12748.0904569999</v>
      </c>
      <c r="L50" s="98">
        <v>5699.3440017999901</v>
      </c>
      <c r="M50" s="98">
        <v>7340.1313813999996</v>
      </c>
      <c r="N50" s="98">
        <v>7340.1313813999996</v>
      </c>
      <c r="O50" s="98">
        <v>19559.9789209999</v>
      </c>
      <c r="P50" s="98">
        <v>154650.66395019999</v>
      </c>
      <c r="Q50" s="98">
        <v>543.27678535999905</v>
      </c>
      <c r="R50" s="98">
        <v>24962.361448579999</v>
      </c>
      <c r="S50" s="98">
        <v>20026.964982095</v>
      </c>
      <c r="T50" s="98">
        <v>20026.964982095</v>
      </c>
      <c r="U50" s="98">
        <v>2171.5033578999901</v>
      </c>
      <c r="V50" s="98">
        <v>10074.7325429999</v>
      </c>
      <c r="W50" s="98">
        <v>25614.713635999899</v>
      </c>
      <c r="X50" s="98">
        <v>4163.1632765599898</v>
      </c>
      <c r="Y50" s="98">
        <v>28531.497162</v>
      </c>
      <c r="Z50" s="98">
        <v>328476.14940999902</v>
      </c>
    </row>
    <row r="51" spans="1:26" x14ac:dyDescent="0.2">
      <c r="A51" s="98" t="s">
        <v>50</v>
      </c>
      <c r="B51" s="98">
        <v>3938.0120230000002</v>
      </c>
      <c r="C51" s="98">
        <v>11428.32055</v>
      </c>
      <c r="D51" s="98">
        <v>5775.23080999999</v>
      </c>
      <c r="E51" s="98">
        <v>5775.23080999999</v>
      </c>
      <c r="F51" s="98">
        <v>1429.2405530000001</v>
      </c>
      <c r="G51" s="98">
        <v>13091.3889759999</v>
      </c>
      <c r="H51" s="98">
        <v>55127.725400000003</v>
      </c>
      <c r="I51" s="98">
        <v>8275.9804000000004</v>
      </c>
      <c r="J51" s="98">
        <v>1969.0076200000001</v>
      </c>
      <c r="K51" s="98">
        <v>13596.088040000001</v>
      </c>
      <c r="L51" s="98">
        <v>6038.2314800000004</v>
      </c>
      <c r="M51" s="98">
        <v>7875.4627499999997</v>
      </c>
      <c r="N51" s="98">
        <v>7875.4627499999997</v>
      </c>
      <c r="O51" s="98">
        <v>20986.532770000002</v>
      </c>
      <c r="P51" s="98">
        <v>25988.922637399999</v>
      </c>
      <c r="Q51" s="98">
        <v>575.58166299999903</v>
      </c>
      <c r="R51" s="98">
        <v>31748.799539700001</v>
      </c>
      <c r="S51" s="98">
        <v>13196.39137361</v>
      </c>
      <c r="T51" s="98">
        <v>13196.39137361</v>
      </c>
      <c r="U51" s="98">
        <v>2329.8787670000002</v>
      </c>
      <c r="V51" s="98">
        <v>17545.836329999998</v>
      </c>
      <c r="W51" s="98">
        <v>37675.081819999898</v>
      </c>
      <c r="X51" s="98">
        <v>4266.1401080999904</v>
      </c>
      <c r="Y51" s="98">
        <v>24380.232454000001</v>
      </c>
      <c r="Z51" s="98">
        <v>228574.41209999999</v>
      </c>
    </row>
    <row r="52" spans="1:26" x14ac:dyDescent="0.2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</row>
    <row r="53" spans="1:26" x14ac:dyDescent="0.2">
      <c r="A53" s="98" t="s">
        <v>56</v>
      </c>
      <c r="B53" s="98">
        <f t="shared" ref="B53" si="0">SUM(B3:B51)</f>
        <v>277440.6902730997</v>
      </c>
      <c r="C53" s="98">
        <f t="shared" ref="C53:Z53" si="1">SUM(C3:C51)</f>
        <v>801541.64804459864</v>
      </c>
      <c r="D53" s="98">
        <f t="shared" si="1"/>
        <v>404026.13687869947</v>
      </c>
      <c r="E53" s="98">
        <f t="shared" si="1"/>
        <v>404026.13687869947</v>
      </c>
      <c r="F53" s="98">
        <f t="shared" si="1"/>
        <v>99987.262836349881</v>
      </c>
      <c r="G53" s="98">
        <f t="shared" si="1"/>
        <v>1936979.764144897</v>
      </c>
      <c r="H53" s="98">
        <f t="shared" si="1"/>
        <v>3858460.7411589962</v>
      </c>
      <c r="I53" s="98">
        <f t="shared" si="1"/>
        <v>580447.37655339926</v>
      </c>
      <c r="J53" s="98">
        <f t="shared" si="1"/>
        <v>138720.33232894979</v>
      </c>
      <c r="K53" s="98">
        <f t="shared" si="1"/>
        <v>953581.42142629845</v>
      </c>
      <c r="L53" s="98">
        <f t="shared" si="1"/>
        <v>425405.42818629963</v>
      </c>
      <c r="M53" s="98">
        <f t="shared" si="1"/>
        <v>550954.82759219897</v>
      </c>
      <c r="N53" s="98">
        <f t="shared" si="1"/>
        <v>550954.82759219897</v>
      </c>
      <c r="O53" s="98">
        <f t="shared" si="1"/>
        <v>1468184.3679714985</v>
      </c>
      <c r="P53" s="98">
        <f t="shared" si="1"/>
        <v>10584247.922880458</v>
      </c>
      <c r="Q53" s="98">
        <f t="shared" si="1"/>
        <v>40550.738377319925</v>
      </c>
      <c r="R53" s="98">
        <f t="shared" si="1"/>
        <v>2081554.2755388052</v>
      </c>
      <c r="S53" s="98">
        <f t="shared" si="1"/>
        <v>959080.6345575481</v>
      </c>
      <c r="T53" s="98">
        <f t="shared" si="1"/>
        <v>959080.6345575481</v>
      </c>
      <c r="U53" s="98">
        <f t="shared" si="1"/>
        <v>162994.45456878981</v>
      </c>
      <c r="V53" s="98">
        <f t="shared" si="1"/>
        <v>893797.92250839865</v>
      </c>
      <c r="W53" s="98">
        <f t="shared" si="1"/>
        <v>2117324.9621316972</v>
      </c>
      <c r="X53" s="98">
        <f t="shared" si="1"/>
        <v>439889.46227520797</v>
      </c>
      <c r="Y53" s="98">
        <f t="shared" si="1"/>
        <v>2547234.4181834976</v>
      </c>
      <c r="Z53" s="98">
        <f t="shared" si="1"/>
        <v>25777564.670550928</v>
      </c>
    </row>
    <row r="54" spans="1:26" x14ac:dyDescent="0.2">
      <c r="A54" s="98" t="s">
        <v>629</v>
      </c>
      <c r="B54" s="98">
        <f t="shared" ref="B54:W54" si="2">SUM(B3:B51)-B4-B6-B7-B13-B27-B29-B32-B38-B45-B48-B51</f>
        <v>185258.29180609991</v>
      </c>
      <c r="C54" s="98">
        <f t="shared" si="2"/>
        <v>533544.33166259888</v>
      </c>
      <c r="D54" s="98">
        <f t="shared" si="2"/>
        <v>268910.41250769974</v>
      </c>
      <c r="E54" s="98">
        <f t="shared" si="2"/>
        <v>268910.41250769974</v>
      </c>
      <c r="F54" s="98">
        <f t="shared" si="2"/>
        <v>66549.193463749907</v>
      </c>
      <c r="G54" s="98">
        <f t="shared" si="2"/>
        <v>1343855.1207088972</v>
      </c>
      <c r="H54" s="98">
        <f t="shared" si="2"/>
        <v>2568662.0163589981</v>
      </c>
      <c r="I54" s="98">
        <f t="shared" si="2"/>
        <v>386373.45299639984</v>
      </c>
      <c r="J54" s="98">
        <f t="shared" si="2"/>
        <v>92629.11193434977</v>
      </c>
      <c r="K54" s="98">
        <f t="shared" si="2"/>
        <v>634749.26036529883</v>
      </c>
      <c r="L54" s="98">
        <f t="shared" si="2"/>
        <v>284060.28966229974</v>
      </c>
      <c r="M54" s="98">
        <f t="shared" si="2"/>
        <v>366702.73748319939</v>
      </c>
      <c r="N54" s="98">
        <f t="shared" si="2"/>
        <v>366702.73748319939</v>
      </c>
      <c r="O54" s="98">
        <f t="shared" si="2"/>
        <v>977189.39593549876</v>
      </c>
      <c r="P54" s="98">
        <f t="shared" si="2"/>
        <v>9150785.5002297331</v>
      </c>
      <c r="Q54" s="98">
        <f t="shared" si="2"/>
        <v>27077.345706219981</v>
      </c>
      <c r="R54" s="98">
        <f t="shared" si="2"/>
        <v>1392400.3300638061</v>
      </c>
      <c r="S54" s="98">
        <f t="shared" si="2"/>
        <v>768876.13634291885</v>
      </c>
      <c r="T54" s="98">
        <f t="shared" si="2"/>
        <v>768876.13634291885</v>
      </c>
      <c r="U54" s="98">
        <f t="shared" si="2"/>
        <v>108485.32754938985</v>
      </c>
      <c r="V54" s="98">
        <f t="shared" si="2"/>
        <v>508099.64577239921</v>
      </c>
      <c r="W54" s="98">
        <f t="shared" si="2"/>
        <v>1273989.1826166981</v>
      </c>
      <c r="X54" s="98">
        <f>SUM(X3:X51)-X4-X6-X7-X13-X27-X29-X32-X38-X45-X48-X51</f>
        <v>316539.24943091831</v>
      </c>
      <c r="Y54" s="98">
        <f t="shared" ref="Y54:Z54" si="3">SUM(Y3:Y51)-Y4-Y6-Y7-Y13-Y27-Y29-Y32-Y38-Y45-Y48-Y51</f>
        <v>1604571.1867644978</v>
      </c>
      <c r="Z54" s="98">
        <f t="shared" si="3"/>
        <v>19036475.796910945</v>
      </c>
    </row>
    <row r="55" spans="1:26" x14ac:dyDescent="0.2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D55"/>
  <sheetViews>
    <sheetView zoomScale="85" zoomScaleNormal="85" workbookViewId="0">
      <pane xSplit="1" ySplit="2" topLeftCell="AL3" activePane="bottomRight" state="frozen"/>
      <selection activeCell="AY55" sqref="AY55"/>
      <selection pane="topRight" activeCell="AY55" sqref="AY55"/>
      <selection pane="bottomLeft" activeCell="AY55" sqref="AY55"/>
      <selection pane="bottomRight" activeCell="BF2" sqref="BF2"/>
    </sheetView>
  </sheetViews>
  <sheetFormatPr defaultRowHeight="15" x14ac:dyDescent="0.25"/>
  <cols>
    <col min="1" max="1" width="17.85546875" style="22" customWidth="1"/>
    <col min="2" max="8" width="9.140625" style="20"/>
    <col min="9" max="9" width="9.140625" style="22"/>
    <col min="10" max="10" width="17" style="22" customWidth="1"/>
    <col min="11" max="11" width="6" style="22" bestFit="1" customWidth="1"/>
    <col min="12" max="12" width="6.7109375" style="22" bestFit="1" customWidth="1"/>
    <col min="13" max="13" width="6.7109375" style="20" bestFit="1" customWidth="1"/>
    <col min="14" max="14" width="14.5703125" style="20" bestFit="1" customWidth="1"/>
    <col min="15" max="15" width="6.7109375" style="20" bestFit="1" customWidth="1"/>
    <col min="16" max="16" width="5.42578125" style="20" bestFit="1" customWidth="1"/>
    <col min="17" max="17" width="6.7109375" style="20" bestFit="1" customWidth="1"/>
    <col min="18" max="19" width="9.28515625" style="20" bestFit="1" customWidth="1"/>
    <col min="20" max="23" width="6.7109375" style="20" bestFit="1" customWidth="1"/>
    <col min="24" max="24" width="5.7109375" style="20" bestFit="1" customWidth="1"/>
    <col min="25" max="25" width="6.7109375" style="20" bestFit="1" customWidth="1"/>
    <col min="26" max="26" width="15.42578125" style="20" bestFit="1" customWidth="1"/>
    <col min="27" max="27" width="6.5703125" style="20" bestFit="1" customWidth="1"/>
    <col min="28" max="28" width="6.7109375" style="20" bestFit="1" customWidth="1"/>
    <col min="29" max="29" width="5.140625" style="20" bestFit="1" customWidth="1"/>
    <col min="30" max="30" width="7.7109375" style="20" bestFit="1" customWidth="1"/>
    <col min="31" max="31" width="5.7109375" style="20" bestFit="1" customWidth="1"/>
    <col min="32" max="32" width="6.7109375" style="20" bestFit="1" customWidth="1"/>
    <col min="33" max="33" width="6.140625" style="20" bestFit="1" customWidth="1"/>
    <col min="34" max="34" width="7.7109375" style="20" bestFit="1" customWidth="1"/>
    <col min="35" max="35" width="10" style="20" bestFit="1" customWidth="1"/>
    <col min="36" max="36" width="10" style="20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6.7109375" style="20" bestFit="1" customWidth="1"/>
    <col min="42" max="42" width="5.7109375" style="20" bestFit="1" customWidth="1"/>
    <col min="43" max="43" width="7.7109375" style="20" bestFit="1" customWidth="1"/>
    <col min="44" max="45" width="5.7109375" style="20" bestFit="1" customWidth="1"/>
    <col min="46" max="46" width="6.7109375" style="20" bestFit="1" customWidth="1"/>
    <col min="47" max="47" width="5.7109375" style="20" bestFit="1" customWidth="1"/>
    <col min="48" max="48" width="5.85546875" style="20" bestFit="1" customWidth="1"/>
    <col min="49" max="49" width="5.7109375" style="20" bestFit="1" customWidth="1"/>
    <col min="50" max="52" width="7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7.7109375" style="20" bestFit="1" customWidth="1"/>
    <col min="62" max="63" width="5.7109375" style="20" bestFit="1" customWidth="1"/>
    <col min="64" max="64" width="4.140625" style="20" bestFit="1" customWidth="1"/>
    <col min="65" max="65" width="6.7109375" style="20" bestFit="1" customWidth="1"/>
    <col min="66" max="66" width="8" style="20" bestFit="1" customWidth="1"/>
    <col min="67" max="67" width="5.28515625" style="20" bestFit="1" customWidth="1"/>
    <col min="68" max="69" width="6.7109375" style="20" bestFit="1" customWidth="1"/>
    <col min="70" max="70" width="4.85546875" style="20" bestFit="1" customWidth="1"/>
    <col min="71" max="71" width="6.7109375" style="20" bestFit="1" customWidth="1"/>
    <col min="72" max="72" width="9.28515625" style="20" bestFit="1" customWidth="1"/>
    <col min="73" max="73" width="7.140625" style="20" bestFit="1" customWidth="1"/>
    <col min="74" max="16384" width="9.140625" style="22"/>
  </cols>
  <sheetData>
    <row r="1" spans="1:82" x14ac:dyDescent="0.25">
      <c r="B1" s="20" t="s">
        <v>641</v>
      </c>
      <c r="J1" s="22" t="s">
        <v>644</v>
      </c>
      <c r="BX1" s="22" t="s">
        <v>459</v>
      </c>
    </row>
    <row r="2" spans="1:82" x14ac:dyDescent="0.25">
      <c r="A2" s="22" t="s">
        <v>52</v>
      </c>
      <c r="B2" s="20" t="s">
        <v>59</v>
      </c>
      <c r="C2" s="20" t="s">
        <v>57</v>
      </c>
      <c r="D2" s="20" t="s">
        <v>60</v>
      </c>
      <c r="E2" s="20" t="s">
        <v>54</v>
      </c>
      <c r="F2" s="20" t="s">
        <v>53</v>
      </c>
      <c r="G2" s="20" t="s">
        <v>61</v>
      </c>
      <c r="H2" s="20" t="s">
        <v>62</v>
      </c>
      <c r="J2" s="20" t="s">
        <v>226</v>
      </c>
      <c r="K2" s="20" t="s">
        <v>603</v>
      </c>
      <c r="L2" s="20" t="s">
        <v>463</v>
      </c>
      <c r="M2" s="20" t="s">
        <v>129</v>
      </c>
      <c r="N2" s="20" t="s">
        <v>130</v>
      </c>
      <c r="O2" s="20" t="s">
        <v>131</v>
      </c>
      <c r="P2" s="20" t="s">
        <v>559</v>
      </c>
      <c r="Q2" s="20" t="s">
        <v>464</v>
      </c>
      <c r="R2" s="20" t="s">
        <v>132</v>
      </c>
      <c r="S2" s="20" t="s">
        <v>59</v>
      </c>
      <c r="T2" s="20" t="s">
        <v>134</v>
      </c>
      <c r="U2" s="20" t="s">
        <v>135</v>
      </c>
      <c r="V2" s="20" t="s">
        <v>465</v>
      </c>
      <c r="W2" s="20" t="s">
        <v>136</v>
      </c>
      <c r="X2" s="20" t="s">
        <v>604</v>
      </c>
      <c r="Y2" s="20" t="s">
        <v>137</v>
      </c>
      <c r="Z2" s="20" t="s">
        <v>138</v>
      </c>
      <c r="AA2" s="20" t="s">
        <v>139</v>
      </c>
      <c r="AB2" s="20" t="s">
        <v>140</v>
      </c>
      <c r="AC2" s="20" t="s">
        <v>141</v>
      </c>
      <c r="AD2" s="20" t="s">
        <v>601</v>
      </c>
      <c r="AE2" s="20" t="s">
        <v>470</v>
      </c>
      <c r="AF2" s="20" t="s">
        <v>142</v>
      </c>
      <c r="AG2" s="20" t="s">
        <v>482</v>
      </c>
      <c r="AH2" s="20" t="s">
        <v>57</v>
      </c>
      <c r="AI2" s="20" t="s">
        <v>126</v>
      </c>
      <c r="AJ2" s="20" t="s">
        <v>642</v>
      </c>
      <c r="AK2" s="20" t="s">
        <v>143</v>
      </c>
      <c r="AL2" s="20" t="s">
        <v>144</v>
      </c>
      <c r="AM2" s="20" t="s">
        <v>60</v>
      </c>
      <c r="AN2" s="20" t="s">
        <v>145</v>
      </c>
      <c r="AO2" s="20" t="s">
        <v>146</v>
      </c>
      <c r="AP2" s="20" t="s">
        <v>147</v>
      </c>
      <c r="AQ2" s="20" t="s">
        <v>148</v>
      </c>
      <c r="AR2" s="20" t="s">
        <v>149</v>
      </c>
      <c r="AS2" s="20" t="s">
        <v>150</v>
      </c>
      <c r="AT2" s="20" t="s">
        <v>151</v>
      </c>
      <c r="AU2" s="20" t="s">
        <v>152</v>
      </c>
      <c r="AV2" s="20" t="s">
        <v>153</v>
      </c>
      <c r="AW2" s="20" t="s">
        <v>154</v>
      </c>
      <c r="AX2" s="20" t="s">
        <v>54</v>
      </c>
      <c r="AY2" s="20" t="s">
        <v>53</v>
      </c>
      <c r="AZ2" s="20" t="s">
        <v>155</v>
      </c>
      <c r="BA2" s="20" t="s">
        <v>157</v>
      </c>
      <c r="BB2" s="20" t="s">
        <v>158</v>
      </c>
      <c r="BC2" s="20" t="s">
        <v>159</v>
      </c>
      <c r="BD2" s="20" t="s">
        <v>160</v>
      </c>
      <c r="BE2" s="20" t="s">
        <v>161</v>
      </c>
      <c r="BF2" s="20" t="s">
        <v>162</v>
      </c>
      <c r="BG2" s="20" t="s">
        <v>163</v>
      </c>
      <c r="BH2" s="20" t="s">
        <v>164</v>
      </c>
      <c r="BI2" s="20" t="s">
        <v>473</v>
      </c>
      <c r="BJ2" s="20" t="s">
        <v>165</v>
      </c>
      <c r="BK2" s="20" t="s">
        <v>166</v>
      </c>
      <c r="BL2" s="20" t="s">
        <v>167</v>
      </c>
      <c r="BM2" s="20" t="s">
        <v>61</v>
      </c>
      <c r="BN2" s="20" t="s">
        <v>483</v>
      </c>
      <c r="BO2" s="20" t="s">
        <v>168</v>
      </c>
      <c r="BP2" s="20" t="s">
        <v>169</v>
      </c>
      <c r="BQ2" s="20" t="s">
        <v>170</v>
      </c>
      <c r="BR2" s="20" t="s">
        <v>171</v>
      </c>
      <c r="BS2" s="20" t="s">
        <v>172</v>
      </c>
      <c r="BT2" s="20" t="s">
        <v>173</v>
      </c>
      <c r="BU2" s="20" t="s">
        <v>484</v>
      </c>
      <c r="BW2" s="20" t="s">
        <v>139</v>
      </c>
      <c r="BX2" s="20" t="s">
        <v>59</v>
      </c>
      <c r="BY2" s="20" t="s">
        <v>57</v>
      </c>
      <c r="BZ2" s="20" t="s">
        <v>60</v>
      </c>
      <c r="CA2" s="20" t="s">
        <v>54</v>
      </c>
      <c r="CB2" s="20" t="s">
        <v>53</v>
      </c>
      <c r="CC2" s="20" t="s">
        <v>61</v>
      </c>
      <c r="CD2" s="20" t="s">
        <v>62</v>
      </c>
    </row>
    <row r="3" spans="1:82" x14ac:dyDescent="0.25">
      <c r="A3" s="22" t="s">
        <v>119</v>
      </c>
      <c r="B3" s="20">
        <v>97149.920241</v>
      </c>
      <c r="C3" s="20">
        <v>147.03976084000001</v>
      </c>
      <c r="D3" s="20">
        <v>4578.1583651999999</v>
      </c>
      <c r="E3" s="20">
        <v>10582.421071999999</v>
      </c>
      <c r="F3" s="20">
        <v>9246.4810775000005</v>
      </c>
      <c r="G3" s="20">
        <v>681.66160319000005</v>
      </c>
      <c r="H3" s="20">
        <v>19788.650388999999</v>
      </c>
      <c r="J3" s="20" t="s">
        <v>119</v>
      </c>
      <c r="K3" s="20">
        <v>99.79962282644</v>
      </c>
      <c r="L3" s="20">
        <v>253.646243150956</v>
      </c>
      <c r="M3" s="20">
        <v>368.96829748659798</v>
      </c>
      <c r="N3" s="20">
        <v>368.92337979616002</v>
      </c>
      <c r="O3" s="20">
        <v>444.24134387142601</v>
      </c>
      <c r="P3" s="20">
        <v>0.35400376029387598</v>
      </c>
      <c r="Q3" s="20">
        <v>136.90955260988599</v>
      </c>
      <c r="R3" s="20">
        <v>8316.7341837940403</v>
      </c>
      <c r="S3" s="20">
        <v>34502.208093387802</v>
      </c>
      <c r="T3" s="20">
        <v>335.11915861042598</v>
      </c>
      <c r="U3" s="20">
        <v>170.482961882637</v>
      </c>
      <c r="V3" s="20">
        <v>184.073242351559</v>
      </c>
      <c r="W3" s="20">
        <v>132.344844109679</v>
      </c>
      <c r="X3" s="20">
        <v>75.704097751092704</v>
      </c>
      <c r="Y3" s="20">
        <v>311.91361359788698</v>
      </c>
      <c r="Z3" s="20">
        <v>311.91361359788698</v>
      </c>
      <c r="AA3" s="20">
        <v>6.2170535006641501</v>
      </c>
      <c r="AB3" s="20">
        <v>103.681224318082</v>
      </c>
      <c r="AC3" s="20">
        <v>11.378034336961001</v>
      </c>
      <c r="AD3" s="20">
        <v>1000.64968357336</v>
      </c>
      <c r="AE3" s="20">
        <v>71.844963848608401</v>
      </c>
      <c r="AF3" s="20">
        <v>69.702070578547804</v>
      </c>
      <c r="AG3" s="20">
        <v>49.810934397691597</v>
      </c>
      <c r="AH3" s="20">
        <v>45.292749659661403</v>
      </c>
      <c r="AI3" s="20">
        <v>0</v>
      </c>
      <c r="AJ3" s="20">
        <v>6122.6870665850902</v>
      </c>
      <c r="AK3" s="20">
        <v>1215.61042543692</v>
      </c>
      <c r="AL3" s="20">
        <v>128.85461576194399</v>
      </c>
      <c r="AM3" s="20">
        <v>1350.6820946995299</v>
      </c>
      <c r="AN3" s="20">
        <v>6.6844970396446199E-2</v>
      </c>
      <c r="AO3" s="20">
        <v>198.57444954998101</v>
      </c>
      <c r="AP3" s="20">
        <v>0.96618247656211098</v>
      </c>
      <c r="AQ3" s="20">
        <v>1364.80503434911</v>
      </c>
      <c r="AR3" s="20">
        <v>1.70048556799329</v>
      </c>
      <c r="AS3" s="20">
        <v>10.3148454835562</v>
      </c>
      <c r="AT3" s="20">
        <v>281.60329304386602</v>
      </c>
      <c r="AU3" s="20">
        <v>0.95323659452041098</v>
      </c>
      <c r="AV3" s="20">
        <v>0.90779912366276005</v>
      </c>
      <c r="AW3" s="20">
        <v>20.524651862630002</v>
      </c>
      <c r="AX3" s="20">
        <v>3673.90112133909</v>
      </c>
      <c r="AY3" s="20">
        <v>3127.2606730292</v>
      </c>
      <c r="AZ3" s="20">
        <v>546.640448309882</v>
      </c>
      <c r="BA3" s="20">
        <v>0.26227943583723201</v>
      </c>
      <c r="BB3" s="20">
        <v>0.13581704834184799</v>
      </c>
      <c r="BC3" s="20">
        <v>90.466193334325396</v>
      </c>
      <c r="BD3" s="20">
        <v>3.5469496739915201</v>
      </c>
      <c r="BE3" s="20">
        <v>1089.62088537619</v>
      </c>
      <c r="BF3" s="20">
        <v>7.2179241279342197</v>
      </c>
      <c r="BG3" s="20">
        <v>16.220093475972298</v>
      </c>
      <c r="BH3" s="20">
        <v>1584.16546195098</v>
      </c>
      <c r="BI3" s="20">
        <v>106.80148074758699</v>
      </c>
      <c r="BJ3" s="20">
        <v>1.5026350744335399</v>
      </c>
      <c r="BK3" s="20">
        <v>16.3604035560552</v>
      </c>
      <c r="BL3" s="20">
        <v>0.79153582235155895</v>
      </c>
      <c r="BM3" s="20">
        <v>159.85765549474399</v>
      </c>
      <c r="BN3" s="20">
        <v>909.710058390977</v>
      </c>
      <c r="BO3" s="20">
        <v>0</v>
      </c>
      <c r="BP3" s="20">
        <v>14.9802692254391</v>
      </c>
      <c r="BQ3" s="20">
        <v>238.35058596647801</v>
      </c>
      <c r="BR3" s="20">
        <v>0</v>
      </c>
      <c r="BS3" s="20">
        <v>111.561116235387</v>
      </c>
      <c r="BT3" s="20">
        <v>5605.3679756609699</v>
      </c>
      <c r="BU3" s="20">
        <v>172.76537639621401</v>
      </c>
      <c r="BW3" s="30">
        <f t="shared" ref="BW3:BW47" si="0">AA3/AM3</f>
        <v>4.6028991759509358E-3</v>
      </c>
      <c r="BX3" s="18">
        <f t="shared" ref="BX3:BX47" si="1">+(S3-B3)/B3</f>
        <v>-0.64485603273993319</v>
      </c>
      <c r="BY3" s="18">
        <f t="shared" ref="BY3:BY47" si="2">+(AH3-C3)/C3</f>
        <v>-0.69196937344759213</v>
      </c>
      <c r="BZ3" s="18">
        <f t="shared" ref="BZ3:BZ47" si="3">+(AM3-D3)/D3</f>
        <v>-0.70497261410472756</v>
      </c>
      <c r="CA3" s="18">
        <f t="shared" ref="CA3:CA47" si="4">+(AX3-E3)/E3</f>
        <v>-0.65282981121778882</v>
      </c>
      <c r="CB3" s="18">
        <f t="shared" ref="CB3:CB47" si="5">+(AY3-F3)/F3</f>
        <v>-0.66178910151679815</v>
      </c>
      <c r="CC3" s="18">
        <f t="shared" ref="CC3:CC47" si="6">+(BM3-G3)/G3</f>
        <v>-0.7654882499664768</v>
      </c>
      <c r="CD3" s="18">
        <f t="shared" ref="CD3:CD47" si="7">+(BT3-H3)/H3</f>
        <v>-0.71673823805706072</v>
      </c>
    </row>
    <row r="4" spans="1:82" x14ac:dyDescent="0.25">
      <c r="A4" s="22" t="s">
        <v>75</v>
      </c>
      <c r="B4" s="20">
        <v>12002.792116000001</v>
      </c>
      <c r="C4" s="20">
        <v>28.260555266000001</v>
      </c>
      <c r="D4" s="20">
        <v>878.43410745999995</v>
      </c>
      <c r="E4" s="20">
        <v>1202.1045286000001</v>
      </c>
      <c r="F4" s="20">
        <v>1160.512455</v>
      </c>
      <c r="G4" s="20">
        <v>206.20577446999999</v>
      </c>
      <c r="H4" s="20">
        <v>3679.2910154000001</v>
      </c>
      <c r="J4" s="20" t="s">
        <v>75</v>
      </c>
      <c r="K4" s="20">
        <v>1.0670651619856999</v>
      </c>
      <c r="L4" s="20">
        <v>188.488978463378</v>
      </c>
      <c r="M4" s="20">
        <v>194.08444071237901</v>
      </c>
      <c r="N4" s="20">
        <v>194.038323598208</v>
      </c>
      <c r="O4" s="20">
        <v>232.259201623704</v>
      </c>
      <c r="P4" s="20">
        <v>0.31446335046170398</v>
      </c>
      <c r="Q4" s="20">
        <v>111.636187549198</v>
      </c>
      <c r="R4" s="20">
        <v>3949.0100910215601</v>
      </c>
      <c r="S4" s="20">
        <v>11983.508954843801</v>
      </c>
      <c r="T4" s="20">
        <v>187.835056408009</v>
      </c>
      <c r="U4" s="20">
        <v>88.041078075695793</v>
      </c>
      <c r="V4" s="20">
        <v>99.583462207708607</v>
      </c>
      <c r="W4" s="20">
        <v>113.323104578889</v>
      </c>
      <c r="X4" s="20">
        <v>0.335049022277705</v>
      </c>
      <c r="Y4" s="20">
        <v>139.62544600891701</v>
      </c>
      <c r="Z4" s="20">
        <v>139.62544600891701</v>
      </c>
      <c r="AA4" s="20">
        <v>4.1490160882289704</v>
      </c>
      <c r="AB4" s="20">
        <v>88.908729906248297</v>
      </c>
      <c r="AC4" s="20">
        <v>4.9227199340398897</v>
      </c>
      <c r="AD4" s="20">
        <v>678.59220390855103</v>
      </c>
      <c r="AE4" s="20">
        <v>28.897789871745999</v>
      </c>
      <c r="AF4" s="20">
        <v>15.895046579606101</v>
      </c>
      <c r="AG4" s="20">
        <v>28.299146705071099</v>
      </c>
      <c r="AH4" s="20">
        <v>28.2427101418122</v>
      </c>
      <c r="AI4" s="20">
        <v>0</v>
      </c>
      <c r="AJ4" s="20">
        <v>4028.4798651873598</v>
      </c>
      <c r="AK4" s="20">
        <v>785.83838114607295</v>
      </c>
      <c r="AL4" s="20">
        <v>83.166358129819102</v>
      </c>
      <c r="AM4" s="20">
        <v>873.15375536412103</v>
      </c>
      <c r="AN4" s="20">
        <v>4.4077645968683403E-2</v>
      </c>
      <c r="AO4" s="20">
        <v>107.577499021699</v>
      </c>
      <c r="AP4" s="20">
        <v>0.27552490396115398</v>
      </c>
      <c r="AQ4" s="20">
        <v>1145.71449633426</v>
      </c>
      <c r="AR4" s="20">
        <v>0.53849768239113205</v>
      </c>
      <c r="AS4" s="20">
        <v>5.8083615800525603</v>
      </c>
      <c r="AT4" s="20">
        <v>86.684846751213797</v>
      </c>
      <c r="AU4" s="20">
        <v>0.24255962124594199</v>
      </c>
      <c r="AV4" s="20">
        <v>0.71617525752740596</v>
      </c>
      <c r="AW4" s="20">
        <v>11.537591450475899</v>
      </c>
      <c r="AX4" s="20">
        <v>1202.09161421606</v>
      </c>
      <c r="AY4" s="20">
        <v>1159.90420867033</v>
      </c>
      <c r="AZ4" s="20">
        <v>42.187405545726598</v>
      </c>
      <c r="BA4" s="20">
        <v>0.20085659485110499</v>
      </c>
      <c r="BB4" s="20">
        <v>5.9597431615381596E-3</v>
      </c>
      <c r="BC4" s="20">
        <v>47.756020106152498</v>
      </c>
      <c r="BD4" s="20">
        <v>1.47286352838726</v>
      </c>
      <c r="BE4" s="20">
        <v>395.17089303725299</v>
      </c>
      <c r="BF4" s="20">
        <v>2.0120747146392399</v>
      </c>
      <c r="BG4" s="20">
        <v>2.4892322955075299</v>
      </c>
      <c r="BH4" s="20">
        <v>595.50158743806298</v>
      </c>
      <c r="BI4" s="20">
        <v>95.669307174170598</v>
      </c>
      <c r="BJ4" s="20">
        <v>0.80026050915744895</v>
      </c>
      <c r="BK4" s="20">
        <v>8.6701180023920195</v>
      </c>
      <c r="BL4" s="20">
        <v>2.07854539041099E-2</v>
      </c>
      <c r="BM4" s="20">
        <v>206.191176441408</v>
      </c>
      <c r="BN4" s="20">
        <v>829.06784775879305</v>
      </c>
      <c r="BO4" s="20">
        <v>0</v>
      </c>
      <c r="BP4" s="20">
        <v>8.7766211145466499</v>
      </c>
      <c r="BQ4" s="20">
        <v>179.318869261727</v>
      </c>
      <c r="BR4" s="20">
        <v>0</v>
      </c>
      <c r="BS4" s="20">
        <v>101.10384426991099</v>
      </c>
      <c r="BT4" s="20">
        <v>3676.2424775541899</v>
      </c>
      <c r="BU4" s="20">
        <v>126.649999503408</v>
      </c>
      <c r="BW4" s="30">
        <f t="shared" si="0"/>
        <v>4.7517588543139859E-3</v>
      </c>
      <c r="BX4" s="18">
        <f t="shared" si="1"/>
        <v>-1.6065562887234161E-3</v>
      </c>
      <c r="BY4" s="18">
        <f t="shared" si="2"/>
        <v>-6.3144987845550633E-4</v>
      </c>
      <c r="BZ4" s="18">
        <f t="shared" si="3"/>
        <v>-6.0110963941815854E-3</v>
      </c>
      <c r="CA4" s="18">
        <f t="shared" si="4"/>
        <v>-1.0743145569198228E-5</v>
      </c>
      <c r="CB4" s="18">
        <f t="shared" si="5"/>
        <v>-5.2411874344770364E-4</v>
      </c>
      <c r="CC4" s="18">
        <f t="shared" si="6"/>
        <v>-7.0793500470639091E-5</v>
      </c>
      <c r="CD4" s="18">
        <f t="shared" si="7"/>
        <v>-8.2856665402390327E-4</v>
      </c>
    </row>
    <row r="5" spans="1:82" x14ac:dyDescent="0.25">
      <c r="A5" s="22" t="s">
        <v>69</v>
      </c>
      <c r="B5" s="20">
        <v>80393.183709000004</v>
      </c>
      <c r="C5" s="20">
        <v>161.85325817</v>
      </c>
      <c r="D5" s="20">
        <v>6463.4211450000003</v>
      </c>
      <c r="E5" s="20">
        <v>8306.6772232999992</v>
      </c>
      <c r="F5" s="20">
        <v>7684.4845966000003</v>
      </c>
      <c r="G5" s="20">
        <v>964.95079194000004</v>
      </c>
      <c r="H5" s="20">
        <v>24750.973351000001</v>
      </c>
      <c r="J5" s="20" t="s">
        <v>69</v>
      </c>
      <c r="K5" s="20">
        <v>9.7815376683697401</v>
      </c>
      <c r="L5" s="20">
        <v>1458.4201022101299</v>
      </c>
      <c r="M5" s="20">
        <v>1270.4656550300699</v>
      </c>
      <c r="N5" s="20">
        <v>1269.9872160713601</v>
      </c>
      <c r="O5" s="20">
        <v>1519.00670077217</v>
      </c>
      <c r="P5" s="20">
        <v>3.10898652024669</v>
      </c>
      <c r="Q5" s="20">
        <v>510.09743921689602</v>
      </c>
      <c r="R5" s="20">
        <v>21089.139334371899</v>
      </c>
      <c r="S5" s="20">
        <v>80239.410364148396</v>
      </c>
      <c r="T5" s="20">
        <v>1162.50954164982</v>
      </c>
      <c r="U5" s="20">
        <v>531.13258665553303</v>
      </c>
      <c r="V5" s="20">
        <v>660.54383586401696</v>
      </c>
      <c r="W5" s="20">
        <v>1168.2957208847999</v>
      </c>
      <c r="X5" s="20">
        <v>3.6979507266985201</v>
      </c>
      <c r="Y5" s="20">
        <v>918.49192925213595</v>
      </c>
      <c r="Z5" s="20">
        <v>918.49192925213595</v>
      </c>
      <c r="AA5" s="20">
        <v>33.995733395062601</v>
      </c>
      <c r="AB5" s="20">
        <v>577.373554505421</v>
      </c>
      <c r="AC5" s="20">
        <v>33.289842658696898</v>
      </c>
      <c r="AD5" s="20">
        <v>4784.2148084424698</v>
      </c>
      <c r="AE5" s="20">
        <v>197.26440745823601</v>
      </c>
      <c r="AF5" s="20">
        <v>121.196097216995</v>
      </c>
      <c r="AG5" s="20">
        <v>194.452774498883</v>
      </c>
      <c r="AH5" s="20">
        <v>161.58684722520701</v>
      </c>
      <c r="AI5" s="20">
        <v>0</v>
      </c>
      <c r="AJ5" s="20">
        <v>27247.109213666401</v>
      </c>
      <c r="AK5" s="20">
        <v>5805.7258345320897</v>
      </c>
      <c r="AL5" s="20">
        <v>611.08765246339101</v>
      </c>
      <c r="AM5" s="20">
        <v>6450.8092203905398</v>
      </c>
      <c r="AN5" s="20">
        <v>0.30695137528067601</v>
      </c>
      <c r="AO5" s="20">
        <v>658.669379740625</v>
      </c>
      <c r="AP5" s="20">
        <v>3.13238314125564</v>
      </c>
      <c r="AQ5" s="20">
        <v>7426.7977957406702</v>
      </c>
      <c r="AR5" s="20">
        <v>6.6302538071065902</v>
      </c>
      <c r="AS5" s="20">
        <v>32.917581088752499</v>
      </c>
      <c r="AT5" s="20">
        <v>546.24645513318501</v>
      </c>
      <c r="AU5" s="20">
        <v>4.1915656674217399</v>
      </c>
      <c r="AV5" s="20">
        <v>4.7560349983740897</v>
      </c>
      <c r="AW5" s="20">
        <v>72.371278405176398</v>
      </c>
      <c r="AX5" s="20">
        <v>8303.8818874540502</v>
      </c>
      <c r="AY5" s="20">
        <v>7676.1899918649397</v>
      </c>
      <c r="AZ5" s="20">
        <v>627.69189558910296</v>
      </c>
      <c r="BA5" s="20">
        <v>1.24902186433858</v>
      </c>
      <c r="BB5" s="20">
        <v>0.183720310631238</v>
      </c>
      <c r="BC5" s="20">
        <v>368.324346963408</v>
      </c>
      <c r="BD5" s="20">
        <v>9.0882918037666105</v>
      </c>
      <c r="BE5" s="20">
        <v>2600.3303649200502</v>
      </c>
      <c r="BF5" s="20">
        <v>13.031582643010999</v>
      </c>
      <c r="BG5" s="20">
        <v>16.430566973660198</v>
      </c>
      <c r="BH5" s="20">
        <v>3928.7631167843301</v>
      </c>
      <c r="BI5" s="20">
        <v>710.47416287703197</v>
      </c>
      <c r="BJ5" s="20">
        <v>10.0427487226971</v>
      </c>
      <c r="BK5" s="20">
        <v>58.241210337472403</v>
      </c>
      <c r="BL5" s="20">
        <v>0.25946830029156098</v>
      </c>
      <c r="BM5" s="20">
        <v>964.24205250307296</v>
      </c>
      <c r="BN5" s="20">
        <v>5516.7654624486504</v>
      </c>
      <c r="BO5" s="20">
        <v>0</v>
      </c>
      <c r="BP5" s="20">
        <v>63.371318565606799</v>
      </c>
      <c r="BQ5" s="20">
        <v>1234.5744889842699</v>
      </c>
      <c r="BR5" s="20">
        <v>0</v>
      </c>
      <c r="BS5" s="20">
        <v>676.06700458671503</v>
      </c>
      <c r="BT5" s="20">
        <v>24688.9472290657</v>
      </c>
      <c r="BU5" s="20">
        <v>915.90355963833201</v>
      </c>
      <c r="BW5" s="30">
        <f t="shared" si="0"/>
        <v>5.2699951639562604E-3</v>
      </c>
      <c r="BX5" s="18">
        <f t="shared" si="1"/>
        <v>-1.912765955484773E-3</v>
      </c>
      <c r="BY5" s="18">
        <f t="shared" si="2"/>
        <v>-1.6460029770495818E-3</v>
      </c>
      <c r="BZ5" s="18">
        <f t="shared" si="3"/>
        <v>-1.9512769362424708E-3</v>
      </c>
      <c r="CA5" s="18">
        <f t="shared" si="4"/>
        <v>-3.365167287478286E-4</v>
      </c>
      <c r="CB5" s="18">
        <f t="shared" si="5"/>
        <v>-1.0793963642962534E-3</v>
      </c>
      <c r="CC5" s="18">
        <f t="shared" si="6"/>
        <v>-7.3448246568324344E-4</v>
      </c>
      <c r="CD5" s="18">
        <f t="shared" si="7"/>
        <v>-2.5060073822024071E-3</v>
      </c>
    </row>
    <row r="6" spans="1:82" x14ac:dyDescent="0.25">
      <c r="A6" s="22" t="s">
        <v>120</v>
      </c>
      <c r="B6" s="20">
        <v>81382.774504999994</v>
      </c>
      <c r="C6" s="20">
        <v>142.9366507</v>
      </c>
      <c r="D6" s="20">
        <v>7009.0047455000004</v>
      </c>
      <c r="E6" s="20">
        <v>9753.4198768000006</v>
      </c>
      <c r="F6" s="20">
        <v>6898.0375915000004</v>
      </c>
      <c r="G6" s="20">
        <v>1282.7562459000001</v>
      </c>
      <c r="H6" s="20">
        <v>26579.531539</v>
      </c>
      <c r="J6" s="20" t="s">
        <v>120</v>
      </c>
      <c r="K6" s="20">
        <v>10.1221742372724</v>
      </c>
      <c r="L6" s="20">
        <v>1174.2538194358301</v>
      </c>
      <c r="M6" s="20">
        <v>1054.2613495545199</v>
      </c>
      <c r="N6" s="20">
        <v>1053.6712525013299</v>
      </c>
      <c r="O6" s="20">
        <v>1233.4816233403301</v>
      </c>
      <c r="P6" s="20">
        <v>3.80838367540247</v>
      </c>
      <c r="Q6" s="20">
        <v>1030.03147958006</v>
      </c>
      <c r="R6" s="20">
        <v>31492.215073532301</v>
      </c>
      <c r="S6" s="20">
        <v>81225.690310576101</v>
      </c>
      <c r="T6" s="20">
        <v>1187.7642488311601</v>
      </c>
      <c r="U6" s="20">
        <v>788.40784092627302</v>
      </c>
      <c r="V6" s="20">
        <v>609.38537357032806</v>
      </c>
      <c r="W6" s="20">
        <v>802.13833325846394</v>
      </c>
      <c r="X6" s="20">
        <v>4.2923014894977296</v>
      </c>
      <c r="Y6" s="20">
        <v>778.23702236081999</v>
      </c>
      <c r="Z6" s="20">
        <v>778.23702236081999</v>
      </c>
      <c r="AA6" s="20">
        <v>38.899874887701998</v>
      </c>
      <c r="AB6" s="20">
        <v>513.95672046715902</v>
      </c>
      <c r="AC6" s="20">
        <v>28.3958023179616</v>
      </c>
      <c r="AD6" s="20">
        <v>4111.3686083489902</v>
      </c>
      <c r="AE6" s="20">
        <v>168.18602705732599</v>
      </c>
      <c r="AF6" s="20">
        <v>97.401777986408504</v>
      </c>
      <c r="AG6" s="20">
        <v>163.40367944402101</v>
      </c>
      <c r="AH6" s="20">
        <v>142.67924965690599</v>
      </c>
      <c r="AI6" s="20">
        <v>0</v>
      </c>
      <c r="AJ6" s="20">
        <v>28938.108465197201</v>
      </c>
      <c r="AK6" s="20">
        <v>6293.7992793090798</v>
      </c>
      <c r="AL6" s="20">
        <v>660.46819623340298</v>
      </c>
      <c r="AM6" s="20">
        <v>6993.1673504301798</v>
      </c>
      <c r="AN6" s="20">
        <v>0.25975552095217602</v>
      </c>
      <c r="AO6" s="20">
        <v>920.497115114336</v>
      </c>
      <c r="AP6" s="20">
        <v>1.96253873245258</v>
      </c>
      <c r="AQ6" s="20">
        <v>10053.9941197142</v>
      </c>
      <c r="AR6" s="20">
        <v>4.2917924127934199</v>
      </c>
      <c r="AS6" s="20">
        <v>32.388711453562401</v>
      </c>
      <c r="AT6" s="20">
        <v>468.575319367053</v>
      </c>
      <c r="AU6" s="20">
        <v>4.7972925037340701</v>
      </c>
      <c r="AV6" s="20">
        <v>4.5022039606033903</v>
      </c>
      <c r="AW6" s="20">
        <v>61.644980571768698</v>
      </c>
      <c r="AX6" s="20">
        <v>9745.1510642922894</v>
      </c>
      <c r="AY6" s="20">
        <v>6890.3551489056799</v>
      </c>
      <c r="AZ6" s="20">
        <v>2854.7959153866</v>
      </c>
      <c r="BA6" s="20">
        <v>1.0464725497004399</v>
      </c>
      <c r="BB6" s="20">
        <v>0.26042989026494001</v>
      </c>
      <c r="BC6" s="20">
        <v>393.55178116922099</v>
      </c>
      <c r="BD6" s="20">
        <v>7.4845689688431696</v>
      </c>
      <c r="BE6" s="20">
        <v>2266.7392535149902</v>
      </c>
      <c r="BF6" s="20">
        <v>12.172393833672301</v>
      </c>
      <c r="BG6" s="20">
        <v>13.167411828899199</v>
      </c>
      <c r="BH6" s="20">
        <v>3556.8486934858902</v>
      </c>
      <c r="BI6" s="20">
        <v>820.67880577743097</v>
      </c>
      <c r="BJ6" s="20">
        <v>6.08999178778308</v>
      </c>
      <c r="BK6" s="20">
        <v>54.601056785550902</v>
      </c>
      <c r="BL6" s="20">
        <v>0.23025608889035801</v>
      </c>
      <c r="BM6" s="20">
        <v>1281.68530476143</v>
      </c>
      <c r="BN6" s="20">
        <v>7332.6411195915898</v>
      </c>
      <c r="BO6" s="20">
        <v>0</v>
      </c>
      <c r="BP6" s="20">
        <v>49.288664836631902</v>
      </c>
      <c r="BQ6" s="20">
        <v>1305.70970508705</v>
      </c>
      <c r="BR6" s="20">
        <v>0</v>
      </c>
      <c r="BS6" s="20">
        <v>644.87008852659403</v>
      </c>
      <c r="BT6" s="20">
        <v>26507.048740885199</v>
      </c>
      <c r="BU6" s="20">
        <v>1027.9303992857001</v>
      </c>
      <c r="BW6" s="30">
        <f t="shared" si="0"/>
        <v>5.5625545533826096E-3</v>
      </c>
      <c r="BX6" s="18">
        <f t="shared" si="1"/>
        <v>-1.9301897161817926E-3</v>
      </c>
      <c r="BY6" s="18">
        <f t="shared" si="2"/>
        <v>-1.8008050547808614E-3</v>
      </c>
      <c r="BZ6" s="18">
        <f t="shared" si="3"/>
        <v>-2.2595783060339147E-3</v>
      </c>
      <c r="CA6" s="18">
        <f t="shared" si="4"/>
        <v>-8.4778596760503992E-4</v>
      </c>
      <c r="CB6" s="18">
        <f t="shared" si="5"/>
        <v>-1.1137142255917918E-3</v>
      </c>
      <c r="CC6" s="18">
        <f t="shared" si="6"/>
        <v>-8.3487501385636864E-4</v>
      </c>
      <c r="CD6" s="18">
        <f t="shared" si="7"/>
        <v>-2.7270156363910086E-3</v>
      </c>
    </row>
    <row r="7" spans="1:82" x14ac:dyDescent="0.25">
      <c r="A7" s="22" t="s">
        <v>121</v>
      </c>
      <c r="B7" s="20">
        <v>632051.46680000005</v>
      </c>
      <c r="C7" s="20">
        <v>1195.0667218000001</v>
      </c>
      <c r="D7" s="20">
        <v>47840.569909999998</v>
      </c>
      <c r="E7" s="20">
        <v>72746.636301999999</v>
      </c>
      <c r="F7" s="20">
        <v>64707.192435999998</v>
      </c>
      <c r="G7" s="20">
        <v>2757.1341705999998</v>
      </c>
      <c r="H7" s="20">
        <v>196875.74546999999</v>
      </c>
      <c r="J7" s="20" t="s">
        <v>121</v>
      </c>
      <c r="K7" s="20">
        <v>162.91126542480299</v>
      </c>
      <c r="L7" s="20">
        <v>12822.102750633499</v>
      </c>
      <c r="M7" s="20">
        <v>9774.8062333855396</v>
      </c>
      <c r="N7" s="20">
        <v>9767.8974361353303</v>
      </c>
      <c r="O7" s="20">
        <v>11791.101019841501</v>
      </c>
      <c r="P7" s="20">
        <v>43.864726578429398</v>
      </c>
      <c r="Q7" s="20">
        <v>4026.3884519459998</v>
      </c>
      <c r="R7" s="20">
        <v>133270.49402255501</v>
      </c>
      <c r="S7" s="20">
        <v>625915.33125878405</v>
      </c>
      <c r="T7" s="20">
        <v>8651.9065027626093</v>
      </c>
      <c r="U7" s="20">
        <v>3840.6579823971801</v>
      </c>
      <c r="V7" s="20">
        <v>4786.7337362327398</v>
      </c>
      <c r="W7" s="20">
        <v>9576.7070815254192</v>
      </c>
      <c r="X7" s="20">
        <v>86.242829483511898</v>
      </c>
      <c r="Y7" s="20">
        <v>7109.7282439165101</v>
      </c>
      <c r="Z7" s="20">
        <v>7109.7282439165101</v>
      </c>
      <c r="AA7" s="20">
        <v>242.99479907626301</v>
      </c>
      <c r="AB7" s="20">
        <v>4661.9191097427702</v>
      </c>
      <c r="AC7" s="20">
        <v>279.09957936537899</v>
      </c>
      <c r="AD7" s="20">
        <v>40649.825172588302</v>
      </c>
      <c r="AE7" s="20">
        <v>1732.2407222936899</v>
      </c>
      <c r="AF7" s="20">
        <v>1069.99926353367</v>
      </c>
      <c r="AG7" s="20">
        <v>1505.62173834177</v>
      </c>
      <c r="AH7" s="20">
        <v>1189.2345488516601</v>
      </c>
      <c r="AI7" s="20">
        <v>0</v>
      </c>
      <c r="AJ7" s="20">
        <v>217162.763043921</v>
      </c>
      <c r="AK7" s="20">
        <v>42417.0612346985</v>
      </c>
      <c r="AL7" s="20">
        <v>4470.31682798988</v>
      </c>
      <c r="AM7" s="20">
        <v>47130.372861764699</v>
      </c>
      <c r="AN7" s="20">
        <v>2.6631507056223298</v>
      </c>
      <c r="AO7" s="20">
        <v>4975.8917719924802</v>
      </c>
      <c r="AP7" s="20">
        <v>30.6771962812435</v>
      </c>
      <c r="AQ7" s="20">
        <v>57260.881633962199</v>
      </c>
      <c r="AR7" s="20">
        <v>73.495097901750995</v>
      </c>
      <c r="AS7" s="20">
        <v>255.045835579292</v>
      </c>
      <c r="AT7" s="20">
        <v>4501.3356233844197</v>
      </c>
      <c r="AU7" s="20">
        <v>172.966676367003</v>
      </c>
      <c r="AV7" s="20">
        <v>58.759149126142901</v>
      </c>
      <c r="AW7" s="20">
        <v>610.75690437341905</v>
      </c>
      <c r="AX7" s="20">
        <v>72373.488855269607</v>
      </c>
      <c r="AY7" s="20">
        <v>64342.159689443499</v>
      </c>
      <c r="AZ7" s="20">
        <v>8031.3291658261496</v>
      </c>
      <c r="BA7" s="20">
        <v>10.1975247606607</v>
      </c>
      <c r="BB7" s="20">
        <v>9.4376807275252599</v>
      </c>
      <c r="BC7" s="20">
        <v>3790.3819758924501</v>
      </c>
      <c r="BD7" s="20">
        <v>70.324677871657897</v>
      </c>
      <c r="BE7" s="20">
        <v>21178.902824120702</v>
      </c>
      <c r="BF7" s="20">
        <v>113.56348485578999</v>
      </c>
      <c r="BG7" s="20">
        <v>146.911751230454</v>
      </c>
      <c r="BH7" s="20">
        <v>32171.224538655199</v>
      </c>
      <c r="BI7" s="20">
        <v>6046.2454930220401</v>
      </c>
      <c r="BJ7" s="20">
        <v>105.95920253311</v>
      </c>
      <c r="BK7" s="20">
        <v>1039.4901375132899</v>
      </c>
      <c r="BL7" s="20">
        <v>2.7294082692063801</v>
      </c>
      <c r="BM7" s="20">
        <v>2745.5988056239798</v>
      </c>
      <c r="BN7" s="20">
        <v>44139.352911320399</v>
      </c>
      <c r="BO7" s="20">
        <v>0</v>
      </c>
      <c r="BP7" s="20">
        <v>522.56680188708299</v>
      </c>
      <c r="BQ7" s="20">
        <v>9363.7579783750898</v>
      </c>
      <c r="BR7" s="20">
        <v>0</v>
      </c>
      <c r="BS7" s="20">
        <v>5996.4744247226199</v>
      </c>
      <c r="BT7" s="20">
        <v>195537.05142831901</v>
      </c>
      <c r="BU7" s="20">
        <v>6095.6691994196399</v>
      </c>
      <c r="BW7" s="30">
        <f t="shared" si="0"/>
        <v>5.1558004811244895E-3</v>
      </c>
      <c r="BX7" s="18">
        <f t="shared" si="1"/>
        <v>-9.7082846311274534E-3</v>
      </c>
      <c r="BY7" s="18">
        <f t="shared" si="2"/>
        <v>-4.880206972507491E-3</v>
      </c>
      <c r="BZ7" s="18">
        <f t="shared" si="3"/>
        <v>-1.484507917801473E-2</v>
      </c>
      <c r="CA7" s="18">
        <f t="shared" si="4"/>
        <v>-5.1294116910273356E-3</v>
      </c>
      <c r="CB7" s="18">
        <f t="shared" si="5"/>
        <v>-5.6413009561115173E-3</v>
      </c>
      <c r="CC7" s="18">
        <f t="shared" si="6"/>
        <v>-4.1838243125867525E-3</v>
      </c>
      <c r="CD7" s="18">
        <f t="shared" si="7"/>
        <v>-6.7996900201450763E-3</v>
      </c>
    </row>
    <row r="8" spans="1:82" x14ac:dyDescent="0.25">
      <c r="A8" s="22" t="s">
        <v>70</v>
      </c>
      <c r="B8" s="20">
        <v>780164.44143000001</v>
      </c>
      <c r="C8" s="20">
        <v>1006.4592730000001</v>
      </c>
      <c r="D8" s="20">
        <v>91445.203987000001</v>
      </c>
      <c r="E8" s="20">
        <v>61707.348948999999</v>
      </c>
      <c r="F8" s="20">
        <v>48550.146097999997</v>
      </c>
      <c r="G8" s="20">
        <v>2608.1530797999999</v>
      </c>
      <c r="H8" s="20">
        <v>249509.32897</v>
      </c>
      <c r="J8" s="20" t="s">
        <v>70</v>
      </c>
      <c r="K8" s="20">
        <v>375.01421318430101</v>
      </c>
      <c r="L8" s="20">
        <v>17520.515336062399</v>
      </c>
      <c r="M8" s="20">
        <v>5121.6383518754601</v>
      </c>
      <c r="N8" s="20">
        <v>5116.4939797772404</v>
      </c>
      <c r="O8" s="20">
        <v>5680.1063510805398</v>
      </c>
      <c r="P8" s="20">
        <v>34.737349148160099</v>
      </c>
      <c r="Q8" s="20">
        <v>4302.8729597666097</v>
      </c>
      <c r="R8" s="20">
        <v>252035.01397388699</v>
      </c>
      <c r="S8" s="20">
        <v>778010.53462832805</v>
      </c>
      <c r="T8" s="20">
        <v>7146.7694840086597</v>
      </c>
      <c r="U8" s="20">
        <v>4169.5381757786899</v>
      </c>
      <c r="V8" s="20">
        <v>3656.5409844967598</v>
      </c>
      <c r="W8" s="20">
        <v>24343.710244654401</v>
      </c>
      <c r="X8" s="20">
        <v>235.41416762292101</v>
      </c>
      <c r="Y8" s="20">
        <v>4295.6842655273103</v>
      </c>
      <c r="Z8" s="20">
        <v>4295.6842655273103</v>
      </c>
      <c r="AA8" s="20">
        <v>481.257690768695</v>
      </c>
      <c r="AB8" s="20">
        <v>6999.0621049345</v>
      </c>
      <c r="AC8" s="20">
        <v>154.48460950613301</v>
      </c>
      <c r="AD8" s="20">
        <v>46483.042458924298</v>
      </c>
      <c r="AE8" s="20">
        <v>1305.63053180464</v>
      </c>
      <c r="AF8" s="20">
        <v>1860.5268845624601</v>
      </c>
      <c r="AG8" s="20">
        <v>937.74152876124106</v>
      </c>
      <c r="AH8" s="20">
        <v>1003.99820246146</v>
      </c>
      <c r="AI8" s="20">
        <v>0</v>
      </c>
      <c r="AJ8" s="20">
        <v>278262.55312973598</v>
      </c>
      <c r="AK8" s="20">
        <v>81963.039643071606</v>
      </c>
      <c r="AL8" s="20">
        <v>8626.03451005032</v>
      </c>
      <c r="AM8" s="20">
        <v>91070.331843890599</v>
      </c>
      <c r="AN8" s="20">
        <v>2.59310969592751</v>
      </c>
      <c r="AO8" s="20">
        <v>5004.2154257621096</v>
      </c>
      <c r="AP8" s="20">
        <v>73.039420999134805</v>
      </c>
      <c r="AQ8" s="20">
        <v>87506.966927806294</v>
      </c>
      <c r="AR8" s="20">
        <v>192.09273225416999</v>
      </c>
      <c r="AS8" s="20">
        <v>240.12889959600199</v>
      </c>
      <c r="AT8" s="20">
        <v>4357.7012647916299</v>
      </c>
      <c r="AU8" s="20">
        <v>477.55984427652601</v>
      </c>
      <c r="AV8" s="20">
        <v>81.897214570346705</v>
      </c>
      <c r="AW8" s="20">
        <v>444.29148245616898</v>
      </c>
      <c r="AX8" s="20">
        <v>61594.495515404</v>
      </c>
      <c r="AY8" s="20">
        <v>48431.1665364195</v>
      </c>
      <c r="AZ8" s="20">
        <v>13163.3289789844</v>
      </c>
      <c r="BA8" s="20">
        <v>9.8541887266654502</v>
      </c>
      <c r="BB8" s="20">
        <v>25.125750779719599</v>
      </c>
      <c r="BC8" s="20">
        <v>4692.2947518973497</v>
      </c>
      <c r="BD8" s="20">
        <v>76.326342083477897</v>
      </c>
      <c r="BE8" s="20">
        <v>12909.427342934399</v>
      </c>
      <c r="BF8" s="20">
        <v>112.103757488274</v>
      </c>
      <c r="BG8" s="20">
        <v>192.57377106102899</v>
      </c>
      <c r="BH8" s="20">
        <v>22047.536647431301</v>
      </c>
      <c r="BI8" s="20">
        <v>9242.6601459732992</v>
      </c>
      <c r="BJ8" s="20">
        <v>232.46787267205599</v>
      </c>
      <c r="BK8" s="20">
        <v>2258.18876337241</v>
      </c>
      <c r="BL8" s="20">
        <v>8.5564890288088993</v>
      </c>
      <c r="BM8" s="20">
        <v>2604.9095975793198</v>
      </c>
      <c r="BN8" s="20">
        <v>72184.410619165399</v>
      </c>
      <c r="BO8" s="20">
        <v>0</v>
      </c>
      <c r="BP8" s="20">
        <v>910.76745372049197</v>
      </c>
      <c r="BQ8" s="20">
        <v>15828.466133846699</v>
      </c>
      <c r="BR8" s="20">
        <v>0</v>
      </c>
      <c r="BS8" s="20">
        <v>9772.2432705368592</v>
      </c>
      <c r="BT8" s="20">
        <v>248636.61210447701</v>
      </c>
      <c r="BU8" s="20">
        <v>10712.1230812094</v>
      </c>
      <c r="BW8" s="30">
        <f t="shared" si="0"/>
        <v>5.2844618112696589E-3</v>
      </c>
      <c r="BX8" s="18">
        <f t="shared" si="1"/>
        <v>-2.7608369303834934E-3</v>
      </c>
      <c r="BY8" s="18">
        <f t="shared" si="2"/>
        <v>-2.4452758343656003E-3</v>
      </c>
      <c r="BZ8" s="18">
        <f t="shared" si="3"/>
        <v>-4.0994183047882342E-3</v>
      </c>
      <c r="CA8" s="18">
        <f t="shared" si="4"/>
        <v>-1.8288491649393443E-3</v>
      </c>
      <c r="CB8" s="18">
        <f t="shared" si="5"/>
        <v>-2.4506530081358324E-3</v>
      </c>
      <c r="CC8" s="18">
        <f t="shared" si="6"/>
        <v>-1.243593501394031E-3</v>
      </c>
      <c r="CD8" s="18">
        <f t="shared" si="7"/>
        <v>-3.4977324059411127E-3</v>
      </c>
    </row>
    <row r="9" spans="1:82" x14ac:dyDescent="0.25">
      <c r="A9" s="22" t="s">
        <v>122</v>
      </c>
      <c r="B9" s="20">
        <v>87640.310870999994</v>
      </c>
      <c r="C9" s="20">
        <v>128.20976168999999</v>
      </c>
      <c r="D9" s="20">
        <v>21182.327158</v>
      </c>
      <c r="E9" s="20">
        <v>8855.3495638000004</v>
      </c>
      <c r="F9" s="20">
        <v>5802.8287561999996</v>
      </c>
      <c r="G9" s="20">
        <v>195.32603750999999</v>
      </c>
      <c r="H9" s="20">
        <v>27214.422577000001</v>
      </c>
      <c r="J9" s="20" t="s">
        <v>122</v>
      </c>
      <c r="K9" s="20">
        <v>76.8175796086133</v>
      </c>
      <c r="L9" s="20">
        <v>1607.6388391980699</v>
      </c>
      <c r="M9" s="20">
        <v>549.49901206402103</v>
      </c>
      <c r="N9" s="20">
        <v>548.66702960584598</v>
      </c>
      <c r="O9" s="20">
        <v>583.41109907571195</v>
      </c>
      <c r="P9" s="20">
        <v>5.9846204028285301</v>
      </c>
      <c r="Q9" s="20">
        <v>521.14915872947495</v>
      </c>
      <c r="R9" s="20">
        <v>44064.618466852698</v>
      </c>
      <c r="S9" s="20">
        <v>83761.969027265601</v>
      </c>
      <c r="T9" s="20">
        <v>905.42274093255196</v>
      </c>
      <c r="U9" s="20">
        <v>563.18680323186504</v>
      </c>
      <c r="V9" s="20">
        <v>417.17085926453802</v>
      </c>
      <c r="W9" s="20">
        <v>1199.59324161008</v>
      </c>
      <c r="X9" s="20">
        <v>53.442318246553803</v>
      </c>
      <c r="Y9" s="20">
        <v>513.72220939058798</v>
      </c>
      <c r="Z9" s="20">
        <v>513.72220939058798</v>
      </c>
      <c r="AA9" s="20">
        <v>140.390396666611</v>
      </c>
      <c r="AB9" s="20">
        <v>1840.2031258409299</v>
      </c>
      <c r="AC9" s="20">
        <v>19.560121466404301</v>
      </c>
      <c r="AD9" s="20">
        <v>4167.4020197046902</v>
      </c>
      <c r="AE9" s="20">
        <v>133.04951386982799</v>
      </c>
      <c r="AF9" s="20">
        <v>187.88619118614099</v>
      </c>
      <c r="AG9" s="20">
        <v>95.740157065262295</v>
      </c>
      <c r="AH9" s="20">
        <v>126.129444159681</v>
      </c>
      <c r="AI9" s="20">
        <v>0</v>
      </c>
      <c r="AJ9" s="20">
        <v>29364.732282830901</v>
      </c>
      <c r="AK9" s="20">
        <v>18358.8723638507</v>
      </c>
      <c r="AL9" s="20">
        <v>1899.6212653427899</v>
      </c>
      <c r="AM9" s="20">
        <v>20398.884025860101</v>
      </c>
      <c r="AN9" s="20">
        <v>0.25397849197682898</v>
      </c>
      <c r="AO9" s="20">
        <v>728.43910598720095</v>
      </c>
      <c r="AP9" s="20">
        <v>8.6749855872837394</v>
      </c>
      <c r="AQ9" s="20">
        <v>9662.3271124257899</v>
      </c>
      <c r="AR9" s="20">
        <v>23.4471091343</v>
      </c>
      <c r="AS9" s="20">
        <v>31.3039478165975</v>
      </c>
      <c r="AT9" s="20">
        <v>816.26779587404997</v>
      </c>
      <c r="AU9" s="20">
        <v>43.486819006045998</v>
      </c>
      <c r="AV9" s="20">
        <v>12.458647354178</v>
      </c>
      <c r="AW9" s="20">
        <v>45.167717609969301</v>
      </c>
      <c r="AX9" s="20">
        <v>8768.4826587520693</v>
      </c>
      <c r="AY9" s="20">
        <v>5720.9702115665395</v>
      </c>
      <c r="AZ9" s="20">
        <v>3047.5124471855202</v>
      </c>
      <c r="BA9" s="20">
        <v>1.1238394594266801</v>
      </c>
      <c r="BB9" s="20">
        <v>2.83856931055958</v>
      </c>
      <c r="BC9" s="20">
        <v>712.84188682573097</v>
      </c>
      <c r="BD9" s="20">
        <v>7.22767010036541</v>
      </c>
      <c r="BE9" s="20">
        <v>1383.85676879577</v>
      </c>
      <c r="BF9" s="20">
        <v>14.006974101203101</v>
      </c>
      <c r="BG9" s="20">
        <v>20.881559880288901</v>
      </c>
      <c r="BH9" s="20">
        <v>2379.4369301741099</v>
      </c>
      <c r="BI9" s="20">
        <v>884.09379084177999</v>
      </c>
      <c r="BJ9" s="20">
        <v>37.665384568748401</v>
      </c>
      <c r="BK9" s="20">
        <v>179.13267999360599</v>
      </c>
      <c r="BL9" s="20">
        <v>1.1509259743051301</v>
      </c>
      <c r="BM9" s="20">
        <v>191.99703698804501</v>
      </c>
      <c r="BN9" s="20">
        <v>7877.1664842238897</v>
      </c>
      <c r="BO9" s="20">
        <v>0</v>
      </c>
      <c r="BP9" s="20">
        <v>82.117482484829395</v>
      </c>
      <c r="BQ9" s="20">
        <v>2252.4306639421902</v>
      </c>
      <c r="BR9" s="20">
        <v>0</v>
      </c>
      <c r="BS9" s="20">
        <v>938.63889437325395</v>
      </c>
      <c r="BT9" s="20">
        <v>26457.9035059001</v>
      </c>
      <c r="BU9" s="20">
        <v>1046.4009220539299</v>
      </c>
      <c r="BW9" s="30">
        <f t="shared" si="0"/>
        <v>6.8822586808491622E-3</v>
      </c>
      <c r="BX9" s="18">
        <f t="shared" si="1"/>
        <v>-4.4252944851405462E-2</v>
      </c>
      <c r="BY9" s="18">
        <f t="shared" si="2"/>
        <v>-1.6225890313633209E-2</v>
      </c>
      <c r="BZ9" s="18">
        <f t="shared" si="3"/>
        <v>-3.6985696911210876E-2</v>
      </c>
      <c r="CA9" s="18">
        <f t="shared" si="4"/>
        <v>-9.8095399195799651E-3</v>
      </c>
      <c r="CB9" s="18">
        <f t="shared" si="5"/>
        <v>-1.4106662125088345E-2</v>
      </c>
      <c r="CC9" s="18">
        <f t="shared" si="6"/>
        <v>-1.704330136623259E-2</v>
      </c>
      <c r="CD9" s="18">
        <f t="shared" si="7"/>
        <v>-2.7798461237214193E-2</v>
      </c>
    </row>
    <row r="10" spans="1:82" x14ac:dyDescent="0.25">
      <c r="A10" s="22" t="s">
        <v>123</v>
      </c>
      <c r="B10" s="20">
        <v>108548.4222</v>
      </c>
      <c r="C10" s="20">
        <v>168.95003979000001</v>
      </c>
      <c r="D10" s="20">
        <v>44582.277821999996</v>
      </c>
      <c r="E10" s="20">
        <v>14010.153403</v>
      </c>
      <c r="F10" s="20">
        <v>7514.2424653999997</v>
      </c>
      <c r="G10" s="20">
        <v>6955.0143406999996</v>
      </c>
      <c r="H10" s="20">
        <v>35007.440897</v>
      </c>
      <c r="J10" s="20" t="s">
        <v>123</v>
      </c>
      <c r="K10" s="20">
        <v>98.529578349730201</v>
      </c>
      <c r="L10" s="20">
        <v>1256.6121954924199</v>
      </c>
      <c r="M10" s="20">
        <v>520.30201797073403</v>
      </c>
      <c r="N10" s="20">
        <v>519.57728438942399</v>
      </c>
      <c r="O10" s="20">
        <v>443.93680887580803</v>
      </c>
      <c r="P10" s="20">
        <v>6.8921655878878001</v>
      </c>
      <c r="Q10" s="20">
        <v>1150.28992484068</v>
      </c>
      <c r="R10" s="20">
        <v>38399.977795232699</v>
      </c>
      <c r="S10" s="20">
        <v>99630.585479257206</v>
      </c>
      <c r="T10" s="20">
        <v>1309.4261131711801</v>
      </c>
      <c r="U10" s="20">
        <v>1502.91658793531</v>
      </c>
      <c r="V10" s="20">
        <v>553.56741665139896</v>
      </c>
      <c r="W10" s="20">
        <v>1212.20863052717</v>
      </c>
      <c r="X10" s="20">
        <v>70.465189985228903</v>
      </c>
      <c r="Y10" s="20">
        <v>648.65920928211801</v>
      </c>
      <c r="Z10" s="20">
        <v>648.65920928211801</v>
      </c>
      <c r="AA10" s="20">
        <v>313.47282197126299</v>
      </c>
      <c r="AB10" s="20">
        <v>3494.0771624464701</v>
      </c>
      <c r="AC10" s="20">
        <v>18.945632444396601</v>
      </c>
      <c r="AD10" s="20">
        <v>3712.6808953621598</v>
      </c>
      <c r="AE10" s="20">
        <v>132.97789790836401</v>
      </c>
      <c r="AF10" s="20">
        <v>188.79336705501001</v>
      </c>
      <c r="AG10" s="20">
        <v>73.411771895037901</v>
      </c>
      <c r="AH10" s="20">
        <v>166.52414524049601</v>
      </c>
      <c r="AI10" s="20">
        <v>0</v>
      </c>
      <c r="AJ10" s="20">
        <v>36892.673216598501</v>
      </c>
      <c r="AK10" s="20">
        <v>39633.457601481401</v>
      </c>
      <c r="AL10" s="20">
        <v>4090.3124346191798</v>
      </c>
      <c r="AM10" s="20">
        <v>44037.242858071899</v>
      </c>
      <c r="AN10" s="20">
        <v>0.20581156991131899</v>
      </c>
      <c r="AO10" s="20">
        <v>1274.65834340845</v>
      </c>
      <c r="AP10" s="20">
        <v>22.691383014489801</v>
      </c>
      <c r="AQ10" s="20">
        <v>12000.0462315481</v>
      </c>
      <c r="AR10" s="20">
        <v>42.763584164200203</v>
      </c>
      <c r="AS10" s="20">
        <v>34.834754101974802</v>
      </c>
      <c r="AT10" s="20">
        <v>1840.1357459614001</v>
      </c>
      <c r="AU10" s="20">
        <v>56.132814475548003</v>
      </c>
      <c r="AV10" s="20">
        <v>12.8381774390008</v>
      </c>
      <c r="AW10" s="20">
        <v>35.984033135468401</v>
      </c>
      <c r="AX10" s="20">
        <v>13901.410888738201</v>
      </c>
      <c r="AY10" s="20">
        <v>7417.8031108318501</v>
      </c>
      <c r="AZ10" s="20">
        <v>6483.6077779063799</v>
      </c>
      <c r="BA10" s="20">
        <v>1.0300751224943101</v>
      </c>
      <c r="BB10" s="20">
        <v>5.4215783991137396</v>
      </c>
      <c r="BC10" s="20">
        <v>1233.7371468884501</v>
      </c>
      <c r="BD10" s="20">
        <v>8.2335619526336998</v>
      </c>
      <c r="BE10" s="20">
        <v>1298.9091791641099</v>
      </c>
      <c r="BF10" s="20">
        <v>18.016040498905902</v>
      </c>
      <c r="BG10" s="20">
        <v>35.170125498106799</v>
      </c>
      <c r="BH10" s="20">
        <v>2492.69655186097</v>
      </c>
      <c r="BI10" s="20">
        <v>1159.8428238844299</v>
      </c>
      <c r="BJ10" s="20">
        <v>86.767469038839906</v>
      </c>
      <c r="BK10" s="20">
        <v>96.189622072675306</v>
      </c>
      <c r="BL10" s="20">
        <v>96.251268043453095</v>
      </c>
      <c r="BM10" s="20">
        <v>6969.5604649547804</v>
      </c>
      <c r="BN10" s="20">
        <v>9111.3813368418705</v>
      </c>
      <c r="BO10" s="20">
        <v>0</v>
      </c>
      <c r="BP10" s="20">
        <v>77.678225996461506</v>
      </c>
      <c r="BQ10" s="20">
        <v>3426.6724834328102</v>
      </c>
      <c r="BR10" s="20">
        <v>0</v>
      </c>
      <c r="BS10" s="20">
        <v>1091.8435413812999</v>
      </c>
      <c r="BT10" s="20">
        <v>33509.503904936697</v>
      </c>
      <c r="BU10" s="20">
        <v>1359.5710132822901</v>
      </c>
      <c r="BW10" s="30">
        <f t="shared" si="0"/>
        <v>7.1183571365164228E-3</v>
      </c>
      <c r="BX10" s="18">
        <f t="shared" si="1"/>
        <v>-8.2155378585897068E-2</v>
      </c>
      <c r="BY10" s="18">
        <f t="shared" si="2"/>
        <v>-1.4358650359119833E-2</v>
      </c>
      <c r="BZ10" s="18">
        <f t="shared" si="3"/>
        <v>-1.2225372739011092E-2</v>
      </c>
      <c r="CA10" s="18">
        <f t="shared" si="4"/>
        <v>-7.7616933329591065E-3</v>
      </c>
      <c r="CB10" s="18">
        <f t="shared" si="5"/>
        <v>-1.2834208506341555E-2</v>
      </c>
      <c r="CC10" s="18">
        <f t="shared" si="6"/>
        <v>2.0914585566931825E-3</v>
      </c>
      <c r="CD10" s="18">
        <f t="shared" si="7"/>
        <v>-4.2789102935875289E-2</v>
      </c>
    </row>
    <row r="11" spans="1:82" x14ac:dyDescent="0.25">
      <c r="A11" s="22" t="s">
        <v>124</v>
      </c>
      <c r="B11" s="20">
        <v>216357.92958</v>
      </c>
      <c r="C11" s="20">
        <v>476.36472613000001</v>
      </c>
      <c r="D11" s="20">
        <v>81840.234123999995</v>
      </c>
      <c r="E11" s="20">
        <v>26698.772727</v>
      </c>
      <c r="F11" s="20">
        <v>15927.307552</v>
      </c>
      <c r="G11" s="20">
        <v>659.01116611999998</v>
      </c>
      <c r="H11" s="20">
        <v>94903.107831999994</v>
      </c>
      <c r="J11" s="20" t="s">
        <v>124</v>
      </c>
      <c r="K11" s="20">
        <v>213.19675027210599</v>
      </c>
      <c r="L11" s="20">
        <v>5969.3937368549996</v>
      </c>
      <c r="M11" s="20">
        <v>843.50378750131404</v>
      </c>
      <c r="N11" s="20">
        <v>841.30582165716896</v>
      </c>
      <c r="O11" s="20">
        <v>804.59856842871</v>
      </c>
      <c r="P11" s="20">
        <v>15.9319302079509</v>
      </c>
      <c r="Q11" s="20">
        <v>1307.0303180235501</v>
      </c>
      <c r="R11" s="20">
        <v>70240.326600970395</v>
      </c>
      <c r="S11" s="20">
        <v>171469.31109751499</v>
      </c>
      <c r="T11" s="20">
        <v>2011.5506090599999</v>
      </c>
      <c r="U11" s="20">
        <v>1178.64373956381</v>
      </c>
      <c r="V11" s="20">
        <v>860.67454702061502</v>
      </c>
      <c r="W11" s="20">
        <v>5822.9415000838499</v>
      </c>
      <c r="X11" s="20">
        <v>143.62341309958799</v>
      </c>
      <c r="Y11" s="20">
        <v>987.407286314256</v>
      </c>
      <c r="Z11" s="20">
        <v>987.407286314256</v>
      </c>
      <c r="AA11" s="20">
        <v>372.36050904721702</v>
      </c>
      <c r="AB11" s="20">
        <v>3620.9258293104399</v>
      </c>
      <c r="AC11" s="20">
        <v>37.880118354569397</v>
      </c>
      <c r="AD11" s="20">
        <v>16295.2170993134</v>
      </c>
      <c r="AE11" s="20">
        <v>338.65088271300698</v>
      </c>
      <c r="AF11" s="20">
        <v>759.44022139585604</v>
      </c>
      <c r="AG11" s="20">
        <v>246.679254148051</v>
      </c>
      <c r="AH11" s="20">
        <v>373.59125117809498</v>
      </c>
      <c r="AI11" s="20">
        <v>0</v>
      </c>
      <c r="AJ11" s="20">
        <v>94091.145916213296</v>
      </c>
      <c r="AK11" s="20">
        <v>53416.459133914199</v>
      </c>
      <c r="AL11" s="20">
        <v>5563.7231398226404</v>
      </c>
      <c r="AM11" s="20">
        <v>59352.542782784098</v>
      </c>
      <c r="AN11" s="20">
        <v>0.82467920675495998</v>
      </c>
      <c r="AO11" s="20">
        <v>1731.6590496756401</v>
      </c>
      <c r="AP11" s="20">
        <v>32.5721999371682</v>
      </c>
      <c r="AQ11" s="20">
        <v>33608.090944046598</v>
      </c>
      <c r="AR11" s="20">
        <v>83.108569255443996</v>
      </c>
      <c r="AS11" s="20">
        <v>81.730759106466607</v>
      </c>
      <c r="AT11" s="20">
        <v>2083.2427496045402</v>
      </c>
      <c r="AU11" s="20">
        <v>76.345256259748496</v>
      </c>
      <c r="AV11" s="20">
        <v>39.052000639340299</v>
      </c>
      <c r="AW11" s="20">
        <v>71.7211697724277</v>
      </c>
      <c r="AX11" s="20">
        <v>22997.535651713799</v>
      </c>
      <c r="AY11" s="20">
        <v>13166.3093439596</v>
      </c>
      <c r="AZ11" s="20">
        <v>9831.2263077541993</v>
      </c>
      <c r="BA11" s="20">
        <v>3.0647914152019702</v>
      </c>
      <c r="BB11" s="20">
        <v>5.1001876133313502</v>
      </c>
      <c r="BC11" s="20">
        <v>2016.69462954083</v>
      </c>
      <c r="BD11" s="20">
        <v>22.795398182289102</v>
      </c>
      <c r="BE11" s="20">
        <v>2766.0829478000601</v>
      </c>
      <c r="BF11" s="20">
        <v>44.418688911302503</v>
      </c>
      <c r="BG11" s="20">
        <v>62.9042549204406</v>
      </c>
      <c r="BH11" s="20">
        <v>5302.9024035891198</v>
      </c>
      <c r="BI11" s="20">
        <v>3331.5837413290501</v>
      </c>
      <c r="BJ11" s="20">
        <v>130.19208926514401</v>
      </c>
      <c r="BK11" s="20">
        <v>340.53775657666199</v>
      </c>
      <c r="BL11" s="20">
        <v>3.8434915700766599</v>
      </c>
      <c r="BM11" s="20">
        <v>572.35153755849205</v>
      </c>
      <c r="BN11" s="20">
        <v>29228.419995675398</v>
      </c>
      <c r="BO11" s="20">
        <v>0</v>
      </c>
      <c r="BP11" s="20">
        <v>331.75236464138999</v>
      </c>
      <c r="BQ11" s="20">
        <v>5638.8697927187904</v>
      </c>
      <c r="BR11" s="20">
        <v>0</v>
      </c>
      <c r="BS11" s="20">
        <v>3664.51828192925</v>
      </c>
      <c r="BT11" s="20">
        <v>83927.701802829601</v>
      </c>
      <c r="BU11" s="20">
        <v>3271.4181763096699</v>
      </c>
      <c r="BW11" s="30">
        <f t="shared" si="0"/>
        <v>6.273707773733741E-3</v>
      </c>
      <c r="BX11" s="18">
        <f t="shared" si="1"/>
        <v>-0.20747387705929723</v>
      </c>
      <c r="BY11" s="18">
        <f t="shared" si="2"/>
        <v>-0.21574535080890547</v>
      </c>
      <c r="BZ11" s="18">
        <f t="shared" si="3"/>
        <v>-0.27477550109575366</v>
      </c>
      <c r="CA11" s="18">
        <f t="shared" si="4"/>
        <v>-0.13862948357709359</v>
      </c>
      <c r="CB11" s="18">
        <f t="shared" si="5"/>
        <v>-0.17334996508519737</v>
      </c>
      <c r="CC11" s="18">
        <f t="shared" si="6"/>
        <v>-0.13149948440437806</v>
      </c>
      <c r="CD11" s="18">
        <f t="shared" si="7"/>
        <v>-0.11564854175902595</v>
      </c>
    </row>
    <row r="12" spans="1:82" x14ac:dyDescent="0.25">
      <c r="A12" s="22" t="s">
        <v>71</v>
      </c>
      <c r="B12" s="20">
        <v>250947.45590999999</v>
      </c>
      <c r="C12" s="20">
        <v>656.66132170000003</v>
      </c>
      <c r="D12" s="20">
        <v>35401.955557000001</v>
      </c>
      <c r="E12" s="20">
        <v>23038.704923000001</v>
      </c>
      <c r="F12" s="20">
        <v>18593.773614000002</v>
      </c>
      <c r="G12" s="20">
        <v>702.75851561000002</v>
      </c>
      <c r="H12" s="20">
        <v>85896.656195999996</v>
      </c>
      <c r="J12" s="20" t="s">
        <v>71</v>
      </c>
      <c r="K12" s="20">
        <v>70.946766053230505</v>
      </c>
      <c r="L12" s="20">
        <v>5429.1715717126299</v>
      </c>
      <c r="M12" s="20">
        <v>1927.7624915532299</v>
      </c>
      <c r="N12" s="20">
        <v>1924.24200807956</v>
      </c>
      <c r="O12" s="20">
        <v>2225.64494305792</v>
      </c>
      <c r="P12" s="20">
        <v>22.5771574814395</v>
      </c>
      <c r="Q12" s="20">
        <v>1367.7761536196199</v>
      </c>
      <c r="R12" s="20">
        <v>88256.453518865907</v>
      </c>
      <c r="S12" s="20">
        <v>215630.43527792001</v>
      </c>
      <c r="T12" s="20">
        <v>2507.3443367433201</v>
      </c>
      <c r="U12" s="20">
        <v>1442.97352591345</v>
      </c>
      <c r="V12" s="20">
        <v>1226.8847647474299</v>
      </c>
      <c r="W12" s="20">
        <v>4930.22626904765</v>
      </c>
      <c r="X12" s="20">
        <v>34.480641258398201</v>
      </c>
      <c r="Y12" s="20">
        <v>1558.4963319067199</v>
      </c>
      <c r="Z12" s="20">
        <v>1558.4963319067199</v>
      </c>
      <c r="AA12" s="20">
        <v>160.54330351582101</v>
      </c>
      <c r="AB12" s="20">
        <v>2184.0407661998302</v>
      </c>
      <c r="AC12" s="20">
        <v>68.055268023134204</v>
      </c>
      <c r="AD12" s="20">
        <v>15718.9010950342</v>
      </c>
      <c r="AE12" s="20">
        <v>448.92742370122897</v>
      </c>
      <c r="AF12" s="20">
        <v>564.632423461146</v>
      </c>
      <c r="AG12" s="20">
        <v>353.33749400256499</v>
      </c>
      <c r="AH12" s="20">
        <v>577.78151303207096</v>
      </c>
      <c r="AI12" s="20">
        <v>0</v>
      </c>
      <c r="AJ12" s="20">
        <v>86838.591811482707</v>
      </c>
      <c r="AK12" s="20">
        <v>25578.5332819656</v>
      </c>
      <c r="AL12" s="20">
        <v>2681.5466560844702</v>
      </c>
      <c r="AM12" s="20">
        <v>28420.6232415659</v>
      </c>
      <c r="AN12" s="20">
        <v>0.92126056649966603</v>
      </c>
      <c r="AO12" s="20">
        <v>1655.14296847941</v>
      </c>
      <c r="AP12" s="20">
        <v>34.3535447563617</v>
      </c>
      <c r="AQ12" s="20">
        <v>27497.727245063499</v>
      </c>
      <c r="AR12" s="20">
        <v>64.6018021351763</v>
      </c>
      <c r="AS12" s="20">
        <v>74.219961375022706</v>
      </c>
      <c r="AT12" s="20">
        <v>1523.4064284572601</v>
      </c>
      <c r="AU12" s="20">
        <v>43.997682997403999</v>
      </c>
      <c r="AV12" s="20">
        <v>23.973291004591101</v>
      </c>
      <c r="AW12" s="20">
        <v>134.397723518356</v>
      </c>
      <c r="AX12" s="20">
        <v>20529.5930740822</v>
      </c>
      <c r="AY12" s="20">
        <v>16736.137687474202</v>
      </c>
      <c r="AZ12" s="20">
        <v>3793.45538660802</v>
      </c>
      <c r="BA12" s="20">
        <v>4.9725810060792304</v>
      </c>
      <c r="BB12" s="20">
        <v>1.8118590293049299</v>
      </c>
      <c r="BC12" s="20">
        <v>1493.2494565055599</v>
      </c>
      <c r="BD12" s="20">
        <v>25.1863951112507</v>
      </c>
      <c r="BE12" s="20">
        <v>4827.0713049708602</v>
      </c>
      <c r="BF12" s="20">
        <v>30.8896244635879</v>
      </c>
      <c r="BG12" s="20">
        <v>45.571716573796898</v>
      </c>
      <c r="BH12" s="20">
        <v>8060.1809260514601</v>
      </c>
      <c r="BI12" s="20">
        <v>2871.0046666489402</v>
      </c>
      <c r="BJ12" s="20">
        <v>110.033579225846</v>
      </c>
      <c r="BK12" s="20">
        <v>235.14357314109</v>
      </c>
      <c r="BL12" s="20">
        <v>3.0762371511874602</v>
      </c>
      <c r="BM12" s="20">
        <v>621.97985866168494</v>
      </c>
      <c r="BN12" s="20">
        <v>23269.238666285899</v>
      </c>
      <c r="BO12" s="20">
        <v>0</v>
      </c>
      <c r="BP12" s="20">
        <v>268.69542800285802</v>
      </c>
      <c r="BQ12" s="20">
        <v>4752.24032774836</v>
      </c>
      <c r="BR12" s="20">
        <v>0</v>
      </c>
      <c r="BS12" s="20">
        <v>3141.4154171927398</v>
      </c>
      <c r="BT12" s="20">
        <v>77410.350599381607</v>
      </c>
      <c r="BU12" s="20">
        <v>3101.8467317239501</v>
      </c>
      <c r="BW12" s="30">
        <f t="shared" si="0"/>
        <v>5.6488312079315088E-3</v>
      </c>
      <c r="BX12" s="18">
        <f t="shared" si="1"/>
        <v>-0.14073472274907661</v>
      </c>
      <c r="BY12" s="18">
        <f t="shared" si="2"/>
        <v>-0.12012251378491548</v>
      </c>
      <c r="BZ12" s="18">
        <f t="shared" si="3"/>
        <v>-0.19720188350029405</v>
      </c>
      <c r="CA12" s="18">
        <f t="shared" si="4"/>
        <v>-0.10890854574090682</v>
      </c>
      <c r="CB12" s="18">
        <f t="shared" si="5"/>
        <v>-9.9906343117306257E-2</v>
      </c>
      <c r="CC12" s="18">
        <f t="shared" si="6"/>
        <v>-0.11494511294281301</v>
      </c>
      <c r="CD12" s="18">
        <f t="shared" si="7"/>
        <v>-9.879669328750397E-2</v>
      </c>
    </row>
    <row r="13" spans="1:82" x14ac:dyDescent="0.25">
      <c r="A13" s="22" t="s">
        <v>84</v>
      </c>
      <c r="B13" s="20">
        <v>2153.1716231999999</v>
      </c>
      <c r="C13" s="20">
        <v>3.2137608142</v>
      </c>
      <c r="D13" s="20">
        <v>160.78293101</v>
      </c>
      <c r="E13" s="20">
        <v>194.70848534000001</v>
      </c>
      <c r="F13" s="20">
        <v>168.97500543000001</v>
      </c>
      <c r="G13" s="20">
        <v>11.444070293999999</v>
      </c>
      <c r="H13" s="20">
        <v>883.37735805</v>
      </c>
      <c r="J13" s="20" t="s">
        <v>84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W13" s="30" t="e">
        <f t="shared" si="0"/>
        <v>#DIV/0!</v>
      </c>
      <c r="BX13" s="18">
        <f t="shared" si="1"/>
        <v>-1</v>
      </c>
      <c r="BY13" s="18">
        <f t="shared" si="2"/>
        <v>-1</v>
      </c>
      <c r="BZ13" s="18">
        <f t="shared" si="3"/>
        <v>-1</v>
      </c>
      <c r="CA13" s="18">
        <f t="shared" si="4"/>
        <v>-1</v>
      </c>
      <c r="CB13" s="18">
        <f t="shared" si="5"/>
        <v>-1</v>
      </c>
      <c r="CC13" s="18">
        <f t="shared" si="6"/>
        <v>-1</v>
      </c>
      <c r="CD13" s="18">
        <f t="shared" si="7"/>
        <v>-1</v>
      </c>
    </row>
    <row r="14" spans="1:82" x14ac:dyDescent="0.25">
      <c r="A14" s="22" t="s">
        <v>179</v>
      </c>
      <c r="B14" s="20">
        <v>3569.3317170999999</v>
      </c>
      <c r="C14" s="20">
        <v>9.2094227928999999</v>
      </c>
      <c r="D14" s="20">
        <v>1315.3625151000001</v>
      </c>
      <c r="E14" s="20">
        <v>427.27713590000002</v>
      </c>
      <c r="F14" s="20">
        <v>395.58139862000002</v>
      </c>
      <c r="G14" s="20">
        <v>82.122057654000002</v>
      </c>
      <c r="H14" s="20">
        <v>1316.2703564999999</v>
      </c>
      <c r="J14" s="20" t="s">
        <v>179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W14" s="30" t="e">
        <f t="shared" si="0"/>
        <v>#DIV/0!</v>
      </c>
      <c r="BX14" s="18">
        <f t="shared" si="1"/>
        <v>-1</v>
      </c>
      <c r="BY14" s="18">
        <f t="shared" si="2"/>
        <v>-1</v>
      </c>
      <c r="BZ14" s="18">
        <f t="shared" si="3"/>
        <v>-1</v>
      </c>
      <c r="CA14" s="18">
        <f t="shared" si="4"/>
        <v>-1</v>
      </c>
      <c r="CB14" s="18">
        <f t="shared" si="5"/>
        <v>-1</v>
      </c>
      <c r="CC14" s="18">
        <f t="shared" si="6"/>
        <v>-1</v>
      </c>
      <c r="CD14" s="18">
        <f t="shared" si="7"/>
        <v>-1</v>
      </c>
    </row>
    <row r="15" spans="1:82" x14ac:dyDescent="0.25">
      <c r="A15" s="13" t="s">
        <v>86</v>
      </c>
      <c r="B15" s="20">
        <v>1837.7821939</v>
      </c>
      <c r="C15" s="20">
        <v>1.8497810062</v>
      </c>
      <c r="D15" s="20">
        <v>433.03066329000001</v>
      </c>
      <c r="E15" s="20">
        <v>63.408026171000003</v>
      </c>
      <c r="F15" s="20">
        <v>55.132493828999998</v>
      </c>
      <c r="G15" s="20">
        <v>1.1377538397</v>
      </c>
      <c r="H15" s="20">
        <v>591.35543804999998</v>
      </c>
      <c r="J15" s="20" t="s">
        <v>86</v>
      </c>
      <c r="K15" s="20">
        <v>3.2295297483975E-7</v>
      </c>
      <c r="L15" s="20">
        <v>1.6471545888655499E-5</v>
      </c>
      <c r="M15" s="20">
        <v>1.4196801783032E-4</v>
      </c>
      <c r="N15" s="20">
        <v>1.41967629352998E-4</v>
      </c>
      <c r="O15" s="20">
        <v>4.3320165677342598E-5</v>
      </c>
      <c r="P15" s="20">
        <v>5.4520105399670398E-7</v>
      </c>
      <c r="Q15" s="20">
        <v>5.38954845077024E-4</v>
      </c>
      <c r="R15" s="20">
        <v>1.44797624067859E-3</v>
      </c>
      <c r="S15" s="20">
        <v>0.178929415279132</v>
      </c>
      <c r="T15" s="20">
        <v>7.3324400975545401E-4</v>
      </c>
      <c r="U15" s="20">
        <v>2.5017516716876797E-4</v>
      </c>
      <c r="V15" s="20">
        <v>3.7515770002810898E-4</v>
      </c>
      <c r="W15" s="20">
        <v>3.6831969796678801E-5</v>
      </c>
      <c r="X15" s="20">
        <v>1.54684505916653E-8</v>
      </c>
      <c r="Y15" s="20">
        <v>1.9231097202003901E-4</v>
      </c>
      <c r="Z15" s="20">
        <v>1.9231097202003901E-4</v>
      </c>
      <c r="AA15" s="20">
        <v>4.7467592607902398E-5</v>
      </c>
      <c r="AB15" s="20">
        <v>3.24353572204125E-4</v>
      </c>
      <c r="AC15" s="20">
        <v>1.0066923492892801E-6</v>
      </c>
      <c r="AD15" s="20">
        <v>2.4657714680015601E-4</v>
      </c>
      <c r="AE15" s="20">
        <v>9.2854733841498692E-6</v>
      </c>
      <c r="AF15" s="20">
        <v>6.1916396324895197E-6</v>
      </c>
      <c r="AG15" s="20">
        <v>5.7312770992245202E-6</v>
      </c>
      <c r="AH15" s="20">
        <v>2.17438317432496E-5</v>
      </c>
      <c r="AI15" s="20">
        <v>0</v>
      </c>
      <c r="AJ15" s="20">
        <v>1.1916136179500301E-2</v>
      </c>
      <c r="AK15" s="20">
        <v>5.34036784117902E-3</v>
      </c>
      <c r="AL15" s="20">
        <v>5.4589648197445897E-4</v>
      </c>
      <c r="AM15" s="20">
        <v>5.9337319157613897E-3</v>
      </c>
      <c r="AN15" s="20">
        <v>5.7337920148591203E-9</v>
      </c>
      <c r="AO15" s="20">
        <v>4.8208139299040398E-4</v>
      </c>
      <c r="AP15" s="20">
        <v>5.1097626173272401E-11</v>
      </c>
      <c r="AQ15" s="20">
        <v>5.3120154665255602E-3</v>
      </c>
      <c r="AR15" s="20">
        <v>3.6493912487530101E-7</v>
      </c>
      <c r="AS15" s="20">
        <v>7.9823960934098499E-8</v>
      </c>
      <c r="AT15" s="20">
        <v>3.5639522258414802E-4</v>
      </c>
      <c r="AU15" s="20">
        <v>1.4821607500123999E-7</v>
      </c>
      <c r="AV15" s="20">
        <v>3.6866074725662203E-8</v>
      </c>
      <c r="AW15" s="20">
        <v>2.2463268241869001E-8</v>
      </c>
      <c r="AX15" s="20">
        <v>8.9106707963260005E-4</v>
      </c>
      <c r="AY15" s="20">
        <v>8.5339837920214798E-4</v>
      </c>
      <c r="AZ15" s="20">
        <v>3.7668700430452299E-5</v>
      </c>
      <c r="BA15" s="20">
        <v>8.7630417169596803E-11</v>
      </c>
      <c r="BB15" s="20">
        <v>0</v>
      </c>
      <c r="BC15" s="20">
        <v>1.3330963364694101E-4</v>
      </c>
      <c r="BD15" s="20">
        <v>1.3144562575439399E-10</v>
      </c>
      <c r="BE15" s="20">
        <v>7.2170836158005094E-5</v>
      </c>
      <c r="BF15" s="20">
        <v>5.8420278113063801E-10</v>
      </c>
      <c r="BG15" s="20">
        <v>7.71744352034041E-7</v>
      </c>
      <c r="BH15" s="20">
        <v>2.8801126561836798E-4</v>
      </c>
      <c r="BI15" s="20">
        <v>5.90356140721021E-5</v>
      </c>
      <c r="BJ15" s="20">
        <v>5.5173994279005896E-7</v>
      </c>
      <c r="BK15" s="20">
        <v>1.5332164883678599E-6</v>
      </c>
      <c r="BL15" s="20">
        <v>1.55753126429559E-9</v>
      </c>
      <c r="BM15" s="20">
        <v>1.73640401902588E-5</v>
      </c>
      <c r="BN15" s="20">
        <v>3.7972612859207299E-3</v>
      </c>
      <c r="BO15" s="20">
        <v>0</v>
      </c>
      <c r="BP15" s="20">
        <v>4.29983358093443E-6</v>
      </c>
      <c r="BQ15" s="20">
        <v>1.43668795727442E-3</v>
      </c>
      <c r="BR15" s="20">
        <v>0</v>
      </c>
      <c r="BS15" s="20">
        <v>1.4375546209427999E-4</v>
      </c>
      <c r="BT15" s="20">
        <v>1.1615115990674401E-2</v>
      </c>
      <c r="BU15" s="20">
        <v>1.62069777950473E-3</v>
      </c>
      <c r="BW15" s="30">
        <f t="shared" si="0"/>
        <v>7.9996186686185286E-3</v>
      </c>
      <c r="BX15" s="18">
        <f t="shared" si="1"/>
        <v>-0.99990263839976634</v>
      </c>
      <c r="BY15" s="18">
        <f t="shared" si="2"/>
        <v>-0.99998824518595963</v>
      </c>
      <c r="BZ15" s="18">
        <f t="shared" si="3"/>
        <v>-0.99998629720151755</v>
      </c>
      <c r="CA15" s="18">
        <f t="shared" si="4"/>
        <v>-0.99998594709323974</v>
      </c>
      <c r="CB15" s="18">
        <f t="shared" si="5"/>
        <v>-0.99998452095452373</v>
      </c>
      <c r="CC15" s="18">
        <f t="shared" si="6"/>
        <v>-0.99998473831545609</v>
      </c>
      <c r="CD15" s="18">
        <f t="shared" si="7"/>
        <v>-0.99998035848621092</v>
      </c>
    </row>
    <row r="16" spans="1:82" x14ac:dyDescent="0.25">
      <c r="A16" s="22" t="s">
        <v>180</v>
      </c>
      <c r="B16" s="20">
        <v>2944.7383298999998</v>
      </c>
      <c r="C16" s="20">
        <v>45389.593973000003</v>
      </c>
      <c r="D16" s="20">
        <v>1897.0177434</v>
      </c>
      <c r="E16" s="20">
        <v>5629.5707116000003</v>
      </c>
      <c r="F16" s="20">
        <v>2092.7657749999998</v>
      </c>
      <c r="G16" s="20">
        <v>146.73129157</v>
      </c>
      <c r="H16" s="20">
        <v>16824.232381999998</v>
      </c>
      <c r="J16" s="20" t="s">
        <v>180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W16" s="30" t="e">
        <f t="shared" si="0"/>
        <v>#DIV/0!</v>
      </c>
      <c r="BX16" s="18">
        <f t="shared" si="1"/>
        <v>-1</v>
      </c>
      <c r="BY16" s="18">
        <f t="shared" si="2"/>
        <v>-1</v>
      </c>
      <c r="BZ16" s="18">
        <f t="shared" si="3"/>
        <v>-1</v>
      </c>
      <c r="CA16" s="18">
        <f t="shared" si="4"/>
        <v>-1</v>
      </c>
      <c r="CB16" s="18">
        <f t="shared" si="5"/>
        <v>-1</v>
      </c>
      <c r="CC16" s="18">
        <f t="shared" si="6"/>
        <v>-1</v>
      </c>
      <c r="CD16" s="18">
        <f t="shared" si="7"/>
        <v>-1</v>
      </c>
    </row>
    <row r="17" spans="1:82" x14ac:dyDescent="0.25">
      <c r="A17" s="22" t="s">
        <v>460</v>
      </c>
      <c r="B17" s="20">
        <v>5451.1447906000003</v>
      </c>
      <c r="C17" s="20">
        <v>4085.3873938000002</v>
      </c>
      <c r="D17" s="20">
        <v>3469.0494948</v>
      </c>
      <c r="E17" s="20">
        <v>6078.6827340999998</v>
      </c>
      <c r="F17" s="20">
        <v>1888.6950826</v>
      </c>
      <c r="G17" s="20">
        <v>112.49449434</v>
      </c>
      <c r="H17" s="20">
        <v>51496.443952000001</v>
      </c>
      <c r="J17" s="20" t="s">
        <v>460</v>
      </c>
      <c r="K17" s="20">
        <v>4.8036697989102404</v>
      </c>
      <c r="L17" s="20">
        <v>3112.9559165086498</v>
      </c>
      <c r="M17" s="20">
        <v>143.48261229345701</v>
      </c>
      <c r="N17" s="20">
        <v>143.47493797250701</v>
      </c>
      <c r="O17" s="20">
        <v>133.60971329568901</v>
      </c>
      <c r="P17" s="20">
        <v>4.5967165830784099E-2</v>
      </c>
      <c r="Q17" s="20">
        <v>861.70680815163405</v>
      </c>
      <c r="R17" s="20">
        <v>239.28077210696799</v>
      </c>
      <c r="S17" s="20">
        <v>5452.6896630786296</v>
      </c>
      <c r="T17" s="20">
        <v>122.66674052824899</v>
      </c>
      <c r="U17" s="20">
        <v>278.69768417837599</v>
      </c>
      <c r="V17" s="20">
        <v>39.937768689442599</v>
      </c>
      <c r="W17" s="20">
        <v>3873.3723734285099</v>
      </c>
      <c r="X17" s="20">
        <v>6.0351772762170998E-2</v>
      </c>
      <c r="Y17" s="20">
        <v>135.39786325397799</v>
      </c>
      <c r="Z17" s="20">
        <v>135.39786325397799</v>
      </c>
      <c r="AA17" s="20">
        <v>19.038131607114298</v>
      </c>
      <c r="AB17" s="20">
        <v>79.733298497406693</v>
      </c>
      <c r="AC17" s="20">
        <v>1.4537280726441599</v>
      </c>
      <c r="AD17" s="20">
        <v>6475.6017516115398</v>
      </c>
      <c r="AE17" s="20">
        <v>233.89472355826001</v>
      </c>
      <c r="AF17" s="20">
        <v>813.629183025511</v>
      </c>
      <c r="AG17" s="20">
        <v>20.622902722701799</v>
      </c>
      <c r="AH17" s="20">
        <v>4085.28914499247</v>
      </c>
      <c r="AI17" s="20">
        <v>0</v>
      </c>
      <c r="AJ17" s="20">
        <v>60422.977940662597</v>
      </c>
      <c r="AK17" s="20">
        <v>3122.5995249039502</v>
      </c>
      <c r="AL17" s="20">
        <v>327.90434619179001</v>
      </c>
      <c r="AM17" s="20">
        <v>3469.5420027028599</v>
      </c>
      <c r="AN17" s="20">
        <v>0.42117638041744498</v>
      </c>
      <c r="AO17" s="20">
        <v>459.756379724091</v>
      </c>
      <c r="AP17" s="20">
        <v>78.380971687142207</v>
      </c>
      <c r="AQ17" s="20">
        <v>14474.7576580201</v>
      </c>
      <c r="AR17" s="20">
        <v>36.1971786350082</v>
      </c>
      <c r="AS17" s="20">
        <v>4.7953723330963296</v>
      </c>
      <c r="AT17" s="20">
        <v>130.22449048429999</v>
      </c>
      <c r="AU17" s="20">
        <v>53.918552334970201</v>
      </c>
      <c r="AV17" s="20">
        <v>5.0130666776897703</v>
      </c>
      <c r="AW17" s="20">
        <v>22.5390384871883</v>
      </c>
      <c r="AX17" s="20">
        <v>6079.11597420812</v>
      </c>
      <c r="AY17" s="20">
        <v>1888.77681075194</v>
      </c>
      <c r="AZ17" s="20">
        <v>4190.3391634561804</v>
      </c>
      <c r="BA17" s="20">
        <v>2.65518488511163</v>
      </c>
      <c r="BB17" s="20">
        <v>1.2133006079245101</v>
      </c>
      <c r="BC17" s="20">
        <v>727.58503557708696</v>
      </c>
      <c r="BD17" s="20">
        <v>2.7413767643865299</v>
      </c>
      <c r="BE17" s="20">
        <v>177.31395657996899</v>
      </c>
      <c r="BF17" s="20">
        <v>4.5543845411905997</v>
      </c>
      <c r="BG17" s="20">
        <v>6.7267569679833796</v>
      </c>
      <c r="BH17" s="20">
        <v>383.66900224320301</v>
      </c>
      <c r="BI17" s="20">
        <v>13779.821882656301</v>
      </c>
      <c r="BJ17" s="20">
        <v>221.431231226265</v>
      </c>
      <c r="BK17" s="20">
        <v>25.059384348286098</v>
      </c>
      <c r="BL17" s="20">
        <v>4.7585263711370898</v>
      </c>
      <c r="BM17" s="20">
        <v>112.50645260669</v>
      </c>
      <c r="BN17" s="20">
        <v>9524.5315308946192</v>
      </c>
      <c r="BO17" s="20">
        <v>0</v>
      </c>
      <c r="BP17" s="20">
        <v>1528.8821511361</v>
      </c>
      <c r="BQ17" s="20">
        <v>2974.0066151190699</v>
      </c>
      <c r="BR17" s="20">
        <v>0</v>
      </c>
      <c r="BS17" s="20">
        <v>4692.6455056333598</v>
      </c>
      <c r="BT17" s="20">
        <v>51491.987762363802</v>
      </c>
      <c r="BU17" s="20">
        <v>2143.2703739446702</v>
      </c>
      <c r="BW17" s="30">
        <f t="shared" si="0"/>
        <v>5.4872175037175277E-3</v>
      </c>
      <c r="BX17" s="18">
        <f t="shared" si="1"/>
        <v>2.8340331030891891E-4</v>
      </c>
      <c r="BY17" s="18">
        <f t="shared" si="2"/>
        <v>-2.4048835045417966E-5</v>
      </c>
      <c r="BZ17" s="18">
        <f t="shared" si="3"/>
        <v>1.419720023015309E-4</v>
      </c>
      <c r="CA17" s="18">
        <f t="shared" si="4"/>
        <v>7.1272038214750122E-5</v>
      </c>
      <c r="CB17" s="18">
        <f t="shared" si="5"/>
        <v>4.3272285025257487E-5</v>
      </c>
      <c r="CC17" s="18">
        <f t="shared" si="6"/>
        <v>1.0630090619243323E-4</v>
      </c>
      <c r="CD17" s="18">
        <f t="shared" si="7"/>
        <v>-8.6533929223402264E-5</v>
      </c>
    </row>
    <row r="18" spans="1:82" x14ac:dyDescent="0.25">
      <c r="A18" s="22" t="s">
        <v>181</v>
      </c>
      <c r="B18" s="20">
        <v>4358.5547704999999</v>
      </c>
      <c r="C18" s="20">
        <v>773.46212203000005</v>
      </c>
      <c r="D18" s="20">
        <v>1418.6101733999999</v>
      </c>
      <c r="E18" s="20">
        <v>1519.8791065</v>
      </c>
      <c r="F18" s="20">
        <v>605.59546993000004</v>
      </c>
      <c r="G18" s="20">
        <v>68.285733858</v>
      </c>
      <c r="H18" s="20">
        <v>10236.211209999999</v>
      </c>
      <c r="J18" s="20" t="s">
        <v>181</v>
      </c>
      <c r="K18" s="20">
        <v>0.58078389366755301</v>
      </c>
      <c r="L18" s="20">
        <v>184.60094189766099</v>
      </c>
      <c r="M18" s="20">
        <v>114.966244017698</v>
      </c>
      <c r="N18" s="20">
        <v>114.965845828442</v>
      </c>
      <c r="O18" s="20">
        <v>116.227838897468</v>
      </c>
      <c r="P18" s="20">
        <v>4.4072887988679298E-3</v>
      </c>
      <c r="Q18" s="20">
        <v>142.15875098455399</v>
      </c>
      <c r="R18" s="20">
        <v>161.21606063177799</v>
      </c>
      <c r="S18" s="20">
        <v>3898.5724883017201</v>
      </c>
      <c r="T18" s="20">
        <v>64.564131719109</v>
      </c>
      <c r="U18" s="20">
        <v>52.984806360918697</v>
      </c>
      <c r="V18" s="20">
        <v>32.448939465989802</v>
      </c>
      <c r="W18" s="20">
        <v>381.95459255782998</v>
      </c>
      <c r="X18" s="20">
        <v>5.9174309802025003E-3</v>
      </c>
      <c r="Y18" s="20">
        <v>76.269717517661704</v>
      </c>
      <c r="Z18" s="20">
        <v>76.269717517661704</v>
      </c>
      <c r="AA18" s="20">
        <v>8.6723487370271606</v>
      </c>
      <c r="AB18" s="20">
        <v>17.5549119273687</v>
      </c>
      <c r="AC18" s="20">
        <v>1.48140709086547</v>
      </c>
      <c r="AD18" s="20">
        <v>737.74207193256098</v>
      </c>
      <c r="AE18" s="20">
        <v>40.300365521475698</v>
      </c>
      <c r="AF18" s="20">
        <v>34.814981438802299</v>
      </c>
      <c r="AG18" s="20">
        <v>13.7214820317184</v>
      </c>
      <c r="AH18" s="20">
        <v>618.47692532394001</v>
      </c>
      <c r="AI18" s="20">
        <v>0</v>
      </c>
      <c r="AJ18" s="20">
        <v>6787.5394835672896</v>
      </c>
      <c r="AK18" s="20">
        <v>1149.65053569007</v>
      </c>
      <c r="AL18" s="20">
        <v>119.06756223923399</v>
      </c>
      <c r="AM18" s="20">
        <v>1277.39044666633</v>
      </c>
      <c r="AN18" s="20">
        <v>3.2370332395674398E-2</v>
      </c>
      <c r="AO18" s="20">
        <v>89.927362144986901</v>
      </c>
      <c r="AP18" s="20">
        <v>11.857146568781401</v>
      </c>
      <c r="AQ18" s="20">
        <v>1614.8071555878801</v>
      </c>
      <c r="AR18" s="20">
        <v>6.7262484057827203</v>
      </c>
      <c r="AS18" s="20">
        <v>1.2895376136069201</v>
      </c>
      <c r="AT18" s="20">
        <v>54.167589190738298</v>
      </c>
      <c r="AU18" s="20">
        <v>8.45849729658228</v>
      </c>
      <c r="AV18" s="20">
        <v>0.730063415951543</v>
      </c>
      <c r="AW18" s="20">
        <v>5.0110391706212001</v>
      </c>
      <c r="AX18" s="20">
        <v>1153.3189605556699</v>
      </c>
      <c r="AY18" s="20">
        <v>481.25541750767502</v>
      </c>
      <c r="AZ18" s="20">
        <v>672.06354304800004</v>
      </c>
      <c r="BA18" s="20">
        <v>0.61508257742356798</v>
      </c>
      <c r="BB18" s="20">
        <v>0.19289265001074701</v>
      </c>
      <c r="BC18" s="20">
        <v>121.703688112127</v>
      </c>
      <c r="BD18" s="20">
        <v>0.54478792087611705</v>
      </c>
      <c r="BE18" s="20">
        <v>85.2947355831501</v>
      </c>
      <c r="BF18" s="20">
        <v>0.83997990487056096</v>
      </c>
      <c r="BG18" s="20">
        <v>0.97689950781813994</v>
      </c>
      <c r="BH18" s="20">
        <v>143.38883193615399</v>
      </c>
      <c r="BI18" s="20">
        <v>1952.38763942525</v>
      </c>
      <c r="BJ18" s="20">
        <v>34.160707022272199</v>
      </c>
      <c r="BK18" s="20">
        <v>4.5569120080248204</v>
      </c>
      <c r="BL18" s="20">
        <v>0.74077862288287399</v>
      </c>
      <c r="BM18" s="20">
        <v>65.007209810567701</v>
      </c>
      <c r="BN18" s="20">
        <v>797.39276526567505</v>
      </c>
      <c r="BO18" s="20">
        <v>0</v>
      </c>
      <c r="BP18" s="20">
        <v>19.367857003739999</v>
      </c>
      <c r="BQ18" s="20">
        <v>258.96570236577998</v>
      </c>
      <c r="BR18" s="20">
        <v>0</v>
      </c>
      <c r="BS18" s="20">
        <v>435.34482472262999</v>
      </c>
      <c r="BT18" s="20">
        <v>6249.3523479775304</v>
      </c>
      <c r="BU18" s="20">
        <v>172.60588050673201</v>
      </c>
      <c r="BW18" s="30">
        <f t="shared" si="0"/>
        <v>6.7891135084498433E-3</v>
      </c>
      <c r="BX18" s="18">
        <f t="shared" si="1"/>
        <v>-0.10553550578544457</v>
      </c>
      <c r="BY18" s="18">
        <f t="shared" si="2"/>
        <v>-0.20037852183283603</v>
      </c>
      <c r="BZ18" s="18">
        <f t="shared" si="3"/>
        <v>-9.9547944447068826E-2</v>
      </c>
      <c r="CA18" s="18">
        <f t="shared" si="4"/>
        <v>-0.24117717282689027</v>
      </c>
      <c r="CB18" s="18">
        <f t="shared" si="5"/>
        <v>-0.20531866335905272</v>
      </c>
      <c r="CC18" s="18">
        <f t="shared" si="6"/>
        <v>-4.8011844673881386E-2</v>
      </c>
      <c r="CD18" s="18">
        <f t="shared" si="7"/>
        <v>-0.38948579510821457</v>
      </c>
    </row>
    <row r="19" spans="1:82" x14ac:dyDescent="0.25">
      <c r="A19" s="22" t="s">
        <v>182</v>
      </c>
      <c r="B19" s="20">
        <v>22428.007937999999</v>
      </c>
      <c r="C19" s="20">
        <v>4146.1426177000003</v>
      </c>
      <c r="D19" s="20">
        <v>3212.0868630999998</v>
      </c>
      <c r="E19" s="20">
        <v>5305.1851796999999</v>
      </c>
      <c r="F19" s="20">
        <v>2649.2432718</v>
      </c>
      <c r="G19" s="20">
        <v>98.012804317000004</v>
      </c>
      <c r="H19" s="20">
        <v>12089.882302</v>
      </c>
      <c r="J19" s="20" t="s">
        <v>182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W19" s="30" t="e">
        <f t="shared" si="0"/>
        <v>#DIV/0!</v>
      </c>
      <c r="BX19" s="18">
        <f t="shared" si="1"/>
        <v>-1</v>
      </c>
      <c r="BY19" s="18">
        <f t="shared" si="2"/>
        <v>-1</v>
      </c>
      <c r="BZ19" s="18">
        <f t="shared" si="3"/>
        <v>-1</v>
      </c>
      <c r="CA19" s="18">
        <f t="shared" si="4"/>
        <v>-1</v>
      </c>
      <c r="CB19" s="18">
        <f t="shared" si="5"/>
        <v>-1</v>
      </c>
      <c r="CC19" s="18">
        <f t="shared" si="6"/>
        <v>-1</v>
      </c>
      <c r="CD19" s="18">
        <f t="shared" si="7"/>
        <v>-1</v>
      </c>
    </row>
    <row r="20" spans="1:82" x14ac:dyDescent="0.25">
      <c r="A20" s="22" t="s">
        <v>183</v>
      </c>
      <c r="B20" s="20">
        <v>6060.5697922999998</v>
      </c>
      <c r="C20" s="20">
        <v>13470.497530000001</v>
      </c>
      <c r="D20" s="20">
        <v>6851.4915650000003</v>
      </c>
      <c r="E20" s="20">
        <v>6398.3767476000003</v>
      </c>
      <c r="F20" s="20">
        <v>3041.9163392999999</v>
      </c>
      <c r="G20" s="20">
        <v>215.03211096999999</v>
      </c>
      <c r="H20" s="20">
        <v>41514.291538999998</v>
      </c>
      <c r="J20" s="20" t="s">
        <v>183</v>
      </c>
      <c r="K20" s="20">
        <v>4.1985255562737498</v>
      </c>
      <c r="L20" s="20">
        <v>2715.3085553667202</v>
      </c>
      <c r="M20" s="20">
        <v>158.519605283868</v>
      </c>
      <c r="N20" s="20">
        <v>158.495830675669</v>
      </c>
      <c r="O20" s="20">
        <v>160.87972145936601</v>
      </c>
      <c r="P20" s="20">
        <v>0.14340748881665899</v>
      </c>
      <c r="Q20" s="20">
        <v>626.12677200009205</v>
      </c>
      <c r="R20" s="20">
        <v>305.797848628883</v>
      </c>
      <c r="S20" s="20">
        <v>6062.5238274883204</v>
      </c>
      <c r="T20" s="20">
        <v>117.37150938964901</v>
      </c>
      <c r="U20" s="20">
        <v>209.53628880857499</v>
      </c>
      <c r="V20" s="20">
        <v>48.752192611609601</v>
      </c>
      <c r="W20" s="20">
        <v>3369.0877838586398</v>
      </c>
      <c r="X20" s="20">
        <v>0.17638929771366901</v>
      </c>
      <c r="Y20" s="20">
        <v>140.03980883032301</v>
      </c>
      <c r="Z20" s="20">
        <v>140.03980883032301</v>
      </c>
      <c r="AA20" s="20">
        <v>46.764100663921901</v>
      </c>
      <c r="AB20" s="20">
        <v>72.695230465403299</v>
      </c>
      <c r="AC20" s="20">
        <v>2.3107299259846599</v>
      </c>
      <c r="AD20" s="20">
        <v>5543.70654359739</v>
      </c>
      <c r="AE20" s="20">
        <v>208.57030406335599</v>
      </c>
      <c r="AF20" s="20">
        <v>714.12430197339802</v>
      </c>
      <c r="AG20" s="20">
        <v>27.109777163910401</v>
      </c>
      <c r="AH20" s="20">
        <v>13470.3985763653</v>
      </c>
      <c r="AI20" s="20">
        <v>0</v>
      </c>
      <c r="AJ20" s="20">
        <v>49289.888178486202</v>
      </c>
      <c r="AK20" s="20">
        <v>6166.7495080540302</v>
      </c>
      <c r="AL20" s="20">
        <v>638.42949919167495</v>
      </c>
      <c r="AM20" s="20">
        <v>6851.9431079096303</v>
      </c>
      <c r="AN20" s="20">
        <v>0.37489811724639399</v>
      </c>
      <c r="AO20" s="20">
        <v>356.07455685183203</v>
      </c>
      <c r="AP20" s="20">
        <v>71.453975142887003</v>
      </c>
      <c r="AQ20" s="20">
        <v>11869.2628265536</v>
      </c>
      <c r="AR20" s="20">
        <v>25.994786189145501</v>
      </c>
      <c r="AS20" s="20">
        <v>7.2649364297249104</v>
      </c>
      <c r="AT20" s="20">
        <v>264.26932804223998</v>
      </c>
      <c r="AU20" s="20">
        <v>48.026880069665999</v>
      </c>
      <c r="AV20" s="20">
        <v>19.5476938455772</v>
      </c>
      <c r="AW20" s="20">
        <v>20.991544465572002</v>
      </c>
      <c r="AX20" s="20">
        <v>6398.5285518910696</v>
      </c>
      <c r="AY20" s="20">
        <v>3042.03614769567</v>
      </c>
      <c r="AZ20" s="20">
        <v>3356.49240419539</v>
      </c>
      <c r="BA20" s="20">
        <v>1.7862097800338399</v>
      </c>
      <c r="BB20" s="20">
        <v>1.0677451266279701</v>
      </c>
      <c r="BC20" s="20">
        <v>1525.95449572027</v>
      </c>
      <c r="BD20" s="20">
        <v>2.5384666474864499</v>
      </c>
      <c r="BE20" s="20">
        <v>240.04535548978399</v>
      </c>
      <c r="BF20" s="20">
        <v>5.41076500713746</v>
      </c>
      <c r="BG20" s="20">
        <v>7.3835214118399204</v>
      </c>
      <c r="BH20" s="20">
        <v>509.03942556369401</v>
      </c>
      <c r="BI20" s="20">
        <v>9780.2242313794704</v>
      </c>
      <c r="BJ20" s="20">
        <v>199.217375408544</v>
      </c>
      <c r="BK20" s="20">
        <v>87.797574288595996</v>
      </c>
      <c r="BL20" s="20">
        <v>4.2460690668386203</v>
      </c>
      <c r="BM20" s="20">
        <v>215.04709218075601</v>
      </c>
      <c r="BN20" s="20">
        <v>8029.5709110902699</v>
      </c>
      <c r="BO20" s="20">
        <v>0</v>
      </c>
      <c r="BP20" s="20">
        <v>1370.0753186751199</v>
      </c>
      <c r="BQ20" s="20">
        <v>2523.5036988503398</v>
      </c>
      <c r="BR20" s="20">
        <v>0</v>
      </c>
      <c r="BS20" s="20">
        <v>3926.4664485120302</v>
      </c>
      <c r="BT20" s="20">
        <v>41513.877032137803</v>
      </c>
      <c r="BU20" s="20">
        <v>1820.14298539485</v>
      </c>
      <c r="BW20" s="30">
        <f t="shared" si="0"/>
        <v>6.8249400100738062E-3</v>
      </c>
      <c r="BX20" s="18">
        <f t="shared" si="1"/>
        <v>3.2241773550784747E-4</v>
      </c>
      <c r="BY20" s="18">
        <f t="shared" si="2"/>
        <v>-7.3459524772721863E-6</v>
      </c>
      <c r="BZ20" s="18">
        <f t="shared" si="3"/>
        <v>6.5904322488939197E-5</v>
      </c>
      <c r="CA20" s="18">
        <f t="shared" si="4"/>
        <v>2.3725438038054292E-5</v>
      </c>
      <c r="CB20" s="18">
        <f t="shared" si="5"/>
        <v>3.9385828637780351E-5</v>
      </c>
      <c r="CC20" s="18">
        <f t="shared" si="6"/>
        <v>6.9669644633259099E-5</v>
      </c>
      <c r="CD20" s="18">
        <f t="shared" si="7"/>
        <v>-9.9846786932466949E-6</v>
      </c>
    </row>
    <row r="21" spans="1:82" x14ac:dyDescent="0.25">
      <c r="A21" s="22" t="s">
        <v>184</v>
      </c>
      <c r="B21" s="20">
        <v>7373.2635538000004</v>
      </c>
      <c r="C21" s="20">
        <v>2893.2858268</v>
      </c>
      <c r="D21" s="20">
        <v>2177.0346032000002</v>
      </c>
      <c r="E21" s="20">
        <v>2668.0281211000001</v>
      </c>
      <c r="F21" s="20">
        <v>1474.9440459</v>
      </c>
      <c r="G21" s="20">
        <v>97.195814523999999</v>
      </c>
      <c r="H21" s="20">
        <v>11256.704975000001</v>
      </c>
      <c r="J21" s="20" t="s">
        <v>184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0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W21" s="30" t="e">
        <f t="shared" si="0"/>
        <v>#DIV/0!</v>
      </c>
      <c r="BX21" s="18">
        <f t="shared" si="1"/>
        <v>-1</v>
      </c>
      <c r="BY21" s="18">
        <f t="shared" si="2"/>
        <v>-1</v>
      </c>
      <c r="BZ21" s="18">
        <f t="shared" si="3"/>
        <v>-1</v>
      </c>
      <c r="CA21" s="18">
        <f t="shared" si="4"/>
        <v>-1</v>
      </c>
      <c r="CB21" s="18">
        <f t="shared" si="5"/>
        <v>-1</v>
      </c>
      <c r="CC21" s="18">
        <f t="shared" si="6"/>
        <v>-1</v>
      </c>
      <c r="CD21" s="18">
        <f t="shared" si="7"/>
        <v>-1</v>
      </c>
    </row>
    <row r="22" spans="1:82" x14ac:dyDescent="0.25">
      <c r="A22" s="22" t="s">
        <v>185</v>
      </c>
      <c r="B22" s="20">
        <v>215971.58863000001</v>
      </c>
      <c r="C22" s="20">
        <v>28114.099854</v>
      </c>
      <c r="D22" s="20">
        <v>8842.8146256</v>
      </c>
      <c r="E22" s="20">
        <v>26115.794710999999</v>
      </c>
      <c r="F22" s="20">
        <v>20566.190906</v>
      </c>
      <c r="G22" s="20">
        <v>681.43900851000001</v>
      </c>
      <c r="H22" s="20">
        <v>75167.422483000002</v>
      </c>
      <c r="J22" s="20" t="s">
        <v>185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W22" s="30" t="e">
        <f t="shared" si="0"/>
        <v>#DIV/0!</v>
      </c>
      <c r="BX22" s="18">
        <f t="shared" si="1"/>
        <v>-1</v>
      </c>
      <c r="BY22" s="18">
        <f t="shared" si="2"/>
        <v>-1</v>
      </c>
      <c r="BZ22" s="18">
        <f t="shared" si="3"/>
        <v>-1</v>
      </c>
      <c r="CA22" s="18">
        <f t="shared" si="4"/>
        <v>-1</v>
      </c>
      <c r="CB22" s="18">
        <f t="shared" si="5"/>
        <v>-1</v>
      </c>
      <c r="CC22" s="18">
        <f t="shared" si="6"/>
        <v>-1</v>
      </c>
      <c r="CD22" s="18">
        <f t="shared" si="7"/>
        <v>-1</v>
      </c>
    </row>
    <row r="23" spans="1:82" x14ac:dyDescent="0.25">
      <c r="A23" s="22" t="s">
        <v>186</v>
      </c>
      <c r="B23" s="20">
        <v>37208.750676000003</v>
      </c>
      <c r="C23" s="20">
        <v>6675.9279206000001</v>
      </c>
      <c r="D23" s="20">
        <v>14256.341218</v>
      </c>
      <c r="E23" s="20">
        <v>29321.760204999999</v>
      </c>
      <c r="F23" s="20">
        <v>9580.5561244</v>
      </c>
      <c r="G23" s="20">
        <v>427.09102116000003</v>
      </c>
      <c r="H23" s="20">
        <v>58031.169388000002</v>
      </c>
      <c r="J23" s="20" t="s">
        <v>186</v>
      </c>
      <c r="K23" s="20">
        <v>4.9297554397610197</v>
      </c>
      <c r="L23" s="20">
        <v>3849.0028622423902</v>
      </c>
      <c r="M23" s="20">
        <v>1017.60940396441</v>
      </c>
      <c r="N23" s="20">
        <v>1017.58388607394</v>
      </c>
      <c r="O23" s="20">
        <v>1163.91236493066</v>
      </c>
      <c r="P23" s="20">
        <v>0.15400875712427101</v>
      </c>
      <c r="Q23" s="20">
        <v>1033.6781694209401</v>
      </c>
      <c r="R23" s="20">
        <v>2150.4565982607701</v>
      </c>
      <c r="S23" s="20">
        <v>37232.828022465001</v>
      </c>
      <c r="T23" s="20">
        <v>653.09485637984403</v>
      </c>
      <c r="U23" s="20">
        <v>417.92979079175899</v>
      </c>
      <c r="V23" s="20">
        <v>372.039743534862</v>
      </c>
      <c r="W23" s="20">
        <v>3990.7167322934902</v>
      </c>
      <c r="X23" s="20">
        <v>0.18981044688050899</v>
      </c>
      <c r="Y23" s="20">
        <v>732.33998795144998</v>
      </c>
      <c r="Z23" s="20">
        <v>732.33998795144998</v>
      </c>
      <c r="AA23" s="20">
        <v>95.659462490892096</v>
      </c>
      <c r="AB23" s="20">
        <v>217.75123735601801</v>
      </c>
      <c r="AC23" s="20">
        <v>20.3624342460263</v>
      </c>
      <c r="AD23" s="20">
        <v>8355.5312180420406</v>
      </c>
      <c r="AE23" s="20">
        <v>339.80727814369902</v>
      </c>
      <c r="AF23" s="20">
        <v>920.94184280618197</v>
      </c>
      <c r="AG23" s="20">
        <v>134.68188376713499</v>
      </c>
      <c r="AH23" s="20">
        <v>6675.8854227087104</v>
      </c>
      <c r="AI23" s="20">
        <v>0</v>
      </c>
      <c r="AJ23" s="20">
        <v>68914.929119859793</v>
      </c>
      <c r="AK23" s="20">
        <v>12833.1164340018</v>
      </c>
      <c r="AL23" s="20">
        <v>1330.2483777994501</v>
      </c>
      <c r="AM23" s="20">
        <v>14259.0242742922</v>
      </c>
      <c r="AN23" s="20">
        <v>0.59785427329573304</v>
      </c>
      <c r="AO23" s="20">
        <v>731.01012647855703</v>
      </c>
      <c r="AP23" s="20">
        <v>352.37106175697301</v>
      </c>
      <c r="AQ23" s="20">
        <v>15960.2867342965</v>
      </c>
      <c r="AR23" s="20">
        <v>163.63312744589001</v>
      </c>
      <c r="AS23" s="20">
        <v>16.845421798199901</v>
      </c>
      <c r="AT23" s="20">
        <v>772.91052627633803</v>
      </c>
      <c r="AU23" s="20">
        <v>238.49700421633901</v>
      </c>
      <c r="AV23" s="20">
        <v>24.576109655693099</v>
      </c>
      <c r="AW23" s="20">
        <v>112.627952961082</v>
      </c>
      <c r="AX23" s="20">
        <v>29331.307307353702</v>
      </c>
      <c r="AY23" s="20">
        <v>9582.9516220194291</v>
      </c>
      <c r="AZ23" s="20">
        <v>19748.3556853343</v>
      </c>
      <c r="BA23" s="20">
        <v>6.0286041830497599</v>
      </c>
      <c r="BB23" s="20">
        <v>5.5085400625010301</v>
      </c>
      <c r="BC23" s="20">
        <v>3570.2134468713598</v>
      </c>
      <c r="BD23" s="20">
        <v>9.2461873774367902</v>
      </c>
      <c r="BE23" s="20">
        <v>1175.8813730055001</v>
      </c>
      <c r="BF23" s="20">
        <v>11.0335359788797</v>
      </c>
      <c r="BG23" s="20">
        <v>16.5732856727128</v>
      </c>
      <c r="BH23" s="20">
        <v>1985.55423612603</v>
      </c>
      <c r="BI23" s="20">
        <v>10670.818037094599</v>
      </c>
      <c r="BJ23" s="20">
        <v>982.31665333972705</v>
      </c>
      <c r="BK23" s="20">
        <v>117.562706944008</v>
      </c>
      <c r="BL23" s="20">
        <v>21.571848347690899</v>
      </c>
      <c r="BM23" s="20">
        <v>427.20136342994999</v>
      </c>
      <c r="BN23" s="20">
        <v>10330.478099093099</v>
      </c>
      <c r="BO23" s="20">
        <v>0</v>
      </c>
      <c r="BP23" s="20">
        <v>1826.6812004963299</v>
      </c>
      <c r="BQ23" s="20">
        <v>3496.7840342033701</v>
      </c>
      <c r="BR23" s="20">
        <v>0</v>
      </c>
      <c r="BS23" s="20">
        <v>5426.1238691127901</v>
      </c>
      <c r="BT23" s="20">
        <v>58035.182505222103</v>
      </c>
      <c r="BU23" s="20">
        <v>2545.4774306815798</v>
      </c>
      <c r="BW23" s="30">
        <f t="shared" si="0"/>
        <v>6.7086962369057694E-3</v>
      </c>
      <c r="BX23" s="18">
        <f t="shared" si="1"/>
        <v>6.4708827970748036E-4</v>
      </c>
      <c r="BY23" s="18">
        <f t="shared" si="2"/>
        <v>-6.3658403438684294E-6</v>
      </c>
      <c r="BZ23" s="18">
        <f t="shared" si="3"/>
        <v>1.8820090310498979E-4</v>
      </c>
      <c r="CA23" s="18">
        <f t="shared" si="4"/>
        <v>3.255978593016033E-4</v>
      </c>
      <c r="CB23" s="18">
        <f t="shared" si="5"/>
        <v>2.5003742875929363E-4</v>
      </c>
      <c r="CC23" s="18">
        <f t="shared" si="6"/>
        <v>2.5835773753864563E-4</v>
      </c>
      <c r="CD23" s="18">
        <f t="shared" si="7"/>
        <v>6.9154512384006855E-5</v>
      </c>
    </row>
    <row r="24" spans="1:82" x14ac:dyDescent="0.25">
      <c r="A24" s="22" t="s">
        <v>187</v>
      </c>
      <c r="B24" s="20">
        <v>40720.887973999997</v>
      </c>
      <c r="C24" s="20">
        <v>559.31321127000001</v>
      </c>
      <c r="D24" s="20">
        <v>5170.3430484</v>
      </c>
      <c r="E24" s="20">
        <v>8665.8785528999997</v>
      </c>
      <c r="F24" s="20">
        <v>1988.5139478000001</v>
      </c>
      <c r="G24" s="20">
        <v>480.82736559</v>
      </c>
      <c r="H24" s="20">
        <v>78719.510544000004</v>
      </c>
      <c r="J24" s="20" t="s">
        <v>187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 s="20">
        <v>0</v>
      </c>
      <c r="BK24" s="20">
        <v>0</v>
      </c>
      <c r="BL24" s="20">
        <v>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W24" s="30" t="e">
        <f t="shared" si="0"/>
        <v>#DIV/0!</v>
      </c>
      <c r="BX24" s="18">
        <f t="shared" si="1"/>
        <v>-1</v>
      </c>
      <c r="BY24" s="18">
        <f t="shared" si="2"/>
        <v>-1</v>
      </c>
      <c r="BZ24" s="18">
        <f t="shared" si="3"/>
        <v>-1</v>
      </c>
      <c r="CA24" s="18">
        <f t="shared" si="4"/>
        <v>-1</v>
      </c>
      <c r="CB24" s="18">
        <f t="shared" si="5"/>
        <v>-1</v>
      </c>
      <c r="CC24" s="18">
        <f t="shared" si="6"/>
        <v>-1</v>
      </c>
      <c r="CD24" s="18">
        <f t="shared" si="7"/>
        <v>-1</v>
      </c>
    </row>
    <row r="25" spans="1:82" x14ac:dyDescent="0.25">
      <c r="A25" s="22" t="s">
        <v>188</v>
      </c>
      <c r="B25" s="20">
        <v>16636.938481000001</v>
      </c>
      <c r="C25" s="20">
        <v>34009.094567</v>
      </c>
      <c r="D25" s="20">
        <v>6568.9996322999996</v>
      </c>
      <c r="E25" s="20">
        <v>14299.9218</v>
      </c>
      <c r="F25" s="20">
        <v>6528.0890116</v>
      </c>
      <c r="G25" s="20">
        <v>410.23721303999997</v>
      </c>
      <c r="H25" s="20">
        <v>69453.098612000002</v>
      </c>
      <c r="J25" s="20" t="s">
        <v>188</v>
      </c>
      <c r="K25" s="20">
        <v>1.2299193558845001</v>
      </c>
      <c r="L25" s="20">
        <v>6073.4175095721803</v>
      </c>
      <c r="M25" s="20">
        <v>329.49492069096499</v>
      </c>
      <c r="N25" s="20">
        <v>329.47647942965801</v>
      </c>
      <c r="O25" s="20">
        <v>376.24736686353901</v>
      </c>
      <c r="P25" s="20">
        <v>0.11094269153929399</v>
      </c>
      <c r="Q25" s="20">
        <v>276.75193932936997</v>
      </c>
      <c r="R25" s="20">
        <v>677.82998988073405</v>
      </c>
      <c r="S25" s="20">
        <v>12263.061126451599</v>
      </c>
      <c r="T25" s="20">
        <v>205.39747028183601</v>
      </c>
      <c r="U25" s="20">
        <v>126.11395204254001</v>
      </c>
      <c r="V25" s="20">
        <v>118.874804680024</v>
      </c>
      <c r="W25" s="20">
        <v>3221.4678311632001</v>
      </c>
      <c r="X25" s="20">
        <v>0.13417568683778</v>
      </c>
      <c r="Y25" s="20">
        <v>229.64346973711801</v>
      </c>
      <c r="Z25" s="20">
        <v>229.64346973711801</v>
      </c>
      <c r="AA25" s="20">
        <v>33.637867613110799</v>
      </c>
      <c r="AB25" s="20">
        <v>168.26176950150301</v>
      </c>
      <c r="AC25" s="20">
        <v>6.5675331998160997</v>
      </c>
      <c r="AD25" s="20">
        <v>6834.5656199901596</v>
      </c>
      <c r="AE25" s="20">
        <v>142.66839242556199</v>
      </c>
      <c r="AF25" s="20">
        <v>1660.43618557322</v>
      </c>
      <c r="AG25" s="20">
        <v>52.645241904982001</v>
      </c>
      <c r="AH25" s="20">
        <v>33028.072535480504</v>
      </c>
      <c r="AI25" s="20">
        <v>0</v>
      </c>
      <c r="AJ25" s="20">
        <v>58777.213219464596</v>
      </c>
      <c r="AK25" s="20">
        <v>4296.7167602638901</v>
      </c>
      <c r="AL25" s="20">
        <v>443.77582801523403</v>
      </c>
      <c r="AM25" s="20">
        <v>4774.1304558922302</v>
      </c>
      <c r="AN25" s="20">
        <v>0.84236466742509997</v>
      </c>
      <c r="AO25" s="20">
        <v>246.07364944465499</v>
      </c>
      <c r="AP25" s="20">
        <v>116.909362147742</v>
      </c>
      <c r="AQ25" s="20">
        <v>12888.6523265298</v>
      </c>
      <c r="AR25" s="20">
        <v>44.144944713591997</v>
      </c>
      <c r="AS25" s="20">
        <v>5.5045038046263999</v>
      </c>
      <c r="AT25" s="20">
        <v>352.27598053318701</v>
      </c>
      <c r="AU25" s="20">
        <v>77.502012974200397</v>
      </c>
      <c r="AV25" s="20">
        <v>16.1454241687197</v>
      </c>
      <c r="AW25" s="20">
        <v>36.53786215601</v>
      </c>
      <c r="AX25" s="20">
        <v>9667.6908420581203</v>
      </c>
      <c r="AY25" s="20">
        <v>3752.6330068866801</v>
      </c>
      <c r="AZ25" s="20">
        <v>5915.0578351714303</v>
      </c>
      <c r="BA25" s="20">
        <v>1.61267424836169</v>
      </c>
      <c r="BB25" s="20">
        <v>1.7719876452983601</v>
      </c>
      <c r="BC25" s="20">
        <v>1588.47669461025</v>
      </c>
      <c r="BD25" s="20">
        <v>3.0807920324961202</v>
      </c>
      <c r="BE25" s="20">
        <v>398.04357865264501</v>
      </c>
      <c r="BF25" s="20">
        <v>4.0981685918528097</v>
      </c>
      <c r="BG25" s="20">
        <v>8.5338724383670304</v>
      </c>
      <c r="BH25" s="20">
        <v>696.93233298610505</v>
      </c>
      <c r="BI25" s="20">
        <v>3169.31893799195</v>
      </c>
      <c r="BJ25" s="20">
        <v>323.08185728379499</v>
      </c>
      <c r="BK25" s="20">
        <v>71.006032504946702</v>
      </c>
      <c r="BL25" s="20">
        <v>6.9749253944895404</v>
      </c>
      <c r="BM25" s="20">
        <v>200.51419015261399</v>
      </c>
      <c r="BN25" s="20">
        <v>12443.9034296831</v>
      </c>
      <c r="BO25" s="20">
        <v>0</v>
      </c>
      <c r="BP25" s="20">
        <v>4185.6306042066099</v>
      </c>
      <c r="BQ25" s="20">
        <v>3927.5746574754398</v>
      </c>
      <c r="BR25" s="20">
        <v>0</v>
      </c>
      <c r="BS25" s="20">
        <v>4372.8796225393799</v>
      </c>
      <c r="BT25" s="20">
        <v>43775.8644326129</v>
      </c>
      <c r="BU25" s="20">
        <v>3083.0791825307601</v>
      </c>
      <c r="BW25" s="30">
        <f t="shared" si="0"/>
        <v>7.0458626809401393E-3</v>
      </c>
      <c r="BX25" s="18">
        <f t="shared" si="1"/>
        <v>-0.26290157648557344</v>
      </c>
      <c r="BY25" s="18">
        <f t="shared" si="2"/>
        <v>-2.8845873258602137E-2</v>
      </c>
      <c r="BZ25" s="18">
        <f t="shared" si="3"/>
        <v>-0.27323325877236088</v>
      </c>
      <c r="CA25" s="18">
        <f t="shared" si="4"/>
        <v>-0.32393400626441743</v>
      </c>
      <c r="CB25" s="18">
        <f t="shared" si="5"/>
        <v>-0.42515596827517377</v>
      </c>
      <c r="CC25" s="18">
        <f t="shared" si="6"/>
        <v>-0.51122379009272634</v>
      </c>
      <c r="CD25" s="18">
        <f t="shared" si="7"/>
        <v>-0.36970609940433424</v>
      </c>
    </row>
    <row r="26" spans="1:82" x14ac:dyDescent="0.25">
      <c r="A26" s="22" t="s">
        <v>189</v>
      </c>
      <c r="B26" s="20">
        <v>42122.992915000003</v>
      </c>
      <c r="C26" s="20">
        <v>32541.666894999998</v>
      </c>
      <c r="D26" s="20">
        <v>7964.8818219000004</v>
      </c>
      <c r="E26" s="20">
        <v>29918.917665000001</v>
      </c>
      <c r="F26" s="20">
        <v>17173.085773999999</v>
      </c>
      <c r="G26" s="20">
        <v>1153.3693591000001</v>
      </c>
      <c r="H26" s="20">
        <v>68014.633642000001</v>
      </c>
      <c r="J26" s="20" t="s">
        <v>189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W26" s="30" t="e">
        <f t="shared" si="0"/>
        <v>#DIV/0!</v>
      </c>
      <c r="BX26" s="18">
        <f t="shared" si="1"/>
        <v>-1</v>
      </c>
      <c r="BY26" s="18">
        <f t="shared" si="2"/>
        <v>-1</v>
      </c>
      <c r="BZ26" s="18">
        <f t="shared" si="3"/>
        <v>-1</v>
      </c>
      <c r="CA26" s="18">
        <f t="shared" si="4"/>
        <v>-1</v>
      </c>
      <c r="CB26" s="18">
        <f t="shared" si="5"/>
        <v>-1</v>
      </c>
      <c r="CC26" s="18">
        <f t="shared" si="6"/>
        <v>-1</v>
      </c>
      <c r="CD26" s="18">
        <f t="shared" si="7"/>
        <v>-1</v>
      </c>
    </row>
    <row r="27" spans="1:82" x14ac:dyDescent="0.25">
      <c r="A27" s="22" t="s">
        <v>190</v>
      </c>
      <c r="B27" s="20">
        <v>126735.9791</v>
      </c>
      <c r="C27" s="20">
        <v>9993.4633988999994</v>
      </c>
      <c r="D27" s="20">
        <v>4812.6758749999999</v>
      </c>
      <c r="E27" s="20">
        <v>17810.686291999999</v>
      </c>
      <c r="F27" s="20">
        <v>12310.634665</v>
      </c>
      <c r="G27" s="20">
        <v>365.65285347999998</v>
      </c>
      <c r="H27" s="20">
        <v>52631.878787000001</v>
      </c>
      <c r="J27" s="20" t="s">
        <v>190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0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0</v>
      </c>
      <c r="BU27" s="20">
        <v>0</v>
      </c>
      <c r="BW27" s="30" t="e">
        <f t="shared" si="0"/>
        <v>#DIV/0!</v>
      </c>
      <c r="BX27" s="18">
        <f t="shared" si="1"/>
        <v>-1</v>
      </c>
      <c r="BY27" s="18">
        <f t="shared" si="2"/>
        <v>-1</v>
      </c>
      <c r="BZ27" s="18">
        <f t="shared" si="3"/>
        <v>-1</v>
      </c>
      <c r="CA27" s="18">
        <f t="shared" si="4"/>
        <v>-1</v>
      </c>
      <c r="CB27" s="18">
        <f t="shared" si="5"/>
        <v>-1</v>
      </c>
      <c r="CC27" s="18">
        <f t="shared" si="6"/>
        <v>-1</v>
      </c>
      <c r="CD27" s="18">
        <f t="shared" si="7"/>
        <v>-1</v>
      </c>
    </row>
    <row r="28" spans="1:82" x14ac:dyDescent="0.25">
      <c r="A28" s="22" t="s">
        <v>191</v>
      </c>
      <c r="B28" s="20">
        <v>51154.200143000002</v>
      </c>
      <c r="C28" s="20">
        <v>12642.769571000001</v>
      </c>
      <c r="D28" s="20">
        <v>9718.5819300000003</v>
      </c>
      <c r="E28" s="20">
        <v>11651.012562</v>
      </c>
      <c r="F28" s="20">
        <v>6164.8332874999996</v>
      </c>
      <c r="G28" s="20">
        <v>276.43816156999998</v>
      </c>
      <c r="H28" s="20">
        <v>42153.740372</v>
      </c>
      <c r="J28" s="20" t="s">
        <v>191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W28" s="30" t="e">
        <f t="shared" si="0"/>
        <v>#DIV/0!</v>
      </c>
      <c r="BX28" s="18">
        <f t="shared" si="1"/>
        <v>-1</v>
      </c>
      <c r="BY28" s="18">
        <f t="shared" si="2"/>
        <v>-1</v>
      </c>
      <c r="BZ28" s="18">
        <f t="shared" si="3"/>
        <v>-1</v>
      </c>
      <c r="CA28" s="18">
        <f t="shared" si="4"/>
        <v>-1</v>
      </c>
      <c r="CB28" s="18">
        <f t="shared" si="5"/>
        <v>-1</v>
      </c>
      <c r="CC28" s="18">
        <f t="shared" si="6"/>
        <v>-1</v>
      </c>
      <c r="CD28" s="18">
        <f t="shared" si="7"/>
        <v>-1</v>
      </c>
    </row>
    <row r="29" spans="1:82" x14ac:dyDescent="0.25">
      <c r="A29" s="22" t="s">
        <v>192</v>
      </c>
      <c r="B29" s="20">
        <v>30896.686346999999</v>
      </c>
      <c r="C29" s="20">
        <v>64165.546899000001</v>
      </c>
      <c r="D29" s="20">
        <v>15826.07395</v>
      </c>
      <c r="E29" s="20">
        <v>29348.407450999999</v>
      </c>
      <c r="F29" s="20">
        <v>13178.363808</v>
      </c>
      <c r="G29" s="20">
        <v>1016.9095033</v>
      </c>
      <c r="H29" s="20">
        <v>97728.289315999995</v>
      </c>
      <c r="J29" s="20" t="s">
        <v>192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W29" s="30" t="e">
        <f t="shared" si="0"/>
        <v>#DIV/0!</v>
      </c>
      <c r="BX29" s="18">
        <f t="shared" si="1"/>
        <v>-1</v>
      </c>
      <c r="BY29" s="18">
        <f t="shared" si="2"/>
        <v>-1</v>
      </c>
      <c r="BZ29" s="18">
        <f t="shared" si="3"/>
        <v>-1</v>
      </c>
      <c r="CA29" s="18">
        <f t="shared" si="4"/>
        <v>-1</v>
      </c>
      <c r="CB29" s="18">
        <f t="shared" si="5"/>
        <v>-1</v>
      </c>
      <c r="CC29" s="18">
        <f t="shared" si="6"/>
        <v>-1</v>
      </c>
      <c r="CD29" s="18">
        <f t="shared" si="7"/>
        <v>-1</v>
      </c>
    </row>
    <row r="30" spans="1:82" x14ac:dyDescent="0.25">
      <c r="A30" s="22" t="s">
        <v>193</v>
      </c>
      <c r="B30" s="20">
        <v>95060.749932999999</v>
      </c>
      <c r="C30" s="20">
        <v>21586.197962999999</v>
      </c>
      <c r="D30" s="20">
        <v>14531.605247</v>
      </c>
      <c r="E30" s="20">
        <v>23650.020825</v>
      </c>
      <c r="F30" s="20">
        <v>12809.974096</v>
      </c>
      <c r="G30" s="20">
        <v>432.37138103000001</v>
      </c>
      <c r="H30" s="20">
        <v>174117.82723</v>
      </c>
      <c r="J30" s="20" t="s">
        <v>193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W30" s="30" t="e">
        <f t="shared" si="0"/>
        <v>#DIV/0!</v>
      </c>
      <c r="BX30" s="18">
        <f t="shared" si="1"/>
        <v>-1</v>
      </c>
      <c r="BY30" s="18">
        <f t="shared" si="2"/>
        <v>-1</v>
      </c>
      <c r="BZ30" s="18">
        <f t="shared" si="3"/>
        <v>-1</v>
      </c>
      <c r="CA30" s="18">
        <f t="shared" si="4"/>
        <v>-1</v>
      </c>
      <c r="CB30" s="18">
        <f t="shared" si="5"/>
        <v>-1</v>
      </c>
      <c r="CC30" s="18">
        <f t="shared" si="6"/>
        <v>-1</v>
      </c>
      <c r="CD30" s="18">
        <f t="shared" si="7"/>
        <v>-1</v>
      </c>
    </row>
    <row r="31" spans="1:82" x14ac:dyDescent="0.25">
      <c r="A31" s="22" t="s">
        <v>194</v>
      </c>
      <c r="B31" s="20">
        <v>100297.46736</v>
      </c>
      <c r="C31" s="20">
        <v>15148.136697</v>
      </c>
      <c r="D31" s="20">
        <v>11400.406473999999</v>
      </c>
      <c r="E31" s="20">
        <v>21504.850651000001</v>
      </c>
      <c r="F31" s="20">
        <v>12953.437196000001</v>
      </c>
      <c r="G31" s="20">
        <v>561.44883295</v>
      </c>
      <c r="H31" s="20">
        <v>62886.427889999999</v>
      </c>
      <c r="J31" s="20" t="s">
        <v>194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</v>
      </c>
      <c r="BU31" s="20">
        <v>0</v>
      </c>
      <c r="BW31" s="30" t="e">
        <f t="shared" si="0"/>
        <v>#DIV/0!</v>
      </c>
      <c r="BX31" s="18">
        <f t="shared" si="1"/>
        <v>-1</v>
      </c>
      <c r="BY31" s="18">
        <f t="shared" si="2"/>
        <v>-1</v>
      </c>
      <c r="BZ31" s="18">
        <f t="shared" si="3"/>
        <v>-1</v>
      </c>
      <c r="CA31" s="18">
        <f t="shared" si="4"/>
        <v>-1</v>
      </c>
      <c r="CB31" s="18">
        <f t="shared" si="5"/>
        <v>-1</v>
      </c>
      <c r="CC31" s="18">
        <f t="shared" si="6"/>
        <v>-1</v>
      </c>
      <c r="CD31" s="18">
        <f t="shared" si="7"/>
        <v>-1</v>
      </c>
    </row>
    <row r="32" spans="1:82" x14ac:dyDescent="0.25">
      <c r="A32" s="22" t="s">
        <v>195</v>
      </c>
      <c r="B32" s="20">
        <v>17930.361664</v>
      </c>
      <c r="C32" s="20">
        <v>7179.5005908000003</v>
      </c>
      <c r="D32" s="20">
        <v>3594.0807058999999</v>
      </c>
      <c r="E32" s="20">
        <v>3852.1908185000002</v>
      </c>
      <c r="F32" s="20">
        <v>2142.7469477999998</v>
      </c>
      <c r="G32" s="20">
        <v>51.09276002</v>
      </c>
      <c r="H32" s="20">
        <v>26733.419569999998</v>
      </c>
      <c r="J32" s="20" t="s">
        <v>195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W32" s="30" t="e">
        <f t="shared" si="0"/>
        <v>#DIV/0!</v>
      </c>
      <c r="BX32" s="18">
        <f t="shared" si="1"/>
        <v>-1</v>
      </c>
      <c r="BY32" s="18">
        <f t="shared" si="2"/>
        <v>-1</v>
      </c>
      <c r="BZ32" s="18">
        <f t="shared" si="3"/>
        <v>-1</v>
      </c>
      <c r="CA32" s="18">
        <f t="shared" si="4"/>
        <v>-1</v>
      </c>
      <c r="CB32" s="18">
        <f t="shared" si="5"/>
        <v>-1</v>
      </c>
      <c r="CC32" s="18">
        <f t="shared" si="6"/>
        <v>-1</v>
      </c>
      <c r="CD32" s="18">
        <f t="shared" si="7"/>
        <v>-1</v>
      </c>
    </row>
    <row r="33" spans="1:82" x14ac:dyDescent="0.25">
      <c r="A33" s="22" t="s">
        <v>196</v>
      </c>
      <c r="B33" s="20">
        <v>13528.173731000001</v>
      </c>
      <c r="C33" s="20">
        <v>5137.2177117000001</v>
      </c>
      <c r="D33" s="20">
        <v>4015.2930335000001</v>
      </c>
      <c r="E33" s="20">
        <v>4664.5600014000001</v>
      </c>
      <c r="F33" s="20">
        <v>2066.2598450999999</v>
      </c>
      <c r="G33" s="20">
        <v>103.90028789</v>
      </c>
      <c r="H33" s="20">
        <v>16026.757825999999</v>
      </c>
      <c r="J33" s="20" t="s">
        <v>196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W33" s="30" t="e">
        <f t="shared" si="0"/>
        <v>#DIV/0!</v>
      </c>
      <c r="BX33" s="18">
        <f t="shared" si="1"/>
        <v>-1</v>
      </c>
      <c r="BY33" s="18">
        <f t="shared" si="2"/>
        <v>-1</v>
      </c>
      <c r="BZ33" s="18">
        <f t="shared" si="3"/>
        <v>-1</v>
      </c>
      <c r="CA33" s="18">
        <f t="shared" si="4"/>
        <v>-1</v>
      </c>
      <c r="CB33" s="18">
        <f t="shared" si="5"/>
        <v>-1</v>
      </c>
      <c r="CC33" s="18">
        <f t="shared" si="6"/>
        <v>-1</v>
      </c>
      <c r="CD33" s="18">
        <f t="shared" si="7"/>
        <v>-1</v>
      </c>
    </row>
    <row r="34" spans="1:82" x14ac:dyDescent="0.25">
      <c r="A34" s="22" t="s">
        <v>197</v>
      </c>
      <c r="B34" s="20">
        <v>10030.859920000001</v>
      </c>
      <c r="C34" s="20">
        <v>13441.477004</v>
      </c>
      <c r="D34" s="20">
        <v>6827.9338588000001</v>
      </c>
      <c r="E34" s="20">
        <v>8221.9983338999991</v>
      </c>
      <c r="F34" s="20">
        <v>2127.8913148000001</v>
      </c>
      <c r="G34" s="20">
        <v>157.26868862000001</v>
      </c>
      <c r="H34" s="20">
        <v>62576.023573999999</v>
      </c>
      <c r="J34" s="20" t="s">
        <v>197</v>
      </c>
      <c r="K34" s="20">
        <v>6.9944898235217998</v>
      </c>
      <c r="L34" s="20">
        <v>3931.13635746311</v>
      </c>
      <c r="M34" s="20">
        <v>207.59425203149999</v>
      </c>
      <c r="N34" s="20">
        <v>207.59000013219901</v>
      </c>
      <c r="O34" s="20">
        <v>177.70725167028201</v>
      </c>
      <c r="P34" s="20">
        <v>2.5724050784548001E-2</v>
      </c>
      <c r="Q34" s="20">
        <v>1263.88164610134</v>
      </c>
      <c r="R34" s="20">
        <v>317.72554791957401</v>
      </c>
      <c r="S34" s="20">
        <v>7442.7264011746101</v>
      </c>
      <c r="T34" s="20">
        <v>184.97680327369699</v>
      </c>
      <c r="U34" s="20">
        <v>203.53971930307901</v>
      </c>
      <c r="V34" s="20">
        <v>50.837917660532298</v>
      </c>
      <c r="W34" s="20">
        <v>5424.3212353258396</v>
      </c>
      <c r="X34" s="20">
        <v>3.85834415542455E-2</v>
      </c>
      <c r="Y34" s="20">
        <v>223.32228021124499</v>
      </c>
      <c r="Z34" s="20">
        <v>223.32228021124499</v>
      </c>
      <c r="AA34" s="20">
        <v>39.568463955173499</v>
      </c>
      <c r="AB34" s="20">
        <v>104.82944642409301</v>
      </c>
      <c r="AC34" s="20">
        <v>1.4366162213465301</v>
      </c>
      <c r="AD34" s="20">
        <v>8573.1962904497504</v>
      </c>
      <c r="AE34" s="20">
        <v>361.94583690743599</v>
      </c>
      <c r="AF34" s="20">
        <v>1009.16994664605</v>
      </c>
      <c r="AG34" s="20">
        <v>20.115628410326401</v>
      </c>
      <c r="AH34" s="20">
        <v>12511.927466900899</v>
      </c>
      <c r="AI34" s="20">
        <v>0</v>
      </c>
      <c r="AJ34" s="20">
        <v>74062.5003365702</v>
      </c>
      <c r="AK34" s="20">
        <v>6016.71792137174</v>
      </c>
      <c r="AL34" s="20">
        <v>628.95686392344305</v>
      </c>
      <c r="AM34" s="20">
        <v>6685.2432492503603</v>
      </c>
      <c r="AN34" s="20">
        <v>0.52789572194988899</v>
      </c>
      <c r="AO34" s="20">
        <v>701.17344199663296</v>
      </c>
      <c r="AP34" s="20">
        <v>61.0617736319494</v>
      </c>
      <c r="AQ34" s="20">
        <v>19806.947119989101</v>
      </c>
      <c r="AR34" s="20">
        <v>57.727248381939702</v>
      </c>
      <c r="AS34" s="20">
        <v>5.9773266856087703</v>
      </c>
      <c r="AT34" s="20">
        <v>151.07845937675299</v>
      </c>
      <c r="AU34" s="20">
        <v>46.882974146177403</v>
      </c>
      <c r="AV34" s="20">
        <v>2.3805115694130699</v>
      </c>
      <c r="AW34" s="20">
        <v>20.774001046324599</v>
      </c>
      <c r="AX34" s="20">
        <v>7624.5482388952596</v>
      </c>
      <c r="AY34" s="20">
        <v>1824.32357035312</v>
      </c>
      <c r="AZ34" s="20">
        <v>5800.2246685421296</v>
      </c>
      <c r="BA34" s="20">
        <v>2.6148665440610199</v>
      </c>
      <c r="BB34" s="20">
        <v>1.1132952304744901</v>
      </c>
      <c r="BC34" s="20">
        <v>582.95535677540897</v>
      </c>
      <c r="BD34" s="20">
        <v>2.58443320073413</v>
      </c>
      <c r="BE34" s="20">
        <v>209.78012148183601</v>
      </c>
      <c r="BF34" s="20">
        <v>5.9534707137143998</v>
      </c>
      <c r="BG34" s="20">
        <v>6.0200373060698702</v>
      </c>
      <c r="BH34" s="20">
        <v>465.20957550411401</v>
      </c>
      <c r="BI34" s="20">
        <v>8933.6905791535792</v>
      </c>
      <c r="BJ34" s="20">
        <v>179.098936509532</v>
      </c>
      <c r="BK34" s="20">
        <v>18.920461668149201</v>
      </c>
      <c r="BL34" s="20">
        <v>4.1907205808627799</v>
      </c>
      <c r="BM34" s="20">
        <v>149.80040707539399</v>
      </c>
      <c r="BN34" s="20">
        <v>12471.084453556099</v>
      </c>
      <c r="BO34" s="20">
        <v>0</v>
      </c>
      <c r="BP34" s="20">
        <v>1761.07472377866</v>
      </c>
      <c r="BQ34" s="20">
        <v>4341.15030014493</v>
      </c>
      <c r="BR34" s="20">
        <v>0</v>
      </c>
      <c r="BS34" s="20">
        <v>7676.7248041269704</v>
      </c>
      <c r="BT34" s="20">
        <v>61464.0472202608</v>
      </c>
      <c r="BU34" s="20">
        <v>3022.27373165784</v>
      </c>
      <c r="BW34" s="30">
        <f t="shared" si="0"/>
        <v>5.9187769958274064E-3</v>
      </c>
      <c r="BX34" s="18">
        <f t="shared" si="1"/>
        <v>-0.25801711313553966</v>
      </c>
      <c r="BY34" s="18">
        <f t="shared" si="2"/>
        <v>-6.9155312085307286E-2</v>
      </c>
      <c r="BZ34" s="18">
        <f t="shared" si="3"/>
        <v>-2.0898065578906673E-2</v>
      </c>
      <c r="CA34" s="18">
        <f t="shared" si="4"/>
        <v>-7.2664828031088494E-2</v>
      </c>
      <c r="CB34" s="18">
        <f t="shared" si="5"/>
        <v>-0.14266130151267262</v>
      </c>
      <c r="CC34" s="18">
        <f t="shared" si="6"/>
        <v>-4.7487402674611393E-2</v>
      </c>
      <c r="CD34" s="18">
        <f t="shared" si="7"/>
        <v>-1.7770006629203895E-2</v>
      </c>
    </row>
    <row r="35" spans="1:82" x14ac:dyDescent="0.25">
      <c r="A35" s="22" t="s">
        <v>198</v>
      </c>
      <c r="B35" s="20">
        <v>182970.67603</v>
      </c>
      <c r="C35" s="20">
        <v>11569.76979</v>
      </c>
      <c r="D35" s="20">
        <v>10306.781884</v>
      </c>
      <c r="E35" s="20">
        <v>23262.780282</v>
      </c>
      <c r="F35" s="20">
        <v>17830.609185000001</v>
      </c>
      <c r="G35" s="20">
        <v>641.89264228000002</v>
      </c>
      <c r="H35" s="20">
        <v>62399.786444999998</v>
      </c>
      <c r="J35" s="20" t="s">
        <v>198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 s="20">
        <v>0</v>
      </c>
      <c r="BK35" s="20">
        <v>0</v>
      </c>
      <c r="BL35" s="20">
        <v>0</v>
      </c>
      <c r="BM35" s="20">
        <v>0</v>
      </c>
      <c r="BN35" s="20">
        <v>0</v>
      </c>
      <c r="BO35" s="20">
        <v>0</v>
      </c>
      <c r="BP35" s="20">
        <v>0</v>
      </c>
      <c r="BQ35" s="20">
        <v>0</v>
      </c>
      <c r="BR35" s="20">
        <v>0</v>
      </c>
      <c r="BS35" s="20">
        <v>0</v>
      </c>
      <c r="BT35" s="20">
        <v>0</v>
      </c>
      <c r="BU35" s="20">
        <v>0</v>
      </c>
      <c r="BW35" s="30" t="e">
        <f t="shared" si="0"/>
        <v>#DIV/0!</v>
      </c>
      <c r="BX35" s="18">
        <f t="shared" si="1"/>
        <v>-1</v>
      </c>
      <c r="BY35" s="18">
        <f t="shared" si="2"/>
        <v>-1</v>
      </c>
      <c r="BZ35" s="18">
        <f t="shared" si="3"/>
        <v>-1</v>
      </c>
      <c r="CA35" s="18">
        <f t="shared" si="4"/>
        <v>-1</v>
      </c>
      <c r="CB35" s="18">
        <f t="shared" si="5"/>
        <v>-1</v>
      </c>
      <c r="CC35" s="18">
        <f t="shared" si="6"/>
        <v>-1</v>
      </c>
      <c r="CD35" s="18">
        <f t="shared" si="7"/>
        <v>-1</v>
      </c>
    </row>
    <row r="36" spans="1:82" x14ac:dyDescent="0.25">
      <c r="A36" s="22" t="s">
        <v>199</v>
      </c>
      <c r="B36" s="20">
        <v>129225.5025</v>
      </c>
      <c r="C36" s="20">
        <v>34171.594597000003</v>
      </c>
      <c r="D36" s="20">
        <v>9986.5886365000006</v>
      </c>
      <c r="E36" s="20">
        <v>34647.869200000001</v>
      </c>
      <c r="F36" s="20">
        <v>26140.916213</v>
      </c>
      <c r="G36" s="20">
        <v>1584.4830813000001</v>
      </c>
      <c r="H36" s="20">
        <v>79075.281369000004</v>
      </c>
      <c r="J36" s="20" t="s">
        <v>199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</v>
      </c>
      <c r="BU36" s="20">
        <v>0</v>
      </c>
      <c r="BW36" s="30" t="e">
        <f t="shared" si="0"/>
        <v>#DIV/0!</v>
      </c>
      <c r="BX36" s="18">
        <f t="shared" si="1"/>
        <v>-1</v>
      </c>
      <c r="BY36" s="18">
        <f t="shared" si="2"/>
        <v>-1</v>
      </c>
      <c r="BZ36" s="18">
        <f t="shared" si="3"/>
        <v>-1</v>
      </c>
      <c r="CA36" s="18">
        <f t="shared" si="4"/>
        <v>-1</v>
      </c>
      <c r="CB36" s="18">
        <f t="shared" si="5"/>
        <v>-1</v>
      </c>
      <c r="CC36" s="18">
        <f t="shared" si="6"/>
        <v>-1</v>
      </c>
      <c r="CD36" s="18">
        <f t="shared" si="7"/>
        <v>-1</v>
      </c>
    </row>
    <row r="37" spans="1:82" x14ac:dyDescent="0.25">
      <c r="A37" s="22" t="s">
        <v>200</v>
      </c>
      <c r="B37" s="20">
        <v>19440.823791999999</v>
      </c>
      <c r="C37" s="20">
        <v>33577.744502000001</v>
      </c>
      <c r="D37" s="20">
        <v>3188.5201427000002</v>
      </c>
      <c r="E37" s="20">
        <v>7819.5424464999996</v>
      </c>
      <c r="F37" s="20">
        <v>5144.0396858000004</v>
      </c>
      <c r="G37" s="20">
        <v>351.83928245999999</v>
      </c>
      <c r="H37" s="20">
        <v>27098.711440999999</v>
      </c>
      <c r="J37" s="20" t="s">
        <v>200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0</v>
      </c>
      <c r="BU37" s="20">
        <v>0</v>
      </c>
      <c r="BW37" s="30" t="e">
        <f t="shared" si="0"/>
        <v>#DIV/0!</v>
      </c>
      <c r="BX37" s="18">
        <f t="shared" si="1"/>
        <v>-1</v>
      </c>
      <c r="BY37" s="18">
        <f t="shared" si="2"/>
        <v>-1</v>
      </c>
      <c r="BZ37" s="18">
        <f t="shared" si="3"/>
        <v>-1</v>
      </c>
      <c r="CA37" s="18">
        <f t="shared" si="4"/>
        <v>-1</v>
      </c>
      <c r="CB37" s="18">
        <f t="shared" si="5"/>
        <v>-1</v>
      </c>
      <c r="CC37" s="18">
        <f t="shared" si="6"/>
        <v>-1</v>
      </c>
      <c r="CD37" s="18">
        <f t="shared" si="7"/>
        <v>-1</v>
      </c>
    </row>
    <row r="38" spans="1:82" x14ac:dyDescent="0.25">
      <c r="A38" s="22" t="s">
        <v>201</v>
      </c>
      <c r="B38" s="20">
        <v>23427.588492999999</v>
      </c>
      <c r="C38" s="20">
        <v>964.77398860999995</v>
      </c>
      <c r="D38" s="20">
        <v>3293.3938189999999</v>
      </c>
      <c r="E38" s="20">
        <v>3628.9788130000002</v>
      </c>
      <c r="F38" s="20">
        <v>2036.2527528999999</v>
      </c>
      <c r="G38" s="20">
        <v>199.60948005</v>
      </c>
      <c r="H38" s="20">
        <v>22547.962335</v>
      </c>
      <c r="J38" s="20" t="s">
        <v>201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 s="20">
        <v>0</v>
      </c>
      <c r="BK38" s="20">
        <v>0</v>
      </c>
      <c r="BL38" s="20">
        <v>0</v>
      </c>
      <c r="BM38" s="20">
        <v>0</v>
      </c>
      <c r="BN38" s="20">
        <v>0</v>
      </c>
      <c r="BO38" s="20">
        <v>0</v>
      </c>
      <c r="BP38" s="20">
        <v>0</v>
      </c>
      <c r="BQ38" s="20">
        <v>0</v>
      </c>
      <c r="BR38" s="20">
        <v>0</v>
      </c>
      <c r="BS38" s="20">
        <v>0</v>
      </c>
      <c r="BT38" s="20">
        <v>0</v>
      </c>
      <c r="BU38" s="20">
        <v>0</v>
      </c>
      <c r="BW38" s="30" t="e">
        <f t="shared" si="0"/>
        <v>#DIV/0!</v>
      </c>
      <c r="BX38" s="18">
        <f t="shared" si="1"/>
        <v>-1</v>
      </c>
      <c r="BY38" s="18">
        <f t="shared" si="2"/>
        <v>-1</v>
      </c>
      <c r="BZ38" s="18">
        <f t="shared" si="3"/>
        <v>-1</v>
      </c>
      <c r="CA38" s="18">
        <f t="shared" si="4"/>
        <v>-1</v>
      </c>
      <c r="CB38" s="18">
        <f t="shared" si="5"/>
        <v>-1</v>
      </c>
      <c r="CC38" s="18">
        <f t="shared" si="6"/>
        <v>-1</v>
      </c>
      <c r="CD38" s="18">
        <f t="shared" si="7"/>
        <v>-1</v>
      </c>
    </row>
    <row r="39" spans="1:82" x14ac:dyDescent="0.25">
      <c r="A39" s="22" t="s">
        <v>202</v>
      </c>
      <c r="B39" s="20">
        <v>57573.284734000001</v>
      </c>
      <c r="C39" s="20">
        <v>16484.743425000001</v>
      </c>
      <c r="D39" s="20">
        <v>8871.8849713</v>
      </c>
      <c r="E39" s="20">
        <v>18497.413714999999</v>
      </c>
      <c r="F39" s="20">
        <v>11604.733018000001</v>
      </c>
      <c r="G39" s="20">
        <v>715.38807670000006</v>
      </c>
      <c r="H39" s="20">
        <v>37466.474228999999</v>
      </c>
      <c r="J39" s="20" t="s">
        <v>202</v>
      </c>
      <c r="K39" s="20">
        <v>3.9878907526028502E-6</v>
      </c>
      <c r="L39" s="20">
        <v>7.0508598068310405E-2</v>
      </c>
      <c r="M39" s="20">
        <v>0.14829953292303</v>
      </c>
      <c r="N39" s="20">
        <v>0.14829953292303</v>
      </c>
      <c r="O39" s="20">
        <v>0.181007817209279</v>
      </c>
      <c r="P39" s="20">
        <v>1.1746397221074E-8</v>
      </c>
      <c r="Q39" s="20">
        <v>3.5573314949872398E-2</v>
      </c>
      <c r="R39" s="20">
        <v>0.35297529033328401</v>
      </c>
      <c r="S39" s="20">
        <v>5.4410747796756</v>
      </c>
      <c r="T39" s="20">
        <v>9.6357006025893296E-2</v>
      </c>
      <c r="U39" s="20">
        <v>3.6712827559979497E-2</v>
      </c>
      <c r="V39" s="20">
        <v>6.0291929111592299E-2</v>
      </c>
      <c r="W39" s="20">
        <v>4.6370246447637598E-3</v>
      </c>
      <c r="X39" s="20">
        <v>1.4092091607555201E-8</v>
      </c>
      <c r="Y39" s="20">
        <v>0.101088880421523</v>
      </c>
      <c r="Z39" s="20">
        <v>0.101088880421523</v>
      </c>
      <c r="AA39" s="20">
        <v>1.2108549193383901E-3</v>
      </c>
      <c r="AB39" s="20">
        <v>2.3362757683934299E-2</v>
      </c>
      <c r="AC39" s="20">
        <v>3.49666711029392E-3</v>
      </c>
      <c r="AD39" s="20">
        <v>0.29977643509789098</v>
      </c>
      <c r="AE39" s="20">
        <v>1.9725897502714401E-2</v>
      </c>
      <c r="AF39" s="20">
        <v>9.0473488646748495E-4</v>
      </c>
      <c r="AG39" s="20">
        <v>1.9377997562343902E-2</v>
      </c>
      <c r="AH39" s="20">
        <v>0.76572005709970803</v>
      </c>
      <c r="AI39" s="20">
        <v>0</v>
      </c>
      <c r="AJ39" s="20">
        <v>1.36953472555211</v>
      </c>
      <c r="AK39" s="20">
        <v>0.28920886588733202</v>
      </c>
      <c r="AL39" s="20">
        <v>3.0923478893500299E-2</v>
      </c>
      <c r="AM39" s="20">
        <v>0.321343199700171</v>
      </c>
      <c r="AN39" s="20">
        <v>2.2147312808412799E-5</v>
      </c>
      <c r="AO39" s="20">
        <v>4.6106259561170003E-2</v>
      </c>
      <c r="AP39" s="20">
        <v>6.5317603355434604E-3</v>
      </c>
      <c r="AQ39" s="20">
        <v>0.14186124036773101</v>
      </c>
      <c r="AR39" s="20">
        <v>1.87838665762771E-3</v>
      </c>
      <c r="AS39" s="20">
        <v>1.48896002469176E-3</v>
      </c>
      <c r="AT39" s="20">
        <v>3.7976258425789701E-2</v>
      </c>
      <c r="AU39" s="20">
        <v>4.2405330775971799E-3</v>
      </c>
      <c r="AV39" s="20">
        <v>6.5417990817749394E-5</v>
      </c>
      <c r="AW39" s="20">
        <v>5.7778531391061297E-3</v>
      </c>
      <c r="AX39" s="20">
        <v>0.82139307309975396</v>
      </c>
      <c r="AY39" s="20">
        <v>0.53453009586798705</v>
      </c>
      <c r="AZ39" s="20">
        <v>0.28686297723176601</v>
      </c>
      <c r="BA39" s="20">
        <v>1.08457922033543E-4</v>
      </c>
      <c r="BB39" s="20">
        <v>9.4685207537602303E-5</v>
      </c>
      <c r="BC39" s="20">
        <v>4.7954769975253102E-2</v>
      </c>
      <c r="BD39" s="20">
        <v>5.3713156632880898E-4</v>
      </c>
      <c r="BE39" s="20">
        <v>0.16516551530283199</v>
      </c>
      <c r="BF39" s="20">
        <v>8.2408064507239495E-4</v>
      </c>
      <c r="BG39" s="20">
        <v>1.1044584070503799E-3</v>
      </c>
      <c r="BH39" s="20">
        <v>0.24040108467401899</v>
      </c>
      <c r="BI39" s="20">
        <v>1.9259173528662799E-2</v>
      </c>
      <c r="BJ39" s="20">
        <v>1.7887985361310001E-2</v>
      </c>
      <c r="BK39" s="20">
        <v>2.1160026896388301E-3</v>
      </c>
      <c r="BL39" s="20">
        <v>3.7675446573741698E-4</v>
      </c>
      <c r="BM39" s="20">
        <v>1.6806725860767101E-2</v>
      </c>
      <c r="BN39" s="20">
        <v>2.9274444518857801E-2</v>
      </c>
      <c r="BO39" s="20">
        <v>0</v>
      </c>
      <c r="BP39" s="20">
        <v>1.60526611771579E-3</v>
      </c>
      <c r="BQ39" s="20">
        <v>2.4054600918004598E-2</v>
      </c>
      <c r="BR39" s="20">
        <v>0</v>
      </c>
      <c r="BS39" s="20">
        <v>4.1828890623191398E-3</v>
      </c>
      <c r="BT39" s="20">
        <v>1.2584208402916599</v>
      </c>
      <c r="BU39" s="20">
        <v>1.01474868250687E-2</v>
      </c>
      <c r="BW39" s="30">
        <f t="shared" si="0"/>
        <v>3.7681050057016214E-3</v>
      </c>
      <c r="BX39" s="18">
        <f t="shared" si="1"/>
        <v>-0.99990549306323551</v>
      </c>
      <c r="BY39" s="18">
        <f t="shared" si="2"/>
        <v>-0.99995354977403283</v>
      </c>
      <c r="BZ39" s="18">
        <f t="shared" si="3"/>
        <v>-0.99996377960256011</v>
      </c>
      <c r="CA39" s="18">
        <f t="shared" si="4"/>
        <v>-0.99995559416652757</v>
      </c>
      <c r="CB39" s="18">
        <f t="shared" si="5"/>
        <v>-0.99995393861323312</v>
      </c>
      <c r="CC39" s="18">
        <f t="shared" si="6"/>
        <v>-0.99997650684096062</v>
      </c>
      <c r="CD39" s="18">
        <f t="shared" si="7"/>
        <v>-0.99996641208263692</v>
      </c>
    </row>
    <row r="40" spans="1:82" x14ac:dyDescent="0.25">
      <c r="A40" s="22" t="s">
        <v>203</v>
      </c>
      <c r="B40" s="20">
        <v>25025.570457999998</v>
      </c>
      <c r="C40" s="20">
        <v>20795.678455000001</v>
      </c>
      <c r="D40" s="20">
        <v>9284.7508309999994</v>
      </c>
      <c r="E40" s="20">
        <v>18758.190911999998</v>
      </c>
      <c r="F40" s="20">
        <v>6334.5704237999998</v>
      </c>
      <c r="G40" s="20">
        <v>279.06516599000003</v>
      </c>
      <c r="H40" s="20">
        <v>37858.531510000001</v>
      </c>
      <c r="J40" s="20" t="s">
        <v>203</v>
      </c>
      <c r="K40" s="20">
        <v>2.6511834449013998</v>
      </c>
      <c r="L40" s="20">
        <v>920.17354362746596</v>
      </c>
      <c r="M40" s="20">
        <v>472.94936964107802</v>
      </c>
      <c r="N40" s="20">
        <v>472.93884826694898</v>
      </c>
      <c r="O40" s="20">
        <v>536.61723653284605</v>
      </c>
      <c r="P40" s="20">
        <v>6.6093096412057795E-2</v>
      </c>
      <c r="Q40" s="20">
        <v>625.408944848381</v>
      </c>
      <c r="R40" s="20">
        <v>988.46918348327995</v>
      </c>
      <c r="S40" s="20">
        <v>17324.529654260099</v>
      </c>
      <c r="T40" s="20">
        <v>359.83664662848503</v>
      </c>
      <c r="U40" s="20">
        <v>251.717598234755</v>
      </c>
      <c r="V40" s="20">
        <v>176.07163460632199</v>
      </c>
      <c r="W40" s="20">
        <v>1698.1650446358301</v>
      </c>
      <c r="X40" s="20">
        <v>8.2015208611867799E-2</v>
      </c>
      <c r="Y40" s="20">
        <v>348.24556669174098</v>
      </c>
      <c r="Z40" s="20">
        <v>348.24556669174098</v>
      </c>
      <c r="AA40" s="20">
        <v>47.915384182498599</v>
      </c>
      <c r="AB40" s="20">
        <v>100.148784797158</v>
      </c>
      <c r="AC40" s="20">
        <v>9.2677008755510695</v>
      </c>
      <c r="AD40" s="20">
        <v>3502.6834177771598</v>
      </c>
      <c r="AE40" s="20">
        <v>171.535627407551</v>
      </c>
      <c r="AF40" s="20">
        <v>182.95781311052099</v>
      </c>
      <c r="AG40" s="20">
        <v>64.899398196618193</v>
      </c>
      <c r="AH40" s="20">
        <v>18837.2219439254</v>
      </c>
      <c r="AI40" s="20">
        <v>0</v>
      </c>
      <c r="AJ40" s="20">
        <v>32053.0109933475</v>
      </c>
      <c r="AK40" s="20">
        <v>6271.81770024857</v>
      </c>
      <c r="AL40" s="20">
        <v>648.95050556391504</v>
      </c>
      <c r="AM40" s="20">
        <v>6968.6835899949801</v>
      </c>
      <c r="AN40" s="20">
        <v>0.16140568408588099</v>
      </c>
      <c r="AO40" s="20">
        <v>426.88689899105401</v>
      </c>
      <c r="AP40" s="20">
        <v>257.42737925560903</v>
      </c>
      <c r="AQ40" s="20">
        <v>7625.0916733576796</v>
      </c>
      <c r="AR40" s="20">
        <v>83.655615546994198</v>
      </c>
      <c r="AS40" s="20">
        <v>9.7913322960586804</v>
      </c>
      <c r="AT40" s="20">
        <v>443.45992206661202</v>
      </c>
      <c r="AU40" s="20">
        <v>168.59590589570999</v>
      </c>
      <c r="AV40" s="20">
        <v>10.475766860122199</v>
      </c>
      <c r="AW40" s="20">
        <v>72.579965453573394</v>
      </c>
      <c r="AX40" s="20">
        <v>16838.362076344602</v>
      </c>
      <c r="AY40" s="20">
        <v>5417.2239934838999</v>
      </c>
      <c r="AZ40" s="20">
        <v>11421.1380828607</v>
      </c>
      <c r="BA40" s="20">
        <v>3.3092308503778098</v>
      </c>
      <c r="BB40" s="20">
        <v>3.8224582733400601</v>
      </c>
      <c r="BC40" s="20">
        <v>2030.41740152229</v>
      </c>
      <c r="BD40" s="20">
        <v>5.9544042218511102</v>
      </c>
      <c r="BE40" s="20">
        <v>561.35432629507704</v>
      </c>
      <c r="BF40" s="20">
        <v>6.4973126826391496</v>
      </c>
      <c r="BG40" s="20">
        <v>10.4460466575174</v>
      </c>
      <c r="BH40" s="20">
        <v>976.40044059370405</v>
      </c>
      <c r="BI40" s="20">
        <v>8055.8016510047901</v>
      </c>
      <c r="BJ40" s="20">
        <v>708.17651725943404</v>
      </c>
      <c r="BK40" s="20">
        <v>49.7127086867618</v>
      </c>
      <c r="BL40" s="20">
        <v>15.1472590662323</v>
      </c>
      <c r="BM40" s="20">
        <v>204.301877760324</v>
      </c>
      <c r="BN40" s="20">
        <v>3719.7409047631199</v>
      </c>
      <c r="BO40" s="20">
        <v>0</v>
      </c>
      <c r="BP40" s="20">
        <v>167.59967373880701</v>
      </c>
      <c r="BQ40" s="20">
        <v>1327.59093919774</v>
      </c>
      <c r="BR40" s="20">
        <v>0</v>
      </c>
      <c r="BS40" s="20">
        <v>2513.7053650185999</v>
      </c>
      <c r="BT40" s="20">
        <v>28733.403668711398</v>
      </c>
      <c r="BU40" s="20">
        <v>927.93243874706502</v>
      </c>
      <c r="BW40" s="30">
        <f t="shared" si="0"/>
        <v>6.8758157209621732E-3</v>
      </c>
      <c r="BX40" s="18">
        <f t="shared" si="1"/>
        <v>-0.30772688345564103</v>
      </c>
      <c r="BY40" s="18">
        <f t="shared" si="2"/>
        <v>-9.4176129685430862E-2</v>
      </c>
      <c r="BZ40" s="18">
        <f t="shared" si="3"/>
        <v>-0.24944850789879203</v>
      </c>
      <c r="CA40" s="18">
        <f t="shared" si="4"/>
        <v>-0.10234616145351431</v>
      </c>
      <c r="CB40" s="18">
        <f t="shared" si="5"/>
        <v>-0.14481588631006168</v>
      </c>
      <c r="CC40" s="18">
        <f t="shared" si="6"/>
        <v>-0.26790620020398775</v>
      </c>
      <c r="CD40" s="18">
        <f t="shared" si="7"/>
        <v>-0.24103227138850536</v>
      </c>
    </row>
    <row r="41" spans="1:82" x14ac:dyDescent="0.25">
      <c r="A41" s="22" t="s">
        <v>204</v>
      </c>
      <c r="B41" s="20">
        <v>16542.649531999999</v>
      </c>
      <c r="C41" s="20">
        <v>20471.578237000002</v>
      </c>
      <c r="D41" s="20">
        <v>9625.2490419999995</v>
      </c>
      <c r="E41" s="20">
        <v>13429.658382</v>
      </c>
      <c r="F41" s="20">
        <v>4665.5910720000002</v>
      </c>
      <c r="G41" s="20">
        <v>221.59463321999999</v>
      </c>
      <c r="H41" s="20">
        <v>40357.275811</v>
      </c>
      <c r="J41" s="20" t="s">
        <v>204</v>
      </c>
      <c r="K41" s="20">
        <v>3.8997006871032398</v>
      </c>
      <c r="L41" s="20">
        <v>1829.0152154495599</v>
      </c>
      <c r="M41" s="20">
        <v>455.65485030348702</v>
      </c>
      <c r="N41" s="20">
        <v>455.64566461151298</v>
      </c>
      <c r="O41" s="20">
        <v>503.77179220018502</v>
      </c>
      <c r="P41" s="20">
        <v>6.0240798714773301E-2</v>
      </c>
      <c r="Q41" s="20">
        <v>814.65603286960595</v>
      </c>
      <c r="R41" s="20">
        <v>903.43985982544405</v>
      </c>
      <c r="S41" s="20">
        <v>16553.469074687</v>
      </c>
      <c r="T41" s="20">
        <v>302.03847318027198</v>
      </c>
      <c r="U41" s="20">
        <v>299.17918705338798</v>
      </c>
      <c r="V41" s="20">
        <v>158.24505630183501</v>
      </c>
      <c r="W41" s="20">
        <v>2996.9416499250101</v>
      </c>
      <c r="X41" s="20">
        <v>7.6358118912602496E-2</v>
      </c>
      <c r="Y41" s="20">
        <v>335.88592093517099</v>
      </c>
      <c r="Z41" s="20">
        <v>335.88592093517099</v>
      </c>
      <c r="AA41" s="20">
        <v>64.288689933365205</v>
      </c>
      <c r="AB41" s="20">
        <v>97.301443870412299</v>
      </c>
      <c r="AC41" s="20">
        <v>8.2228341146252806</v>
      </c>
      <c r="AD41" s="20">
        <v>5048.43255554387</v>
      </c>
      <c r="AE41" s="20">
        <v>223.89648599092999</v>
      </c>
      <c r="AF41" s="20">
        <v>423.18788052830502</v>
      </c>
      <c r="AG41" s="20">
        <v>58.9883200045713</v>
      </c>
      <c r="AH41" s="20">
        <v>20471.428533187802</v>
      </c>
      <c r="AI41" s="20">
        <v>0</v>
      </c>
      <c r="AJ41" s="20">
        <v>45888.441533424797</v>
      </c>
      <c r="AK41" s="20">
        <v>8663.9525160953908</v>
      </c>
      <c r="AL41" s="20">
        <v>898.37473184300802</v>
      </c>
      <c r="AM41" s="20">
        <v>9626.6159378717603</v>
      </c>
      <c r="AN41" s="20">
        <v>0.27789773733592299</v>
      </c>
      <c r="AO41" s="20">
        <v>482.99649004620801</v>
      </c>
      <c r="AP41" s="20">
        <v>208.09854322877899</v>
      </c>
      <c r="AQ41" s="20">
        <v>10897.519741963</v>
      </c>
      <c r="AR41" s="20">
        <v>63.273514985366802</v>
      </c>
      <c r="AS41" s="20">
        <v>11.1303947890452</v>
      </c>
      <c r="AT41" s="20">
        <v>425.610336877262</v>
      </c>
      <c r="AU41" s="20">
        <v>136.02504157035199</v>
      </c>
      <c r="AV41" s="20">
        <v>9.0659430334496296</v>
      </c>
      <c r="AW41" s="20">
        <v>59.7624663723496</v>
      </c>
      <c r="AX41" s="20">
        <v>13430.1496210511</v>
      </c>
      <c r="AY41" s="20">
        <v>4666.1591597891202</v>
      </c>
      <c r="AZ41" s="20">
        <v>8763.9904612620303</v>
      </c>
      <c r="BA41" s="20">
        <v>3.0049731427437498</v>
      </c>
      <c r="BB41" s="20">
        <v>3.05336503238038</v>
      </c>
      <c r="BC41" s="20">
        <v>1661.70991115373</v>
      </c>
      <c r="BD41" s="20">
        <v>5.4268378012202598</v>
      </c>
      <c r="BE41" s="20">
        <v>516.58144095195598</v>
      </c>
      <c r="BF41" s="20">
        <v>7.4849187753324804</v>
      </c>
      <c r="BG41" s="20">
        <v>9.8246725706443492</v>
      </c>
      <c r="BH41" s="20">
        <v>915.50981183551198</v>
      </c>
      <c r="BI41" s="20">
        <v>11099.8515448914</v>
      </c>
      <c r="BJ41" s="20">
        <v>572.63256482745999</v>
      </c>
      <c r="BK41" s="20">
        <v>45.789520462750097</v>
      </c>
      <c r="BL41" s="20">
        <v>12.174902378787101</v>
      </c>
      <c r="BM41" s="20">
        <v>221.646967429135</v>
      </c>
      <c r="BN41" s="20">
        <v>6183.8687881673004</v>
      </c>
      <c r="BO41" s="20">
        <v>0</v>
      </c>
      <c r="BP41" s="20">
        <v>641.55351441474295</v>
      </c>
      <c r="BQ41" s="20">
        <v>2001.93975710733</v>
      </c>
      <c r="BR41" s="20">
        <v>0</v>
      </c>
      <c r="BS41" s="20">
        <v>3367.5197430273602</v>
      </c>
      <c r="BT41" s="20">
        <v>40357.4581963987</v>
      </c>
      <c r="BU41" s="20">
        <v>1391.04775092058</v>
      </c>
      <c r="BW41" s="30">
        <f t="shared" si="0"/>
        <v>6.6782232041115441E-3</v>
      </c>
      <c r="BX41" s="18">
        <f t="shared" si="1"/>
        <v>6.5403928591193272E-4</v>
      </c>
      <c r="BY41" s="18">
        <f t="shared" si="2"/>
        <v>-7.3127636016435605E-6</v>
      </c>
      <c r="BZ41" s="18">
        <f t="shared" si="3"/>
        <v>1.4201148103247066E-4</v>
      </c>
      <c r="CA41" s="18">
        <f t="shared" si="4"/>
        <v>3.657867066509498E-5</v>
      </c>
      <c r="CB41" s="18">
        <f t="shared" si="5"/>
        <v>1.2176116173775115E-4</v>
      </c>
      <c r="CC41" s="18">
        <f t="shared" si="6"/>
        <v>2.3617092334115344E-4</v>
      </c>
      <c r="CD41" s="18">
        <f t="shared" si="7"/>
        <v>4.5192693271681372E-6</v>
      </c>
    </row>
    <row r="42" spans="1:82" x14ac:dyDescent="0.25">
      <c r="A42" s="22" t="s">
        <v>205</v>
      </c>
      <c r="B42" s="20">
        <v>64513.911323</v>
      </c>
      <c r="C42" s="20">
        <v>5850.9076831000002</v>
      </c>
      <c r="D42" s="20">
        <v>3888.8071573000002</v>
      </c>
      <c r="E42" s="20">
        <v>8769.0914315000009</v>
      </c>
      <c r="F42" s="20">
        <v>6031.8410610000001</v>
      </c>
      <c r="G42" s="20">
        <v>201.42202244999999</v>
      </c>
      <c r="H42" s="20">
        <v>32279.051384999999</v>
      </c>
      <c r="J42" s="20" t="s">
        <v>205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W42" s="30" t="e">
        <f t="shared" si="0"/>
        <v>#DIV/0!</v>
      </c>
      <c r="BX42" s="18">
        <f t="shared" si="1"/>
        <v>-1</v>
      </c>
      <c r="BY42" s="18">
        <f t="shared" si="2"/>
        <v>-1</v>
      </c>
      <c r="BZ42" s="18">
        <f t="shared" si="3"/>
        <v>-1</v>
      </c>
      <c r="CA42" s="18">
        <f t="shared" si="4"/>
        <v>-1</v>
      </c>
      <c r="CB42" s="18">
        <f t="shared" si="5"/>
        <v>-1</v>
      </c>
      <c r="CC42" s="18">
        <f t="shared" si="6"/>
        <v>-1</v>
      </c>
      <c r="CD42" s="18">
        <f t="shared" si="7"/>
        <v>-1</v>
      </c>
    </row>
    <row r="43" spans="1:82" x14ac:dyDescent="0.25">
      <c r="A43" s="22" t="s">
        <v>206</v>
      </c>
      <c r="B43" s="20">
        <v>25971.457156</v>
      </c>
      <c r="C43" s="20">
        <v>3874.3027726</v>
      </c>
      <c r="D43" s="20">
        <v>12030.767755999999</v>
      </c>
      <c r="E43" s="20">
        <v>24263.705473999999</v>
      </c>
      <c r="F43" s="20">
        <v>7446.3841066000005</v>
      </c>
      <c r="G43" s="20">
        <v>279.45557210999999</v>
      </c>
      <c r="H43" s="20">
        <v>51535.084587999998</v>
      </c>
      <c r="J43" s="20" t="s">
        <v>206</v>
      </c>
      <c r="K43" s="20">
        <v>2.55901655661705</v>
      </c>
      <c r="L43" s="20">
        <v>1921.0108435280999</v>
      </c>
      <c r="M43" s="20">
        <v>202.95043347735401</v>
      </c>
      <c r="N43" s="20">
        <v>202.94928780916899</v>
      </c>
      <c r="O43" s="20">
        <v>210.215675044031</v>
      </c>
      <c r="P43" s="20">
        <v>7.7501917634226801E-3</v>
      </c>
      <c r="Q43" s="20">
        <v>545.75714611806995</v>
      </c>
      <c r="R43" s="20">
        <v>345.53667639149899</v>
      </c>
      <c r="S43" s="20">
        <v>7498.6371162662499</v>
      </c>
      <c r="T43" s="20">
        <v>159.57020961819799</v>
      </c>
      <c r="U43" s="20">
        <v>160.63173110106899</v>
      </c>
      <c r="V43" s="20">
        <v>65.396358679644095</v>
      </c>
      <c r="W43" s="20">
        <v>2215.3639464232301</v>
      </c>
      <c r="X43" s="20">
        <v>1.20609823843537E-2</v>
      </c>
      <c r="Y43" s="20">
        <v>149.98128222503399</v>
      </c>
      <c r="Z43" s="20">
        <v>149.98128222503399</v>
      </c>
      <c r="AA43" s="20">
        <v>42.242430690101799</v>
      </c>
      <c r="AB43" s="20">
        <v>71.2527156677249</v>
      </c>
      <c r="AC43" s="20">
        <v>2.9319637845550401</v>
      </c>
      <c r="AD43" s="20">
        <v>3853.94964711172</v>
      </c>
      <c r="AE43" s="20">
        <v>147.12346587770099</v>
      </c>
      <c r="AF43" s="20">
        <v>502.83442664326998</v>
      </c>
      <c r="AG43" s="20">
        <v>22.403877967006999</v>
      </c>
      <c r="AH43" s="20">
        <v>1573.0712896487501</v>
      </c>
      <c r="AI43" s="20">
        <v>0</v>
      </c>
      <c r="AJ43" s="20">
        <v>34493.141974569597</v>
      </c>
      <c r="AK43" s="20">
        <v>5252.7566382601099</v>
      </c>
      <c r="AL43" s="20">
        <v>541.39377713255794</v>
      </c>
      <c r="AM43" s="20">
        <v>5836.3928460827701</v>
      </c>
      <c r="AN43" s="20">
        <v>0.275391351038895</v>
      </c>
      <c r="AO43" s="20">
        <v>310.90979605267898</v>
      </c>
      <c r="AP43" s="20">
        <v>247.47163667168201</v>
      </c>
      <c r="AQ43" s="20">
        <v>8383.2399158583794</v>
      </c>
      <c r="AR43" s="20">
        <v>74.022189582058701</v>
      </c>
      <c r="AS43" s="20">
        <v>6.3673287113433199</v>
      </c>
      <c r="AT43" s="20">
        <v>356.45486102614097</v>
      </c>
      <c r="AU43" s="20">
        <v>160.944917010312</v>
      </c>
      <c r="AV43" s="20">
        <v>1.8112801832040799</v>
      </c>
      <c r="AW43" s="20">
        <v>61.336794024372097</v>
      </c>
      <c r="AX43" s="20">
        <v>13931.8313431269</v>
      </c>
      <c r="AY43" s="20">
        <v>3804.6111249795699</v>
      </c>
      <c r="AZ43" s="20">
        <v>10127.2202181473</v>
      </c>
      <c r="BA43" s="20">
        <v>2.9703155647414801</v>
      </c>
      <c r="BB43" s="20">
        <v>3.6246874271510201</v>
      </c>
      <c r="BC43" s="20">
        <v>1471.3092595777</v>
      </c>
      <c r="BD43" s="20">
        <v>4.8273686892971099</v>
      </c>
      <c r="BE43" s="20">
        <v>233.183438163109</v>
      </c>
      <c r="BF43" s="20">
        <v>3.4236496381664101</v>
      </c>
      <c r="BG43" s="20">
        <v>4.0378012577368398</v>
      </c>
      <c r="BH43" s="20">
        <v>467.907937741475</v>
      </c>
      <c r="BI43" s="20">
        <v>6626.4547163241004</v>
      </c>
      <c r="BJ43" s="20">
        <v>679.38567719924799</v>
      </c>
      <c r="BK43" s="20">
        <v>11.052267983928299</v>
      </c>
      <c r="BL43" s="20">
        <v>14.479714527907699</v>
      </c>
      <c r="BM43" s="20">
        <v>123.64284485303401</v>
      </c>
      <c r="BN43" s="20">
        <v>5723.9336803948099</v>
      </c>
      <c r="BO43" s="20">
        <v>0</v>
      </c>
      <c r="BP43" s="20">
        <v>997.06314758987696</v>
      </c>
      <c r="BQ43" s="20">
        <v>1743.1418195563001</v>
      </c>
      <c r="BR43" s="20">
        <v>0</v>
      </c>
      <c r="BS43" s="20">
        <v>2555.0436621099502</v>
      </c>
      <c r="BT43" s="20">
        <v>29328.97344147</v>
      </c>
      <c r="BU43" s="20">
        <v>1275.33765548274</v>
      </c>
      <c r="BW43" s="30">
        <f t="shared" si="0"/>
        <v>7.2377634275344882E-3</v>
      </c>
      <c r="BX43" s="18">
        <f t="shared" si="1"/>
        <v>-0.71127391616015301</v>
      </c>
      <c r="BY43" s="18">
        <f t="shared" si="2"/>
        <v>-0.59397306251491533</v>
      </c>
      <c r="BZ43" s="18">
        <f t="shared" si="3"/>
        <v>-0.51487777301893001</v>
      </c>
      <c r="CA43" s="18">
        <f t="shared" si="4"/>
        <v>-0.42581600497682909</v>
      </c>
      <c r="CB43" s="18">
        <f t="shared" si="5"/>
        <v>-0.48906595865671165</v>
      </c>
      <c r="CC43" s="18">
        <f t="shared" si="6"/>
        <v>-0.55755813376887897</v>
      </c>
      <c r="CD43" s="18">
        <f t="shared" si="7"/>
        <v>-0.43089307651395059</v>
      </c>
    </row>
    <row r="44" spans="1:82" x14ac:dyDescent="0.25">
      <c r="A44" s="22" t="s">
        <v>207</v>
      </c>
      <c r="B44" s="20">
        <v>11106.301708999999</v>
      </c>
      <c r="C44" s="20">
        <v>6729.4678809999996</v>
      </c>
      <c r="D44" s="20">
        <v>3533.9992711999998</v>
      </c>
      <c r="E44" s="20">
        <v>4278.5718192000004</v>
      </c>
      <c r="F44" s="20">
        <v>1845.5564824</v>
      </c>
      <c r="G44" s="20">
        <v>88.326697648999996</v>
      </c>
      <c r="H44" s="20">
        <v>15065.216957000001</v>
      </c>
      <c r="J44" s="20" t="s">
        <v>207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W44" s="30" t="e">
        <f t="shared" si="0"/>
        <v>#DIV/0!</v>
      </c>
      <c r="BX44" s="18">
        <f t="shared" si="1"/>
        <v>-1</v>
      </c>
      <c r="BY44" s="18">
        <f t="shared" si="2"/>
        <v>-1</v>
      </c>
      <c r="BZ44" s="18">
        <f t="shared" si="3"/>
        <v>-1</v>
      </c>
      <c r="CA44" s="18">
        <f t="shared" si="4"/>
        <v>-1</v>
      </c>
      <c r="CB44" s="18">
        <f t="shared" si="5"/>
        <v>-1</v>
      </c>
      <c r="CC44" s="18">
        <f t="shared" si="6"/>
        <v>-1</v>
      </c>
      <c r="CD44" s="18">
        <f t="shared" si="7"/>
        <v>-1</v>
      </c>
    </row>
    <row r="45" spans="1:82" x14ac:dyDescent="0.25">
      <c r="A45" s="22" t="s">
        <v>208</v>
      </c>
      <c r="B45" s="20">
        <v>252288.77671999999</v>
      </c>
      <c r="C45" s="20">
        <v>56475.530635000003</v>
      </c>
      <c r="D45" s="20">
        <v>18329.880673</v>
      </c>
      <c r="E45" s="20">
        <v>34208.010202999998</v>
      </c>
      <c r="F45" s="20">
        <v>24307.094614000001</v>
      </c>
      <c r="G45" s="20">
        <v>834.95283138000002</v>
      </c>
      <c r="H45" s="20">
        <v>116519.78421</v>
      </c>
      <c r="J45" s="20" t="s">
        <v>208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0</v>
      </c>
      <c r="BJ45" s="20">
        <v>0</v>
      </c>
      <c r="BK45" s="20">
        <v>0</v>
      </c>
      <c r="BL45" s="20">
        <v>0</v>
      </c>
      <c r="BM45" s="20">
        <v>0</v>
      </c>
      <c r="BN45" s="20">
        <v>0</v>
      </c>
      <c r="BO45" s="20">
        <v>0</v>
      </c>
      <c r="BP45" s="20">
        <v>0</v>
      </c>
      <c r="BQ45" s="20">
        <v>0</v>
      </c>
      <c r="BR45" s="20">
        <v>0</v>
      </c>
      <c r="BS45" s="20">
        <v>0</v>
      </c>
      <c r="BT45" s="20">
        <v>0</v>
      </c>
      <c r="BU45" s="20">
        <v>0</v>
      </c>
      <c r="BW45" s="30" t="e">
        <f t="shared" si="0"/>
        <v>#DIV/0!</v>
      </c>
      <c r="BX45" s="18">
        <f t="shared" si="1"/>
        <v>-1</v>
      </c>
      <c r="BY45" s="18">
        <f t="shared" si="2"/>
        <v>-1</v>
      </c>
      <c r="BZ45" s="18">
        <f t="shared" si="3"/>
        <v>-1</v>
      </c>
      <c r="CA45" s="18">
        <f t="shared" si="4"/>
        <v>-1</v>
      </c>
      <c r="CB45" s="18">
        <f t="shared" si="5"/>
        <v>-1</v>
      </c>
      <c r="CC45" s="18">
        <f t="shared" si="6"/>
        <v>-1</v>
      </c>
      <c r="CD45" s="18">
        <f t="shared" si="7"/>
        <v>-1</v>
      </c>
    </row>
    <row r="46" spans="1:82" x14ac:dyDescent="0.25">
      <c r="A46" s="22" t="s">
        <v>209</v>
      </c>
      <c r="B46" s="20">
        <v>62989.092833000002</v>
      </c>
      <c r="C46" s="20">
        <v>23339.219028</v>
      </c>
      <c r="D46" s="20">
        <v>4034.8642662000002</v>
      </c>
      <c r="E46" s="20">
        <v>7179.6374890999996</v>
      </c>
      <c r="F46" s="20">
        <v>5585.8788280999997</v>
      </c>
      <c r="G46" s="20">
        <v>187.64965143000001</v>
      </c>
      <c r="H46" s="20">
        <v>31780.178624</v>
      </c>
      <c r="J46" s="20" t="s">
        <v>209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W46" s="30" t="e">
        <f t="shared" si="0"/>
        <v>#DIV/0!</v>
      </c>
      <c r="BX46" s="18">
        <f t="shared" si="1"/>
        <v>-1</v>
      </c>
      <c r="BY46" s="18">
        <f t="shared" si="2"/>
        <v>-1</v>
      </c>
      <c r="BZ46" s="18">
        <f t="shared" si="3"/>
        <v>-1</v>
      </c>
      <c r="CA46" s="18">
        <f t="shared" si="4"/>
        <v>-1</v>
      </c>
      <c r="CB46" s="18">
        <f t="shared" si="5"/>
        <v>-1</v>
      </c>
      <c r="CC46" s="18">
        <f t="shared" si="6"/>
        <v>-1</v>
      </c>
      <c r="CD46" s="18">
        <f t="shared" si="7"/>
        <v>-1</v>
      </c>
    </row>
    <row r="47" spans="1:82" x14ac:dyDescent="0.25">
      <c r="A47" s="22" t="s">
        <v>210</v>
      </c>
      <c r="B47" s="20">
        <v>18750.927167999998</v>
      </c>
      <c r="C47" s="20">
        <v>6036.3443011999998</v>
      </c>
      <c r="D47" s="20">
        <v>7931.8554783999998</v>
      </c>
      <c r="E47" s="20">
        <v>15539.143114</v>
      </c>
      <c r="F47" s="20">
        <v>6138.7077238000002</v>
      </c>
      <c r="G47" s="20">
        <v>340.93610634999999</v>
      </c>
      <c r="H47" s="20">
        <v>18813.77277</v>
      </c>
      <c r="J47" s="20" t="s">
        <v>210</v>
      </c>
      <c r="K47" s="20">
        <v>3.4008034857635303E-2</v>
      </c>
      <c r="L47" s="20">
        <v>28.1737288307983</v>
      </c>
      <c r="M47" s="20">
        <v>46.222483561448598</v>
      </c>
      <c r="N47" s="20">
        <v>46.2221617079867</v>
      </c>
      <c r="O47" s="20">
        <v>55.546373708923603</v>
      </c>
      <c r="P47" s="20">
        <v>1.94994551492689E-3</v>
      </c>
      <c r="Q47" s="20">
        <v>18.173509116709699</v>
      </c>
      <c r="R47" s="20">
        <v>105.767965577574</v>
      </c>
      <c r="S47" s="20">
        <v>1685.73246669642</v>
      </c>
      <c r="T47" s="20">
        <v>29.586357566458702</v>
      </c>
      <c r="U47" s="20">
        <v>13.065867255172799</v>
      </c>
      <c r="V47" s="20">
        <v>18.255106675443301</v>
      </c>
      <c r="W47" s="20">
        <v>19.20035061534</v>
      </c>
      <c r="X47" s="20">
        <v>2.3734124619644698E-3</v>
      </c>
      <c r="Y47" s="20">
        <v>31.274241788152299</v>
      </c>
      <c r="Z47" s="20">
        <v>31.274241788152299</v>
      </c>
      <c r="AA47" s="20">
        <v>2.0357451776649702</v>
      </c>
      <c r="AB47" s="20">
        <v>7.4968457411244502</v>
      </c>
      <c r="AC47" s="20">
        <v>1.0459140604709301</v>
      </c>
      <c r="AD47" s="20">
        <v>126.942960371563</v>
      </c>
      <c r="AE47" s="20">
        <v>6.77864725083196</v>
      </c>
      <c r="AF47" s="20">
        <v>2.0183266166493001</v>
      </c>
      <c r="AG47" s="20">
        <v>7.5733093387951902</v>
      </c>
      <c r="AH47" s="20">
        <v>426.91855161846701</v>
      </c>
      <c r="AI47" s="20">
        <v>0</v>
      </c>
      <c r="AJ47" s="20">
        <v>720.36804576795203</v>
      </c>
      <c r="AK47" s="20">
        <v>277.20096374168401</v>
      </c>
      <c r="AL47" s="20">
        <v>28.764603360284799</v>
      </c>
      <c r="AM47" s="20">
        <v>308.00131227963402</v>
      </c>
      <c r="AN47" s="20">
        <v>7.7367815153844E-3</v>
      </c>
      <c r="AO47" s="20">
        <v>17.2825327349437</v>
      </c>
      <c r="AP47" s="20">
        <v>5.1184920606050497</v>
      </c>
      <c r="AQ47" s="20">
        <v>117.336573336893</v>
      </c>
      <c r="AR47" s="20">
        <v>1.47273968595159</v>
      </c>
      <c r="AS47" s="20">
        <v>0.52243315883750296</v>
      </c>
      <c r="AT47" s="20">
        <v>19.722328896531501</v>
      </c>
      <c r="AU47" s="20">
        <v>3.3209020100640898</v>
      </c>
      <c r="AV47" s="20">
        <v>0.29389287212641302</v>
      </c>
      <c r="AW47" s="20">
        <v>2.4626353698528902</v>
      </c>
      <c r="AX47" s="20">
        <v>440.3886512999</v>
      </c>
      <c r="AY47" s="20">
        <v>225.83187070939201</v>
      </c>
      <c r="AZ47" s="20">
        <v>214.556780590508</v>
      </c>
      <c r="BA47" s="20">
        <v>6.6833699741508004E-2</v>
      </c>
      <c r="BB47" s="20">
        <v>7.4533886142297306E-2</v>
      </c>
      <c r="BC47" s="20">
        <v>47.434584897237002</v>
      </c>
      <c r="BD47" s="20">
        <v>0.21619822979877201</v>
      </c>
      <c r="BE47" s="20">
        <v>51.185279198840298</v>
      </c>
      <c r="BF47" s="20">
        <v>0.28738334154555001</v>
      </c>
      <c r="BG47" s="20">
        <v>0.410467401797869</v>
      </c>
      <c r="BH47" s="20">
        <v>77.112631701361906</v>
      </c>
      <c r="BI47" s="20">
        <v>116.22329171541401</v>
      </c>
      <c r="BJ47" s="20">
        <v>14.0270506787479</v>
      </c>
      <c r="BK47" s="20">
        <v>1.80604819965056</v>
      </c>
      <c r="BL47" s="20">
        <v>0.29743542055920202</v>
      </c>
      <c r="BM47" s="20">
        <v>9.4088458693651091</v>
      </c>
      <c r="BN47" s="20">
        <v>53.519218129211303</v>
      </c>
      <c r="BO47" s="20">
        <v>0</v>
      </c>
      <c r="BP47" s="20">
        <v>1.42274690210618</v>
      </c>
      <c r="BQ47" s="20">
        <v>17.200296794137401</v>
      </c>
      <c r="BR47" s="20">
        <v>0</v>
      </c>
      <c r="BS47" s="20">
        <v>13.7256134135749</v>
      </c>
      <c r="BT47" s="20">
        <v>669.93457574805495</v>
      </c>
      <c r="BU47" s="20">
        <v>11.8520730527753</v>
      </c>
      <c r="BW47" s="30">
        <f t="shared" si="0"/>
        <v>6.6095341042466714E-3</v>
      </c>
      <c r="BX47" s="18">
        <f t="shared" si="1"/>
        <v>-0.91009871396795461</v>
      </c>
      <c r="BY47" s="18">
        <f t="shared" si="2"/>
        <v>-0.92927531460828083</v>
      </c>
      <c r="BZ47" s="18">
        <f t="shared" si="3"/>
        <v>-0.9611690715850304</v>
      </c>
      <c r="CA47" s="18">
        <f t="shared" si="4"/>
        <v>-0.97165939923012024</v>
      </c>
      <c r="CB47" s="18">
        <f t="shared" si="5"/>
        <v>-0.96321182228079805</v>
      </c>
      <c r="CC47" s="18">
        <f t="shared" si="6"/>
        <v>-0.97240290572302679</v>
      </c>
      <c r="CD47" s="18">
        <f t="shared" si="7"/>
        <v>-0.96439126888912374</v>
      </c>
    </row>
    <row r="48" spans="1:82" x14ac:dyDescent="0.25">
      <c r="A48" s="85"/>
      <c r="BX48" s="18"/>
      <c r="BY48" s="18"/>
      <c r="BZ48" s="18"/>
      <c r="CA48" s="18"/>
      <c r="CB48" s="18"/>
      <c r="CC48" s="18"/>
      <c r="CD48" s="18"/>
    </row>
    <row r="49" spans="1:82" x14ac:dyDescent="0.25">
      <c r="A49" s="86" t="s">
        <v>55</v>
      </c>
      <c r="B49" s="1">
        <f>SUM(B3:B47)</f>
        <v>4090937.4613933009</v>
      </c>
      <c r="C49" s="1">
        <f t="shared" ref="C49:H49" si="8">SUM(C3:C47)</f>
        <v>566420.5120758093</v>
      </c>
      <c r="D49" s="1">
        <f t="shared" si="8"/>
        <v>579993.42882246</v>
      </c>
      <c r="E49" s="1">
        <f>SUM(E3:E47)</f>
        <v>708495.29796651122</v>
      </c>
      <c r="F49" s="1">
        <f t="shared" si="8"/>
        <v>443160.60761500907</v>
      </c>
      <c r="G49" s="1">
        <f t="shared" si="8"/>
        <v>29890.089536835701</v>
      </c>
      <c r="H49" s="1">
        <f t="shared" si="8"/>
        <v>2367451.2286569998</v>
      </c>
      <c r="K49" s="1">
        <f t="shared" ref="K49" si="9">SUM(K3:K47)</f>
        <v>1150.0676096891934</v>
      </c>
      <c r="L49" s="1">
        <f t="shared" ref="L49" si="10">SUM(L3:L47)</f>
        <v>72245.109572770554</v>
      </c>
      <c r="M49" s="1">
        <f t="shared" ref="M49:BU49" si="11">SUM(M3:M47)</f>
        <v>24774.884253900076</v>
      </c>
      <c r="N49" s="1">
        <f t="shared" si="11"/>
        <v>24754.295115620218</v>
      </c>
      <c r="O49" s="1">
        <f t="shared" si="11"/>
        <v>28392.704045708186</v>
      </c>
      <c r="P49" s="1">
        <f t="shared" si="11"/>
        <v>138.19427874534802</v>
      </c>
      <c r="Q49" s="1">
        <f t="shared" si="11"/>
        <v>20672.517457092468</v>
      </c>
      <c r="R49" s="1">
        <f t="shared" si="11"/>
        <v>697309.85798705649</v>
      </c>
      <c r="S49" s="1">
        <f t="shared" si="11"/>
        <v>2297789.3743370911</v>
      </c>
      <c r="T49" s="1">
        <f t="shared" si="11"/>
        <v>27604.848080993575</v>
      </c>
      <c r="U49" s="1">
        <f t="shared" si="11"/>
        <v>16289.414870492803</v>
      </c>
      <c r="V49" s="1">
        <f t="shared" si="11"/>
        <v>14136.078412399613</v>
      </c>
      <c r="W49" s="1">
        <f t="shared" si="11"/>
        <v>76492.08518436391</v>
      </c>
      <c r="X49" s="1">
        <f t="shared" si="11"/>
        <v>708.47599451442829</v>
      </c>
      <c r="Y49" s="1">
        <f t="shared" si="11"/>
        <v>19664.46697789053</v>
      </c>
      <c r="Z49" s="1">
        <f t="shared" si="11"/>
        <v>19664.46697789053</v>
      </c>
      <c r="AA49" s="1">
        <f t="shared" si="11"/>
        <v>2194.1050822909096</v>
      </c>
      <c r="AB49" s="1">
        <f t="shared" si="11"/>
        <v>25021.197699031312</v>
      </c>
      <c r="AC49" s="1">
        <f t="shared" si="11"/>
        <v>711.09608767336408</v>
      </c>
      <c r="AD49" s="1">
        <f t="shared" si="11"/>
        <v>186654.54614464045</v>
      </c>
      <c r="AE49" s="1">
        <f t="shared" si="11"/>
        <v>6434.2110228564561</v>
      </c>
      <c r="AF49" s="1">
        <f t="shared" si="11"/>
        <v>11199.589142844277</v>
      </c>
      <c r="AG49" s="1">
        <f t="shared" si="11"/>
        <v>4071.2796844961995</v>
      </c>
      <c r="AH49" s="1">
        <f t="shared" si="11"/>
        <v>115514.51679356022</v>
      </c>
      <c r="AI49" s="1">
        <f t="shared" si="11"/>
        <v>0</v>
      </c>
      <c r="AJ49" s="1">
        <f t="shared" ref="AJ49" si="12">SUM(AJ3:AJ47)</f>
        <v>1240360.2362880006</v>
      </c>
      <c r="AK49" s="1">
        <f t="shared" si="11"/>
        <v>329519.97023127117</v>
      </c>
      <c r="AL49" s="1">
        <f t="shared" si="11"/>
        <v>34421.029221133802</v>
      </c>
      <c r="AM49" s="1">
        <f t="shared" si="11"/>
        <v>366135.10453469603</v>
      </c>
      <c r="AN49" s="1">
        <f t="shared" si="11"/>
        <v>11.658632949043515</v>
      </c>
      <c r="AO49" s="1">
        <f t="shared" si="11"/>
        <v>21077.462931538521</v>
      </c>
      <c r="AP49" s="1">
        <f t="shared" si="11"/>
        <v>1618.5022337424502</v>
      </c>
      <c r="AQ49" s="1">
        <f t="shared" si="11"/>
        <v>351165.40043973946</v>
      </c>
      <c r="AR49" s="1">
        <f t="shared" si="11"/>
        <v>1049.5193966386523</v>
      </c>
      <c r="AS49" s="1">
        <f t="shared" si="11"/>
        <v>868.18373384127631</v>
      </c>
      <c r="AT49" s="1">
        <f t="shared" si="11"/>
        <v>19475.411677792377</v>
      </c>
      <c r="AU49" s="1">
        <f t="shared" si="11"/>
        <v>1822.850675974865</v>
      </c>
      <c r="AV49" s="1">
        <f t="shared" si="11"/>
        <v>329.90051121057093</v>
      </c>
      <c r="AW49" s="1">
        <f t="shared" si="11"/>
        <v>1923.0266105384087</v>
      </c>
      <c r="AX49" s="1">
        <f t="shared" si="11"/>
        <v>327986.09618218587</v>
      </c>
      <c r="AY49" s="1">
        <f t="shared" si="11"/>
        <v>209354.59470983609</v>
      </c>
      <c r="AZ49" s="1">
        <f t="shared" si="11"/>
        <v>118631.50147234986</v>
      </c>
      <c r="BA49" s="1">
        <f t="shared" si="11"/>
        <v>57.665714868911429</v>
      </c>
      <c r="BB49" s="1">
        <f t="shared" si="11"/>
        <v>71.764453479012417</v>
      </c>
      <c r="BC49" s="1">
        <f t="shared" si="11"/>
        <v>28167.106152020544</v>
      </c>
      <c r="BD49" s="1">
        <f t="shared" si="11"/>
        <v>268.84810929394433</v>
      </c>
      <c r="BE49" s="1">
        <f t="shared" si="11"/>
        <v>54364.940607722398</v>
      </c>
      <c r="BF49" s="1">
        <f t="shared" si="11"/>
        <v>417.01693889487859</v>
      </c>
      <c r="BG49" s="1">
        <f t="shared" si="11"/>
        <v>623.25495016079446</v>
      </c>
      <c r="BH49" s="1">
        <f t="shared" si="11"/>
        <v>88740.221772748686</v>
      </c>
      <c r="BI49" s="1">
        <f t="shared" si="11"/>
        <v>99453.66624812175</v>
      </c>
      <c r="BJ49" s="1">
        <f t="shared" si="11"/>
        <v>4635.0676926899423</v>
      </c>
      <c r="BK49" s="1">
        <f t="shared" si="11"/>
        <v>4719.8210559822119</v>
      </c>
      <c r="BL49" s="1">
        <f t="shared" si="11"/>
        <v>201.49242223588658</v>
      </c>
      <c r="BM49" s="1">
        <f t="shared" si="11"/>
        <v>18047.467565824692</v>
      </c>
      <c r="BN49" s="1">
        <f t="shared" si="11"/>
        <v>269676.21135444602</v>
      </c>
      <c r="BO49" s="1">
        <f t="shared" si="11"/>
        <v>0</v>
      </c>
      <c r="BP49" s="1">
        <f t="shared" si="11"/>
        <v>14829.347177983384</v>
      </c>
      <c r="BQ49" s="1">
        <f t="shared" si="11"/>
        <v>66832.274341466764</v>
      </c>
      <c r="BR49" s="1">
        <f t="shared" si="11"/>
        <v>0</v>
      </c>
      <c r="BS49" s="1">
        <f t="shared" si="11"/>
        <v>61118.919668615796</v>
      </c>
      <c r="BT49" s="1">
        <f t="shared" si="11"/>
        <v>1087578.0809878698</v>
      </c>
      <c r="BU49" s="1">
        <f t="shared" si="11"/>
        <v>44223.309729926732</v>
      </c>
      <c r="BX49" s="18">
        <f>+(S49-B49)/B49</f>
        <v>-0.43832204818049098</v>
      </c>
      <c r="BY49" s="18">
        <f>+(AH49-C49)/C49</f>
        <v>-0.79606226411147363</v>
      </c>
      <c r="BZ49" s="18">
        <f>+(AM49-D49)/D49</f>
        <v>-0.36872542628966143</v>
      </c>
      <c r="CA49" s="18">
        <f t="shared" ref="CA49:CB51" si="13">+(AX49-E49)/E49</f>
        <v>-0.53706665785425023</v>
      </c>
      <c r="CB49" s="18">
        <f t="shared" si="13"/>
        <v>-0.52758753573216821</v>
      </c>
      <c r="CC49" s="18">
        <f>+(BM49-G49)/G49</f>
        <v>-0.39620563720347829</v>
      </c>
      <c r="CD49" s="18">
        <f>+(BT49-H49)/H49</f>
        <v>-0.54061225514460642</v>
      </c>
    </row>
    <row r="50" spans="1:82" x14ac:dyDescent="0.25">
      <c r="A50" s="86" t="s">
        <v>72</v>
      </c>
      <c r="B50" s="1">
        <f>SUM(B3:B15)</f>
        <v>2354198.9828961999</v>
      </c>
      <c r="C50" s="1">
        <f t="shared" ref="C50:H50" si="14">SUM(C3:C15)</f>
        <v>4126.0750336993005</v>
      </c>
      <c r="D50" s="1">
        <f t="shared" si="14"/>
        <v>343130.76303055999</v>
      </c>
      <c r="E50" s="1">
        <f>SUM(E3:E15)</f>
        <v>237586.982215911</v>
      </c>
      <c r="F50" s="1">
        <f t="shared" si="14"/>
        <v>186704.69554007903</v>
      </c>
      <c r="G50" s="1">
        <f t="shared" si="14"/>
        <v>17107.675607627702</v>
      </c>
      <c r="H50" s="1">
        <f t="shared" si="14"/>
        <v>766996.15138900001</v>
      </c>
      <c r="K50" s="1">
        <f t="shared" ref="K50" si="15">SUM(K3:K15)</f>
        <v>1118.1865531098047</v>
      </c>
      <c r="L50" s="1">
        <f t="shared" ref="L50" si="16">SUM(L3:L15)</f>
        <v>47680.243589685859</v>
      </c>
      <c r="M50" s="1">
        <f t="shared" ref="M50:BU50" si="17">SUM(M3:M15)</f>
        <v>21625.291779101884</v>
      </c>
      <c r="N50" s="1">
        <f t="shared" si="17"/>
        <v>21604.803873579258</v>
      </c>
      <c r="O50" s="1">
        <f t="shared" si="17"/>
        <v>24957.787703287988</v>
      </c>
      <c r="P50" s="1">
        <f t="shared" si="17"/>
        <v>137.57378725830202</v>
      </c>
      <c r="Q50" s="1">
        <f t="shared" si="17"/>
        <v>14464.182164836819</v>
      </c>
      <c r="R50" s="1">
        <f t="shared" si="17"/>
        <v>691113.98450905958</v>
      </c>
      <c r="S50" s="1">
        <f t="shared" si="17"/>
        <v>2182369.1634214413</v>
      </c>
      <c r="T50" s="1">
        <f t="shared" si="17"/>
        <v>25405.648525421744</v>
      </c>
      <c r="U50" s="1">
        <f t="shared" si="17"/>
        <v>14275.98153253561</v>
      </c>
      <c r="V50" s="1">
        <f t="shared" si="17"/>
        <v>13055.158597564794</v>
      </c>
      <c r="W50" s="1">
        <f t="shared" si="17"/>
        <v>49301.489007112366</v>
      </c>
      <c r="X50" s="1">
        <f t="shared" si="17"/>
        <v>707.69795870123687</v>
      </c>
      <c r="Y50" s="1">
        <f t="shared" si="17"/>
        <v>17261.965749868232</v>
      </c>
      <c r="Z50" s="1">
        <f t="shared" si="17"/>
        <v>17261.965749868232</v>
      </c>
      <c r="AA50" s="1">
        <f t="shared" si="17"/>
        <v>1794.2812463851203</v>
      </c>
      <c r="AB50" s="1">
        <f t="shared" si="17"/>
        <v>24084.148652025418</v>
      </c>
      <c r="AC50" s="1">
        <f t="shared" si="17"/>
        <v>656.01172941436823</v>
      </c>
      <c r="AD50" s="1">
        <f t="shared" si="17"/>
        <v>137601.89429177757</v>
      </c>
      <c r="AE50" s="1">
        <f t="shared" si="17"/>
        <v>4557.6701698121478</v>
      </c>
      <c r="AF50" s="1">
        <f t="shared" si="17"/>
        <v>4935.4733497474799</v>
      </c>
      <c r="AG50" s="1">
        <f t="shared" si="17"/>
        <v>3648.498484990871</v>
      </c>
      <c r="AH50" s="1">
        <f t="shared" si="17"/>
        <v>3815.0606833508814</v>
      </c>
      <c r="AI50" s="1">
        <f t="shared" si="17"/>
        <v>0</v>
      </c>
      <c r="AJ50" s="1">
        <f t="shared" ref="AJ50" si="18">SUM(AJ3:AJ15)</f>
        <v>808948.85592755442</v>
      </c>
      <c r="AK50" s="1">
        <f t="shared" si="17"/>
        <v>275468.40251977404</v>
      </c>
      <c r="AL50" s="1">
        <f t="shared" si="17"/>
        <v>28815.132202394314</v>
      </c>
      <c r="AM50" s="1">
        <f t="shared" si="17"/>
        <v>306077.81596855359</v>
      </c>
      <c r="AN50" s="1">
        <f t="shared" si="17"/>
        <v>8.1396197550243876</v>
      </c>
      <c r="AO50" s="1">
        <f t="shared" si="17"/>
        <v>17255.325590813325</v>
      </c>
      <c r="AP50" s="1">
        <f t="shared" si="17"/>
        <v>208.34535982996437</v>
      </c>
      <c r="AQ50" s="1">
        <f t="shared" si="17"/>
        <v>247527.35685300617</v>
      </c>
      <c r="AR50" s="1">
        <f t="shared" si="17"/>
        <v>492.66992468026507</v>
      </c>
      <c r="AS50" s="1">
        <f t="shared" si="17"/>
        <v>798.69365726110334</v>
      </c>
      <c r="AT50" s="1">
        <f t="shared" si="17"/>
        <v>16505.199878763844</v>
      </c>
      <c r="AU50" s="1">
        <f t="shared" si="17"/>
        <v>880.67374791741361</v>
      </c>
      <c r="AV50" s="1">
        <f t="shared" si="17"/>
        <v>239.8606935106335</v>
      </c>
      <c r="AW50" s="1">
        <f t="shared" si="17"/>
        <v>1508.3975331783238</v>
      </c>
      <c r="AX50" s="1">
        <f t="shared" si="17"/>
        <v>223090.03322232843</v>
      </c>
      <c r="AY50" s="1">
        <f t="shared" si="17"/>
        <v>174668.25745556373</v>
      </c>
      <c r="AZ50" s="1">
        <f t="shared" si="17"/>
        <v>48421.77576676468</v>
      </c>
      <c r="BA50" s="1">
        <f t="shared" si="17"/>
        <v>33.001630935343329</v>
      </c>
      <c r="BB50" s="1">
        <f t="shared" si="17"/>
        <v>50.321552851954017</v>
      </c>
      <c r="BC50" s="1">
        <f t="shared" si="17"/>
        <v>14839.298322433111</v>
      </c>
      <c r="BD50" s="1">
        <f t="shared" si="17"/>
        <v>231.68671927679469</v>
      </c>
      <c r="BE50" s="1">
        <f t="shared" si="17"/>
        <v>50716.111836805219</v>
      </c>
      <c r="BF50" s="1">
        <f t="shared" si="17"/>
        <v>367.4325456389044</v>
      </c>
      <c r="BG50" s="1">
        <f t="shared" si="17"/>
        <v>552.32048450989976</v>
      </c>
      <c r="BH50" s="1">
        <f t="shared" si="17"/>
        <v>82119.257145432668</v>
      </c>
      <c r="BI50" s="1">
        <f t="shared" si="17"/>
        <v>25269.054477311376</v>
      </c>
      <c r="BJ50" s="1">
        <f t="shared" si="17"/>
        <v>721.52123394955538</v>
      </c>
      <c r="BK50" s="1">
        <f t="shared" si="17"/>
        <v>4286.5553228844201</v>
      </c>
      <c r="BL50" s="1">
        <f t="shared" si="17"/>
        <v>116.90986570403275</v>
      </c>
      <c r="BM50" s="1">
        <f t="shared" si="17"/>
        <v>16318.373507930997</v>
      </c>
      <c r="BN50" s="1">
        <f t="shared" si="17"/>
        <v>200398.15829896415</v>
      </c>
      <c r="BO50" s="1">
        <f t="shared" si="17"/>
        <v>0</v>
      </c>
      <c r="BP50" s="1">
        <f t="shared" si="17"/>
        <v>2329.994634775172</v>
      </c>
      <c r="BQ50" s="1">
        <f t="shared" si="17"/>
        <v>44220.392466051424</v>
      </c>
      <c r="BR50" s="1">
        <f t="shared" si="17"/>
        <v>0</v>
      </c>
      <c r="BS50" s="1">
        <f t="shared" si="17"/>
        <v>26138.736027510091</v>
      </c>
      <c r="BT50" s="1">
        <f t="shared" si="17"/>
        <v>725956.74138412613</v>
      </c>
      <c r="BU50" s="1">
        <f t="shared" si="17"/>
        <v>27830.280079520311</v>
      </c>
      <c r="BX50" s="18">
        <f>+(S50-B50)/B50</f>
        <v>-7.2988655896609397E-2</v>
      </c>
      <c r="BY50" s="18">
        <f>+(AH50-C50)/C50</f>
        <v>-7.5377773745809493E-2</v>
      </c>
      <c r="BZ50" s="18">
        <f>+(AM50-D50)/D50</f>
        <v>-0.10798491727979044</v>
      </c>
      <c r="CA50" s="18">
        <f t="shared" si="13"/>
        <v>-6.1017438154116678E-2</v>
      </c>
      <c r="CB50" s="18">
        <f t="shared" si="13"/>
        <v>-6.4467784539095851E-2</v>
      </c>
      <c r="CC50" s="18">
        <f>+(BM50-G50)/G50</f>
        <v>-4.6137308059826826E-2</v>
      </c>
      <c r="CD50" s="18">
        <f>+(BT50-H50)/H50</f>
        <v>-5.3506670053758566E-2</v>
      </c>
    </row>
    <row r="51" spans="1:82" x14ac:dyDescent="0.25">
      <c r="A51" s="86" t="s">
        <v>125</v>
      </c>
      <c r="B51" s="1">
        <f>SUM(B16:B47)</f>
        <v>1736738.4784971001</v>
      </c>
      <c r="C51" s="1">
        <f t="shared" ref="C51:H51" si="19">SUM(C16:C47)</f>
        <v>562294.43704211002</v>
      </c>
      <c r="D51" s="1">
        <f t="shared" si="19"/>
        <v>236862.66579190001</v>
      </c>
      <c r="E51" s="1">
        <f>SUM(E16:E47)</f>
        <v>470908.31575059996</v>
      </c>
      <c r="F51" s="1">
        <f t="shared" si="19"/>
        <v>256455.91207493001</v>
      </c>
      <c r="G51" s="1">
        <f t="shared" si="19"/>
        <v>12782.413929208002</v>
      </c>
      <c r="H51" s="1">
        <f t="shared" si="19"/>
        <v>1600455.0772680002</v>
      </c>
      <c r="K51" s="1">
        <f t="shared" ref="K51" si="20">SUM(K16:K47)</f>
        <v>31.88105657938894</v>
      </c>
      <c r="L51" s="1">
        <f t="shared" ref="L51" si="21">SUM(L16:L47)</f>
        <v>24564.865983084703</v>
      </c>
      <c r="M51" s="1">
        <f t="shared" ref="M51:BU51" si="22">SUM(M16:M47)</f>
        <v>3149.592474798189</v>
      </c>
      <c r="N51" s="1">
        <f t="shared" si="22"/>
        <v>3149.491242040956</v>
      </c>
      <c r="O51" s="1">
        <f t="shared" si="22"/>
        <v>3434.9163424201993</v>
      </c>
      <c r="P51" s="1">
        <f t="shared" si="22"/>
        <v>0.62049148704600188</v>
      </c>
      <c r="Q51" s="1">
        <f t="shared" si="22"/>
        <v>6208.335292255646</v>
      </c>
      <c r="R51" s="1">
        <f t="shared" si="22"/>
        <v>6195.8734779968372</v>
      </c>
      <c r="S51" s="1">
        <f t="shared" si="22"/>
        <v>115420.21091564934</v>
      </c>
      <c r="T51" s="1">
        <f t="shared" si="22"/>
        <v>2199.199555571824</v>
      </c>
      <c r="U51" s="1">
        <f t="shared" si="22"/>
        <v>2013.4333379571924</v>
      </c>
      <c r="V51" s="1">
        <f t="shared" si="22"/>
        <v>1080.9198148348164</v>
      </c>
      <c r="W51" s="1">
        <f t="shared" si="22"/>
        <v>27190.596177251566</v>
      </c>
      <c r="X51" s="1">
        <f t="shared" si="22"/>
        <v>0.77803581319145709</v>
      </c>
      <c r="Y51" s="1">
        <f t="shared" si="22"/>
        <v>2402.5012280222954</v>
      </c>
      <c r="Z51" s="1">
        <f t="shared" si="22"/>
        <v>2402.5012280222954</v>
      </c>
      <c r="AA51" s="1">
        <f t="shared" si="22"/>
        <v>399.82383590578974</v>
      </c>
      <c r="AB51" s="1">
        <f t="shared" si="22"/>
        <v>937.04904700589634</v>
      </c>
      <c r="AC51" s="1">
        <f t="shared" si="22"/>
        <v>55.084358258995827</v>
      </c>
      <c r="AD51" s="1">
        <f t="shared" si="22"/>
        <v>49052.651852862844</v>
      </c>
      <c r="AE51" s="1">
        <f t="shared" si="22"/>
        <v>1876.5408530443049</v>
      </c>
      <c r="AF51" s="1">
        <f t="shared" si="22"/>
        <v>6264.1157930967956</v>
      </c>
      <c r="AG51" s="1">
        <f t="shared" si="22"/>
        <v>422.781199505328</v>
      </c>
      <c r="AH51" s="1">
        <f t="shared" si="22"/>
        <v>111699.45611020934</v>
      </c>
      <c r="AI51" s="1">
        <f t="shared" si="22"/>
        <v>0</v>
      </c>
      <c r="AJ51" s="1">
        <f t="shared" ref="AJ51" si="23">SUM(AJ16:AJ47)</f>
        <v>431411.38036044606</v>
      </c>
      <c r="AK51" s="1">
        <f t="shared" si="22"/>
        <v>54051.567711497119</v>
      </c>
      <c r="AL51" s="1">
        <f t="shared" si="22"/>
        <v>5605.8970187394852</v>
      </c>
      <c r="AM51" s="1">
        <f t="shared" si="22"/>
        <v>60057.288566142466</v>
      </c>
      <c r="AN51" s="1">
        <f t="shared" si="22"/>
        <v>3.5190131940191272</v>
      </c>
      <c r="AO51" s="1">
        <f t="shared" si="22"/>
        <v>3822.1373407252004</v>
      </c>
      <c r="AP51" s="1">
        <f t="shared" si="22"/>
        <v>1410.1568739124857</v>
      </c>
      <c r="AQ51" s="1">
        <f t="shared" si="22"/>
        <v>103638.0435867333</v>
      </c>
      <c r="AR51" s="1">
        <f t="shared" si="22"/>
        <v>556.84947195838708</v>
      </c>
      <c r="AS51" s="1">
        <f t="shared" si="22"/>
        <v>69.490076580172627</v>
      </c>
      <c r="AT51" s="1">
        <f t="shared" si="22"/>
        <v>2970.2117990285283</v>
      </c>
      <c r="AU51" s="1">
        <f t="shared" si="22"/>
        <v>942.17692805745094</v>
      </c>
      <c r="AV51" s="1">
        <f t="shared" si="22"/>
        <v>90.039817699937515</v>
      </c>
      <c r="AW51" s="1">
        <f t="shared" si="22"/>
        <v>414.6290773600852</v>
      </c>
      <c r="AX51" s="1">
        <f t="shared" si="22"/>
        <v>104896.06295985755</v>
      </c>
      <c r="AY51" s="1">
        <f t="shared" si="22"/>
        <v>34686.337254272366</v>
      </c>
      <c r="AZ51" s="1">
        <f t="shared" si="22"/>
        <v>70209.725705585195</v>
      </c>
      <c r="BA51" s="1">
        <f t="shared" si="22"/>
        <v>24.66408393356809</v>
      </c>
      <c r="BB51" s="1">
        <f t="shared" si="22"/>
        <v>21.442900627058403</v>
      </c>
      <c r="BC51" s="1">
        <f t="shared" si="22"/>
        <v>13327.807829587435</v>
      </c>
      <c r="BD51" s="1">
        <f t="shared" si="22"/>
        <v>37.161390017149714</v>
      </c>
      <c r="BE51" s="1">
        <f t="shared" si="22"/>
        <v>3648.8287709171691</v>
      </c>
      <c r="BF51" s="1">
        <f t="shared" si="22"/>
        <v>49.584393255974192</v>
      </c>
      <c r="BG51" s="1">
        <f t="shared" si="22"/>
        <v>70.934465650894651</v>
      </c>
      <c r="BH51" s="1">
        <f t="shared" si="22"/>
        <v>6620.9646273160261</v>
      </c>
      <c r="BI51" s="1">
        <f t="shared" si="22"/>
        <v>74184.611770810399</v>
      </c>
      <c r="BJ51" s="1">
        <f t="shared" si="22"/>
        <v>3913.5464587403862</v>
      </c>
      <c r="BK51" s="1">
        <f t="shared" si="22"/>
        <v>433.26573309779121</v>
      </c>
      <c r="BL51" s="1">
        <f t="shared" si="22"/>
        <v>84.582556531853839</v>
      </c>
      <c r="BM51" s="1">
        <f t="shared" si="22"/>
        <v>1729.0940578936902</v>
      </c>
      <c r="BN51" s="1">
        <f t="shared" si="22"/>
        <v>69278.053055481825</v>
      </c>
      <c r="BO51" s="1">
        <f t="shared" si="22"/>
        <v>0</v>
      </c>
      <c r="BP51" s="1">
        <f t="shared" si="22"/>
        <v>12499.352543208212</v>
      </c>
      <c r="BQ51" s="1">
        <f t="shared" si="22"/>
        <v>22611.881875415354</v>
      </c>
      <c r="BR51" s="1">
        <f t="shared" si="22"/>
        <v>0</v>
      </c>
      <c r="BS51" s="1">
        <f t="shared" si="22"/>
        <v>34980.183641105708</v>
      </c>
      <c r="BT51" s="1">
        <f t="shared" si="22"/>
        <v>361621.33960374334</v>
      </c>
      <c r="BU51" s="1">
        <f t="shared" si="22"/>
        <v>16393.029650406414</v>
      </c>
      <c r="BX51" s="18">
        <f>+(S51-B51)/B51</f>
        <v>-0.93354197402505357</v>
      </c>
      <c r="BY51" s="18">
        <f>+(AH51-C51)/C51</f>
        <v>-0.80135059365375827</v>
      </c>
      <c r="BZ51" s="18">
        <f>+(AM51-D51)/D51</f>
        <v>-0.74644679284785687</v>
      </c>
      <c r="CA51" s="18">
        <f t="shared" si="13"/>
        <v>-0.77724737607859096</v>
      </c>
      <c r="CB51" s="18">
        <f t="shared" si="13"/>
        <v>-0.86474736739881475</v>
      </c>
      <c r="CC51" s="18">
        <f>+(BM51-G51)/G51</f>
        <v>-0.86472867586124047</v>
      </c>
      <c r="CD51" s="18">
        <f>+(BT51-H51)/H51</f>
        <v>-0.77405092792667685</v>
      </c>
    </row>
    <row r="55" spans="1:82" x14ac:dyDescent="0.25">
      <c r="A55" s="87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D51"/>
  <sheetViews>
    <sheetView zoomScale="85" zoomScaleNormal="85" workbookViewId="0">
      <pane xSplit="1" ySplit="2" topLeftCell="J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8.85546875" style="22" customWidth="1"/>
    <col min="2" max="8" width="9.140625" style="20"/>
    <col min="9" max="9" width="9.140625" style="22"/>
    <col min="10" max="10" width="14.85546875" style="22" bestFit="1" customWidth="1"/>
    <col min="11" max="11" width="6" style="22" bestFit="1" customWidth="1"/>
    <col min="12" max="12" width="5.42578125" style="22" bestFit="1" customWidth="1"/>
    <col min="13" max="13" width="5.7109375" style="20" bestFit="1" customWidth="1"/>
    <col min="14" max="14" width="14.5703125" style="20" bestFit="1" customWidth="1"/>
    <col min="15" max="15" width="5.5703125" style="20" bestFit="1" customWidth="1"/>
    <col min="16" max="16" width="5.5703125" style="20" customWidth="1"/>
    <col min="17" max="17" width="5.7109375" style="20" bestFit="1" customWidth="1"/>
    <col min="18" max="18" width="6.7109375" style="20" bestFit="1" customWidth="1"/>
    <col min="19" max="19" width="9.28515625" style="20" bestFit="1" customWidth="1"/>
    <col min="20" max="22" width="5.7109375" style="20" bestFit="1" customWidth="1"/>
    <col min="23" max="23" width="5.85546875" style="20" bestFit="1" customWidth="1"/>
    <col min="24" max="24" width="5.85546875" style="20" customWidth="1"/>
    <col min="25" max="25" width="6.42578125" style="20" bestFit="1" customWidth="1"/>
    <col min="26" max="26" width="15.42578125" style="20" bestFit="1" customWidth="1"/>
    <col min="27" max="27" width="6.5703125" style="20" bestFit="1" customWidth="1"/>
    <col min="28" max="28" width="5.7109375" style="20" bestFit="1" customWidth="1"/>
    <col min="29" max="29" width="5.140625" style="20" bestFit="1" customWidth="1"/>
    <col min="30" max="30" width="5.140625" style="20" customWidth="1"/>
    <col min="31" max="31" width="4.140625" style="20" bestFit="1" customWidth="1"/>
    <col min="32" max="32" width="6.5703125" style="20" bestFit="1" customWidth="1"/>
    <col min="33" max="33" width="6.140625" style="20" bestFit="1" customWidth="1"/>
    <col min="34" max="34" width="6.7109375" style="20" bestFit="1" customWidth="1"/>
    <col min="35" max="35" width="10" style="20" bestFit="1" customWidth="1"/>
    <col min="36" max="36" width="10" style="20" customWidth="1"/>
    <col min="37" max="37" width="7.7109375" style="20" bestFit="1" customWidth="1"/>
    <col min="38" max="38" width="6.7109375" style="20" bestFit="1" customWidth="1"/>
    <col min="39" max="39" width="7.7109375" style="20" bestFit="1" customWidth="1"/>
    <col min="40" max="40" width="6" style="20" bestFit="1" customWidth="1"/>
    <col min="41" max="41" width="5.7109375" style="20" bestFit="1" customWidth="1"/>
    <col min="42" max="42" width="4.28515625" style="20" bestFit="1" customWidth="1"/>
    <col min="43" max="43" width="6.7109375" style="20" bestFit="1" customWidth="1"/>
    <col min="44" max="44" width="4.5703125" style="20" bestFit="1" customWidth="1"/>
    <col min="45" max="45" width="4.140625" style="20" bestFit="1" customWidth="1"/>
    <col min="46" max="46" width="5.7109375" style="20" bestFit="1" customWidth="1"/>
    <col min="47" max="47" width="4.140625" style="20" bestFit="1" customWidth="1"/>
    <col min="48" max="48" width="5.85546875" style="20" customWidth="1"/>
    <col min="49" max="49" width="3.28515625" style="20" bestFit="1" customWidth="1"/>
    <col min="50" max="50" width="6.7109375" style="20" bestFit="1" customWidth="1"/>
    <col min="51" max="51" width="6.85546875" style="20" bestFit="1" customWidth="1"/>
    <col min="52" max="52" width="5.7109375" style="20" bestFit="1" customWidth="1"/>
    <col min="53" max="53" width="5.140625" style="20" bestFit="1" customWidth="1"/>
    <col min="54" max="54" width="5.28515625" style="20" bestFit="1" customWidth="1"/>
    <col min="55" max="55" width="8.7109375" style="20" bestFit="1" customWidth="1"/>
    <col min="56" max="56" width="4.85546875" style="20" bestFit="1" customWidth="1"/>
    <col min="57" max="57" width="7.85546875" style="20" bestFit="1" customWidth="1"/>
    <col min="58" max="58" width="5.85546875" style="20" bestFit="1" customWidth="1"/>
    <col min="59" max="59" width="6" style="20" bestFit="1" customWidth="1"/>
    <col min="60" max="61" width="5.7109375" style="20" bestFit="1" customWidth="1"/>
    <col min="62" max="62" width="3.85546875" style="20" bestFit="1" customWidth="1"/>
    <col min="63" max="63" width="5.5703125" style="20" bestFit="1" customWidth="1"/>
    <col min="64" max="64" width="3.85546875" style="20" bestFit="1" customWidth="1"/>
    <col min="65" max="65" width="5.7109375" style="20" bestFit="1" customWidth="1"/>
    <col min="66" max="66" width="8" style="20" bestFit="1" customWidth="1"/>
    <col min="67" max="68" width="5.28515625" style="20" bestFit="1" customWidth="1"/>
    <col min="69" max="69" width="6.7109375" style="20" bestFit="1" customWidth="1"/>
    <col min="70" max="70" width="6.7109375" style="20" customWidth="1"/>
    <col min="71" max="71" width="5.7109375" style="20" bestFit="1" customWidth="1"/>
    <col min="72" max="72" width="9.140625" style="20" bestFit="1" customWidth="1"/>
    <col min="73" max="73" width="7.140625" style="20" bestFit="1" customWidth="1"/>
    <col min="74" max="16384" width="9.140625" style="22"/>
  </cols>
  <sheetData>
    <row r="1" spans="1:82" x14ac:dyDescent="0.25">
      <c r="B1" s="20" t="s">
        <v>641</v>
      </c>
      <c r="J1" s="22" t="s">
        <v>644</v>
      </c>
      <c r="BX1" s="22" t="s">
        <v>459</v>
      </c>
    </row>
    <row r="2" spans="1:82" x14ac:dyDescent="0.25">
      <c r="A2" s="22" t="s">
        <v>52</v>
      </c>
      <c r="B2" s="20" t="s">
        <v>59</v>
      </c>
      <c r="C2" s="20" t="s">
        <v>57</v>
      </c>
      <c r="D2" s="20" t="s">
        <v>60</v>
      </c>
      <c r="E2" s="20" t="s">
        <v>54</v>
      </c>
      <c r="F2" s="20" t="s">
        <v>53</v>
      </c>
      <c r="G2" s="20" t="s">
        <v>61</v>
      </c>
      <c r="H2" s="20" t="s">
        <v>62</v>
      </c>
      <c r="J2" s="20" t="s">
        <v>226</v>
      </c>
      <c r="K2" s="20" t="s">
        <v>603</v>
      </c>
      <c r="L2" s="20" t="s">
        <v>463</v>
      </c>
      <c r="M2" s="20" t="s">
        <v>129</v>
      </c>
      <c r="N2" s="20" t="s">
        <v>130</v>
      </c>
      <c r="O2" s="20" t="s">
        <v>131</v>
      </c>
      <c r="P2" s="20" t="s">
        <v>559</v>
      </c>
      <c r="Q2" s="20" t="s">
        <v>464</v>
      </c>
      <c r="R2" s="20" t="s">
        <v>132</v>
      </c>
      <c r="S2" s="20" t="s">
        <v>59</v>
      </c>
      <c r="T2" s="20" t="s">
        <v>134</v>
      </c>
      <c r="U2" s="20" t="s">
        <v>135</v>
      </c>
      <c r="V2" s="20" t="s">
        <v>465</v>
      </c>
      <c r="W2" s="20" t="s">
        <v>136</v>
      </c>
      <c r="X2" s="20" t="s">
        <v>604</v>
      </c>
      <c r="Y2" s="20" t="s">
        <v>137</v>
      </c>
      <c r="Z2" s="20" t="s">
        <v>138</v>
      </c>
      <c r="AA2" s="20" t="s">
        <v>139</v>
      </c>
      <c r="AB2" s="20" t="s">
        <v>140</v>
      </c>
      <c r="AC2" s="20" t="s">
        <v>141</v>
      </c>
      <c r="AD2" s="20" t="s">
        <v>601</v>
      </c>
      <c r="AE2" s="20" t="s">
        <v>470</v>
      </c>
      <c r="AF2" s="20" t="s">
        <v>142</v>
      </c>
      <c r="AG2" s="20" t="s">
        <v>482</v>
      </c>
      <c r="AH2" s="20" t="s">
        <v>57</v>
      </c>
      <c r="AI2" s="20" t="s">
        <v>126</v>
      </c>
      <c r="AJ2" s="20" t="s">
        <v>642</v>
      </c>
      <c r="AK2" s="20" t="s">
        <v>143</v>
      </c>
      <c r="AL2" s="20" t="s">
        <v>144</v>
      </c>
      <c r="AM2" s="20" t="s">
        <v>60</v>
      </c>
      <c r="AN2" s="20" t="s">
        <v>145</v>
      </c>
      <c r="AO2" s="20" t="s">
        <v>146</v>
      </c>
      <c r="AP2" s="20" t="s">
        <v>147</v>
      </c>
      <c r="AQ2" s="20" t="s">
        <v>148</v>
      </c>
      <c r="AR2" s="20" t="s">
        <v>149</v>
      </c>
      <c r="AS2" s="20" t="s">
        <v>150</v>
      </c>
      <c r="AT2" s="20" t="s">
        <v>151</v>
      </c>
      <c r="AU2" s="20" t="s">
        <v>152</v>
      </c>
      <c r="AV2" s="20" t="s">
        <v>153</v>
      </c>
      <c r="AW2" s="20" t="s">
        <v>154</v>
      </c>
      <c r="AX2" s="20" t="s">
        <v>54</v>
      </c>
      <c r="AY2" s="20" t="s">
        <v>53</v>
      </c>
      <c r="AZ2" s="20" t="s">
        <v>155</v>
      </c>
      <c r="BA2" s="20" t="s">
        <v>157</v>
      </c>
      <c r="BB2" s="20" t="s">
        <v>158</v>
      </c>
      <c r="BC2" s="20" t="s">
        <v>159</v>
      </c>
      <c r="BD2" s="20" t="s">
        <v>160</v>
      </c>
      <c r="BE2" s="20" t="s">
        <v>161</v>
      </c>
      <c r="BF2" s="20" t="s">
        <v>162</v>
      </c>
      <c r="BG2" s="20" t="s">
        <v>163</v>
      </c>
      <c r="BH2" s="20" t="s">
        <v>164</v>
      </c>
      <c r="BI2" s="20" t="s">
        <v>473</v>
      </c>
      <c r="BJ2" s="20" t="s">
        <v>165</v>
      </c>
      <c r="BK2" s="20" t="s">
        <v>166</v>
      </c>
      <c r="BL2" s="20" t="s">
        <v>167</v>
      </c>
      <c r="BM2" s="20" t="s">
        <v>61</v>
      </c>
      <c r="BN2" s="20" t="s">
        <v>483</v>
      </c>
      <c r="BO2" s="20" t="s">
        <v>168</v>
      </c>
      <c r="BP2" s="20" t="s">
        <v>169</v>
      </c>
      <c r="BQ2" s="20" t="s">
        <v>170</v>
      </c>
      <c r="BR2" s="20" t="s">
        <v>171</v>
      </c>
      <c r="BS2" s="20" t="s">
        <v>172</v>
      </c>
      <c r="BT2" s="20" t="s">
        <v>173</v>
      </c>
      <c r="BU2" s="20" t="s">
        <v>484</v>
      </c>
      <c r="BW2" s="20" t="s">
        <v>139</v>
      </c>
      <c r="BX2" s="20" t="s">
        <v>59</v>
      </c>
      <c r="BY2" s="20" t="s">
        <v>57</v>
      </c>
      <c r="BZ2" s="20" t="s">
        <v>60</v>
      </c>
      <c r="CA2" s="20" t="s">
        <v>54</v>
      </c>
      <c r="CB2" s="20" t="s">
        <v>53</v>
      </c>
      <c r="CC2" s="20" t="s">
        <v>61</v>
      </c>
      <c r="CD2" s="20" t="s">
        <v>62</v>
      </c>
    </row>
    <row r="3" spans="1:82" x14ac:dyDescent="0.25">
      <c r="A3" s="79" t="s">
        <v>74</v>
      </c>
      <c r="B3" s="20">
        <v>28627.166287</v>
      </c>
      <c r="C3" s="20">
        <v>131.04455866000001</v>
      </c>
      <c r="D3" s="20">
        <v>6462.5072916999998</v>
      </c>
      <c r="E3" s="20">
        <v>475.80395369000001</v>
      </c>
      <c r="F3" s="20">
        <v>217.99391632999999</v>
      </c>
      <c r="G3" s="20">
        <v>34.044808727000003</v>
      </c>
      <c r="H3" s="20">
        <v>1996.0323003000001</v>
      </c>
      <c r="J3" s="20" t="s">
        <v>119</v>
      </c>
      <c r="K3" s="20">
        <v>0</v>
      </c>
      <c r="L3" s="20">
        <v>0.29279562555553701</v>
      </c>
      <c r="M3" s="20">
        <v>8.8699371209114002</v>
      </c>
      <c r="N3" s="20">
        <v>8.8699371209114002</v>
      </c>
      <c r="O3" s="20">
        <v>2.92215180856165</v>
      </c>
      <c r="P3" s="20">
        <v>7.5526738404404797E-2</v>
      </c>
      <c r="Q3" s="20">
        <v>22.5635210014363</v>
      </c>
      <c r="R3" s="20">
        <v>54.435653512348601</v>
      </c>
      <c r="S3" s="20">
        <v>7337.19563088013</v>
      </c>
      <c r="T3" s="20">
        <v>40.538507645628997</v>
      </c>
      <c r="U3" s="20">
        <v>10.5993903651846</v>
      </c>
      <c r="V3" s="20">
        <v>18.349322357181801</v>
      </c>
      <c r="W3" s="20">
        <v>0</v>
      </c>
      <c r="X3" s="20">
        <v>0</v>
      </c>
      <c r="Y3" s="20">
        <v>12.868878452002599</v>
      </c>
      <c r="Z3" s="20">
        <v>12.868878452002599</v>
      </c>
      <c r="AA3" s="20">
        <v>13.8927900042438</v>
      </c>
      <c r="AB3" s="20">
        <v>14.178008657219801</v>
      </c>
      <c r="AC3" s="20">
        <v>0.13444203224976101</v>
      </c>
      <c r="AD3" s="20">
        <v>3.6375509788667002</v>
      </c>
      <c r="AE3" s="20">
        <v>1.1023636577765199</v>
      </c>
      <c r="AF3" s="20">
        <v>0</v>
      </c>
      <c r="AG3" s="20">
        <v>0.186308481127333</v>
      </c>
      <c r="AH3" s="20">
        <v>34.720236996863903</v>
      </c>
      <c r="AI3" s="20">
        <v>0</v>
      </c>
      <c r="AJ3" s="20">
        <v>509.12682308459603</v>
      </c>
      <c r="AK3" s="20">
        <v>1562.93563407683</v>
      </c>
      <c r="AL3" s="20">
        <v>159.76888639031699</v>
      </c>
      <c r="AM3" s="20">
        <v>1736.5973104714001</v>
      </c>
      <c r="AN3" s="20">
        <v>0</v>
      </c>
      <c r="AO3" s="20">
        <v>23.228145714490399</v>
      </c>
      <c r="AP3" s="20">
        <v>2.7557833297508199E-2</v>
      </c>
      <c r="AQ3" s="20">
        <v>223.677112683741</v>
      </c>
      <c r="AR3" s="20">
        <v>0.12214320122136001</v>
      </c>
      <c r="AS3" s="20">
        <v>4.3413332451484501E-2</v>
      </c>
      <c r="AT3" s="20">
        <v>31.776760859141099</v>
      </c>
      <c r="AU3" s="20">
        <v>0.78487486014429197</v>
      </c>
      <c r="AV3" s="20">
        <v>6.5768536737269595E-2</v>
      </c>
      <c r="AW3" s="20">
        <v>5.6650784569850596E-3</v>
      </c>
      <c r="AX3" s="20">
        <v>127.669504168609</v>
      </c>
      <c r="AY3" s="20">
        <v>58.486946917332098</v>
      </c>
      <c r="AZ3" s="20">
        <v>69.182557251277302</v>
      </c>
      <c r="BA3" s="20">
        <v>0.69359788797213295</v>
      </c>
      <c r="BB3" s="20">
        <v>7.3323280257058697E-3</v>
      </c>
      <c r="BC3" s="20">
        <v>4.1117741144308901</v>
      </c>
      <c r="BD3" s="20">
        <v>1.61387203271658E-2</v>
      </c>
      <c r="BE3" s="20">
        <v>4.0821651592563697</v>
      </c>
      <c r="BF3" s="20">
        <v>0.216952848647189</v>
      </c>
      <c r="BG3" s="20">
        <v>7.6091491812584997E-2</v>
      </c>
      <c r="BH3" s="20">
        <v>15.3304588369516</v>
      </c>
      <c r="BI3" s="20">
        <v>2.95668860344913</v>
      </c>
      <c r="BJ3" s="20">
        <v>0.61114326184846501</v>
      </c>
      <c r="BK3" s="20">
        <v>0.49115077960945103</v>
      </c>
      <c r="BL3" s="20">
        <v>2.3957787000446401E-2</v>
      </c>
      <c r="BM3" s="20">
        <v>9.1160075177609805</v>
      </c>
      <c r="BN3" s="20">
        <v>152.95321978167601</v>
      </c>
      <c r="BO3" s="20">
        <v>0</v>
      </c>
      <c r="BP3" s="20">
        <v>2.7058213705914401E-2</v>
      </c>
      <c r="BQ3" s="20">
        <v>56.841168598246199</v>
      </c>
      <c r="BR3" s="20">
        <v>0</v>
      </c>
      <c r="BS3" s="20">
        <v>4.8865184397890102</v>
      </c>
      <c r="BT3" s="20">
        <v>498.23589620639598</v>
      </c>
      <c r="BU3" s="20">
        <v>64.384578376516401</v>
      </c>
      <c r="BW3" s="30">
        <f t="shared" ref="BW3:BW47" si="0">AA3/AM3</f>
        <v>8.0000066339343777E-3</v>
      </c>
      <c r="BX3" s="18">
        <f t="shared" ref="BX3:BX47" si="1">+(S3-B3)/B3</f>
        <v>-0.74369815170242493</v>
      </c>
      <c r="BY3" s="18">
        <f t="shared" ref="BY3:BY34" si="2">+(AH3-C3)/C3</f>
        <v>-0.73505014361605925</v>
      </c>
      <c r="BZ3" s="18">
        <f t="shared" ref="BZ3:BZ34" si="3">+(AM3-D3)/D3</f>
        <v>-0.73128118358926009</v>
      </c>
      <c r="CA3" s="18">
        <f t="shared" ref="CA3:CA34" si="4">+(AX3-E3)/E3</f>
        <v>-0.73167624359046557</v>
      </c>
      <c r="CB3" s="18">
        <f t="shared" ref="CB3:CB34" si="5">+(AY3-F3)/F3</f>
        <v>-0.73170376539868964</v>
      </c>
      <c r="CC3" s="18">
        <f t="shared" ref="CC3:CC34" si="6">+(BM3-G3)/G3</f>
        <v>-0.73223502029749032</v>
      </c>
      <c r="CD3" s="18">
        <f t="shared" ref="CD3:CD34" si="7">+(BT3-H3)/H3</f>
        <v>-0.7503868569003056</v>
      </c>
    </row>
    <row r="4" spans="1:82" x14ac:dyDescent="0.25">
      <c r="A4" s="79" t="s">
        <v>75</v>
      </c>
      <c r="B4" s="20">
        <v>8957.9843056000009</v>
      </c>
      <c r="C4" s="20">
        <v>35.011677118999998</v>
      </c>
      <c r="D4" s="20">
        <v>1750.9300549</v>
      </c>
      <c r="E4" s="20">
        <v>125.36991483</v>
      </c>
      <c r="F4" s="20">
        <v>65.569477011000004</v>
      </c>
      <c r="G4" s="20">
        <v>8.3965997833999992</v>
      </c>
      <c r="H4" s="20">
        <v>682.47190606000004</v>
      </c>
      <c r="J4" s="20" t="s">
        <v>75</v>
      </c>
      <c r="K4" s="20">
        <v>0</v>
      </c>
      <c r="L4" s="20">
        <v>0.42701530242122598</v>
      </c>
      <c r="M4" s="20">
        <v>10.127997136262101</v>
      </c>
      <c r="N4" s="20">
        <v>10.127997136262101</v>
      </c>
      <c r="O4" s="20">
        <v>3.23208237404718</v>
      </c>
      <c r="P4" s="20">
        <v>6.6032564311358705E-2</v>
      </c>
      <c r="Q4" s="20">
        <v>31.618907711791898</v>
      </c>
      <c r="R4" s="20">
        <v>79.389216737931093</v>
      </c>
      <c r="S4" s="20">
        <v>8958.8272799925107</v>
      </c>
      <c r="T4" s="20">
        <v>48.812408631095103</v>
      </c>
      <c r="U4" s="20">
        <v>14.509765066783499</v>
      </c>
      <c r="V4" s="20">
        <v>23.3888480904115</v>
      </c>
      <c r="W4" s="20">
        <v>0</v>
      </c>
      <c r="X4" s="20">
        <v>0</v>
      </c>
      <c r="Y4" s="20">
        <v>14.2861638382689</v>
      </c>
      <c r="Z4" s="20">
        <v>14.2861638382689</v>
      </c>
      <c r="AA4" s="20">
        <v>14.011831677110999</v>
      </c>
      <c r="AB4" s="20">
        <v>19.7628087134377</v>
      </c>
      <c r="AC4" s="20">
        <v>0.119245870912548</v>
      </c>
      <c r="AD4" s="20">
        <v>5.1557735946024197</v>
      </c>
      <c r="AE4" s="20">
        <v>1.0040531111515301</v>
      </c>
      <c r="AF4" s="20">
        <v>0</v>
      </c>
      <c r="AG4" s="20">
        <v>0.26431157934787203</v>
      </c>
      <c r="AH4" s="20">
        <v>35.011561699102103</v>
      </c>
      <c r="AI4" s="20">
        <v>0</v>
      </c>
      <c r="AJ4" s="20">
        <v>697.48476297557795</v>
      </c>
      <c r="AK4" s="20">
        <v>1576.33088113229</v>
      </c>
      <c r="AL4" s="20">
        <v>161.136268126126</v>
      </c>
      <c r="AM4" s="20">
        <v>1751.47898093553</v>
      </c>
      <c r="AN4" s="20">
        <v>0</v>
      </c>
      <c r="AO4" s="20">
        <v>29.866443823475901</v>
      </c>
      <c r="AP4" s="20">
        <v>3.1173026449952301E-2</v>
      </c>
      <c r="AQ4" s="20">
        <v>314.01459920302898</v>
      </c>
      <c r="AR4" s="20">
        <v>0.123206600638237</v>
      </c>
      <c r="AS4" s="20">
        <v>4.3020443459713197E-2</v>
      </c>
      <c r="AT4" s="20">
        <v>36.210172677017297</v>
      </c>
      <c r="AU4" s="20">
        <v>0.66340261357936703</v>
      </c>
      <c r="AV4" s="20">
        <v>5.3837574474886601E-2</v>
      </c>
      <c r="AW4" s="20">
        <v>6.1553008482282999E-3</v>
      </c>
      <c r="AX4" s="20">
        <v>125.38729437060699</v>
      </c>
      <c r="AY4" s="20">
        <v>65.583617281590804</v>
      </c>
      <c r="AZ4" s="20">
        <v>59.803677089016901</v>
      </c>
      <c r="BA4" s="20">
        <v>0.56482878354470101</v>
      </c>
      <c r="BB4" s="20">
        <v>6.1866443999845601E-3</v>
      </c>
      <c r="BC4" s="20">
        <v>3.8735487249017502</v>
      </c>
      <c r="BD4" s="20">
        <v>1.9631354133941799E-2</v>
      </c>
      <c r="BE4" s="20">
        <v>4.68537552979822</v>
      </c>
      <c r="BF4" s="20">
        <v>0.27715559670849799</v>
      </c>
      <c r="BG4" s="20">
        <v>8.4898813362213804E-2</v>
      </c>
      <c r="BH4" s="20">
        <v>17.9115332594785</v>
      </c>
      <c r="BI4" s="20">
        <v>3.1759444234197001</v>
      </c>
      <c r="BJ4" s="20">
        <v>0.524025419291543</v>
      </c>
      <c r="BK4" s="20">
        <v>0.485658845770156</v>
      </c>
      <c r="BL4" s="20">
        <v>1.98060737335824E-2</v>
      </c>
      <c r="BM4" s="20">
        <v>8.3968986259693299</v>
      </c>
      <c r="BN4" s="20">
        <v>217.150470489393</v>
      </c>
      <c r="BO4" s="20">
        <v>0</v>
      </c>
      <c r="BP4" s="20">
        <v>2.3656557265607201E-2</v>
      </c>
      <c r="BQ4" s="20">
        <v>82.492133480161201</v>
      </c>
      <c r="BR4" s="20">
        <v>0</v>
      </c>
      <c r="BS4" s="20">
        <v>6.7293095362026403</v>
      </c>
      <c r="BT4" s="20">
        <v>682.52591952027399</v>
      </c>
      <c r="BU4" s="20">
        <v>92.891101173961204</v>
      </c>
      <c r="BW4" s="30">
        <f t="shared" si="0"/>
        <v>7.9999999027260717E-3</v>
      </c>
      <c r="BX4" s="18">
        <f t="shared" si="1"/>
        <v>9.4103133445197211E-5</v>
      </c>
      <c r="BY4" s="18">
        <f t="shared" si="2"/>
        <v>-3.2966115134362563E-6</v>
      </c>
      <c r="BZ4" s="18">
        <f t="shared" si="3"/>
        <v>3.135054047383868E-4</v>
      </c>
      <c r="CA4" s="18">
        <f t="shared" si="4"/>
        <v>1.3862608609539284E-4</v>
      </c>
      <c r="CB4" s="18">
        <f t="shared" si="5"/>
        <v>2.1565324653159137E-4</v>
      </c>
      <c r="CC4" s="18">
        <f t="shared" si="6"/>
        <v>3.5590903108359238E-5</v>
      </c>
      <c r="CD4" s="18">
        <f t="shared" si="7"/>
        <v>7.9143858954981358E-5</v>
      </c>
    </row>
    <row r="5" spans="1:82" x14ac:dyDescent="0.25">
      <c r="A5" s="79" t="s">
        <v>76</v>
      </c>
      <c r="B5" s="20">
        <v>41849.532456000001</v>
      </c>
      <c r="C5" s="20">
        <v>187.17224852999999</v>
      </c>
      <c r="D5" s="20">
        <v>7343.3477190000003</v>
      </c>
      <c r="E5" s="20">
        <v>559.22514235999995</v>
      </c>
      <c r="F5" s="20">
        <v>235.78156756999999</v>
      </c>
      <c r="G5" s="20">
        <v>57.801317926999999</v>
      </c>
      <c r="H5" s="20">
        <v>2991.4684345000001</v>
      </c>
      <c r="J5" s="20" t="s">
        <v>69</v>
      </c>
      <c r="K5" s="20">
        <v>0</v>
      </c>
      <c r="L5" s="20">
        <v>1.8063941292713099</v>
      </c>
      <c r="M5" s="20">
        <v>43.026034106847</v>
      </c>
      <c r="N5" s="20">
        <v>43.026034106847</v>
      </c>
      <c r="O5" s="20">
        <v>13.739275895765401</v>
      </c>
      <c r="P5" s="20">
        <v>0.28220363603145998</v>
      </c>
      <c r="Q5" s="20">
        <v>135.193811297254</v>
      </c>
      <c r="R5" s="20">
        <v>335.83815462755598</v>
      </c>
      <c r="S5" s="20">
        <v>41850.394239322697</v>
      </c>
      <c r="T5" s="20">
        <v>207.15605089270599</v>
      </c>
      <c r="U5" s="20">
        <v>61.696337107425698</v>
      </c>
      <c r="V5" s="20">
        <v>99.159093993617603</v>
      </c>
      <c r="W5" s="20">
        <v>0</v>
      </c>
      <c r="X5" s="20">
        <v>0</v>
      </c>
      <c r="Y5" s="20">
        <v>60.724607422080403</v>
      </c>
      <c r="Z5" s="20">
        <v>60.724607422080403</v>
      </c>
      <c r="AA5" s="20">
        <v>58.759318992267303</v>
      </c>
      <c r="AB5" s="20">
        <v>86.466209840330393</v>
      </c>
      <c r="AC5" s="20">
        <v>0.51020161981701595</v>
      </c>
      <c r="AD5" s="20">
        <v>22.2229296759436</v>
      </c>
      <c r="AE5" s="20">
        <v>4.2863590465009898</v>
      </c>
      <c r="AF5" s="20">
        <v>0</v>
      </c>
      <c r="AG5" s="20">
        <v>1.27952004678483</v>
      </c>
      <c r="AH5" s="20">
        <v>187.15856622408899</v>
      </c>
      <c r="AI5" s="20">
        <v>0</v>
      </c>
      <c r="AJ5" s="20">
        <v>3054.6984793619799</v>
      </c>
      <c r="AK5" s="20">
        <v>6610.3873243054204</v>
      </c>
      <c r="AL5" s="20">
        <v>675.72249871856297</v>
      </c>
      <c r="AM5" s="20">
        <v>7344.8691420162504</v>
      </c>
      <c r="AN5" s="20">
        <v>0</v>
      </c>
      <c r="AO5" s="20">
        <v>127.780793834774</v>
      </c>
      <c r="AP5" s="20">
        <v>0.14096573466272</v>
      </c>
      <c r="AQ5" s="20">
        <v>1390.37751518709</v>
      </c>
      <c r="AR5" s="20">
        <v>0.573598053318782</v>
      </c>
      <c r="AS5" s="20">
        <v>0.20635515357947901</v>
      </c>
      <c r="AT5" s="20">
        <v>114.330523652838</v>
      </c>
      <c r="AU5" s="20">
        <v>3.7757426544751098</v>
      </c>
      <c r="AV5" s="20">
        <v>0.31917456748072298</v>
      </c>
      <c r="AW5" s="20">
        <v>2.6488073546189601E-2</v>
      </c>
      <c r="AX5" s="20">
        <v>559.080556330847</v>
      </c>
      <c r="AY5" s="20">
        <v>235.72784315768001</v>
      </c>
      <c r="AZ5" s="20">
        <v>323.35271317316699</v>
      </c>
      <c r="BA5" s="20">
        <v>3.3286202924430999</v>
      </c>
      <c r="BB5" s="20">
        <v>3.5443996538743403E-2</v>
      </c>
      <c r="BC5" s="20">
        <v>20.009462458043298</v>
      </c>
      <c r="BD5" s="20">
        <v>8.3803821712219603E-2</v>
      </c>
      <c r="BE5" s="20">
        <v>18.208352430871301</v>
      </c>
      <c r="BF5" s="20">
        <v>1.1343745762992099</v>
      </c>
      <c r="BG5" s="20">
        <v>0.31547947772504997</v>
      </c>
      <c r="BH5" s="20">
        <v>67.902727227632695</v>
      </c>
      <c r="BI5" s="20">
        <v>14.1512042192937</v>
      </c>
      <c r="BJ5" s="20">
        <v>2.9571778633906001</v>
      </c>
      <c r="BK5" s="20">
        <v>2.2643744109525499</v>
      </c>
      <c r="BL5" s="20">
        <v>0.11517871217006399</v>
      </c>
      <c r="BM5" s="20">
        <v>57.796264268037902</v>
      </c>
      <c r="BN5" s="20">
        <v>945.57249506665198</v>
      </c>
      <c r="BO5" s="20">
        <v>0</v>
      </c>
      <c r="BP5" s="20">
        <v>0.101101806054994</v>
      </c>
      <c r="BQ5" s="20">
        <v>357.20430470014298</v>
      </c>
      <c r="BR5" s="20">
        <v>0</v>
      </c>
      <c r="BS5" s="20">
        <v>34.524177231766302</v>
      </c>
      <c r="BT5" s="20">
        <v>2991.3629226673702</v>
      </c>
      <c r="BU5" s="20">
        <v>412.566223302303</v>
      </c>
      <c r="BW5" s="30">
        <f t="shared" si="0"/>
        <v>8.000049811117153E-3</v>
      </c>
      <c r="BX5" s="18">
        <f t="shared" si="1"/>
        <v>2.0592424147207609E-5</v>
      </c>
      <c r="BY5" s="18">
        <f t="shared" si="2"/>
        <v>-7.310007770094869E-5</v>
      </c>
      <c r="BZ5" s="18">
        <f t="shared" si="3"/>
        <v>2.0718384508928937E-4</v>
      </c>
      <c r="CA5" s="18">
        <f t="shared" si="4"/>
        <v>-2.5854708274162342E-4</v>
      </c>
      <c r="CB5" s="18">
        <f t="shared" si="5"/>
        <v>-2.2785671023257511E-4</v>
      </c>
      <c r="CC5" s="18">
        <f t="shared" si="6"/>
        <v>-8.7431552486052876E-5</v>
      </c>
      <c r="CD5" s="18">
        <f t="shared" si="7"/>
        <v>-3.5270916254046308E-5</v>
      </c>
    </row>
    <row r="6" spans="1:82" x14ac:dyDescent="0.25">
      <c r="A6" s="79" t="s">
        <v>77</v>
      </c>
      <c r="B6" s="20">
        <v>44011.511616999996</v>
      </c>
      <c r="C6" s="20">
        <v>187.08697971000001</v>
      </c>
      <c r="D6" s="20">
        <v>7575.9353621999999</v>
      </c>
      <c r="E6" s="20">
        <v>568.09757582999998</v>
      </c>
      <c r="F6" s="20">
        <v>253.48106842999999</v>
      </c>
      <c r="G6" s="20">
        <v>46.848376811999998</v>
      </c>
      <c r="H6" s="20">
        <v>3292.622539</v>
      </c>
      <c r="J6" s="20" t="s">
        <v>120</v>
      </c>
      <c r="K6" s="20">
        <v>0</v>
      </c>
      <c r="L6" s="20">
        <v>2.1134675914207102</v>
      </c>
      <c r="M6" s="20">
        <v>49.392944339621998</v>
      </c>
      <c r="N6" s="20">
        <v>49.392944339621998</v>
      </c>
      <c r="O6" s="20">
        <v>14.671003245754701</v>
      </c>
      <c r="P6" s="20">
        <v>0.27060966363001998</v>
      </c>
      <c r="Q6" s="20">
        <v>149.861774316771</v>
      </c>
      <c r="R6" s="20">
        <v>392.979081888699</v>
      </c>
      <c r="S6" s="20">
        <v>44010.386277550897</v>
      </c>
      <c r="T6" s="20">
        <v>228.558091649332</v>
      </c>
      <c r="U6" s="20">
        <v>70.6903782708047</v>
      </c>
      <c r="V6" s="20">
        <v>111.454515720497</v>
      </c>
      <c r="W6" s="20">
        <v>56.865661730782499</v>
      </c>
      <c r="X6" s="20">
        <v>0</v>
      </c>
      <c r="Y6" s="20">
        <v>65.116995329287903</v>
      </c>
      <c r="Z6" s="20">
        <v>65.116995329287903</v>
      </c>
      <c r="AA6" s="20">
        <v>60.616812667757998</v>
      </c>
      <c r="AB6" s="20">
        <v>89.806832558959798</v>
      </c>
      <c r="AC6" s="20">
        <v>0.48670457550058599</v>
      </c>
      <c r="AD6" s="20">
        <v>24.051375385500201</v>
      </c>
      <c r="AE6" s="20">
        <v>4.1993924961281301</v>
      </c>
      <c r="AF6" s="20">
        <v>0</v>
      </c>
      <c r="AG6" s="20">
        <v>1.1664749613568299</v>
      </c>
      <c r="AH6" s="20">
        <v>187.05751274547001</v>
      </c>
      <c r="AI6" s="20">
        <v>0</v>
      </c>
      <c r="AJ6" s="20">
        <v>3364.9483611391202</v>
      </c>
      <c r="AK6" s="20">
        <v>6819.3349281568799</v>
      </c>
      <c r="AL6" s="20">
        <v>697.07729206280999</v>
      </c>
      <c r="AM6" s="20">
        <v>7577.0290328874498</v>
      </c>
      <c r="AN6" s="20">
        <v>0</v>
      </c>
      <c r="AO6" s="20">
        <v>142.276524677987</v>
      </c>
      <c r="AP6" s="20">
        <v>0.153125404410346</v>
      </c>
      <c r="AQ6" s="20">
        <v>1497.5834002645499</v>
      </c>
      <c r="AR6" s="20">
        <v>0.59393468807354599</v>
      </c>
      <c r="AS6" s="20">
        <v>0.20899356801534399</v>
      </c>
      <c r="AT6" s="20">
        <v>123.631372873228</v>
      </c>
      <c r="AU6" s="20">
        <v>3.6730792506489802</v>
      </c>
      <c r="AV6" s="20">
        <v>0.30428576310234301</v>
      </c>
      <c r="AW6" s="20">
        <v>2.81076781472357E-2</v>
      </c>
      <c r="AX6" s="20">
        <v>567.89956856649906</v>
      </c>
      <c r="AY6" s="20">
        <v>253.40013691804799</v>
      </c>
      <c r="AZ6" s="20">
        <v>314.49943164845001</v>
      </c>
      <c r="BA6" s="20">
        <v>3.1977861185976302</v>
      </c>
      <c r="BB6" s="20">
        <v>3.4456253134696802E-2</v>
      </c>
      <c r="BC6" s="20">
        <v>20.238280174385601</v>
      </c>
      <c r="BD6" s="20">
        <v>9.3567739766420396E-2</v>
      </c>
      <c r="BE6" s="20">
        <v>19.7904928983614</v>
      </c>
      <c r="BF6" s="20">
        <v>1.29546299817567</v>
      </c>
      <c r="BG6" s="20">
        <v>0.338552643617343</v>
      </c>
      <c r="BH6" s="20">
        <v>74.502974365757794</v>
      </c>
      <c r="BI6" s="20">
        <v>14.7774837370547</v>
      </c>
      <c r="BJ6" s="20">
        <v>2.8943883551866398</v>
      </c>
      <c r="BK6" s="20">
        <v>2.3101889912200901</v>
      </c>
      <c r="BL6" s="20">
        <v>0.111087154218819</v>
      </c>
      <c r="BM6" s="20">
        <v>46.842121948665401</v>
      </c>
      <c r="BN6" s="20">
        <v>1060.71774265559</v>
      </c>
      <c r="BO6" s="20">
        <v>0</v>
      </c>
      <c r="BP6" s="20">
        <v>9.6947756677414204E-2</v>
      </c>
      <c r="BQ6" s="20">
        <v>400.12783484140402</v>
      </c>
      <c r="BR6" s="20">
        <v>0</v>
      </c>
      <c r="BS6" s="20">
        <v>34.0946390383438</v>
      </c>
      <c r="BT6" s="20">
        <v>3292.1194387032401</v>
      </c>
      <c r="BU6" s="20">
        <v>430.026289464662</v>
      </c>
      <c r="BW6" s="30">
        <f t="shared" si="0"/>
        <v>8.0000766005588579E-3</v>
      </c>
      <c r="BX6" s="18">
        <f t="shared" si="1"/>
        <v>-2.5569206958683046E-5</v>
      </c>
      <c r="BY6" s="18">
        <f t="shared" si="2"/>
        <v>-1.575040902134293E-4</v>
      </c>
      <c r="BZ6" s="18">
        <f t="shared" si="3"/>
        <v>1.4436114290346363E-4</v>
      </c>
      <c r="CA6" s="18">
        <f t="shared" si="4"/>
        <v>-3.4854446124265638E-4</v>
      </c>
      <c r="CB6" s="18">
        <f t="shared" si="5"/>
        <v>-3.1928030149656656E-4</v>
      </c>
      <c r="CC6" s="18">
        <f t="shared" si="6"/>
        <v>-1.3351291464584427E-4</v>
      </c>
      <c r="CD6" s="18">
        <f t="shared" si="7"/>
        <v>-1.5279622574430773E-4</v>
      </c>
    </row>
    <row r="7" spans="1:82" x14ac:dyDescent="0.25">
      <c r="A7" s="80" t="s">
        <v>78</v>
      </c>
      <c r="B7" s="20">
        <v>282794.48158000002</v>
      </c>
      <c r="C7" s="20">
        <v>1417.035742</v>
      </c>
      <c r="D7" s="20">
        <v>63166.982373999999</v>
      </c>
      <c r="E7" s="20">
        <v>4737.9268119999997</v>
      </c>
      <c r="F7" s="20">
        <v>2236.0871692000001</v>
      </c>
      <c r="G7" s="20">
        <v>307.42750347999998</v>
      </c>
      <c r="H7" s="20">
        <v>21583.799434</v>
      </c>
      <c r="J7" s="20" t="s">
        <v>121</v>
      </c>
      <c r="K7" s="20">
        <v>0</v>
      </c>
      <c r="L7" s="20">
        <v>12.819967489420501</v>
      </c>
      <c r="M7" s="20">
        <v>357.85393700411697</v>
      </c>
      <c r="N7" s="20">
        <v>357.85393700411697</v>
      </c>
      <c r="O7" s="20">
        <v>112.21783070156501</v>
      </c>
      <c r="P7" s="20">
        <v>2.6371881535298698</v>
      </c>
      <c r="Q7" s="20">
        <v>963.19020529662703</v>
      </c>
      <c r="R7" s="20">
        <v>2383.6378512023398</v>
      </c>
      <c r="S7" s="20">
        <v>281978.17060908099</v>
      </c>
      <c r="T7" s="20">
        <v>1618.38875025777</v>
      </c>
      <c r="U7" s="20">
        <v>449.95283949899903</v>
      </c>
      <c r="V7" s="20">
        <v>751.95454126159302</v>
      </c>
      <c r="W7" s="20">
        <v>256.98209707007902</v>
      </c>
      <c r="X7" s="20">
        <v>0</v>
      </c>
      <c r="Y7" s="20">
        <v>495.77562862900101</v>
      </c>
      <c r="Z7" s="20">
        <v>495.77562862900101</v>
      </c>
      <c r="AA7" s="20">
        <v>503.996340327496</v>
      </c>
      <c r="AB7" s="20">
        <v>595.96167241080798</v>
      </c>
      <c r="AC7" s="20">
        <v>4.7070133600632698</v>
      </c>
      <c r="AD7" s="20">
        <v>151.95187162162</v>
      </c>
      <c r="AE7" s="20">
        <v>39.084229093294098</v>
      </c>
      <c r="AF7" s="20">
        <v>0</v>
      </c>
      <c r="AG7" s="20">
        <v>7.5560386929347398</v>
      </c>
      <c r="AH7" s="20">
        <v>1413.16476617228</v>
      </c>
      <c r="AI7" s="20">
        <v>0</v>
      </c>
      <c r="AJ7" s="20">
        <v>21958.697593103901</v>
      </c>
      <c r="AK7" s="20">
        <v>56697.2716526398</v>
      </c>
      <c r="AL7" s="20">
        <v>5795.3835583701102</v>
      </c>
      <c r="AM7" s="20">
        <v>62996.651551337403</v>
      </c>
      <c r="AN7" s="20">
        <v>0</v>
      </c>
      <c r="AO7" s="20">
        <v>955.24464793840104</v>
      </c>
      <c r="AP7" s="20">
        <v>1.0246435952975299</v>
      </c>
      <c r="AQ7" s="20">
        <v>9746.0783371021207</v>
      </c>
      <c r="AR7" s="20">
        <v>4.4798427002210097</v>
      </c>
      <c r="AS7" s="20">
        <v>1.62033829924436</v>
      </c>
      <c r="AT7" s="20">
        <v>1224.55451765626</v>
      </c>
      <c r="AU7" s="20">
        <v>27.867594592062201</v>
      </c>
      <c r="AV7" s="20">
        <v>2.3556249276608399</v>
      </c>
      <c r="AW7" s="20">
        <v>0.212279590160772</v>
      </c>
      <c r="AX7" s="20">
        <v>4722.768679707</v>
      </c>
      <c r="AY7" s="20">
        <v>2228.0949709265401</v>
      </c>
      <c r="AZ7" s="20">
        <v>2494.6737087804499</v>
      </c>
      <c r="BA7" s="20">
        <v>24.4762597485628</v>
      </c>
      <c r="BB7" s="20">
        <v>0.26039542100012703</v>
      </c>
      <c r="BC7" s="20">
        <v>148.61599993386099</v>
      </c>
      <c r="BD7" s="20">
        <v>0.61039723981326799</v>
      </c>
      <c r="BE7" s="20">
        <v>155.33508622827699</v>
      </c>
      <c r="BF7" s="20">
        <v>8.2601440720470496</v>
      </c>
      <c r="BG7" s="20">
        <v>2.89572413565039</v>
      </c>
      <c r="BH7" s="20">
        <v>584.79319333983699</v>
      </c>
      <c r="BI7" s="20">
        <v>117.604775937873</v>
      </c>
      <c r="BJ7" s="20">
        <v>21.731718888650001</v>
      </c>
      <c r="BK7" s="20">
        <v>18.152362528040001</v>
      </c>
      <c r="BL7" s="20">
        <v>0.84884802989467401</v>
      </c>
      <c r="BM7" s="20">
        <v>306.627800062831</v>
      </c>
      <c r="BN7" s="20">
        <v>6766.9193935228996</v>
      </c>
      <c r="BO7" s="20">
        <v>0</v>
      </c>
      <c r="BP7" s="20">
        <v>0.94473855301355103</v>
      </c>
      <c r="BQ7" s="20">
        <v>2513.6773324157698</v>
      </c>
      <c r="BR7" s="20">
        <v>0</v>
      </c>
      <c r="BS7" s="20">
        <v>217.796745918417</v>
      </c>
      <c r="BT7" s="20">
        <v>21496.363273202202</v>
      </c>
      <c r="BU7" s="20">
        <v>2732.2752942288498</v>
      </c>
      <c r="BW7" s="30">
        <f t="shared" si="0"/>
        <v>8.0003671293033402E-3</v>
      </c>
      <c r="BX7" s="18">
        <f t="shared" si="1"/>
        <v>-2.8865873420097312E-3</v>
      </c>
      <c r="BY7" s="18">
        <f t="shared" si="2"/>
        <v>-2.7317418417806081E-3</v>
      </c>
      <c r="BZ7" s="18">
        <f t="shared" si="3"/>
        <v>-2.6965166968733545E-3</v>
      </c>
      <c r="CA7" s="18">
        <f t="shared" si="4"/>
        <v>-3.1993175273640454E-3</v>
      </c>
      <c r="CB7" s="18">
        <f t="shared" si="5"/>
        <v>-3.5741890493112185E-3</v>
      </c>
      <c r="CC7" s="18">
        <f t="shared" si="6"/>
        <v>-2.6012747985022437E-3</v>
      </c>
      <c r="CD7" s="18">
        <f t="shared" si="7"/>
        <v>-4.0510087700344659E-3</v>
      </c>
    </row>
    <row r="8" spans="1:82" x14ac:dyDescent="0.25">
      <c r="A8" s="81" t="s">
        <v>79</v>
      </c>
      <c r="B8" s="20">
        <v>490229.97077000001</v>
      </c>
      <c r="C8" s="20">
        <v>2557.9697093999998</v>
      </c>
      <c r="D8" s="20">
        <v>90880.525781000004</v>
      </c>
      <c r="E8" s="20">
        <v>7522.6027192000001</v>
      </c>
      <c r="F8" s="20">
        <v>3164.3552466000001</v>
      </c>
      <c r="G8" s="20">
        <v>632.03437753000003</v>
      </c>
      <c r="H8" s="20">
        <v>38961.230792000002</v>
      </c>
      <c r="J8" s="20" t="s">
        <v>70</v>
      </c>
      <c r="K8" s="20">
        <v>0</v>
      </c>
      <c r="L8" s="20">
        <v>25.0673281584351</v>
      </c>
      <c r="M8" s="20">
        <v>626.76469928735605</v>
      </c>
      <c r="N8" s="20">
        <v>626.76469928735605</v>
      </c>
      <c r="O8" s="20">
        <v>180.74829798277099</v>
      </c>
      <c r="P8" s="20">
        <v>3.5032452399065099</v>
      </c>
      <c r="Q8" s="20">
        <v>1743.9947369091601</v>
      </c>
      <c r="R8" s="20">
        <v>4661.4525973050704</v>
      </c>
      <c r="S8" s="20">
        <v>490131.006672288</v>
      </c>
      <c r="T8" s="20">
        <v>2780.2913667206799</v>
      </c>
      <c r="U8" s="20">
        <v>845.32606466343702</v>
      </c>
      <c r="V8" s="20">
        <v>1344.33435292217</v>
      </c>
      <c r="W8" s="20">
        <v>1093.28768607598</v>
      </c>
      <c r="X8" s="20">
        <v>0</v>
      </c>
      <c r="Y8" s="20">
        <v>803.08749629414001</v>
      </c>
      <c r="Z8" s="20">
        <v>803.08749629414001</v>
      </c>
      <c r="AA8" s="20">
        <v>727.00950831418004</v>
      </c>
      <c r="AB8" s="20">
        <v>1016.46319340707</v>
      </c>
      <c r="AC8" s="20">
        <v>6.2425353616009902</v>
      </c>
      <c r="AD8" s="20">
        <v>276.09356123685598</v>
      </c>
      <c r="AE8" s="20">
        <v>53.822357144132702</v>
      </c>
      <c r="AF8" s="20">
        <v>0</v>
      </c>
      <c r="AG8" s="20">
        <v>12.726615401008599</v>
      </c>
      <c r="AH8" s="20">
        <v>2557.56953818681</v>
      </c>
      <c r="AI8" s="20">
        <v>0</v>
      </c>
      <c r="AJ8" s="20">
        <v>39810.128262702703</v>
      </c>
      <c r="AK8" s="20">
        <v>81788.1572098303</v>
      </c>
      <c r="AL8" s="20">
        <v>8360.4688384397905</v>
      </c>
      <c r="AM8" s="20">
        <v>90875.635556584297</v>
      </c>
      <c r="AN8" s="20">
        <v>0</v>
      </c>
      <c r="AO8" s="20">
        <v>1710.06453027772</v>
      </c>
      <c r="AP8" s="20">
        <v>2.0608682242321001</v>
      </c>
      <c r="AQ8" s="20">
        <v>17439.2103367251</v>
      </c>
      <c r="AR8" s="20">
        <v>7.99647635267337</v>
      </c>
      <c r="AS8" s="20">
        <v>2.8317153171624199</v>
      </c>
      <c r="AT8" s="20">
        <v>1466.29781114105</v>
      </c>
      <c r="AU8" s="20">
        <v>51.601602429493397</v>
      </c>
      <c r="AV8" s="20">
        <v>4.3097925781400699</v>
      </c>
      <c r="AW8" s="20">
        <v>0.37172142506765399</v>
      </c>
      <c r="AX8" s="20">
        <v>7519.6974911412799</v>
      </c>
      <c r="AY8" s="20">
        <v>3162.8483320392202</v>
      </c>
      <c r="AZ8" s="20">
        <v>4356.8491591020502</v>
      </c>
      <c r="BA8" s="20">
        <v>45.225674256077802</v>
      </c>
      <c r="BB8" s="20">
        <v>0.48481693370150503</v>
      </c>
      <c r="BC8" s="20">
        <v>279.09389110269598</v>
      </c>
      <c r="BD8" s="20">
        <v>1.24482356961369</v>
      </c>
      <c r="BE8" s="20">
        <v>254.56744511869101</v>
      </c>
      <c r="BF8" s="20">
        <v>17.089265144375101</v>
      </c>
      <c r="BG8" s="20">
        <v>4.2744973957902701</v>
      </c>
      <c r="BH8" s="20">
        <v>952.16983559031496</v>
      </c>
      <c r="BI8" s="20">
        <v>186.62185865947899</v>
      </c>
      <c r="BJ8" s="20">
        <v>40.604868025816003</v>
      </c>
      <c r="BK8" s="20">
        <v>31.056109503574199</v>
      </c>
      <c r="BL8" s="20">
        <v>1.5671179307417999</v>
      </c>
      <c r="BM8" s="20">
        <v>631.96144733433505</v>
      </c>
      <c r="BN8" s="20">
        <v>12518.691067149701</v>
      </c>
      <c r="BO8" s="20">
        <v>0</v>
      </c>
      <c r="BP8" s="20">
        <v>1.2550593422737299</v>
      </c>
      <c r="BQ8" s="20">
        <v>4664.5485878924401</v>
      </c>
      <c r="BR8" s="20">
        <v>0</v>
      </c>
      <c r="BS8" s="20">
        <v>409.653833641429</v>
      </c>
      <c r="BT8" s="20">
        <v>38939.978536902599</v>
      </c>
      <c r="BU8" s="20">
        <v>4863.4872335835498</v>
      </c>
      <c r="BW8" s="30">
        <f t="shared" si="0"/>
        <v>8.0000486803913778E-3</v>
      </c>
      <c r="BX8" s="18">
        <f t="shared" si="1"/>
        <v>-2.0187280177214029E-4</v>
      </c>
      <c r="BY8" s="18">
        <f t="shared" si="2"/>
        <v>-1.5644095069591073E-4</v>
      </c>
      <c r="BZ8" s="18">
        <f t="shared" si="3"/>
        <v>-5.3809376361788508E-5</v>
      </c>
      <c r="CA8" s="18">
        <f t="shared" si="4"/>
        <v>-3.8619985225395501E-4</v>
      </c>
      <c r="CB8" s="18">
        <f t="shared" si="5"/>
        <v>-4.7621535616112158E-4</v>
      </c>
      <c r="CC8" s="18">
        <f t="shared" si="6"/>
        <v>-1.153896026193906E-4</v>
      </c>
      <c r="CD8" s="18">
        <f t="shared" si="7"/>
        <v>-5.4547186178128745E-4</v>
      </c>
    </row>
    <row r="9" spans="1:82" x14ac:dyDescent="0.25">
      <c r="A9" s="79" t="s">
        <v>80</v>
      </c>
      <c r="B9" s="20">
        <v>85528.974038999993</v>
      </c>
      <c r="C9" s="20">
        <v>328.41349360999999</v>
      </c>
      <c r="D9" s="20">
        <v>15589.207919</v>
      </c>
      <c r="E9" s="20">
        <v>1133.3553354000001</v>
      </c>
      <c r="F9" s="20">
        <v>578.04625242999998</v>
      </c>
      <c r="G9" s="20">
        <v>49.507787262000001</v>
      </c>
      <c r="H9" s="20">
        <v>7665.9246443000002</v>
      </c>
      <c r="J9" s="20" t="s">
        <v>122</v>
      </c>
      <c r="K9" s="20">
        <v>0</v>
      </c>
      <c r="L9" s="20">
        <v>5.1252165458092902</v>
      </c>
      <c r="M9" s="20">
        <v>121.389451412886</v>
      </c>
      <c r="N9" s="20">
        <v>121.389451412886</v>
      </c>
      <c r="O9" s="20">
        <v>33.853973544535997</v>
      </c>
      <c r="P9" s="20">
        <v>0.58439051131312703</v>
      </c>
      <c r="Q9" s="20">
        <v>343.66880121132903</v>
      </c>
      <c r="R9" s="20">
        <v>953.08675015989002</v>
      </c>
      <c r="S9" s="20">
        <v>84947.597735853196</v>
      </c>
      <c r="T9" s="20">
        <v>537.46674313497101</v>
      </c>
      <c r="U9" s="20">
        <v>169.914213518411</v>
      </c>
      <c r="V9" s="20">
        <v>264.67331681145401</v>
      </c>
      <c r="W9" s="20">
        <v>239.53052782208701</v>
      </c>
      <c r="X9" s="20">
        <v>0</v>
      </c>
      <c r="Y9" s="20">
        <v>150.803246213286</v>
      </c>
      <c r="Z9" s="20">
        <v>150.803246213286</v>
      </c>
      <c r="AA9" s="20">
        <v>123.73135711018099</v>
      </c>
      <c r="AB9" s="20">
        <v>196.07835674862301</v>
      </c>
      <c r="AC9" s="20">
        <v>1.04012647067466</v>
      </c>
      <c r="AD9" s="20">
        <v>55.0204802315724</v>
      </c>
      <c r="AE9" s="20">
        <v>9.1958627329596592</v>
      </c>
      <c r="AF9" s="20">
        <v>0</v>
      </c>
      <c r="AG9" s="20">
        <v>2.4561223687246798</v>
      </c>
      <c r="AH9" s="20">
        <v>325.89788268104002</v>
      </c>
      <c r="AI9" s="20">
        <v>0</v>
      </c>
      <c r="AJ9" s="20">
        <v>7787.7987312400401</v>
      </c>
      <c r="AK9" s="20">
        <v>13919.6094161609</v>
      </c>
      <c r="AL9" s="20">
        <v>1422.8435831721199</v>
      </c>
      <c r="AM9" s="20">
        <v>15466.1843564432</v>
      </c>
      <c r="AN9" s="20">
        <v>0</v>
      </c>
      <c r="AO9" s="20">
        <v>336.33872257587899</v>
      </c>
      <c r="AP9" s="20">
        <v>0.36429449340542402</v>
      </c>
      <c r="AQ9" s="20">
        <v>3390.1891039269699</v>
      </c>
      <c r="AR9" s="20">
        <v>1.24664451021566</v>
      </c>
      <c r="AS9" s="20">
        <v>0.41814029112033302</v>
      </c>
      <c r="AT9" s="20">
        <v>279.358640850543</v>
      </c>
      <c r="AU9" s="20">
        <v>6.4235787628763701</v>
      </c>
      <c r="AV9" s="20">
        <v>0.501095642013482</v>
      </c>
      <c r="AW9" s="20">
        <v>6.2953428462772104E-2</v>
      </c>
      <c r="AX9" s="20">
        <v>1125.04970927208</v>
      </c>
      <c r="AY9" s="20">
        <v>573.44242123271397</v>
      </c>
      <c r="AZ9" s="20">
        <v>551.60728803937297</v>
      </c>
      <c r="BA9" s="20">
        <v>5.3524908370398503</v>
      </c>
      <c r="BB9" s="20">
        <v>6.0211533479940599E-2</v>
      </c>
      <c r="BC9" s="20">
        <v>40.017504808831703</v>
      </c>
      <c r="BD9" s="20">
        <v>0.236272579462843</v>
      </c>
      <c r="BE9" s="20">
        <v>46.554616423331403</v>
      </c>
      <c r="BF9" s="20">
        <v>3.4157836604441201</v>
      </c>
      <c r="BG9" s="20">
        <v>0.76561279121678605</v>
      </c>
      <c r="BH9" s="20">
        <v>178.64531578454199</v>
      </c>
      <c r="BI9" s="20">
        <v>34.008824607990597</v>
      </c>
      <c r="BJ9" s="20">
        <v>5.1665574276470601</v>
      </c>
      <c r="BK9" s="20">
        <v>4.66387495384072</v>
      </c>
      <c r="BL9" s="20">
        <v>0.188832454240314</v>
      </c>
      <c r="BM9" s="20">
        <v>49.1334120383383</v>
      </c>
      <c r="BN9" s="20">
        <v>2465.21675029468</v>
      </c>
      <c r="BO9" s="20">
        <v>0</v>
      </c>
      <c r="BP9" s="20">
        <v>0.20937206878266201</v>
      </c>
      <c r="BQ9" s="20">
        <v>918.87976071738501</v>
      </c>
      <c r="BR9" s="20">
        <v>0</v>
      </c>
      <c r="BS9" s="20">
        <v>79.6485386001752</v>
      </c>
      <c r="BT9" s="20">
        <v>7612.8044709733904</v>
      </c>
      <c r="BU9" s="20">
        <v>953.649714772621</v>
      </c>
      <c r="BW9" s="30">
        <f t="shared" si="0"/>
        <v>8.0001217015517219E-3</v>
      </c>
      <c r="BX9" s="18">
        <f t="shared" si="1"/>
        <v>-6.7974193503326447E-3</v>
      </c>
      <c r="BY9" s="18">
        <f t="shared" si="2"/>
        <v>-7.6598890663954556E-3</v>
      </c>
      <c r="BZ9" s="18">
        <f t="shared" si="3"/>
        <v>-7.8915852040731416E-3</v>
      </c>
      <c r="CA9" s="18">
        <f t="shared" si="4"/>
        <v>-7.3283513726864037E-3</v>
      </c>
      <c r="CB9" s="18">
        <f t="shared" si="5"/>
        <v>-7.9644685488961392E-3</v>
      </c>
      <c r="CC9" s="18">
        <f t="shared" si="6"/>
        <v>-7.5619461980894311E-3</v>
      </c>
      <c r="CD9" s="18">
        <f t="shared" si="7"/>
        <v>-6.9293889245451061E-3</v>
      </c>
    </row>
    <row r="10" spans="1:82" x14ac:dyDescent="0.25">
      <c r="A10" s="79" t="s">
        <v>81</v>
      </c>
      <c r="B10" s="20">
        <v>161211.40904</v>
      </c>
      <c r="C10" s="20">
        <v>493.56577406999997</v>
      </c>
      <c r="D10" s="20">
        <v>30339.542851999999</v>
      </c>
      <c r="E10" s="20">
        <v>1977.9019429</v>
      </c>
      <c r="F10" s="20">
        <v>1112.1614274999999</v>
      </c>
      <c r="G10" s="20">
        <v>95.138801575000002</v>
      </c>
      <c r="H10" s="20">
        <v>13172.490241</v>
      </c>
      <c r="J10" s="20" t="s">
        <v>123</v>
      </c>
      <c r="K10" s="20">
        <v>0</v>
      </c>
      <c r="L10" s="20">
        <v>8.6288536598819299</v>
      </c>
      <c r="M10" s="20">
        <v>212.73981129601901</v>
      </c>
      <c r="N10" s="20">
        <v>212.73981129601901</v>
      </c>
      <c r="O10" s="20">
        <v>61.303233353725901</v>
      </c>
      <c r="P10" s="20">
        <v>1.1681821657831599</v>
      </c>
      <c r="Q10" s="20">
        <v>589.47273052724495</v>
      </c>
      <c r="R10" s="20">
        <v>1604.59799919333</v>
      </c>
      <c r="S10" s="20">
        <v>159596.20070878501</v>
      </c>
      <c r="T10" s="20">
        <v>947.67589904793397</v>
      </c>
      <c r="U10" s="20">
        <v>289.82879287884998</v>
      </c>
      <c r="V10" s="20">
        <v>459.63816386911202</v>
      </c>
      <c r="W10" s="20">
        <v>340.42056503517898</v>
      </c>
      <c r="X10" s="20">
        <v>0</v>
      </c>
      <c r="Y10" s="20">
        <v>272.43841218450399</v>
      </c>
      <c r="Z10" s="20">
        <v>272.43841218450399</v>
      </c>
      <c r="AA10" s="20">
        <v>240.18713007820801</v>
      </c>
      <c r="AB10" s="20">
        <v>341.22319398578998</v>
      </c>
      <c r="AC10" s="20">
        <v>2.07634478399113</v>
      </c>
      <c r="AD10" s="20">
        <v>94.595663114215796</v>
      </c>
      <c r="AE10" s="20">
        <v>18.003797785457198</v>
      </c>
      <c r="AF10" s="20">
        <v>0</v>
      </c>
      <c r="AG10" s="20">
        <v>4.3107264815373902</v>
      </c>
      <c r="AH10" s="20">
        <v>488.27578641622102</v>
      </c>
      <c r="AI10" s="20">
        <v>0</v>
      </c>
      <c r="AJ10" s="20">
        <v>13330.171808396301</v>
      </c>
      <c r="AK10" s="20">
        <v>27020.0507400364</v>
      </c>
      <c r="AL10" s="20">
        <v>2761.96837315432</v>
      </c>
      <c r="AM10" s="20">
        <v>30022.206243269</v>
      </c>
      <c r="AN10" s="20">
        <v>0</v>
      </c>
      <c r="AO10" s="20">
        <v>582.92030613380905</v>
      </c>
      <c r="AP10" s="20">
        <v>0.71755801738344405</v>
      </c>
      <c r="AQ10" s="20">
        <v>5802.1148978951296</v>
      </c>
      <c r="AR10" s="20">
        <v>2.2606628196012899</v>
      </c>
      <c r="AS10" s="20">
        <v>0.73511042400392501</v>
      </c>
      <c r="AT10" s="20">
        <v>536.34922590210294</v>
      </c>
      <c r="AU10" s="20">
        <v>9.8935826760804098</v>
      </c>
      <c r="AV10" s="20">
        <v>0.72577026736553096</v>
      </c>
      <c r="AW10" s="20">
        <v>0.11974544332192399</v>
      </c>
      <c r="AX10" s="20">
        <v>1957.0439015305601</v>
      </c>
      <c r="AY10" s="20">
        <v>1099.43374252219</v>
      </c>
      <c r="AZ10" s="20">
        <v>857.61015900836105</v>
      </c>
      <c r="BA10" s="20">
        <v>7.8522432579903798</v>
      </c>
      <c r="BB10" s="20">
        <v>9.2716094291682496E-2</v>
      </c>
      <c r="BC10" s="20">
        <v>69.174581920997397</v>
      </c>
      <c r="BD10" s="20">
        <v>0.48174420873361001</v>
      </c>
      <c r="BE10" s="20">
        <v>91.348347470471893</v>
      </c>
      <c r="BF10" s="20">
        <v>7.1256490131560799</v>
      </c>
      <c r="BG10" s="20">
        <v>1.4659657071049399</v>
      </c>
      <c r="BH10" s="20">
        <v>354.454245054757</v>
      </c>
      <c r="BI10" s="20">
        <v>61.513444861632301</v>
      </c>
      <c r="BJ10" s="20">
        <v>8.1286153320436298</v>
      </c>
      <c r="BK10" s="20">
        <v>8.2258209736712899</v>
      </c>
      <c r="BL10" s="20">
        <v>0.28215793911936299</v>
      </c>
      <c r="BM10" s="20">
        <v>94.1374506853616</v>
      </c>
      <c r="BN10" s="20">
        <v>4180.8176526632997</v>
      </c>
      <c r="BO10" s="20">
        <v>0</v>
      </c>
      <c r="BP10" s="20">
        <v>0.41849288439711801</v>
      </c>
      <c r="BQ10" s="20">
        <v>1558.0212570245301</v>
      </c>
      <c r="BR10" s="20">
        <v>0</v>
      </c>
      <c r="BS10" s="20">
        <v>134.31876366341999</v>
      </c>
      <c r="BT10" s="20">
        <v>13031.857801881601</v>
      </c>
      <c r="BU10" s="20">
        <v>1641.5278092605099</v>
      </c>
      <c r="BW10" s="30">
        <f t="shared" si="0"/>
        <v>8.0003157706658602E-3</v>
      </c>
      <c r="BX10" s="18">
        <f t="shared" si="1"/>
        <v>-1.0019193683830552E-2</v>
      </c>
      <c r="BY10" s="18">
        <f t="shared" si="2"/>
        <v>-1.0717898062819685E-2</v>
      </c>
      <c r="BZ10" s="18">
        <f t="shared" si="3"/>
        <v>-1.0459505282561623E-2</v>
      </c>
      <c r="CA10" s="18">
        <f t="shared" si="4"/>
        <v>-1.0545538642253329E-2</v>
      </c>
      <c r="CB10" s="18">
        <f t="shared" si="5"/>
        <v>-1.1444098548193882E-2</v>
      </c>
      <c r="CC10" s="18">
        <f t="shared" si="6"/>
        <v>-1.0525157696557862E-2</v>
      </c>
      <c r="CD10" s="18">
        <f t="shared" si="7"/>
        <v>-1.0676222684202399E-2</v>
      </c>
    </row>
    <row r="11" spans="1:82" x14ac:dyDescent="0.25">
      <c r="A11" s="79" t="s">
        <v>82</v>
      </c>
      <c r="B11" s="20">
        <v>289390.32743</v>
      </c>
      <c r="C11" s="20">
        <v>1096.1711204000001</v>
      </c>
      <c r="D11" s="20">
        <v>69795.854210999998</v>
      </c>
      <c r="E11" s="20">
        <v>4288.0811966000001</v>
      </c>
      <c r="F11" s="20">
        <v>2263.6589131000001</v>
      </c>
      <c r="G11" s="20">
        <v>181.52030159</v>
      </c>
      <c r="H11" s="20">
        <v>23470.010550999999</v>
      </c>
      <c r="J11" s="20" t="s">
        <v>124</v>
      </c>
      <c r="K11" s="20">
        <v>0</v>
      </c>
      <c r="L11" s="20">
        <v>12.998416759029199</v>
      </c>
      <c r="M11" s="20">
        <v>367.63588339727897</v>
      </c>
      <c r="N11" s="20">
        <v>367.63588339727897</v>
      </c>
      <c r="O11" s="20">
        <v>113.444246614527</v>
      </c>
      <c r="P11" s="20">
        <v>2.6617967276861898</v>
      </c>
      <c r="Q11" s="20">
        <v>949.12614636685998</v>
      </c>
      <c r="R11" s="20">
        <v>2416.8705353953101</v>
      </c>
      <c r="S11" s="20">
        <v>267643.98187359801</v>
      </c>
      <c r="T11" s="20">
        <v>1637.8520220651701</v>
      </c>
      <c r="U11" s="20">
        <v>458.45403855420898</v>
      </c>
      <c r="V11" s="20">
        <v>761.27278428942304</v>
      </c>
      <c r="W11" s="20">
        <v>341.44022610113598</v>
      </c>
      <c r="X11" s="20">
        <v>0</v>
      </c>
      <c r="Y11" s="20">
        <v>501.56525811074903</v>
      </c>
      <c r="Z11" s="20">
        <v>501.56525811074903</v>
      </c>
      <c r="AA11" s="20">
        <v>511.3031088477</v>
      </c>
      <c r="AB11" s="20">
        <v>585.234576731316</v>
      </c>
      <c r="AC11" s="20">
        <v>4.7254295069781698</v>
      </c>
      <c r="AD11" s="20">
        <v>154.34968527618901</v>
      </c>
      <c r="AE11" s="20">
        <v>39.454596996202397</v>
      </c>
      <c r="AF11" s="20">
        <v>0</v>
      </c>
      <c r="AG11" s="20">
        <v>8.7801366561451193</v>
      </c>
      <c r="AH11" s="20">
        <v>1007.92964489051</v>
      </c>
      <c r="AI11" s="20">
        <v>0</v>
      </c>
      <c r="AJ11" s="20">
        <v>22270.7105650997</v>
      </c>
      <c r="AK11" s="20">
        <v>57519.0962127901</v>
      </c>
      <c r="AL11" s="20">
        <v>5879.3295614455601</v>
      </c>
      <c r="AM11" s="20">
        <v>63909.728883083299</v>
      </c>
      <c r="AN11" s="20">
        <v>0</v>
      </c>
      <c r="AO11" s="20">
        <v>974.41763709717202</v>
      </c>
      <c r="AP11" s="20">
        <v>1.1441809553729301</v>
      </c>
      <c r="AQ11" s="20">
        <v>9816.8937436333199</v>
      </c>
      <c r="AR11" s="20">
        <v>4.1424412881606196</v>
      </c>
      <c r="AS11" s="20">
        <v>1.38572011221526</v>
      </c>
      <c r="AT11" s="20">
        <v>1088.52564559599</v>
      </c>
      <c r="AU11" s="20">
        <v>21.2735383631784</v>
      </c>
      <c r="AV11" s="20">
        <v>1.65674112777437</v>
      </c>
      <c r="AW11" s="20">
        <v>0.20877979684408399</v>
      </c>
      <c r="AX11" s="20">
        <v>3964.2292833655702</v>
      </c>
      <c r="AY11" s="20">
        <v>2079.5280039131999</v>
      </c>
      <c r="AZ11" s="20">
        <v>1884.70127945237</v>
      </c>
      <c r="BA11" s="20">
        <v>17.8224022663514</v>
      </c>
      <c r="BB11" s="20">
        <v>0.19866203696048701</v>
      </c>
      <c r="BC11" s="20">
        <v>130.36399301134799</v>
      </c>
      <c r="BD11" s="20">
        <v>0.73662275059662496</v>
      </c>
      <c r="BE11" s="20">
        <v>158.00762534653799</v>
      </c>
      <c r="BF11" s="20">
        <v>10.619613419534</v>
      </c>
      <c r="BG11" s="20">
        <v>2.7295784211599501</v>
      </c>
      <c r="BH11" s="20">
        <v>607.31517794055196</v>
      </c>
      <c r="BI11" s="20">
        <v>122.223013934313</v>
      </c>
      <c r="BJ11" s="20">
        <v>17.0051179197186</v>
      </c>
      <c r="BK11" s="20">
        <v>15.765061371164601</v>
      </c>
      <c r="BL11" s="20">
        <v>0.62710218974079202</v>
      </c>
      <c r="BM11" s="20">
        <v>167.182333923069</v>
      </c>
      <c r="BN11" s="20">
        <v>6757.9657615893702</v>
      </c>
      <c r="BO11" s="20">
        <v>0</v>
      </c>
      <c r="BP11" s="20">
        <v>0.95356015071280897</v>
      </c>
      <c r="BQ11" s="20">
        <v>2492.6096283428301</v>
      </c>
      <c r="BR11" s="20">
        <v>0</v>
      </c>
      <c r="BS11" s="20">
        <v>271.73617292613898</v>
      </c>
      <c r="BT11" s="20">
        <v>21802.224516498802</v>
      </c>
      <c r="BU11" s="20">
        <v>2807.1623884565902</v>
      </c>
      <c r="BW11" s="30">
        <f t="shared" si="0"/>
        <v>8.0003955232399726E-3</v>
      </c>
      <c r="BX11" s="18">
        <f t="shared" si="1"/>
        <v>-7.5145378041918745E-2</v>
      </c>
      <c r="BY11" s="18">
        <f t="shared" si="2"/>
        <v>-8.0499726609555455E-2</v>
      </c>
      <c r="BZ11" s="18">
        <f t="shared" si="3"/>
        <v>-8.4333452100497849E-2</v>
      </c>
      <c r="CA11" s="18">
        <f t="shared" si="4"/>
        <v>-7.5523736232236141E-2</v>
      </c>
      <c r="CB11" s="18">
        <f t="shared" si="5"/>
        <v>-8.1342161630985066E-2</v>
      </c>
      <c r="CC11" s="18">
        <f t="shared" si="6"/>
        <v>-7.8988231847015006E-2</v>
      </c>
      <c r="CD11" s="18">
        <f t="shared" si="7"/>
        <v>-7.1060301863824143E-2</v>
      </c>
    </row>
    <row r="12" spans="1:82" x14ac:dyDescent="0.25">
      <c r="A12" s="79" t="s">
        <v>83</v>
      </c>
      <c r="B12" s="20">
        <v>299032.57981999998</v>
      </c>
      <c r="C12" s="20">
        <v>1000.0132487</v>
      </c>
      <c r="D12" s="20">
        <v>55452.302004999998</v>
      </c>
      <c r="E12" s="20">
        <v>3213.5321224999998</v>
      </c>
      <c r="F12" s="20">
        <v>1691.9851609</v>
      </c>
      <c r="G12" s="20">
        <v>174.23464733</v>
      </c>
      <c r="H12" s="20">
        <v>25355.047299999998</v>
      </c>
      <c r="J12" s="20" t="s">
        <v>71</v>
      </c>
      <c r="K12" s="20">
        <v>0</v>
      </c>
      <c r="L12" s="20">
        <v>14.4084972982357</v>
      </c>
      <c r="M12" s="20">
        <v>346.17903288076798</v>
      </c>
      <c r="N12" s="20">
        <v>346.17903288076798</v>
      </c>
      <c r="O12" s="20">
        <v>102.262709105639</v>
      </c>
      <c r="P12" s="20">
        <v>1.9431349374643501</v>
      </c>
      <c r="Q12" s="20">
        <v>1059.0939667469099</v>
      </c>
      <c r="R12" s="20">
        <v>2679.2270834394299</v>
      </c>
      <c r="S12" s="20">
        <v>275478.08611253399</v>
      </c>
      <c r="T12" s="20">
        <v>1580.73115585045</v>
      </c>
      <c r="U12" s="20">
        <v>484.17416129003402</v>
      </c>
      <c r="V12" s="20">
        <v>767.07731165859195</v>
      </c>
      <c r="W12" s="20">
        <v>535.365747127124</v>
      </c>
      <c r="X12" s="20">
        <v>0</v>
      </c>
      <c r="Y12" s="20">
        <v>453.88793789778299</v>
      </c>
      <c r="Z12" s="20">
        <v>453.88793789778299</v>
      </c>
      <c r="AA12" s="20">
        <v>398.445475619636</v>
      </c>
      <c r="AB12" s="20">
        <v>643.61584466233296</v>
      </c>
      <c r="AC12" s="20">
        <v>3.5075278667526302</v>
      </c>
      <c r="AD12" s="20">
        <v>163.638072198636</v>
      </c>
      <c r="AE12" s="20">
        <v>29.963627133605598</v>
      </c>
      <c r="AF12" s="20">
        <v>0</v>
      </c>
      <c r="AG12" s="20">
        <v>7.8827041040377601</v>
      </c>
      <c r="AH12" s="20">
        <v>919.321743745763</v>
      </c>
      <c r="AI12" s="20">
        <v>0</v>
      </c>
      <c r="AJ12" s="20">
        <v>24197.139088499</v>
      </c>
      <c r="AK12" s="20">
        <v>44824.394273935301</v>
      </c>
      <c r="AL12" s="20">
        <v>4581.9785377844601</v>
      </c>
      <c r="AM12" s="20">
        <v>49804.818287339403</v>
      </c>
      <c r="AN12" s="20">
        <v>0</v>
      </c>
      <c r="AO12" s="20">
        <v>981.47056100464602</v>
      </c>
      <c r="AP12" s="20">
        <v>0.94978906176799605</v>
      </c>
      <c r="AQ12" s="20">
        <v>10919.821882653399</v>
      </c>
      <c r="AR12" s="20">
        <v>3.2189345061922201</v>
      </c>
      <c r="AS12" s="20">
        <v>1.0863890275963499</v>
      </c>
      <c r="AT12" s="20">
        <v>753.56754829500005</v>
      </c>
      <c r="AU12" s="20">
        <v>16.0170309253349</v>
      </c>
      <c r="AV12" s="20">
        <v>1.2483403054503699</v>
      </c>
      <c r="AW12" s="20">
        <v>0.164877704106659</v>
      </c>
      <c r="AX12" s="20">
        <v>2922.8541612129802</v>
      </c>
      <c r="AY12" s="20">
        <v>1525.4272489514201</v>
      </c>
      <c r="AZ12" s="20">
        <v>1397.4269122615499</v>
      </c>
      <c r="BA12" s="20">
        <v>13.229767577726699</v>
      </c>
      <c r="BB12" s="20">
        <v>0.15011842127019201</v>
      </c>
      <c r="BC12" s="20">
        <v>101.94105976179</v>
      </c>
      <c r="BD12" s="20">
        <v>0.620989632765092</v>
      </c>
      <c r="BE12" s="20">
        <v>123.169805607456</v>
      </c>
      <c r="BF12" s="20">
        <v>9.0047131511213099</v>
      </c>
      <c r="BG12" s="20">
        <v>2.0295378561153399</v>
      </c>
      <c r="BH12" s="20">
        <v>473.58008928718999</v>
      </c>
      <c r="BI12" s="20">
        <v>112.362927947882</v>
      </c>
      <c r="BJ12" s="20">
        <v>12.919497346186199</v>
      </c>
      <c r="BK12" s="20">
        <v>12.0600451947507</v>
      </c>
      <c r="BL12" s="20">
        <v>0.46871528960465503</v>
      </c>
      <c r="BM12" s="20">
        <v>159.86888672101</v>
      </c>
      <c r="BN12" s="20">
        <v>7701.3065263811204</v>
      </c>
      <c r="BO12" s="20">
        <v>0</v>
      </c>
      <c r="BP12" s="20">
        <v>0.69613084895186805</v>
      </c>
      <c r="BQ12" s="20">
        <v>2895.28236047884</v>
      </c>
      <c r="BR12" s="20">
        <v>0</v>
      </c>
      <c r="BS12" s="20">
        <v>246.41080833346999</v>
      </c>
      <c r="BT12" s="20">
        <v>23698.910429515399</v>
      </c>
      <c r="BU12" s="20">
        <v>3015.78862918808</v>
      </c>
      <c r="BW12" s="30">
        <f t="shared" si="0"/>
        <v>8.0001391295292119E-3</v>
      </c>
      <c r="BX12" s="18">
        <f t="shared" si="1"/>
        <v>-7.8768988053557296E-2</v>
      </c>
      <c r="BY12" s="18">
        <f t="shared" si="2"/>
        <v>-8.0690435910858713E-2</v>
      </c>
      <c r="BZ12" s="18">
        <f t="shared" si="3"/>
        <v>-0.10184399048305288</v>
      </c>
      <c r="CA12" s="18">
        <f t="shared" si="4"/>
        <v>-9.0454350604369779E-2</v>
      </c>
      <c r="CB12" s="18">
        <f t="shared" si="5"/>
        <v>-9.8439345567300648E-2</v>
      </c>
      <c r="CC12" s="18">
        <f t="shared" si="6"/>
        <v>-8.2450653926375989E-2</v>
      </c>
      <c r="CD12" s="18">
        <f t="shared" si="7"/>
        <v>-6.5317837939296575E-2</v>
      </c>
    </row>
    <row r="13" spans="1:82" x14ac:dyDescent="0.25">
      <c r="A13" s="79" t="s">
        <v>84</v>
      </c>
      <c r="B13" s="20">
        <v>3328.7402017999998</v>
      </c>
      <c r="C13" s="20">
        <v>10.479328945000001</v>
      </c>
      <c r="D13" s="20">
        <v>518.63559620000001</v>
      </c>
      <c r="E13" s="20">
        <v>31.436468335000001</v>
      </c>
      <c r="F13" s="20">
        <v>15.728730644000001</v>
      </c>
      <c r="G13" s="20">
        <v>1.2283088273</v>
      </c>
      <c r="H13" s="20">
        <v>232.90344619000001</v>
      </c>
      <c r="J13" s="20" t="s">
        <v>84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W13" s="30" t="e">
        <f t="shared" si="0"/>
        <v>#DIV/0!</v>
      </c>
      <c r="BX13" s="18">
        <f t="shared" si="1"/>
        <v>-1</v>
      </c>
      <c r="BY13" s="18">
        <f t="shared" si="2"/>
        <v>-1</v>
      </c>
      <c r="BZ13" s="18">
        <f t="shared" si="3"/>
        <v>-1</v>
      </c>
      <c r="CA13" s="18">
        <f t="shared" si="4"/>
        <v>-1</v>
      </c>
      <c r="CB13" s="18">
        <f t="shared" si="5"/>
        <v>-1</v>
      </c>
      <c r="CC13" s="18">
        <f t="shared" si="6"/>
        <v>-1</v>
      </c>
      <c r="CD13" s="18">
        <f t="shared" si="7"/>
        <v>-1</v>
      </c>
    </row>
    <row r="14" spans="1:82" x14ac:dyDescent="0.25">
      <c r="A14" s="79" t="s">
        <v>85</v>
      </c>
      <c r="B14" s="20">
        <v>2868.6375204999999</v>
      </c>
      <c r="C14" s="20">
        <v>9.9276405531999998</v>
      </c>
      <c r="D14" s="20">
        <v>1241.8053973999999</v>
      </c>
      <c r="E14" s="20">
        <v>50.215763979999998</v>
      </c>
      <c r="F14" s="20">
        <v>31.029673325000001</v>
      </c>
      <c r="G14" s="20">
        <v>1.7614776138999999</v>
      </c>
      <c r="H14" s="20">
        <v>288.54319446</v>
      </c>
      <c r="J14" s="20" t="s">
        <v>179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W14" s="30" t="e">
        <f t="shared" si="0"/>
        <v>#DIV/0!</v>
      </c>
      <c r="BX14" s="18">
        <f t="shared" si="1"/>
        <v>-1</v>
      </c>
      <c r="BY14" s="18">
        <f t="shared" si="2"/>
        <v>-1</v>
      </c>
      <c r="BZ14" s="18">
        <f t="shared" si="3"/>
        <v>-1</v>
      </c>
      <c r="CA14" s="18">
        <f t="shared" si="4"/>
        <v>-1</v>
      </c>
      <c r="CB14" s="18">
        <f t="shared" si="5"/>
        <v>-1</v>
      </c>
      <c r="CC14" s="18">
        <f t="shared" si="6"/>
        <v>-1</v>
      </c>
      <c r="CD14" s="18">
        <f t="shared" si="7"/>
        <v>-1</v>
      </c>
    </row>
    <row r="15" spans="1:82" x14ac:dyDescent="0.25">
      <c r="A15" s="82" t="s">
        <v>86</v>
      </c>
      <c r="B15" s="20">
        <v>1087.4857687000001</v>
      </c>
      <c r="C15" s="20">
        <v>2.9849378008</v>
      </c>
      <c r="D15" s="20">
        <v>216.81813767</v>
      </c>
      <c r="E15" s="20">
        <v>12.125467149</v>
      </c>
      <c r="F15" s="20">
        <v>6.7112786426</v>
      </c>
      <c r="G15" s="20">
        <v>0.77807353759999998</v>
      </c>
      <c r="H15" s="20">
        <v>72.179916090000006</v>
      </c>
      <c r="J15" s="20" t="s">
        <v>86</v>
      </c>
      <c r="K15" s="20">
        <v>0</v>
      </c>
      <c r="L15" s="20">
        <v>6.3214582205393499E-6</v>
      </c>
      <c r="M15" s="20">
        <v>1.4922069520660001E-4</v>
      </c>
      <c r="N15" s="20">
        <v>1.4922069520660001E-4</v>
      </c>
      <c r="O15" s="20">
        <v>4.7584916251922103E-5</v>
      </c>
      <c r="P15" s="20">
        <v>9.6630277553090095E-7</v>
      </c>
      <c r="Q15" s="20">
        <v>4.33689274377993E-4</v>
      </c>
      <c r="R15" s="20">
        <v>1.1752725853932701E-3</v>
      </c>
      <c r="S15" s="20">
        <v>8.6584693970909898E-2</v>
      </c>
      <c r="T15" s="20">
        <v>7.1996994682451603E-4</v>
      </c>
      <c r="U15" s="20">
        <v>2.1526955881545599E-4</v>
      </c>
      <c r="V15" s="20">
        <v>3.4537710187007001E-4</v>
      </c>
      <c r="W15" s="20">
        <v>0</v>
      </c>
      <c r="X15" s="20">
        <v>0</v>
      </c>
      <c r="Y15" s="20">
        <v>2.1034686108786999E-4</v>
      </c>
      <c r="Z15" s="20">
        <v>2.1034686108786999E-4</v>
      </c>
      <c r="AA15" s="20">
        <v>3.2297280047619798E-5</v>
      </c>
      <c r="AB15" s="20">
        <v>2.5312139265971098E-4</v>
      </c>
      <c r="AC15" s="20">
        <v>1.7150705550246001E-6</v>
      </c>
      <c r="AD15" s="20">
        <v>7.5734749503530193E-5</v>
      </c>
      <c r="AE15" s="20">
        <v>1.4709943264052999E-5</v>
      </c>
      <c r="AF15" s="20">
        <v>0</v>
      </c>
      <c r="AG15" s="20">
        <v>4.0164766492170699E-6</v>
      </c>
      <c r="AH15" s="20">
        <v>5.33352899353493E-4</v>
      </c>
      <c r="AI15" s="20">
        <v>0</v>
      </c>
      <c r="AJ15" s="20">
        <v>9.4698126622463994E-3</v>
      </c>
      <c r="AK15" s="20">
        <v>3.6336290833732798E-3</v>
      </c>
      <c r="AL15" s="20">
        <v>3.71433323963689E-4</v>
      </c>
      <c r="AM15" s="20">
        <v>4.0373596873845901E-3</v>
      </c>
      <c r="AN15" s="20">
        <v>0</v>
      </c>
      <c r="AO15" s="20">
        <v>4.39741630428193E-4</v>
      </c>
      <c r="AP15" s="20">
        <v>3.3386217805629499E-7</v>
      </c>
      <c r="AQ15" s="20">
        <v>4.0614361447775197E-3</v>
      </c>
      <c r="AR15" s="20">
        <v>6.5385825382915205E-7</v>
      </c>
      <c r="AS15" s="20">
        <v>1.8200419980489099E-7</v>
      </c>
      <c r="AT15" s="20">
        <v>4.7208573774919103E-5</v>
      </c>
      <c r="AU15" s="20">
        <v>9.2350986843918196E-7</v>
      </c>
      <c r="AV15" s="20">
        <v>0</v>
      </c>
      <c r="AW15" s="20">
        <v>4.1090845858342002E-8</v>
      </c>
      <c r="AX15" s="20">
        <v>2.7695854297965598E-4</v>
      </c>
      <c r="AY15" s="20">
        <v>2.34667543900086E-4</v>
      </c>
      <c r="AZ15" s="20">
        <v>4.2290999079570298E-5</v>
      </c>
      <c r="BA15" s="20">
        <v>1.2082500261798799E-7</v>
      </c>
      <c r="BB15" s="20">
        <v>9.15511610090554E-9</v>
      </c>
      <c r="BC15" s="20">
        <v>1.8570551761768501E-5</v>
      </c>
      <c r="BD15" s="20">
        <v>2.4679001526700602E-7</v>
      </c>
      <c r="BE15" s="20">
        <v>3.1827513682435101E-5</v>
      </c>
      <c r="BF15" s="20">
        <v>3.8428832046385296E-6</v>
      </c>
      <c r="BG15" s="20">
        <v>3.60618065774896E-7</v>
      </c>
      <c r="BH15" s="20">
        <v>1.2733316798668401E-4</v>
      </c>
      <c r="BI15" s="20">
        <v>4.5591847378428803E-5</v>
      </c>
      <c r="BJ15" s="20">
        <v>1.09979629292812E-6</v>
      </c>
      <c r="BK15" s="20">
        <v>1.9007815384954499E-6</v>
      </c>
      <c r="BL15" s="20">
        <v>1.2562112468790799E-8</v>
      </c>
      <c r="BM15" s="20">
        <v>7.4808291583304103E-6</v>
      </c>
      <c r="BN15" s="20">
        <v>2.8537424489029199E-3</v>
      </c>
      <c r="BO15" s="20">
        <v>0</v>
      </c>
      <c r="BP15" s="20">
        <v>3.4618589880344098E-7</v>
      </c>
      <c r="BQ15" s="20">
        <v>1.1060094452619901E-3</v>
      </c>
      <c r="BR15" s="20">
        <v>0</v>
      </c>
      <c r="BS15" s="20">
        <v>1.0362549665172999E-4</v>
      </c>
      <c r="BT15" s="20">
        <v>9.2484983768470492E-3</v>
      </c>
      <c r="BU15" s="20">
        <v>1.2977177256017201E-3</v>
      </c>
      <c r="BW15" s="30">
        <f t="shared" si="0"/>
        <v>7.9996043326380079E-3</v>
      </c>
      <c r="BX15" s="18">
        <f t="shared" si="1"/>
        <v>-0.99992038084868506</v>
      </c>
      <c r="BY15" s="18">
        <f t="shared" si="2"/>
        <v>-0.99982131858854462</v>
      </c>
      <c r="BZ15" s="18">
        <f t="shared" si="3"/>
        <v>-0.99998137905006124</v>
      </c>
      <c r="CA15" s="18">
        <f t="shared" si="4"/>
        <v>-0.99997715893832573</v>
      </c>
      <c r="CB15" s="18">
        <f t="shared" si="5"/>
        <v>-0.99996503385473967</v>
      </c>
      <c r="CC15" s="18">
        <f t="shared" si="6"/>
        <v>-0.99999038544713725</v>
      </c>
      <c r="CD15" s="18">
        <f t="shared" si="7"/>
        <v>-0.99987186881229795</v>
      </c>
    </row>
    <row r="16" spans="1:82" x14ac:dyDescent="0.25">
      <c r="A16" s="16"/>
      <c r="BW16" s="30" t="e">
        <f t="shared" si="0"/>
        <v>#DIV/0!</v>
      </c>
      <c r="BX16" s="18" t="e">
        <f t="shared" si="1"/>
        <v>#DIV/0!</v>
      </c>
      <c r="BY16" s="18" t="e">
        <f t="shared" si="2"/>
        <v>#DIV/0!</v>
      </c>
      <c r="BZ16" s="18" t="e">
        <f t="shared" si="3"/>
        <v>#DIV/0!</v>
      </c>
      <c r="CA16" s="18" t="e">
        <f t="shared" si="4"/>
        <v>#DIV/0!</v>
      </c>
      <c r="CB16" s="18" t="e">
        <f t="shared" si="5"/>
        <v>#DIV/0!</v>
      </c>
      <c r="CC16" s="18" t="e">
        <f t="shared" si="6"/>
        <v>#DIV/0!</v>
      </c>
      <c r="CD16" s="18" t="e">
        <f t="shared" si="7"/>
        <v>#DIV/0!</v>
      </c>
    </row>
    <row r="17" spans="1:82" x14ac:dyDescent="0.25">
      <c r="A17" s="16"/>
      <c r="M17" s="71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6"/>
      <c r="Z17" s="6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6"/>
      <c r="AO17" s="6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6"/>
      <c r="BS17" s="22"/>
      <c r="BT17" s="22"/>
      <c r="BU17" s="22"/>
      <c r="BW17" s="30" t="e">
        <f t="shared" si="0"/>
        <v>#DIV/0!</v>
      </c>
      <c r="BX17" s="18" t="e">
        <f t="shared" si="1"/>
        <v>#DIV/0!</v>
      </c>
      <c r="BY17" s="18" t="e">
        <f t="shared" si="2"/>
        <v>#DIV/0!</v>
      </c>
      <c r="BZ17" s="18" t="e">
        <f t="shared" si="3"/>
        <v>#DIV/0!</v>
      </c>
      <c r="CA17" s="18" t="e">
        <f t="shared" si="4"/>
        <v>#DIV/0!</v>
      </c>
      <c r="CB17" s="18" t="e">
        <f t="shared" si="5"/>
        <v>#DIV/0!</v>
      </c>
      <c r="CC17" s="18" t="e">
        <f t="shared" si="6"/>
        <v>#DIV/0!</v>
      </c>
      <c r="CD17" s="18" t="e">
        <f t="shared" si="7"/>
        <v>#DIV/0!</v>
      </c>
    </row>
    <row r="18" spans="1:82" x14ac:dyDescent="0.25">
      <c r="A18" s="16"/>
      <c r="M18" s="18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6"/>
      <c r="BM18" s="22"/>
      <c r="BN18" s="22"/>
      <c r="BO18" s="22"/>
      <c r="BP18" s="22"/>
      <c r="BQ18" s="22"/>
      <c r="BR18" s="22"/>
      <c r="BS18" s="22"/>
      <c r="BT18" s="22"/>
      <c r="BU18" s="22"/>
      <c r="BW18" s="30" t="e">
        <f t="shared" si="0"/>
        <v>#DIV/0!</v>
      </c>
      <c r="BX18" s="18" t="e">
        <f t="shared" si="1"/>
        <v>#DIV/0!</v>
      </c>
      <c r="BY18" s="18" t="e">
        <f t="shared" si="2"/>
        <v>#DIV/0!</v>
      </c>
      <c r="BZ18" s="18" t="e">
        <f t="shared" si="3"/>
        <v>#DIV/0!</v>
      </c>
      <c r="CA18" s="18" t="e">
        <f t="shared" si="4"/>
        <v>#DIV/0!</v>
      </c>
      <c r="CB18" s="18" t="e">
        <f t="shared" si="5"/>
        <v>#DIV/0!</v>
      </c>
      <c r="CC18" s="18" t="e">
        <f t="shared" si="6"/>
        <v>#DIV/0!</v>
      </c>
      <c r="CD18" s="18" t="e">
        <f t="shared" si="7"/>
        <v>#DIV/0!</v>
      </c>
    </row>
    <row r="19" spans="1:82" x14ac:dyDescent="0.25">
      <c r="A19" s="16"/>
      <c r="M19" s="18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W19" s="30" t="e">
        <f t="shared" si="0"/>
        <v>#DIV/0!</v>
      </c>
      <c r="BX19" s="18" t="e">
        <f t="shared" si="1"/>
        <v>#DIV/0!</v>
      </c>
      <c r="BY19" s="18" t="e">
        <f t="shared" si="2"/>
        <v>#DIV/0!</v>
      </c>
      <c r="BZ19" s="18" t="e">
        <f t="shared" si="3"/>
        <v>#DIV/0!</v>
      </c>
      <c r="CA19" s="18" t="e">
        <f t="shared" si="4"/>
        <v>#DIV/0!</v>
      </c>
      <c r="CB19" s="18" t="e">
        <f t="shared" si="5"/>
        <v>#DIV/0!</v>
      </c>
      <c r="CC19" s="18" t="e">
        <f t="shared" si="6"/>
        <v>#DIV/0!</v>
      </c>
      <c r="CD19" s="18" t="e">
        <f t="shared" si="7"/>
        <v>#DIV/0!</v>
      </c>
    </row>
    <row r="20" spans="1:82" x14ac:dyDescent="0.25">
      <c r="A20" s="16"/>
      <c r="M20" s="18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6"/>
      <c r="BM20" s="22"/>
      <c r="BN20" s="22"/>
      <c r="BO20" s="22"/>
      <c r="BP20" s="22"/>
      <c r="BQ20" s="22"/>
      <c r="BR20" s="22"/>
      <c r="BS20" s="22"/>
      <c r="BT20" s="22"/>
      <c r="BU20" s="22"/>
      <c r="BW20" s="30" t="e">
        <f t="shared" si="0"/>
        <v>#DIV/0!</v>
      </c>
      <c r="BX20" s="18" t="e">
        <f t="shared" si="1"/>
        <v>#DIV/0!</v>
      </c>
      <c r="BY20" s="18" t="e">
        <f t="shared" si="2"/>
        <v>#DIV/0!</v>
      </c>
      <c r="BZ20" s="18" t="e">
        <f t="shared" si="3"/>
        <v>#DIV/0!</v>
      </c>
      <c r="CA20" s="18" t="e">
        <f t="shared" si="4"/>
        <v>#DIV/0!</v>
      </c>
      <c r="CB20" s="18" t="e">
        <f t="shared" si="5"/>
        <v>#DIV/0!</v>
      </c>
      <c r="CC20" s="18" t="e">
        <f t="shared" si="6"/>
        <v>#DIV/0!</v>
      </c>
      <c r="CD20" s="18" t="e">
        <f t="shared" si="7"/>
        <v>#DIV/0!</v>
      </c>
    </row>
    <row r="21" spans="1:82" x14ac:dyDescent="0.25">
      <c r="A21" s="16"/>
      <c r="M21" s="18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W21" s="30" t="e">
        <f t="shared" si="0"/>
        <v>#DIV/0!</v>
      </c>
      <c r="BX21" s="18" t="e">
        <f t="shared" si="1"/>
        <v>#DIV/0!</v>
      </c>
      <c r="BY21" s="18" t="e">
        <f t="shared" si="2"/>
        <v>#DIV/0!</v>
      </c>
      <c r="BZ21" s="18" t="e">
        <f t="shared" si="3"/>
        <v>#DIV/0!</v>
      </c>
      <c r="CA21" s="18" t="e">
        <f t="shared" si="4"/>
        <v>#DIV/0!</v>
      </c>
      <c r="CB21" s="18" t="e">
        <f t="shared" si="5"/>
        <v>#DIV/0!</v>
      </c>
      <c r="CC21" s="18" t="e">
        <f t="shared" si="6"/>
        <v>#DIV/0!</v>
      </c>
      <c r="CD21" s="18" t="e">
        <f t="shared" si="7"/>
        <v>#DIV/0!</v>
      </c>
    </row>
    <row r="22" spans="1:82" x14ac:dyDescent="0.25">
      <c r="A22" s="16"/>
      <c r="M22" s="18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W22" s="30" t="e">
        <f t="shared" si="0"/>
        <v>#DIV/0!</v>
      </c>
      <c r="BX22" s="18" t="e">
        <f t="shared" si="1"/>
        <v>#DIV/0!</v>
      </c>
      <c r="BY22" s="18" t="e">
        <f t="shared" si="2"/>
        <v>#DIV/0!</v>
      </c>
      <c r="BZ22" s="18" t="e">
        <f t="shared" si="3"/>
        <v>#DIV/0!</v>
      </c>
      <c r="CA22" s="18" t="e">
        <f t="shared" si="4"/>
        <v>#DIV/0!</v>
      </c>
      <c r="CB22" s="18" t="e">
        <f t="shared" si="5"/>
        <v>#DIV/0!</v>
      </c>
      <c r="CC22" s="18" t="e">
        <f t="shared" si="6"/>
        <v>#DIV/0!</v>
      </c>
      <c r="CD22" s="18" t="e">
        <f t="shared" si="7"/>
        <v>#DIV/0!</v>
      </c>
    </row>
    <row r="23" spans="1:82" x14ac:dyDescent="0.25">
      <c r="A23" s="16"/>
      <c r="M23" s="18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W23" s="30" t="e">
        <f t="shared" si="0"/>
        <v>#DIV/0!</v>
      </c>
      <c r="BX23" s="18" t="e">
        <f t="shared" si="1"/>
        <v>#DIV/0!</v>
      </c>
      <c r="BY23" s="18" t="e">
        <f t="shared" si="2"/>
        <v>#DIV/0!</v>
      </c>
      <c r="BZ23" s="18" t="e">
        <f t="shared" si="3"/>
        <v>#DIV/0!</v>
      </c>
      <c r="CA23" s="18" t="e">
        <f t="shared" si="4"/>
        <v>#DIV/0!</v>
      </c>
      <c r="CB23" s="18" t="e">
        <f t="shared" si="5"/>
        <v>#DIV/0!</v>
      </c>
      <c r="CC23" s="18" t="e">
        <f t="shared" si="6"/>
        <v>#DIV/0!</v>
      </c>
      <c r="CD23" s="18" t="e">
        <f t="shared" si="7"/>
        <v>#DIV/0!</v>
      </c>
    </row>
    <row r="24" spans="1:82" x14ac:dyDescent="0.25">
      <c r="A24" s="16"/>
      <c r="M24" s="18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W24" s="30" t="e">
        <f t="shared" si="0"/>
        <v>#DIV/0!</v>
      </c>
      <c r="BX24" s="18" t="e">
        <f t="shared" si="1"/>
        <v>#DIV/0!</v>
      </c>
      <c r="BY24" s="18" t="e">
        <f t="shared" si="2"/>
        <v>#DIV/0!</v>
      </c>
      <c r="BZ24" s="18" t="e">
        <f t="shared" si="3"/>
        <v>#DIV/0!</v>
      </c>
      <c r="CA24" s="18" t="e">
        <f t="shared" si="4"/>
        <v>#DIV/0!</v>
      </c>
      <c r="CB24" s="18" t="e">
        <f t="shared" si="5"/>
        <v>#DIV/0!</v>
      </c>
      <c r="CC24" s="18" t="e">
        <f t="shared" si="6"/>
        <v>#DIV/0!</v>
      </c>
      <c r="CD24" s="18" t="e">
        <f t="shared" si="7"/>
        <v>#DIV/0!</v>
      </c>
    </row>
    <row r="25" spans="1:82" x14ac:dyDescent="0.25">
      <c r="A25" s="16"/>
      <c r="M25" s="18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W25" s="30" t="e">
        <f t="shared" si="0"/>
        <v>#DIV/0!</v>
      </c>
      <c r="BX25" s="18" t="e">
        <f t="shared" si="1"/>
        <v>#DIV/0!</v>
      </c>
      <c r="BY25" s="18" t="e">
        <f t="shared" si="2"/>
        <v>#DIV/0!</v>
      </c>
      <c r="BZ25" s="18" t="e">
        <f t="shared" si="3"/>
        <v>#DIV/0!</v>
      </c>
      <c r="CA25" s="18" t="e">
        <f t="shared" si="4"/>
        <v>#DIV/0!</v>
      </c>
      <c r="CB25" s="18" t="e">
        <f t="shared" si="5"/>
        <v>#DIV/0!</v>
      </c>
      <c r="CC25" s="18" t="e">
        <f t="shared" si="6"/>
        <v>#DIV/0!</v>
      </c>
      <c r="CD25" s="18" t="e">
        <f t="shared" si="7"/>
        <v>#DIV/0!</v>
      </c>
    </row>
    <row r="26" spans="1:82" x14ac:dyDescent="0.25">
      <c r="A26" s="16"/>
      <c r="M26" s="18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W26" s="30" t="e">
        <f t="shared" si="0"/>
        <v>#DIV/0!</v>
      </c>
      <c r="BX26" s="18" t="e">
        <f t="shared" si="1"/>
        <v>#DIV/0!</v>
      </c>
      <c r="BY26" s="18" t="e">
        <f t="shared" si="2"/>
        <v>#DIV/0!</v>
      </c>
      <c r="BZ26" s="18" t="e">
        <f t="shared" si="3"/>
        <v>#DIV/0!</v>
      </c>
      <c r="CA26" s="18" t="e">
        <f t="shared" si="4"/>
        <v>#DIV/0!</v>
      </c>
      <c r="CB26" s="18" t="e">
        <f t="shared" si="5"/>
        <v>#DIV/0!</v>
      </c>
      <c r="CC26" s="18" t="e">
        <f t="shared" si="6"/>
        <v>#DIV/0!</v>
      </c>
      <c r="CD26" s="18" t="e">
        <f t="shared" si="7"/>
        <v>#DIV/0!</v>
      </c>
    </row>
    <row r="27" spans="1:82" x14ac:dyDescent="0.25">
      <c r="A27" s="16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W27" s="30" t="e">
        <f t="shared" si="0"/>
        <v>#DIV/0!</v>
      </c>
      <c r="BX27" s="18" t="e">
        <f t="shared" si="1"/>
        <v>#DIV/0!</v>
      </c>
      <c r="BY27" s="18" t="e">
        <f t="shared" si="2"/>
        <v>#DIV/0!</v>
      </c>
      <c r="BZ27" s="18" t="e">
        <f t="shared" si="3"/>
        <v>#DIV/0!</v>
      </c>
      <c r="CA27" s="18" t="e">
        <f t="shared" si="4"/>
        <v>#DIV/0!</v>
      </c>
      <c r="CB27" s="18" t="e">
        <f t="shared" si="5"/>
        <v>#DIV/0!</v>
      </c>
      <c r="CC27" s="18" t="e">
        <f t="shared" si="6"/>
        <v>#DIV/0!</v>
      </c>
      <c r="CD27" s="18" t="e">
        <f t="shared" si="7"/>
        <v>#DIV/0!</v>
      </c>
    </row>
    <row r="28" spans="1:82" x14ac:dyDescent="0.25">
      <c r="A28" s="16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W28" s="30" t="e">
        <f t="shared" si="0"/>
        <v>#DIV/0!</v>
      </c>
      <c r="BX28" s="18" t="e">
        <f t="shared" si="1"/>
        <v>#DIV/0!</v>
      </c>
      <c r="BY28" s="18" t="e">
        <f t="shared" si="2"/>
        <v>#DIV/0!</v>
      </c>
      <c r="BZ28" s="18" t="e">
        <f t="shared" si="3"/>
        <v>#DIV/0!</v>
      </c>
      <c r="CA28" s="18" t="e">
        <f t="shared" si="4"/>
        <v>#DIV/0!</v>
      </c>
      <c r="CB28" s="18" t="e">
        <f t="shared" si="5"/>
        <v>#DIV/0!</v>
      </c>
      <c r="CC28" s="18" t="e">
        <f t="shared" si="6"/>
        <v>#DIV/0!</v>
      </c>
      <c r="CD28" s="18" t="e">
        <f t="shared" si="7"/>
        <v>#DIV/0!</v>
      </c>
    </row>
    <row r="29" spans="1:82" x14ac:dyDescent="0.25">
      <c r="A29" s="16"/>
      <c r="BW29" s="30" t="e">
        <f t="shared" si="0"/>
        <v>#DIV/0!</v>
      </c>
      <c r="BX29" s="18" t="e">
        <f t="shared" si="1"/>
        <v>#DIV/0!</v>
      </c>
      <c r="BY29" s="18" t="e">
        <f t="shared" si="2"/>
        <v>#DIV/0!</v>
      </c>
      <c r="BZ29" s="18" t="e">
        <f t="shared" si="3"/>
        <v>#DIV/0!</v>
      </c>
      <c r="CA29" s="18" t="e">
        <f t="shared" si="4"/>
        <v>#DIV/0!</v>
      </c>
      <c r="CB29" s="18" t="e">
        <f t="shared" si="5"/>
        <v>#DIV/0!</v>
      </c>
      <c r="CC29" s="18" t="e">
        <f t="shared" si="6"/>
        <v>#DIV/0!</v>
      </c>
      <c r="CD29" s="18" t="e">
        <f t="shared" si="7"/>
        <v>#DIV/0!</v>
      </c>
    </row>
    <row r="30" spans="1:82" x14ac:dyDescent="0.25">
      <c r="A30" s="16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W30" s="30" t="e">
        <f t="shared" si="0"/>
        <v>#DIV/0!</v>
      </c>
      <c r="BX30" s="18" t="e">
        <f t="shared" si="1"/>
        <v>#DIV/0!</v>
      </c>
      <c r="BY30" s="18" t="e">
        <f t="shared" si="2"/>
        <v>#DIV/0!</v>
      </c>
      <c r="BZ30" s="18" t="e">
        <f t="shared" si="3"/>
        <v>#DIV/0!</v>
      </c>
      <c r="CA30" s="18" t="e">
        <f t="shared" si="4"/>
        <v>#DIV/0!</v>
      </c>
      <c r="CB30" s="18" t="e">
        <f t="shared" si="5"/>
        <v>#DIV/0!</v>
      </c>
      <c r="CC30" s="18" t="e">
        <f t="shared" si="6"/>
        <v>#DIV/0!</v>
      </c>
      <c r="CD30" s="18" t="e">
        <f t="shared" si="7"/>
        <v>#DIV/0!</v>
      </c>
    </row>
    <row r="31" spans="1:82" x14ac:dyDescent="0.25">
      <c r="A31" s="16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W31" s="30" t="e">
        <f t="shared" si="0"/>
        <v>#DIV/0!</v>
      </c>
      <c r="BX31" s="18" t="e">
        <f t="shared" si="1"/>
        <v>#DIV/0!</v>
      </c>
      <c r="BY31" s="18" t="e">
        <f t="shared" si="2"/>
        <v>#DIV/0!</v>
      </c>
      <c r="BZ31" s="18" t="e">
        <f t="shared" si="3"/>
        <v>#DIV/0!</v>
      </c>
      <c r="CA31" s="18" t="e">
        <f t="shared" si="4"/>
        <v>#DIV/0!</v>
      </c>
      <c r="CB31" s="18" t="e">
        <f t="shared" si="5"/>
        <v>#DIV/0!</v>
      </c>
      <c r="CC31" s="18" t="e">
        <f t="shared" si="6"/>
        <v>#DIV/0!</v>
      </c>
      <c r="CD31" s="18" t="e">
        <f t="shared" si="7"/>
        <v>#DIV/0!</v>
      </c>
    </row>
    <row r="32" spans="1:82" x14ac:dyDescent="0.25">
      <c r="A32" s="16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W32" s="30" t="e">
        <f t="shared" si="0"/>
        <v>#DIV/0!</v>
      </c>
      <c r="BX32" s="18" t="e">
        <f t="shared" si="1"/>
        <v>#DIV/0!</v>
      </c>
      <c r="BY32" s="18" t="e">
        <f t="shared" si="2"/>
        <v>#DIV/0!</v>
      </c>
      <c r="BZ32" s="18" t="e">
        <f t="shared" si="3"/>
        <v>#DIV/0!</v>
      </c>
      <c r="CA32" s="18" t="e">
        <f t="shared" si="4"/>
        <v>#DIV/0!</v>
      </c>
      <c r="CB32" s="18" t="e">
        <f t="shared" si="5"/>
        <v>#DIV/0!</v>
      </c>
      <c r="CC32" s="18" t="e">
        <f t="shared" si="6"/>
        <v>#DIV/0!</v>
      </c>
      <c r="CD32" s="18" t="e">
        <f t="shared" si="7"/>
        <v>#DIV/0!</v>
      </c>
    </row>
    <row r="33" spans="1:82" x14ac:dyDescent="0.25">
      <c r="A33" s="16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W33" s="30" t="e">
        <f t="shared" si="0"/>
        <v>#DIV/0!</v>
      </c>
      <c r="BX33" s="18" t="e">
        <f t="shared" si="1"/>
        <v>#DIV/0!</v>
      </c>
      <c r="BY33" s="18" t="e">
        <f t="shared" si="2"/>
        <v>#DIV/0!</v>
      </c>
      <c r="BZ33" s="18" t="e">
        <f t="shared" si="3"/>
        <v>#DIV/0!</v>
      </c>
      <c r="CA33" s="18" t="e">
        <f t="shared" si="4"/>
        <v>#DIV/0!</v>
      </c>
      <c r="CB33" s="18" t="e">
        <f t="shared" si="5"/>
        <v>#DIV/0!</v>
      </c>
      <c r="CC33" s="18" t="e">
        <f t="shared" si="6"/>
        <v>#DIV/0!</v>
      </c>
      <c r="CD33" s="18" t="e">
        <f t="shared" si="7"/>
        <v>#DIV/0!</v>
      </c>
    </row>
    <row r="34" spans="1:82" x14ac:dyDescent="0.25">
      <c r="A34" s="58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W34" s="30" t="e">
        <f t="shared" si="0"/>
        <v>#DIV/0!</v>
      </c>
      <c r="BX34" s="18" t="e">
        <f t="shared" si="1"/>
        <v>#DIV/0!</v>
      </c>
      <c r="BY34" s="18" t="e">
        <f t="shared" si="2"/>
        <v>#DIV/0!</v>
      </c>
      <c r="BZ34" s="18" t="e">
        <f t="shared" si="3"/>
        <v>#DIV/0!</v>
      </c>
      <c r="CA34" s="18" t="e">
        <f t="shared" si="4"/>
        <v>#DIV/0!</v>
      </c>
      <c r="CB34" s="18" t="e">
        <f t="shared" si="5"/>
        <v>#DIV/0!</v>
      </c>
      <c r="CC34" s="18" t="e">
        <f t="shared" si="6"/>
        <v>#DIV/0!</v>
      </c>
      <c r="CD34" s="18" t="e">
        <f t="shared" si="7"/>
        <v>#DIV/0!</v>
      </c>
    </row>
    <row r="35" spans="1:82" x14ac:dyDescent="0.25">
      <c r="A35" s="16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W35" s="30" t="e">
        <f t="shared" si="0"/>
        <v>#DIV/0!</v>
      </c>
      <c r="BX35" s="18" t="e">
        <f t="shared" si="1"/>
        <v>#DIV/0!</v>
      </c>
      <c r="BY35" s="18" t="e">
        <f t="shared" ref="BY35:BY51" si="8">+(AH35-C35)/C35</f>
        <v>#DIV/0!</v>
      </c>
      <c r="BZ35" s="18" t="e">
        <f t="shared" ref="BZ35:BZ51" si="9">+(AM35-D35)/D35</f>
        <v>#DIV/0!</v>
      </c>
      <c r="CA35" s="18" t="e">
        <f t="shared" ref="CA35:CA51" si="10">+(AX35-E35)/E35</f>
        <v>#DIV/0!</v>
      </c>
      <c r="CB35" s="18" t="e">
        <f t="shared" ref="CB35:CB51" si="11">+(AY35-F35)/F35</f>
        <v>#DIV/0!</v>
      </c>
      <c r="CC35" s="18" t="e">
        <f t="shared" ref="CC35:CC51" si="12">+(BM35-G35)/G35</f>
        <v>#DIV/0!</v>
      </c>
      <c r="CD35" s="18" t="e">
        <f t="shared" ref="CD35:CD51" si="13">+(BT35-H35)/H35</f>
        <v>#DIV/0!</v>
      </c>
    </row>
    <row r="36" spans="1:82" x14ac:dyDescent="0.25">
      <c r="A36" s="16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W36" s="30" t="e">
        <f t="shared" si="0"/>
        <v>#DIV/0!</v>
      </c>
      <c r="BX36" s="18" t="e">
        <f t="shared" si="1"/>
        <v>#DIV/0!</v>
      </c>
      <c r="BY36" s="18" t="e">
        <f t="shared" si="8"/>
        <v>#DIV/0!</v>
      </c>
      <c r="BZ36" s="18" t="e">
        <f t="shared" si="9"/>
        <v>#DIV/0!</v>
      </c>
      <c r="CA36" s="18" t="e">
        <f t="shared" si="10"/>
        <v>#DIV/0!</v>
      </c>
      <c r="CB36" s="18" t="e">
        <f t="shared" si="11"/>
        <v>#DIV/0!</v>
      </c>
      <c r="CC36" s="18" t="e">
        <f t="shared" si="12"/>
        <v>#DIV/0!</v>
      </c>
      <c r="CD36" s="18" t="e">
        <f t="shared" si="13"/>
        <v>#DIV/0!</v>
      </c>
    </row>
    <row r="37" spans="1:82" x14ac:dyDescent="0.25">
      <c r="A37" s="16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W37" s="30" t="e">
        <f t="shared" si="0"/>
        <v>#DIV/0!</v>
      </c>
      <c r="BX37" s="18" t="e">
        <f t="shared" si="1"/>
        <v>#DIV/0!</v>
      </c>
      <c r="BY37" s="18" t="e">
        <f t="shared" si="8"/>
        <v>#DIV/0!</v>
      </c>
      <c r="BZ37" s="18" t="e">
        <f t="shared" si="9"/>
        <v>#DIV/0!</v>
      </c>
      <c r="CA37" s="18" t="e">
        <f t="shared" si="10"/>
        <v>#DIV/0!</v>
      </c>
      <c r="CB37" s="18" t="e">
        <f t="shared" si="11"/>
        <v>#DIV/0!</v>
      </c>
      <c r="CC37" s="18" t="e">
        <f t="shared" si="12"/>
        <v>#DIV/0!</v>
      </c>
      <c r="CD37" s="18" t="e">
        <f t="shared" si="13"/>
        <v>#DIV/0!</v>
      </c>
    </row>
    <row r="38" spans="1:82" x14ac:dyDescent="0.25">
      <c r="A38" s="16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W38" s="30" t="e">
        <f t="shared" si="0"/>
        <v>#DIV/0!</v>
      </c>
      <c r="BX38" s="18" t="e">
        <f t="shared" si="1"/>
        <v>#DIV/0!</v>
      </c>
      <c r="BY38" s="18" t="e">
        <f t="shared" si="8"/>
        <v>#DIV/0!</v>
      </c>
      <c r="BZ38" s="18" t="e">
        <f t="shared" si="9"/>
        <v>#DIV/0!</v>
      </c>
      <c r="CA38" s="18" t="e">
        <f t="shared" si="10"/>
        <v>#DIV/0!</v>
      </c>
      <c r="CB38" s="18" t="e">
        <f t="shared" si="11"/>
        <v>#DIV/0!</v>
      </c>
      <c r="CC38" s="18" t="e">
        <f t="shared" si="12"/>
        <v>#DIV/0!</v>
      </c>
      <c r="CD38" s="18" t="e">
        <f t="shared" si="13"/>
        <v>#DIV/0!</v>
      </c>
    </row>
    <row r="39" spans="1:82" x14ac:dyDescent="0.25">
      <c r="A39" s="16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W39" s="30" t="e">
        <f t="shared" si="0"/>
        <v>#DIV/0!</v>
      </c>
      <c r="BX39" s="18" t="e">
        <f t="shared" si="1"/>
        <v>#DIV/0!</v>
      </c>
      <c r="BY39" s="18" t="e">
        <f t="shared" si="8"/>
        <v>#DIV/0!</v>
      </c>
      <c r="BZ39" s="18" t="e">
        <f t="shared" si="9"/>
        <v>#DIV/0!</v>
      </c>
      <c r="CA39" s="18" t="e">
        <f t="shared" si="10"/>
        <v>#DIV/0!</v>
      </c>
      <c r="CB39" s="18" t="e">
        <f t="shared" si="11"/>
        <v>#DIV/0!</v>
      </c>
      <c r="CC39" s="18" t="e">
        <f t="shared" si="12"/>
        <v>#DIV/0!</v>
      </c>
      <c r="CD39" s="18" t="e">
        <f t="shared" si="13"/>
        <v>#DIV/0!</v>
      </c>
    </row>
    <row r="40" spans="1:82" x14ac:dyDescent="0.25">
      <c r="A40" s="16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W40" s="30" t="e">
        <f t="shared" si="0"/>
        <v>#DIV/0!</v>
      </c>
      <c r="BX40" s="18" t="e">
        <f t="shared" si="1"/>
        <v>#DIV/0!</v>
      </c>
      <c r="BY40" s="18" t="e">
        <f t="shared" si="8"/>
        <v>#DIV/0!</v>
      </c>
      <c r="BZ40" s="18" t="e">
        <f t="shared" si="9"/>
        <v>#DIV/0!</v>
      </c>
      <c r="CA40" s="18" t="e">
        <f t="shared" si="10"/>
        <v>#DIV/0!</v>
      </c>
      <c r="CB40" s="18" t="e">
        <f t="shared" si="11"/>
        <v>#DIV/0!</v>
      </c>
      <c r="CC40" s="18" t="e">
        <f t="shared" si="12"/>
        <v>#DIV/0!</v>
      </c>
      <c r="CD40" s="18" t="e">
        <f t="shared" si="13"/>
        <v>#DIV/0!</v>
      </c>
    </row>
    <row r="41" spans="1:82" x14ac:dyDescent="0.25">
      <c r="A41" s="59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W41" s="30" t="e">
        <f t="shared" si="0"/>
        <v>#DIV/0!</v>
      </c>
      <c r="BX41" s="18" t="e">
        <f t="shared" si="1"/>
        <v>#DIV/0!</v>
      </c>
      <c r="BY41" s="18" t="e">
        <f t="shared" si="8"/>
        <v>#DIV/0!</v>
      </c>
      <c r="BZ41" s="18" t="e">
        <f t="shared" si="9"/>
        <v>#DIV/0!</v>
      </c>
      <c r="CA41" s="18" t="e">
        <f t="shared" si="10"/>
        <v>#DIV/0!</v>
      </c>
      <c r="CB41" s="18" t="e">
        <f t="shared" si="11"/>
        <v>#DIV/0!</v>
      </c>
      <c r="CC41" s="18" t="e">
        <f t="shared" si="12"/>
        <v>#DIV/0!</v>
      </c>
      <c r="CD41" s="18" t="e">
        <f t="shared" si="13"/>
        <v>#DIV/0!</v>
      </c>
    </row>
    <row r="42" spans="1:82" x14ac:dyDescent="0.25">
      <c r="A42" s="16"/>
      <c r="BW42" s="30" t="e">
        <f t="shared" si="0"/>
        <v>#DIV/0!</v>
      </c>
      <c r="BX42" s="18" t="e">
        <f t="shared" si="1"/>
        <v>#DIV/0!</v>
      </c>
      <c r="BY42" s="18" t="e">
        <f t="shared" si="8"/>
        <v>#DIV/0!</v>
      </c>
      <c r="BZ42" s="18" t="e">
        <f t="shared" si="9"/>
        <v>#DIV/0!</v>
      </c>
      <c r="CA42" s="18" t="e">
        <f t="shared" si="10"/>
        <v>#DIV/0!</v>
      </c>
      <c r="CB42" s="18" t="e">
        <f t="shared" si="11"/>
        <v>#DIV/0!</v>
      </c>
      <c r="CC42" s="18" t="e">
        <f t="shared" si="12"/>
        <v>#DIV/0!</v>
      </c>
      <c r="CD42" s="18" t="e">
        <f t="shared" si="13"/>
        <v>#DIV/0!</v>
      </c>
    </row>
    <row r="43" spans="1:82" x14ac:dyDescent="0.25">
      <c r="A43" s="16"/>
      <c r="BW43" s="30" t="e">
        <f t="shared" si="0"/>
        <v>#DIV/0!</v>
      </c>
      <c r="BX43" s="18" t="e">
        <f t="shared" si="1"/>
        <v>#DIV/0!</v>
      </c>
      <c r="BY43" s="18" t="e">
        <f t="shared" si="8"/>
        <v>#DIV/0!</v>
      </c>
      <c r="BZ43" s="18" t="e">
        <f t="shared" si="9"/>
        <v>#DIV/0!</v>
      </c>
      <c r="CA43" s="18" t="e">
        <f t="shared" si="10"/>
        <v>#DIV/0!</v>
      </c>
      <c r="CB43" s="18" t="e">
        <f t="shared" si="11"/>
        <v>#DIV/0!</v>
      </c>
      <c r="CC43" s="18" t="e">
        <f t="shared" si="12"/>
        <v>#DIV/0!</v>
      </c>
      <c r="CD43" s="18" t="e">
        <f t="shared" si="13"/>
        <v>#DIV/0!</v>
      </c>
    </row>
    <row r="44" spans="1:82" x14ac:dyDescent="0.25">
      <c r="A44" s="16"/>
      <c r="BW44" s="30" t="e">
        <f t="shared" si="0"/>
        <v>#DIV/0!</v>
      </c>
      <c r="BX44" s="18" t="e">
        <f t="shared" si="1"/>
        <v>#DIV/0!</v>
      </c>
      <c r="BY44" s="18" t="e">
        <f t="shared" si="8"/>
        <v>#DIV/0!</v>
      </c>
      <c r="BZ44" s="18" t="e">
        <f t="shared" si="9"/>
        <v>#DIV/0!</v>
      </c>
      <c r="CA44" s="18" t="e">
        <f t="shared" si="10"/>
        <v>#DIV/0!</v>
      </c>
      <c r="CB44" s="18" t="e">
        <f t="shared" si="11"/>
        <v>#DIV/0!</v>
      </c>
      <c r="CC44" s="18" t="e">
        <f t="shared" si="12"/>
        <v>#DIV/0!</v>
      </c>
      <c r="CD44" s="18" t="e">
        <f t="shared" si="13"/>
        <v>#DIV/0!</v>
      </c>
    </row>
    <row r="45" spans="1:82" x14ac:dyDescent="0.25">
      <c r="A45" s="16"/>
      <c r="BW45" s="30" t="e">
        <f t="shared" si="0"/>
        <v>#DIV/0!</v>
      </c>
      <c r="BX45" s="18" t="e">
        <f t="shared" si="1"/>
        <v>#DIV/0!</v>
      </c>
      <c r="BY45" s="18" t="e">
        <f t="shared" si="8"/>
        <v>#DIV/0!</v>
      </c>
      <c r="BZ45" s="18" t="e">
        <f t="shared" si="9"/>
        <v>#DIV/0!</v>
      </c>
      <c r="CA45" s="18" t="e">
        <f t="shared" si="10"/>
        <v>#DIV/0!</v>
      </c>
      <c r="CB45" s="18" t="e">
        <f t="shared" si="11"/>
        <v>#DIV/0!</v>
      </c>
      <c r="CC45" s="18" t="e">
        <f t="shared" si="12"/>
        <v>#DIV/0!</v>
      </c>
      <c r="CD45" s="18" t="e">
        <f t="shared" si="13"/>
        <v>#DIV/0!</v>
      </c>
    </row>
    <row r="46" spans="1:82" x14ac:dyDescent="0.25">
      <c r="A46" s="16"/>
      <c r="BW46" s="30" t="e">
        <f t="shared" si="0"/>
        <v>#DIV/0!</v>
      </c>
      <c r="BX46" s="18" t="e">
        <f t="shared" si="1"/>
        <v>#DIV/0!</v>
      </c>
      <c r="BY46" s="18" t="e">
        <f t="shared" si="8"/>
        <v>#DIV/0!</v>
      </c>
      <c r="BZ46" s="18" t="e">
        <f t="shared" si="9"/>
        <v>#DIV/0!</v>
      </c>
      <c r="CA46" s="18" t="e">
        <f t="shared" si="10"/>
        <v>#DIV/0!</v>
      </c>
      <c r="CB46" s="18" t="e">
        <f t="shared" si="11"/>
        <v>#DIV/0!</v>
      </c>
      <c r="CC46" s="18" t="e">
        <f t="shared" si="12"/>
        <v>#DIV/0!</v>
      </c>
      <c r="CD46" s="18" t="e">
        <f t="shared" si="13"/>
        <v>#DIV/0!</v>
      </c>
    </row>
    <row r="47" spans="1:82" x14ac:dyDescent="0.25">
      <c r="A47" s="16"/>
      <c r="BW47" s="30" t="e">
        <f t="shared" si="0"/>
        <v>#DIV/0!</v>
      </c>
      <c r="BX47" s="18" t="e">
        <f t="shared" si="1"/>
        <v>#DIV/0!</v>
      </c>
      <c r="BY47" s="18" t="e">
        <f t="shared" si="8"/>
        <v>#DIV/0!</v>
      </c>
      <c r="BZ47" s="18" t="e">
        <f t="shared" si="9"/>
        <v>#DIV/0!</v>
      </c>
      <c r="CA47" s="18" t="e">
        <f t="shared" si="10"/>
        <v>#DIV/0!</v>
      </c>
      <c r="CB47" s="18" t="e">
        <f t="shared" si="11"/>
        <v>#DIV/0!</v>
      </c>
      <c r="CC47" s="18" t="e">
        <f t="shared" si="12"/>
        <v>#DIV/0!</v>
      </c>
      <c r="CD47" s="18" t="e">
        <f t="shared" si="13"/>
        <v>#DIV/0!</v>
      </c>
    </row>
    <row r="48" spans="1:82" x14ac:dyDescent="0.25">
      <c r="BX48" s="18"/>
      <c r="BY48" s="18" t="e">
        <f t="shared" si="8"/>
        <v>#DIV/0!</v>
      </c>
      <c r="BZ48" s="18" t="e">
        <f t="shared" si="9"/>
        <v>#DIV/0!</v>
      </c>
      <c r="CA48" s="18" t="e">
        <f t="shared" si="10"/>
        <v>#DIV/0!</v>
      </c>
      <c r="CB48" s="18" t="e">
        <f t="shared" si="11"/>
        <v>#DIV/0!</v>
      </c>
      <c r="CC48" s="18" t="e">
        <f t="shared" si="12"/>
        <v>#DIV/0!</v>
      </c>
      <c r="CD48" s="18" t="e">
        <f t="shared" si="13"/>
        <v>#DIV/0!</v>
      </c>
    </row>
    <row r="49" spans="1:82" x14ac:dyDescent="0.25">
      <c r="A49" s="3" t="s">
        <v>55</v>
      </c>
      <c r="B49" s="1">
        <f>SUM(B3:B47)</f>
        <v>1738918.8008355999</v>
      </c>
      <c r="C49" s="1">
        <f t="shared" ref="C49:H49" si="14">SUM(C3:C47)</f>
        <v>7456.8764594980003</v>
      </c>
      <c r="D49" s="1">
        <f t="shared" si="14"/>
        <v>350334.39470106998</v>
      </c>
      <c r="E49" s="1">
        <f>SUM(E3:E47)</f>
        <v>24695.674414773996</v>
      </c>
      <c r="F49" s="1">
        <f t="shared" si="14"/>
        <v>11872.589881682599</v>
      </c>
      <c r="G49" s="1">
        <f t="shared" si="14"/>
        <v>1590.7223819951998</v>
      </c>
      <c r="H49" s="1">
        <f t="shared" si="14"/>
        <v>139764.72469890001</v>
      </c>
      <c r="M49" s="1">
        <f t="shared" ref="M49:BU49" si="15">SUM(M3:M47)</f>
        <v>2143.979877202763</v>
      </c>
      <c r="N49" s="1">
        <f t="shared" si="15"/>
        <v>2143.979877202763</v>
      </c>
      <c r="O49" s="1">
        <f t="shared" si="15"/>
        <v>638.39485221180917</v>
      </c>
      <c r="P49" s="1"/>
      <c r="Q49" s="1">
        <f t="shared" si="15"/>
        <v>5987.7850350746594</v>
      </c>
      <c r="R49" s="1">
        <f t="shared" si="15"/>
        <v>15561.51609873449</v>
      </c>
      <c r="S49" s="1">
        <f t="shared" si="15"/>
        <v>1661931.9337245794</v>
      </c>
      <c r="T49" s="1">
        <f t="shared" si="15"/>
        <v>9627.471715865684</v>
      </c>
      <c r="U49" s="1">
        <f t="shared" si="15"/>
        <v>2855.1461964836976</v>
      </c>
      <c r="V49" s="1"/>
      <c r="W49" s="1">
        <f t="shared" si="15"/>
        <v>2863.8925109623674</v>
      </c>
      <c r="X49" s="1"/>
      <c r="Y49" s="1">
        <f t="shared" si="15"/>
        <v>2830.5548347179638</v>
      </c>
      <c r="Z49" s="1">
        <f t="shared" si="15"/>
        <v>2830.5548347179638</v>
      </c>
      <c r="AA49" s="1">
        <f t="shared" si="15"/>
        <v>2651.9537059360614</v>
      </c>
      <c r="AB49" s="1">
        <f t="shared" si="15"/>
        <v>3588.7909508372804</v>
      </c>
      <c r="AC49" s="1">
        <f t="shared" si="15"/>
        <v>23.549573163611317</v>
      </c>
      <c r="AD49" s="1"/>
      <c r="AE49" s="1"/>
      <c r="AF49" s="1">
        <f t="shared" si="15"/>
        <v>0</v>
      </c>
      <c r="AG49" s="1">
        <f t="shared" ref="AG49" si="16">SUM(AG3:AG47)</f>
        <v>46.608962789481808</v>
      </c>
      <c r="AH49" s="1">
        <f t="shared" si="15"/>
        <v>7156.107773111049</v>
      </c>
      <c r="AI49" s="1">
        <f t="shared" si="15"/>
        <v>0</v>
      </c>
      <c r="AJ49" s="1"/>
      <c r="AK49" s="1">
        <f t="shared" si="15"/>
        <v>298337.57190669328</v>
      </c>
      <c r="AL49" s="1">
        <f t="shared" si="15"/>
        <v>30495.6777690975</v>
      </c>
      <c r="AM49" s="1">
        <f t="shared" si="15"/>
        <v>331485.20338172693</v>
      </c>
      <c r="AN49" s="1">
        <f t="shared" si="15"/>
        <v>0</v>
      </c>
      <c r="AO49" s="1">
        <f t="shared" si="15"/>
        <v>5863.6087528199851</v>
      </c>
      <c r="AP49" s="1">
        <f t="shared" si="15"/>
        <v>6.6141566801421297</v>
      </c>
      <c r="AQ49" s="1">
        <f t="shared" si="15"/>
        <v>60539.964990710592</v>
      </c>
      <c r="AR49" s="1">
        <f t="shared" si="15"/>
        <v>24.757885374174347</v>
      </c>
      <c r="AS49" s="1">
        <f t="shared" si="15"/>
        <v>8.5791961508528694</v>
      </c>
      <c r="AT49" s="1">
        <f t="shared" si="15"/>
        <v>5654.6022667117441</v>
      </c>
      <c r="AU49" s="1">
        <f t="shared" si="15"/>
        <v>141.9740280513833</v>
      </c>
      <c r="AV49" s="1">
        <f t="shared" si="15"/>
        <v>11.540431290199884</v>
      </c>
      <c r="AW49" s="1">
        <f t="shared" si="15"/>
        <v>1.2067735600533496</v>
      </c>
      <c r="AX49" s="1">
        <f t="shared" si="15"/>
        <v>23591.680426624578</v>
      </c>
      <c r="AY49" s="1">
        <f t="shared" si="15"/>
        <v>11281.973498527481</v>
      </c>
      <c r="AZ49" s="1">
        <f t="shared" si="15"/>
        <v>12309.706928097066</v>
      </c>
      <c r="BA49" s="1">
        <f t="shared" si="15"/>
        <v>121.74367114713151</v>
      </c>
      <c r="BB49" s="1">
        <f t="shared" si="15"/>
        <v>1.3303396719581808</v>
      </c>
      <c r="BC49" s="1">
        <f t="shared" si="15"/>
        <v>817.44011458183752</v>
      </c>
      <c r="BD49" s="1">
        <f t="shared" si="15"/>
        <v>4.1439918637148905</v>
      </c>
      <c r="BE49" s="1">
        <f t="shared" si="15"/>
        <v>875.74934404056637</v>
      </c>
      <c r="BF49" s="1">
        <f t="shared" si="15"/>
        <v>58.439118323391426</v>
      </c>
      <c r="BG49" s="1">
        <f t="shared" si="15"/>
        <v>14.975939094172933</v>
      </c>
      <c r="BH49" s="1">
        <f t="shared" si="15"/>
        <v>3326.6056780201816</v>
      </c>
      <c r="BI49" s="1"/>
      <c r="BJ49" s="1">
        <f t="shared" si="15"/>
        <v>112.54311093957506</v>
      </c>
      <c r="BK49" s="1">
        <f t="shared" si="15"/>
        <v>95.474649453375307</v>
      </c>
      <c r="BL49" s="1">
        <f t="shared" si="15"/>
        <v>4.2528035730266218</v>
      </c>
      <c r="BM49" s="1">
        <f t="shared" si="15"/>
        <v>1531.0626306062077</v>
      </c>
      <c r="BN49" s="1"/>
      <c r="BO49" s="1">
        <f t="shared" si="15"/>
        <v>0</v>
      </c>
      <c r="BP49" s="1">
        <f t="shared" si="15"/>
        <v>4.7261185280215665</v>
      </c>
      <c r="BQ49" s="1">
        <f t="shared" si="15"/>
        <v>15939.685474501197</v>
      </c>
      <c r="BR49" s="1"/>
      <c r="BS49" s="1">
        <f t="shared" si="15"/>
        <v>1439.7996109546486</v>
      </c>
      <c r="BT49" s="1">
        <f t="shared" si="15"/>
        <v>134046.39245456966</v>
      </c>
      <c r="BU49" s="1">
        <f t="shared" si="15"/>
        <v>17013.760559525366</v>
      </c>
      <c r="BX49" s="18">
        <f>+(S49-B49)/B49</f>
        <v>-4.4272836128993555E-2</v>
      </c>
      <c r="BY49" s="18">
        <f t="shared" si="8"/>
        <v>-4.0334406506608411E-2</v>
      </c>
      <c r="BZ49" s="18">
        <f t="shared" si="9"/>
        <v>-5.3803427823370047E-2</v>
      </c>
      <c r="CA49" s="18">
        <f t="shared" si="10"/>
        <v>-4.470394165420976E-2</v>
      </c>
      <c r="CB49" s="18">
        <f t="shared" si="11"/>
        <v>-4.9746212834854149E-2</v>
      </c>
      <c r="CC49" s="18">
        <f t="shared" si="12"/>
        <v>-3.7504816719912216E-2</v>
      </c>
      <c r="CD49" s="18">
        <f t="shared" si="13"/>
        <v>-4.091398782238901E-2</v>
      </c>
    </row>
    <row r="50" spans="1:82" x14ac:dyDescent="0.25">
      <c r="A50" s="3" t="s">
        <v>72</v>
      </c>
      <c r="B50" s="1">
        <f>SUM(B3:B15)</f>
        <v>1738918.8008355999</v>
      </c>
      <c r="C50" s="1">
        <f t="shared" ref="C50:H50" si="17">SUM(C3:C15)</f>
        <v>7456.8764594980003</v>
      </c>
      <c r="D50" s="1">
        <f t="shared" si="17"/>
        <v>350334.39470106998</v>
      </c>
      <c r="E50" s="1">
        <f>SUM(E3:E15)</f>
        <v>24695.674414773996</v>
      </c>
      <c r="F50" s="1">
        <f t="shared" si="17"/>
        <v>11872.589881682599</v>
      </c>
      <c r="G50" s="1">
        <f t="shared" si="17"/>
        <v>1590.7223819951998</v>
      </c>
      <c r="H50" s="1">
        <f t="shared" si="17"/>
        <v>139764.72469890001</v>
      </c>
      <c r="M50" s="1">
        <f t="shared" ref="M50:BU50" si="18">SUM(M3:M15)</f>
        <v>2143.979877202763</v>
      </c>
      <c r="N50" s="1">
        <f t="shared" si="18"/>
        <v>2143.979877202763</v>
      </c>
      <c r="O50" s="1">
        <f t="shared" si="18"/>
        <v>638.39485221180917</v>
      </c>
      <c r="P50" s="1"/>
      <c r="Q50" s="1">
        <f t="shared" si="18"/>
        <v>5987.7850350746594</v>
      </c>
      <c r="R50" s="1">
        <f t="shared" si="18"/>
        <v>15561.51609873449</v>
      </c>
      <c r="S50" s="1">
        <f t="shared" si="18"/>
        <v>1661931.9337245794</v>
      </c>
      <c r="T50" s="1">
        <f t="shared" si="18"/>
        <v>9627.471715865684</v>
      </c>
      <c r="U50" s="1">
        <f t="shared" si="18"/>
        <v>2855.1461964836976</v>
      </c>
      <c r="V50" s="1"/>
      <c r="W50" s="1">
        <f t="shared" si="18"/>
        <v>2863.8925109623674</v>
      </c>
      <c r="X50" s="1"/>
      <c r="Y50" s="1">
        <f t="shared" si="18"/>
        <v>2830.5548347179638</v>
      </c>
      <c r="Z50" s="1">
        <f t="shared" si="18"/>
        <v>2830.5548347179638</v>
      </c>
      <c r="AA50" s="1">
        <f t="shared" si="18"/>
        <v>2651.9537059360614</v>
      </c>
      <c r="AB50" s="1">
        <f t="shared" si="18"/>
        <v>3588.7909508372804</v>
      </c>
      <c r="AC50" s="1">
        <f t="shared" si="18"/>
        <v>23.549573163611317</v>
      </c>
      <c r="AD50" s="1"/>
      <c r="AE50" s="1"/>
      <c r="AF50" s="1">
        <f t="shared" si="18"/>
        <v>0</v>
      </c>
      <c r="AG50" s="1">
        <f t="shared" ref="AG50" si="19">SUM(AG3:AG15)</f>
        <v>46.608962789481808</v>
      </c>
      <c r="AH50" s="1">
        <f t="shared" si="18"/>
        <v>7156.107773111049</v>
      </c>
      <c r="AI50" s="1">
        <f t="shared" si="18"/>
        <v>0</v>
      </c>
      <c r="AJ50" s="1"/>
      <c r="AK50" s="1">
        <f t="shared" si="18"/>
        <v>298337.57190669328</v>
      </c>
      <c r="AL50" s="1">
        <f t="shared" si="18"/>
        <v>30495.6777690975</v>
      </c>
      <c r="AM50" s="1">
        <f t="shared" si="18"/>
        <v>331485.20338172693</v>
      </c>
      <c r="AN50" s="1">
        <f t="shared" si="18"/>
        <v>0</v>
      </c>
      <c r="AO50" s="1">
        <f t="shared" si="18"/>
        <v>5863.6087528199851</v>
      </c>
      <c r="AP50" s="1">
        <f t="shared" si="18"/>
        <v>6.6141566801421297</v>
      </c>
      <c r="AQ50" s="1">
        <f t="shared" si="18"/>
        <v>60539.964990710592</v>
      </c>
      <c r="AR50" s="1">
        <f t="shared" si="18"/>
        <v>24.757885374174347</v>
      </c>
      <c r="AS50" s="1">
        <f t="shared" si="18"/>
        <v>8.5791961508528694</v>
      </c>
      <c r="AT50" s="1">
        <f t="shared" si="18"/>
        <v>5654.6022667117441</v>
      </c>
      <c r="AU50" s="1">
        <f t="shared" si="18"/>
        <v>141.9740280513833</v>
      </c>
      <c r="AV50" s="1">
        <f t="shared" si="18"/>
        <v>11.540431290199884</v>
      </c>
      <c r="AW50" s="1">
        <f t="shared" si="18"/>
        <v>1.2067735600533496</v>
      </c>
      <c r="AX50" s="1">
        <f t="shared" si="18"/>
        <v>23591.680426624578</v>
      </c>
      <c r="AY50" s="1">
        <f t="shared" si="18"/>
        <v>11281.973498527481</v>
      </c>
      <c r="AZ50" s="1">
        <f t="shared" si="18"/>
        <v>12309.706928097066</v>
      </c>
      <c r="BA50" s="1">
        <f t="shared" si="18"/>
        <v>121.74367114713151</v>
      </c>
      <c r="BB50" s="1">
        <f t="shared" si="18"/>
        <v>1.3303396719581808</v>
      </c>
      <c r="BC50" s="1">
        <f t="shared" si="18"/>
        <v>817.44011458183752</v>
      </c>
      <c r="BD50" s="1">
        <f t="shared" si="18"/>
        <v>4.1439918637148905</v>
      </c>
      <c r="BE50" s="1">
        <f t="shared" si="18"/>
        <v>875.74934404056637</v>
      </c>
      <c r="BF50" s="1">
        <f t="shared" si="18"/>
        <v>58.439118323391426</v>
      </c>
      <c r="BG50" s="1">
        <f t="shared" si="18"/>
        <v>14.975939094172933</v>
      </c>
      <c r="BH50" s="1">
        <f t="shared" si="18"/>
        <v>3326.6056780201816</v>
      </c>
      <c r="BI50" s="1"/>
      <c r="BJ50" s="1">
        <f t="shared" si="18"/>
        <v>112.54311093957506</v>
      </c>
      <c r="BK50" s="1">
        <f t="shared" si="18"/>
        <v>95.474649453375307</v>
      </c>
      <c r="BL50" s="1">
        <f t="shared" si="18"/>
        <v>4.2528035730266218</v>
      </c>
      <c r="BM50" s="1">
        <f t="shared" si="18"/>
        <v>1531.0626306062077</v>
      </c>
      <c r="BN50" s="1"/>
      <c r="BO50" s="1">
        <f t="shared" si="18"/>
        <v>0</v>
      </c>
      <c r="BP50" s="1">
        <f t="shared" si="18"/>
        <v>4.7261185280215665</v>
      </c>
      <c r="BQ50" s="1">
        <f t="shared" si="18"/>
        <v>15939.685474501197</v>
      </c>
      <c r="BR50" s="1"/>
      <c r="BS50" s="1">
        <f t="shared" si="18"/>
        <v>1439.7996109546486</v>
      </c>
      <c r="BT50" s="1">
        <f t="shared" si="18"/>
        <v>134046.39245456966</v>
      </c>
      <c r="BU50" s="1">
        <f t="shared" si="18"/>
        <v>17013.760559525366</v>
      </c>
      <c r="BX50" s="18">
        <f>+(S50-B50)/B50</f>
        <v>-4.4272836128993555E-2</v>
      </c>
      <c r="BY50" s="18">
        <f t="shared" si="8"/>
        <v>-4.0334406506608411E-2</v>
      </c>
      <c r="BZ50" s="18">
        <f t="shared" si="9"/>
        <v>-5.3803427823370047E-2</v>
      </c>
      <c r="CA50" s="18">
        <f t="shared" si="10"/>
        <v>-4.470394165420976E-2</v>
      </c>
      <c r="CB50" s="18">
        <f t="shared" si="11"/>
        <v>-4.9746212834854149E-2</v>
      </c>
      <c r="CC50" s="18">
        <f t="shared" si="12"/>
        <v>-3.7504816719912216E-2</v>
      </c>
      <c r="CD50" s="18">
        <f t="shared" si="13"/>
        <v>-4.091398782238901E-2</v>
      </c>
    </row>
    <row r="51" spans="1:82" x14ac:dyDescent="0.25">
      <c r="A51" s="3" t="s">
        <v>125</v>
      </c>
      <c r="B51" s="1">
        <f>SUM(B16:B47)</f>
        <v>0</v>
      </c>
      <c r="C51" s="1">
        <f t="shared" ref="C51:H51" si="20">SUM(C16:C47)</f>
        <v>0</v>
      </c>
      <c r="D51" s="1">
        <f t="shared" si="20"/>
        <v>0</v>
      </c>
      <c r="E51" s="1">
        <f>SUM(E16:E47)</f>
        <v>0</v>
      </c>
      <c r="F51" s="1">
        <f t="shared" si="20"/>
        <v>0</v>
      </c>
      <c r="G51" s="1">
        <f t="shared" si="20"/>
        <v>0</v>
      </c>
      <c r="H51" s="1">
        <f t="shared" si="20"/>
        <v>0</v>
      </c>
      <c r="M51" s="1">
        <f t="shared" ref="M51:BU51" si="21">SUM(M16:M47)</f>
        <v>0</v>
      </c>
      <c r="N51" s="1">
        <f t="shared" si="21"/>
        <v>0</v>
      </c>
      <c r="O51" s="1">
        <f t="shared" si="21"/>
        <v>0</v>
      </c>
      <c r="P51" s="1"/>
      <c r="Q51" s="1">
        <f t="shared" si="21"/>
        <v>0</v>
      </c>
      <c r="R51" s="1">
        <f t="shared" si="21"/>
        <v>0</v>
      </c>
      <c r="S51" s="1">
        <f t="shared" si="21"/>
        <v>0</v>
      </c>
      <c r="T51" s="1">
        <f t="shared" si="21"/>
        <v>0</v>
      </c>
      <c r="U51" s="1">
        <f t="shared" si="21"/>
        <v>0</v>
      </c>
      <c r="V51" s="1"/>
      <c r="W51" s="1">
        <f t="shared" si="21"/>
        <v>0</v>
      </c>
      <c r="X51" s="1"/>
      <c r="Y51" s="1">
        <f t="shared" si="21"/>
        <v>0</v>
      </c>
      <c r="Z51" s="1">
        <f t="shared" si="21"/>
        <v>0</v>
      </c>
      <c r="AA51" s="1">
        <f t="shared" si="21"/>
        <v>0</v>
      </c>
      <c r="AB51" s="1">
        <f t="shared" si="21"/>
        <v>0</v>
      </c>
      <c r="AC51" s="1">
        <f t="shared" si="21"/>
        <v>0</v>
      </c>
      <c r="AD51" s="1"/>
      <c r="AE51" s="1"/>
      <c r="AF51" s="1">
        <f t="shared" si="21"/>
        <v>0</v>
      </c>
      <c r="AG51" s="1">
        <f t="shared" ref="AG51" si="22">SUM(AG16:AG47)</f>
        <v>0</v>
      </c>
      <c r="AH51" s="1">
        <f t="shared" si="21"/>
        <v>0</v>
      </c>
      <c r="AI51" s="1">
        <f t="shared" si="21"/>
        <v>0</v>
      </c>
      <c r="AJ51" s="1"/>
      <c r="AK51" s="1">
        <f t="shared" si="21"/>
        <v>0</v>
      </c>
      <c r="AL51" s="1">
        <f t="shared" si="21"/>
        <v>0</v>
      </c>
      <c r="AM51" s="1">
        <f t="shared" si="21"/>
        <v>0</v>
      </c>
      <c r="AN51" s="1">
        <f t="shared" si="21"/>
        <v>0</v>
      </c>
      <c r="AO51" s="1">
        <f t="shared" si="21"/>
        <v>0</v>
      </c>
      <c r="AP51" s="1">
        <f t="shared" si="21"/>
        <v>0</v>
      </c>
      <c r="AQ51" s="1">
        <f t="shared" si="21"/>
        <v>0</v>
      </c>
      <c r="AR51" s="1">
        <f t="shared" si="21"/>
        <v>0</v>
      </c>
      <c r="AS51" s="1">
        <f t="shared" si="21"/>
        <v>0</v>
      </c>
      <c r="AT51" s="1">
        <f t="shared" si="21"/>
        <v>0</v>
      </c>
      <c r="AU51" s="1">
        <f t="shared" si="21"/>
        <v>0</v>
      </c>
      <c r="AV51" s="1">
        <f t="shared" si="21"/>
        <v>0</v>
      </c>
      <c r="AW51" s="1">
        <f t="shared" si="21"/>
        <v>0</v>
      </c>
      <c r="AX51" s="1">
        <f t="shared" si="21"/>
        <v>0</v>
      </c>
      <c r="AY51" s="1">
        <f t="shared" si="21"/>
        <v>0</v>
      </c>
      <c r="AZ51" s="1">
        <f t="shared" si="21"/>
        <v>0</v>
      </c>
      <c r="BA51" s="1">
        <f t="shared" si="21"/>
        <v>0</v>
      </c>
      <c r="BB51" s="1">
        <f t="shared" si="21"/>
        <v>0</v>
      </c>
      <c r="BC51" s="1">
        <f t="shared" si="21"/>
        <v>0</v>
      </c>
      <c r="BD51" s="1">
        <f t="shared" si="21"/>
        <v>0</v>
      </c>
      <c r="BE51" s="1">
        <f t="shared" si="21"/>
        <v>0</v>
      </c>
      <c r="BF51" s="1">
        <f t="shared" si="21"/>
        <v>0</v>
      </c>
      <c r="BG51" s="1">
        <f t="shared" si="21"/>
        <v>0</v>
      </c>
      <c r="BH51" s="1">
        <f t="shared" si="21"/>
        <v>0</v>
      </c>
      <c r="BI51" s="1"/>
      <c r="BJ51" s="1">
        <f t="shared" si="21"/>
        <v>0</v>
      </c>
      <c r="BK51" s="1">
        <f t="shared" si="21"/>
        <v>0</v>
      </c>
      <c r="BL51" s="1">
        <f t="shared" si="21"/>
        <v>0</v>
      </c>
      <c r="BM51" s="1">
        <f t="shared" si="21"/>
        <v>0</v>
      </c>
      <c r="BN51" s="1"/>
      <c r="BO51" s="1">
        <f t="shared" si="21"/>
        <v>0</v>
      </c>
      <c r="BP51" s="1">
        <f t="shared" si="21"/>
        <v>0</v>
      </c>
      <c r="BQ51" s="1">
        <f t="shared" si="21"/>
        <v>0</v>
      </c>
      <c r="BR51" s="1"/>
      <c r="BS51" s="1">
        <f t="shared" si="21"/>
        <v>0</v>
      </c>
      <c r="BT51" s="1">
        <f t="shared" si="21"/>
        <v>0</v>
      </c>
      <c r="BU51" s="1">
        <f t="shared" si="21"/>
        <v>0</v>
      </c>
      <c r="BX51" s="18" t="e">
        <f>+(S51-B51)/B51</f>
        <v>#DIV/0!</v>
      </c>
      <c r="BY51" s="18" t="e">
        <f t="shared" si="8"/>
        <v>#DIV/0!</v>
      </c>
      <c r="BZ51" s="18" t="e">
        <f t="shared" si="9"/>
        <v>#DIV/0!</v>
      </c>
      <c r="CA51" s="18" t="e">
        <f t="shared" si="10"/>
        <v>#DIV/0!</v>
      </c>
      <c r="CB51" s="18" t="e">
        <f t="shared" si="11"/>
        <v>#DIV/0!</v>
      </c>
      <c r="CC51" s="18" t="e">
        <f t="shared" si="12"/>
        <v>#DIV/0!</v>
      </c>
      <c r="CD51" s="18" t="e">
        <f t="shared" si="13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8"/>
  <sheetViews>
    <sheetView workbookViewId="0">
      <selection activeCell="E11" sqref="E11"/>
    </sheetView>
  </sheetViews>
  <sheetFormatPr defaultRowHeight="15" x14ac:dyDescent="0.25"/>
  <cols>
    <col min="1" max="1" width="22.28515625" customWidth="1"/>
    <col min="2" max="2" width="10.140625" bestFit="1" customWidth="1"/>
    <col min="3" max="3" width="10.5703125" customWidth="1"/>
    <col min="4" max="5" width="10.140625" bestFit="1" customWidth="1"/>
    <col min="6" max="6" width="9.28515625" bestFit="1" customWidth="1"/>
    <col min="7" max="7" width="10.42578125" customWidth="1"/>
    <col min="8" max="8" width="10.140625" bestFit="1" customWidth="1"/>
    <col min="11" max="11" width="15.42578125" customWidth="1"/>
    <col min="12" max="12" width="10.28515625" bestFit="1" customWidth="1"/>
    <col min="13" max="13" width="9.28515625" bestFit="1" customWidth="1"/>
    <col min="14" max="15" width="10.28515625" bestFit="1" customWidth="1"/>
    <col min="16" max="17" width="9.28515625" bestFit="1" customWidth="1"/>
    <col min="18" max="18" width="10.140625" bestFit="1" customWidth="1"/>
  </cols>
  <sheetData>
    <row r="1" spans="1:18" s="21" customFormat="1" x14ac:dyDescent="0.25">
      <c r="A1" s="7" t="s">
        <v>674</v>
      </c>
    </row>
    <row r="2" spans="1:18" s="22" customFormat="1" x14ac:dyDescent="0.25">
      <c r="A2" s="7"/>
    </row>
    <row r="3" spans="1:18" s="22" customFormat="1" x14ac:dyDescent="0.25">
      <c r="A3" s="7" t="s">
        <v>561</v>
      </c>
    </row>
    <row r="4" spans="1:18" s="21" customFormat="1" x14ac:dyDescent="0.25">
      <c r="A4" s="21" t="s">
        <v>596</v>
      </c>
    </row>
    <row r="5" spans="1:18" x14ac:dyDescent="0.25">
      <c r="A5" s="2" t="s">
        <v>543</v>
      </c>
      <c r="B5" s="2" t="s">
        <v>59</v>
      </c>
      <c r="C5" s="2" t="s">
        <v>57</v>
      </c>
      <c r="D5" s="2" t="s">
        <v>60</v>
      </c>
      <c r="E5" s="2" t="s">
        <v>54</v>
      </c>
      <c r="F5" s="2" t="s">
        <v>53</v>
      </c>
      <c r="G5" s="2" t="s">
        <v>61</v>
      </c>
      <c r="H5" s="2" t="s">
        <v>62</v>
      </c>
      <c r="K5" s="2"/>
    </row>
    <row r="6" spans="1:18" x14ac:dyDescent="0.25">
      <c r="A6" s="2" t="s">
        <v>544</v>
      </c>
      <c r="B6" s="28"/>
      <c r="C6" s="28"/>
      <c r="D6" s="28"/>
      <c r="E6" s="24">
        <f>afdust!BA62</f>
        <v>5691831.7543493574</v>
      </c>
      <c r="F6" s="24">
        <f>afdust!BB62</f>
        <v>789321.51817469986</v>
      </c>
      <c r="G6" s="28"/>
      <c r="H6" s="28"/>
      <c r="K6" s="2"/>
      <c r="L6" s="2"/>
      <c r="M6" s="2"/>
      <c r="N6" s="2"/>
      <c r="O6" s="2"/>
      <c r="P6" s="2"/>
      <c r="Q6" s="2"/>
      <c r="R6" s="2"/>
    </row>
    <row r="7" spans="1:18" s="22" customFormat="1" x14ac:dyDescent="0.25">
      <c r="A7" s="2" t="s">
        <v>616</v>
      </c>
      <c r="B7" s="24">
        <f>airports!B62</f>
        <v>489039.29509984003</v>
      </c>
      <c r="C7" s="24">
        <f>airports!C62</f>
        <v>0</v>
      </c>
      <c r="D7" s="24">
        <f>airports!D62</f>
        <v>131778.550960725</v>
      </c>
      <c r="E7" s="24">
        <f>airports!E62</f>
        <v>9813.4528660165997</v>
      </c>
      <c r="F7" s="24">
        <f>airports!F62</f>
        <v>8575.5221743997026</v>
      </c>
      <c r="G7" s="24">
        <f>airports!G62</f>
        <v>16491.940406434096</v>
      </c>
      <c r="H7" s="24">
        <f>airports!H62</f>
        <v>54938.781499557997</v>
      </c>
      <c r="K7" s="2"/>
      <c r="O7" s="20"/>
      <c r="P7" s="20"/>
    </row>
    <row r="8" spans="1:18" x14ac:dyDescent="0.25">
      <c r="A8" s="2" t="s">
        <v>586</v>
      </c>
      <c r="B8" s="24">
        <f>cmv_c1c2!B62</f>
        <v>24430.736874858594</v>
      </c>
      <c r="C8" s="24">
        <f>cmv_c1c2!BE62</f>
        <v>86.226743852188775</v>
      </c>
      <c r="D8" s="24">
        <f>cmv_c1c2!D62</f>
        <v>168565.8529115119</v>
      </c>
      <c r="E8" s="24">
        <f>cmv_c1c2!E62</f>
        <v>4622.4689132011999</v>
      </c>
      <c r="F8" s="24">
        <f>cmv_c1c2!F62</f>
        <v>4480.0114156541003</v>
      </c>
      <c r="G8" s="24">
        <f>cmv_c1c2!G62</f>
        <v>655.32114222965993</v>
      </c>
      <c r="H8" s="24">
        <f>cmv_c1c2!H62</f>
        <v>6673.5227037362001</v>
      </c>
      <c r="K8" s="2"/>
      <c r="L8" s="20"/>
      <c r="M8" s="20"/>
      <c r="N8" s="20"/>
      <c r="O8" s="20"/>
      <c r="P8" s="20"/>
      <c r="Q8" s="20"/>
      <c r="R8" s="20"/>
    </row>
    <row r="9" spans="1:18" s="22" customFormat="1" x14ac:dyDescent="0.25">
      <c r="A9" s="2" t="s">
        <v>587</v>
      </c>
      <c r="B9" s="24">
        <f>cmv_c3!B62</f>
        <v>15067.876798834297</v>
      </c>
      <c r="C9" s="24">
        <f>cmv_c3!BE62</f>
        <v>42.135098138386383</v>
      </c>
      <c r="D9" s="24">
        <f>cmv_c3!D62</f>
        <v>114721.60206825299</v>
      </c>
      <c r="E9" s="24">
        <f>cmv_c3!E62</f>
        <v>2379.5416730681</v>
      </c>
      <c r="F9" s="24">
        <f>cmv_c3!F62</f>
        <v>2189.1775925905004</v>
      </c>
      <c r="G9" s="24">
        <f>cmv_c3!G62</f>
        <v>4891.1018417081987</v>
      </c>
      <c r="H9" s="24">
        <f>cmv_c3!H62</f>
        <v>9310.9657280830997</v>
      </c>
      <c r="K9" s="2"/>
      <c r="L9" s="20"/>
      <c r="M9" s="20"/>
      <c r="N9" s="20"/>
      <c r="O9" s="20"/>
      <c r="P9" s="20"/>
      <c r="Q9" s="20"/>
      <c r="R9" s="20"/>
    </row>
    <row r="10" spans="1:18" s="22" customFormat="1" x14ac:dyDescent="0.25">
      <c r="A10" s="2" t="s">
        <v>679</v>
      </c>
      <c r="B10" s="24"/>
      <c r="C10" s="24">
        <f>fertilizer!B62</f>
        <v>1529127.889625058</v>
      </c>
      <c r="D10" s="24"/>
      <c r="E10" s="24"/>
      <c r="F10" s="24"/>
      <c r="G10" s="24"/>
      <c r="H10" s="24"/>
      <c r="K10" s="2"/>
      <c r="L10" s="20"/>
      <c r="M10" s="20"/>
      <c r="N10" s="20"/>
      <c r="O10" s="20"/>
      <c r="P10" s="20"/>
      <c r="Q10" s="20"/>
      <c r="R10" s="20"/>
    </row>
    <row r="11" spans="1:18" s="22" customFormat="1" x14ac:dyDescent="0.25">
      <c r="A11" s="2" t="s">
        <v>649</v>
      </c>
      <c r="B11" s="24"/>
      <c r="C11" s="24">
        <f>livestock!B62</f>
        <v>2571572.4704914307</v>
      </c>
      <c r="D11"/>
      <c r="E11" s="24"/>
      <c r="F11" s="24"/>
      <c r="G11" s="24"/>
      <c r="H11" s="24">
        <f>livestock!C62</f>
        <v>225549.96204957398</v>
      </c>
      <c r="K11" s="2"/>
      <c r="L11" s="20"/>
      <c r="M11" s="20"/>
      <c r="N11" s="20"/>
      <c r="O11" s="20"/>
      <c r="P11" s="20"/>
      <c r="Q11" s="20"/>
      <c r="R11" s="20"/>
    </row>
    <row r="12" spans="1:18" s="22" customFormat="1" x14ac:dyDescent="0.25">
      <c r="A12" s="2" t="s">
        <v>212</v>
      </c>
      <c r="B12" s="24">
        <f>nonpt!B62</f>
        <v>1927266.8320694002</v>
      </c>
      <c r="C12" s="24">
        <f>nonpt!C62</f>
        <v>102897.83524326699</v>
      </c>
      <c r="D12" s="24">
        <f>nonpt!D62</f>
        <v>739250.20962213003</v>
      </c>
      <c r="E12" s="24">
        <f>nonpt!E62</f>
        <v>572589.18508217996</v>
      </c>
      <c r="F12" s="24">
        <f>nonpt!F62</f>
        <v>475154.27101074002</v>
      </c>
      <c r="G12" s="24">
        <f>nonpt!G62</f>
        <v>166398.944615121</v>
      </c>
      <c r="H12" s="24">
        <f>nonpt!H62</f>
        <v>818185.00176466978</v>
      </c>
      <c r="K12" s="2"/>
      <c r="L12" s="20"/>
      <c r="M12" s="20"/>
      <c r="N12" s="20"/>
      <c r="O12" s="20"/>
      <c r="P12" s="20"/>
      <c r="Q12" s="20"/>
      <c r="R12" s="20"/>
    </row>
    <row r="13" spans="1:18" x14ac:dyDescent="0.25">
      <c r="A13" s="2" t="s">
        <v>213</v>
      </c>
      <c r="B13" s="24">
        <f>nonroad!B62</f>
        <v>10473046.531457799</v>
      </c>
      <c r="C13" s="24">
        <f>nonroad!C62</f>
        <v>1924.557642135999</v>
      </c>
      <c r="D13" s="24">
        <f>nonroad!D62</f>
        <v>988077.6730352398</v>
      </c>
      <c r="E13" s="24">
        <f>nonroad!E62</f>
        <v>96181.749782002968</v>
      </c>
      <c r="F13" s="24">
        <f>nonroad!F62</f>
        <v>90713.55757408301</v>
      </c>
      <c r="G13" s="24">
        <f>nonroad!G62</f>
        <v>1371.5541240307998</v>
      </c>
      <c r="H13" s="24">
        <f>nonroad!H62</f>
        <v>1016056.5017311802</v>
      </c>
      <c r="K13" s="2"/>
      <c r="L13" s="20"/>
      <c r="M13" s="20"/>
      <c r="N13" s="20"/>
      <c r="O13" s="20"/>
      <c r="P13" s="20"/>
      <c r="Q13" s="20"/>
      <c r="R13" s="20"/>
    </row>
    <row r="14" spans="1:18" x14ac:dyDescent="0.25">
      <c r="A14" s="2" t="s">
        <v>236</v>
      </c>
      <c r="B14" s="24">
        <f>np_oilgas!B62</f>
        <v>668211.43055383523</v>
      </c>
      <c r="C14" s="24">
        <f>np_oilgas!C62</f>
        <v>14.597608302800001</v>
      </c>
      <c r="D14" s="24">
        <f>np_oilgas!D62</f>
        <v>664977.88596498698</v>
      </c>
      <c r="E14" s="24">
        <f>np_oilgas!E62</f>
        <v>11570.261710152798</v>
      </c>
      <c r="F14" s="24">
        <f>np_oilgas!F62</f>
        <v>11397.4552553054</v>
      </c>
      <c r="G14" s="24">
        <f>np_oilgas!G62</f>
        <v>43657.308020886805</v>
      </c>
      <c r="H14" s="24">
        <f>np_oilgas!H62</f>
        <v>2783694.3333459422</v>
      </c>
      <c r="K14" s="2"/>
      <c r="L14" s="20"/>
      <c r="M14" s="20"/>
      <c r="N14" s="20"/>
      <c r="O14" s="20"/>
      <c r="P14" s="20"/>
      <c r="Q14" s="20"/>
      <c r="R14" s="20"/>
    </row>
    <row r="15" spans="1:18" x14ac:dyDescent="0.25">
      <c r="A15" s="2" t="s">
        <v>545</v>
      </c>
      <c r="B15" s="24">
        <f>'onroad all'!AG61</f>
        <v>17043370.813342672</v>
      </c>
      <c r="C15" s="24">
        <f>'onroad all'!BZ61</f>
        <v>103249.12828023496</v>
      </c>
      <c r="D15" s="24">
        <f>'onroad all'!CI61</f>
        <v>2827451.1042780988</v>
      </c>
      <c r="E15" s="24">
        <f>'onroad all'!DE61+'onroad all'!DD61</f>
        <v>207713.82800586795</v>
      </c>
      <c r="F15" s="24">
        <f>'onroad all'!DD61</f>
        <v>88308.664141001966</v>
      </c>
      <c r="G15" s="24">
        <f>'onroad all'!DU61</f>
        <v>22627.63318386762</v>
      </c>
      <c r="H15" s="24">
        <f>'onroad all'!EI61</f>
        <v>1172607.5361225293</v>
      </c>
      <c r="K15" s="2"/>
      <c r="R15" s="20"/>
    </row>
    <row r="16" spans="1:18" x14ac:dyDescent="0.25">
      <c r="A16" s="2" t="s">
        <v>546</v>
      </c>
      <c r="B16" s="24">
        <f>ptegu!B62</f>
        <v>575730.79706403997</v>
      </c>
      <c r="C16" s="24">
        <f>ptegu!C62</f>
        <v>21522.564849144997</v>
      </c>
      <c r="D16" s="24">
        <f>ptegu!DW61</f>
        <v>1143933.8963097213</v>
      </c>
      <c r="E16" s="24">
        <f>ptegu!E62</f>
        <v>159381.98379289996</v>
      </c>
      <c r="F16" s="24">
        <f>ptegu!F62</f>
        <v>126097.38837400002</v>
      </c>
      <c r="G16" s="24">
        <f>ptegu!FH61</f>
        <v>1320882.1765642588</v>
      </c>
      <c r="H16" s="24">
        <f>ptegu!H62</f>
        <v>32793.170146432989</v>
      </c>
      <c r="K16" s="2"/>
      <c r="L16" s="20"/>
      <c r="N16" s="20"/>
      <c r="O16" s="20"/>
      <c r="P16" s="20"/>
      <c r="Q16" s="20"/>
      <c r="R16" s="20"/>
    </row>
    <row r="17" spans="1:18" x14ac:dyDescent="0.25">
      <c r="A17" s="2" t="s">
        <v>501</v>
      </c>
      <c r="B17" s="24">
        <f>ptagfire!B62</f>
        <v>421835.97267500003</v>
      </c>
      <c r="C17" s="24">
        <f>ptagfire!C62</f>
        <v>93684.782281399981</v>
      </c>
      <c r="D17" s="24">
        <f>ptagfire!D62</f>
        <v>17935.088501099999</v>
      </c>
      <c r="E17" s="24">
        <f>ptagfire!E62</f>
        <v>59967.936059999971</v>
      </c>
      <c r="F17" s="24">
        <f>ptagfire!F62</f>
        <v>38050.349967900002</v>
      </c>
      <c r="G17" s="24">
        <f>ptagfire!G62</f>
        <v>7450.7496641800017</v>
      </c>
      <c r="H17" s="24">
        <f>ptagfire!H62</f>
        <v>63725.718088500005</v>
      </c>
      <c r="K17" s="2"/>
      <c r="M17" s="20"/>
    </row>
    <row r="18" spans="1:18" x14ac:dyDescent="0.25">
      <c r="A18" s="2" t="s">
        <v>667</v>
      </c>
      <c r="B18" s="24">
        <f>'ptfire-rx'!B62</f>
        <v>10873069.758984998</v>
      </c>
      <c r="C18" s="24">
        <f>'ptfire-rx'!C62</f>
        <v>177628.79782399995</v>
      </c>
      <c r="D18" s="24">
        <f>'ptfire-rx'!D62</f>
        <v>182473.02705400001</v>
      </c>
      <c r="E18" s="24">
        <f>'ptfire-rx'!E62</f>
        <v>1168799.9037790003</v>
      </c>
      <c r="F18" s="24">
        <f>'ptfire-rx'!F62</f>
        <v>1001911.8779519998</v>
      </c>
      <c r="G18" s="24">
        <f>'ptfire-rx'!G62</f>
        <v>91868.167182000019</v>
      </c>
      <c r="H18" s="24">
        <f>'ptfire-rx'!H62</f>
        <v>2617764.7544379998</v>
      </c>
      <c r="K18" s="2"/>
      <c r="L18" s="20"/>
      <c r="M18" s="20"/>
      <c r="N18" s="20"/>
      <c r="O18" s="20"/>
      <c r="P18" s="20"/>
      <c r="Q18" s="20"/>
      <c r="R18" s="20"/>
    </row>
    <row r="19" spans="1:18" s="22" customFormat="1" x14ac:dyDescent="0.25">
      <c r="A19" s="2" t="s">
        <v>668</v>
      </c>
      <c r="B19" s="24">
        <f>'ptfire-wild'!B62</f>
        <v>10275915.850848</v>
      </c>
      <c r="C19" s="24">
        <f>'ptfire-wild'!C62</f>
        <v>168797.55057700002</v>
      </c>
      <c r="D19" s="24">
        <f>'ptfire-wild'!D62</f>
        <v>147585.48699000006</v>
      </c>
      <c r="E19" s="24">
        <f>'ptfire-wild'!E62</f>
        <v>1051942.1714559998</v>
      </c>
      <c r="F19" s="24">
        <f>'ptfire-wild'!F62</f>
        <v>891476.41650700022</v>
      </c>
      <c r="G19" s="24">
        <f>'ptfire-wild'!G62</f>
        <v>79477.787252000038</v>
      </c>
      <c r="H19" s="24">
        <f>'ptfire-wild'!H62</f>
        <v>2426464.7922500004</v>
      </c>
      <c r="K19" s="2"/>
      <c r="L19" s="20"/>
      <c r="M19" s="20"/>
      <c r="N19" s="20"/>
      <c r="O19" s="20"/>
      <c r="P19" s="20"/>
      <c r="Q19" s="20"/>
      <c r="R19" s="20"/>
    </row>
    <row r="20" spans="1:18" s="22" customFormat="1" x14ac:dyDescent="0.25">
      <c r="A20" s="2" t="s">
        <v>214</v>
      </c>
      <c r="B20" s="20">
        <f>ptnonipm!B62</f>
        <v>1387105.1904227003</v>
      </c>
      <c r="C20" s="20">
        <f>ptnonipm!C62</f>
        <v>61531.098648984698</v>
      </c>
      <c r="D20" s="20">
        <f>ptnonipm!D62</f>
        <v>905358.98209532991</v>
      </c>
      <c r="E20" s="20">
        <f>ptnonipm!E62</f>
        <v>387124.79545429407</v>
      </c>
      <c r="F20" s="20">
        <f>ptnonipm!F62</f>
        <v>241088.53411220794</v>
      </c>
      <c r="G20" s="20">
        <f>ptnonipm!G62</f>
        <v>569450.66810730682</v>
      </c>
      <c r="H20" s="20">
        <f>ptnonipm!H62</f>
        <v>609870.14535301994</v>
      </c>
      <c r="I20"/>
      <c r="J20"/>
      <c r="K20" s="1"/>
      <c r="L20" s="1"/>
      <c r="M20" s="1"/>
      <c r="N20" s="1"/>
      <c r="O20" s="1"/>
      <c r="P20" s="1"/>
      <c r="Q20" s="1"/>
      <c r="R20" s="20"/>
    </row>
    <row r="21" spans="1:18" x14ac:dyDescent="0.25">
      <c r="A21" s="2" t="s">
        <v>231</v>
      </c>
      <c r="B21" s="20">
        <f>pt_oilgas!B62</f>
        <v>178584.62196498699</v>
      </c>
      <c r="C21" s="20">
        <f>pt_oilgas!C62</f>
        <v>484.70110971529994</v>
      </c>
      <c r="D21" s="20">
        <f>pt_oilgas!D62</f>
        <v>366485.48169252992</v>
      </c>
      <c r="E21" s="20">
        <f>pt_oilgas!E62</f>
        <v>13077.3166467624</v>
      </c>
      <c r="F21" s="20">
        <f>pt_oilgas!F62</f>
        <v>12217.6220364441</v>
      </c>
      <c r="G21" s="20">
        <f>pt_oilgas!G62</f>
        <v>39150.732031058702</v>
      </c>
      <c r="H21" s="20">
        <f>pt_oilgas!H62</f>
        <v>138835.309155069</v>
      </c>
      <c r="I21" s="22"/>
      <c r="J21" s="22"/>
      <c r="K21" s="2"/>
      <c r="L21" s="20"/>
      <c r="M21" s="20"/>
      <c r="N21" s="20"/>
      <c r="O21" s="20"/>
      <c r="P21" s="20"/>
      <c r="Q21" s="20"/>
      <c r="R21" s="20"/>
    </row>
    <row r="22" spans="1:18" s="22" customFormat="1" x14ac:dyDescent="0.25">
      <c r="A22" s="2" t="s">
        <v>489</v>
      </c>
      <c r="B22" s="20">
        <f>rail!B62</f>
        <v>117171.07865997079</v>
      </c>
      <c r="C22" s="20">
        <f>rail!C62</f>
        <v>364.74384030710007</v>
      </c>
      <c r="D22" s="20">
        <f>rail!D62</f>
        <v>570969.46004195593</v>
      </c>
      <c r="E22" s="20">
        <f>rail!E62</f>
        <v>15493.7785140947</v>
      </c>
      <c r="F22" s="20">
        <f>rail!F62</f>
        <v>15004.707571324099</v>
      </c>
      <c r="G22" s="20">
        <f>rail!G62</f>
        <v>726.77392770720007</v>
      </c>
      <c r="H22" s="20">
        <f>rail!H62</f>
        <v>24947.283578895305</v>
      </c>
      <c r="I22"/>
      <c r="J22"/>
      <c r="K22" s="2"/>
      <c r="L22" s="20"/>
      <c r="M22" s="20"/>
      <c r="N22" s="20"/>
      <c r="O22" s="20"/>
      <c r="P22" s="20"/>
      <c r="Q22" s="20"/>
      <c r="R22" s="20"/>
    </row>
    <row r="23" spans="1:18" x14ac:dyDescent="0.25">
      <c r="A23" s="2" t="s">
        <v>215</v>
      </c>
      <c r="B23" s="20">
        <f>rwc!B62</f>
        <v>2160528.5996385999</v>
      </c>
      <c r="C23" s="20">
        <f>rwc!C62</f>
        <v>16413.139116873001</v>
      </c>
      <c r="D23" s="20">
        <f>rwc!D62</f>
        <v>34092.831721562005</v>
      </c>
      <c r="E23" s="20">
        <f>rwc!E62</f>
        <v>300139.07845981006</v>
      </c>
      <c r="F23" s="20">
        <f>rwc!F62</f>
        <v>299278.21145744011</v>
      </c>
      <c r="G23" s="20">
        <f>rwc!G62</f>
        <v>7988.3741952516984</v>
      </c>
      <c r="H23" s="20">
        <f>rwc!H62</f>
        <v>323968.50170521991</v>
      </c>
    </row>
    <row r="24" spans="1:18" s="22" customFormat="1" x14ac:dyDescent="0.25">
      <c r="A24" s="2" t="s">
        <v>643</v>
      </c>
      <c r="B24" s="20"/>
      <c r="C24" s="20"/>
      <c r="D24" s="20"/>
      <c r="E24" s="20"/>
      <c r="F24" s="20"/>
      <c r="G24" s="20"/>
      <c r="H24" s="20">
        <f>vcp!H62</f>
        <v>2886974.1532692993</v>
      </c>
    </row>
    <row r="25" spans="1:18" x14ac:dyDescent="0.25">
      <c r="A25" s="2" t="s">
        <v>588</v>
      </c>
      <c r="B25" s="24">
        <f>beis!H53</f>
        <v>3858460.7411589962</v>
      </c>
      <c r="D25" s="24">
        <f>beis!T53</f>
        <v>959080.6345575481</v>
      </c>
      <c r="E25" s="24"/>
      <c r="F25" s="24"/>
      <c r="G25" s="24"/>
      <c r="H25" s="24">
        <f>beis!Z53</f>
        <v>25777564.670550928</v>
      </c>
      <c r="K25" s="2"/>
      <c r="L25" s="1"/>
      <c r="M25" s="1"/>
      <c r="N25" s="1"/>
      <c r="O25" s="1"/>
      <c r="P25" s="1"/>
      <c r="Q25" s="1"/>
      <c r="R25" s="1"/>
    </row>
    <row r="26" spans="1:18" x14ac:dyDescent="0.25">
      <c r="A26" s="2" t="s">
        <v>547</v>
      </c>
      <c r="B26" s="1">
        <f t="shared" ref="B26:H26" si="0">SUM(B6:B24)</f>
        <v>56630375.386455536</v>
      </c>
      <c r="C26" s="1">
        <f t="shared" si="0"/>
        <v>4849342.2189798439</v>
      </c>
      <c r="D26" s="1">
        <f t="shared" si="0"/>
        <v>9003657.1332471445</v>
      </c>
      <c r="E26" s="1">
        <f t="shared" si="0"/>
        <v>9752629.2065447085</v>
      </c>
      <c r="F26" s="1">
        <f t="shared" si="0"/>
        <v>4095265.2853167905</v>
      </c>
      <c r="G26" s="1">
        <f t="shared" si="0"/>
        <v>2373089.2322580414</v>
      </c>
      <c r="H26" s="1">
        <f t="shared" si="0"/>
        <v>15212360.43292971</v>
      </c>
    </row>
    <row r="27" spans="1:18" x14ac:dyDescent="0.25">
      <c r="A27" s="2" t="s">
        <v>548</v>
      </c>
      <c r="B27" s="1">
        <f>B26+B25</f>
        <v>60488836.127614535</v>
      </c>
      <c r="C27" s="1">
        <f t="shared" ref="C27:H27" si="1">C26+C25</f>
        <v>4849342.2189798439</v>
      </c>
      <c r="D27" s="1">
        <f t="shared" si="1"/>
        <v>9962737.7678046934</v>
      </c>
      <c r="E27" s="1">
        <f t="shared" si="1"/>
        <v>9752629.2065447085</v>
      </c>
      <c r="F27" s="1">
        <f t="shared" si="1"/>
        <v>4095265.2853167905</v>
      </c>
      <c r="G27" s="1">
        <f t="shared" si="1"/>
        <v>2373089.2322580414</v>
      </c>
      <c r="H27" s="1">
        <f t="shared" si="1"/>
        <v>40989925.103480637</v>
      </c>
      <c r="L27" s="20"/>
      <c r="M27" s="20"/>
      <c r="N27" s="20"/>
      <c r="O27" s="20"/>
      <c r="P27" s="20"/>
      <c r="Q27" s="20"/>
      <c r="R27" s="20"/>
    </row>
    <row r="28" spans="1:18" x14ac:dyDescent="0.25">
      <c r="A28" s="2"/>
      <c r="B28" s="20"/>
      <c r="C28" s="20"/>
      <c r="D28" s="20"/>
      <c r="E28" s="20"/>
      <c r="F28" s="20"/>
      <c r="G28" s="20"/>
      <c r="H28" s="20"/>
    </row>
    <row r="29" spans="1:18" x14ac:dyDescent="0.25">
      <c r="A29" s="28" t="s">
        <v>637</v>
      </c>
      <c r="M29" s="20"/>
    </row>
    <row r="30" spans="1:18" x14ac:dyDescent="0.25">
      <c r="A30" s="2" t="s">
        <v>543</v>
      </c>
      <c r="B30" s="2" t="s">
        <v>59</v>
      </c>
      <c r="C30" s="2" t="s">
        <v>57</v>
      </c>
      <c r="D30" s="2" t="s">
        <v>60</v>
      </c>
      <c r="E30" s="2" t="s">
        <v>54</v>
      </c>
      <c r="F30" s="2" t="s">
        <v>53</v>
      </c>
      <c r="G30" s="2" t="s">
        <v>61</v>
      </c>
      <c r="H30" s="2" t="s">
        <v>62</v>
      </c>
    </row>
    <row r="31" spans="1:18" x14ac:dyDescent="0.25">
      <c r="A31" s="28" t="s">
        <v>549</v>
      </c>
      <c r="E31" s="20">
        <f>othafdust!AZ18</f>
        <v>580703.49537048489</v>
      </c>
      <c r="F31" s="20">
        <f>othafdust!BA18</f>
        <v>90421.405137450798</v>
      </c>
    </row>
    <row r="32" spans="1:18" s="22" customFormat="1" x14ac:dyDescent="0.25">
      <c r="A32" s="28" t="s">
        <v>675</v>
      </c>
      <c r="E32" s="20">
        <f>'othptdust 12US1'!AZ18</f>
        <v>132265.62080391805</v>
      </c>
      <c r="F32" s="20">
        <f>'othptdust 12US1'!BA18</f>
        <v>46401.289739582971</v>
      </c>
    </row>
    <row r="33" spans="1:8" x14ac:dyDescent="0.25">
      <c r="A33" s="22" t="s">
        <v>550</v>
      </c>
      <c r="B33" s="20">
        <f>othar!S50</f>
        <v>2182369.1634214413</v>
      </c>
      <c r="C33" s="20">
        <f>othar!AH50</f>
        <v>3815.0606833508814</v>
      </c>
      <c r="D33" s="20">
        <f>othar!AM50</f>
        <v>306077.81596855359</v>
      </c>
      <c r="E33" s="20">
        <f>othar!AX50</f>
        <v>223090.03322232843</v>
      </c>
      <c r="F33" s="20">
        <f>othar!AY50</f>
        <v>174668.25745556373</v>
      </c>
      <c r="G33" s="20">
        <f>othar!BM50</f>
        <v>16318.373507930997</v>
      </c>
      <c r="H33" s="20">
        <f>othar!BT50</f>
        <v>725956.74138412613</v>
      </c>
    </row>
    <row r="34" spans="1:8" x14ac:dyDescent="0.25">
      <c r="A34" s="22" t="s">
        <v>552</v>
      </c>
      <c r="B34" s="20">
        <f>onroad_can!S50</f>
        <v>1661931.9337245794</v>
      </c>
      <c r="C34" s="20">
        <f>onroad_can!AH50</f>
        <v>7156.107773111049</v>
      </c>
      <c r="D34" s="20">
        <f>onroad_can!AM50</f>
        <v>331485.20338172693</v>
      </c>
      <c r="E34" s="20">
        <f>onroad_can!AX50</f>
        <v>23591.680426624578</v>
      </c>
      <c r="F34" s="20">
        <f>onroad_can!AY50</f>
        <v>11281.973498527481</v>
      </c>
      <c r="G34" s="20">
        <f>onroad_can!BM50</f>
        <v>1531.0626306062077</v>
      </c>
      <c r="H34" s="20">
        <f>onroad_can!BT50</f>
        <v>134046.39245456966</v>
      </c>
    </row>
    <row r="35" spans="1:8" x14ac:dyDescent="0.25">
      <c r="A35" s="22" t="s">
        <v>551</v>
      </c>
      <c r="B35" s="20">
        <f>othpt!V50</f>
        <v>1115786.3939213001</v>
      </c>
      <c r="C35" s="20">
        <f>othpt!AK50</f>
        <v>348021.67481851985</v>
      </c>
      <c r="D35" s="20">
        <f>othpt!AP50</f>
        <v>653887.61705721472</v>
      </c>
      <c r="E35" s="20">
        <f>othpt!BA50</f>
        <v>90208.590603638469</v>
      </c>
      <c r="F35" s="20">
        <f>othpt!BB50</f>
        <v>43221.330989851165</v>
      </c>
      <c r="G35" s="20">
        <f>othpt!BP50</f>
        <v>993759.04819239501</v>
      </c>
      <c r="H35" s="20">
        <f>othpt!BW50</f>
        <v>762206.20125013392</v>
      </c>
    </row>
    <row r="36" spans="1:8" x14ac:dyDescent="0.25">
      <c r="A36" s="22" t="s">
        <v>591</v>
      </c>
      <c r="B36" s="20">
        <f>ptfire_othna!S65</f>
        <v>4679983.0069183223</v>
      </c>
      <c r="C36" s="20">
        <f>ptfire_othna!AI65</f>
        <v>93405.698027293125</v>
      </c>
      <c r="D36" s="20">
        <f>ptfire_othna!AN65</f>
        <v>195209.40316703569</v>
      </c>
      <c r="E36" s="20">
        <f>ptfire_othna!AY65</f>
        <v>671857.73865632678</v>
      </c>
      <c r="F36" s="20">
        <f>ptfire_othna!AZ65</f>
        <v>565667.78797537333</v>
      </c>
      <c r="G36" s="20">
        <f>ptfire_othna!BN65</f>
        <v>38759.01980403989</v>
      </c>
      <c r="H36" s="20">
        <f>ptfire_othna!BU65</f>
        <v>1343695.708698445</v>
      </c>
    </row>
    <row r="37" spans="1:8" s="22" customFormat="1" x14ac:dyDescent="0.25">
      <c r="A37" s="22" t="s">
        <v>638</v>
      </c>
      <c r="B37" s="20">
        <f>cmv_c1c2!AB63</f>
        <v>2049.7059638508117</v>
      </c>
      <c r="C37" s="20">
        <f>cmv_c1c2!BE63</f>
        <v>7.2915904265282006</v>
      </c>
      <c r="D37" s="20">
        <f>cmv_c1c2!BL63</f>
        <v>14088.471884426195</v>
      </c>
      <c r="E37" s="20">
        <f>cmv_c1c2!CC63</f>
        <v>363.85823142270641</v>
      </c>
      <c r="F37" s="20">
        <f>cmv_c1c2!CD63</f>
        <v>349.95018813837021</v>
      </c>
      <c r="G37" s="20">
        <f>cmv_c1c2!CR63</f>
        <v>126.86268442480791</v>
      </c>
      <c r="H37" s="20">
        <f>cmv_c1c2!CZ63</f>
        <v>513.20400239752666</v>
      </c>
    </row>
    <row r="38" spans="1:8" s="22" customFormat="1" x14ac:dyDescent="0.25">
      <c r="A38" s="22" t="s">
        <v>639</v>
      </c>
      <c r="B38" s="20">
        <f>cmv_c3!AB64</f>
        <v>9053.8225478419372</v>
      </c>
      <c r="C38" s="20">
        <f>cmv_c3!BE64</f>
        <v>29.986626499655522</v>
      </c>
      <c r="D38" s="20">
        <f>cmv_c3!BL64</f>
        <v>82533.208297985373</v>
      </c>
      <c r="E38" s="20">
        <f>cmv_c3!CC64</f>
        <v>1352.2509379581991</v>
      </c>
      <c r="F38" s="20">
        <f>cmv_c3!CD64</f>
        <v>1244.0679207726198</v>
      </c>
      <c r="G38" s="20">
        <f>cmv_c3!CR64</f>
        <v>2813.6427111118392</v>
      </c>
      <c r="H38" s="20">
        <f>cmv_c3!CZ64</f>
        <v>4895.7351881258955</v>
      </c>
    </row>
    <row r="39" spans="1:8" x14ac:dyDescent="0.25">
      <c r="A39" s="2" t="s">
        <v>553</v>
      </c>
      <c r="B39" s="1">
        <f>SUM(B31:B38)</f>
        <v>9651174.0264973342</v>
      </c>
      <c r="C39" s="1">
        <f t="shared" ref="C39:H39" si="2">SUM(C31:C38)</f>
        <v>452435.81951920112</v>
      </c>
      <c r="D39" s="1">
        <f t="shared" si="2"/>
        <v>1583281.7197569425</v>
      </c>
      <c r="E39" s="1">
        <f t="shared" si="2"/>
        <v>1723433.2682527022</v>
      </c>
      <c r="F39" s="1">
        <f t="shared" si="2"/>
        <v>933256.06290526048</v>
      </c>
      <c r="G39" s="1">
        <f t="shared" si="2"/>
        <v>1053308.0095305087</v>
      </c>
      <c r="H39" s="1">
        <f t="shared" si="2"/>
        <v>2971313.9829777982</v>
      </c>
    </row>
    <row r="40" spans="1:8" x14ac:dyDescent="0.25">
      <c r="A40" s="22" t="s">
        <v>554</v>
      </c>
      <c r="B40" s="20">
        <f>othar!S51</f>
        <v>115420.21091564934</v>
      </c>
      <c r="C40" s="20">
        <f>othar!AH51</f>
        <v>111699.45611020934</v>
      </c>
      <c r="D40" s="20">
        <f>othar!AM51</f>
        <v>60057.288566142466</v>
      </c>
      <c r="E40" s="20">
        <f>othar!AX51</f>
        <v>104896.06295985755</v>
      </c>
      <c r="F40" s="20">
        <f>othar!AY51</f>
        <v>34686.337254272366</v>
      </c>
      <c r="G40" s="20">
        <f>othar!BM51</f>
        <v>1729.0940578936902</v>
      </c>
      <c r="H40" s="20">
        <f>othar!BT51</f>
        <v>361621.33960374334</v>
      </c>
    </row>
    <row r="41" spans="1:8" x14ac:dyDescent="0.25">
      <c r="A41" s="22" t="s">
        <v>556</v>
      </c>
      <c r="B41" s="20">
        <f>onroad_mex!AD38</f>
        <v>1821182.3197496373</v>
      </c>
      <c r="C41" s="20">
        <f>onroad_mex!AS38</f>
        <v>2917.9410180059167</v>
      </c>
      <c r="D41" s="20">
        <f>onroad_mex!AX38</f>
        <v>447430.35531169124</v>
      </c>
      <c r="E41" s="20">
        <f>onroad_mex!BH38</f>
        <v>15744.161665199494</v>
      </c>
      <c r="F41" s="20">
        <f>onroad_mex!BI38</f>
        <v>11158.236026647906</v>
      </c>
      <c r="G41" s="20">
        <f>onroad_mex!BW38</f>
        <v>6637.7503899976609</v>
      </c>
      <c r="H41" s="20">
        <f>onroad_mex!CD38</f>
        <v>159185.32059537072</v>
      </c>
    </row>
    <row r="42" spans="1:8" x14ac:dyDescent="0.25">
      <c r="A42" s="22" t="s">
        <v>555</v>
      </c>
      <c r="B42" s="20">
        <f>othpt!V51</f>
        <v>108712.15224128994</v>
      </c>
      <c r="C42" s="20">
        <f>othpt!AK51</f>
        <v>1092.8442838123187</v>
      </c>
      <c r="D42" s="20">
        <f>othpt!AP51</f>
        <v>190460.19117601341</v>
      </c>
      <c r="E42" s="20">
        <f>othpt!BA51</f>
        <v>53892.515757653229</v>
      </c>
      <c r="F42" s="20">
        <f>othpt!BB51</f>
        <v>37388.998146367725</v>
      </c>
      <c r="G42" s="20">
        <f>othpt!BP51</f>
        <v>354827.42025512044</v>
      </c>
      <c r="H42" s="20">
        <f>othpt!BW51</f>
        <v>35671.40699121647</v>
      </c>
    </row>
    <row r="43" spans="1:8" x14ac:dyDescent="0.25">
      <c r="A43" s="22" t="s">
        <v>595</v>
      </c>
      <c r="B43" s="20">
        <f>ptfire_othna!S66</f>
        <v>438065.00925498374</v>
      </c>
      <c r="C43" s="20">
        <f>ptfire_othna!AI66</f>
        <v>8464.9255876358075</v>
      </c>
      <c r="D43" s="20">
        <f>ptfire_othna!AN66</f>
        <v>17523.893646393444</v>
      </c>
      <c r="E43" s="20">
        <f>ptfire_othna!AY66</f>
        <v>57761.555258615059</v>
      </c>
      <c r="F43" s="20">
        <f>ptfire_othna!AZ66</f>
        <v>49342.622841092787</v>
      </c>
      <c r="G43" s="20">
        <f>ptfire_othna!BN66</f>
        <v>3612.4509974075763</v>
      </c>
      <c r="H43" s="20">
        <f>ptfire_othna!BU66</f>
        <v>126264.65398937346</v>
      </c>
    </row>
    <row r="44" spans="1:8" x14ac:dyDescent="0.25">
      <c r="A44" s="2" t="s">
        <v>557</v>
      </c>
      <c r="B44" s="1">
        <f t="shared" ref="B44:H44" si="3">SUM(B40:B43)</f>
        <v>2483379.6921615601</v>
      </c>
      <c r="C44" s="1">
        <f t="shared" si="3"/>
        <v>124175.16699966339</v>
      </c>
      <c r="D44" s="1">
        <f t="shared" si="3"/>
        <v>715471.72870024061</v>
      </c>
      <c r="E44" s="1">
        <f t="shared" si="3"/>
        <v>232294.29564132533</v>
      </c>
      <c r="F44" s="1">
        <f t="shared" si="3"/>
        <v>132576.19426838079</v>
      </c>
      <c r="G44" s="1">
        <f t="shared" si="3"/>
        <v>366806.71570041933</v>
      </c>
      <c r="H44" s="1">
        <f t="shared" si="3"/>
        <v>682742.72117970395</v>
      </c>
    </row>
    <row r="45" spans="1:8" x14ac:dyDescent="0.25">
      <c r="A45" t="s">
        <v>592</v>
      </c>
      <c r="B45" s="20">
        <f>SUM(cmv_c1c2!AB59:AB60)</f>
        <v>5997.8623759431566</v>
      </c>
      <c r="C45" s="20">
        <f>SUM(cmv_c1c2!BE59:BE60)</f>
        <v>19.417189068712538</v>
      </c>
      <c r="D45" s="20">
        <f>SUM(cmv_c1c2!BL59:BL60)</f>
        <v>39426.024336822316</v>
      </c>
      <c r="E45" s="20">
        <f>SUM(cmv_c1c2!CC59:CC60)</f>
        <v>1040.4044580180321</v>
      </c>
      <c r="F45" s="20">
        <f>SUM(cmv_c1c2!CD59:CD60)</f>
        <v>1008.8114870705421</v>
      </c>
      <c r="G45" s="20">
        <f>SUM(cmv_c1c2!CR59:CR60)</f>
        <v>81.975241886935805</v>
      </c>
      <c r="H45" s="20">
        <f>SUM(cmv_c1c2!CZ59:CZ60)</f>
        <v>1509.3573270501561</v>
      </c>
    </row>
    <row r="46" spans="1:8" s="22" customFormat="1" x14ac:dyDescent="0.25">
      <c r="A46" s="22" t="s">
        <v>593</v>
      </c>
      <c r="B46" s="20">
        <f>cmv_c3!AB59+cmv_c3!AB60</f>
        <v>52712.940749240697</v>
      </c>
      <c r="C46" s="20">
        <f>cmv_c3!BE59+cmv_c3!BE60</f>
        <v>570.30994932786496</v>
      </c>
      <c r="D46" s="20">
        <f>cmv_c3!BL59+cmv_c3!BL60</f>
        <v>520745.62162806798</v>
      </c>
      <c r="E46" s="20">
        <f>cmv_c3!CC59+cmv_c3!CC60</f>
        <v>32206.249317165239</v>
      </c>
      <c r="F46" s="20">
        <f>cmv_c3!CD59+cmv_c3!CD60</f>
        <v>29629.653076266193</v>
      </c>
      <c r="G46" s="20">
        <f>cmv_c3!CR59+cmv_c3!CR60</f>
        <v>218141.9314084771</v>
      </c>
      <c r="H46" s="20">
        <f>cmv_c3!CZ59+cmv_c3!CZ60</f>
        <v>26798.3070011077</v>
      </c>
    </row>
    <row r="47" spans="1:8" x14ac:dyDescent="0.25">
      <c r="A47" t="s">
        <v>594</v>
      </c>
      <c r="B47" s="20">
        <f>pt_oilgas!CM59</f>
        <v>51866.346822312902</v>
      </c>
      <c r="C47" s="20">
        <f>pt_oilgas!DN59</f>
        <v>8.3935496067505202</v>
      </c>
      <c r="D47" s="20">
        <f>pt_oilgas!DU59</f>
        <v>49958.9028852993</v>
      </c>
      <c r="E47" s="20">
        <f>pt_oilgas!EO59</f>
        <v>636.254955224127</v>
      </c>
      <c r="F47" s="20">
        <f>pt_oilgas!EP59</f>
        <v>635.09496238914903</v>
      </c>
      <c r="G47" s="20">
        <f>pt_oilgas!FF59</f>
        <v>462.035371396134</v>
      </c>
      <c r="H47" s="20">
        <f>pt_oilgas!FP59</f>
        <v>38803.193941698701</v>
      </c>
    </row>
    <row r="48" spans="1:8" x14ac:dyDescent="0.25">
      <c r="A48" s="2" t="s">
        <v>558</v>
      </c>
      <c r="B48" s="1">
        <f t="shared" ref="B48:H48" si="4">B39+B44+SUM(B45:B47)</f>
        <v>12245130.86860639</v>
      </c>
      <c r="C48" s="1">
        <f t="shared" si="4"/>
        <v>577209.10720686789</v>
      </c>
      <c r="D48" s="1">
        <f t="shared" si="4"/>
        <v>2908883.9973073727</v>
      </c>
      <c r="E48" s="1">
        <f t="shared" si="4"/>
        <v>1989610.4726244351</v>
      </c>
      <c r="F48" s="1">
        <f t="shared" si="4"/>
        <v>1097105.8166993672</v>
      </c>
      <c r="G48" s="1">
        <f t="shared" si="4"/>
        <v>1638800.6672526882</v>
      </c>
      <c r="H48" s="1">
        <f t="shared" si="4"/>
        <v>3721167.5624273592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B38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8.85546875" style="22" customWidth="1"/>
    <col min="2" max="2" width="10.85546875" style="20" customWidth="1"/>
    <col min="3" max="19" width="9.140625" style="20"/>
    <col min="20" max="20" width="9.140625" style="22"/>
    <col min="21" max="21" width="14.85546875" style="22" bestFit="1" customWidth="1"/>
    <col min="22" max="22" width="5.42578125" style="20" bestFit="1" customWidth="1"/>
    <col min="23" max="23" width="9.85546875" style="20" bestFit="1" customWidth="1"/>
    <col min="24" max="24" width="5.5703125" style="20" bestFit="1" customWidth="1"/>
    <col min="25" max="25" width="14.5703125" style="20" bestFit="1" customWidth="1"/>
    <col min="26" max="26" width="5.5703125" style="20" bestFit="1" customWidth="1"/>
    <col min="27" max="27" width="5.7109375" style="20" bestFit="1" customWidth="1"/>
    <col min="28" max="28" width="13.42578125" style="20" bestFit="1" customWidth="1"/>
    <col min="29" max="29" width="5.7109375" style="20" bestFit="1" customWidth="1"/>
    <col min="30" max="30" width="9.28515625" style="20" bestFit="1" customWidth="1"/>
    <col min="31" max="31" width="5.7109375" style="20" bestFit="1" customWidth="1"/>
    <col min="32" max="32" width="5.7109375" style="20" customWidth="1"/>
    <col min="33" max="33" width="5.7109375" style="20" bestFit="1" customWidth="1"/>
    <col min="34" max="34" width="10.85546875" style="20" bestFit="1" customWidth="1"/>
    <col min="35" max="35" width="5.85546875" style="20" bestFit="1" customWidth="1"/>
    <col min="36" max="36" width="6.42578125" style="20" bestFit="1" customWidth="1"/>
    <col min="37" max="37" width="15.42578125" style="20" bestFit="1" customWidth="1"/>
    <col min="38" max="38" width="8.140625" style="20" bestFit="1" customWidth="1"/>
    <col min="39" max="39" width="6.5703125" style="20" bestFit="1" customWidth="1"/>
    <col min="40" max="40" width="5.7109375" style="20" bestFit="1" customWidth="1"/>
    <col min="41" max="41" width="5.140625" style="20" bestFit="1" customWidth="1"/>
    <col min="42" max="42" width="4.140625" style="20" bestFit="1" customWidth="1"/>
    <col min="43" max="43" width="6.5703125" style="20" bestFit="1" customWidth="1"/>
    <col min="44" max="44" width="6.140625" style="20" bestFit="1" customWidth="1"/>
    <col min="45" max="45" width="5.7109375" style="20" bestFit="1" customWidth="1"/>
    <col min="46" max="46" width="10" style="20" bestFit="1" customWidth="1"/>
    <col min="47" max="48" width="7.7109375" style="20" bestFit="1" customWidth="1"/>
    <col min="49" max="49" width="6.7109375" style="20" bestFit="1" customWidth="1"/>
    <col min="50" max="50" width="7.7109375" style="20" bestFit="1" customWidth="1"/>
    <col min="51" max="51" width="5.7109375" style="20" bestFit="1" customWidth="1"/>
    <col min="52" max="52" width="4.28515625" style="20" bestFit="1" customWidth="1"/>
    <col min="53" max="53" width="6.7109375" style="20" bestFit="1" customWidth="1"/>
    <col min="54" max="54" width="4.5703125" style="20" bestFit="1" customWidth="1"/>
    <col min="55" max="55" width="4.140625" style="20" bestFit="1" customWidth="1"/>
    <col min="56" max="56" width="5.7109375" style="20" bestFit="1" customWidth="1"/>
    <col min="57" max="57" width="4.140625" style="20" bestFit="1" customWidth="1"/>
    <col min="58" max="58" width="5.85546875" style="20" bestFit="1" customWidth="1"/>
    <col min="59" max="59" width="3.28515625" style="20" bestFit="1" customWidth="1"/>
    <col min="60" max="60" width="6.7109375" style="20" bestFit="1" customWidth="1"/>
    <col min="61" max="61" width="6.85546875" style="20" bestFit="1" customWidth="1"/>
    <col min="62" max="62" width="5.7109375" style="20" bestFit="1" customWidth="1"/>
    <col min="63" max="63" width="5.140625" style="20" bestFit="1" customWidth="1"/>
    <col min="64" max="64" width="5.28515625" style="20" bestFit="1" customWidth="1"/>
    <col min="65" max="65" width="8.7109375" style="20" bestFit="1" customWidth="1"/>
    <col min="66" max="66" width="4.85546875" style="20" bestFit="1" customWidth="1"/>
    <col min="67" max="67" width="7.85546875" style="20" bestFit="1" customWidth="1"/>
    <col min="68" max="68" width="5.85546875" style="20" bestFit="1" customWidth="1"/>
    <col min="69" max="69" width="6" style="20" bestFit="1" customWidth="1"/>
    <col min="70" max="71" width="5.7109375" style="20" bestFit="1" customWidth="1"/>
    <col min="72" max="72" width="3.85546875" style="20" bestFit="1" customWidth="1"/>
    <col min="73" max="73" width="5.7109375" style="20" bestFit="1" customWidth="1"/>
    <col min="74" max="74" width="3.85546875" style="20" bestFit="1" customWidth="1"/>
    <col min="75" max="75" width="5.7109375" style="20" bestFit="1" customWidth="1"/>
    <col min="76" max="76" width="8.7109375" style="20" bestFit="1" customWidth="1"/>
    <col min="77" max="78" width="5.28515625" style="20" bestFit="1" customWidth="1"/>
    <col min="79" max="79" width="6.7109375" style="20" bestFit="1" customWidth="1"/>
    <col min="80" max="81" width="5.7109375" style="20" bestFit="1" customWidth="1"/>
    <col min="82" max="82" width="9.140625" style="20" bestFit="1" customWidth="1"/>
    <col min="83" max="83" width="6.7109375" style="20" bestFit="1" customWidth="1"/>
    <col min="84" max="84" width="8.42578125" style="20" bestFit="1" customWidth="1"/>
    <col min="85" max="85" width="6.7109375" style="20" customWidth="1"/>
    <col min="86" max="86" width="9" style="20" bestFit="1" customWidth="1"/>
    <col min="87" max="87" width="7.140625" style="20" customWidth="1"/>
    <col min="88" max="16384" width="9.140625" style="22"/>
  </cols>
  <sheetData>
    <row r="1" spans="1:106" x14ac:dyDescent="0.25">
      <c r="B1" s="20" t="s">
        <v>641</v>
      </c>
      <c r="U1" s="22" t="s">
        <v>644</v>
      </c>
      <c r="CK1" s="22" t="s">
        <v>459</v>
      </c>
    </row>
    <row r="2" spans="1:106" x14ac:dyDescent="0.25">
      <c r="A2" s="7" t="s">
        <v>52</v>
      </c>
      <c r="B2" s="20" t="s">
        <v>59</v>
      </c>
      <c r="C2" s="20" t="s">
        <v>57</v>
      </c>
      <c r="D2" s="20" t="s">
        <v>60</v>
      </c>
      <c r="E2" s="20" t="s">
        <v>54</v>
      </c>
      <c r="F2" s="20" t="s">
        <v>53</v>
      </c>
      <c r="G2" s="20" t="s">
        <v>61</v>
      </c>
      <c r="H2" s="20" t="s">
        <v>62</v>
      </c>
      <c r="I2" s="22" t="s">
        <v>63</v>
      </c>
      <c r="J2" s="22" t="s">
        <v>64</v>
      </c>
      <c r="K2" s="22" t="s">
        <v>65</v>
      </c>
      <c r="L2" s="64" t="s">
        <v>315</v>
      </c>
      <c r="M2" s="64" t="s">
        <v>316</v>
      </c>
      <c r="N2" s="64" t="s">
        <v>317</v>
      </c>
      <c r="O2" s="64" t="s">
        <v>466</v>
      </c>
      <c r="P2" s="64" t="s">
        <v>468</v>
      </c>
      <c r="Q2" s="64" t="s">
        <v>474</v>
      </c>
      <c r="R2" s="64" t="s">
        <v>319</v>
      </c>
      <c r="S2" s="64" t="s">
        <v>478</v>
      </c>
      <c r="U2" s="22" t="s">
        <v>226</v>
      </c>
      <c r="V2" s="22" t="s">
        <v>463</v>
      </c>
      <c r="W2" s="22" t="s">
        <v>177</v>
      </c>
      <c r="X2" s="22" t="s">
        <v>129</v>
      </c>
      <c r="Y2" s="22" t="s">
        <v>130</v>
      </c>
      <c r="Z2" s="22" t="s">
        <v>131</v>
      </c>
      <c r="AA2" s="22" t="s">
        <v>464</v>
      </c>
      <c r="AB2" s="22" t="s">
        <v>178</v>
      </c>
      <c r="AC2" s="22" t="s">
        <v>132</v>
      </c>
      <c r="AD2" s="22" t="s">
        <v>59</v>
      </c>
      <c r="AE2" s="22" t="s">
        <v>134</v>
      </c>
      <c r="AF2" s="22" t="s">
        <v>135</v>
      </c>
      <c r="AG2" s="22" t="s">
        <v>465</v>
      </c>
      <c r="AH2" s="22" t="s">
        <v>466</v>
      </c>
      <c r="AI2" s="22" t="s">
        <v>136</v>
      </c>
      <c r="AJ2" s="22" t="s">
        <v>137</v>
      </c>
      <c r="AK2" s="22" t="s">
        <v>138</v>
      </c>
      <c r="AL2" s="22" t="s">
        <v>468</v>
      </c>
      <c r="AM2" s="22" t="s">
        <v>139</v>
      </c>
      <c r="AN2" s="22" t="s">
        <v>140</v>
      </c>
      <c r="AO2" s="22" t="s">
        <v>141</v>
      </c>
      <c r="AP2" s="22" t="s">
        <v>470</v>
      </c>
      <c r="AQ2" s="22" t="s">
        <v>142</v>
      </c>
      <c r="AR2" s="22" t="s">
        <v>482</v>
      </c>
      <c r="AS2" s="22" t="s">
        <v>57</v>
      </c>
      <c r="AT2" s="22" t="s">
        <v>126</v>
      </c>
      <c r="AU2" s="22" t="s">
        <v>642</v>
      </c>
      <c r="AV2" s="22" t="s">
        <v>143</v>
      </c>
      <c r="AW2" s="22" t="s">
        <v>144</v>
      </c>
      <c r="AX2" s="22" t="s">
        <v>60</v>
      </c>
      <c r="AY2" s="22" t="s">
        <v>146</v>
      </c>
      <c r="AZ2" s="22" t="s">
        <v>147</v>
      </c>
      <c r="BA2" s="22" t="s">
        <v>148</v>
      </c>
      <c r="BB2" s="22" t="s">
        <v>149</v>
      </c>
      <c r="BC2" s="22" t="s">
        <v>150</v>
      </c>
      <c r="BD2" s="22" t="s">
        <v>151</v>
      </c>
      <c r="BE2" s="22" t="s">
        <v>152</v>
      </c>
      <c r="BF2" s="22" t="s">
        <v>153</v>
      </c>
      <c r="BG2" s="22" t="s">
        <v>154</v>
      </c>
      <c r="BH2" s="22" t="s">
        <v>54</v>
      </c>
      <c r="BI2" s="22" t="s">
        <v>53</v>
      </c>
      <c r="BJ2" s="22" t="s">
        <v>155</v>
      </c>
      <c r="BK2" s="22" t="s">
        <v>157</v>
      </c>
      <c r="BL2" s="22" t="s">
        <v>158</v>
      </c>
      <c r="BM2" s="22" t="s">
        <v>159</v>
      </c>
      <c r="BN2" s="22" t="s">
        <v>160</v>
      </c>
      <c r="BO2" s="22" t="s">
        <v>161</v>
      </c>
      <c r="BP2" s="22" t="s">
        <v>162</v>
      </c>
      <c r="BQ2" s="22" t="s">
        <v>163</v>
      </c>
      <c r="BR2" s="22" t="s">
        <v>164</v>
      </c>
      <c r="BS2" s="22" t="s">
        <v>473</v>
      </c>
      <c r="BT2" s="22" t="s">
        <v>165</v>
      </c>
      <c r="BU2" s="22" t="s">
        <v>166</v>
      </c>
      <c r="BV2" s="22" t="s">
        <v>167</v>
      </c>
      <c r="BW2" s="22" t="s">
        <v>61</v>
      </c>
      <c r="BX2" s="22" t="s">
        <v>474</v>
      </c>
      <c r="BY2" s="22" t="s">
        <v>168</v>
      </c>
      <c r="BZ2" s="22" t="s">
        <v>169</v>
      </c>
      <c r="CA2" s="22" t="s">
        <v>170</v>
      </c>
      <c r="CB2" s="22" t="s">
        <v>340</v>
      </c>
      <c r="CC2" s="22" t="s">
        <v>172</v>
      </c>
      <c r="CD2" s="22" t="s">
        <v>173</v>
      </c>
      <c r="CE2" s="22" t="s">
        <v>174</v>
      </c>
      <c r="CF2" s="22" t="s">
        <v>478</v>
      </c>
      <c r="CG2" s="22"/>
      <c r="CH2" s="22" t="s">
        <v>485</v>
      </c>
      <c r="CJ2" s="20" t="s">
        <v>139</v>
      </c>
      <c r="CK2" s="20" t="s">
        <v>59</v>
      </c>
      <c r="CL2" s="20" t="s">
        <v>57</v>
      </c>
      <c r="CM2" s="20" t="s">
        <v>60</v>
      </c>
      <c r="CN2" s="20" t="s">
        <v>54</v>
      </c>
      <c r="CO2" s="20" t="s">
        <v>53</v>
      </c>
      <c r="CP2" s="20" t="s">
        <v>61</v>
      </c>
      <c r="CQ2" s="20" t="s">
        <v>62</v>
      </c>
      <c r="CR2" s="22" t="s">
        <v>63</v>
      </c>
      <c r="CS2" s="22" t="s">
        <v>64</v>
      </c>
      <c r="CT2" s="22" t="s">
        <v>65</v>
      </c>
      <c r="CU2" s="64" t="s">
        <v>315</v>
      </c>
      <c r="CV2" s="64" t="s">
        <v>316</v>
      </c>
      <c r="CW2" s="64" t="s">
        <v>317</v>
      </c>
      <c r="CX2" s="64" t="s">
        <v>466</v>
      </c>
      <c r="CY2" s="64" t="s">
        <v>468</v>
      </c>
      <c r="CZ2" s="64" t="s">
        <v>474</v>
      </c>
      <c r="DA2" s="64" t="s">
        <v>319</v>
      </c>
      <c r="DB2" s="64" t="s">
        <v>478</v>
      </c>
    </row>
    <row r="3" spans="1:106" x14ac:dyDescent="0.25">
      <c r="A3" s="16" t="s">
        <v>87</v>
      </c>
      <c r="B3" s="20">
        <v>74901.420155</v>
      </c>
      <c r="C3" s="20">
        <v>145.12267061</v>
      </c>
      <c r="D3" s="20">
        <v>20506.643898999999</v>
      </c>
      <c r="E3" s="20">
        <v>1452.8976362000001</v>
      </c>
      <c r="F3" s="20">
        <v>1171.6245355000001</v>
      </c>
      <c r="G3" s="20">
        <v>532.56389951000006</v>
      </c>
      <c r="H3" s="20">
        <v>7228.7341366000001</v>
      </c>
      <c r="I3" s="20">
        <v>31.902256592000001</v>
      </c>
      <c r="J3" s="20">
        <v>178.11311158999999</v>
      </c>
      <c r="K3" s="20">
        <v>75.807096170999998</v>
      </c>
      <c r="L3" s="20">
        <v>5.3588819187999999</v>
      </c>
      <c r="M3" s="20">
        <v>26.420504409999999</v>
      </c>
      <c r="N3" s="20">
        <v>10.881005511</v>
      </c>
      <c r="O3" s="20">
        <v>148.41629366999999</v>
      </c>
      <c r="P3" s="20">
        <v>121.72567856000001</v>
      </c>
      <c r="Q3" s="20">
        <v>3.7298849905</v>
      </c>
      <c r="R3" s="20">
        <v>646.50126347000003</v>
      </c>
      <c r="S3" s="20">
        <v>507.19405653000001</v>
      </c>
      <c r="U3" s="22" t="s">
        <v>180</v>
      </c>
      <c r="V3" s="20">
        <v>0</v>
      </c>
      <c r="W3" s="20">
        <v>0</v>
      </c>
      <c r="X3" s="20">
        <v>0</v>
      </c>
      <c r="Y3" s="20">
        <v>0</v>
      </c>
      <c r="Z3" s="20">
        <v>0</v>
      </c>
      <c r="AA3" s="20">
        <v>0</v>
      </c>
      <c r="AB3" s="20">
        <v>0</v>
      </c>
      <c r="AC3" s="20">
        <v>0</v>
      </c>
      <c r="AD3" s="20">
        <v>0</v>
      </c>
      <c r="AE3" s="20">
        <v>0</v>
      </c>
      <c r="AF3" s="20">
        <v>0</v>
      </c>
      <c r="AG3" s="20">
        <v>0</v>
      </c>
      <c r="AH3" s="20">
        <v>0</v>
      </c>
      <c r="AI3" s="20">
        <v>0</v>
      </c>
      <c r="AJ3" s="20">
        <v>0</v>
      </c>
      <c r="AK3" s="20">
        <v>0</v>
      </c>
      <c r="AL3" s="20">
        <v>0</v>
      </c>
      <c r="AM3" s="20">
        <v>0</v>
      </c>
      <c r="AN3" s="20">
        <v>0</v>
      </c>
      <c r="AO3" s="20">
        <v>0</v>
      </c>
      <c r="AP3" s="20">
        <v>0</v>
      </c>
      <c r="AQ3" s="20">
        <v>0</v>
      </c>
      <c r="AR3" s="20">
        <v>0</v>
      </c>
      <c r="AS3" s="20">
        <v>0</v>
      </c>
      <c r="AT3" s="20">
        <v>0</v>
      </c>
      <c r="AU3" s="20">
        <v>0</v>
      </c>
      <c r="AV3" s="20">
        <v>0</v>
      </c>
      <c r="AW3" s="20">
        <v>0</v>
      </c>
      <c r="AX3" s="20">
        <v>0</v>
      </c>
      <c r="AY3" s="20">
        <v>0</v>
      </c>
      <c r="AZ3" s="20">
        <v>0</v>
      </c>
      <c r="BA3" s="20">
        <v>0</v>
      </c>
      <c r="BB3" s="20">
        <v>0</v>
      </c>
      <c r="BC3" s="20">
        <v>0</v>
      </c>
      <c r="BD3" s="20">
        <v>0</v>
      </c>
      <c r="BE3" s="20">
        <v>0</v>
      </c>
      <c r="BF3" s="20">
        <v>0</v>
      </c>
      <c r="BG3" s="20">
        <v>0</v>
      </c>
      <c r="BH3" s="20">
        <v>0</v>
      </c>
      <c r="BI3" s="20">
        <v>0</v>
      </c>
      <c r="BJ3" s="20">
        <v>0</v>
      </c>
      <c r="BK3" s="20">
        <v>0</v>
      </c>
      <c r="BL3" s="20">
        <v>0</v>
      </c>
      <c r="BM3" s="20">
        <v>0</v>
      </c>
      <c r="BN3" s="20">
        <v>0</v>
      </c>
      <c r="BO3" s="20">
        <v>0</v>
      </c>
      <c r="BP3" s="20">
        <v>0</v>
      </c>
      <c r="BQ3" s="20">
        <v>0</v>
      </c>
      <c r="BR3" s="20">
        <v>0</v>
      </c>
      <c r="BS3" s="20">
        <v>0</v>
      </c>
      <c r="BT3" s="20">
        <v>0</v>
      </c>
      <c r="BU3" s="20">
        <v>0</v>
      </c>
      <c r="BV3" s="20">
        <v>0</v>
      </c>
      <c r="BW3" s="20">
        <v>0</v>
      </c>
      <c r="BX3" s="20">
        <v>0</v>
      </c>
      <c r="BY3" s="20">
        <v>0</v>
      </c>
      <c r="BZ3" s="20">
        <v>0</v>
      </c>
      <c r="CA3" s="20">
        <v>0</v>
      </c>
      <c r="CB3" s="20">
        <v>0</v>
      </c>
      <c r="CC3" s="20">
        <v>0</v>
      </c>
      <c r="CD3" s="20">
        <v>0</v>
      </c>
      <c r="CE3" s="20">
        <v>0</v>
      </c>
      <c r="CF3" s="20">
        <v>0</v>
      </c>
      <c r="CH3" s="20" t="str">
        <f>IF(CD3&lt;&gt;0,X3+V3+Z3+AA3+AC3+AE3+AF3+AG3+AI3+AJ3+AN3+AO3+AP3+AQ3+AY3+BA3+BS3+BZ3+CA3+CC3+CE3,"")</f>
        <v/>
      </c>
      <c r="CJ3" s="23" t="str">
        <f t="shared" ref="CJ3:CJ34" si="0">IF(AX3&lt;&gt;0,AM3/AX3,"")</f>
        <v/>
      </c>
      <c r="CK3" s="18">
        <f t="shared" ref="CK3:CK34" si="1">IF(B3&lt;&gt;0,(AD3-B3)/B3,"")</f>
        <v>-1</v>
      </c>
      <c r="CL3" s="18">
        <f t="shared" ref="CL3:CL36" si="2">IF(C3&lt;&gt;0,(AS3-C3)/C3,"")</f>
        <v>-1</v>
      </c>
      <c r="CM3" s="18">
        <f t="shared" ref="CM3:CM36" si="3">IF(D3&lt;&gt;0,(AX3-D3)/D3,"")</f>
        <v>-1</v>
      </c>
      <c r="CN3" s="18">
        <f t="shared" ref="CN3:CN36" si="4">IF(E3&lt;&gt;0,(BH3-E3)/E3,"")</f>
        <v>-1</v>
      </c>
      <c r="CO3" s="18">
        <f t="shared" ref="CO3:CO36" si="5">IF(F3&lt;&gt;0,(BI3-F3)/F3,"")</f>
        <v>-1</v>
      </c>
      <c r="CP3" s="18">
        <f t="shared" ref="CP3:CP36" si="6">IF(G3&lt;&gt;0,(BW3-G3)/G3,"")</f>
        <v>-1</v>
      </c>
      <c r="CQ3" s="18">
        <f t="shared" ref="CQ3:CQ36" si="7">IF(H3&lt;&gt;0,(CD3-H3)/H3,"")</f>
        <v>-1</v>
      </c>
      <c r="CR3" s="18">
        <f t="shared" ref="CR3:CR34" si="8">IF(I3&lt;&gt;0,(Y3-I3)/I3,"")</f>
        <v>-1</v>
      </c>
      <c r="CS3" s="18">
        <f t="shared" ref="CS3:CS34" si="9">IF(J3&lt;&gt;0,(AA3-J3)/J3,"")</f>
        <v>-1</v>
      </c>
      <c r="CT3" s="18">
        <f t="shared" ref="CT3:CT34" si="10">IF(K3&lt;&gt;0,(AK3-K3)/K3,"")</f>
        <v>-1</v>
      </c>
      <c r="CU3" s="18">
        <f t="shared" ref="CU3:CU34" si="11">IF(L3&lt;&gt;0,(W3-L3)/L3,"")</f>
        <v>-1</v>
      </c>
      <c r="CV3" s="18">
        <f t="shared" ref="CV3:CV34" si="12">IF(M3&lt;&gt;0,(AB3-M3)/M3,"")</f>
        <v>-1</v>
      </c>
      <c r="CW3" s="18">
        <f t="shared" ref="CW3:CW34" si="13">IF(N3&lt;&gt;0,(AR3-N3)/N3,"")</f>
        <v>-1</v>
      </c>
      <c r="CX3" s="18">
        <f t="shared" ref="CX3:CX34" si="14">IF(O3&lt;&gt;0,(AH3-O3)/O3,"")</f>
        <v>-1</v>
      </c>
      <c r="CY3" s="18">
        <f t="shared" ref="CY3:CY34" si="15">IF(P3&lt;&gt;0,(AL3-P3)/P3,"")</f>
        <v>-1</v>
      </c>
      <c r="CZ3" s="18">
        <f t="shared" ref="CZ3:CZ34" si="16">IF(Q3&lt;&gt;0,(BX3-Q3)/Q3,"")</f>
        <v>-1</v>
      </c>
      <c r="DA3" s="18">
        <f t="shared" ref="DA3:DA34" si="17">IF(R3&lt;&gt;0,(CB3-R3)/R3,"")</f>
        <v>-1</v>
      </c>
      <c r="DB3" s="18">
        <f t="shared" ref="DB3:DB34" si="18">IF(S3&lt;&gt;0,(CF3-S3)/S3,"")</f>
        <v>-1</v>
      </c>
    </row>
    <row r="4" spans="1:106" x14ac:dyDescent="0.25">
      <c r="A4" s="59" t="s">
        <v>88</v>
      </c>
      <c r="B4" s="20">
        <v>322913.79668999999</v>
      </c>
      <c r="C4" s="20">
        <v>504.76101591000003</v>
      </c>
      <c r="D4" s="20">
        <v>80887.337876999998</v>
      </c>
      <c r="E4" s="20">
        <v>2380.8606884000001</v>
      </c>
      <c r="F4" s="20">
        <v>1614.8812129999999</v>
      </c>
      <c r="G4" s="20">
        <v>1162.4114093000001</v>
      </c>
      <c r="H4" s="20">
        <v>26038.928712000001</v>
      </c>
      <c r="I4" s="20">
        <v>123.46201404999999</v>
      </c>
      <c r="J4" s="20">
        <v>731.98182455999995</v>
      </c>
      <c r="K4" s="20">
        <v>288.69692271000002</v>
      </c>
      <c r="L4" s="20">
        <v>20.987206177000001</v>
      </c>
      <c r="M4" s="20">
        <v>110.95884331000001</v>
      </c>
      <c r="N4" s="20">
        <v>43.08320028</v>
      </c>
      <c r="O4" s="20">
        <v>525.21218094000005</v>
      </c>
      <c r="P4" s="20">
        <v>410.01411230999997</v>
      </c>
      <c r="Q4" s="20">
        <v>15.411304399</v>
      </c>
      <c r="R4" s="20">
        <v>2308.7085235</v>
      </c>
      <c r="S4" s="20">
        <v>1814.8177271</v>
      </c>
      <c r="U4" s="22" t="s">
        <v>460</v>
      </c>
      <c r="V4" s="20">
        <v>50.779058406211497</v>
      </c>
      <c r="W4" s="20">
        <v>20.986692221548701</v>
      </c>
      <c r="X4" s="20">
        <v>123.45871374882501</v>
      </c>
      <c r="Y4" s="20">
        <v>123.45975146887299</v>
      </c>
      <c r="Z4" s="20">
        <v>73.271280171629797</v>
      </c>
      <c r="AA4" s="20">
        <v>731.83539060553005</v>
      </c>
      <c r="AB4" s="20">
        <v>110.94267931006701</v>
      </c>
      <c r="AC4" s="20">
        <v>1198.04881782657</v>
      </c>
      <c r="AD4" s="20">
        <v>322859.08138648601</v>
      </c>
      <c r="AE4" s="20">
        <v>1639.35012094545</v>
      </c>
      <c r="AF4" s="20">
        <v>473.12303440268499</v>
      </c>
      <c r="AG4" s="20">
        <v>478.64812575373202</v>
      </c>
      <c r="AH4" s="20">
        <v>525.10409227340494</v>
      </c>
      <c r="AI4" s="20">
        <v>21.269784215582</v>
      </c>
      <c r="AJ4" s="20">
        <v>288.69829786526401</v>
      </c>
      <c r="AK4" s="20">
        <v>288.69832798443502</v>
      </c>
      <c r="AL4" s="20">
        <v>409.93157727971698</v>
      </c>
      <c r="AM4" s="20">
        <v>647.05939538241898</v>
      </c>
      <c r="AN4" s="20">
        <v>949.07612157057201</v>
      </c>
      <c r="AO4" s="20">
        <v>17.198139628513399</v>
      </c>
      <c r="AP4" s="20">
        <v>10.0754657098166</v>
      </c>
      <c r="AQ4" s="20">
        <v>125.725065448238</v>
      </c>
      <c r="AR4" s="20">
        <v>43.080759983614101</v>
      </c>
      <c r="AS4" s="20">
        <v>504.69143173663599</v>
      </c>
      <c r="AT4" s="20">
        <v>0</v>
      </c>
      <c r="AU4" s="20">
        <v>26934.216712798301</v>
      </c>
      <c r="AV4" s="20">
        <v>68708.874060527902</v>
      </c>
      <c r="AW4" s="20">
        <v>11526.16463632</v>
      </c>
      <c r="AX4" s="20">
        <v>80882.098092230401</v>
      </c>
      <c r="AY4" s="20">
        <v>858.00824617360195</v>
      </c>
      <c r="AZ4" s="20">
        <v>1.78613123012395</v>
      </c>
      <c r="BA4" s="20">
        <v>13211.8390443393</v>
      </c>
      <c r="BB4" s="20">
        <v>9.3704814122808493</v>
      </c>
      <c r="BC4" s="20">
        <v>1.8486678681856401</v>
      </c>
      <c r="BD4" s="20">
        <v>834.86655180586001</v>
      </c>
      <c r="BE4" s="20">
        <v>15.9144257235293</v>
      </c>
      <c r="BF4" s="20">
        <v>0.73115172098304004</v>
      </c>
      <c r="BG4" s="20">
        <v>0.53224694632296499</v>
      </c>
      <c r="BH4" s="20">
        <v>2380.4662649976499</v>
      </c>
      <c r="BI4" s="20">
        <v>1614.57133573846</v>
      </c>
      <c r="BJ4" s="20">
        <v>765.89492925919205</v>
      </c>
      <c r="BK4" s="20">
        <v>8.1927613110887005</v>
      </c>
      <c r="BL4" s="20">
        <v>9.9359466812171698E-2</v>
      </c>
      <c r="BM4" s="20">
        <v>59.062060219249702</v>
      </c>
      <c r="BN4" s="20">
        <v>1.81517656266362</v>
      </c>
      <c r="BO4" s="20">
        <v>83.2562246950732</v>
      </c>
      <c r="BP4" s="20">
        <v>12.3954800839961</v>
      </c>
      <c r="BQ4" s="20">
        <v>2.9368966969250998</v>
      </c>
      <c r="BR4" s="20">
        <v>396.98996963133197</v>
      </c>
      <c r="BS4" s="20">
        <v>69.615065866036105</v>
      </c>
      <c r="BT4" s="20">
        <v>9.0322305042521602</v>
      </c>
      <c r="BU4" s="20">
        <v>175.28350292387901</v>
      </c>
      <c r="BV4" s="20">
        <v>0.45801693590612702</v>
      </c>
      <c r="BW4" s="20">
        <v>1162.2298269922901</v>
      </c>
      <c r="BX4" s="20">
        <v>15.409003550047601</v>
      </c>
      <c r="BY4" s="20">
        <v>0</v>
      </c>
      <c r="BZ4" s="20">
        <v>0.74337288696373904</v>
      </c>
      <c r="CA4" s="20">
        <v>3064.0212012994002</v>
      </c>
      <c r="CB4" s="20">
        <v>2308.23274037705</v>
      </c>
      <c r="CC4" s="20">
        <v>306.73874883381001</v>
      </c>
      <c r="CD4" s="20">
        <v>26033.721412832001</v>
      </c>
      <c r="CE4" s="20">
        <v>4509.1690752983104</v>
      </c>
      <c r="CF4" s="20">
        <v>1814.4452035306999</v>
      </c>
      <c r="CH4" s="20">
        <f t="shared" ref="CH4:CH34" si="19">IF(CD4&lt;&gt;0,X4+V4+Z4+AA4+AC4+AE4+AF4+AG4+AI4+AJ4+AN4+AO4+AP4+AQ4+AY4+BA4+BS4+BZ4+CA4+CC4+CE4,"")</f>
        <v>28200.692170996044</v>
      </c>
      <c r="CJ4" s="23">
        <f t="shared" si="0"/>
        <v>8.0000322771619104E-3</v>
      </c>
      <c r="CK4" s="18">
        <f t="shared" si="1"/>
        <v>-1.6944244586274306E-4</v>
      </c>
      <c r="CL4" s="18">
        <f t="shared" si="2"/>
        <v>-1.3785568055129282E-4</v>
      </c>
      <c r="CM4" s="18">
        <f t="shared" si="3"/>
        <v>-6.4778801072242674E-5</v>
      </c>
      <c r="CN4" s="18">
        <f t="shared" si="4"/>
        <v>-1.6566420886022004E-4</v>
      </c>
      <c r="CO4" s="18">
        <f t="shared" si="5"/>
        <v>-1.9188857920034253E-4</v>
      </c>
      <c r="CP4" s="18">
        <f t="shared" si="6"/>
        <v>-1.5621173902560681E-4</v>
      </c>
      <c r="CQ4" s="18">
        <f t="shared" si="7"/>
        <v>-1.9998131357838695E-4</v>
      </c>
      <c r="CR4" s="18">
        <f t="shared" si="8"/>
        <v>-1.8326131680329191E-5</v>
      </c>
      <c r="CS4" s="18">
        <f t="shared" si="9"/>
        <v>-2.0005135313014269E-4</v>
      </c>
      <c r="CT4" s="18">
        <f t="shared" si="10"/>
        <v>4.8676460483531526E-6</v>
      </c>
      <c r="CU4" s="18">
        <f t="shared" si="11"/>
        <v>-2.4488988527844644E-5</v>
      </c>
      <c r="CV4" s="18">
        <f t="shared" si="12"/>
        <v>-1.4567563477423581E-4</v>
      </c>
      <c r="CW4" s="18">
        <f t="shared" si="13"/>
        <v>-5.6641483688289564E-5</v>
      </c>
      <c r="CX4" s="18">
        <f t="shared" si="14"/>
        <v>-2.0579999953857962E-4</v>
      </c>
      <c r="CY4" s="18">
        <f t="shared" si="15"/>
        <v>-2.0129802317778536E-4</v>
      </c>
      <c r="CZ4" s="18">
        <f t="shared" si="16"/>
        <v>-1.4929618498413406E-4</v>
      </c>
      <c r="DA4" s="18">
        <f t="shared" si="17"/>
        <v>-2.0608193633236098E-4</v>
      </c>
      <c r="DB4" s="18">
        <f t="shared" si="18"/>
        <v>-2.0526775980709926E-4</v>
      </c>
    </row>
    <row r="5" spans="1:106" x14ac:dyDescent="0.25">
      <c r="A5" s="16" t="s">
        <v>89</v>
      </c>
      <c r="B5" s="20">
        <v>93364.213808999993</v>
      </c>
      <c r="C5" s="20">
        <v>134.7087463</v>
      </c>
      <c r="D5" s="20">
        <v>21697.648245</v>
      </c>
      <c r="E5" s="20">
        <v>1342.4884125999999</v>
      </c>
      <c r="F5" s="20">
        <v>1082.1080936999999</v>
      </c>
      <c r="G5" s="20">
        <v>503.2012479</v>
      </c>
      <c r="H5" s="20">
        <v>7301.2476454999996</v>
      </c>
      <c r="I5" s="20">
        <v>32.805490939000002</v>
      </c>
      <c r="J5" s="20">
        <v>195.96520379</v>
      </c>
      <c r="K5" s="20">
        <v>76.823033014999993</v>
      </c>
      <c r="L5" s="20">
        <v>5.5617784398000003</v>
      </c>
      <c r="M5" s="20">
        <v>29.204355473</v>
      </c>
      <c r="N5" s="20">
        <v>11.449597058</v>
      </c>
      <c r="O5" s="20">
        <v>146.25437679999999</v>
      </c>
      <c r="P5" s="20">
        <v>121.21689178</v>
      </c>
      <c r="Q5" s="20">
        <v>4.1026702359999998</v>
      </c>
      <c r="R5" s="20">
        <v>652.38561602000004</v>
      </c>
      <c r="S5" s="20">
        <v>504.42779765</v>
      </c>
      <c r="U5" s="22" t="s">
        <v>181</v>
      </c>
      <c r="V5" s="20">
        <v>7.77679945104361</v>
      </c>
      <c r="W5" s="20">
        <v>3.0236826798600802</v>
      </c>
      <c r="X5" s="20">
        <v>17.592367314325301</v>
      </c>
      <c r="Y5" s="20">
        <v>17.5925053694538</v>
      </c>
      <c r="Z5" s="20">
        <v>10.6717144969328</v>
      </c>
      <c r="AA5" s="20">
        <v>112.35693838816699</v>
      </c>
      <c r="AB5" s="20">
        <v>17.304280155447</v>
      </c>
      <c r="AC5" s="20">
        <v>171.29015016275599</v>
      </c>
      <c r="AD5" s="20">
        <v>52258.743458500699</v>
      </c>
      <c r="AE5" s="20">
        <v>249.565299693116</v>
      </c>
      <c r="AF5" s="20">
        <v>71.879734275368307</v>
      </c>
      <c r="AG5" s="20">
        <v>71.014277316952899</v>
      </c>
      <c r="AH5" s="20">
        <v>80.657996408422704</v>
      </c>
      <c r="AI5" s="20">
        <v>3.2702377518929402</v>
      </c>
      <c r="AJ5" s="20">
        <v>40.389746867397498</v>
      </c>
      <c r="AK5" s="20">
        <v>40.389745874457702</v>
      </c>
      <c r="AL5" s="20">
        <v>67.199095914862994</v>
      </c>
      <c r="AM5" s="20">
        <v>96.941151011094703</v>
      </c>
      <c r="AN5" s="20">
        <v>154.30271462182401</v>
      </c>
      <c r="AO5" s="20">
        <v>2.7384725915497898</v>
      </c>
      <c r="AP5" s="20">
        <v>1.3497534309584001</v>
      </c>
      <c r="AQ5" s="20">
        <v>20.083775630223101</v>
      </c>
      <c r="AR5" s="20">
        <v>6.27942027532234</v>
      </c>
      <c r="AS5" s="20">
        <v>72.394439800040701</v>
      </c>
      <c r="AT5" s="20">
        <v>0</v>
      </c>
      <c r="AU5" s="20">
        <v>4184.9654292123396</v>
      </c>
      <c r="AV5" s="20">
        <v>10341.468192485499</v>
      </c>
      <c r="AW5" s="20">
        <v>1679.22838627181</v>
      </c>
      <c r="AX5" s="20">
        <v>12117.637729768399</v>
      </c>
      <c r="AY5" s="20">
        <v>130.84903175372099</v>
      </c>
      <c r="AZ5" s="20">
        <v>0.232605026538137</v>
      </c>
      <c r="BA5" s="20">
        <v>2079.7688552323898</v>
      </c>
      <c r="BB5" s="20">
        <v>1.2026838847643999</v>
      </c>
      <c r="BC5" s="20">
        <v>0.230470485071953</v>
      </c>
      <c r="BD5" s="20">
        <v>114.179952269933</v>
      </c>
      <c r="BE5" s="20">
        <v>1.86900407303912</v>
      </c>
      <c r="BF5" s="20">
        <v>7.9441932461405296E-2</v>
      </c>
      <c r="BG5" s="20">
        <v>6.9041181897848802E-2</v>
      </c>
      <c r="BH5" s="20">
        <v>618.80702030280497</v>
      </c>
      <c r="BI5" s="20">
        <v>506.80952806031797</v>
      </c>
      <c r="BJ5" s="20">
        <v>111.997492242486</v>
      </c>
      <c r="BK5" s="20">
        <v>0.84587125007578301</v>
      </c>
      <c r="BL5" s="20">
        <v>1.1131145025546E-2</v>
      </c>
      <c r="BM5" s="20">
        <v>6.80767702287846</v>
      </c>
      <c r="BN5" s="20">
        <v>0.218048263584604</v>
      </c>
      <c r="BO5" s="20">
        <v>10.7235986044742</v>
      </c>
      <c r="BP5" s="20">
        <v>1.6596826226183099</v>
      </c>
      <c r="BQ5" s="20">
        <v>0.37228694037048599</v>
      </c>
      <c r="BR5" s="20">
        <v>51.299340707793903</v>
      </c>
      <c r="BS5" s="20">
        <v>10.1659945525201</v>
      </c>
      <c r="BT5" s="20">
        <v>0.99027125448502795</v>
      </c>
      <c r="BU5" s="20">
        <v>315.96600428799002</v>
      </c>
      <c r="BV5" s="20">
        <v>5.2417107315486898E-2</v>
      </c>
      <c r="BW5" s="20">
        <v>262.105621234919</v>
      </c>
      <c r="BX5" s="20">
        <v>2.3406127062120698</v>
      </c>
      <c r="BY5" s="20">
        <v>0</v>
      </c>
      <c r="BZ5" s="20">
        <v>9.7085261885392696E-2</v>
      </c>
      <c r="CA5" s="20">
        <v>479.18809201682097</v>
      </c>
      <c r="CB5" s="20">
        <v>363.13938415701301</v>
      </c>
      <c r="CC5" s="20">
        <v>48.122200171299099</v>
      </c>
      <c r="CD5" s="20">
        <v>4054.2625725734001</v>
      </c>
      <c r="CE5" s="20">
        <v>689.78616456263103</v>
      </c>
      <c r="CF5" s="20">
        <v>279.031814096738</v>
      </c>
      <c r="CH5" s="20">
        <f t="shared" si="19"/>
        <v>4372.2594055437748</v>
      </c>
      <c r="CJ5" s="23">
        <f t="shared" si="0"/>
        <v>8.0000040579648116E-3</v>
      </c>
      <c r="CK5" s="18">
        <f t="shared" si="1"/>
        <v>-0.44027008500913295</v>
      </c>
      <c r="CL5" s="18">
        <f t="shared" si="2"/>
        <v>-0.46258545351749963</v>
      </c>
      <c r="CM5" s="18">
        <f t="shared" si="3"/>
        <v>-0.44152298936080392</v>
      </c>
      <c r="CN5" s="18">
        <f t="shared" si="4"/>
        <v>-0.539059693554926</v>
      </c>
      <c r="CO5" s="18">
        <f t="shared" si="5"/>
        <v>-0.53164611649155258</v>
      </c>
      <c r="CP5" s="18">
        <f t="shared" si="6"/>
        <v>-0.47912366607046525</v>
      </c>
      <c r="CQ5" s="18">
        <f t="shared" si="7"/>
        <v>-0.44471646909933588</v>
      </c>
      <c r="CR5" s="18">
        <f t="shared" si="8"/>
        <v>-0.46373290367255615</v>
      </c>
      <c r="CS5" s="18">
        <f t="shared" si="9"/>
        <v>-0.42664852629362299</v>
      </c>
      <c r="CT5" s="18">
        <f t="shared" si="10"/>
        <v>-0.47424952791734415</v>
      </c>
      <c r="CU5" s="18">
        <f t="shared" si="11"/>
        <v>-0.45634607480537992</v>
      </c>
      <c r="CV5" s="18">
        <f t="shared" si="12"/>
        <v>-0.40747604680250016</v>
      </c>
      <c r="CW5" s="18">
        <f t="shared" si="13"/>
        <v>-0.45155971485172769</v>
      </c>
      <c r="CX5" s="18">
        <f t="shared" si="14"/>
        <v>-0.44850883663658869</v>
      </c>
      <c r="CY5" s="18">
        <f t="shared" si="15"/>
        <v>-0.44562927717347717</v>
      </c>
      <c r="CZ5" s="18">
        <f t="shared" si="16"/>
        <v>-0.42949041195811333</v>
      </c>
      <c r="DA5" s="18">
        <f t="shared" si="17"/>
        <v>-0.44336696695979833</v>
      </c>
      <c r="DB5" s="18">
        <f t="shared" si="18"/>
        <v>-0.44683497738095362</v>
      </c>
    </row>
    <row r="6" spans="1:106" x14ac:dyDescent="0.25">
      <c r="A6" s="16" t="s">
        <v>90</v>
      </c>
      <c r="B6" s="20">
        <v>59969.382425999996</v>
      </c>
      <c r="C6" s="20">
        <v>74.127814240999996</v>
      </c>
      <c r="D6" s="20">
        <v>10273.566473000001</v>
      </c>
      <c r="E6" s="20">
        <v>736.20841855000003</v>
      </c>
      <c r="F6" s="20">
        <v>593.22020614999997</v>
      </c>
      <c r="G6" s="20">
        <v>289.86080214999998</v>
      </c>
      <c r="H6" s="20">
        <v>4108.5247151000003</v>
      </c>
      <c r="I6" s="20">
        <v>18.151642924000001</v>
      </c>
      <c r="J6" s="20">
        <v>108.96367246</v>
      </c>
      <c r="K6" s="20">
        <v>42.535782060999999</v>
      </c>
      <c r="L6" s="20">
        <v>3.0690948750999998</v>
      </c>
      <c r="M6" s="20">
        <v>16.061628179</v>
      </c>
      <c r="N6" s="20">
        <v>6.3435367572999999</v>
      </c>
      <c r="O6" s="20">
        <v>82.032620786999999</v>
      </c>
      <c r="P6" s="20">
        <v>69.332286037000003</v>
      </c>
      <c r="Q6" s="20">
        <v>2.2817835289000001</v>
      </c>
      <c r="R6" s="20">
        <v>368.10445363999997</v>
      </c>
      <c r="S6" s="20">
        <v>282.91527431999998</v>
      </c>
      <c r="U6" s="22" t="s">
        <v>182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  <c r="AF6" s="20">
        <v>0</v>
      </c>
      <c r="AG6" s="20">
        <v>0</v>
      </c>
      <c r="AH6" s="20">
        <v>0</v>
      </c>
      <c r="AI6" s="20">
        <v>0</v>
      </c>
      <c r="AJ6" s="20">
        <v>0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0</v>
      </c>
      <c r="AR6" s="20">
        <v>0</v>
      </c>
      <c r="AS6" s="20">
        <v>0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>
        <v>0</v>
      </c>
      <c r="BD6" s="20">
        <v>0</v>
      </c>
      <c r="BE6" s="20">
        <v>0</v>
      </c>
      <c r="BF6" s="20">
        <v>0</v>
      </c>
      <c r="BG6" s="20">
        <v>0</v>
      </c>
      <c r="BH6" s="20">
        <v>0</v>
      </c>
      <c r="BI6" s="20">
        <v>0</v>
      </c>
      <c r="BJ6" s="20">
        <v>0</v>
      </c>
      <c r="BK6" s="20">
        <v>0</v>
      </c>
      <c r="BL6" s="20">
        <v>0</v>
      </c>
      <c r="BM6" s="20">
        <v>0</v>
      </c>
      <c r="BN6" s="20">
        <v>0</v>
      </c>
      <c r="BO6" s="20">
        <v>0</v>
      </c>
      <c r="BP6" s="20">
        <v>0</v>
      </c>
      <c r="BQ6" s="20">
        <v>0</v>
      </c>
      <c r="BR6" s="20">
        <v>0</v>
      </c>
      <c r="BS6" s="20">
        <v>0</v>
      </c>
      <c r="BT6" s="20">
        <v>0</v>
      </c>
      <c r="BU6" s="20">
        <v>0</v>
      </c>
      <c r="BV6" s="20">
        <v>0</v>
      </c>
      <c r="BW6" s="20">
        <v>0</v>
      </c>
      <c r="BX6" s="20">
        <v>0</v>
      </c>
      <c r="BY6" s="20">
        <v>0</v>
      </c>
      <c r="BZ6" s="20">
        <v>0</v>
      </c>
      <c r="CA6" s="20">
        <v>0</v>
      </c>
      <c r="CB6" s="20">
        <v>0</v>
      </c>
      <c r="CC6" s="20">
        <v>0</v>
      </c>
      <c r="CD6" s="20">
        <v>0</v>
      </c>
      <c r="CE6" s="20">
        <v>0</v>
      </c>
      <c r="CF6" s="20">
        <v>0</v>
      </c>
      <c r="CH6" s="20" t="str">
        <f t="shared" si="19"/>
        <v/>
      </c>
      <c r="CJ6" s="23" t="str">
        <f t="shared" si="0"/>
        <v/>
      </c>
      <c r="CK6" s="18">
        <f t="shared" si="1"/>
        <v>-1</v>
      </c>
      <c r="CL6" s="18">
        <f t="shared" si="2"/>
        <v>-1</v>
      </c>
      <c r="CM6" s="18">
        <f t="shared" si="3"/>
        <v>-1</v>
      </c>
      <c r="CN6" s="18">
        <f t="shared" si="4"/>
        <v>-1</v>
      </c>
      <c r="CO6" s="18">
        <f t="shared" si="5"/>
        <v>-1</v>
      </c>
      <c r="CP6" s="18">
        <f t="shared" si="6"/>
        <v>-1</v>
      </c>
      <c r="CQ6" s="18">
        <f t="shared" si="7"/>
        <v>-1</v>
      </c>
      <c r="CR6" s="18">
        <f t="shared" si="8"/>
        <v>-1</v>
      </c>
      <c r="CS6" s="18">
        <f t="shared" si="9"/>
        <v>-1</v>
      </c>
      <c r="CT6" s="18">
        <f t="shared" si="10"/>
        <v>-1</v>
      </c>
      <c r="CU6" s="18">
        <f t="shared" si="11"/>
        <v>-1</v>
      </c>
      <c r="CV6" s="18">
        <f t="shared" si="12"/>
        <v>-1</v>
      </c>
      <c r="CW6" s="18">
        <f t="shared" si="13"/>
        <v>-1</v>
      </c>
      <c r="CX6" s="18">
        <f t="shared" si="14"/>
        <v>-1</v>
      </c>
      <c r="CY6" s="18">
        <f t="shared" si="15"/>
        <v>-1</v>
      </c>
      <c r="CZ6" s="18">
        <f t="shared" si="16"/>
        <v>-1</v>
      </c>
      <c r="DA6" s="18">
        <f t="shared" si="17"/>
        <v>-1</v>
      </c>
      <c r="DB6" s="18">
        <f t="shared" si="18"/>
        <v>-1</v>
      </c>
    </row>
    <row r="7" spans="1:106" x14ac:dyDescent="0.25">
      <c r="A7" s="16" t="s">
        <v>91</v>
      </c>
      <c r="B7" s="20">
        <v>171997.85827999999</v>
      </c>
      <c r="C7" s="20">
        <v>297.20481773</v>
      </c>
      <c r="D7" s="20">
        <v>41988.109851000001</v>
      </c>
      <c r="E7" s="20">
        <v>1374.7109820000001</v>
      </c>
      <c r="F7" s="20">
        <v>926.83293176999996</v>
      </c>
      <c r="G7" s="20">
        <v>705.29333097999995</v>
      </c>
      <c r="H7" s="20">
        <v>15855.622885000001</v>
      </c>
      <c r="I7" s="20">
        <v>65.493051936000001</v>
      </c>
      <c r="J7" s="20">
        <v>368.47300752000001</v>
      </c>
      <c r="K7" s="20">
        <v>155.50655913</v>
      </c>
      <c r="L7" s="20">
        <v>10.973288875</v>
      </c>
      <c r="M7" s="20">
        <v>53.902467516000002</v>
      </c>
      <c r="N7" s="20">
        <v>22.367032179999999</v>
      </c>
      <c r="O7" s="20">
        <v>323.18963654999999</v>
      </c>
      <c r="P7" s="20">
        <v>281.44919082000001</v>
      </c>
      <c r="Q7" s="20">
        <v>7.6895373242999998</v>
      </c>
      <c r="R7" s="20">
        <v>1430.0816835000001</v>
      </c>
      <c r="S7" s="20">
        <v>1102.3282033999999</v>
      </c>
      <c r="U7" s="22" t="s">
        <v>183</v>
      </c>
      <c r="V7" s="20">
        <v>24.0065408142774</v>
      </c>
      <c r="W7" s="20">
        <v>10.974515225365399</v>
      </c>
      <c r="X7" s="20">
        <v>65.500366693001396</v>
      </c>
      <c r="Y7" s="20">
        <v>65.500964277955006</v>
      </c>
      <c r="Z7" s="20">
        <v>38.302171935647003</v>
      </c>
      <c r="AA7" s="20">
        <v>368.43552667170502</v>
      </c>
      <c r="AB7" s="20">
        <v>53.8986752972123</v>
      </c>
      <c r="AC7" s="20">
        <v>625.58936357232506</v>
      </c>
      <c r="AD7" s="20">
        <v>171985.22196112099</v>
      </c>
      <c r="AE7" s="20">
        <v>801.03451799873903</v>
      </c>
      <c r="AF7" s="20">
        <v>234.078140902597</v>
      </c>
      <c r="AG7" s="20">
        <v>249.00032054554799</v>
      </c>
      <c r="AH7" s="20">
        <v>323.169110446312</v>
      </c>
      <c r="AI7" s="20">
        <v>9.95996308524537</v>
      </c>
      <c r="AJ7" s="20">
        <v>155.53051157295101</v>
      </c>
      <c r="AK7" s="20">
        <v>155.53049740701101</v>
      </c>
      <c r="AL7" s="20">
        <v>281.43496485076599</v>
      </c>
      <c r="AM7" s="20">
        <v>335.922938908822</v>
      </c>
      <c r="AN7" s="20">
        <v>607.69246140265705</v>
      </c>
      <c r="AO7" s="20">
        <v>8.0031661907826894</v>
      </c>
      <c r="AP7" s="20">
        <v>5.7682684612510098</v>
      </c>
      <c r="AQ7" s="20">
        <v>55.573079969175602</v>
      </c>
      <c r="AR7" s="20">
        <v>22.3684356099049</v>
      </c>
      <c r="AS7" s="20">
        <v>297.19194821673602</v>
      </c>
      <c r="AT7" s="20">
        <v>0</v>
      </c>
      <c r="AU7" s="20">
        <v>16338.7684094203</v>
      </c>
      <c r="AV7" s="20">
        <v>35777.303301972497</v>
      </c>
      <c r="AW7" s="20">
        <v>5877.1323573251302</v>
      </c>
      <c r="AX7" s="20">
        <v>41990.358598206498</v>
      </c>
      <c r="AY7" s="20">
        <v>448.47110783462</v>
      </c>
      <c r="AZ7" s="20">
        <v>1.0068884443635999</v>
      </c>
      <c r="BA7" s="20">
        <v>8509.0874948031505</v>
      </c>
      <c r="BB7" s="20">
        <v>5.2806680346346102</v>
      </c>
      <c r="BC7" s="20">
        <v>1.07218258425789</v>
      </c>
      <c r="BD7" s="20">
        <v>485.50675507200799</v>
      </c>
      <c r="BE7" s="20">
        <v>9.08836964896906</v>
      </c>
      <c r="BF7" s="20">
        <v>0.43056291682512299</v>
      </c>
      <c r="BG7" s="20">
        <v>0.301629908783765</v>
      </c>
      <c r="BH7" s="20">
        <v>1374.9061966705799</v>
      </c>
      <c r="BI7" s="20">
        <v>926.98411671996303</v>
      </c>
      <c r="BJ7" s="20">
        <v>447.92207995061602</v>
      </c>
      <c r="BK7" s="20">
        <v>4.8030860838748399</v>
      </c>
      <c r="BL7" s="20">
        <v>5.8514722796342497E-2</v>
      </c>
      <c r="BM7" s="20">
        <v>33.944766282511203</v>
      </c>
      <c r="BN7" s="20">
        <v>1.0631951640514301</v>
      </c>
      <c r="BO7" s="20">
        <v>46.659022779256702</v>
      </c>
      <c r="BP7" s="20">
        <v>6.8715405325264403</v>
      </c>
      <c r="BQ7" s="20">
        <v>1.66411315145201</v>
      </c>
      <c r="BR7" s="20">
        <v>221.942878883579</v>
      </c>
      <c r="BS7" s="20">
        <v>42.099893263173399</v>
      </c>
      <c r="BT7" s="20">
        <v>5.2743142104421903</v>
      </c>
      <c r="BU7" s="20">
        <v>101.750620733367</v>
      </c>
      <c r="BV7" s="20">
        <v>0.26500756626266903</v>
      </c>
      <c r="BW7" s="20">
        <v>705.24859256711602</v>
      </c>
      <c r="BX7" s="20">
        <v>7.6890868150101603</v>
      </c>
      <c r="BY7" s="20">
        <v>0</v>
      </c>
      <c r="BZ7" s="20">
        <v>0.43425600674533799</v>
      </c>
      <c r="CA7" s="20">
        <v>1864.3418832397799</v>
      </c>
      <c r="CB7" s="20">
        <v>1429.9913987699199</v>
      </c>
      <c r="CC7" s="20">
        <v>183.30470634864901</v>
      </c>
      <c r="CD7" s="20">
        <v>15854.767147164001</v>
      </c>
      <c r="CE7" s="20">
        <v>2683.79731569056</v>
      </c>
      <c r="CF7" s="20">
        <v>1102.2578205765301</v>
      </c>
      <c r="CH7" s="20">
        <f t="shared" si="19"/>
        <v>16980.011057002583</v>
      </c>
      <c r="CJ7" s="23">
        <f t="shared" si="0"/>
        <v>8.0000016699826419E-3</v>
      </c>
      <c r="CK7" s="18">
        <f t="shared" si="1"/>
        <v>-7.3467885038587373E-5</v>
      </c>
      <c r="CL7" s="18">
        <f t="shared" si="2"/>
        <v>-4.3301832595697056E-5</v>
      </c>
      <c r="CM7" s="18">
        <f t="shared" si="3"/>
        <v>5.3556762008976609E-5</v>
      </c>
      <c r="CN7" s="18">
        <f t="shared" si="4"/>
        <v>1.4200415442658048E-4</v>
      </c>
      <c r="CO7" s="18">
        <f t="shared" si="5"/>
        <v>1.6311995914338603E-4</v>
      </c>
      <c r="CP7" s="18">
        <f t="shared" si="6"/>
        <v>-6.343234923512835E-5</v>
      </c>
      <c r="CQ7" s="18">
        <f t="shared" si="7"/>
        <v>-5.3970622422514598E-5</v>
      </c>
      <c r="CR7" s="18">
        <f t="shared" si="8"/>
        <v>1.2081192922170965E-4</v>
      </c>
      <c r="CS7" s="18">
        <f t="shared" si="9"/>
        <v>-1.0171938657665669E-4</v>
      </c>
      <c r="CT7" s="18">
        <f t="shared" si="10"/>
        <v>1.539374103892346E-4</v>
      </c>
      <c r="CU7" s="18">
        <f t="shared" si="11"/>
        <v>1.117577764851974E-4</v>
      </c>
      <c r="CV7" s="18">
        <f t="shared" si="12"/>
        <v>-7.0353343037141575E-5</v>
      </c>
      <c r="CW7" s="18">
        <f t="shared" si="13"/>
        <v>6.2745468133932494E-5</v>
      </c>
      <c r="CX7" s="18">
        <f t="shared" si="14"/>
        <v>-6.3511020672252087E-5</v>
      </c>
      <c r="CY7" s="18">
        <f t="shared" si="15"/>
        <v>-5.0545425952626569E-5</v>
      </c>
      <c r="CZ7" s="18">
        <f t="shared" si="16"/>
        <v>-5.8587307771535491E-5</v>
      </c>
      <c r="DA7" s="18">
        <f t="shared" si="17"/>
        <v>-6.3132568665023956E-5</v>
      </c>
      <c r="DB7" s="18">
        <f t="shared" si="18"/>
        <v>-6.3849244946026032E-5</v>
      </c>
    </row>
    <row r="8" spans="1:106" x14ac:dyDescent="0.25">
      <c r="A8" s="16" t="s">
        <v>92</v>
      </c>
      <c r="B8" s="20">
        <v>67304.824164999998</v>
      </c>
      <c r="C8" s="20">
        <v>87.953653185999997</v>
      </c>
      <c r="D8" s="20">
        <v>12565.130961999999</v>
      </c>
      <c r="E8" s="20">
        <v>873.52320330999999</v>
      </c>
      <c r="F8" s="20">
        <v>703.86520400999996</v>
      </c>
      <c r="G8" s="20">
        <v>337.97915900999999</v>
      </c>
      <c r="H8" s="20">
        <v>4961.9952997</v>
      </c>
      <c r="I8" s="20">
        <v>21.453449674000002</v>
      </c>
      <c r="J8" s="20">
        <v>128.91274372999999</v>
      </c>
      <c r="K8" s="20">
        <v>50.268466865000001</v>
      </c>
      <c r="L8" s="20">
        <v>3.6298171008</v>
      </c>
      <c r="M8" s="20">
        <v>19.002830041999999</v>
      </c>
      <c r="N8" s="20">
        <v>7.4927420275000003</v>
      </c>
      <c r="O8" s="20">
        <v>99.306060639999998</v>
      </c>
      <c r="P8" s="20">
        <v>84.757379267000005</v>
      </c>
      <c r="Q8" s="20">
        <v>2.6911790983000001</v>
      </c>
      <c r="R8" s="20">
        <v>445.47489452999997</v>
      </c>
      <c r="S8" s="20">
        <v>341.88475640000001</v>
      </c>
      <c r="U8" s="22" t="s">
        <v>184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0</v>
      </c>
      <c r="BI8" s="20">
        <v>0</v>
      </c>
      <c r="BJ8" s="20">
        <v>0</v>
      </c>
      <c r="BK8" s="20">
        <v>0</v>
      </c>
      <c r="BL8" s="20">
        <v>0</v>
      </c>
      <c r="BM8" s="20">
        <v>0</v>
      </c>
      <c r="BN8" s="20">
        <v>0</v>
      </c>
      <c r="BO8" s="20">
        <v>0</v>
      </c>
      <c r="BP8" s="20">
        <v>0</v>
      </c>
      <c r="BQ8" s="20">
        <v>0</v>
      </c>
      <c r="BR8" s="20">
        <v>0</v>
      </c>
      <c r="BS8" s="20">
        <v>0</v>
      </c>
      <c r="BT8" s="20">
        <v>0</v>
      </c>
      <c r="BU8" s="20">
        <v>0</v>
      </c>
      <c r="BV8" s="20">
        <v>0</v>
      </c>
      <c r="BW8" s="20">
        <v>0</v>
      </c>
      <c r="BX8" s="20">
        <v>0</v>
      </c>
      <c r="BY8" s="20">
        <v>0</v>
      </c>
      <c r="BZ8" s="20">
        <v>0</v>
      </c>
      <c r="CA8" s="20">
        <v>0</v>
      </c>
      <c r="CB8" s="20">
        <v>0</v>
      </c>
      <c r="CC8" s="20">
        <v>0</v>
      </c>
      <c r="CD8" s="20">
        <v>0</v>
      </c>
      <c r="CE8" s="20">
        <v>0</v>
      </c>
      <c r="CF8" s="20">
        <v>0</v>
      </c>
      <c r="CH8" s="20" t="str">
        <f t="shared" si="19"/>
        <v/>
      </c>
      <c r="CJ8" s="23" t="str">
        <f t="shared" si="0"/>
        <v/>
      </c>
      <c r="CK8" s="18">
        <f t="shared" si="1"/>
        <v>-1</v>
      </c>
      <c r="CL8" s="18">
        <f t="shared" si="2"/>
        <v>-1</v>
      </c>
      <c r="CM8" s="18">
        <f t="shared" si="3"/>
        <v>-1</v>
      </c>
      <c r="CN8" s="18">
        <f t="shared" si="4"/>
        <v>-1</v>
      </c>
      <c r="CO8" s="18">
        <f t="shared" si="5"/>
        <v>-1</v>
      </c>
      <c r="CP8" s="18">
        <f t="shared" si="6"/>
        <v>-1</v>
      </c>
      <c r="CQ8" s="18">
        <f t="shared" si="7"/>
        <v>-1</v>
      </c>
      <c r="CR8" s="18">
        <f t="shared" si="8"/>
        <v>-1</v>
      </c>
      <c r="CS8" s="18">
        <f t="shared" si="9"/>
        <v>-1</v>
      </c>
      <c r="CT8" s="18">
        <f t="shared" si="10"/>
        <v>-1</v>
      </c>
      <c r="CU8" s="18">
        <f t="shared" si="11"/>
        <v>-1</v>
      </c>
      <c r="CV8" s="18">
        <f t="shared" si="12"/>
        <v>-1</v>
      </c>
      <c r="CW8" s="18">
        <f t="shared" si="13"/>
        <v>-1</v>
      </c>
      <c r="CX8" s="18">
        <f t="shared" si="14"/>
        <v>-1</v>
      </c>
      <c r="CY8" s="18">
        <f t="shared" si="15"/>
        <v>-1</v>
      </c>
      <c r="CZ8" s="18">
        <f t="shared" si="16"/>
        <v>-1</v>
      </c>
      <c r="DA8" s="18">
        <f t="shared" si="17"/>
        <v>-1</v>
      </c>
      <c r="DB8" s="18">
        <f t="shared" si="18"/>
        <v>-1</v>
      </c>
    </row>
    <row r="9" spans="1:106" x14ac:dyDescent="0.25">
      <c r="A9" s="16" t="s">
        <v>93</v>
      </c>
      <c r="B9" s="20">
        <v>128544.88394</v>
      </c>
      <c r="C9" s="20">
        <v>175.48833698000001</v>
      </c>
      <c r="D9" s="20">
        <v>25420.700992999999</v>
      </c>
      <c r="E9" s="20">
        <v>1742.8941692000001</v>
      </c>
      <c r="F9" s="20">
        <v>1404.3839330000001</v>
      </c>
      <c r="G9" s="20">
        <v>665.69123120999996</v>
      </c>
      <c r="H9" s="20">
        <v>9490.6724993999997</v>
      </c>
      <c r="I9" s="20">
        <v>42.690764635000001</v>
      </c>
      <c r="J9" s="20">
        <v>254.90311323</v>
      </c>
      <c r="K9" s="20">
        <v>100.02804367</v>
      </c>
      <c r="L9" s="20">
        <v>7.2270835179999997</v>
      </c>
      <c r="M9" s="20">
        <v>37.847531605999997</v>
      </c>
      <c r="N9" s="20">
        <v>14.903315449000001</v>
      </c>
      <c r="O9" s="20">
        <v>190.73491630000001</v>
      </c>
      <c r="P9" s="20">
        <v>156.73735991000001</v>
      </c>
      <c r="Q9" s="20">
        <v>5.3468276170999998</v>
      </c>
      <c r="R9" s="20">
        <v>847.74769673000003</v>
      </c>
      <c r="S9" s="20">
        <v>657.61772184999995</v>
      </c>
      <c r="U9" s="22" t="s">
        <v>185</v>
      </c>
      <c r="V9" s="20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 s="20">
        <v>0</v>
      </c>
      <c r="BI9" s="20">
        <v>0</v>
      </c>
      <c r="BJ9" s="20">
        <v>0</v>
      </c>
      <c r="BK9" s="20">
        <v>0</v>
      </c>
      <c r="BL9" s="20">
        <v>0</v>
      </c>
      <c r="BM9" s="20">
        <v>0</v>
      </c>
      <c r="BN9" s="20">
        <v>0</v>
      </c>
      <c r="BO9" s="20">
        <v>0</v>
      </c>
      <c r="BP9" s="20">
        <v>0</v>
      </c>
      <c r="BQ9" s="20">
        <v>0</v>
      </c>
      <c r="BR9" s="20">
        <v>0</v>
      </c>
      <c r="BS9" s="20">
        <v>0</v>
      </c>
      <c r="BT9" s="20">
        <v>0</v>
      </c>
      <c r="BU9" s="20">
        <v>0</v>
      </c>
      <c r="BV9" s="20">
        <v>0</v>
      </c>
      <c r="BW9" s="20">
        <v>0</v>
      </c>
      <c r="BX9" s="20">
        <v>0</v>
      </c>
      <c r="BY9" s="20">
        <v>0</v>
      </c>
      <c r="BZ9" s="20">
        <v>0</v>
      </c>
      <c r="CA9" s="20">
        <v>0</v>
      </c>
      <c r="CB9" s="20">
        <v>0</v>
      </c>
      <c r="CC9" s="20">
        <v>0</v>
      </c>
      <c r="CD9" s="20">
        <v>0</v>
      </c>
      <c r="CE9" s="20">
        <v>0</v>
      </c>
      <c r="CF9" s="20">
        <v>0</v>
      </c>
      <c r="CH9" s="20" t="str">
        <f t="shared" si="19"/>
        <v/>
      </c>
      <c r="CJ9" s="23" t="str">
        <f t="shared" si="0"/>
        <v/>
      </c>
      <c r="CK9" s="18">
        <f t="shared" si="1"/>
        <v>-1</v>
      </c>
      <c r="CL9" s="18">
        <f t="shared" si="2"/>
        <v>-1</v>
      </c>
      <c r="CM9" s="18">
        <f t="shared" si="3"/>
        <v>-1</v>
      </c>
      <c r="CN9" s="18">
        <f t="shared" si="4"/>
        <v>-1</v>
      </c>
      <c r="CO9" s="18">
        <f t="shared" si="5"/>
        <v>-1</v>
      </c>
      <c r="CP9" s="18">
        <f t="shared" si="6"/>
        <v>-1</v>
      </c>
      <c r="CQ9" s="18">
        <f t="shared" si="7"/>
        <v>-1</v>
      </c>
      <c r="CR9" s="18">
        <f t="shared" si="8"/>
        <v>-1</v>
      </c>
      <c r="CS9" s="18">
        <f t="shared" si="9"/>
        <v>-1</v>
      </c>
      <c r="CT9" s="18">
        <f t="shared" si="10"/>
        <v>-1</v>
      </c>
      <c r="CU9" s="18">
        <f t="shared" si="11"/>
        <v>-1</v>
      </c>
      <c r="CV9" s="18">
        <f t="shared" si="12"/>
        <v>-1</v>
      </c>
      <c r="CW9" s="18">
        <f t="shared" si="13"/>
        <v>-1</v>
      </c>
      <c r="CX9" s="18">
        <f t="shared" si="14"/>
        <v>-1</v>
      </c>
      <c r="CY9" s="18">
        <f t="shared" si="15"/>
        <v>-1</v>
      </c>
      <c r="CZ9" s="18">
        <f t="shared" si="16"/>
        <v>-1</v>
      </c>
      <c r="DA9" s="18">
        <f t="shared" si="17"/>
        <v>-1</v>
      </c>
      <c r="DB9" s="18">
        <f t="shared" si="18"/>
        <v>-1</v>
      </c>
    </row>
    <row r="10" spans="1:106" x14ac:dyDescent="0.25">
      <c r="A10" s="59" t="s">
        <v>94</v>
      </c>
      <c r="B10" s="20">
        <v>281257.46229</v>
      </c>
      <c r="C10" s="20">
        <v>524.97902103000001</v>
      </c>
      <c r="D10" s="20">
        <v>83750.453418999998</v>
      </c>
      <c r="E10" s="20">
        <v>2459.6424474999999</v>
      </c>
      <c r="F10" s="20">
        <v>1664.8946894000001</v>
      </c>
      <c r="G10" s="20">
        <v>1218.6185237</v>
      </c>
      <c r="H10" s="20">
        <v>26843.744538999999</v>
      </c>
      <c r="I10" s="20">
        <v>116.08257101</v>
      </c>
      <c r="J10" s="20">
        <v>649.49399991999996</v>
      </c>
      <c r="K10" s="20">
        <v>275.24115045999997</v>
      </c>
      <c r="L10" s="20">
        <v>19.495622045000001</v>
      </c>
      <c r="M10" s="20">
        <v>96.407518760000002</v>
      </c>
      <c r="N10" s="20">
        <v>39.659843776999999</v>
      </c>
      <c r="O10" s="20">
        <v>549.93035749000001</v>
      </c>
      <c r="P10" s="20">
        <v>459.08192907</v>
      </c>
      <c r="Q10" s="20">
        <v>13.629888756</v>
      </c>
      <c r="R10" s="20">
        <v>2406.9898155999999</v>
      </c>
      <c r="S10" s="20">
        <v>1878.4843702999999</v>
      </c>
      <c r="U10" s="22" t="s">
        <v>186</v>
      </c>
      <c r="V10" s="20">
        <v>42.7160811031859</v>
      </c>
      <c r="W10" s="20">
        <v>19.497281315501802</v>
      </c>
      <c r="X10" s="20">
        <v>116.09231459426501</v>
      </c>
      <c r="Y10" s="20">
        <v>116.093267009549</v>
      </c>
      <c r="Z10" s="20">
        <v>67.913850218753595</v>
      </c>
      <c r="AA10" s="20">
        <v>649.42584232780598</v>
      </c>
      <c r="AB10" s="20">
        <v>96.400426744715404</v>
      </c>
      <c r="AC10" s="20">
        <v>1104.5906762319801</v>
      </c>
      <c r="AD10" s="20">
        <v>281236.256345067</v>
      </c>
      <c r="AE10" s="20">
        <v>1422.1849190923999</v>
      </c>
      <c r="AF10" s="20">
        <v>415.087344766424</v>
      </c>
      <c r="AG10" s="20">
        <v>440.54890583940801</v>
      </c>
      <c r="AH10" s="20">
        <v>549.901322176191</v>
      </c>
      <c r="AI10" s="20">
        <v>17.718887336264501</v>
      </c>
      <c r="AJ10" s="20">
        <v>275.27506417519299</v>
      </c>
      <c r="AK10" s="20">
        <v>275.27500889824</v>
      </c>
      <c r="AL10" s="20">
        <v>459.06926963503798</v>
      </c>
      <c r="AM10" s="20">
        <v>670.03019344852396</v>
      </c>
      <c r="AN10" s="20">
        <v>1004.49372620545</v>
      </c>
      <c r="AO10" s="20">
        <v>14.090002685166599</v>
      </c>
      <c r="AP10" s="20">
        <v>10.225275690484199</v>
      </c>
      <c r="AQ10" s="20">
        <v>98.940441579640094</v>
      </c>
      <c r="AR10" s="20">
        <v>39.661480850624102</v>
      </c>
      <c r="AS10" s="20">
        <v>524.95309757105701</v>
      </c>
      <c r="AT10" s="20">
        <v>0</v>
      </c>
      <c r="AU10" s="20">
        <v>27685.9459846668</v>
      </c>
      <c r="AV10" s="20">
        <v>71129.354111057793</v>
      </c>
      <c r="AW10" s="20">
        <v>11954.4018930207</v>
      </c>
      <c r="AX10" s="20">
        <v>83753.786197527093</v>
      </c>
      <c r="AY10" s="20">
        <v>784.59114223752601</v>
      </c>
      <c r="AZ10" s="20">
        <v>1.83001738289323</v>
      </c>
      <c r="BA10" s="20">
        <v>14220.1403084177</v>
      </c>
      <c r="BB10" s="20">
        <v>9.6009998623213608</v>
      </c>
      <c r="BC10" s="20">
        <v>1.9128490349818399</v>
      </c>
      <c r="BD10" s="20">
        <v>864.82492216030801</v>
      </c>
      <c r="BE10" s="20">
        <v>16.378745949944001</v>
      </c>
      <c r="BF10" s="20">
        <v>0.76052215270314205</v>
      </c>
      <c r="BG10" s="20">
        <v>0.54631566758709604</v>
      </c>
      <c r="BH10" s="20">
        <v>2459.8766416974299</v>
      </c>
      <c r="BI10" s="20">
        <v>1665.0819466021701</v>
      </c>
      <c r="BJ10" s="20">
        <v>794.794695095267</v>
      </c>
      <c r="BK10" s="20">
        <v>8.5089591246548295</v>
      </c>
      <c r="BL10" s="20">
        <v>0.103357302744203</v>
      </c>
      <c r="BM10" s="20">
        <v>60.923246415008997</v>
      </c>
      <c r="BN10" s="20">
        <v>1.8847219474528301</v>
      </c>
      <c r="BO10" s="20">
        <v>85.157262535205007</v>
      </c>
      <c r="BP10" s="20">
        <v>12.62843240166</v>
      </c>
      <c r="BQ10" s="20">
        <v>3.0151511600169698</v>
      </c>
      <c r="BR10" s="20">
        <v>405.73268793024499</v>
      </c>
      <c r="BS10" s="20">
        <v>72.702390101077896</v>
      </c>
      <c r="BT10" s="20">
        <v>9.3676716955196593</v>
      </c>
      <c r="BU10" s="20">
        <v>181.43257913655901</v>
      </c>
      <c r="BV10" s="20">
        <v>0.47350474236236201</v>
      </c>
      <c r="BW10" s="20">
        <v>1218.52445683735</v>
      </c>
      <c r="BX10" s="20">
        <v>13.6290004345976</v>
      </c>
      <c r="BY10" s="20">
        <v>0</v>
      </c>
      <c r="BZ10" s="20">
        <v>0.77052726240983005</v>
      </c>
      <c r="CA10" s="20">
        <v>3153.9274589444799</v>
      </c>
      <c r="CB10" s="20">
        <v>2406.87085399752</v>
      </c>
      <c r="CC10" s="20">
        <v>309.69701665212699</v>
      </c>
      <c r="CD10" s="20">
        <v>26842.585500421599</v>
      </c>
      <c r="CE10" s="20">
        <v>4596.8800979027001</v>
      </c>
      <c r="CF10" s="20">
        <v>1878.3843505781199</v>
      </c>
      <c r="CH10" s="20">
        <f t="shared" si="19"/>
        <v>28818.012273364442</v>
      </c>
      <c r="CJ10" s="23">
        <f t="shared" si="0"/>
        <v>7.9999988522107823E-3</v>
      </c>
      <c r="CK10" s="18">
        <f t="shared" si="1"/>
        <v>-7.5396914842146029E-5</v>
      </c>
      <c r="CL10" s="18">
        <f t="shared" si="2"/>
        <v>-4.9379990255870755E-5</v>
      </c>
      <c r="CM10" s="18">
        <f t="shared" si="3"/>
        <v>3.9794155028893354E-5</v>
      </c>
      <c r="CN10" s="18">
        <f t="shared" si="4"/>
        <v>9.5214732396604789E-5</v>
      </c>
      <c r="CO10" s="18">
        <f t="shared" si="5"/>
        <v>1.1247390202050261E-4</v>
      </c>
      <c r="CP10" s="18">
        <f t="shared" si="6"/>
        <v>-7.7191394042096478E-5</v>
      </c>
      <c r="CQ10" s="18">
        <f t="shared" si="7"/>
        <v>-4.3177231727723446E-5</v>
      </c>
      <c r="CR10" s="18">
        <f t="shared" si="8"/>
        <v>9.2141304727638411E-5</v>
      </c>
      <c r="CS10" s="18">
        <f t="shared" si="9"/>
        <v>-1.0493952554200506E-4</v>
      </c>
      <c r="CT10" s="18">
        <f t="shared" si="10"/>
        <v>1.2301372154361733E-4</v>
      </c>
      <c r="CU10" s="18">
        <f t="shared" si="11"/>
        <v>8.510990303210874E-5</v>
      </c>
      <c r="CV10" s="18">
        <f t="shared" si="12"/>
        <v>-7.3562885714896023E-5</v>
      </c>
      <c r="CW10" s="18">
        <f t="shared" si="13"/>
        <v>4.1277863657453833E-5</v>
      </c>
      <c r="CX10" s="18">
        <f t="shared" si="14"/>
        <v>-5.2798165101354712E-5</v>
      </c>
      <c r="CY10" s="18">
        <f t="shared" si="15"/>
        <v>-2.7575546237820712E-5</v>
      </c>
      <c r="CZ10" s="18">
        <f t="shared" si="16"/>
        <v>-6.5174515970171533E-5</v>
      </c>
      <c r="DA10" s="18">
        <f t="shared" si="17"/>
        <v>-4.9423392533229788E-5</v>
      </c>
      <c r="DB10" s="18">
        <f t="shared" si="18"/>
        <v>-5.3244905020978834E-5</v>
      </c>
    </row>
    <row r="11" spans="1:106" x14ac:dyDescent="0.25">
      <c r="A11" s="16" t="s">
        <v>95</v>
      </c>
      <c r="B11" s="20">
        <v>632282.31004999997</v>
      </c>
      <c r="C11" s="20">
        <v>1446.1335738</v>
      </c>
      <c r="D11" s="20">
        <v>144849.49314000001</v>
      </c>
      <c r="E11" s="20">
        <v>6685.8648597000001</v>
      </c>
      <c r="F11" s="20">
        <v>4506.8179843999997</v>
      </c>
      <c r="G11" s="20">
        <v>433.93009351000001</v>
      </c>
      <c r="H11" s="20">
        <v>59997.691825000002</v>
      </c>
      <c r="I11" s="20">
        <v>281.96212630000002</v>
      </c>
      <c r="J11" s="20">
        <v>1429.4817218999999</v>
      </c>
      <c r="K11" s="20">
        <v>734.99268887000005</v>
      </c>
      <c r="L11" s="20">
        <v>47.110810950999998</v>
      </c>
      <c r="M11" s="20">
        <v>219.19501892</v>
      </c>
      <c r="N11" s="20">
        <v>93.633901452000003</v>
      </c>
      <c r="O11" s="20">
        <v>1213.8080437000001</v>
      </c>
      <c r="P11" s="20">
        <v>1048.8650954</v>
      </c>
      <c r="Q11" s="20">
        <v>30.258853289000001</v>
      </c>
      <c r="R11" s="20">
        <v>5364.6104836000004</v>
      </c>
      <c r="S11" s="20">
        <v>4150.4879768000001</v>
      </c>
      <c r="U11" s="22" t="s">
        <v>187</v>
      </c>
      <c r="V11" s="20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 s="20">
        <v>0</v>
      </c>
      <c r="BJ11" s="20">
        <v>0</v>
      </c>
      <c r="BK11" s="20">
        <v>0</v>
      </c>
      <c r="BL11" s="20">
        <v>0</v>
      </c>
      <c r="BM11" s="20">
        <v>0</v>
      </c>
      <c r="BN11" s="20">
        <v>0</v>
      </c>
      <c r="BO11" s="20">
        <v>0</v>
      </c>
      <c r="BP11" s="20">
        <v>0</v>
      </c>
      <c r="BQ11" s="20">
        <v>0</v>
      </c>
      <c r="BR11" s="20">
        <v>0</v>
      </c>
      <c r="BS11" s="20">
        <v>0</v>
      </c>
      <c r="BT11" s="20">
        <v>0</v>
      </c>
      <c r="BU11" s="20">
        <v>0</v>
      </c>
      <c r="BV11" s="20">
        <v>0</v>
      </c>
      <c r="BW11" s="20">
        <v>0</v>
      </c>
      <c r="BX11" s="20">
        <v>0</v>
      </c>
      <c r="BY11" s="20">
        <v>0</v>
      </c>
      <c r="BZ11" s="20">
        <v>0</v>
      </c>
      <c r="CA11" s="20">
        <v>0</v>
      </c>
      <c r="CB11" s="20">
        <v>0</v>
      </c>
      <c r="CC11" s="20">
        <v>0</v>
      </c>
      <c r="CD11" s="20">
        <v>0</v>
      </c>
      <c r="CE11" s="20">
        <v>0</v>
      </c>
      <c r="CF11" s="20">
        <v>0</v>
      </c>
      <c r="CH11" s="20" t="str">
        <f t="shared" si="19"/>
        <v/>
      </c>
      <c r="CJ11" s="23" t="str">
        <f t="shared" si="0"/>
        <v/>
      </c>
      <c r="CK11" s="18">
        <f t="shared" si="1"/>
        <v>-1</v>
      </c>
      <c r="CL11" s="18">
        <f t="shared" si="2"/>
        <v>-1</v>
      </c>
      <c r="CM11" s="18">
        <f t="shared" si="3"/>
        <v>-1</v>
      </c>
      <c r="CN11" s="18">
        <f t="shared" si="4"/>
        <v>-1</v>
      </c>
      <c r="CO11" s="18">
        <f t="shared" si="5"/>
        <v>-1</v>
      </c>
      <c r="CP11" s="18">
        <f t="shared" si="6"/>
        <v>-1</v>
      </c>
      <c r="CQ11" s="18">
        <f t="shared" si="7"/>
        <v>-1</v>
      </c>
      <c r="CR11" s="18">
        <f t="shared" si="8"/>
        <v>-1</v>
      </c>
      <c r="CS11" s="18">
        <f t="shared" si="9"/>
        <v>-1</v>
      </c>
      <c r="CT11" s="18">
        <f t="shared" si="10"/>
        <v>-1</v>
      </c>
      <c r="CU11" s="18">
        <f t="shared" si="11"/>
        <v>-1</v>
      </c>
      <c r="CV11" s="18">
        <f t="shared" si="12"/>
        <v>-1</v>
      </c>
      <c r="CW11" s="18">
        <f t="shared" si="13"/>
        <v>-1</v>
      </c>
      <c r="CX11" s="18">
        <f t="shared" si="14"/>
        <v>-1</v>
      </c>
      <c r="CY11" s="18">
        <f t="shared" si="15"/>
        <v>-1</v>
      </c>
      <c r="CZ11" s="18">
        <f t="shared" si="16"/>
        <v>-1</v>
      </c>
      <c r="DA11" s="18">
        <f t="shared" si="17"/>
        <v>-1</v>
      </c>
      <c r="DB11" s="18">
        <f t="shared" si="18"/>
        <v>-1</v>
      </c>
    </row>
    <row r="12" spans="1:106" x14ac:dyDescent="0.25">
      <c r="A12" s="16" t="s">
        <v>96</v>
      </c>
      <c r="B12" s="20">
        <v>109371.78832000001</v>
      </c>
      <c r="C12" s="20">
        <v>164.85794644000001</v>
      </c>
      <c r="D12" s="20">
        <v>26307.085020999999</v>
      </c>
      <c r="E12" s="20">
        <v>1653.7872953000001</v>
      </c>
      <c r="F12" s="20">
        <v>1333.880868</v>
      </c>
      <c r="G12" s="20">
        <v>608.34981146999996</v>
      </c>
      <c r="H12" s="20">
        <v>9256.2631025999999</v>
      </c>
      <c r="I12" s="20">
        <v>40.236585843999997</v>
      </c>
      <c r="J12" s="20">
        <v>240.46529106</v>
      </c>
      <c r="K12" s="20">
        <v>94.024301493999999</v>
      </c>
      <c r="L12" s="20">
        <v>6.8271671001999996</v>
      </c>
      <c r="M12" s="20">
        <v>35.932200361</v>
      </c>
      <c r="N12" s="20">
        <v>14.051860609</v>
      </c>
      <c r="O12" s="20">
        <v>189.28199918999999</v>
      </c>
      <c r="P12" s="20">
        <v>152.41004315000001</v>
      </c>
      <c r="Q12" s="20">
        <v>5.0331154099999997</v>
      </c>
      <c r="R12" s="20">
        <v>827.703442</v>
      </c>
      <c r="S12" s="20">
        <v>649.41951100000006</v>
      </c>
      <c r="U12" s="22" t="s">
        <v>188</v>
      </c>
      <c r="V12" s="20">
        <v>9.6744185742287492</v>
      </c>
      <c r="W12" s="20">
        <v>4.1283327125656504</v>
      </c>
      <c r="X12" s="20">
        <v>24.630180359958299</v>
      </c>
      <c r="Y12" s="20">
        <v>24.630376565286099</v>
      </c>
      <c r="Z12" s="20">
        <v>14.4385092097918</v>
      </c>
      <c r="AA12" s="20">
        <v>139.98029327308299</v>
      </c>
      <c r="AB12" s="20">
        <v>20.017862206174399</v>
      </c>
      <c r="AC12" s="20">
        <v>243.705708415348</v>
      </c>
      <c r="AD12" s="20">
        <v>69550.9334422416</v>
      </c>
      <c r="AE12" s="20">
        <v>314.506110237553</v>
      </c>
      <c r="AF12" s="20">
        <v>90.856533721023794</v>
      </c>
      <c r="AG12" s="20">
        <v>93.492333476238002</v>
      </c>
      <c r="AH12" s="20">
        <v>110.824839677697</v>
      </c>
      <c r="AI12" s="20">
        <v>4.0592996694577996</v>
      </c>
      <c r="AJ12" s="20">
        <v>58.373220998523998</v>
      </c>
      <c r="AK12" s="20">
        <v>58.373217920410902</v>
      </c>
      <c r="AL12" s="20">
        <v>88.431010669968103</v>
      </c>
      <c r="AM12" s="20">
        <v>134.79983042488499</v>
      </c>
      <c r="AN12" s="20">
        <v>198.70604145358399</v>
      </c>
      <c r="AO12" s="20">
        <v>3.24590879714777</v>
      </c>
      <c r="AP12" s="20">
        <v>2.10090422377354</v>
      </c>
      <c r="AQ12" s="20">
        <v>23.3331180942061</v>
      </c>
      <c r="AR12" s="20">
        <v>8.4733097018914005</v>
      </c>
      <c r="AS12" s="20">
        <v>109.036470724273</v>
      </c>
      <c r="AT12" s="20">
        <v>0</v>
      </c>
      <c r="AU12" s="20">
        <v>5610.5357017587303</v>
      </c>
      <c r="AV12" s="20">
        <v>14252.546416441999</v>
      </c>
      <c r="AW12" s="20">
        <v>2462.6397810810299</v>
      </c>
      <c r="AX12" s="20">
        <v>16849.9860279479</v>
      </c>
      <c r="AY12" s="20">
        <v>167.91183568268801</v>
      </c>
      <c r="AZ12" s="20">
        <v>0.37499882692063802</v>
      </c>
      <c r="BA12" s="20">
        <v>2817.94938550901</v>
      </c>
      <c r="BB12" s="20">
        <v>1.9483669556926</v>
      </c>
      <c r="BC12" s="20">
        <v>0.390106041656332</v>
      </c>
      <c r="BD12" s="20">
        <v>176.95760988111499</v>
      </c>
      <c r="BE12" s="20">
        <v>3.32150814949541</v>
      </c>
      <c r="BF12" s="20">
        <v>0.15430689352226901</v>
      </c>
      <c r="BG12" s="20">
        <v>0.111844347955488</v>
      </c>
      <c r="BH12" s="20">
        <v>1074.9110659554201</v>
      </c>
      <c r="BI12" s="20">
        <v>867.773939217215</v>
      </c>
      <c r="BJ12" s="20">
        <v>207.13712673820601</v>
      </c>
      <c r="BK12" s="20">
        <v>1.7201877711822799</v>
      </c>
      <c r="BL12" s="20">
        <v>2.1026757464023299E-2</v>
      </c>
      <c r="BM12" s="20">
        <v>12.3018094853861</v>
      </c>
      <c r="BN12" s="20">
        <v>0.38430046991517702</v>
      </c>
      <c r="BO12" s="20">
        <v>17.060168719720799</v>
      </c>
      <c r="BP12" s="20">
        <v>2.5722554852648498</v>
      </c>
      <c r="BQ12" s="20">
        <v>0.60489188721153897</v>
      </c>
      <c r="BR12" s="20">
        <v>81.206931893715094</v>
      </c>
      <c r="BS12" s="20">
        <v>14.686083831252001</v>
      </c>
      <c r="BT12" s="20">
        <v>1.90080253002419</v>
      </c>
      <c r="BU12" s="20">
        <v>566.64652490947196</v>
      </c>
      <c r="BV12" s="20">
        <v>9.6298211500410597E-2</v>
      </c>
      <c r="BW12" s="20">
        <v>399.82490751059498</v>
      </c>
      <c r="BX12" s="20">
        <v>2.95426528459465</v>
      </c>
      <c r="BY12" s="20">
        <v>0</v>
      </c>
      <c r="BZ12" s="20">
        <v>0.15752761364963</v>
      </c>
      <c r="CA12" s="20">
        <v>637.36952357263999</v>
      </c>
      <c r="CB12" s="20">
        <v>482.69125307284298</v>
      </c>
      <c r="CC12" s="20">
        <v>63.233896413234298</v>
      </c>
      <c r="CD12" s="20">
        <v>5419.3126091149998</v>
      </c>
      <c r="CE12" s="20">
        <v>935.44091552560894</v>
      </c>
      <c r="CF12" s="20">
        <v>380.14911980705602</v>
      </c>
      <c r="CH12" s="20">
        <f t="shared" si="19"/>
        <v>5857.8517486520013</v>
      </c>
      <c r="CJ12" s="23">
        <f t="shared" si="0"/>
        <v>7.9999965698073511E-3</v>
      </c>
      <c r="CK12" s="18">
        <f t="shared" si="1"/>
        <v>-0.36408707848179772</v>
      </c>
      <c r="CL12" s="18">
        <f t="shared" si="2"/>
        <v>-0.33860348816150765</v>
      </c>
      <c r="CM12" s="18">
        <f t="shared" si="3"/>
        <v>-0.35948866951632374</v>
      </c>
      <c r="CN12" s="18">
        <f t="shared" si="4"/>
        <v>-0.35003064238655357</v>
      </c>
      <c r="CO12" s="18">
        <f t="shared" si="5"/>
        <v>-0.34943670005677374</v>
      </c>
      <c r="CP12" s="18">
        <f t="shared" si="6"/>
        <v>-0.34277137927524143</v>
      </c>
      <c r="CQ12" s="18">
        <f t="shared" si="7"/>
        <v>-0.41452478726617392</v>
      </c>
      <c r="CR12" s="18">
        <f t="shared" si="8"/>
        <v>-0.38786117040894674</v>
      </c>
      <c r="CS12" s="18">
        <f t="shared" si="9"/>
        <v>-0.41787734663895576</v>
      </c>
      <c r="CT12" s="18">
        <f t="shared" si="10"/>
        <v>-0.37916882132715563</v>
      </c>
      <c r="CU12" s="18">
        <f t="shared" si="11"/>
        <v>-0.39530809016748508</v>
      </c>
      <c r="CV12" s="18">
        <f t="shared" si="12"/>
        <v>-0.44289907088736663</v>
      </c>
      <c r="CW12" s="18">
        <f t="shared" si="13"/>
        <v>-0.39699731319108189</v>
      </c>
      <c r="CX12" s="18">
        <f t="shared" si="14"/>
        <v>-0.41449878936215284</v>
      </c>
      <c r="CY12" s="18">
        <f t="shared" si="15"/>
        <v>-0.41978226078621711</v>
      </c>
      <c r="CZ12" s="18">
        <f t="shared" si="16"/>
        <v>-0.41303446395745369</v>
      </c>
      <c r="DA12" s="18">
        <f t="shared" si="17"/>
        <v>-0.4168306804348858</v>
      </c>
      <c r="DB12" s="18">
        <f t="shared" si="18"/>
        <v>-0.41463243193650212</v>
      </c>
    </row>
    <row r="13" spans="1:106" x14ac:dyDescent="0.25">
      <c r="A13" s="16" t="s">
        <v>97</v>
      </c>
      <c r="B13" s="20">
        <v>232316.97998</v>
      </c>
      <c r="C13" s="20">
        <v>449.72547974000003</v>
      </c>
      <c r="D13" s="20">
        <v>63338.533938</v>
      </c>
      <c r="E13" s="20">
        <v>4493.1499050000002</v>
      </c>
      <c r="F13" s="20">
        <v>3622.5718095000002</v>
      </c>
      <c r="G13" s="20">
        <v>1650.7235137</v>
      </c>
      <c r="H13" s="20">
        <v>23045.680938000001</v>
      </c>
      <c r="I13" s="20">
        <v>98.654734452</v>
      </c>
      <c r="J13" s="20">
        <v>552.67196741999999</v>
      </c>
      <c r="K13" s="20">
        <v>234.51595107</v>
      </c>
      <c r="L13" s="20">
        <v>16.564806098999998</v>
      </c>
      <c r="M13" s="20">
        <v>81.509079708000002</v>
      </c>
      <c r="N13" s="20">
        <v>33.636795769000003</v>
      </c>
      <c r="O13" s="20">
        <v>472.20351892000002</v>
      </c>
      <c r="P13" s="20">
        <v>397.25347238000001</v>
      </c>
      <c r="Q13" s="20">
        <v>11.524549693999999</v>
      </c>
      <c r="R13" s="20">
        <v>2068.6331967000001</v>
      </c>
      <c r="S13" s="20">
        <v>1611.6145116</v>
      </c>
      <c r="U13" s="22" t="s">
        <v>189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0</v>
      </c>
      <c r="BW13" s="20">
        <v>0</v>
      </c>
      <c r="BX13" s="20">
        <v>0</v>
      </c>
      <c r="BY13" s="20">
        <v>0</v>
      </c>
      <c r="BZ13" s="20">
        <v>0</v>
      </c>
      <c r="CA13" s="20">
        <v>0</v>
      </c>
      <c r="CB13" s="20">
        <v>0</v>
      </c>
      <c r="CC13" s="20">
        <v>0</v>
      </c>
      <c r="CD13" s="20">
        <v>0</v>
      </c>
      <c r="CE13" s="20">
        <v>0</v>
      </c>
      <c r="CF13" s="20">
        <v>0</v>
      </c>
      <c r="CH13" s="20" t="str">
        <f t="shared" si="19"/>
        <v/>
      </c>
      <c r="CJ13" s="23" t="str">
        <f t="shared" si="0"/>
        <v/>
      </c>
      <c r="CK13" s="18">
        <f t="shared" si="1"/>
        <v>-1</v>
      </c>
      <c r="CL13" s="18">
        <f t="shared" si="2"/>
        <v>-1</v>
      </c>
      <c r="CM13" s="18">
        <f t="shared" si="3"/>
        <v>-1</v>
      </c>
      <c r="CN13" s="18">
        <f t="shared" si="4"/>
        <v>-1</v>
      </c>
      <c r="CO13" s="18">
        <f t="shared" si="5"/>
        <v>-1</v>
      </c>
      <c r="CP13" s="18">
        <f t="shared" si="6"/>
        <v>-1</v>
      </c>
      <c r="CQ13" s="18">
        <f t="shared" si="7"/>
        <v>-1</v>
      </c>
      <c r="CR13" s="18">
        <f t="shared" si="8"/>
        <v>-1</v>
      </c>
      <c r="CS13" s="18">
        <f t="shared" si="9"/>
        <v>-1</v>
      </c>
      <c r="CT13" s="18">
        <f t="shared" si="10"/>
        <v>-1</v>
      </c>
      <c r="CU13" s="18">
        <f t="shared" si="11"/>
        <v>-1</v>
      </c>
      <c r="CV13" s="18">
        <f t="shared" si="12"/>
        <v>-1</v>
      </c>
      <c r="CW13" s="18">
        <f t="shared" si="13"/>
        <v>-1</v>
      </c>
      <c r="CX13" s="18">
        <f t="shared" si="14"/>
        <v>-1</v>
      </c>
      <c r="CY13" s="18">
        <f t="shared" si="15"/>
        <v>-1</v>
      </c>
      <c r="CZ13" s="18">
        <f t="shared" si="16"/>
        <v>-1</v>
      </c>
      <c r="DA13" s="18">
        <f t="shared" si="17"/>
        <v>-1</v>
      </c>
      <c r="DB13" s="18">
        <f t="shared" si="18"/>
        <v>-1</v>
      </c>
    </row>
    <row r="14" spans="1:106" x14ac:dyDescent="0.25">
      <c r="A14" s="16" t="s">
        <v>98</v>
      </c>
      <c r="B14" s="20">
        <v>176582.05549</v>
      </c>
      <c r="C14" s="20">
        <v>231.05433131000001</v>
      </c>
      <c r="D14" s="20">
        <v>31566.603499000001</v>
      </c>
      <c r="E14" s="20">
        <v>2294.7695614999998</v>
      </c>
      <c r="F14" s="20">
        <v>1849.0714039</v>
      </c>
      <c r="G14" s="20">
        <v>887.73224494999999</v>
      </c>
      <c r="H14" s="20">
        <v>13475.233405999999</v>
      </c>
      <c r="I14" s="20">
        <v>56.353026532999998</v>
      </c>
      <c r="J14" s="20">
        <v>340.19795599000003</v>
      </c>
      <c r="K14" s="20">
        <v>132.04319272999999</v>
      </c>
      <c r="L14" s="20">
        <v>9.5347905166999993</v>
      </c>
      <c r="M14" s="20">
        <v>49.916386701</v>
      </c>
      <c r="N14" s="20">
        <v>19.68131623</v>
      </c>
      <c r="O14" s="20">
        <v>270.62736261999999</v>
      </c>
      <c r="P14" s="20">
        <v>234.11585786000001</v>
      </c>
      <c r="Q14" s="20">
        <v>7.0687000454</v>
      </c>
      <c r="R14" s="20">
        <v>1213.5305974</v>
      </c>
      <c r="S14" s="20">
        <v>929.45287330999997</v>
      </c>
      <c r="U14" s="22" t="s">
        <v>190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V14" s="20">
        <v>0</v>
      </c>
      <c r="BW14" s="20">
        <v>0</v>
      </c>
      <c r="BX14" s="20">
        <v>0</v>
      </c>
      <c r="BY14" s="20">
        <v>0</v>
      </c>
      <c r="BZ14" s="20">
        <v>0</v>
      </c>
      <c r="CA14" s="20">
        <v>0</v>
      </c>
      <c r="CB14" s="20">
        <v>0</v>
      </c>
      <c r="CC14" s="20">
        <v>0</v>
      </c>
      <c r="CD14" s="20">
        <v>0</v>
      </c>
      <c r="CE14" s="20">
        <v>0</v>
      </c>
      <c r="CF14" s="20">
        <v>0</v>
      </c>
      <c r="CH14" s="20" t="str">
        <f t="shared" si="19"/>
        <v/>
      </c>
      <c r="CJ14" s="23" t="str">
        <f t="shared" si="0"/>
        <v/>
      </c>
      <c r="CK14" s="18">
        <f t="shared" si="1"/>
        <v>-1</v>
      </c>
      <c r="CL14" s="18">
        <f t="shared" si="2"/>
        <v>-1</v>
      </c>
      <c r="CM14" s="18">
        <f t="shared" si="3"/>
        <v>-1</v>
      </c>
      <c r="CN14" s="18">
        <f t="shared" si="4"/>
        <v>-1</v>
      </c>
      <c r="CO14" s="18">
        <f t="shared" si="5"/>
        <v>-1</v>
      </c>
      <c r="CP14" s="18">
        <f t="shared" si="6"/>
        <v>-1</v>
      </c>
      <c r="CQ14" s="18">
        <f t="shared" si="7"/>
        <v>-1</v>
      </c>
      <c r="CR14" s="18">
        <f t="shared" si="8"/>
        <v>-1</v>
      </c>
      <c r="CS14" s="18">
        <f t="shared" si="9"/>
        <v>-1</v>
      </c>
      <c r="CT14" s="18">
        <f t="shared" si="10"/>
        <v>-1</v>
      </c>
      <c r="CU14" s="18">
        <f t="shared" si="11"/>
        <v>-1</v>
      </c>
      <c r="CV14" s="18">
        <f t="shared" si="12"/>
        <v>-1</v>
      </c>
      <c r="CW14" s="18">
        <f t="shared" si="13"/>
        <v>-1</v>
      </c>
      <c r="CX14" s="18">
        <f t="shared" si="14"/>
        <v>-1</v>
      </c>
      <c r="CY14" s="18">
        <f t="shared" si="15"/>
        <v>-1</v>
      </c>
      <c r="CZ14" s="18">
        <f t="shared" si="16"/>
        <v>-1</v>
      </c>
      <c r="DA14" s="18">
        <f t="shared" si="17"/>
        <v>-1</v>
      </c>
      <c r="DB14" s="18">
        <f t="shared" si="18"/>
        <v>-1</v>
      </c>
    </row>
    <row r="15" spans="1:106" x14ac:dyDescent="0.25">
      <c r="A15" s="16" t="s">
        <v>99</v>
      </c>
      <c r="B15" s="20">
        <v>131850.68836</v>
      </c>
      <c r="C15" s="20">
        <v>263.87546624999999</v>
      </c>
      <c r="D15" s="20">
        <v>37186.286848000003</v>
      </c>
      <c r="E15" s="20">
        <v>2577.2360996000002</v>
      </c>
      <c r="F15" s="20">
        <v>2070.7661337</v>
      </c>
      <c r="G15" s="20">
        <v>925.72388904000002</v>
      </c>
      <c r="H15" s="20">
        <v>12960.897865000001</v>
      </c>
      <c r="I15" s="20">
        <v>57.85240735</v>
      </c>
      <c r="J15" s="20">
        <v>321.5428589</v>
      </c>
      <c r="K15" s="20">
        <v>137.85977693999999</v>
      </c>
      <c r="L15" s="20">
        <v>9.7258845039999997</v>
      </c>
      <c r="M15" s="20">
        <v>47.965032397000002</v>
      </c>
      <c r="N15" s="20">
        <v>19.714125712000001</v>
      </c>
      <c r="O15" s="20">
        <v>264.56916107000001</v>
      </c>
      <c r="P15" s="20">
        <v>218.78662181000001</v>
      </c>
      <c r="Q15" s="20">
        <v>6.7416482947</v>
      </c>
      <c r="R15" s="20">
        <v>1158.5925149</v>
      </c>
      <c r="S15" s="20">
        <v>905.29678293999996</v>
      </c>
      <c r="U15" s="22" t="s">
        <v>191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0</v>
      </c>
      <c r="BJ15" s="20">
        <v>0</v>
      </c>
      <c r="BK15" s="20">
        <v>0</v>
      </c>
      <c r="BL15" s="20">
        <v>0</v>
      </c>
      <c r="BM15" s="20">
        <v>0</v>
      </c>
      <c r="BN15" s="20">
        <v>0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0</v>
      </c>
      <c r="BU15" s="20">
        <v>0</v>
      </c>
      <c r="BV15" s="20">
        <v>0</v>
      </c>
      <c r="BW15" s="20">
        <v>0</v>
      </c>
      <c r="BX15" s="20">
        <v>0</v>
      </c>
      <c r="BY15" s="20">
        <v>0</v>
      </c>
      <c r="BZ15" s="20">
        <v>0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H15" s="20" t="str">
        <f t="shared" si="19"/>
        <v/>
      </c>
      <c r="CJ15" s="23" t="str">
        <f t="shared" si="0"/>
        <v/>
      </c>
      <c r="CK15" s="18">
        <f t="shared" si="1"/>
        <v>-1</v>
      </c>
      <c r="CL15" s="18">
        <f t="shared" si="2"/>
        <v>-1</v>
      </c>
      <c r="CM15" s="18">
        <f t="shared" si="3"/>
        <v>-1</v>
      </c>
      <c r="CN15" s="18">
        <f t="shared" si="4"/>
        <v>-1</v>
      </c>
      <c r="CO15" s="18">
        <f t="shared" si="5"/>
        <v>-1</v>
      </c>
      <c r="CP15" s="18">
        <f t="shared" si="6"/>
        <v>-1</v>
      </c>
      <c r="CQ15" s="18">
        <f t="shared" si="7"/>
        <v>-1</v>
      </c>
      <c r="CR15" s="18">
        <f t="shared" si="8"/>
        <v>-1</v>
      </c>
      <c r="CS15" s="18">
        <f t="shared" si="9"/>
        <v>-1</v>
      </c>
      <c r="CT15" s="18">
        <f t="shared" si="10"/>
        <v>-1</v>
      </c>
      <c r="CU15" s="18">
        <f t="shared" si="11"/>
        <v>-1</v>
      </c>
      <c r="CV15" s="18">
        <f t="shared" si="12"/>
        <v>-1</v>
      </c>
      <c r="CW15" s="18">
        <f t="shared" si="13"/>
        <v>-1</v>
      </c>
      <c r="CX15" s="18">
        <f t="shared" si="14"/>
        <v>-1</v>
      </c>
      <c r="CY15" s="18">
        <f t="shared" si="15"/>
        <v>-1</v>
      </c>
      <c r="CZ15" s="18">
        <f t="shared" si="16"/>
        <v>-1</v>
      </c>
      <c r="DA15" s="18">
        <f t="shared" si="17"/>
        <v>-1</v>
      </c>
      <c r="DB15" s="18">
        <f t="shared" si="18"/>
        <v>-1</v>
      </c>
    </row>
    <row r="16" spans="1:106" x14ac:dyDescent="0.25">
      <c r="A16" s="16" t="s">
        <v>100</v>
      </c>
      <c r="B16" s="20">
        <v>452065.60716999997</v>
      </c>
      <c r="C16" s="20">
        <v>959.59947192000004</v>
      </c>
      <c r="D16" s="20">
        <v>131110.44884999999</v>
      </c>
      <c r="E16" s="20">
        <v>7164.1893295</v>
      </c>
      <c r="F16" s="20">
        <v>5502.1084328999996</v>
      </c>
      <c r="G16" s="20">
        <v>2379.7696297000002</v>
      </c>
      <c r="H16" s="20">
        <v>46563.093560000001</v>
      </c>
      <c r="I16" s="20">
        <v>198.83088099</v>
      </c>
      <c r="J16" s="20">
        <v>1073.5830873</v>
      </c>
      <c r="K16" s="20">
        <v>496.01469147</v>
      </c>
      <c r="L16" s="20">
        <v>33.146706473999998</v>
      </c>
      <c r="M16" s="20">
        <v>157.60857311999999</v>
      </c>
      <c r="N16" s="20">
        <v>67.003790330000001</v>
      </c>
      <c r="O16" s="20">
        <v>944.46982233000006</v>
      </c>
      <c r="P16" s="20">
        <v>836.52651945000002</v>
      </c>
      <c r="Q16" s="20">
        <v>22.438695867</v>
      </c>
      <c r="R16" s="20">
        <v>4197.9279402000002</v>
      </c>
      <c r="S16" s="20">
        <v>3222.1971262000002</v>
      </c>
      <c r="U16" s="22" t="s">
        <v>192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20">
        <v>0</v>
      </c>
      <c r="BZ16" s="20">
        <v>0</v>
      </c>
      <c r="CA16" s="20">
        <v>0</v>
      </c>
      <c r="CB16" s="20">
        <v>0</v>
      </c>
      <c r="CC16" s="20">
        <v>0</v>
      </c>
      <c r="CD16" s="20">
        <v>0</v>
      </c>
      <c r="CE16" s="20">
        <v>0</v>
      </c>
      <c r="CF16" s="20">
        <v>0</v>
      </c>
      <c r="CH16" s="20" t="str">
        <f t="shared" si="19"/>
        <v/>
      </c>
      <c r="CJ16" s="23" t="str">
        <f t="shared" si="0"/>
        <v/>
      </c>
      <c r="CK16" s="18">
        <f t="shared" si="1"/>
        <v>-1</v>
      </c>
      <c r="CL16" s="18">
        <f t="shared" si="2"/>
        <v>-1</v>
      </c>
      <c r="CM16" s="18">
        <f t="shared" si="3"/>
        <v>-1</v>
      </c>
      <c r="CN16" s="18">
        <f t="shared" si="4"/>
        <v>-1</v>
      </c>
      <c r="CO16" s="18">
        <f t="shared" si="5"/>
        <v>-1</v>
      </c>
      <c r="CP16" s="18">
        <f t="shared" si="6"/>
        <v>-1</v>
      </c>
      <c r="CQ16" s="18">
        <f t="shared" si="7"/>
        <v>-1</v>
      </c>
      <c r="CR16" s="18">
        <f t="shared" si="8"/>
        <v>-1</v>
      </c>
      <c r="CS16" s="18">
        <f t="shared" si="9"/>
        <v>-1</v>
      </c>
      <c r="CT16" s="18">
        <f t="shared" si="10"/>
        <v>-1</v>
      </c>
      <c r="CU16" s="18">
        <f t="shared" si="11"/>
        <v>-1</v>
      </c>
      <c r="CV16" s="18">
        <f t="shared" si="12"/>
        <v>-1</v>
      </c>
      <c r="CW16" s="18">
        <f t="shared" si="13"/>
        <v>-1</v>
      </c>
      <c r="CX16" s="18">
        <f t="shared" si="14"/>
        <v>-1</v>
      </c>
      <c r="CY16" s="18">
        <f t="shared" si="15"/>
        <v>-1</v>
      </c>
      <c r="CZ16" s="18">
        <f t="shared" si="16"/>
        <v>-1</v>
      </c>
      <c r="DA16" s="18">
        <f t="shared" si="17"/>
        <v>-1</v>
      </c>
      <c r="DB16" s="18">
        <f t="shared" si="18"/>
        <v>-1</v>
      </c>
    </row>
    <row r="17" spans="1:106" x14ac:dyDescent="0.25">
      <c r="A17" s="16" t="s">
        <v>101</v>
      </c>
      <c r="B17" s="20">
        <v>461077.64623999997</v>
      </c>
      <c r="C17" s="20">
        <v>820.52086592000001</v>
      </c>
      <c r="D17" s="20">
        <v>108379.56724</v>
      </c>
      <c r="E17" s="20">
        <v>5741.6183504999999</v>
      </c>
      <c r="F17" s="20">
        <v>4345.1290021000004</v>
      </c>
      <c r="G17" s="20">
        <v>1550.7052911000001</v>
      </c>
      <c r="H17" s="20">
        <v>38807.517485999997</v>
      </c>
      <c r="I17" s="20">
        <v>185.82517859999999</v>
      </c>
      <c r="J17" s="20">
        <v>1044.0297809000001</v>
      </c>
      <c r="K17" s="20">
        <v>462.23080619000001</v>
      </c>
      <c r="L17" s="20">
        <v>31.394916457000001</v>
      </c>
      <c r="M17" s="20">
        <v>160.46224620000001</v>
      </c>
      <c r="N17" s="20">
        <v>63.785150751000003</v>
      </c>
      <c r="O17" s="20">
        <v>786.71417454000004</v>
      </c>
      <c r="P17" s="20">
        <v>626.42513436000002</v>
      </c>
      <c r="Q17" s="20">
        <v>22.114803175999999</v>
      </c>
      <c r="R17" s="20">
        <v>3446.2869998000001</v>
      </c>
      <c r="S17" s="20">
        <v>2709.2732127999998</v>
      </c>
      <c r="U17" s="22" t="s">
        <v>193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 s="20">
        <v>0</v>
      </c>
      <c r="BK17" s="20">
        <v>0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W17" s="20">
        <v>0</v>
      </c>
      <c r="BX17" s="20">
        <v>0</v>
      </c>
      <c r="BY17" s="20">
        <v>0</v>
      </c>
      <c r="BZ17" s="20">
        <v>0</v>
      </c>
      <c r="CA17" s="20">
        <v>0</v>
      </c>
      <c r="CB17" s="20">
        <v>0</v>
      </c>
      <c r="CC17" s="20">
        <v>0</v>
      </c>
      <c r="CD17" s="20">
        <v>0</v>
      </c>
      <c r="CE17" s="20">
        <v>0</v>
      </c>
      <c r="CF17" s="20">
        <v>0</v>
      </c>
      <c r="CH17" s="20" t="str">
        <f t="shared" si="19"/>
        <v/>
      </c>
      <c r="CJ17" s="23" t="str">
        <f t="shared" si="0"/>
        <v/>
      </c>
      <c r="CK17" s="18">
        <f t="shared" si="1"/>
        <v>-1</v>
      </c>
      <c r="CL17" s="18">
        <f t="shared" si="2"/>
        <v>-1</v>
      </c>
      <c r="CM17" s="18">
        <f t="shared" si="3"/>
        <v>-1</v>
      </c>
      <c r="CN17" s="18">
        <f t="shared" si="4"/>
        <v>-1</v>
      </c>
      <c r="CO17" s="18">
        <f t="shared" si="5"/>
        <v>-1</v>
      </c>
      <c r="CP17" s="18">
        <f t="shared" si="6"/>
        <v>-1</v>
      </c>
      <c r="CQ17" s="18">
        <f t="shared" si="7"/>
        <v>-1</v>
      </c>
      <c r="CR17" s="18">
        <f t="shared" si="8"/>
        <v>-1</v>
      </c>
      <c r="CS17" s="18">
        <f t="shared" si="9"/>
        <v>-1</v>
      </c>
      <c r="CT17" s="18">
        <f t="shared" si="10"/>
        <v>-1</v>
      </c>
      <c r="CU17" s="18">
        <f t="shared" si="11"/>
        <v>-1</v>
      </c>
      <c r="CV17" s="18">
        <f t="shared" si="12"/>
        <v>-1</v>
      </c>
      <c r="CW17" s="18">
        <f t="shared" si="13"/>
        <v>-1</v>
      </c>
      <c r="CX17" s="18">
        <f t="shared" si="14"/>
        <v>-1</v>
      </c>
      <c r="CY17" s="18">
        <f t="shared" si="15"/>
        <v>-1</v>
      </c>
      <c r="CZ17" s="18">
        <f t="shared" si="16"/>
        <v>-1</v>
      </c>
      <c r="DA17" s="18">
        <f t="shared" si="17"/>
        <v>-1</v>
      </c>
      <c r="DB17" s="18">
        <f t="shared" si="18"/>
        <v>-1</v>
      </c>
    </row>
    <row r="18" spans="1:106" x14ac:dyDescent="0.25">
      <c r="A18" s="16" t="s">
        <v>102</v>
      </c>
      <c r="B18" s="20">
        <v>336542.99998999998</v>
      </c>
      <c r="C18" s="20">
        <v>511.80177375</v>
      </c>
      <c r="D18" s="20">
        <v>74716.445649000001</v>
      </c>
      <c r="E18" s="20">
        <v>5101.9907701000002</v>
      </c>
      <c r="F18" s="20">
        <v>4112.5548790000003</v>
      </c>
      <c r="G18" s="20">
        <v>1885.3834462</v>
      </c>
      <c r="H18" s="20">
        <v>28956.657971000001</v>
      </c>
      <c r="I18" s="20">
        <v>124.40727577</v>
      </c>
      <c r="J18" s="20">
        <v>746.41039384999999</v>
      </c>
      <c r="K18" s="20">
        <v>291.27030094999998</v>
      </c>
      <c r="L18" s="20">
        <v>21.109292549999999</v>
      </c>
      <c r="M18" s="20">
        <v>110.91689045</v>
      </c>
      <c r="N18" s="20">
        <v>43.397033848</v>
      </c>
      <c r="O18" s="20">
        <v>589.66988053</v>
      </c>
      <c r="P18" s="20">
        <v>484.0952274</v>
      </c>
      <c r="Q18" s="20">
        <v>15.528506231</v>
      </c>
      <c r="R18" s="20">
        <v>2594.1506121000002</v>
      </c>
      <c r="S18" s="20">
        <v>2022.9121378</v>
      </c>
      <c r="U18" s="22" t="s">
        <v>194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0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0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20">
        <v>0</v>
      </c>
      <c r="CA18" s="20">
        <v>0</v>
      </c>
      <c r="CB18" s="20">
        <v>0</v>
      </c>
      <c r="CC18" s="20">
        <v>0</v>
      </c>
      <c r="CD18" s="20">
        <v>0</v>
      </c>
      <c r="CE18" s="20">
        <v>0</v>
      </c>
      <c r="CF18" s="20">
        <v>0</v>
      </c>
      <c r="CH18" s="20" t="str">
        <f t="shared" si="19"/>
        <v/>
      </c>
      <c r="CJ18" s="23" t="str">
        <f t="shared" si="0"/>
        <v/>
      </c>
      <c r="CK18" s="18">
        <f t="shared" si="1"/>
        <v>-1</v>
      </c>
      <c r="CL18" s="18">
        <f t="shared" si="2"/>
        <v>-1</v>
      </c>
      <c r="CM18" s="18">
        <f t="shared" si="3"/>
        <v>-1</v>
      </c>
      <c r="CN18" s="18">
        <f t="shared" si="4"/>
        <v>-1</v>
      </c>
      <c r="CO18" s="18">
        <f t="shared" si="5"/>
        <v>-1</v>
      </c>
      <c r="CP18" s="18">
        <f t="shared" si="6"/>
        <v>-1</v>
      </c>
      <c r="CQ18" s="18">
        <f t="shared" si="7"/>
        <v>-1</v>
      </c>
      <c r="CR18" s="18">
        <f t="shared" si="8"/>
        <v>-1</v>
      </c>
      <c r="CS18" s="18">
        <f t="shared" si="9"/>
        <v>-1</v>
      </c>
      <c r="CT18" s="18">
        <f t="shared" si="10"/>
        <v>-1</v>
      </c>
      <c r="CU18" s="18">
        <f t="shared" si="11"/>
        <v>-1</v>
      </c>
      <c r="CV18" s="18">
        <f t="shared" si="12"/>
        <v>-1</v>
      </c>
      <c r="CW18" s="18">
        <f t="shared" si="13"/>
        <v>-1</v>
      </c>
      <c r="CX18" s="18">
        <f t="shared" si="14"/>
        <v>-1</v>
      </c>
      <c r="CY18" s="18">
        <f t="shared" si="15"/>
        <v>-1</v>
      </c>
      <c r="CZ18" s="18">
        <f t="shared" si="16"/>
        <v>-1</v>
      </c>
      <c r="DA18" s="18">
        <f t="shared" si="17"/>
        <v>-1</v>
      </c>
      <c r="DB18" s="18">
        <f t="shared" si="18"/>
        <v>-1</v>
      </c>
    </row>
    <row r="19" spans="1:106" x14ac:dyDescent="0.25">
      <c r="A19" s="16" t="s">
        <v>103</v>
      </c>
      <c r="B19" s="20">
        <v>84294.737448999993</v>
      </c>
      <c r="C19" s="20">
        <v>155.41601172</v>
      </c>
      <c r="D19" s="20">
        <v>21868.296545000001</v>
      </c>
      <c r="E19" s="20">
        <v>1544.6245256</v>
      </c>
      <c r="F19" s="20">
        <v>1244.7077652999999</v>
      </c>
      <c r="G19" s="20">
        <v>578.93322291000004</v>
      </c>
      <c r="H19" s="20">
        <v>8126.6008402999996</v>
      </c>
      <c r="I19" s="20">
        <v>33.957855314</v>
      </c>
      <c r="J19" s="20">
        <v>190.70244875</v>
      </c>
      <c r="K19" s="20">
        <v>80.801141759000004</v>
      </c>
      <c r="L19" s="20">
        <v>5.6912827234999996</v>
      </c>
      <c r="M19" s="20">
        <v>27.881563490000001</v>
      </c>
      <c r="N19" s="20">
        <v>11.575890147999999</v>
      </c>
      <c r="O19" s="20">
        <v>165.91753370999999</v>
      </c>
      <c r="P19" s="20">
        <v>143.12405719</v>
      </c>
      <c r="Q19" s="20">
        <v>3.9685370510000002</v>
      </c>
      <c r="R19" s="20">
        <v>731.93300295999995</v>
      </c>
      <c r="S19" s="20">
        <v>565.93910516999995</v>
      </c>
      <c r="U19" s="22" t="s">
        <v>195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H19" s="20" t="str">
        <f t="shared" si="19"/>
        <v/>
      </c>
      <c r="CJ19" s="23" t="str">
        <f t="shared" si="0"/>
        <v/>
      </c>
      <c r="CK19" s="18">
        <f t="shared" si="1"/>
        <v>-1</v>
      </c>
      <c r="CL19" s="18">
        <f t="shared" si="2"/>
        <v>-1</v>
      </c>
      <c r="CM19" s="18">
        <f t="shared" si="3"/>
        <v>-1</v>
      </c>
      <c r="CN19" s="18">
        <f t="shared" si="4"/>
        <v>-1</v>
      </c>
      <c r="CO19" s="18">
        <f t="shared" si="5"/>
        <v>-1</v>
      </c>
      <c r="CP19" s="18">
        <f t="shared" si="6"/>
        <v>-1</v>
      </c>
      <c r="CQ19" s="18">
        <f t="shared" si="7"/>
        <v>-1</v>
      </c>
      <c r="CR19" s="18">
        <f t="shared" si="8"/>
        <v>-1</v>
      </c>
      <c r="CS19" s="18">
        <f t="shared" si="9"/>
        <v>-1</v>
      </c>
      <c r="CT19" s="18">
        <f t="shared" si="10"/>
        <v>-1</v>
      </c>
      <c r="CU19" s="18">
        <f t="shared" si="11"/>
        <v>-1</v>
      </c>
      <c r="CV19" s="18">
        <f t="shared" si="12"/>
        <v>-1</v>
      </c>
      <c r="CW19" s="18">
        <f t="shared" si="13"/>
        <v>-1</v>
      </c>
      <c r="CX19" s="18">
        <f t="shared" si="14"/>
        <v>-1</v>
      </c>
      <c r="CY19" s="18">
        <f t="shared" si="15"/>
        <v>-1</v>
      </c>
      <c r="CZ19" s="18">
        <f t="shared" si="16"/>
        <v>-1</v>
      </c>
      <c r="DA19" s="18">
        <f t="shared" si="17"/>
        <v>-1</v>
      </c>
      <c r="DB19" s="18">
        <f t="shared" si="18"/>
        <v>-1</v>
      </c>
    </row>
    <row r="20" spans="1:106" x14ac:dyDescent="0.25">
      <c r="A20" s="16" t="s">
        <v>104</v>
      </c>
      <c r="B20" s="20">
        <v>80538.757631</v>
      </c>
      <c r="C20" s="20">
        <v>105.90731839999999</v>
      </c>
      <c r="D20" s="20">
        <v>14992.291998000001</v>
      </c>
      <c r="E20" s="20">
        <v>1051.8416966</v>
      </c>
      <c r="F20" s="20">
        <v>847.54945809000003</v>
      </c>
      <c r="G20" s="20">
        <v>406.34068016999998</v>
      </c>
      <c r="H20" s="20">
        <v>6297.6917763000001</v>
      </c>
      <c r="I20" s="20">
        <v>25.830326299999999</v>
      </c>
      <c r="J20" s="20">
        <v>156.43064428</v>
      </c>
      <c r="K20" s="20">
        <v>60.525561521</v>
      </c>
      <c r="L20" s="20">
        <v>4.3709349772000001</v>
      </c>
      <c r="M20" s="20">
        <v>22.885437014000001</v>
      </c>
      <c r="N20" s="20">
        <v>9.0209296430000006</v>
      </c>
      <c r="O20" s="20">
        <v>126.87500831</v>
      </c>
      <c r="P20" s="20">
        <v>110.27329881</v>
      </c>
      <c r="Q20" s="20">
        <v>3.2394616082000001</v>
      </c>
      <c r="R20" s="20">
        <v>568.04278612999997</v>
      </c>
      <c r="S20" s="20">
        <v>435.06385646000001</v>
      </c>
      <c r="U20" s="22" t="s">
        <v>196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0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0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0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0</v>
      </c>
      <c r="BJ20" s="20">
        <v>0</v>
      </c>
      <c r="BK20" s="20">
        <v>0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</v>
      </c>
      <c r="BU20" s="20">
        <v>0</v>
      </c>
      <c r="BV20" s="20">
        <v>0</v>
      </c>
      <c r="BW20" s="20">
        <v>0</v>
      </c>
      <c r="BX20" s="20">
        <v>0</v>
      </c>
      <c r="BY20" s="20">
        <v>0</v>
      </c>
      <c r="BZ20" s="20">
        <v>0</v>
      </c>
      <c r="CA20" s="20">
        <v>0</v>
      </c>
      <c r="CB20" s="20">
        <v>0</v>
      </c>
      <c r="CC20" s="20">
        <v>0</v>
      </c>
      <c r="CD20" s="20">
        <v>0</v>
      </c>
      <c r="CE20" s="20">
        <v>0</v>
      </c>
      <c r="CF20" s="20">
        <v>0</v>
      </c>
      <c r="CH20" s="20" t="str">
        <f t="shared" si="19"/>
        <v/>
      </c>
      <c r="CJ20" s="23" t="str">
        <f t="shared" si="0"/>
        <v/>
      </c>
      <c r="CK20" s="18">
        <f t="shared" si="1"/>
        <v>-1</v>
      </c>
      <c r="CL20" s="18">
        <f t="shared" si="2"/>
        <v>-1</v>
      </c>
      <c r="CM20" s="18">
        <f t="shared" si="3"/>
        <v>-1</v>
      </c>
      <c r="CN20" s="18">
        <f t="shared" si="4"/>
        <v>-1</v>
      </c>
      <c r="CO20" s="18">
        <f t="shared" si="5"/>
        <v>-1</v>
      </c>
      <c r="CP20" s="18">
        <f t="shared" si="6"/>
        <v>-1</v>
      </c>
      <c r="CQ20" s="18">
        <f t="shared" si="7"/>
        <v>-1</v>
      </c>
      <c r="CR20" s="18">
        <f t="shared" si="8"/>
        <v>-1</v>
      </c>
      <c r="CS20" s="18">
        <f t="shared" si="9"/>
        <v>-1</v>
      </c>
      <c r="CT20" s="18">
        <f t="shared" si="10"/>
        <v>-1</v>
      </c>
      <c r="CU20" s="18">
        <f t="shared" si="11"/>
        <v>-1</v>
      </c>
      <c r="CV20" s="18">
        <f t="shared" si="12"/>
        <v>-1</v>
      </c>
      <c r="CW20" s="18">
        <f t="shared" si="13"/>
        <v>-1</v>
      </c>
      <c r="CX20" s="18">
        <f t="shared" si="14"/>
        <v>-1</v>
      </c>
      <c r="CY20" s="18">
        <f t="shared" si="15"/>
        <v>-1</v>
      </c>
      <c r="CZ20" s="18">
        <f t="shared" si="16"/>
        <v>-1</v>
      </c>
      <c r="DA20" s="18">
        <f t="shared" si="17"/>
        <v>-1</v>
      </c>
      <c r="DB20" s="18">
        <f t="shared" si="18"/>
        <v>-1</v>
      </c>
    </row>
    <row r="21" spans="1:106" x14ac:dyDescent="0.25">
      <c r="A21" s="58" t="s">
        <v>105</v>
      </c>
      <c r="B21" s="20">
        <v>366243.48183</v>
      </c>
      <c r="C21" s="20">
        <v>639.93989434000002</v>
      </c>
      <c r="D21" s="20">
        <v>91284.414374999993</v>
      </c>
      <c r="E21" s="20">
        <v>2936.1194095999999</v>
      </c>
      <c r="F21" s="20">
        <v>1974.5057284</v>
      </c>
      <c r="G21" s="20">
        <v>719.64585828999998</v>
      </c>
      <c r="H21" s="20">
        <v>35270.043218999999</v>
      </c>
      <c r="I21" s="20">
        <v>140.75736201999999</v>
      </c>
      <c r="J21" s="20">
        <v>768.40492153000002</v>
      </c>
      <c r="K21" s="20">
        <v>351.53919128000001</v>
      </c>
      <c r="L21" s="20">
        <v>23.503739954</v>
      </c>
      <c r="M21" s="20">
        <v>114.69661729000001</v>
      </c>
      <c r="N21" s="20">
        <v>48.361830562999998</v>
      </c>
      <c r="O21" s="20">
        <v>717.14689358999999</v>
      </c>
      <c r="P21" s="20">
        <v>645.73069002</v>
      </c>
      <c r="Q21" s="20">
        <v>16.751846190999998</v>
      </c>
      <c r="R21" s="20">
        <v>3200.9541475999999</v>
      </c>
      <c r="S21" s="20">
        <v>2445.2841466</v>
      </c>
      <c r="U21" s="22" t="s">
        <v>197</v>
      </c>
      <c r="V21" s="20">
        <v>50.440210091225502</v>
      </c>
      <c r="W21" s="20">
        <v>22.828274500670201</v>
      </c>
      <c r="X21" s="20">
        <v>136.568892981337</v>
      </c>
      <c r="Y21" s="20">
        <v>136.57025918324999</v>
      </c>
      <c r="Z21" s="20">
        <v>79.114064569807098</v>
      </c>
      <c r="AA21" s="20">
        <v>746.93634766362595</v>
      </c>
      <c r="AB21" s="20">
        <v>112.255186772656</v>
      </c>
      <c r="AC21" s="20">
        <v>1320.14544721262</v>
      </c>
      <c r="AD21" s="20">
        <v>349743.49962173298</v>
      </c>
      <c r="AE21" s="20">
        <v>1662.04653665095</v>
      </c>
      <c r="AF21" s="20">
        <v>482.49466465709799</v>
      </c>
      <c r="AG21" s="20">
        <v>507.53105588075698</v>
      </c>
      <c r="AH21" s="20">
        <v>699.69792638907495</v>
      </c>
      <c r="AI21" s="20">
        <v>20.262339310399</v>
      </c>
      <c r="AJ21" s="20">
        <v>341.29224984909098</v>
      </c>
      <c r="AK21" s="20">
        <v>341.29223306840902</v>
      </c>
      <c r="AL21" s="20">
        <v>631.88526450956203</v>
      </c>
      <c r="AM21" s="20">
        <v>699.96239030177105</v>
      </c>
      <c r="AN21" s="20">
        <v>1222.5191674156399</v>
      </c>
      <c r="AO21" s="20">
        <v>16.952103308592701</v>
      </c>
      <c r="AP21" s="20">
        <v>11.924475071978501</v>
      </c>
      <c r="AQ21" s="20">
        <v>118.33036932712</v>
      </c>
      <c r="AR21" s="20">
        <v>46.962560143354096</v>
      </c>
      <c r="AS21" s="20">
        <v>613.39065466249997</v>
      </c>
      <c r="AT21" s="20">
        <v>0</v>
      </c>
      <c r="AU21" s="20">
        <v>35348.673517933297</v>
      </c>
      <c r="AV21" s="20">
        <v>73925.888724002405</v>
      </c>
      <c r="AW21" s="20">
        <v>12869.4619782684</v>
      </c>
      <c r="AX21" s="20">
        <v>87495.313092572702</v>
      </c>
      <c r="AY21" s="20">
        <v>919.04399807684604</v>
      </c>
      <c r="AZ21" s="20">
        <v>2.0692097818161601</v>
      </c>
      <c r="BA21" s="20">
        <v>18335.795115270001</v>
      </c>
      <c r="BB21" s="20">
        <v>10.8796893739383</v>
      </c>
      <c r="BC21" s="20">
        <v>2.22990130448858</v>
      </c>
      <c r="BD21" s="20">
        <v>1004.24867220978</v>
      </c>
      <c r="BE21" s="20">
        <v>18.904221387361201</v>
      </c>
      <c r="BF21" s="20">
        <v>0.907058996676532</v>
      </c>
      <c r="BG21" s="20">
        <v>0.62115554816882501</v>
      </c>
      <c r="BH21" s="20">
        <v>2842.80577457761</v>
      </c>
      <c r="BI21" s="20">
        <v>1904.33032374145</v>
      </c>
      <c r="BJ21" s="20">
        <v>938.47545083615796</v>
      </c>
      <c r="BK21" s="20">
        <v>10.1389705101411</v>
      </c>
      <c r="BL21" s="20">
        <v>0.123027442252682</v>
      </c>
      <c r="BM21" s="20">
        <v>70.860936769029095</v>
      </c>
      <c r="BN21" s="20">
        <v>2.2224689820349801</v>
      </c>
      <c r="BO21" s="20">
        <v>96.160295535600795</v>
      </c>
      <c r="BP21" s="20">
        <v>14.0380462912232</v>
      </c>
      <c r="BQ21" s="20">
        <v>3.4437324113152701</v>
      </c>
      <c r="BR21" s="20">
        <v>457.04438645474602</v>
      </c>
      <c r="BS21" s="20">
        <v>84.219389186345396</v>
      </c>
      <c r="BT21" s="20">
        <v>11.0807755590422</v>
      </c>
      <c r="BU21" s="20">
        <v>198.80395679332301</v>
      </c>
      <c r="BV21" s="20">
        <v>0.55381839051514503</v>
      </c>
      <c r="BW21" s="20">
        <v>662.59286329182805</v>
      </c>
      <c r="BX21" s="20">
        <v>16.2882212693174</v>
      </c>
      <c r="BY21" s="20">
        <v>0</v>
      </c>
      <c r="BZ21" s="20">
        <v>0.90210950407064705</v>
      </c>
      <c r="CA21" s="20">
        <v>4049.3497140044001</v>
      </c>
      <c r="CB21" s="20">
        <v>3125.2737214205299</v>
      </c>
      <c r="CC21" s="20">
        <v>1032.48309591473</v>
      </c>
      <c r="CD21" s="20">
        <v>34413.6531622619</v>
      </c>
      <c r="CE21" s="20">
        <v>5539.7771422877204</v>
      </c>
      <c r="CF21" s="20">
        <v>2385.4993931497702</v>
      </c>
      <c r="CH21" s="20">
        <f t="shared" si="19"/>
        <v>36678.128488234353</v>
      </c>
      <c r="CJ21" s="23">
        <f t="shared" si="0"/>
        <v>7.9999986920578203E-3</v>
      </c>
      <c r="CK21" s="18">
        <f t="shared" si="1"/>
        <v>-4.5051947752959218E-2</v>
      </c>
      <c r="CL21" s="18">
        <f t="shared" si="2"/>
        <v>-4.1487083259407552E-2</v>
      </c>
      <c r="CM21" s="18">
        <f t="shared" si="3"/>
        <v>-4.1508742849151806E-2</v>
      </c>
      <c r="CN21" s="18">
        <f t="shared" si="4"/>
        <v>-3.1781280664978963E-2</v>
      </c>
      <c r="CO21" s="18">
        <f t="shared" si="5"/>
        <v>-3.5540745032639202E-2</v>
      </c>
      <c r="CP21" s="18">
        <f t="shared" si="6"/>
        <v>-7.9279265406653587E-2</v>
      </c>
      <c r="CQ21" s="18">
        <f t="shared" si="7"/>
        <v>-2.4280947188541034E-2</v>
      </c>
      <c r="CR21" s="18">
        <f t="shared" si="8"/>
        <v>-2.9746954451697252E-2</v>
      </c>
      <c r="CS21" s="18">
        <f t="shared" si="9"/>
        <v>-2.7939141544834442E-2</v>
      </c>
      <c r="CT21" s="18">
        <f t="shared" si="10"/>
        <v>-2.9148835935704588E-2</v>
      </c>
      <c r="CU21" s="18">
        <f t="shared" si="11"/>
        <v>-2.8738637112722346E-2</v>
      </c>
      <c r="CV21" s="18">
        <f t="shared" si="12"/>
        <v>-2.1285985367563778E-2</v>
      </c>
      <c r="CW21" s="18">
        <f t="shared" si="13"/>
        <v>-2.8933363426413311E-2</v>
      </c>
      <c r="CX21" s="18">
        <f t="shared" si="14"/>
        <v>-2.4331092216793158E-2</v>
      </c>
      <c r="CY21" s="18">
        <f t="shared" si="15"/>
        <v>-2.1441485938989726E-2</v>
      </c>
      <c r="CZ21" s="18">
        <f t="shared" si="16"/>
        <v>-2.7676049337874327E-2</v>
      </c>
      <c r="DA21" s="18">
        <f t="shared" si="17"/>
        <v>-2.3643083496279832E-2</v>
      </c>
      <c r="DB21" s="18">
        <f t="shared" si="18"/>
        <v>-2.4449000552085695E-2</v>
      </c>
    </row>
    <row r="22" spans="1:106" x14ac:dyDescent="0.25">
      <c r="A22" s="16" t="s">
        <v>106</v>
      </c>
      <c r="B22" s="20">
        <v>99378.367887999993</v>
      </c>
      <c r="C22" s="20">
        <v>192.24311053</v>
      </c>
      <c r="D22" s="20">
        <v>29052.465788000001</v>
      </c>
      <c r="E22" s="20">
        <v>1842.2260179</v>
      </c>
      <c r="F22" s="20">
        <v>1488.6254286000001</v>
      </c>
      <c r="G22" s="20">
        <v>710.89318802000003</v>
      </c>
      <c r="H22" s="20">
        <v>8532.7381499999992</v>
      </c>
      <c r="I22" s="20">
        <v>37.909326237000002</v>
      </c>
      <c r="J22" s="20">
        <v>198.49800096999999</v>
      </c>
      <c r="K22" s="20">
        <v>91.740122076999995</v>
      </c>
      <c r="L22" s="20">
        <v>6.2628777728999996</v>
      </c>
      <c r="M22" s="20">
        <v>27.405105343999999</v>
      </c>
      <c r="N22" s="20">
        <v>12.670149540000001</v>
      </c>
      <c r="O22" s="20">
        <v>173.10167242</v>
      </c>
      <c r="P22" s="20">
        <v>150.07746172</v>
      </c>
      <c r="Q22" s="20">
        <v>4.1783740612000004</v>
      </c>
      <c r="R22" s="20">
        <v>765.17875038</v>
      </c>
      <c r="S22" s="20">
        <v>590.80651221999995</v>
      </c>
      <c r="U22" s="22" t="s">
        <v>198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H22" s="20" t="str">
        <f t="shared" si="19"/>
        <v/>
      </c>
      <c r="CJ22" s="23" t="str">
        <f t="shared" si="0"/>
        <v/>
      </c>
      <c r="CK22" s="18">
        <f t="shared" si="1"/>
        <v>-1</v>
      </c>
      <c r="CL22" s="18">
        <f t="shared" si="2"/>
        <v>-1</v>
      </c>
      <c r="CM22" s="18">
        <f t="shared" si="3"/>
        <v>-1</v>
      </c>
      <c r="CN22" s="18">
        <f t="shared" si="4"/>
        <v>-1</v>
      </c>
      <c r="CO22" s="18">
        <f t="shared" si="5"/>
        <v>-1</v>
      </c>
      <c r="CP22" s="18">
        <f t="shared" si="6"/>
        <v>-1</v>
      </c>
      <c r="CQ22" s="18">
        <f t="shared" si="7"/>
        <v>-1</v>
      </c>
      <c r="CR22" s="18">
        <f t="shared" si="8"/>
        <v>-1</v>
      </c>
      <c r="CS22" s="18">
        <f t="shared" si="9"/>
        <v>-1</v>
      </c>
      <c r="CT22" s="18">
        <f t="shared" si="10"/>
        <v>-1</v>
      </c>
      <c r="CU22" s="18">
        <f t="shared" si="11"/>
        <v>-1</v>
      </c>
      <c r="CV22" s="18">
        <f t="shared" si="12"/>
        <v>-1</v>
      </c>
      <c r="CW22" s="18">
        <f t="shared" si="13"/>
        <v>-1</v>
      </c>
      <c r="CX22" s="18">
        <f t="shared" si="14"/>
        <v>-1</v>
      </c>
      <c r="CY22" s="18">
        <f t="shared" si="15"/>
        <v>-1</v>
      </c>
      <c r="CZ22" s="18">
        <f t="shared" si="16"/>
        <v>-1</v>
      </c>
      <c r="DA22" s="18">
        <f t="shared" si="17"/>
        <v>-1</v>
      </c>
      <c r="DB22" s="18">
        <f t="shared" si="18"/>
        <v>-1</v>
      </c>
    </row>
    <row r="23" spans="1:106" x14ac:dyDescent="0.25">
      <c r="A23" s="16" t="s">
        <v>107</v>
      </c>
      <c r="B23" s="20">
        <v>216527.42405999999</v>
      </c>
      <c r="C23" s="20">
        <v>339.58599385999997</v>
      </c>
      <c r="D23" s="20">
        <v>53613.741598000001</v>
      </c>
      <c r="E23" s="20">
        <v>3477.1603690000002</v>
      </c>
      <c r="F23" s="20">
        <v>2800.5618002000001</v>
      </c>
      <c r="G23" s="20">
        <v>1242.8781644000001</v>
      </c>
      <c r="H23" s="20">
        <v>19728.284610999999</v>
      </c>
      <c r="I23" s="20">
        <v>87.215623624000003</v>
      </c>
      <c r="J23" s="20">
        <v>533.31420472000002</v>
      </c>
      <c r="K23" s="20">
        <v>202.39359755000001</v>
      </c>
      <c r="L23" s="20">
        <v>14.926606101000001</v>
      </c>
      <c r="M23" s="20">
        <v>82.202343691999999</v>
      </c>
      <c r="N23" s="20">
        <v>30.666088758000001</v>
      </c>
      <c r="O23" s="20">
        <v>400.19822614999998</v>
      </c>
      <c r="P23" s="20">
        <v>320.93707221</v>
      </c>
      <c r="Q23" s="20">
        <v>11.116158896</v>
      </c>
      <c r="R23" s="20">
        <v>1761.2393302999999</v>
      </c>
      <c r="S23" s="20">
        <v>1377.8051966</v>
      </c>
      <c r="U23" s="22" t="s">
        <v>199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0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0</v>
      </c>
      <c r="BJ23" s="20">
        <v>0</v>
      </c>
      <c r="BK23" s="20">
        <v>0</v>
      </c>
      <c r="BL23" s="20">
        <v>0</v>
      </c>
      <c r="BM23" s="20">
        <v>0</v>
      </c>
      <c r="BN23" s="20">
        <v>0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0</v>
      </c>
      <c r="BU23" s="20">
        <v>0</v>
      </c>
      <c r="BV23" s="20">
        <v>0</v>
      </c>
      <c r="BW23" s="20">
        <v>0</v>
      </c>
      <c r="BX23" s="20">
        <v>0</v>
      </c>
      <c r="BY23" s="20">
        <v>0</v>
      </c>
      <c r="BZ23" s="20">
        <v>0</v>
      </c>
      <c r="CA23" s="20">
        <v>0</v>
      </c>
      <c r="CB23" s="20">
        <v>0</v>
      </c>
      <c r="CC23" s="20">
        <v>0</v>
      </c>
      <c r="CD23" s="20">
        <v>0</v>
      </c>
      <c r="CE23" s="20">
        <v>0</v>
      </c>
      <c r="CF23" s="20">
        <v>0</v>
      </c>
      <c r="CH23" s="20" t="str">
        <f t="shared" si="19"/>
        <v/>
      </c>
      <c r="CJ23" s="23" t="str">
        <f t="shared" si="0"/>
        <v/>
      </c>
      <c r="CK23" s="18">
        <f t="shared" si="1"/>
        <v>-1</v>
      </c>
      <c r="CL23" s="18">
        <f t="shared" si="2"/>
        <v>-1</v>
      </c>
      <c r="CM23" s="18">
        <f t="shared" si="3"/>
        <v>-1</v>
      </c>
      <c r="CN23" s="18">
        <f t="shared" si="4"/>
        <v>-1</v>
      </c>
      <c r="CO23" s="18">
        <f t="shared" si="5"/>
        <v>-1</v>
      </c>
      <c r="CP23" s="18">
        <f t="shared" si="6"/>
        <v>-1</v>
      </c>
      <c r="CQ23" s="18">
        <f t="shared" si="7"/>
        <v>-1</v>
      </c>
      <c r="CR23" s="18">
        <f t="shared" si="8"/>
        <v>-1</v>
      </c>
      <c r="CS23" s="18">
        <f t="shared" si="9"/>
        <v>-1</v>
      </c>
      <c r="CT23" s="18">
        <f t="shared" si="10"/>
        <v>-1</v>
      </c>
      <c r="CU23" s="18">
        <f t="shared" si="11"/>
        <v>-1</v>
      </c>
      <c r="CV23" s="18">
        <f t="shared" si="12"/>
        <v>-1</v>
      </c>
      <c r="CW23" s="18">
        <f t="shared" si="13"/>
        <v>-1</v>
      </c>
      <c r="CX23" s="18">
        <f t="shared" si="14"/>
        <v>-1</v>
      </c>
      <c r="CY23" s="18">
        <f t="shared" si="15"/>
        <v>-1</v>
      </c>
      <c r="CZ23" s="18">
        <f t="shared" si="16"/>
        <v>-1</v>
      </c>
      <c r="DA23" s="18">
        <f t="shared" si="17"/>
        <v>-1</v>
      </c>
      <c r="DB23" s="18">
        <f t="shared" si="18"/>
        <v>-1</v>
      </c>
    </row>
    <row r="24" spans="1:106" x14ac:dyDescent="0.25">
      <c r="A24" s="16" t="s">
        <v>108</v>
      </c>
      <c r="B24" s="20">
        <v>71893.951658999998</v>
      </c>
      <c r="C24" s="20">
        <v>141.94026543000001</v>
      </c>
      <c r="D24" s="20">
        <v>22227.071532000002</v>
      </c>
      <c r="E24" s="20">
        <v>1419.0706350999999</v>
      </c>
      <c r="F24" s="20">
        <v>1144.1917638</v>
      </c>
      <c r="G24" s="20">
        <v>517.89520751999999</v>
      </c>
      <c r="H24" s="20">
        <v>7073.2937255999996</v>
      </c>
      <c r="I24" s="20">
        <v>31.143231025999999</v>
      </c>
      <c r="J24" s="20">
        <v>173.63873760999999</v>
      </c>
      <c r="K24" s="20">
        <v>74.018627752</v>
      </c>
      <c r="L24" s="20">
        <v>5.2315763239999997</v>
      </c>
      <c r="M24" s="20">
        <v>25.756843617000001</v>
      </c>
      <c r="N24" s="20">
        <v>10.616860244</v>
      </c>
      <c r="O24" s="20">
        <v>144.52149291999999</v>
      </c>
      <c r="P24" s="20">
        <v>120.23214358</v>
      </c>
      <c r="Q24" s="20">
        <v>3.6355772766999999</v>
      </c>
      <c r="R24" s="20">
        <v>633.17775997000001</v>
      </c>
      <c r="S24" s="20">
        <v>494.15228848999999</v>
      </c>
      <c r="U24" s="22" t="s">
        <v>200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 s="20">
        <v>0</v>
      </c>
      <c r="BK24" s="20">
        <v>0</v>
      </c>
      <c r="BL24" s="20">
        <v>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20">
        <v>0</v>
      </c>
      <c r="BZ24" s="20">
        <v>0</v>
      </c>
      <c r="CA24" s="20">
        <v>0</v>
      </c>
      <c r="CB24" s="20">
        <v>0</v>
      </c>
      <c r="CC24" s="20">
        <v>0</v>
      </c>
      <c r="CD24" s="20">
        <v>0</v>
      </c>
      <c r="CE24" s="20">
        <v>0</v>
      </c>
      <c r="CF24" s="20">
        <v>0</v>
      </c>
      <c r="CH24" s="20" t="str">
        <f t="shared" si="19"/>
        <v/>
      </c>
      <c r="CJ24" s="23" t="str">
        <f t="shared" si="0"/>
        <v/>
      </c>
      <c r="CK24" s="18">
        <f t="shared" si="1"/>
        <v>-1</v>
      </c>
      <c r="CL24" s="18">
        <f t="shared" si="2"/>
        <v>-1</v>
      </c>
      <c r="CM24" s="18">
        <f t="shared" si="3"/>
        <v>-1</v>
      </c>
      <c r="CN24" s="18">
        <f t="shared" si="4"/>
        <v>-1</v>
      </c>
      <c r="CO24" s="18">
        <f t="shared" si="5"/>
        <v>-1</v>
      </c>
      <c r="CP24" s="18">
        <f t="shared" si="6"/>
        <v>-1</v>
      </c>
      <c r="CQ24" s="18">
        <f t="shared" si="7"/>
        <v>-1</v>
      </c>
      <c r="CR24" s="18">
        <f t="shared" si="8"/>
        <v>-1</v>
      </c>
      <c r="CS24" s="18">
        <f t="shared" si="9"/>
        <v>-1</v>
      </c>
      <c r="CT24" s="18">
        <f t="shared" si="10"/>
        <v>-1</v>
      </c>
      <c r="CU24" s="18">
        <f t="shared" si="11"/>
        <v>-1</v>
      </c>
      <c r="CV24" s="18">
        <f t="shared" si="12"/>
        <v>-1</v>
      </c>
      <c r="CW24" s="18">
        <f t="shared" si="13"/>
        <v>-1</v>
      </c>
      <c r="CX24" s="18">
        <f t="shared" si="14"/>
        <v>-1</v>
      </c>
      <c r="CY24" s="18">
        <f t="shared" si="15"/>
        <v>-1</v>
      </c>
      <c r="CZ24" s="18">
        <f t="shared" si="16"/>
        <v>-1</v>
      </c>
      <c r="DA24" s="18">
        <f t="shared" si="17"/>
        <v>-1</v>
      </c>
      <c r="DB24" s="18">
        <f t="shared" si="18"/>
        <v>-1</v>
      </c>
    </row>
    <row r="25" spans="1:106" x14ac:dyDescent="0.25">
      <c r="A25" s="16" t="s">
        <v>109</v>
      </c>
      <c r="B25" s="20">
        <v>68258.177257999996</v>
      </c>
      <c r="C25" s="20">
        <v>108.99059758</v>
      </c>
      <c r="D25" s="20">
        <v>15079.692402000001</v>
      </c>
      <c r="E25" s="20">
        <v>1082.4655952999999</v>
      </c>
      <c r="F25" s="20">
        <v>872.22533566000004</v>
      </c>
      <c r="G25" s="20">
        <v>425.33186236</v>
      </c>
      <c r="H25" s="20">
        <v>5675.5402024000005</v>
      </c>
      <c r="I25" s="20">
        <v>23.967289627</v>
      </c>
      <c r="J25" s="20">
        <v>134.90123138000001</v>
      </c>
      <c r="K25" s="20">
        <v>57.042033298</v>
      </c>
      <c r="L25" s="20">
        <v>4.0085816345999996</v>
      </c>
      <c r="M25" s="20">
        <v>19.629458885999998</v>
      </c>
      <c r="N25" s="20">
        <v>8.1825762081000004</v>
      </c>
      <c r="O25" s="20">
        <v>112.91444375</v>
      </c>
      <c r="P25" s="20">
        <v>102.96006446</v>
      </c>
      <c r="Q25" s="20">
        <v>2.8170829955999999</v>
      </c>
      <c r="R25" s="20">
        <v>512.58085344999995</v>
      </c>
      <c r="S25" s="20">
        <v>387.07318630999998</v>
      </c>
      <c r="U25" s="22" t="s">
        <v>201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0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0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0</v>
      </c>
      <c r="CA25" s="20">
        <v>0</v>
      </c>
      <c r="CB25" s="20">
        <v>0</v>
      </c>
      <c r="CC25" s="20">
        <v>0</v>
      </c>
      <c r="CD25" s="20">
        <v>0</v>
      </c>
      <c r="CE25" s="20">
        <v>0</v>
      </c>
      <c r="CF25" s="20">
        <v>0</v>
      </c>
      <c r="CH25" s="20" t="str">
        <f t="shared" si="19"/>
        <v/>
      </c>
      <c r="CJ25" s="23" t="str">
        <f t="shared" si="0"/>
        <v/>
      </c>
      <c r="CK25" s="18">
        <f t="shared" si="1"/>
        <v>-1</v>
      </c>
      <c r="CL25" s="18">
        <f t="shared" si="2"/>
        <v>-1</v>
      </c>
      <c r="CM25" s="18">
        <f t="shared" si="3"/>
        <v>-1</v>
      </c>
      <c r="CN25" s="18">
        <f t="shared" si="4"/>
        <v>-1</v>
      </c>
      <c r="CO25" s="18">
        <f t="shared" si="5"/>
        <v>-1</v>
      </c>
      <c r="CP25" s="18">
        <f t="shared" si="6"/>
        <v>-1</v>
      </c>
      <c r="CQ25" s="18">
        <f t="shared" si="7"/>
        <v>-1</v>
      </c>
      <c r="CR25" s="18">
        <f t="shared" si="8"/>
        <v>-1</v>
      </c>
      <c r="CS25" s="18">
        <f t="shared" si="9"/>
        <v>-1</v>
      </c>
      <c r="CT25" s="18">
        <f t="shared" si="10"/>
        <v>-1</v>
      </c>
      <c r="CU25" s="18">
        <f t="shared" si="11"/>
        <v>-1</v>
      </c>
      <c r="CV25" s="18">
        <f t="shared" si="12"/>
        <v>-1</v>
      </c>
      <c r="CW25" s="18">
        <f t="shared" si="13"/>
        <v>-1</v>
      </c>
      <c r="CX25" s="18">
        <f t="shared" si="14"/>
        <v>-1</v>
      </c>
      <c r="CY25" s="18">
        <f t="shared" si="15"/>
        <v>-1</v>
      </c>
      <c r="CZ25" s="18">
        <f t="shared" si="16"/>
        <v>-1</v>
      </c>
      <c r="DA25" s="18">
        <f t="shared" si="17"/>
        <v>-1</v>
      </c>
      <c r="DB25" s="18">
        <f t="shared" si="18"/>
        <v>-1</v>
      </c>
    </row>
    <row r="26" spans="1:106" x14ac:dyDescent="0.25">
      <c r="A26" s="16" t="s">
        <v>110</v>
      </c>
      <c r="B26" s="20">
        <v>146057.37015</v>
      </c>
      <c r="C26" s="20">
        <v>255.68829309</v>
      </c>
      <c r="D26" s="20">
        <v>35565.998032000003</v>
      </c>
      <c r="E26" s="20">
        <v>2545.1963148999998</v>
      </c>
      <c r="F26" s="20">
        <v>2051.3167457999998</v>
      </c>
      <c r="G26" s="20">
        <v>966.98637818999998</v>
      </c>
      <c r="H26" s="20">
        <v>13888.366690000001</v>
      </c>
      <c r="I26" s="20">
        <v>55.990030075</v>
      </c>
      <c r="J26" s="20">
        <v>315.16897441999998</v>
      </c>
      <c r="K26" s="20">
        <v>133.06894202000001</v>
      </c>
      <c r="L26" s="20">
        <v>9.3720663026000004</v>
      </c>
      <c r="M26" s="20">
        <v>45.812274338999998</v>
      </c>
      <c r="N26" s="20">
        <v>19.10283351</v>
      </c>
      <c r="O26" s="20">
        <v>283.10871666999998</v>
      </c>
      <c r="P26" s="20">
        <v>250.37936359</v>
      </c>
      <c r="Q26" s="20">
        <v>6.5573002317000002</v>
      </c>
      <c r="R26" s="20">
        <v>1255.9112243</v>
      </c>
      <c r="S26" s="20">
        <v>964.34660228999996</v>
      </c>
      <c r="U26" s="22" t="s">
        <v>202</v>
      </c>
      <c r="V26" s="20">
        <v>5.0933218638976603E-6</v>
      </c>
      <c r="W26" s="20">
        <v>2.72755307058868E-6</v>
      </c>
      <c r="X26" s="20">
        <v>1.4292012718861E-5</v>
      </c>
      <c r="Y26" s="20">
        <v>1.42921146941583E-5</v>
      </c>
      <c r="Z26" s="20">
        <v>1.06022512442335E-5</v>
      </c>
      <c r="AA26" s="20">
        <v>1.2926829785920099E-4</v>
      </c>
      <c r="AB26" s="20">
        <v>2.5194761384987599E-5</v>
      </c>
      <c r="AC26" s="20">
        <v>2.6523760059965598E-4</v>
      </c>
      <c r="AD26" s="20">
        <v>4.8863391259776102E-2</v>
      </c>
      <c r="AE26" s="20">
        <v>2.2477281291026599E-4</v>
      </c>
      <c r="AF26" s="20">
        <v>7.5149546817903696E-5</v>
      </c>
      <c r="AG26" s="20">
        <v>8.9192033327270599E-5</v>
      </c>
      <c r="AH26" s="20">
        <v>9.19280989544579E-5</v>
      </c>
      <c r="AI26" s="20">
        <v>3.3697926162359298E-6</v>
      </c>
      <c r="AJ26" s="20">
        <v>2.81233951465246E-5</v>
      </c>
      <c r="AK26" s="20">
        <v>2.81233951465246E-5</v>
      </c>
      <c r="AL26" s="20">
        <v>8.4932509218075603E-5</v>
      </c>
      <c r="AM26" s="20">
        <v>3.3625531727266198E-5</v>
      </c>
      <c r="AN26" s="20">
        <v>1.8565721777807101E-4</v>
      </c>
      <c r="AO26" s="20">
        <v>1.5521351805860899E-6</v>
      </c>
      <c r="AP26" s="20">
        <v>8.1200390107861099E-7</v>
      </c>
      <c r="AQ26" s="20">
        <v>1.09050703360395E-5</v>
      </c>
      <c r="AR26" s="20">
        <v>5.7994253167049599E-6</v>
      </c>
      <c r="AS26" s="20">
        <v>0</v>
      </c>
      <c r="AT26" s="20">
        <v>0</v>
      </c>
      <c r="AU26" s="20">
        <v>4.8320491410241504E-3</v>
      </c>
      <c r="AV26" s="20">
        <v>3.9729252578029799E-3</v>
      </c>
      <c r="AW26" s="20">
        <v>1.9662815192050099E-4</v>
      </c>
      <c r="AX26" s="20">
        <v>4.2031789414507499E-3</v>
      </c>
      <c r="AY26" s="20">
        <v>1.4211356619653001E-4</v>
      </c>
      <c r="AZ26" s="20">
        <v>8.7825526215711296E-9</v>
      </c>
      <c r="BA26" s="20">
        <v>2.4714121827411101E-3</v>
      </c>
      <c r="BB26" s="20">
        <v>1.82206606149793E-7</v>
      </c>
      <c r="BC26" s="20">
        <v>4.3553255399945901E-8</v>
      </c>
      <c r="BD26" s="20">
        <v>1.6592018166085199E-5</v>
      </c>
      <c r="BE26" s="20">
        <v>1.40528778584302E-7</v>
      </c>
      <c r="BF26" s="20">
        <v>0</v>
      </c>
      <c r="BG26" s="20">
        <v>2.6605146690035601E-8</v>
      </c>
      <c r="BH26" s="20">
        <v>1.03483190423122E-4</v>
      </c>
      <c r="BI26" s="20">
        <v>9.40334750949364E-5</v>
      </c>
      <c r="BJ26" s="20">
        <v>9.4497153281855206E-6</v>
      </c>
      <c r="BK26" s="20">
        <v>2.2227715405347201E-8</v>
      </c>
      <c r="BL26" s="20">
        <v>0</v>
      </c>
      <c r="BM26" s="20">
        <v>7.5160524038646904E-7</v>
      </c>
      <c r="BN26" s="20">
        <v>5.9134641776484401E-8</v>
      </c>
      <c r="BO26" s="20">
        <v>3.27343816310895E-6</v>
      </c>
      <c r="BP26" s="20">
        <v>2.9259456450448302E-7</v>
      </c>
      <c r="BQ26" s="20">
        <v>1.9682798988078399E-7</v>
      </c>
      <c r="BR26" s="20">
        <v>1.6367378208413898E-5</v>
      </c>
      <c r="BS26" s="20">
        <v>1.05217264923913E-5</v>
      </c>
      <c r="BT26" s="20">
        <v>3.10869227335107E-8</v>
      </c>
      <c r="BU26" s="20">
        <v>5.6044125509129803E-5</v>
      </c>
      <c r="BV26" s="20">
        <v>1.3616340658189799E-9</v>
      </c>
      <c r="BW26" s="20">
        <v>2.2576034656657602E-5</v>
      </c>
      <c r="BX26" s="20">
        <v>2.5747931348071099E-6</v>
      </c>
      <c r="BY26" s="20">
        <v>0</v>
      </c>
      <c r="BZ26" s="20">
        <v>3.47645122421556E-8</v>
      </c>
      <c r="CA26" s="20">
        <v>5.5636824180955297E-4</v>
      </c>
      <c r="CB26" s="20">
        <v>4.3207469261594898E-4</v>
      </c>
      <c r="CC26" s="20">
        <v>5.2032971709188197E-5</v>
      </c>
      <c r="CD26" s="20">
        <v>4.7063223047118198E-3</v>
      </c>
      <c r="CE26" s="20">
        <v>8.2074789535761599E-4</v>
      </c>
      <c r="CF26" s="20">
        <v>3.1842068795229201E-4</v>
      </c>
      <c r="CH26" s="20">
        <f t="shared" si="19"/>
        <v>5.0972588411184565E-3</v>
      </c>
      <c r="CJ26" s="23">
        <f t="shared" si="0"/>
        <v>8.0000238380667568E-3</v>
      </c>
      <c r="CK26" s="18">
        <f t="shared" si="1"/>
        <v>-0.99999966545069796</v>
      </c>
      <c r="CL26" s="18">
        <f t="shared" si="2"/>
        <v>-1</v>
      </c>
      <c r="CM26" s="18">
        <f t="shared" si="3"/>
        <v>-0.99999988182030097</v>
      </c>
      <c r="CN26" s="18">
        <f t="shared" si="4"/>
        <v>-0.99999995934176489</v>
      </c>
      <c r="CO26" s="18">
        <f t="shared" si="5"/>
        <v>-0.99999995415945608</v>
      </c>
      <c r="CP26" s="18">
        <f t="shared" si="6"/>
        <v>-0.99999997665320306</v>
      </c>
      <c r="CQ26" s="18">
        <f t="shared" si="7"/>
        <v>-0.99999966113205319</v>
      </c>
      <c r="CR26" s="18">
        <f t="shared" si="8"/>
        <v>-0.99999974473822084</v>
      </c>
      <c r="CS26" s="18">
        <f t="shared" si="9"/>
        <v>-0.99999958984446957</v>
      </c>
      <c r="CT26" s="18">
        <f t="shared" si="10"/>
        <v>-0.99999978865545402</v>
      </c>
      <c r="CU26" s="18">
        <f t="shared" si="11"/>
        <v>-0.9999997089699344</v>
      </c>
      <c r="CV26" s="18">
        <f t="shared" si="12"/>
        <v>-0.99999945004342727</v>
      </c>
      <c r="CW26" s="18">
        <f t="shared" si="13"/>
        <v>-0.99999969641020459</v>
      </c>
      <c r="CX26" s="18">
        <f t="shared" si="14"/>
        <v>-0.99999967529046774</v>
      </c>
      <c r="CY26" s="18">
        <f t="shared" si="15"/>
        <v>-0.99999966078470681</v>
      </c>
      <c r="CZ26" s="18">
        <f t="shared" si="16"/>
        <v>-0.99999960733944704</v>
      </c>
      <c r="DA26" s="18">
        <f t="shared" si="17"/>
        <v>-0.99999965596717011</v>
      </c>
      <c r="DB26" s="18">
        <f t="shared" si="18"/>
        <v>-0.99999966980680266</v>
      </c>
    </row>
    <row r="27" spans="1:106" x14ac:dyDescent="0.25">
      <c r="A27" s="16" t="s">
        <v>111</v>
      </c>
      <c r="B27" s="20">
        <v>228707.56000999999</v>
      </c>
      <c r="C27" s="20">
        <v>316.65324419000001</v>
      </c>
      <c r="D27" s="20">
        <v>51128.106336999997</v>
      </c>
      <c r="E27" s="20">
        <v>3148.8519136999998</v>
      </c>
      <c r="F27" s="20">
        <v>2537.5819630000001</v>
      </c>
      <c r="G27" s="20">
        <v>1196.08653</v>
      </c>
      <c r="H27" s="20">
        <v>18559.086013</v>
      </c>
      <c r="I27" s="20">
        <v>77.106093650000005</v>
      </c>
      <c r="J27" s="20">
        <v>465.87222258000003</v>
      </c>
      <c r="K27" s="20">
        <v>180.63484127999999</v>
      </c>
      <c r="L27" s="20">
        <v>13.059840186000001</v>
      </c>
      <c r="M27" s="20">
        <v>68.456588445999998</v>
      </c>
      <c r="N27" s="20">
        <v>26.916612721</v>
      </c>
      <c r="O27" s="20">
        <v>372.30777210000002</v>
      </c>
      <c r="P27" s="20">
        <v>324.36310363000001</v>
      </c>
      <c r="Q27" s="20">
        <v>9.6532580951</v>
      </c>
      <c r="R27" s="20">
        <v>1672.5278691999999</v>
      </c>
      <c r="S27" s="20">
        <v>1278.2643493999999</v>
      </c>
      <c r="U27" s="22" t="s">
        <v>203</v>
      </c>
      <c r="V27" s="20">
        <v>24.2385654093443</v>
      </c>
      <c r="W27" s="20">
        <v>9.9490406742175299</v>
      </c>
      <c r="X27" s="20">
        <v>58.652455479002199</v>
      </c>
      <c r="Y27" s="20">
        <v>58.6529547403454</v>
      </c>
      <c r="Z27" s="20">
        <v>34.845870262851498</v>
      </c>
      <c r="AA27" s="20">
        <v>356.15703037085098</v>
      </c>
      <c r="AB27" s="20">
        <v>52.624738871360897</v>
      </c>
      <c r="AC27" s="20">
        <v>572.16209053209195</v>
      </c>
      <c r="AD27" s="20">
        <v>172509.99273047899</v>
      </c>
      <c r="AE27" s="20">
        <v>783.13347417054501</v>
      </c>
      <c r="AF27" s="20">
        <v>226.306564944954</v>
      </c>
      <c r="AG27" s="20">
        <v>228.80571249789</v>
      </c>
      <c r="AH27" s="20">
        <v>284.45638410136797</v>
      </c>
      <c r="AI27" s="20">
        <v>10.1616728625589</v>
      </c>
      <c r="AJ27" s="20">
        <v>137.190327376916</v>
      </c>
      <c r="AK27" s="20">
        <v>137.19033048812801</v>
      </c>
      <c r="AL27" s="20">
        <v>248.26896406544401</v>
      </c>
      <c r="AM27" s="20">
        <v>308.73054854015402</v>
      </c>
      <c r="AN27" s="20">
        <v>548.20485538519699</v>
      </c>
      <c r="AO27" s="20">
        <v>8.4244666915514994</v>
      </c>
      <c r="AP27" s="20">
        <v>4.7347644866420797</v>
      </c>
      <c r="AQ27" s="20">
        <v>60.407609137710601</v>
      </c>
      <c r="AR27" s="20">
        <v>20.505826241060401</v>
      </c>
      <c r="AS27" s="20">
        <v>238.13133477956501</v>
      </c>
      <c r="AT27" s="20">
        <v>0</v>
      </c>
      <c r="AU27" s="20">
        <v>14641.596658233901</v>
      </c>
      <c r="AV27" s="20">
        <v>32811.463589014304</v>
      </c>
      <c r="AW27" s="20">
        <v>5471.1185647359698</v>
      </c>
      <c r="AX27" s="20">
        <v>38591.312702290503</v>
      </c>
      <c r="AY27" s="20">
        <v>422.84662792119502</v>
      </c>
      <c r="AZ27" s="20">
        <v>0.78307750866692005</v>
      </c>
      <c r="BA27" s="20">
        <v>7491.84281103986</v>
      </c>
      <c r="BB27" s="20">
        <v>4.1138905650997302</v>
      </c>
      <c r="BC27" s="20">
        <v>0.854349250814331</v>
      </c>
      <c r="BD27" s="20">
        <v>386.434966451165</v>
      </c>
      <c r="BE27" s="20">
        <v>7.1653994669223904</v>
      </c>
      <c r="BF27" s="20">
        <v>0.34794106152548798</v>
      </c>
      <c r="BG27" s="20">
        <v>0.235671740714407</v>
      </c>
      <c r="BH27" s="20">
        <v>2381.8523455106201</v>
      </c>
      <c r="BI27" s="20">
        <v>1918.7222713912299</v>
      </c>
      <c r="BJ27" s="20">
        <v>463.130074119391</v>
      </c>
      <c r="BK27" s="20">
        <v>3.87210499005164</v>
      </c>
      <c r="BL27" s="20">
        <v>4.7239133484349903E-2</v>
      </c>
      <c r="BM27" s="20">
        <v>26.9248193731157</v>
      </c>
      <c r="BN27" s="20">
        <v>0.85392771000402201</v>
      </c>
      <c r="BO27" s="20">
        <v>36.2693692598532</v>
      </c>
      <c r="BP27" s="20">
        <v>5.27417914008719</v>
      </c>
      <c r="BQ27" s="20">
        <v>1.305280797522</v>
      </c>
      <c r="BR27" s="20">
        <v>172.19035946361501</v>
      </c>
      <c r="BS27" s="20">
        <v>36.096360225554001</v>
      </c>
      <c r="BT27" s="20">
        <v>4.2342180454923701</v>
      </c>
      <c r="BU27" s="20">
        <v>1267.60441831599</v>
      </c>
      <c r="BV27" s="20">
        <v>0.21105911710400799</v>
      </c>
      <c r="BW27" s="20">
        <v>900.83858127283895</v>
      </c>
      <c r="BX27" s="20">
        <v>7.3733178364671996</v>
      </c>
      <c r="BY27" s="20">
        <v>0</v>
      </c>
      <c r="BZ27" s="20">
        <v>0.34739166547578398</v>
      </c>
      <c r="CA27" s="20">
        <v>1673.683080326</v>
      </c>
      <c r="CB27" s="20">
        <v>1278.8343060454899</v>
      </c>
      <c r="CC27" s="20">
        <v>166.79015405065499</v>
      </c>
      <c r="CD27" s="20">
        <v>14183.998630158099</v>
      </c>
      <c r="CE27" s="20">
        <v>2390.7135359794702</v>
      </c>
      <c r="CF27" s="20">
        <v>976.69417362656304</v>
      </c>
      <c r="CH27" s="20">
        <f t="shared" si="19"/>
        <v>15235.745420816318</v>
      </c>
      <c r="CJ27" s="23">
        <f t="shared" si="0"/>
        <v>8.0000012158650928E-3</v>
      </c>
      <c r="CK27" s="18">
        <f t="shared" si="1"/>
        <v>-0.24571801333136439</v>
      </c>
      <c r="CL27" s="18">
        <f t="shared" si="2"/>
        <v>-0.2479744352889682</v>
      </c>
      <c r="CM27" s="18">
        <f t="shared" si="3"/>
        <v>-0.24520355892072154</v>
      </c>
      <c r="CN27" s="18">
        <f t="shared" si="4"/>
        <v>-0.24358070471727303</v>
      </c>
      <c r="CO27" s="18">
        <f t="shared" si="5"/>
        <v>-0.24387771533382788</v>
      </c>
      <c r="CP27" s="18">
        <f t="shared" si="6"/>
        <v>-0.24684497427386051</v>
      </c>
      <c r="CQ27" s="18">
        <f t="shared" si="7"/>
        <v>-0.23573829981591243</v>
      </c>
      <c r="CR27" s="18">
        <f t="shared" si="8"/>
        <v>-0.23932140815506875</v>
      </c>
      <c r="CS27" s="18">
        <f t="shared" si="9"/>
        <v>-0.23550490218443676</v>
      </c>
      <c r="CT27" s="18">
        <f t="shared" si="10"/>
        <v>-0.2405101390408351</v>
      </c>
      <c r="CU27" s="18">
        <f t="shared" si="11"/>
        <v>-0.23819583298708449</v>
      </c>
      <c r="CV27" s="18">
        <f t="shared" si="12"/>
        <v>-0.23126845690137771</v>
      </c>
      <c r="CW27" s="18">
        <f t="shared" si="13"/>
        <v>-0.23817211126784851</v>
      </c>
      <c r="CX27" s="18">
        <f t="shared" si="14"/>
        <v>-0.23596442132568643</v>
      </c>
      <c r="CY27" s="18">
        <f t="shared" si="15"/>
        <v>-0.23459554651245523</v>
      </c>
      <c r="CZ27" s="18">
        <f t="shared" si="16"/>
        <v>-0.23618349744425662</v>
      </c>
      <c r="DA27" s="18">
        <f t="shared" si="17"/>
        <v>-0.23538834264257771</v>
      </c>
      <c r="DB27" s="18">
        <f t="shared" si="18"/>
        <v>-0.23592160409933191</v>
      </c>
    </row>
    <row r="28" spans="1:106" x14ac:dyDescent="0.25">
      <c r="A28" s="59" t="s">
        <v>112</v>
      </c>
      <c r="B28" s="20">
        <v>218532.14172000001</v>
      </c>
      <c r="C28" s="20">
        <v>312.14821933000002</v>
      </c>
      <c r="D28" s="20">
        <v>50327.162060000002</v>
      </c>
      <c r="E28" s="20">
        <v>1445.8033141999999</v>
      </c>
      <c r="F28" s="20">
        <v>975.17796055999997</v>
      </c>
      <c r="G28" s="20">
        <v>731.29284356999995</v>
      </c>
      <c r="H28" s="20">
        <v>18024.735568</v>
      </c>
      <c r="I28" s="20">
        <v>76.404468679000004</v>
      </c>
      <c r="J28" s="20">
        <v>461.36125347000001</v>
      </c>
      <c r="K28" s="20">
        <v>178.79825796</v>
      </c>
      <c r="L28" s="20">
        <v>12.962527975</v>
      </c>
      <c r="M28" s="20">
        <v>68.286809595999998</v>
      </c>
      <c r="N28" s="20">
        <v>26.684663567000001</v>
      </c>
      <c r="O28" s="20">
        <v>363.08471587000003</v>
      </c>
      <c r="P28" s="20">
        <v>308.63901041999998</v>
      </c>
      <c r="Q28" s="20">
        <v>9.5710324877000001</v>
      </c>
      <c r="R28" s="20">
        <v>1619.5546627000001</v>
      </c>
      <c r="S28" s="20">
        <v>1247.1353655</v>
      </c>
      <c r="U28" s="22" t="s">
        <v>204</v>
      </c>
      <c r="V28" s="20">
        <v>31.523988901676599</v>
      </c>
      <c r="W28" s="20">
        <v>12.9628653774797</v>
      </c>
      <c r="X28" s="20">
        <v>76.405693889450305</v>
      </c>
      <c r="Y28" s="20">
        <v>76.406472592243702</v>
      </c>
      <c r="Z28" s="20">
        <v>45.3601854585227</v>
      </c>
      <c r="AA28" s="20">
        <v>461.300604728878</v>
      </c>
      <c r="AB28" s="20">
        <v>68.280830211997099</v>
      </c>
      <c r="AC28" s="20">
        <v>745.54909190563706</v>
      </c>
      <c r="AD28" s="20">
        <v>218504.55855288601</v>
      </c>
      <c r="AE28" s="20">
        <v>1017.86824662301</v>
      </c>
      <c r="AF28" s="20">
        <v>293.89092834929301</v>
      </c>
      <c r="AG28" s="20">
        <v>297.12046806391299</v>
      </c>
      <c r="AH28" s="20">
        <v>363.03646631791503</v>
      </c>
      <c r="AI28" s="20">
        <v>13.216696687153201</v>
      </c>
      <c r="AJ28" s="20">
        <v>178.807329110067</v>
      </c>
      <c r="AK28" s="20">
        <v>178.80735052777601</v>
      </c>
      <c r="AL28" s="20">
        <v>308.60075613914699</v>
      </c>
      <c r="AM28" s="20">
        <v>402.61208508209398</v>
      </c>
      <c r="AN28" s="20">
        <v>686.08975862350599</v>
      </c>
      <c r="AO28" s="20">
        <v>10.885860237834301</v>
      </c>
      <c r="AP28" s="20">
        <v>6.2009633259235901</v>
      </c>
      <c r="AQ28" s="20">
        <v>78.428723835788404</v>
      </c>
      <c r="AR28" s="20">
        <v>26.684369381015699</v>
      </c>
      <c r="AS28" s="20">
        <v>312.122599330235</v>
      </c>
      <c r="AT28" s="20">
        <v>0</v>
      </c>
      <c r="AU28" s="20">
        <v>18606.629560894398</v>
      </c>
      <c r="AV28" s="20">
        <v>42762.098164608098</v>
      </c>
      <c r="AW28" s="20">
        <v>7161.6761760236404</v>
      </c>
      <c r="AX28" s="20">
        <v>50326.386425713798</v>
      </c>
      <c r="AY28" s="20">
        <v>545.50245952069201</v>
      </c>
      <c r="AZ28" s="20">
        <v>1.06066014826082</v>
      </c>
      <c r="BA28" s="20">
        <v>9454.9892066796692</v>
      </c>
      <c r="BB28" s="20">
        <v>5.5626913876441897</v>
      </c>
      <c r="BC28" s="20">
        <v>1.12707588672652</v>
      </c>
      <c r="BD28" s="20">
        <v>510.21462913297597</v>
      </c>
      <c r="BE28" s="20">
        <v>9.5643825831555809</v>
      </c>
      <c r="BF28" s="20">
        <v>0.45215320513456397</v>
      </c>
      <c r="BG28" s="20">
        <v>0.317615028246719</v>
      </c>
      <c r="BH28" s="20">
        <v>1445.6734419266099</v>
      </c>
      <c r="BI28" s="20">
        <v>975.09284586297099</v>
      </c>
      <c r="BJ28" s="20">
        <v>470.580596063646</v>
      </c>
      <c r="BK28" s="20">
        <v>5.0450479777553596</v>
      </c>
      <c r="BL28" s="20">
        <v>6.1446063360835898E-2</v>
      </c>
      <c r="BM28" s="20">
        <v>35.706247746600702</v>
      </c>
      <c r="BN28" s="20">
        <v>1.11674595115659</v>
      </c>
      <c r="BO28" s="20">
        <v>49.170565612306099</v>
      </c>
      <c r="BP28" s="20">
        <v>7.2476574035064401</v>
      </c>
      <c r="BQ28" s="20">
        <v>1.7522095075425601</v>
      </c>
      <c r="BR28" s="20">
        <v>233.924910761311</v>
      </c>
      <c r="BS28" s="20">
        <v>46.509936816383799</v>
      </c>
      <c r="BT28" s="20">
        <v>5.5416382206495802</v>
      </c>
      <c r="BU28" s="20">
        <v>106.948542653372</v>
      </c>
      <c r="BV28" s="20">
        <v>0.27862659326377698</v>
      </c>
      <c r="BW28" s="20">
        <v>731.20805315608197</v>
      </c>
      <c r="BX28" s="20">
        <v>9.5701667141619406</v>
      </c>
      <c r="BY28" s="20">
        <v>0</v>
      </c>
      <c r="BZ28" s="20">
        <v>0.45626496160674002</v>
      </c>
      <c r="CA28" s="20">
        <v>2125.6117212385898</v>
      </c>
      <c r="CB28" s="20">
        <v>1619.3476799805401</v>
      </c>
      <c r="CC28" s="20">
        <v>211.48838142581701</v>
      </c>
      <c r="CD28" s="20">
        <v>18022.4523306712</v>
      </c>
      <c r="CE28" s="20">
        <v>3060.1645331905402</v>
      </c>
      <c r="CF28" s="20">
        <v>1246.96975763244</v>
      </c>
      <c r="CH28" s="20">
        <f t="shared" si="19"/>
        <v>19387.371043573956</v>
      </c>
      <c r="CJ28" s="23">
        <f t="shared" si="0"/>
        <v>8.0000197446400221E-3</v>
      </c>
      <c r="CK28" s="18">
        <f t="shared" si="1"/>
        <v>-1.2622018389105285E-4</v>
      </c>
      <c r="CL28" s="18">
        <f t="shared" si="2"/>
        <v>-8.2076392490734105E-5</v>
      </c>
      <c r="CM28" s="18">
        <f t="shared" si="3"/>
        <v>-1.5411842322445408E-5</v>
      </c>
      <c r="CN28" s="18">
        <f t="shared" si="4"/>
        <v>-8.982706853307626E-5</v>
      </c>
      <c r="CO28" s="18">
        <f t="shared" si="5"/>
        <v>-8.7281194275665535E-5</v>
      </c>
      <c r="CP28" s="18">
        <f t="shared" si="6"/>
        <v>-1.1594590958123551E-4</v>
      </c>
      <c r="CQ28" s="18">
        <f t="shared" si="7"/>
        <v>-1.2667244521765342E-4</v>
      </c>
      <c r="CR28" s="18">
        <f t="shared" si="8"/>
        <v>2.6227696865700918E-5</v>
      </c>
      <c r="CS28" s="18">
        <f t="shared" si="9"/>
        <v>-1.3145607843280312E-4</v>
      </c>
      <c r="CT28" s="18">
        <f t="shared" si="10"/>
        <v>5.0853782803870833E-5</v>
      </c>
      <c r="CU28" s="18">
        <f t="shared" si="11"/>
        <v>2.6029064727968541E-5</v>
      </c>
      <c r="CV28" s="18">
        <f t="shared" si="12"/>
        <v>-8.7562796362491358E-5</v>
      </c>
      <c r="CW28" s="18">
        <f t="shared" si="13"/>
        <v>-1.1024534132249103E-5</v>
      </c>
      <c r="CX28" s="18">
        <f t="shared" si="14"/>
        <v>-1.3288786328938178E-4</v>
      </c>
      <c r="CY28" s="18">
        <f t="shared" si="15"/>
        <v>-1.2394506060956154E-4</v>
      </c>
      <c r="CZ28" s="18">
        <f t="shared" si="16"/>
        <v>-9.0457695047230238E-5</v>
      </c>
      <c r="DA28" s="18">
        <f t="shared" si="17"/>
        <v>-1.2780224355932713E-4</v>
      </c>
      <c r="DB28" s="18">
        <f t="shared" si="18"/>
        <v>-1.3279061130119465E-4</v>
      </c>
    </row>
    <row r="29" spans="1:106" x14ac:dyDescent="0.25">
      <c r="A29" s="16" t="s">
        <v>113</v>
      </c>
      <c r="B29" s="20">
        <v>105489.42494</v>
      </c>
      <c r="C29" s="20">
        <v>136.49121907</v>
      </c>
      <c r="D29" s="20">
        <v>18953.633451000002</v>
      </c>
      <c r="E29" s="20">
        <v>1355.5916397000001</v>
      </c>
      <c r="F29" s="20">
        <v>1092.3040323</v>
      </c>
      <c r="G29" s="20">
        <v>526.37413741</v>
      </c>
      <c r="H29" s="20">
        <v>7690.6570281000004</v>
      </c>
      <c r="I29" s="20">
        <v>33.321596255999999</v>
      </c>
      <c r="J29" s="20">
        <v>200.34510374000001</v>
      </c>
      <c r="K29" s="20">
        <v>78.082064582000001</v>
      </c>
      <c r="L29" s="20">
        <v>5.6373399738999996</v>
      </c>
      <c r="M29" s="20">
        <v>29.512018554000001</v>
      </c>
      <c r="N29" s="20">
        <v>11.639255152</v>
      </c>
      <c r="O29" s="20">
        <v>152.77534284999999</v>
      </c>
      <c r="P29" s="20">
        <v>132.58354082</v>
      </c>
      <c r="Q29" s="20">
        <v>4.1815598579</v>
      </c>
      <c r="R29" s="20">
        <v>690.98034695000001</v>
      </c>
      <c r="S29" s="20">
        <v>526.68242642999996</v>
      </c>
      <c r="U29" s="22" t="s">
        <v>205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H29" s="20" t="str">
        <f t="shared" si="19"/>
        <v/>
      </c>
      <c r="CJ29" s="23" t="str">
        <f t="shared" si="0"/>
        <v/>
      </c>
      <c r="CK29" s="18">
        <f t="shared" si="1"/>
        <v>-1</v>
      </c>
      <c r="CL29" s="18">
        <f t="shared" si="2"/>
        <v>-1</v>
      </c>
      <c r="CM29" s="18">
        <f t="shared" si="3"/>
        <v>-1</v>
      </c>
      <c r="CN29" s="18">
        <f t="shared" si="4"/>
        <v>-1</v>
      </c>
      <c r="CO29" s="18">
        <f t="shared" si="5"/>
        <v>-1</v>
      </c>
      <c r="CP29" s="18">
        <f t="shared" si="6"/>
        <v>-1</v>
      </c>
      <c r="CQ29" s="18">
        <f t="shared" si="7"/>
        <v>-1</v>
      </c>
      <c r="CR29" s="18">
        <f t="shared" si="8"/>
        <v>-1</v>
      </c>
      <c r="CS29" s="18">
        <f t="shared" si="9"/>
        <v>-1</v>
      </c>
      <c r="CT29" s="18">
        <f t="shared" si="10"/>
        <v>-1</v>
      </c>
      <c r="CU29" s="18">
        <f t="shared" si="11"/>
        <v>-1</v>
      </c>
      <c r="CV29" s="18">
        <f t="shared" si="12"/>
        <v>-1</v>
      </c>
      <c r="CW29" s="18">
        <f t="shared" si="13"/>
        <v>-1</v>
      </c>
      <c r="CX29" s="18">
        <f t="shared" si="14"/>
        <v>-1</v>
      </c>
      <c r="CY29" s="18">
        <f t="shared" si="15"/>
        <v>-1</v>
      </c>
      <c r="CZ29" s="18">
        <f t="shared" si="16"/>
        <v>-1</v>
      </c>
      <c r="DA29" s="18">
        <f t="shared" si="17"/>
        <v>-1</v>
      </c>
      <c r="DB29" s="18">
        <f t="shared" si="18"/>
        <v>-1</v>
      </c>
    </row>
    <row r="30" spans="1:106" x14ac:dyDescent="0.25">
      <c r="A30" s="16" t="s">
        <v>114</v>
      </c>
      <c r="B30" s="20">
        <v>333517.05763</v>
      </c>
      <c r="C30" s="20">
        <v>444.95348933000002</v>
      </c>
      <c r="D30" s="20">
        <v>63909.576838000001</v>
      </c>
      <c r="E30" s="20">
        <v>2038.7372126</v>
      </c>
      <c r="F30" s="20">
        <v>1370.4424277999999</v>
      </c>
      <c r="G30" s="20">
        <v>1060.5134341</v>
      </c>
      <c r="H30" s="20">
        <v>25566.433086000001</v>
      </c>
      <c r="I30" s="20">
        <v>108.50749881</v>
      </c>
      <c r="J30" s="20">
        <v>650.77371189999997</v>
      </c>
      <c r="K30" s="20">
        <v>253.91665513000001</v>
      </c>
      <c r="L30" s="20">
        <v>18.357583749</v>
      </c>
      <c r="M30" s="20">
        <v>95.991618841999994</v>
      </c>
      <c r="N30" s="20">
        <v>37.904831444000003</v>
      </c>
      <c r="O30" s="20">
        <v>511.49848893000001</v>
      </c>
      <c r="P30" s="20">
        <v>442.56444097999997</v>
      </c>
      <c r="Q30" s="20">
        <v>13.602535741000001</v>
      </c>
      <c r="R30" s="20">
        <v>2299.9805371000002</v>
      </c>
      <c r="S30" s="20">
        <v>1759.1338435</v>
      </c>
      <c r="U30" s="22" t="s">
        <v>206</v>
      </c>
      <c r="V30" s="20">
        <v>24.536457013640199</v>
      </c>
      <c r="W30" s="20">
        <v>10.165021872531799</v>
      </c>
      <c r="X30" s="20">
        <v>60.076343177492298</v>
      </c>
      <c r="Y30" s="20">
        <v>60.076893275949097</v>
      </c>
      <c r="Z30" s="20">
        <v>35.597780201623699</v>
      </c>
      <c r="AA30" s="20">
        <v>358.60170941505601</v>
      </c>
      <c r="AB30" s="20">
        <v>53.100550819626903</v>
      </c>
      <c r="AC30" s="20">
        <v>585.157786853321</v>
      </c>
      <c r="AD30" s="20">
        <v>179722.25733582399</v>
      </c>
      <c r="AE30" s="20">
        <v>794.45048905698798</v>
      </c>
      <c r="AF30" s="20">
        <v>229.84860323477099</v>
      </c>
      <c r="AG30" s="20">
        <v>233.51795858424001</v>
      </c>
      <c r="AH30" s="20">
        <v>283.05194696107998</v>
      </c>
      <c r="AI30" s="20">
        <v>10.241088089099</v>
      </c>
      <c r="AJ30" s="20">
        <v>140.71216453226</v>
      </c>
      <c r="AK30" s="20">
        <v>140.71218978602701</v>
      </c>
      <c r="AL30" s="20">
        <v>245.300848367805</v>
      </c>
      <c r="AM30" s="20">
        <v>277.879008305252</v>
      </c>
      <c r="AN30" s="20">
        <v>544.267668754184</v>
      </c>
      <c r="AO30" s="20">
        <v>8.4664283020660491</v>
      </c>
      <c r="AP30" s="20">
        <v>4.8897780574006404</v>
      </c>
      <c r="AQ30" s="20">
        <v>60.666500342265103</v>
      </c>
      <c r="AR30" s="20">
        <v>20.950996427761002</v>
      </c>
      <c r="AS30" s="20">
        <v>241.81472914300801</v>
      </c>
      <c r="AT30" s="20">
        <v>0</v>
      </c>
      <c r="AU30" s="20">
        <v>14615.240856164901</v>
      </c>
      <c r="AV30" s="20">
        <v>29607.3369206721</v>
      </c>
      <c r="AW30" s="20">
        <v>4849.5907609737797</v>
      </c>
      <c r="AX30" s="20">
        <v>34734.806689951198</v>
      </c>
      <c r="AY30" s="20">
        <v>428.622702768674</v>
      </c>
      <c r="AZ30" s="20">
        <v>0.80313547942260999</v>
      </c>
      <c r="BA30" s="20">
        <v>7435.0539463628702</v>
      </c>
      <c r="BB30" s="20">
        <v>4.2373807674289097</v>
      </c>
      <c r="BC30" s="20">
        <v>0.89003277953228799</v>
      </c>
      <c r="BD30" s="20">
        <v>395.17098776985898</v>
      </c>
      <c r="BE30" s="20">
        <v>7.5046442251580396</v>
      </c>
      <c r="BF30" s="20">
        <v>0.37064723424659801</v>
      </c>
      <c r="BG30" s="20">
        <v>0.24223419258475401</v>
      </c>
      <c r="BH30" s="20">
        <v>1134.66018550788</v>
      </c>
      <c r="BI30" s="20">
        <v>753.59827035276101</v>
      </c>
      <c r="BJ30" s="20">
        <v>381.06191515512199</v>
      </c>
      <c r="BK30" s="20">
        <v>4.1478176388498502</v>
      </c>
      <c r="BL30" s="20">
        <v>5.0076485556970099E-2</v>
      </c>
      <c r="BM30" s="20">
        <v>28.340797246978202</v>
      </c>
      <c r="BN30" s="20">
        <v>0.89616012985223503</v>
      </c>
      <c r="BO30" s="20">
        <v>37.3783038266725</v>
      </c>
      <c r="BP30" s="20">
        <v>5.3634593142523297</v>
      </c>
      <c r="BQ30" s="20">
        <v>1.3522819377524899</v>
      </c>
      <c r="BR30" s="20">
        <v>177.27231607334701</v>
      </c>
      <c r="BS30" s="20">
        <v>36.262714115373598</v>
      </c>
      <c r="BT30" s="20">
        <v>4.4975518072939904</v>
      </c>
      <c r="BU30" s="20">
        <v>84.858033533402704</v>
      </c>
      <c r="BV30" s="20">
        <v>0.22240991056950801</v>
      </c>
      <c r="BW30" s="20">
        <v>580.688963779603</v>
      </c>
      <c r="BX30" s="20">
        <v>7.4937942181897901</v>
      </c>
      <c r="BY30" s="20">
        <v>0</v>
      </c>
      <c r="BZ30" s="20">
        <v>0.35959953184174698</v>
      </c>
      <c r="CA30" s="20">
        <v>1667.5465618896001</v>
      </c>
      <c r="CB30" s="20">
        <v>1272.46301823259</v>
      </c>
      <c r="CC30" s="20">
        <v>166.671079755617</v>
      </c>
      <c r="CD30" s="20">
        <v>14142.2095088653</v>
      </c>
      <c r="CE30" s="20">
        <v>2387.6015395678301</v>
      </c>
      <c r="CF30" s="20">
        <v>973.19765202843803</v>
      </c>
      <c r="CH30" s="20">
        <f t="shared" si="19"/>
        <v>15213.148899606211</v>
      </c>
      <c r="CJ30" s="23">
        <f t="shared" si="0"/>
        <v>8.0000159720377134E-3</v>
      </c>
      <c r="CK30" s="18">
        <f t="shared" si="1"/>
        <v>-0.46113023839636469</v>
      </c>
      <c r="CL30" s="18">
        <f t="shared" si="2"/>
        <v>-0.4565393126658549</v>
      </c>
      <c r="CM30" s="18">
        <f t="shared" si="3"/>
        <v>-0.45650075609171886</v>
      </c>
      <c r="CN30" s="18">
        <f t="shared" si="4"/>
        <v>-0.44344951448605352</v>
      </c>
      <c r="CO30" s="18">
        <f t="shared" si="5"/>
        <v>-0.45010585263145408</v>
      </c>
      <c r="CP30" s="18">
        <f t="shared" si="6"/>
        <v>-0.45244544283175248</v>
      </c>
      <c r="CQ30" s="18">
        <f t="shared" si="7"/>
        <v>-0.44684463955945913</v>
      </c>
      <c r="CR30" s="18">
        <f t="shared" si="8"/>
        <v>-0.44633418026577498</v>
      </c>
      <c r="CS30" s="18">
        <f t="shared" si="9"/>
        <v>-0.44896097851266625</v>
      </c>
      <c r="CT30" s="18">
        <f t="shared" si="10"/>
        <v>-0.44583316240525728</v>
      </c>
      <c r="CU30" s="18">
        <f t="shared" si="11"/>
        <v>-0.44627669896450711</v>
      </c>
      <c r="CV30" s="18">
        <f t="shared" si="12"/>
        <v>-0.44682096770313673</v>
      </c>
      <c r="CW30" s="18">
        <f t="shared" si="13"/>
        <v>-0.4472737213272226</v>
      </c>
      <c r="CX30" s="18">
        <f t="shared" si="14"/>
        <v>-0.44662212482153307</v>
      </c>
      <c r="CY30" s="18">
        <f t="shared" si="15"/>
        <v>-0.44572851848508444</v>
      </c>
      <c r="CZ30" s="18">
        <f t="shared" si="16"/>
        <v>-0.44908843756223954</v>
      </c>
      <c r="DA30" s="18">
        <f t="shared" si="17"/>
        <v>-0.4467505277948946</v>
      </c>
      <c r="DB30" s="18">
        <f t="shared" si="18"/>
        <v>-0.446774527347988</v>
      </c>
    </row>
    <row r="31" spans="1:106" x14ac:dyDescent="0.25">
      <c r="A31" s="16" t="s">
        <v>115</v>
      </c>
      <c r="B31" s="20">
        <v>33198.530609000001</v>
      </c>
      <c r="C31" s="20">
        <v>67.712900308000002</v>
      </c>
      <c r="D31" s="20">
        <v>9732.2897496000005</v>
      </c>
      <c r="E31" s="20">
        <v>686.00188426</v>
      </c>
      <c r="F31" s="20">
        <v>553.82839217000003</v>
      </c>
      <c r="G31" s="20">
        <v>244.65217833</v>
      </c>
      <c r="H31" s="20">
        <v>3291.3364707999999</v>
      </c>
      <c r="I31" s="20">
        <v>15.066810234</v>
      </c>
      <c r="J31" s="20">
        <v>84.009275826999996</v>
      </c>
      <c r="K31" s="20">
        <v>35.714260600000003</v>
      </c>
      <c r="L31" s="20">
        <v>2.5397256446999998</v>
      </c>
      <c r="M31" s="20">
        <v>12.663073326999999</v>
      </c>
      <c r="N31" s="20">
        <v>5.1455368406000002</v>
      </c>
      <c r="O31" s="20">
        <v>67.442401649999994</v>
      </c>
      <c r="P31" s="20">
        <v>53.993574901999999</v>
      </c>
      <c r="Q31" s="20">
        <v>1.7656475963</v>
      </c>
      <c r="R31" s="20">
        <v>293.02781855000001</v>
      </c>
      <c r="S31" s="20">
        <v>231.01054095000001</v>
      </c>
      <c r="U31" s="22" t="s">
        <v>207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</v>
      </c>
      <c r="BU31" s="20">
        <v>0</v>
      </c>
      <c r="BV31" s="20">
        <v>0</v>
      </c>
      <c r="BW31" s="20">
        <v>0</v>
      </c>
      <c r="BX31" s="20">
        <v>0</v>
      </c>
      <c r="BY31" s="20">
        <v>0</v>
      </c>
      <c r="BZ31" s="20">
        <v>0</v>
      </c>
      <c r="CA31" s="20">
        <v>0</v>
      </c>
      <c r="CB31" s="20">
        <v>0</v>
      </c>
      <c r="CC31" s="20">
        <v>0</v>
      </c>
      <c r="CD31" s="20">
        <v>0</v>
      </c>
      <c r="CE31" s="20">
        <v>0</v>
      </c>
      <c r="CF31" s="20">
        <v>0</v>
      </c>
      <c r="CH31" s="20" t="str">
        <f t="shared" si="19"/>
        <v/>
      </c>
      <c r="CJ31" s="23" t="str">
        <f t="shared" si="0"/>
        <v/>
      </c>
      <c r="CK31" s="18">
        <f t="shared" si="1"/>
        <v>-1</v>
      </c>
      <c r="CL31" s="18">
        <f t="shared" si="2"/>
        <v>-1</v>
      </c>
      <c r="CM31" s="18">
        <f t="shared" si="3"/>
        <v>-1</v>
      </c>
      <c r="CN31" s="18">
        <f t="shared" si="4"/>
        <v>-1</v>
      </c>
      <c r="CO31" s="18">
        <f t="shared" si="5"/>
        <v>-1</v>
      </c>
      <c r="CP31" s="18">
        <f t="shared" si="6"/>
        <v>-1</v>
      </c>
      <c r="CQ31" s="18">
        <f t="shared" si="7"/>
        <v>-1</v>
      </c>
      <c r="CR31" s="18">
        <f t="shared" si="8"/>
        <v>-1</v>
      </c>
      <c r="CS31" s="18">
        <f t="shared" si="9"/>
        <v>-1</v>
      </c>
      <c r="CT31" s="18">
        <f t="shared" si="10"/>
        <v>-1</v>
      </c>
      <c r="CU31" s="18">
        <f t="shared" si="11"/>
        <v>-1</v>
      </c>
      <c r="CV31" s="18">
        <f t="shared" si="12"/>
        <v>-1</v>
      </c>
      <c r="CW31" s="18">
        <f t="shared" si="13"/>
        <v>-1</v>
      </c>
      <c r="CX31" s="18">
        <f t="shared" si="14"/>
        <v>-1</v>
      </c>
      <c r="CY31" s="18">
        <f t="shared" si="15"/>
        <v>-1</v>
      </c>
      <c r="CZ31" s="18">
        <f t="shared" si="16"/>
        <v>-1</v>
      </c>
      <c r="DA31" s="18">
        <f t="shared" si="17"/>
        <v>-1</v>
      </c>
      <c r="DB31" s="18">
        <f t="shared" si="18"/>
        <v>-1</v>
      </c>
    </row>
    <row r="32" spans="1:106" x14ac:dyDescent="0.25">
      <c r="A32" s="16" t="s">
        <v>116</v>
      </c>
      <c r="B32" s="20">
        <v>268758.07604000001</v>
      </c>
      <c r="C32" s="20">
        <v>484.97964845000001</v>
      </c>
      <c r="D32" s="20">
        <v>74687.891803000006</v>
      </c>
      <c r="E32" s="20">
        <v>4821.8676745000002</v>
      </c>
      <c r="F32" s="20">
        <v>3885.7572638000001</v>
      </c>
      <c r="G32" s="20">
        <v>1818.5120234999999</v>
      </c>
      <c r="H32" s="20">
        <v>24391.909263000001</v>
      </c>
      <c r="I32" s="20">
        <v>106.09946689</v>
      </c>
      <c r="J32" s="20">
        <v>592.97467859000005</v>
      </c>
      <c r="K32" s="20">
        <v>252.46303792</v>
      </c>
      <c r="L32" s="20">
        <v>17.778014595999998</v>
      </c>
      <c r="M32" s="20">
        <v>87.115813750000001</v>
      </c>
      <c r="N32" s="20">
        <v>36.178484896000001</v>
      </c>
      <c r="O32" s="20">
        <v>489.49777295000001</v>
      </c>
      <c r="P32" s="20">
        <v>429.59495744999998</v>
      </c>
      <c r="Q32" s="20">
        <v>12.411476485</v>
      </c>
      <c r="R32" s="20">
        <v>2192.8719504000001</v>
      </c>
      <c r="S32" s="20">
        <v>1677.7299951</v>
      </c>
      <c r="U32" s="22" t="s">
        <v>208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0</v>
      </c>
      <c r="BW32" s="20">
        <v>0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H32" s="20" t="str">
        <f t="shared" si="19"/>
        <v/>
      </c>
      <c r="CJ32" s="23" t="str">
        <f t="shared" si="0"/>
        <v/>
      </c>
      <c r="CK32" s="18">
        <f t="shared" si="1"/>
        <v>-1</v>
      </c>
      <c r="CL32" s="18">
        <f t="shared" si="2"/>
        <v>-1</v>
      </c>
      <c r="CM32" s="18">
        <f t="shared" si="3"/>
        <v>-1</v>
      </c>
      <c r="CN32" s="18">
        <f t="shared" si="4"/>
        <v>-1</v>
      </c>
      <c r="CO32" s="18">
        <f t="shared" si="5"/>
        <v>-1</v>
      </c>
      <c r="CP32" s="18">
        <f t="shared" si="6"/>
        <v>-1</v>
      </c>
      <c r="CQ32" s="18">
        <f t="shared" si="7"/>
        <v>-1</v>
      </c>
      <c r="CR32" s="18">
        <f t="shared" si="8"/>
        <v>-1</v>
      </c>
      <c r="CS32" s="18">
        <f t="shared" si="9"/>
        <v>-1</v>
      </c>
      <c r="CT32" s="18">
        <f t="shared" si="10"/>
        <v>-1</v>
      </c>
      <c r="CU32" s="18">
        <f t="shared" si="11"/>
        <v>-1</v>
      </c>
      <c r="CV32" s="18">
        <f t="shared" si="12"/>
        <v>-1</v>
      </c>
      <c r="CW32" s="18">
        <f t="shared" si="13"/>
        <v>-1</v>
      </c>
      <c r="CX32" s="18">
        <f t="shared" si="14"/>
        <v>-1</v>
      </c>
      <c r="CY32" s="18">
        <f t="shared" si="15"/>
        <v>-1</v>
      </c>
      <c r="CZ32" s="18">
        <f t="shared" si="16"/>
        <v>-1</v>
      </c>
      <c r="DA32" s="18">
        <f t="shared" si="17"/>
        <v>-1</v>
      </c>
      <c r="DB32" s="18">
        <f t="shared" si="18"/>
        <v>-1</v>
      </c>
    </row>
    <row r="33" spans="1:106" x14ac:dyDescent="0.25">
      <c r="A33" s="16" t="s">
        <v>117</v>
      </c>
      <c r="B33" s="20">
        <v>99273.056788999995</v>
      </c>
      <c r="C33" s="20">
        <v>161.49549343000001</v>
      </c>
      <c r="D33" s="20">
        <v>22706.874228000001</v>
      </c>
      <c r="E33" s="20">
        <v>1603.9252156</v>
      </c>
      <c r="F33" s="20">
        <v>1292.4056768</v>
      </c>
      <c r="G33" s="20">
        <v>626.39870193000002</v>
      </c>
      <c r="H33" s="20">
        <v>8608.9479833000005</v>
      </c>
      <c r="I33" s="20">
        <v>35.471533874000002</v>
      </c>
      <c r="J33" s="20">
        <v>200.37010774000001</v>
      </c>
      <c r="K33" s="20">
        <v>84.424850483</v>
      </c>
      <c r="L33" s="20">
        <v>5.9339614691999998</v>
      </c>
      <c r="M33" s="20">
        <v>29.056066833999999</v>
      </c>
      <c r="N33" s="20">
        <v>12.107708433000001</v>
      </c>
      <c r="O33" s="20">
        <v>172.20303082000001</v>
      </c>
      <c r="P33" s="20">
        <v>157.27158761000001</v>
      </c>
      <c r="Q33" s="20">
        <v>4.1661675463999996</v>
      </c>
      <c r="R33" s="20">
        <v>778.88272642000004</v>
      </c>
      <c r="S33" s="20">
        <v>589.04361415999995</v>
      </c>
      <c r="U33" s="22" t="s">
        <v>209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V33" s="20">
        <v>0</v>
      </c>
      <c r="BW33" s="20">
        <v>0</v>
      </c>
      <c r="BX33" s="20">
        <v>0</v>
      </c>
      <c r="BY33" s="20">
        <v>0</v>
      </c>
      <c r="BZ33" s="20">
        <v>0</v>
      </c>
      <c r="CA33" s="20">
        <v>0</v>
      </c>
      <c r="CB33" s="20">
        <v>0</v>
      </c>
      <c r="CC33" s="20">
        <v>0</v>
      </c>
      <c r="CD33" s="20">
        <v>0</v>
      </c>
      <c r="CE33" s="20">
        <v>0</v>
      </c>
      <c r="CF33" s="20">
        <v>0</v>
      </c>
      <c r="CH33" s="20" t="str">
        <f t="shared" si="19"/>
        <v/>
      </c>
      <c r="CJ33" s="23" t="str">
        <f t="shared" si="0"/>
        <v/>
      </c>
      <c r="CK33" s="18">
        <f t="shared" si="1"/>
        <v>-1</v>
      </c>
      <c r="CL33" s="18">
        <f t="shared" si="2"/>
        <v>-1</v>
      </c>
      <c r="CM33" s="18">
        <f t="shared" si="3"/>
        <v>-1</v>
      </c>
      <c r="CN33" s="18">
        <f t="shared" si="4"/>
        <v>-1</v>
      </c>
      <c r="CO33" s="18">
        <f t="shared" si="5"/>
        <v>-1</v>
      </c>
      <c r="CP33" s="18">
        <f t="shared" si="6"/>
        <v>-1</v>
      </c>
      <c r="CQ33" s="18">
        <f t="shared" si="7"/>
        <v>-1</v>
      </c>
      <c r="CR33" s="18">
        <f t="shared" si="8"/>
        <v>-1</v>
      </c>
      <c r="CS33" s="18">
        <f t="shared" si="9"/>
        <v>-1</v>
      </c>
      <c r="CT33" s="18">
        <f t="shared" si="10"/>
        <v>-1</v>
      </c>
      <c r="CU33" s="18">
        <f t="shared" si="11"/>
        <v>-1</v>
      </c>
      <c r="CV33" s="18">
        <f t="shared" si="12"/>
        <v>-1</v>
      </c>
      <c r="CW33" s="18">
        <f t="shared" si="13"/>
        <v>-1</v>
      </c>
      <c r="CX33" s="18">
        <f t="shared" si="14"/>
        <v>-1</v>
      </c>
      <c r="CY33" s="18">
        <f t="shared" si="15"/>
        <v>-1</v>
      </c>
      <c r="CZ33" s="18">
        <f t="shared" si="16"/>
        <v>-1</v>
      </c>
      <c r="DA33" s="18">
        <f t="shared" si="17"/>
        <v>-1</v>
      </c>
      <c r="DB33" s="18">
        <f t="shared" si="18"/>
        <v>-1</v>
      </c>
    </row>
    <row r="34" spans="1:106" x14ac:dyDescent="0.25">
      <c r="A34" s="16" t="s">
        <v>118</v>
      </c>
      <c r="B34" s="20">
        <v>124876.39009</v>
      </c>
      <c r="C34" s="20">
        <v>195.26004137999999</v>
      </c>
      <c r="D34" s="20">
        <v>30842.964585999998</v>
      </c>
      <c r="E34" s="20">
        <v>1958.6460019000001</v>
      </c>
      <c r="F34" s="20">
        <v>1579.7584234000001</v>
      </c>
      <c r="G34" s="20">
        <v>714.25917301000004</v>
      </c>
      <c r="H34" s="20">
        <v>10969.705314000001</v>
      </c>
      <c r="I34" s="20">
        <v>47.703187014000001</v>
      </c>
      <c r="J34" s="20">
        <v>286.24262422999999</v>
      </c>
      <c r="K34" s="20">
        <v>111.56762549</v>
      </c>
      <c r="L34" s="20">
        <v>8.1063922016000003</v>
      </c>
      <c r="M34" s="20">
        <v>42.794994199000001</v>
      </c>
      <c r="N34" s="20">
        <v>16.648561383000001</v>
      </c>
      <c r="O34" s="20">
        <v>224.32224861</v>
      </c>
      <c r="P34" s="20">
        <v>180.41861503000001</v>
      </c>
      <c r="Q34" s="20">
        <v>5.9586394348000002</v>
      </c>
      <c r="R34" s="20">
        <v>980.61597984000002</v>
      </c>
      <c r="S34" s="20">
        <v>769.56566217</v>
      </c>
      <c r="U34" s="22" t="s">
        <v>210</v>
      </c>
      <c r="V34" s="20">
        <v>0.41467863100899999</v>
      </c>
      <c r="W34" s="20">
        <v>0.1580941998323</v>
      </c>
      <c r="X34" s="20">
        <v>0.92059972470252405</v>
      </c>
      <c r="Y34" s="20">
        <v>0.92060767877570704</v>
      </c>
      <c r="Z34" s="20">
        <v>0.56207417207625698</v>
      </c>
      <c r="AA34" s="20">
        <v>5.9564135546412604</v>
      </c>
      <c r="AB34" s="20">
        <v>0.89738379148138303</v>
      </c>
      <c r="AC34" s="20">
        <v>9.15183186789905</v>
      </c>
      <c r="AD34" s="20">
        <v>2811.72605190782</v>
      </c>
      <c r="AE34" s="20">
        <v>13.2889793213181</v>
      </c>
      <c r="AF34" s="20">
        <v>3.8127862963197101</v>
      </c>
      <c r="AG34" s="20">
        <v>3.7406586951543499</v>
      </c>
      <c r="AH34" s="20">
        <v>4.4346285092665703</v>
      </c>
      <c r="AI34" s="20">
        <v>0.17566400899256401</v>
      </c>
      <c r="AJ34" s="20">
        <v>2.1091153728868899</v>
      </c>
      <c r="AK34" s="20">
        <v>2.1091154258436799</v>
      </c>
      <c r="AL34" s="20">
        <v>3.5428457959126298</v>
      </c>
      <c r="AM34" s="20">
        <v>5.50932935487248</v>
      </c>
      <c r="AN34" s="20">
        <v>8.1221894320287404</v>
      </c>
      <c r="AO34" s="20">
        <v>0.146679405582962</v>
      </c>
      <c r="AP34" s="20">
        <v>7.1115277162871901E-2</v>
      </c>
      <c r="AQ34" s="20">
        <v>1.08236295772064</v>
      </c>
      <c r="AR34" s="20">
        <v>0.32984876431424098</v>
      </c>
      <c r="AS34" s="20">
        <v>4.2143120418657602</v>
      </c>
      <c r="AT34" s="20">
        <v>0</v>
      </c>
      <c r="AU34" s="20">
        <v>226.08136686563299</v>
      </c>
      <c r="AV34" s="20">
        <v>586.61476256772198</v>
      </c>
      <c r="AW34" s="20">
        <v>96.541460381289198</v>
      </c>
      <c r="AX34" s="20">
        <v>688.66555230388406</v>
      </c>
      <c r="AY34" s="20">
        <v>6.9128054900047902</v>
      </c>
      <c r="AZ34" s="20">
        <v>1.39051841686094E-2</v>
      </c>
      <c r="BA34" s="20">
        <v>112.353867765339</v>
      </c>
      <c r="BB34" s="20">
        <v>6.9904037765174704E-2</v>
      </c>
      <c r="BC34" s="20">
        <v>1.18614708135606E-2</v>
      </c>
      <c r="BD34" s="20">
        <v>6.4939677243340599</v>
      </c>
      <c r="BE34" s="20">
        <v>9.5636266252197705E-2</v>
      </c>
      <c r="BF34" s="20">
        <v>3.16226171067643E-3</v>
      </c>
      <c r="BG34" s="20">
        <v>4.0380769082381199E-3</v>
      </c>
      <c r="BH34" s="20">
        <v>30.202624569696301</v>
      </c>
      <c r="BI34" s="20">
        <v>25.2713549278923</v>
      </c>
      <c r="BJ34" s="20">
        <v>4.9312696418040396</v>
      </c>
      <c r="BK34" s="20">
        <v>3.1509949899965202E-2</v>
      </c>
      <c r="BL34" s="20">
        <v>4.7025884466784601E-4</v>
      </c>
      <c r="BM34" s="20">
        <v>0.32838341506969299</v>
      </c>
      <c r="BN34" s="20">
        <v>1.0361037384877401E-2</v>
      </c>
      <c r="BO34" s="20">
        <v>0.62089511731344704</v>
      </c>
      <c r="BP34" s="20">
        <v>0.10519333377425701</v>
      </c>
      <c r="BQ34" s="20">
        <v>2.0527251552880599E-2</v>
      </c>
      <c r="BR34" s="20">
        <v>2.9969011965585799</v>
      </c>
      <c r="BS34" s="20">
        <v>0.555179856181925</v>
      </c>
      <c r="BT34" s="20">
        <v>4.19798972646152E-2</v>
      </c>
      <c r="BU34" s="20">
        <v>14.4201809112805</v>
      </c>
      <c r="BV34" s="20">
        <v>2.4775369963127699E-3</v>
      </c>
      <c r="BW34" s="20">
        <v>14.4885007790031</v>
      </c>
      <c r="BX34" s="20">
        <v>0.12374360815655</v>
      </c>
      <c r="BY34" s="20">
        <v>0</v>
      </c>
      <c r="BZ34" s="20">
        <v>5.1409707110232203E-3</v>
      </c>
      <c r="CA34" s="20">
        <v>25.837918371965099</v>
      </c>
      <c r="CB34" s="20">
        <v>19.533912368158401</v>
      </c>
      <c r="CC34" s="20">
        <v>2.5589049303262201</v>
      </c>
      <c r="CD34" s="20">
        <v>218.35301498591701</v>
      </c>
      <c r="CE34" s="20">
        <v>37.616315614887299</v>
      </c>
      <c r="CF34" s="20">
        <v>15.2687757176717</v>
      </c>
      <c r="CH34" s="20">
        <f t="shared" si="19"/>
        <v>235.39528171691026</v>
      </c>
      <c r="CJ34" s="23">
        <f t="shared" si="0"/>
        <v>8.0000071681259367E-3</v>
      </c>
      <c r="CK34" s="18">
        <f t="shared" si="1"/>
        <v>-0.97748392590559852</v>
      </c>
      <c r="CL34" s="18">
        <f t="shared" si="2"/>
        <v>-0.9784169253879027</v>
      </c>
      <c r="CM34" s="18">
        <f t="shared" si="3"/>
        <v>-0.97767187552987445</v>
      </c>
      <c r="CN34" s="18">
        <f t="shared" si="4"/>
        <v>-0.98457984518876918</v>
      </c>
      <c r="CO34" s="18">
        <f t="shared" si="5"/>
        <v>-0.98400302568192499</v>
      </c>
      <c r="CP34" s="18">
        <f t="shared" si="6"/>
        <v>-0.97971534517653269</v>
      </c>
      <c r="CQ34" s="18">
        <f t="shared" si="7"/>
        <v>-0.98009490604025207</v>
      </c>
      <c r="CR34" s="18">
        <f t="shared" si="8"/>
        <v>-0.98070133807819737</v>
      </c>
      <c r="CS34" s="18">
        <f t="shared" si="9"/>
        <v>-0.97919103218584536</v>
      </c>
      <c r="CT34" s="18">
        <f t="shared" si="10"/>
        <v>-0.98109563220889084</v>
      </c>
      <c r="CU34" s="18">
        <f t="shared" si="11"/>
        <v>-0.98049758808843512</v>
      </c>
      <c r="CV34" s="18">
        <f t="shared" si="12"/>
        <v>-0.9790306364499437</v>
      </c>
      <c r="CW34" s="18">
        <f t="shared" si="13"/>
        <v>-0.98018755154117676</v>
      </c>
      <c r="CX34" s="18">
        <f t="shared" si="14"/>
        <v>-0.98023099118903501</v>
      </c>
      <c r="CY34" s="18">
        <f t="shared" si="15"/>
        <v>-0.98036319148485029</v>
      </c>
      <c r="CZ34" s="18">
        <f t="shared" si="16"/>
        <v>-0.97923290886945513</v>
      </c>
      <c r="DA34" s="18">
        <f t="shared" si="17"/>
        <v>-0.98007995711904916</v>
      </c>
      <c r="DB34" s="18">
        <f t="shared" si="18"/>
        <v>-0.98015922946117784</v>
      </c>
    </row>
    <row r="35" spans="1:106" x14ac:dyDescent="0.25">
      <c r="CK35" s="18"/>
      <c r="CL35" s="18" t="str">
        <f t="shared" si="2"/>
        <v/>
      </c>
      <c r="CM35" s="18" t="str">
        <f t="shared" si="3"/>
        <v/>
      </c>
      <c r="CN35" s="18" t="str">
        <f t="shared" si="4"/>
        <v/>
      </c>
      <c r="CO35" s="18" t="str">
        <f t="shared" si="5"/>
        <v/>
      </c>
      <c r="CP35" s="18" t="str">
        <f t="shared" si="6"/>
        <v/>
      </c>
      <c r="CQ35" s="18" t="str">
        <f t="shared" si="7"/>
        <v/>
      </c>
      <c r="CR35" s="18"/>
      <c r="CS35" s="18"/>
      <c r="CT35" s="18"/>
      <c r="CU35" s="18"/>
      <c r="CV35" s="18"/>
      <c r="CW35" s="18"/>
    </row>
    <row r="36" spans="1:106" x14ac:dyDescent="0.25">
      <c r="A36" s="3" t="s">
        <v>55</v>
      </c>
      <c r="B36" s="1">
        <f t="shared" ref="B36:N36" si="20">SUM(B3:B34)</f>
        <v>6277888.4231079984</v>
      </c>
      <c r="C36" s="1">
        <f t="shared" si="20"/>
        <v>10851.320725554999</v>
      </c>
      <c r="D36" s="1">
        <f t="shared" si="20"/>
        <v>1520516.5272266001</v>
      </c>
      <c r="E36" s="1">
        <f t="shared" si="20"/>
        <v>81033.961549419982</v>
      </c>
      <c r="F36" s="1">
        <f t="shared" si="20"/>
        <v>62215.651485710005</v>
      </c>
      <c r="G36" s="1">
        <f t="shared" si="20"/>
        <v>28224.931107140001</v>
      </c>
      <c r="H36" s="1">
        <f t="shared" si="20"/>
        <v>556587.87652669987</v>
      </c>
      <c r="I36" s="1">
        <f t="shared" si="20"/>
        <v>2432.615157229</v>
      </c>
      <c r="J36" s="1">
        <f t="shared" si="20"/>
        <v>13778.197875856999</v>
      </c>
      <c r="K36" s="1">
        <f t="shared" si="20"/>
        <v>5874.5895744979989</v>
      </c>
      <c r="L36" s="1">
        <f t="shared" si="20"/>
        <v>409.46019918659999</v>
      </c>
      <c r="M36" s="1">
        <f t="shared" si="20"/>
        <v>2053.4577343729998</v>
      </c>
      <c r="N36" s="1">
        <f t="shared" si="20"/>
        <v>834.50706079150018</v>
      </c>
      <c r="O36" s="1">
        <f t="shared" ref="O36:S36" si="21">SUM(O3:O34)</f>
        <v>11273.336167377</v>
      </c>
      <c r="P36" s="1">
        <f t="shared" si="21"/>
        <v>9575.9357819859979</v>
      </c>
      <c r="Q36" s="1">
        <f t="shared" si="21"/>
        <v>289.16660351279995</v>
      </c>
      <c r="R36" s="1">
        <f t="shared" si="21"/>
        <v>49934.889479939986</v>
      </c>
      <c r="S36" s="1">
        <f t="shared" si="21"/>
        <v>38629.360731350011</v>
      </c>
      <c r="V36" s="1">
        <f>SUM(V3:V34)</f>
        <v>266.10680348916463</v>
      </c>
      <c r="W36" s="1">
        <f t="shared" ref="W36:CF36" si="22">SUM(W3:W34)</f>
        <v>114.67380350712624</v>
      </c>
      <c r="X36" s="1">
        <f t="shared" si="22"/>
        <v>679.89794225437197</v>
      </c>
      <c r="Y36" s="1">
        <f t="shared" si="22"/>
        <v>679.90406645379551</v>
      </c>
      <c r="Z36" s="1">
        <f t="shared" si="22"/>
        <v>400.07751129988753</v>
      </c>
      <c r="AA36" s="1">
        <f t="shared" si="22"/>
        <v>3930.9862262676411</v>
      </c>
      <c r="AB36" s="1">
        <f t="shared" si="22"/>
        <v>585.72263937549974</v>
      </c>
      <c r="AC36" s="1">
        <f t="shared" si="22"/>
        <v>6575.3912298181504</v>
      </c>
      <c r="AD36" s="1">
        <f t="shared" si="22"/>
        <v>1821182.3197496373</v>
      </c>
      <c r="AE36" s="1">
        <f t="shared" si="22"/>
        <v>8697.4289185628822</v>
      </c>
      <c r="AF36" s="1">
        <f t="shared" si="22"/>
        <v>2521.3784107000806</v>
      </c>
      <c r="AG36" s="1">
        <f t="shared" si="22"/>
        <v>2603.4199058458662</v>
      </c>
      <c r="AH36" s="1">
        <f t="shared" si="22"/>
        <v>3224.3348051888311</v>
      </c>
      <c r="AI36" s="1">
        <f t="shared" si="22"/>
        <v>110.3356363864379</v>
      </c>
      <c r="AJ36" s="1">
        <f t="shared" si="22"/>
        <v>1618.3780558439455</v>
      </c>
      <c r="AK36" s="1">
        <f t="shared" si="22"/>
        <v>1618.3780455041333</v>
      </c>
      <c r="AL36" s="1">
        <f t="shared" si="22"/>
        <v>2743.6646821607324</v>
      </c>
      <c r="AM36" s="1">
        <f t="shared" si="22"/>
        <v>3579.4469043854197</v>
      </c>
      <c r="AN36" s="1">
        <f t="shared" si="22"/>
        <v>5923.4748905218612</v>
      </c>
      <c r="AO36" s="1">
        <f t="shared" si="22"/>
        <v>90.151229390922921</v>
      </c>
      <c r="AP36" s="1">
        <f t="shared" si="22"/>
        <v>57.340764547395338</v>
      </c>
      <c r="AQ36" s="1">
        <f t="shared" si="22"/>
        <v>642.57105722715789</v>
      </c>
      <c r="AR36" s="1">
        <f t="shared" si="22"/>
        <v>235.29701317828759</v>
      </c>
      <c r="AS36" s="1">
        <f t="shared" si="22"/>
        <v>2917.9410180059167</v>
      </c>
      <c r="AT36" s="1">
        <f t="shared" si="22"/>
        <v>0</v>
      </c>
      <c r="AU36" s="1">
        <f t="shared" ref="AU36" si="23">SUM(AU3:AU34)</f>
        <v>164192.65902999774</v>
      </c>
      <c r="AV36" s="1">
        <f t="shared" si="22"/>
        <v>379902.95221627562</v>
      </c>
      <c r="AW36" s="1">
        <f t="shared" si="22"/>
        <v>63947.956191029894</v>
      </c>
      <c r="AX36" s="1">
        <f t="shared" si="22"/>
        <v>447430.35531169124</v>
      </c>
      <c r="AY36" s="1">
        <f t="shared" si="22"/>
        <v>4712.7600995731345</v>
      </c>
      <c r="AZ36" s="1">
        <f t="shared" si="22"/>
        <v>9.9606290219572244</v>
      </c>
      <c r="BA36" s="1">
        <f t="shared" si="22"/>
        <v>83668.822506831479</v>
      </c>
      <c r="BB36" s="1">
        <f t="shared" si="22"/>
        <v>52.26675646377673</v>
      </c>
      <c r="BC36" s="1">
        <f t="shared" si="22"/>
        <v>10.567496750082189</v>
      </c>
      <c r="BD36" s="1">
        <f t="shared" si="22"/>
        <v>4778.8990310693553</v>
      </c>
      <c r="BE36" s="1">
        <f t="shared" si="22"/>
        <v>89.806337614355087</v>
      </c>
      <c r="BF36" s="1">
        <f t="shared" si="22"/>
        <v>4.2369483757888382</v>
      </c>
      <c r="BG36" s="1">
        <f t="shared" si="22"/>
        <v>2.9817926657752527</v>
      </c>
      <c r="BH36" s="1">
        <f t="shared" si="22"/>
        <v>15744.161665199494</v>
      </c>
      <c r="BI36" s="1">
        <f t="shared" si="22"/>
        <v>11158.236026647906</v>
      </c>
      <c r="BJ36" s="1">
        <f t="shared" si="22"/>
        <v>4585.9256385516028</v>
      </c>
      <c r="BK36" s="1">
        <f t="shared" si="22"/>
        <v>47.306316629802062</v>
      </c>
      <c r="BL36" s="1">
        <f t="shared" si="22"/>
        <v>0.57564877834179229</v>
      </c>
      <c r="BM36" s="1">
        <f t="shared" si="22"/>
        <v>335.20074472743312</v>
      </c>
      <c r="BN36" s="1">
        <f t="shared" si="22"/>
        <v>10.465106277235009</v>
      </c>
      <c r="BO36" s="1">
        <f t="shared" si="22"/>
        <v>462.45570995891416</v>
      </c>
      <c r="BP36" s="1">
        <f t="shared" si="22"/>
        <v>68.155926901503676</v>
      </c>
      <c r="BQ36" s="1">
        <f t="shared" si="22"/>
        <v>16.467371938489297</v>
      </c>
      <c r="BR36" s="1">
        <f t="shared" si="22"/>
        <v>2200.6006993636211</v>
      </c>
      <c r="BS36" s="1">
        <f t="shared" si="22"/>
        <v>412.91301833562471</v>
      </c>
      <c r="BT36" s="1">
        <f t="shared" si="22"/>
        <v>51.961453755552903</v>
      </c>
      <c r="BU36" s="1">
        <f t="shared" si="22"/>
        <v>3013.7144202427612</v>
      </c>
      <c r="BV36" s="1">
        <f t="shared" si="22"/>
        <v>2.6136361131574399</v>
      </c>
      <c r="BW36" s="1">
        <f t="shared" si="22"/>
        <v>6637.7503899976609</v>
      </c>
      <c r="BX36" s="1">
        <f t="shared" si="22"/>
        <v>82.871215011548088</v>
      </c>
      <c r="BY36" s="1">
        <f t="shared" si="22"/>
        <v>0</v>
      </c>
      <c r="BZ36" s="1">
        <f t="shared" si="22"/>
        <v>4.2732757001243833</v>
      </c>
      <c r="CA36" s="1">
        <f t="shared" si="22"/>
        <v>18740.877711271922</v>
      </c>
      <c r="CB36" s="1">
        <f t="shared" si="22"/>
        <v>14306.378700496345</v>
      </c>
      <c r="CC36" s="1">
        <f t="shared" si="22"/>
        <v>2491.0882365292364</v>
      </c>
      <c r="CD36" s="1">
        <f t="shared" si="22"/>
        <v>159185.32059537072</v>
      </c>
      <c r="CE36" s="1">
        <f t="shared" si="22"/>
        <v>26830.947456368158</v>
      </c>
      <c r="CF36" s="1">
        <f t="shared" si="22"/>
        <v>11051.898379164715</v>
      </c>
      <c r="CG36" s="1"/>
      <c r="CH36" s="1"/>
      <c r="CI36" s="1"/>
      <c r="CK36" s="18">
        <f>IF(B36&lt;&gt;0,(AD36-B36)/B36,"")</f>
        <v>-0.70990527435210082</v>
      </c>
      <c r="CL36" s="18">
        <f t="shared" si="2"/>
        <v>-0.73109807627986445</v>
      </c>
      <c r="CM36" s="18">
        <f t="shared" si="3"/>
        <v>-0.70573792043694672</v>
      </c>
      <c r="CN36" s="18">
        <f t="shared" si="4"/>
        <v>-0.8057090957400912</v>
      </c>
      <c r="CO36" s="18">
        <f t="shared" si="5"/>
        <v>-0.82065226739270281</v>
      </c>
      <c r="CP36" s="18">
        <f t="shared" si="6"/>
        <v>-0.76482669294032313</v>
      </c>
      <c r="CQ36" s="18">
        <f t="shared" si="7"/>
        <v>-0.71399786573013058</v>
      </c>
      <c r="CR36" s="18">
        <f>IF(I36&lt;&gt;0,(Y36-I36)/I36,"")</f>
        <v>-0.72050487951893027</v>
      </c>
      <c r="CS36" s="18">
        <f>IF(J36&lt;&gt;0,(AA36-J36)/J36,"")</f>
        <v>-0.71469518280356847</v>
      </c>
      <c r="CT36" s="18">
        <f>IF(K36&lt;&gt;0,(AK36-K36)/K36,"")</f>
        <v>-0.72451215102249444</v>
      </c>
      <c r="CU36" s="18">
        <f>IF(L36&lt;&gt;0,(W36-L36)/L36,"")</f>
        <v>-0.71993907164865401</v>
      </c>
      <c r="CV36" s="18">
        <f>IF(M36&lt;&gt;0,(AB36-M36)/M36,"")</f>
        <v>-0.7147627489131918</v>
      </c>
      <c r="CW36" s="18">
        <f>IF(N36&lt;&gt;0,(AR36-N36)/N36,"")</f>
        <v>-0.71804071621021792</v>
      </c>
      <c r="CX36" s="18">
        <f>IF(O36&lt;&gt;0,(AH36-O36)/O36,"")</f>
        <v>-0.71398574855600649</v>
      </c>
      <c r="CY36" s="18">
        <f>IF(P36&lt;&gt;0,(AL36-P36)/P36,"")</f>
        <v>-0.71348338745942275</v>
      </c>
      <c r="CZ36" s="18">
        <f>IF(Q36&lt;&gt;0,(BX36-Q36)/Q36,"")</f>
        <v>-0.71341360307577917</v>
      </c>
      <c r="DA36" s="18">
        <f>IF(R36&lt;&gt;0,(CB36-R36)/R36,"")</f>
        <v>-0.7134993418530835</v>
      </c>
      <c r="DB36" s="18">
        <f>IF(S36&lt;&gt;0,(CF36-S36)/S36,"")</f>
        <v>-0.71389900920116844</v>
      </c>
    </row>
    <row r="37" spans="1:106" x14ac:dyDescent="0.25">
      <c r="A37" s="3" t="s">
        <v>72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</row>
    <row r="38" spans="1:106" x14ac:dyDescent="0.25">
      <c r="A38" s="3" t="s">
        <v>125</v>
      </c>
      <c r="B38" s="1">
        <f>SUM(B3:B34)</f>
        <v>6277888.4231079984</v>
      </c>
      <c r="C38" s="1">
        <f t="shared" ref="C38:N38" si="24">SUM(C3:C34)</f>
        <v>10851.320725554999</v>
      </c>
      <c r="D38" s="1">
        <f t="shared" si="24"/>
        <v>1520516.5272266001</v>
      </c>
      <c r="E38" s="1">
        <f>SUM(E3:E34)</f>
        <v>81033.961549419982</v>
      </c>
      <c r="F38" s="1">
        <f t="shared" si="24"/>
        <v>62215.651485710005</v>
      </c>
      <c r="G38" s="1">
        <f t="shared" si="24"/>
        <v>28224.931107140001</v>
      </c>
      <c r="H38" s="1">
        <f t="shared" si="24"/>
        <v>556587.87652669987</v>
      </c>
      <c r="I38" s="1">
        <f t="shared" si="24"/>
        <v>2432.615157229</v>
      </c>
      <c r="J38" s="1">
        <f t="shared" si="24"/>
        <v>13778.197875856999</v>
      </c>
      <c r="K38" s="1">
        <f t="shared" si="24"/>
        <v>5874.5895744979989</v>
      </c>
      <c r="L38" s="1">
        <f t="shared" si="24"/>
        <v>409.46019918659999</v>
      </c>
      <c r="M38" s="1">
        <f t="shared" si="24"/>
        <v>2053.4577343729998</v>
      </c>
      <c r="N38" s="1">
        <f t="shared" si="24"/>
        <v>834.50706079150018</v>
      </c>
      <c r="O38" s="1">
        <f t="shared" ref="O38:S38" si="25">SUM(O3:O34)</f>
        <v>11273.336167377</v>
      </c>
      <c r="P38" s="1">
        <f t="shared" si="25"/>
        <v>9575.9357819859979</v>
      </c>
      <c r="Q38" s="1">
        <f t="shared" si="25"/>
        <v>289.16660351279995</v>
      </c>
      <c r="R38" s="1">
        <f t="shared" si="25"/>
        <v>49934.889479939986</v>
      </c>
      <c r="S38" s="1">
        <f t="shared" si="25"/>
        <v>38629.360731350011</v>
      </c>
      <c r="V38" s="1">
        <f t="shared" ref="V38" si="26">SUM(V3:V34)</f>
        <v>266.10680348916463</v>
      </c>
      <c r="W38" s="1">
        <f t="shared" ref="W38:CF38" si="27">SUM(W3:W34)</f>
        <v>114.67380350712624</v>
      </c>
      <c r="X38" s="1">
        <f t="shared" si="27"/>
        <v>679.89794225437197</v>
      </c>
      <c r="Y38" s="1">
        <f t="shared" si="27"/>
        <v>679.90406645379551</v>
      </c>
      <c r="Z38" s="1">
        <f t="shared" si="27"/>
        <v>400.07751129988753</v>
      </c>
      <c r="AA38" s="1">
        <f t="shared" si="27"/>
        <v>3930.9862262676411</v>
      </c>
      <c r="AB38" s="1">
        <f t="shared" si="27"/>
        <v>585.72263937549974</v>
      </c>
      <c r="AC38" s="1">
        <f t="shared" si="27"/>
        <v>6575.3912298181504</v>
      </c>
      <c r="AD38" s="1">
        <f t="shared" si="27"/>
        <v>1821182.3197496373</v>
      </c>
      <c r="AE38" s="1">
        <f t="shared" si="27"/>
        <v>8697.4289185628822</v>
      </c>
      <c r="AF38" s="1">
        <f t="shared" si="27"/>
        <v>2521.3784107000806</v>
      </c>
      <c r="AG38" s="1">
        <f t="shared" si="27"/>
        <v>2603.4199058458662</v>
      </c>
      <c r="AH38" s="1">
        <f t="shared" si="27"/>
        <v>3224.3348051888311</v>
      </c>
      <c r="AI38" s="1">
        <f t="shared" si="27"/>
        <v>110.3356363864379</v>
      </c>
      <c r="AJ38" s="1">
        <f t="shared" si="27"/>
        <v>1618.3780558439455</v>
      </c>
      <c r="AK38" s="1">
        <f t="shared" si="27"/>
        <v>1618.3780455041333</v>
      </c>
      <c r="AL38" s="1">
        <f t="shared" si="27"/>
        <v>2743.6646821607324</v>
      </c>
      <c r="AM38" s="1">
        <f t="shared" si="27"/>
        <v>3579.4469043854197</v>
      </c>
      <c r="AN38" s="1">
        <f t="shared" si="27"/>
        <v>5923.4748905218612</v>
      </c>
      <c r="AO38" s="1">
        <f t="shared" si="27"/>
        <v>90.151229390922921</v>
      </c>
      <c r="AP38" s="1">
        <f t="shared" si="27"/>
        <v>57.340764547395338</v>
      </c>
      <c r="AQ38" s="1">
        <f t="shared" si="27"/>
        <v>642.57105722715789</v>
      </c>
      <c r="AR38" s="1">
        <f t="shared" si="27"/>
        <v>235.29701317828759</v>
      </c>
      <c r="AS38" s="1">
        <f t="shared" si="27"/>
        <v>2917.9410180059167</v>
      </c>
      <c r="AT38" s="1">
        <f t="shared" si="27"/>
        <v>0</v>
      </c>
      <c r="AU38" s="1">
        <f t="shared" ref="AU38" si="28">SUM(AU3:AU34)</f>
        <v>164192.65902999774</v>
      </c>
      <c r="AV38" s="1">
        <f t="shared" si="27"/>
        <v>379902.95221627562</v>
      </c>
      <c r="AW38" s="1">
        <f t="shared" si="27"/>
        <v>63947.956191029894</v>
      </c>
      <c r="AX38" s="1">
        <f t="shared" si="27"/>
        <v>447430.35531169124</v>
      </c>
      <c r="AY38" s="1">
        <f t="shared" si="27"/>
        <v>4712.7600995731345</v>
      </c>
      <c r="AZ38" s="1">
        <f t="shared" si="27"/>
        <v>9.9606290219572244</v>
      </c>
      <c r="BA38" s="1">
        <f t="shared" si="27"/>
        <v>83668.822506831479</v>
      </c>
      <c r="BB38" s="1">
        <f t="shared" si="27"/>
        <v>52.26675646377673</v>
      </c>
      <c r="BC38" s="1">
        <f t="shared" si="27"/>
        <v>10.567496750082189</v>
      </c>
      <c r="BD38" s="1">
        <f t="shared" si="27"/>
        <v>4778.8990310693553</v>
      </c>
      <c r="BE38" s="1">
        <f t="shared" si="27"/>
        <v>89.806337614355087</v>
      </c>
      <c r="BF38" s="1">
        <f t="shared" si="27"/>
        <v>4.2369483757888382</v>
      </c>
      <c r="BG38" s="1">
        <f t="shared" si="27"/>
        <v>2.9817926657752527</v>
      </c>
      <c r="BH38" s="1">
        <f t="shared" si="27"/>
        <v>15744.161665199494</v>
      </c>
      <c r="BI38" s="1">
        <f t="shared" si="27"/>
        <v>11158.236026647906</v>
      </c>
      <c r="BJ38" s="1">
        <f t="shared" si="27"/>
        <v>4585.9256385516028</v>
      </c>
      <c r="BK38" s="1">
        <f t="shared" si="27"/>
        <v>47.306316629802062</v>
      </c>
      <c r="BL38" s="1">
        <f t="shared" si="27"/>
        <v>0.57564877834179229</v>
      </c>
      <c r="BM38" s="1">
        <f t="shared" si="27"/>
        <v>335.20074472743312</v>
      </c>
      <c r="BN38" s="1">
        <f t="shared" si="27"/>
        <v>10.465106277235009</v>
      </c>
      <c r="BO38" s="1">
        <f t="shared" si="27"/>
        <v>462.45570995891416</v>
      </c>
      <c r="BP38" s="1">
        <f t="shared" si="27"/>
        <v>68.155926901503676</v>
      </c>
      <c r="BQ38" s="1">
        <f t="shared" si="27"/>
        <v>16.467371938489297</v>
      </c>
      <c r="BR38" s="1">
        <f t="shared" si="27"/>
        <v>2200.6006993636211</v>
      </c>
      <c r="BS38" s="1">
        <f t="shared" si="27"/>
        <v>412.91301833562471</v>
      </c>
      <c r="BT38" s="1">
        <f t="shared" si="27"/>
        <v>51.961453755552903</v>
      </c>
      <c r="BU38" s="1">
        <f t="shared" si="27"/>
        <v>3013.7144202427612</v>
      </c>
      <c r="BV38" s="1">
        <f t="shared" si="27"/>
        <v>2.6136361131574399</v>
      </c>
      <c r="BW38" s="1">
        <f t="shared" si="27"/>
        <v>6637.7503899976609</v>
      </c>
      <c r="BX38" s="1">
        <f t="shared" si="27"/>
        <v>82.871215011548088</v>
      </c>
      <c r="BY38" s="1">
        <f t="shared" si="27"/>
        <v>0</v>
      </c>
      <c r="BZ38" s="1">
        <f t="shared" si="27"/>
        <v>4.2732757001243833</v>
      </c>
      <c r="CA38" s="1">
        <f t="shared" si="27"/>
        <v>18740.877711271922</v>
      </c>
      <c r="CB38" s="1">
        <f t="shared" si="27"/>
        <v>14306.378700496345</v>
      </c>
      <c r="CC38" s="1">
        <f t="shared" si="27"/>
        <v>2491.0882365292364</v>
      </c>
      <c r="CD38" s="1">
        <f t="shared" si="27"/>
        <v>159185.32059537072</v>
      </c>
      <c r="CE38" s="1">
        <f t="shared" si="27"/>
        <v>26830.947456368158</v>
      </c>
      <c r="CF38" s="1">
        <f t="shared" si="27"/>
        <v>11051.898379164715</v>
      </c>
      <c r="CG38" s="1"/>
      <c r="CH38" s="1"/>
      <c r="CI38" s="1"/>
      <c r="CK38" s="18">
        <f>IF(B38&lt;&gt;0,(AD38-B38)/B38,"")</f>
        <v>-0.70990527435210082</v>
      </c>
      <c r="CL38" s="18">
        <f>IF(C38&lt;&gt;0,(AS38-C38)/C38,"")</f>
        <v>-0.73109807627986445</v>
      </c>
      <c r="CM38" s="18">
        <f>IF(D38&lt;&gt;0,(AX38-D38)/D38,"")</f>
        <v>-0.70573792043694672</v>
      </c>
      <c r="CN38" s="18">
        <f>IF(E38&lt;&gt;0,(BH38-E38)/E38,"")</f>
        <v>-0.8057090957400912</v>
      </c>
      <c r="CO38" s="18">
        <f>IF(F38&lt;&gt;0,(BI38-F38)/F38,"")</f>
        <v>-0.82065226739270281</v>
      </c>
      <c r="CP38" s="18">
        <f>IF(G38&lt;&gt;0,(BW38-G38)/G38,"")</f>
        <v>-0.76482669294032313</v>
      </c>
      <c r="CQ38" s="18">
        <f>IF(H38&lt;&gt;0,(CD38-H38)/H38,"")</f>
        <v>-0.71399786573013058</v>
      </c>
      <c r="CR38" s="18">
        <f>IF(I38&lt;&gt;0,(Y38-I38)/I38,"")</f>
        <v>-0.72050487951893027</v>
      </c>
      <c r="CS38" s="18">
        <f>IF(J38&lt;&gt;0,(AA38-J38)/J38,"")</f>
        <v>-0.71469518280356847</v>
      </c>
      <c r="CT38" s="18">
        <f>IF(K38&lt;&gt;0,(AK38-K38)/K38,"")</f>
        <v>-0.72451215102249444</v>
      </c>
      <c r="CU38" s="18">
        <f>IF(L38&lt;&gt;0,(W38-L38)/L38,"")</f>
        <v>-0.71993907164865401</v>
      </c>
      <c r="CV38" s="18">
        <f>IF(M38&lt;&gt;0,(AB38-M38)/M38,"")</f>
        <v>-0.7147627489131918</v>
      </c>
      <c r="CW38" s="18">
        <f>IF(N38&lt;&gt;0,(AR38-N38)/N38,"")</f>
        <v>-0.71804071621021792</v>
      </c>
      <c r="CX38" s="18">
        <f>IF(O38&lt;&gt;0,(AH38-O38)/O38,"")</f>
        <v>-0.71398574855600649</v>
      </c>
      <c r="CY38" s="18">
        <f>IF(P38&lt;&gt;0,(AL38-P38)/P38,"")</f>
        <v>-0.71348338745942275</v>
      </c>
      <c r="CZ38" s="18">
        <f>IF(Q38&lt;&gt;0,(BX38-Q38)/Q38,"")</f>
        <v>-0.71341360307577917</v>
      </c>
      <c r="DA38" s="18">
        <f>IF(R38&lt;&gt;0,(CB38-R38)/R38,"")</f>
        <v>-0.7134993418530835</v>
      </c>
      <c r="DB38" s="18">
        <f>IF(S38&lt;&gt;0,(CF38-S38)/S38,"")</f>
        <v>-0.71389900920116844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H87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B1" sqref="B1"/>
    </sheetView>
  </sheetViews>
  <sheetFormatPr defaultRowHeight="15" x14ac:dyDescent="0.25"/>
  <cols>
    <col min="1" max="1" width="19.85546875" style="22" customWidth="1"/>
    <col min="2" max="12" width="9.140625" style="22"/>
    <col min="13" max="13" width="15.5703125" style="22" bestFit="1" customWidth="1"/>
    <col min="14" max="15" width="6.7109375" style="22" bestFit="1" customWidth="1"/>
    <col min="16" max="16" width="5.7109375" style="22" bestFit="1" customWidth="1"/>
    <col min="17" max="17" width="14.5703125" style="22" bestFit="1" customWidth="1"/>
    <col min="18" max="18" width="5.5703125" style="22" bestFit="1" customWidth="1"/>
    <col min="19" max="19" width="5.42578125" style="22" bestFit="1" customWidth="1"/>
    <col min="20" max="20" width="6.7109375" style="22" bestFit="1" customWidth="1"/>
    <col min="21" max="22" width="9.28515625" style="22" bestFit="1" customWidth="1"/>
    <col min="23" max="23" width="5.7109375" style="22" bestFit="1" customWidth="1"/>
    <col min="24" max="24" width="7.7109375" style="22" bestFit="1" customWidth="1"/>
    <col min="25" max="25" width="5.7109375" style="22" bestFit="1" customWidth="1"/>
    <col min="26" max="26" width="6.7109375" style="22" bestFit="1" customWidth="1"/>
    <col min="27" max="27" width="5.7109375" style="22" bestFit="1" customWidth="1"/>
    <col min="28" max="28" width="6.42578125" style="22" bestFit="1" customWidth="1"/>
    <col min="29" max="29" width="15.42578125" style="22" bestFit="1" customWidth="1"/>
    <col min="30" max="30" width="6.5703125" style="22" customWidth="1"/>
    <col min="31" max="31" width="5.7109375" style="22" bestFit="1" customWidth="1"/>
    <col min="32" max="32" width="5.140625" style="22" bestFit="1" customWidth="1"/>
    <col min="33" max="34" width="5.7109375" style="22" bestFit="1" customWidth="1"/>
    <col min="35" max="35" width="6.7109375" style="22" bestFit="1" customWidth="1"/>
    <col min="36" max="36" width="6.140625" style="22" bestFit="1" customWidth="1"/>
    <col min="37" max="37" width="7.7109375" style="22" bestFit="1" customWidth="1"/>
    <col min="38" max="38" width="10" style="22" bestFit="1" customWidth="1"/>
    <col min="39" max="39" width="9.28515625" style="22" bestFit="1" customWidth="1"/>
    <col min="40" max="40" width="7.7109375" style="22" bestFit="1" customWidth="1"/>
    <col min="41" max="41" width="6.7109375" style="22" bestFit="1" customWidth="1"/>
    <col min="42" max="42" width="7.7109375" style="22" bestFit="1" customWidth="1"/>
    <col min="43" max="43" width="6" style="22" bestFit="1" customWidth="1"/>
    <col min="44" max="44" width="6.7109375" style="22" bestFit="1" customWidth="1"/>
    <col min="45" max="45" width="5.7109375" style="22" bestFit="1" customWidth="1"/>
    <col min="46" max="46" width="7.7109375" style="22" bestFit="1" customWidth="1"/>
    <col min="47" max="50" width="5.7109375" style="22" bestFit="1" customWidth="1"/>
    <col min="51" max="51" width="5.85546875" style="22" bestFit="1" customWidth="1"/>
    <col min="52" max="52" width="4.140625" style="22" bestFit="1" customWidth="1"/>
    <col min="53" max="53" width="7.7109375" style="22" bestFit="1" customWidth="1"/>
    <col min="54" max="54" width="6.85546875" style="22" bestFit="1" customWidth="1"/>
    <col min="55" max="55" width="6.7109375" style="22" bestFit="1" customWidth="1"/>
    <col min="56" max="56" width="5.140625" style="22" bestFit="1" customWidth="1"/>
    <col min="57" max="57" width="5.28515625" style="22" bestFit="1" customWidth="1"/>
    <col min="58" max="58" width="8.7109375" style="22" bestFit="1" customWidth="1"/>
    <col min="59" max="59" width="4.85546875" style="22" bestFit="1" customWidth="1"/>
    <col min="60" max="60" width="7.85546875" style="22" bestFit="1" customWidth="1"/>
    <col min="61" max="61" width="5.85546875" style="22" bestFit="1" customWidth="1"/>
    <col min="62" max="62" width="6" style="22" bestFit="1" customWidth="1"/>
    <col min="63" max="63" width="6.7109375" style="22" bestFit="1" customWidth="1"/>
    <col min="64" max="64" width="7.7109375" style="22" bestFit="1" customWidth="1"/>
    <col min="65" max="66" width="5.7109375" style="22" bestFit="1" customWidth="1"/>
    <col min="67" max="67" width="4.140625" style="22" bestFit="1" customWidth="1"/>
    <col min="68" max="68" width="9.28515625" style="22" bestFit="1" customWidth="1"/>
    <col min="69" max="69" width="8" style="22" bestFit="1" customWidth="1"/>
    <col min="70" max="70" width="6.7109375" style="22" bestFit="1" customWidth="1"/>
    <col min="71" max="71" width="5.7109375" style="22" bestFit="1" customWidth="1"/>
    <col min="72" max="72" width="6.7109375" style="22" bestFit="1" customWidth="1"/>
    <col min="73" max="73" width="4.85546875" style="22" bestFit="1" customWidth="1"/>
    <col min="74" max="74" width="6.7109375" style="22" bestFit="1" customWidth="1"/>
    <col min="75" max="75" width="9.140625" style="22" bestFit="1" customWidth="1"/>
    <col min="76" max="76" width="7.140625" style="22" bestFit="1" customWidth="1"/>
    <col min="77" max="16384" width="9.140625" style="22"/>
  </cols>
  <sheetData>
    <row r="1" spans="1:86" x14ac:dyDescent="0.25">
      <c r="B1" s="22" t="s">
        <v>651</v>
      </c>
      <c r="I1" s="72" t="s">
        <v>580</v>
      </c>
      <c r="M1" s="22" t="s">
        <v>644</v>
      </c>
      <c r="CA1" s="22" t="s">
        <v>459</v>
      </c>
    </row>
    <row r="2" spans="1:86" x14ac:dyDescent="0.25">
      <c r="A2" s="22" t="s">
        <v>52</v>
      </c>
      <c r="B2" s="20" t="s">
        <v>59</v>
      </c>
      <c r="C2" s="20" t="s">
        <v>57</v>
      </c>
      <c r="D2" s="20" t="s">
        <v>60</v>
      </c>
      <c r="E2" s="20" t="s">
        <v>54</v>
      </c>
      <c r="F2" s="20" t="s">
        <v>53</v>
      </c>
      <c r="G2" s="20" t="s">
        <v>61</v>
      </c>
      <c r="H2" s="20" t="s">
        <v>62</v>
      </c>
      <c r="I2" s="20" t="s">
        <v>148</v>
      </c>
      <c r="J2" s="20"/>
      <c r="K2" s="20"/>
      <c r="L2" s="20"/>
      <c r="M2" s="20" t="s">
        <v>226</v>
      </c>
      <c r="N2" s="20" t="s">
        <v>603</v>
      </c>
      <c r="O2" s="20" t="s">
        <v>463</v>
      </c>
      <c r="P2" s="20" t="s">
        <v>129</v>
      </c>
      <c r="Q2" s="20" t="s">
        <v>130</v>
      </c>
      <c r="R2" s="20" t="s">
        <v>131</v>
      </c>
      <c r="S2" s="20" t="s">
        <v>559</v>
      </c>
      <c r="T2" s="20" t="s">
        <v>464</v>
      </c>
      <c r="U2" s="20" t="s">
        <v>132</v>
      </c>
      <c r="V2" s="20" t="s">
        <v>59</v>
      </c>
      <c r="W2" s="20" t="s">
        <v>134</v>
      </c>
      <c r="X2" s="20" t="s">
        <v>135</v>
      </c>
      <c r="Y2" s="20" t="s">
        <v>465</v>
      </c>
      <c r="Z2" s="20" t="s">
        <v>136</v>
      </c>
      <c r="AA2" s="20" t="s">
        <v>604</v>
      </c>
      <c r="AB2" s="20" t="s">
        <v>137</v>
      </c>
      <c r="AC2" s="20" t="s">
        <v>138</v>
      </c>
      <c r="AD2" s="20" t="s">
        <v>139</v>
      </c>
      <c r="AE2" s="20" t="s">
        <v>140</v>
      </c>
      <c r="AF2" s="20" t="s">
        <v>141</v>
      </c>
      <c r="AG2" s="20" t="s">
        <v>601</v>
      </c>
      <c r="AH2" s="20" t="s">
        <v>470</v>
      </c>
      <c r="AI2" s="20" t="s">
        <v>142</v>
      </c>
      <c r="AJ2" s="20" t="s">
        <v>482</v>
      </c>
      <c r="AK2" s="20" t="s">
        <v>57</v>
      </c>
      <c r="AL2" s="20" t="s">
        <v>126</v>
      </c>
      <c r="AM2" s="20" t="s">
        <v>642</v>
      </c>
      <c r="AN2" s="20" t="s">
        <v>143</v>
      </c>
      <c r="AO2" s="20" t="s">
        <v>144</v>
      </c>
      <c r="AP2" s="20" t="s">
        <v>60</v>
      </c>
      <c r="AQ2" s="20" t="s">
        <v>145</v>
      </c>
      <c r="AR2" s="20" t="s">
        <v>146</v>
      </c>
      <c r="AS2" s="20" t="s">
        <v>147</v>
      </c>
      <c r="AT2" s="20" t="s">
        <v>148</v>
      </c>
      <c r="AU2" s="20" t="s">
        <v>149</v>
      </c>
      <c r="AV2" s="20" t="s">
        <v>150</v>
      </c>
      <c r="AW2" s="20" t="s">
        <v>151</v>
      </c>
      <c r="AX2" s="20" t="s">
        <v>152</v>
      </c>
      <c r="AY2" s="20" t="s">
        <v>153</v>
      </c>
      <c r="AZ2" s="20" t="s">
        <v>154</v>
      </c>
      <c r="BA2" s="20" t="s">
        <v>54</v>
      </c>
      <c r="BB2" s="20" t="s">
        <v>53</v>
      </c>
      <c r="BC2" s="20" t="s">
        <v>155</v>
      </c>
      <c r="BD2" s="20" t="s">
        <v>157</v>
      </c>
      <c r="BE2" s="20" t="s">
        <v>158</v>
      </c>
      <c r="BF2" s="20" t="s">
        <v>159</v>
      </c>
      <c r="BG2" s="20" t="s">
        <v>160</v>
      </c>
      <c r="BH2" s="20" t="s">
        <v>161</v>
      </c>
      <c r="BI2" s="20" t="s">
        <v>162</v>
      </c>
      <c r="BJ2" s="20" t="s">
        <v>163</v>
      </c>
      <c r="BK2" s="20" t="s">
        <v>164</v>
      </c>
      <c r="BL2" s="20" t="s">
        <v>473</v>
      </c>
      <c r="BM2" s="20" t="s">
        <v>165</v>
      </c>
      <c r="BN2" s="20" t="s">
        <v>166</v>
      </c>
      <c r="BO2" s="20" t="s">
        <v>167</v>
      </c>
      <c r="BP2" s="20" t="s">
        <v>61</v>
      </c>
      <c r="BQ2" s="20" t="s">
        <v>483</v>
      </c>
      <c r="BR2" s="20" t="s">
        <v>168</v>
      </c>
      <c r="BS2" s="20" t="s">
        <v>169</v>
      </c>
      <c r="BT2" s="20" t="s">
        <v>170</v>
      </c>
      <c r="BU2" s="20" t="s">
        <v>171</v>
      </c>
      <c r="BV2" s="20" t="s">
        <v>172</v>
      </c>
      <c r="BW2" s="20" t="s">
        <v>173</v>
      </c>
      <c r="BX2" s="20" t="s">
        <v>484</v>
      </c>
      <c r="BZ2" s="20" t="s">
        <v>139</v>
      </c>
      <c r="CA2" s="20" t="s">
        <v>59</v>
      </c>
      <c r="CB2" s="20" t="s">
        <v>57</v>
      </c>
      <c r="CC2" s="20" t="s">
        <v>60</v>
      </c>
      <c r="CD2" s="20" t="s">
        <v>54</v>
      </c>
      <c r="CE2" s="20" t="s">
        <v>53</v>
      </c>
      <c r="CF2" s="20" t="s">
        <v>61</v>
      </c>
      <c r="CG2" s="20" t="s">
        <v>229</v>
      </c>
      <c r="CH2" s="20" t="s">
        <v>148</v>
      </c>
    </row>
    <row r="3" spans="1:86" x14ac:dyDescent="0.25">
      <c r="A3" s="88" t="s">
        <v>74</v>
      </c>
      <c r="B3" s="20">
        <v>10143.217876000001</v>
      </c>
      <c r="C3" s="20">
        <v>723.44195735000005</v>
      </c>
      <c r="D3" s="20">
        <v>20271.701128000001</v>
      </c>
      <c r="E3" s="20">
        <v>4288.2916099000004</v>
      </c>
      <c r="F3" s="20">
        <v>1744.0932603000001</v>
      </c>
      <c r="G3" s="20">
        <v>26360.174303</v>
      </c>
      <c r="H3" s="20">
        <v>4573.9431150999999</v>
      </c>
      <c r="I3" s="20">
        <v>2079.0284348</v>
      </c>
      <c r="J3" s="20"/>
      <c r="K3" s="20"/>
      <c r="L3" s="20"/>
      <c r="M3" s="20" t="s">
        <v>119</v>
      </c>
      <c r="N3" s="20">
        <v>20.583624835214</v>
      </c>
      <c r="O3" s="20">
        <v>37.733876395536697</v>
      </c>
      <c r="P3" s="20">
        <v>2.10948719700915</v>
      </c>
      <c r="Q3" s="20">
        <v>2.10948719700915</v>
      </c>
      <c r="R3" s="20">
        <v>1.10446702522693</v>
      </c>
      <c r="S3" s="20">
        <v>3.6008753191558601E-3</v>
      </c>
      <c r="T3" s="20">
        <v>15.2135058497191</v>
      </c>
      <c r="U3" s="20">
        <v>10559.0962716987</v>
      </c>
      <c r="V3" s="20">
        <v>6645.2847947014598</v>
      </c>
      <c r="W3" s="20">
        <v>4.7657805955756603</v>
      </c>
      <c r="X3" s="20">
        <v>156.886470086706</v>
      </c>
      <c r="Y3" s="20">
        <v>0.74153849558637497</v>
      </c>
      <c r="Z3" s="20">
        <v>47.9255525448581</v>
      </c>
      <c r="AA3" s="20">
        <v>0</v>
      </c>
      <c r="AB3" s="20">
        <v>41.4493737668801</v>
      </c>
      <c r="AC3" s="20">
        <v>41.4493737668801</v>
      </c>
      <c r="AD3" s="20">
        <v>0.15778804599344101</v>
      </c>
      <c r="AE3" s="20">
        <v>1.2718821419303401</v>
      </c>
      <c r="AF3" s="20">
        <v>0.85426143641644103</v>
      </c>
      <c r="AG3" s="20">
        <v>7.3918842622090297</v>
      </c>
      <c r="AH3" s="20">
        <v>11.197384404018999</v>
      </c>
      <c r="AI3" s="20">
        <v>103.057374393864</v>
      </c>
      <c r="AJ3" s="20">
        <v>4.6073916072002501E-2</v>
      </c>
      <c r="AK3" s="20">
        <v>352.58556329326302</v>
      </c>
      <c r="AL3" s="20">
        <v>0</v>
      </c>
      <c r="AM3" s="20">
        <v>714.43249778159804</v>
      </c>
      <c r="AN3" s="20">
        <v>5370.3052163397397</v>
      </c>
      <c r="AO3" s="20">
        <v>596.54298811663102</v>
      </c>
      <c r="AP3" s="20">
        <v>5967.0059925023597</v>
      </c>
      <c r="AQ3" s="20">
        <v>0.117447812324939</v>
      </c>
      <c r="AR3" s="20">
        <v>4.3484817464480701</v>
      </c>
      <c r="AS3" s="20">
        <v>52.752344560370503</v>
      </c>
      <c r="AT3" s="20">
        <v>172.503534088592</v>
      </c>
      <c r="AU3" s="20">
        <v>12.465660491896999</v>
      </c>
      <c r="AV3" s="20">
        <v>1.7701684397338999</v>
      </c>
      <c r="AW3" s="20">
        <v>4.9733904072046897</v>
      </c>
      <c r="AX3" s="20">
        <v>19.4197389719147</v>
      </c>
      <c r="AY3" s="20">
        <v>0.49761044108974301</v>
      </c>
      <c r="AZ3" s="20">
        <v>9.2204059809972403</v>
      </c>
      <c r="BA3" s="20">
        <v>2815.9253815560301</v>
      </c>
      <c r="BB3" s="20">
        <v>694.41047064899794</v>
      </c>
      <c r="BC3" s="20">
        <v>2121.5149109070298</v>
      </c>
      <c r="BD3" s="20">
        <v>2.69485386111984</v>
      </c>
      <c r="BE3" s="20">
        <v>0.85772985223520604</v>
      </c>
      <c r="BF3" s="20">
        <v>433.00414105192402</v>
      </c>
      <c r="BG3" s="20">
        <v>3.3450836047774</v>
      </c>
      <c r="BH3" s="20">
        <v>6.8684631245997103</v>
      </c>
      <c r="BI3" s="20">
        <v>5.8591383865473801E-2</v>
      </c>
      <c r="BJ3" s="20">
        <v>0.54258487519083698</v>
      </c>
      <c r="BK3" s="20">
        <v>17.5887516030688</v>
      </c>
      <c r="BL3" s="20">
        <v>1.4466282276670499</v>
      </c>
      <c r="BM3" s="20">
        <v>124.498816955748</v>
      </c>
      <c r="BN3" s="20">
        <v>2.27062774871718</v>
      </c>
      <c r="BO3" s="20">
        <v>1.581507294543</v>
      </c>
      <c r="BP3" s="20">
        <v>7975.76492566465</v>
      </c>
      <c r="BQ3" s="20">
        <v>39.5211580641352</v>
      </c>
      <c r="BR3" s="20">
        <v>0</v>
      </c>
      <c r="BS3" s="20">
        <v>20.1764063528314</v>
      </c>
      <c r="BT3" s="20">
        <v>14.753153992570301</v>
      </c>
      <c r="BU3" s="20">
        <v>0</v>
      </c>
      <c r="BV3" s="20">
        <v>30.3169740954446</v>
      </c>
      <c r="BW3" s="20">
        <v>558.27095885624203</v>
      </c>
      <c r="BX3" s="20">
        <v>6.6503863974164199</v>
      </c>
      <c r="BY3" s="31"/>
      <c r="BZ3" s="30">
        <f t="shared" ref="BZ3:BZ47" si="0">AD3/AP3</f>
        <v>2.644342006555788E-5</v>
      </c>
      <c r="CA3" s="18">
        <f t="shared" ref="CA3:CA34" si="1">IF(B3=0,"",(V3-B3)/B3)</f>
        <v>-0.34485437698967758</v>
      </c>
      <c r="CB3" s="18">
        <f t="shared" ref="CB3:CB34" si="2">IF(C3=0,"",(AK3-C3)/C3)</f>
        <v>-0.51262771019695963</v>
      </c>
      <c r="CC3" s="18">
        <f t="shared" ref="CC3:CC34" si="3">IF(D3=0,"",(AP3-D3)/D3)</f>
        <v>-0.70564848234366884</v>
      </c>
      <c r="CD3" s="18">
        <f t="shared" ref="CD3:CD34" si="4">IF(E3=0,"",(BA3-E3)/E3)</f>
        <v>-0.34334564024164038</v>
      </c>
      <c r="CE3" s="18">
        <f t="shared" ref="CE3:CE34" si="5">IF(F3=0,"",(BB3-F3)/F3)</f>
        <v>-0.60185014961324201</v>
      </c>
      <c r="CF3" s="18">
        <f t="shared" ref="CF3:CF34" si="6">IF(G3=0,"",(BP3-G3)/G3)</f>
        <v>-0.69743125238906545</v>
      </c>
      <c r="CG3" s="18">
        <f t="shared" ref="CG3:CG34" si="7">IF(H3=0,"",(BW3-H3)/H3)</f>
        <v>-0.8779453646869334</v>
      </c>
      <c r="CH3" s="18">
        <f>IF(I3=0,"",(AT3-I3)/I3)</f>
        <v>-0.9170268519655016</v>
      </c>
    </row>
    <row r="4" spans="1:86" x14ac:dyDescent="0.25">
      <c r="A4" s="88" t="s">
        <v>75</v>
      </c>
      <c r="B4" s="20">
        <v>221.45936395000001</v>
      </c>
      <c r="C4" s="20">
        <v>1849.4316947</v>
      </c>
      <c r="D4" s="20">
        <v>241.21098309000001</v>
      </c>
      <c r="E4" s="20">
        <v>36.254744928000001</v>
      </c>
      <c r="F4" s="20">
        <v>17.690145805</v>
      </c>
      <c r="G4" s="20">
        <v>105.71809885</v>
      </c>
      <c r="H4" s="20">
        <v>916.14208168000005</v>
      </c>
      <c r="I4" s="20">
        <v>61.953141582000001</v>
      </c>
      <c r="J4" s="20"/>
      <c r="K4" s="20"/>
      <c r="L4" s="20"/>
      <c r="M4" s="20" t="s">
        <v>75</v>
      </c>
      <c r="N4" s="20">
        <v>54.4079586465826</v>
      </c>
      <c r="O4" s="20">
        <v>83.144082297535803</v>
      </c>
      <c r="P4" s="20">
        <v>8.1051377366861299</v>
      </c>
      <c r="Q4" s="20">
        <v>8.1051377366861299</v>
      </c>
      <c r="R4" s="20">
        <v>1.8686006350634099</v>
      </c>
      <c r="S4" s="20">
        <v>0.37438792938000398</v>
      </c>
      <c r="T4" s="20">
        <v>2.31669983622603</v>
      </c>
      <c r="U4" s="20">
        <v>50861.457750077199</v>
      </c>
      <c r="V4" s="20">
        <v>221.505330952783</v>
      </c>
      <c r="W4" s="20">
        <v>13.0165021509893</v>
      </c>
      <c r="X4" s="20">
        <v>449.19699568719699</v>
      </c>
      <c r="Y4" s="20">
        <v>1.08133418067345</v>
      </c>
      <c r="Z4" s="20">
        <v>242.87544400506101</v>
      </c>
      <c r="AA4" s="20">
        <v>0</v>
      </c>
      <c r="AB4" s="20">
        <v>8.7236643821790008</v>
      </c>
      <c r="AC4" s="20">
        <v>8.7236643821790008</v>
      </c>
      <c r="AD4" s="20">
        <v>9.5339643466966204E-2</v>
      </c>
      <c r="AE4" s="20">
        <v>2.2192273921343402</v>
      </c>
      <c r="AF4" s="20">
        <v>3.5231153844457399</v>
      </c>
      <c r="AG4" s="20">
        <v>27.8398625130285</v>
      </c>
      <c r="AH4" s="20">
        <v>17.340499442274599</v>
      </c>
      <c r="AI4" s="20">
        <v>194.44447054314099</v>
      </c>
      <c r="AJ4" s="20">
        <v>2.47080176038342E-2</v>
      </c>
      <c r="AK4" s="20">
        <v>1852.0745603157</v>
      </c>
      <c r="AL4" s="20">
        <v>0</v>
      </c>
      <c r="AM4" s="20">
        <v>1400.12710406367</v>
      </c>
      <c r="AN4" s="20">
        <v>217.054805635977</v>
      </c>
      <c r="AO4" s="20">
        <v>24.021745641241701</v>
      </c>
      <c r="AP4" s="20">
        <v>241.171890920685</v>
      </c>
      <c r="AQ4" s="20">
        <v>5.5459251064556701E-2</v>
      </c>
      <c r="AR4" s="20">
        <v>5.4924164147665397</v>
      </c>
      <c r="AS4" s="20">
        <v>0.25415991225604401</v>
      </c>
      <c r="AT4" s="20">
        <v>157.21483608194501</v>
      </c>
      <c r="AU4" s="20">
        <v>0.30461586172549099</v>
      </c>
      <c r="AV4" s="20">
        <v>1.7635119742940899</v>
      </c>
      <c r="AW4" s="20">
        <v>0.57084692403423598</v>
      </c>
      <c r="AX4" s="20">
        <v>0.36140205345647403</v>
      </c>
      <c r="AY4" s="20">
        <v>1.0164665421055199E-2</v>
      </c>
      <c r="AZ4" s="20">
        <v>0.46185732257356399</v>
      </c>
      <c r="BA4" s="20">
        <v>36.209489074776599</v>
      </c>
      <c r="BB4" s="20">
        <v>17.6572899046404</v>
      </c>
      <c r="BC4" s="20">
        <v>18.552199170136099</v>
      </c>
      <c r="BD4" s="20">
        <v>2.8429961804924001E-3</v>
      </c>
      <c r="BE4" s="20">
        <v>1.3275568930262299E-2</v>
      </c>
      <c r="BF4" s="20">
        <v>6.8457646544089696</v>
      </c>
      <c r="BG4" s="20">
        <v>0.10403333334435599</v>
      </c>
      <c r="BH4" s="20">
        <v>0.93812760903785097</v>
      </c>
      <c r="BI4" s="20">
        <v>1.07282596544144</v>
      </c>
      <c r="BJ4" s="20">
        <v>0.19641947342603699</v>
      </c>
      <c r="BK4" s="20">
        <v>2.3929191640293799</v>
      </c>
      <c r="BL4" s="20">
        <v>2.6799451403679</v>
      </c>
      <c r="BM4" s="20">
        <v>1.1989853951509299</v>
      </c>
      <c r="BN4" s="20">
        <v>1.1355671129967899</v>
      </c>
      <c r="BO4" s="20">
        <v>2.9969917932946299E-2</v>
      </c>
      <c r="BP4" s="20">
        <v>104.933576765011</v>
      </c>
      <c r="BQ4" s="20">
        <v>166.16319416445299</v>
      </c>
      <c r="BR4" s="20">
        <v>0</v>
      </c>
      <c r="BS4" s="20">
        <v>31.3343802025095</v>
      </c>
      <c r="BT4" s="20">
        <v>16.731331188178501</v>
      </c>
      <c r="BU4" s="20">
        <v>0</v>
      </c>
      <c r="BV4" s="20">
        <v>19.3865322332049</v>
      </c>
      <c r="BW4" s="20">
        <v>917.04533220897497</v>
      </c>
      <c r="BX4" s="20">
        <v>7.1324184493118903</v>
      </c>
      <c r="BY4" s="31"/>
      <c r="BZ4" s="30">
        <f t="shared" si="0"/>
        <v>3.9531822345880628E-4</v>
      </c>
      <c r="CA4" s="18">
        <f t="shared" si="1"/>
        <v>2.0756405131446809E-4</v>
      </c>
      <c r="CB4" s="18">
        <f t="shared" si="2"/>
        <v>1.4290149905366899E-3</v>
      </c>
      <c r="CC4" s="18">
        <f t="shared" si="3"/>
        <v>-1.6206629073944759E-4</v>
      </c>
      <c r="CD4" s="18">
        <f t="shared" si="4"/>
        <v>-1.2482739380259859E-3</v>
      </c>
      <c r="CE4" s="18">
        <f t="shared" si="5"/>
        <v>-1.857299579199248E-3</v>
      </c>
      <c r="CF4" s="18">
        <f t="shared" si="6"/>
        <v>-7.4208871850991185E-3</v>
      </c>
      <c r="CG4" s="18">
        <f t="shared" si="7"/>
        <v>9.8592843515992921E-4</v>
      </c>
      <c r="CH4" s="18">
        <f t="shared" ref="CH4:CH15" si="8">IF(I4=0,"",(AT4-I4)/I4)</f>
        <v>1.5376410633487962</v>
      </c>
    </row>
    <row r="5" spans="1:86" x14ac:dyDescent="0.25">
      <c r="A5" s="88" t="s">
        <v>76</v>
      </c>
      <c r="B5" s="20">
        <v>4419.6581432000003</v>
      </c>
      <c r="C5" s="20">
        <v>3167.2557578000001</v>
      </c>
      <c r="D5" s="20">
        <v>20370.353668</v>
      </c>
      <c r="E5" s="20">
        <v>988.16809103000003</v>
      </c>
      <c r="F5" s="20">
        <v>539.53893664999998</v>
      </c>
      <c r="G5" s="20">
        <v>70471.616634000005</v>
      </c>
      <c r="H5" s="20">
        <v>6333.4748702999996</v>
      </c>
      <c r="I5" s="20">
        <v>2152.5162159000001</v>
      </c>
      <c r="J5" s="20"/>
      <c r="K5" s="20"/>
      <c r="L5" s="20"/>
      <c r="M5" s="20" t="s">
        <v>69</v>
      </c>
      <c r="N5" s="20">
        <v>261.07931631704901</v>
      </c>
      <c r="O5" s="20">
        <v>405.40232160598998</v>
      </c>
      <c r="P5" s="20">
        <v>33.8404064028108</v>
      </c>
      <c r="Q5" s="20">
        <v>33.8404064028108</v>
      </c>
      <c r="R5" s="20">
        <v>4.6879892804862902</v>
      </c>
      <c r="S5" s="20">
        <v>0.22046166859724101</v>
      </c>
      <c r="T5" s="20">
        <v>33.940076931482999</v>
      </c>
      <c r="U5" s="20">
        <v>84640.704385132602</v>
      </c>
      <c r="V5" s="20">
        <v>4416.7909859397496</v>
      </c>
      <c r="W5" s="20">
        <v>19.629122028374599</v>
      </c>
      <c r="X5" s="20">
        <v>4313.4119684350799</v>
      </c>
      <c r="Y5" s="20">
        <v>5.39674199220942</v>
      </c>
      <c r="Z5" s="20">
        <v>939.97323257130802</v>
      </c>
      <c r="AA5" s="20">
        <v>0</v>
      </c>
      <c r="AB5" s="20">
        <v>73.823484890868002</v>
      </c>
      <c r="AC5" s="20">
        <v>73.823484890868002</v>
      </c>
      <c r="AD5" s="20">
        <v>1.2217631189035401</v>
      </c>
      <c r="AE5" s="20">
        <v>44.669629218713801</v>
      </c>
      <c r="AF5" s="20">
        <v>7.2742934861463597</v>
      </c>
      <c r="AG5" s="20">
        <v>80.784517233319093</v>
      </c>
      <c r="AH5" s="20">
        <v>193.513049465053</v>
      </c>
      <c r="AI5" s="20">
        <v>493.56397844716003</v>
      </c>
      <c r="AJ5" s="20">
        <v>0.33887126071712698</v>
      </c>
      <c r="AK5" s="20">
        <v>3171.4007154064402</v>
      </c>
      <c r="AL5" s="20">
        <v>0</v>
      </c>
      <c r="AM5" s="20">
        <v>10893.8037293054</v>
      </c>
      <c r="AN5" s="20">
        <v>18303.012746576202</v>
      </c>
      <c r="AO5" s="20">
        <v>2032.4465621601601</v>
      </c>
      <c r="AP5" s="20">
        <v>20336.681071855201</v>
      </c>
      <c r="AQ5" s="20">
        <v>5.6334098374531996</v>
      </c>
      <c r="AR5" s="20">
        <v>56.228131961058601</v>
      </c>
      <c r="AS5" s="20">
        <v>14.61932913904</v>
      </c>
      <c r="AT5" s="20">
        <v>2918.58424148122</v>
      </c>
      <c r="AU5" s="20">
        <v>13.726887782841599</v>
      </c>
      <c r="AV5" s="20">
        <v>3.4017402657671698</v>
      </c>
      <c r="AW5" s="20">
        <v>23.333874048699201</v>
      </c>
      <c r="AX5" s="20">
        <v>7.2129709598780698</v>
      </c>
      <c r="AY5" s="20">
        <v>1.6926267278449201</v>
      </c>
      <c r="AZ5" s="20">
        <v>7.0247487806354201</v>
      </c>
      <c r="BA5" s="20">
        <v>989.18506754812404</v>
      </c>
      <c r="BB5" s="20">
        <v>537.63558168315001</v>
      </c>
      <c r="BC5" s="20">
        <v>451.54948586497198</v>
      </c>
      <c r="BD5" s="20">
        <v>7.4535954628879506E-2</v>
      </c>
      <c r="BE5" s="20">
        <v>0.17742620248350599</v>
      </c>
      <c r="BF5" s="20">
        <v>202.70366348308301</v>
      </c>
      <c r="BG5" s="20">
        <v>2.3219862211125601</v>
      </c>
      <c r="BH5" s="20">
        <v>51.547492156421498</v>
      </c>
      <c r="BI5" s="20">
        <v>2.6817619269339299</v>
      </c>
      <c r="BJ5" s="20">
        <v>3.0768369693061399</v>
      </c>
      <c r="BK5" s="20">
        <v>129.35097808535701</v>
      </c>
      <c r="BL5" s="20">
        <v>39.392554739815097</v>
      </c>
      <c r="BM5" s="20">
        <v>27.056404851821799</v>
      </c>
      <c r="BN5" s="20">
        <v>32.159934027028697</v>
      </c>
      <c r="BO5" s="20">
        <v>15.472384100266099</v>
      </c>
      <c r="BP5" s="20">
        <v>70458.731271341298</v>
      </c>
      <c r="BQ5" s="20">
        <v>1077.0883639231799</v>
      </c>
      <c r="BR5" s="20">
        <v>1640.90262978334</v>
      </c>
      <c r="BS5" s="20">
        <v>20.239396390096399</v>
      </c>
      <c r="BT5" s="20">
        <v>187.20209404686699</v>
      </c>
      <c r="BU5" s="20">
        <v>0</v>
      </c>
      <c r="BV5" s="20">
        <v>371.11835694227102</v>
      </c>
      <c r="BW5" s="20">
        <v>6339.2898342675398</v>
      </c>
      <c r="BX5" s="20">
        <v>116.24732414525199</v>
      </c>
      <c r="BY5" s="31"/>
      <c r="BZ5" s="30">
        <f t="shared" si="0"/>
        <v>6.0076819545269368E-5</v>
      </c>
      <c r="CA5" s="18">
        <f t="shared" si="1"/>
        <v>-6.4872828787946658E-4</v>
      </c>
      <c r="CB5" s="18">
        <f t="shared" si="2"/>
        <v>1.3086905268803581E-3</v>
      </c>
      <c r="CC5" s="18">
        <f t="shared" si="3"/>
        <v>-1.6530197115671979E-3</v>
      </c>
      <c r="CD5" s="18">
        <f t="shared" si="4"/>
        <v>1.0291533670794641E-3</v>
      </c>
      <c r="CE5" s="18">
        <f t="shared" si="5"/>
        <v>-3.5277434816250986E-3</v>
      </c>
      <c r="CF5" s="18">
        <f t="shared" si="6"/>
        <v>-1.828447149953868E-4</v>
      </c>
      <c r="CG5" s="18">
        <f t="shared" si="7"/>
        <v>9.1813168704730965E-4</v>
      </c>
      <c r="CH5" s="18">
        <f t="shared" si="8"/>
        <v>0.3558941948601837</v>
      </c>
    </row>
    <row r="6" spans="1:86" x14ac:dyDescent="0.25">
      <c r="A6" s="88" t="s">
        <v>77</v>
      </c>
      <c r="B6" s="20">
        <v>35721.252034999998</v>
      </c>
      <c r="C6" s="20">
        <v>2678.6066027000002</v>
      </c>
      <c r="D6" s="20">
        <v>15659.432123000001</v>
      </c>
      <c r="E6" s="20">
        <v>3063.4232247999998</v>
      </c>
      <c r="F6" s="20">
        <v>1299.2552028</v>
      </c>
      <c r="G6" s="20">
        <v>22075.543429000001</v>
      </c>
      <c r="H6" s="20">
        <v>4523.9131236000003</v>
      </c>
      <c r="I6" s="20">
        <v>934.79198572999996</v>
      </c>
      <c r="J6" s="20"/>
      <c r="K6" s="20"/>
      <c r="L6" s="20"/>
      <c r="M6" s="20" t="s">
        <v>120</v>
      </c>
      <c r="N6" s="20">
        <v>173.26491508840999</v>
      </c>
      <c r="O6" s="20">
        <v>113.73068882179599</v>
      </c>
      <c r="P6" s="20">
        <v>32.886654944371003</v>
      </c>
      <c r="Q6" s="20">
        <v>32.886654944371003</v>
      </c>
      <c r="R6" s="20">
        <v>33.864909724763898</v>
      </c>
      <c r="S6" s="20">
        <v>0.42831601197470398</v>
      </c>
      <c r="T6" s="20">
        <v>13.316204242905201</v>
      </c>
      <c r="U6" s="20">
        <v>64005.262718657199</v>
      </c>
      <c r="V6" s="20">
        <v>35703.0186065343</v>
      </c>
      <c r="W6" s="20">
        <v>14.412070348120199</v>
      </c>
      <c r="X6" s="20">
        <v>1352.58959251078</v>
      </c>
      <c r="Y6" s="20">
        <v>9.1170534534173395</v>
      </c>
      <c r="Z6" s="20">
        <v>322.20869262508</v>
      </c>
      <c r="AA6" s="20">
        <v>0</v>
      </c>
      <c r="AB6" s="20">
        <v>241.15903901648301</v>
      </c>
      <c r="AC6" s="20">
        <v>241.15903901648301</v>
      </c>
      <c r="AD6" s="20">
        <v>0.56304282256701699</v>
      </c>
      <c r="AE6" s="20">
        <v>22.5735572190932</v>
      </c>
      <c r="AF6" s="20">
        <v>4.64735260372934</v>
      </c>
      <c r="AG6" s="20">
        <v>62.706196775512304</v>
      </c>
      <c r="AH6" s="20">
        <v>108.179434230746</v>
      </c>
      <c r="AI6" s="20">
        <v>1461.7342753094199</v>
      </c>
      <c r="AJ6" s="20">
        <v>0.32987660337747399</v>
      </c>
      <c r="AK6" s="20">
        <v>2681.79307712319</v>
      </c>
      <c r="AL6" s="20">
        <v>0</v>
      </c>
      <c r="AM6" s="20">
        <v>5854.1518816999796</v>
      </c>
      <c r="AN6" s="20">
        <v>14084.614927029999</v>
      </c>
      <c r="AO6" s="20">
        <v>1564.3944556829599</v>
      </c>
      <c r="AP6" s="20">
        <v>15649.5724255356</v>
      </c>
      <c r="AQ6" s="20">
        <v>9.4844853830850298E-2</v>
      </c>
      <c r="AR6" s="20">
        <v>36.843279899617997</v>
      </c>
      <c r="AS6" s="20">
        <v>7.0681902919470598</v>
      </c>
      <c r="AT6" s="20">
        <v>1155.35752315845</v>
      </c>
      <c r="AU6" s="20">
        <v>7.7673253768936696</v>
      </c>
      <c r="AV6" s="20">
        <v>13.377247159068901</v>
      </c>
      <c r="AW6" s="20">
        <v>63.354649860786999</v>
      </c>
      <c r="AX6" s="20">
        <v>7.3757229479676596</v>
      </c>
      <c r="AY6" s="20">
        <v>6.5692817584064898</v>
      </c>
      <c r="AZ6" s="20">
        <v>11.022426026091701</v>
      </c>
      <c r="BA6" s="20">
        <v>3029.5122975914601</v>
      </c>
      <c r="BB6" s="20">
        <v>1293.85450594483</v>
      </c>
      <c r="BC6" s="20">
        <v>1735.6577916466199</v>
      </c>
      <c r="BD6" s="20">
        <v>0.34228784558827602</v>
      </c>
      <c r="BE6" s="20">
        <v>0.55887812298483797</v>
      </c>
      <c r="BF6" s="20">
        <v>474.66877177198103</v>
      </c>
      <c r="BG6" s="20">
        <v>10.105791614389499</v>
      </c>
      <c r="BH6" s="20">
        <v>176.89202888054001</v>
      </c>
      <c r="BI6" s="20">
        <v>4.2958289823360101</v>
      </c>
      <c r="BJ6" s="20">
        <v>8.69993130397879</v>
      </c>
      <c r="BK6" s="20">
        <v>442.58170882519698</v>
      </c>
      <c r="BL6" s="20">
        <v>23.0809552715493</v>
      </c>
      <c r="BM6" s="20">
        <v>16.0019614720261</v>
      </c>
      <c r="BN6" s="20">
        <v>42.575931599570097</v>
      </c>
      <c r="BO6" s="20">
        <v>0.59654210508330796</v>
      </c>
      <c r="BP6" s="20">
        <v>22066.6876234013</v>
      </c>
      <c r="BQ6" s="20">
        <v>240.92523095657299</v>
      </c>
      <c r="BR6" s="20">
        <v>102.01856335808</v>
      </c>
      <c r="BS6" s="20">
        <v>211.873202497135</v>
      </c>
      <c r="BT6" s="20">
        <v>57.899952485296602</v>
      </c>
      <c r="BU6" s="20">
        <v>0</v>
      </c>
      <c r="BV6" s="20">
        <v>298.94430314383402</v>
      </c>
      <c r="BW6" s="20">
        <v>4518.8493902566597</v>
      </c>
      <c r="BX6" s="20">
        <v>28.534089992553799</v>
      </c>
      <c r="BY6" s="31"/>
      <c r="BZ6" s="30">
        <f t="shared" si="0"/>
        <v>3.5978160122016693E-5</v>
      </c>
      <c r="CA6" s="18">
        <f t="shared" si="1"/>
        <v>-5.1043643285044826E-4</v>
      </c>
      <c r="CB6" s="18">
        <f t="shared" si="2"/>
        <v>1.1896014965310205E-3</v>
      </c>
      <c r="CC6" s="18">
        <f t="shared" si="3"/>
        <v>-6.2963314294897286E-4</v>
      </c>
      <c r="CD6" s="18">
        <f t="shared" si="4"/>
        <v>-1.1069618763092613E-2</v>
      </c>
      <c r="CE6" s="18">
        <f t="shared" si="5"/>
        <v>-4.1567636931767642E-3</v>
      </c>
      <c r="CF6" s="18">
        <f t="shared" si="6"/>
        <v>-4.0115912105102668E-4</v>
      </c>
      <c r="CG6" s="18">
        <f t="shared" si="7"/>
        <v>-1.1193259474689026E-3</v>
      </c>
      <c r="CH6" s="18">
        <f t="shared" si="8"/>
        <v>0.23595146385022278</v>
      </c>
    </row>
    <row r="7" spans="1:86" x14ac:dyDescent="0.25">
      <c r="A7" s="88" t="s">
        <v>78</v>
      </c>
      <c r="B7" s="20">
        <v>476013.87326000002</v>
      </c>
      <c r="C7" s="20">
        <v>62943.744702000004</v>
      </c>
      <c r="D7" s="20">
        <v>45523.144552999998</v>
      </c>
      <c r="E7" s="20">
        <v>11839.833762</v>
      </c>
      <c r="F7" s="20">
        <v>8299.9422494999999</v>
      </c>
      <c r="G7" s="20">
        <v>117752.98987999999</v>
      </c>
      <c r="H7" s="20">
        <v>43974.558764000001</v>
      </c>
      <c r="I7" s="20">
        <v>7467.0682244</v>
      </c>
      <c r="J7" s="20"/>
      <c r="K7" s="20"/>
      <c r="L7" s="20"/>
      <c r="M7" s="20" t="s">
        <v>121</v>
      </c>
      <c r="N7" s="20">
        <v>2029.2301061803701</v>
      </c>
      <c r="O7" s="20">
        <v>1812.15553050118</v>
      </c>
      <c r="P7" s="20">
        <v>395.68008582185098</v>
      </c>
      <c r="Q7" s="20">
        <v>395.68008582185098</v>
      </c>
      <c r="R7" s="20">
        <v>143.38676744514601</v>
      </c>
      <c r="S7" s="20">
        <v>40.327038070223097</v>
      </c>
      <c r="T7" s="20">
        <v>287.10002530048803</v>
      </c>
      <c r="U7" s="20">
        <v>1151951.9177095301</v>
      </c>
      <c r="V7" s="20">
        <v>474982.73523276299</v>
      </c>
      <c r="W7" s="20">
        <v>205.03514323758401</v>
      </c>
      <c r="X7" s="20">
        <v>18812.864193817099</v>
      </c>
      <c r="Y7" s="20">
        <v>43.4156268004607</v>
      </c>
      <c r="Z7" s="20">
        <v>9848.8988418034096</v>
      </c>
      <c r="AA7" s="20">
        <v>0</v>
      </c>
      <c r="AB7" s="20">
        <v>751.71535358523897</v>
      </c>
      <c r="AC7" s="20">
        <v>751.71535358523897</v>
      </c>
      <c r="AD7" s="20">
        <v>7.0956225448388297</v>
      </c>
      <c r="AE7" s="20">
        <v>98.118428770858202</v>
      </c>
      <c r="AF7" s="20">
        <v>86.698742079922297</v>
      </c>
      <c r="AG7" s="20">
        <v>1343.9736278317901</v>
      </c>
      <c r="AH7" s="20">
        <v>1140.6753495170799</v>
      </c>
      <c r="AI7" s="20">
        <v>7159.7062227256902</v>
      </c>
      <c r="AJ7" s="20">
        <v>1.5905748715383301</v>
      </c>
      <c r="AK7" s="20">
        <v>63036.343830244601</v>
      </c>
      <c r="AL7" s="20">
        <v>0</v>
      </c>
      <c r="AM7" s="20">
        <v>62530.046190578498</v>
      </c>
      <c r="AN7" s="20">
        <v>37871.419206386599</v>
      </c>
      <c r="AO7" s="20">
        <v>4200.8396639969096</v>
      </c>
      <c r="AP7" s="20">
        <v>42079.354492928302</v>
      </c>
      <c r="AQ7" s="20">
        <v>11.4963184308394</v>
      </c>
      <c r="AR7" s="20">
        <v>446.69721825875502</v>
      </c>
      <c r="AS7" s="20">
        <v>1052.49634528558</v>
      </c>
      <c r="AT7" s="20">
        <v>10144.719120476801</v>
      </c>
      <c r="AU7" s="20">
        <v>63.148191780777701</v>
      </c>
      <c r="AV7" s="20">
        <v>151.83427436377301</v>
      </c>
      <c r="AW7" s="20">
        <v>278.11378890103498</v>
      </c>
      <c r="AX7" s="20">
        <v>86.468043085795202</v>
      </c>
      <c r="AY7" s="20">
        <v>55.8030374837547</v>
      </c>
      <c r="AZ7" s="20">
        <v>100.484648581806</v>
      </c>
      <c r="BA7" s="20">
        <v>11709.6153007419</v>
      </c>
      <c r="BB7" s="20">
        <v>8214.7191575479392</v>
      </c>
      <c r="BC7" s="20">
        <v>3494.8961431940202</v>
      </c>
      <c r="BD7" s="20">
        <v>118.528933540236</v>
      </c>
      <c r="BE7" s="20">
        <v>3.2323353878756702</v>
      </c>
      <c r="BF7" s="20">
        <v>3761.4272037869</v>
      </c>
      <c r="BG7" s="20">
        <v>200.80956126258599</v>
      </c>
      <c r="BH7" s="20">
        <v>480.91238989299399</v>
      </c>
      <c r="BI7" s="20">
        <v>4.5203210837254097</v>
      </c>
      <c r="BJ7" s="20">
        <v>64.184330359849497</v>
      </c>
      <c r="BK7" s="20">
        <v>1205.66065866502</v>
      </c>
      <c r="BL7" s="20">
        <v>181.26639162614899</v>
      </c>
      <c r="BM7" s="20">
        <v>219.981743508215</v>
      </c>
      <c r="BN7" s="20">
        <v>362.57867520688802</v>
      </c>
      <c r="BO7" s="20">
        <v>4.5346753711205503</v>
      </c>
      <c r="BP7" s="20">
        <v>117739.174718161</v>
      </c>
      <c r="BQ7" s="20">
        <v>3261.2698738990898</v>
      </c>
      <c r="BR7" s="20">
        <v>0</v>
      </c>
      <c r="BS7" s="20">
        <v>1150.6592486746699</v>
      </c>
      <c r="BT7" s="20">
        <v>2232.9806445755999</v>
      </c>
      <c r="BU7" s="20">
        <v>0</v>
      </c>
      <c r="BV7" s="20">
        <v>2120.1725507976198</v>
      </c>
      <c r="BW7" s="20">
        <v>43885.501696456602</v>
      </c>
      <c r="BX7" s="20">
        <v>967.32297434873396</v>
      </c>
      <c r="BY7" s="31"/>
      <c r="BZ7" s="30">
        <f t="shared" si="0"/>
        <v>1.6862479546902968E-4</v>
      </c>
      <c r="CA7" s="18">
        <f t="shared" si="1"/>
        <v>-2.1661932249479195E-3</v>
      </c>
      <c r="CB7" s="18">
        <f t="shared" si="2"/>
        <v>1.4711410749868403E-3</v>
      </c>
      <c r="CC7" s="18">
        <f t="shared" si="3"/>
        <v>-7.5649213029699403E-2</v>
      </c>
      <c r="CD7" s="18">
        <f t="shared" si="4"/>
        <v>-1.0998335270216139E-2</v>
      </c>
      <c r="CE7" s="18">
        <f t="shared" si="5"/>
        <v>-1.0267913846893895E-2</v>
      </c>
      <c r="CF7" s="18">
        <f t="shared" si="6"/>
        <v>-1.1732323614946306E-4</v>
      </c>
      <c r="CG7" s="18">
        <f t="shared" si="7"/>
        <v>-2.0251952503115549E-3</v>
      </c>
      <c r="CH7" s="18">
        <f t="shared" si="8"/>
        <v>0.35859467405521894</v>
      </c>
    </row>
    <row r="8" spans="1:86" x14ac:dyDescent="0.25">
      <c r="A8" s="89" t="s">
        <v>79</v>
      </c>
      <c r="B8" s="20">
        <v>80805.808187999995</v>
      </c>
      <c r="C8" s="20">
        <v>80536.658819999997</v>
      </c>
      <c r="D8" s="20">
        <v>71051.044485000006</v>
      </c>
      <c r="E8" s="20">
        <v>17219.728071000001</v>
      </c>
      <c r="F8" s="20">
        <v>10057.998514000001</v>
      </c>
      <c r="G8" s="20">
        <v>271095.94352999999</v>
      </c>
      <c r="H8" s="20">
        <v>73533.100271999996</v>
      </c>
      <c r="I8" s="20">
        <v>17064.836918000001</v>
      </c>
      <c r="J8" s="20"/>
      <c r="K8" s="20"/>
      <c r="L8" s="20"/>
      <c r="M8" s="20" t="s">
        <v>70</v>
      </c>
      <c r="N8" s="20">
        <v>2983.45236527106</v>
      </c>
      <c r="O8" s="20">
        <v>3035.1668165524202</v>
      </c>
      <c r="P8" s="20">
        <v>419.29459396973999</v>
      </c>
      <c r="Q8" s="20">
        <v>419.29459396973999</v>
      </c>
      <c r="R8" s="20">
        <v>161.79254593936699</v>
      </c>
      <c r="S8" s="20">
        <v>33.679883962302398</v>
      </c>
      <c r="T8" s="20">
        <v>491.44749843045901</v>
      </c>
      <c r="U8" s="20">
        <v>1309706.90747006</v>
      </c>
      <c r="V8" s="20">
        <v>80754.654756746604</v>
      </c>
      <c r="W8" s="20">
        <v>721.12803990349005</v>
      </c>
      <c r="X8" s="20">
        <v>29090.708974114201</v>
      </c>
      <c r="Y8" s="20">
        <v>95.870289412547805</v>
      </c>
      <c r="Z8" s="20">
        <v>15317.427755459899</v>
      </c>
      <c r="AA8" s="20">
        <v>0</v>
      </c>
      <c r="AB8" s="20">
        <v>794.46846100747598</v>
      </c>
      <c r="AC8" s="20">
        <v>794.46846100747598</v>
      </c>
      <c r="AD8" s="20">
        <v>19.019269683979601</v>
      </c>
      <c r="AE8" s="20">
        <v>225.09497559352599</v>
      </c>
      <c r="AF8" s="20">
        <v>102.718668487798</v>
      </c>
      <c r="AG8" s="20">
        <v>1516.70864045902</v>
      </c>
      <c r="AH8" s="20">
        <v>2326.6801143080102</v>
      </c>
      <c r="AI8" s="20">
        <v>8089.3148265750597</v>
      </c>
      <c r="AJ8" s="20">
        <v>4.4527867451286998</v>
      </c>
      <c r="AK8" s="20">
        <v>80646.080314841995</v>
      </c>
      <c r="AL8" s="20">
        <v>0</v>
      </c>
      <c r="AM8" s="20">
        <v>101855.887165462</v>
      </c>
      <c r="AN8" s="20">
        <v>63918.087797120497</v>
      </c>
      <c r="AO8" s="20">
        <v>7082.9931236497396</v>
      </c>
      <c r="AP8" s="20">
        <v>71020.100190454294</v>
      </c>
      <c r="AQ8" s="20">
        <v>11.230928596395101</v>
      </c>
      <c r="AR8" s="20">
        <v>577.360237136367</v>
      </c>
      <c r="AS8" s="20">
        <v>188.918618043728</v>
      </c>
      <c r="AT8" s="20">
        <v>22335.263945735202</v>
      </c>
      <c r="AU8" s="20">
        <v>278.869440846278</v>
      </c>
      <c r="AV8" s="20">
        <v>101.64525420614299</v>
      </c>
      <c r="AW8" s="20">
        <v>412.50061436571599</v>
      </c>
      <c r="AX8" s="20">
        <v>125.405744382931</v>
      </c>
      <c r="AY8" s="20">
        <v>68.935189403539596</v>
      </c>
      <c r="AZ8" s="20">
        <v>225.31685101709499</v>
      </c>
      <c r="BA8" s="20">
        <v>17214.270539229499</v>
      </c>
      <c r="BB8" s="20">
        <v>10048.3848585373</v>
      </c>
      <c r="BC8" s="20">
        <v>7165.8856806922304</v>
      </c>
      <c r="BD8" s="20">
        <v>59.142003881236903</v>
      </c>
      <c r="BE8" s="20">
        <v>5.5633055309556498</v>
      </c>
      <c r="BF8" s="20">
        <v>4799.5726954134598</v>
      </c>
      <c r="BG8" s="20">
        <v>98.202176946267798</v>
      </c>
      <c r="BH8" s="20">
        <v>710.93185400794698</v>
      </c>
      <c r="BI8" s="20">
        <v>31.701274116343601</v>
      </c>
      <c r="BJ8" s="20">
        <v>145.23299788113701</v>
      </c>
      <c r="BK8" s="20">
        <v>1784.03133239976</v>
      </c>
      <c r="BL8" s="20">
        <v>1356.2705365444101</v>
      </c>
      <c r="BM8" s="20">
        <v>555.36553748132997</v>
      </c>
      <c r="BN8" s="20">
        <v>447.64119686478102</v>
      </c>
      <c r="BO8" s="20">
        <v>9.4087717486510307</v>
      </c>
      <c r="BP8" s="20">
        <v>271068.395108381</v>
      </c>
      <c r="BQ8" s="20">
        <v>5437.6862648415299</v>
      </c>
      <c r="BR8" s="20">
        <v>0</v>
      </c>
      <c r="BS8" s="20">
        <v>564.10955413167596</v>
      </c>
      <c r="BT8" s="20">
        <v>2888.7803201144502</v>
      </c>
      <c r="BU8" s="20">
        <v>0</v>
      </c>
      <c r="BV8" s="20">
        <v>3888.9262018305799</v>
      </c>
      <c r="BW8" s="20">
        <v>73556.144056504403</v>
      </c>
      <c r="BX8" s="20">
        <v>3319.0719851917702</v>
      </c>
      <c r="BY8" s="31"/>
      <c r="BZ8" s="30">
        <f t="shared" si="0"/>
        <v>2.6780122293513679E-4</v>
      </c>
      <c r="CA8" s="18">
        <f t="shared" si="1"/>
        <v>-6.3304151521360343E-4</v>
      </c>
      <c r="CB8" s="18">
        <f t="shared" si="2"/>
        <v>1.3586545114387654E-3</v>
      </c>
      <c r="CC8" s="18">
        <f t="shared" si="3"/>
        <v>-4.3552202180849022E-4</v>
      </c>
      <c r="CD8" s="18">
        <f t="shared" si="4"/>
        <v>-3.1693484055031105E-4</v>
      </c>
      <c r="CE8" s="18">
        <f t="shared" si="5"/>
        <v>-9.5582192116249398E-4</v>
      </c>
      <c r="CF8" s="18">
        <f t="shared" si="6"/>
        <v>-1.0161871572211764E-4</v>
      </c>
      <c r="CG8" s="18">
        <f t="shared" si="7"/>
        <v>3.1337974897247353E-4</v>
      </c>
      <c r="CH8" s="18">
        <f t="shared" si="8"/>
        <v>0.30884719573123787</v>
      </c>
    </row>
    <row r="9" spans="1:86" x14ac:dyDescent="0.25">
      <c r="A9" s="88" t="s">
        <v>80</v>
      </c>
      <c r="B9" s="20">
        <v>5269.0462672000003</v>
      </c>
      <c r="C9" s="20">
        <v>37721.572448999999</v>
      </c>
      <c r="D9" s="20">
        <v>3654.5445463999999</v>
      </c>
      <c r="E9" s="20">
        <v>2998.2327620999999</v>
      </c>
      <c r="F9" s="20">
        <v>1587.3016362000001</v>
      </c>
      <c r="G9" s="20">
        <v>159630.89738000001</v>
      </c>
      <c r="H9" s="20">
        <v>30221.806271000001</v>
      </c>
      <c r="I9" s="20">
        <v>2366.5722620000001</v>
      </c>
      <c r="J9" s="20"/>
      <c r="K9" s="20"/>
      <c r="L9" s="20"/>
      <c r="M9" s="20" t="s">
        <v>122</v>
      </c>
      <c r="N9" s="20">
        <v>789.65481827468</v>
      </c>
      <c r="O9" s="20">
        <v>827.25094861391403</v>
      </c>
      <c r="P9" s="20">
        <v>132.03259144745101</v>
      </c>
      <c r="Q9" s="20">
        <v>132.03259144745101</v>
      </c>
      <c r="R9" s="20">
        <v>100.14363666930601</v>
      </c>
      <c r="S9" s="20">
        <v>31.565808307882701</v>
      </c>
      <c r="T9" s="20">
        <v>1426.10207022195</v>
      </c>
      <c r="U9" s="20">
        <v>601857.35352698702</v>
      </c>
      <c r="V9" s="20">
        <v>5230.2252389307896</v>
      </c>
      <c r="W9" s="20">
        <v>54.434483160358099</v>
      </c>
      <c r="X9" s="20">
        <v>11866.7421545134</v>
      </c>
      <c r="Y9" s="20">
        <v>15.7620625307451</v>
      </c>
      <c r="Z9" s="20">
        <v>9001.5829013380899</v>
      </c>
      <c r="AA9" s="20">
        <v>0</v>
      </c>
      <c r="AB9" s="20">
        <v>61.790389969518898</v>
      </c>
      <c r="AC9" s="20">
        <v>61.790389969518898</v>
      </c>
      <c r="AD9" s="20">
        <v>1.87707800601564</v>
      </c>
      <c r="AE9" s="20">
        <v>71.072437150953306</v>
      </c>
      <c r="AF9" s="20">
        <v>52.489433916969801</v>
      </c>
      <c r="AG9" s="20">
        <v>806.06777898867699</v>
      </c>
      <c r="AH9" s="20">
        <v>365.58990941997502</v>
      </c>
      <c r="AI9" s="20">
        <v>2369.75286925718</v>
      </c>
      <c r="AJ9" s="20">
        <v>0.66809270315911395</v>
      </c>
      <c r="AK9" s="20">
        <v>37777.202821106002</v>
      </c>
      <c r="AL9" s="20">
        <v>0</v>
      </c>
      <c r="AM9" s="20">
        <v>42732.523940210602</v>
      </c>
      <c r="AN9" s="20">
        <v>3130.8872068791102</v>
      </c>
      <c r="AO9" s="20">
        <v>345.998910667806</v>
      </c>
      <c r="AP9" s="20">
        <v>3478.76319555293</v>
      </c>
      <c r="AQ9" s="20">
        <v>0.92744374382665495</v>
      </c>
      <c r="AR9" s="20">
        <v>529.33670744054496</v>
      </c>
      <c r="AS9" s="20">
        <v>39.4073075888601</v>
      </c>
      <c r="AT9" s="20">
        <v>8990.4273831987102</v>
      </c>
      <c r="AU9" s="20">
        <v>32.756615997776201</v>
      </c>
      <c r="AV9" s="20">
        <v>13.750584566543701</v>
      </c>
      <c r="AW9" s="20">
        <v>45.664169743417098</v>
      </c>
      <c r="AX9" s="20">
        <v>23.854953635693899</v>
      </c>
      <c r="AY9" s="20">
        <v>2.2938871844005901</v>
      </c>
      <c r="AZ9" s="20">
        <v>13.990440101531499</v>
      </c>
      <c r="BA9" s="20">
        <v>2992.8670695309202</v>
      </c>
      <c r="BB9" s="20">
        <v>1583.07749636165</v>
      </c>
      <c r="BC9" s="20">
        <v>1409.7895731692599</v>
      </c>
      <c r="BD9" s="20">
        <v>5.1459858242805998</v>
      </c>
      <c r="BE9" s="20">
        <v>1.2434112336513501</v>
      </c>
      <c r="BF9" s="20">
        <v>688.35878817260595</v>
      </c>
      <c r="BG9" s="20">
        <v>7.7541541956712097</v>
      </c>
      <c r="BH9" s="20">
        <v>160.448197694079</v>
      </c>
      <c r="BI9" s="20">
        <v>6.08973551816662</v>
      </c>
      <c r="BJ9" s="20">
        <v>7.6225939141410004</v>
      </c>
      <c r="BK9" s="20">
        <v>402.474601810031</v>
      </c>
      <c r="BL9" s="20">
        <v>2268.34274997381</v>
      </c>
      <c r="BM9" s="20">
        <v>102.21330934704601</v>
      </c>
      <c r="BN9" s="20">
        <v>28.534863156650399</v>
      </c>
      <c r="BO9" s="20">
        <v>1.4738966771055499</v>
      </c>
      <c r="BP9" s="20">
        <v>159589.46389928201</v>
      </c>
      <c r="BQ9" s="20">
        <v>3992.09947165315</v>
      </c>
      <c r="BR9" s="20">
        <v>0</v>
      </c>
      <c r="BS9" s="20">
        <v>92.885826523552694</v>
      </c>
      <c r="BT9" s="20">
        <v>1005.11554115531</v>
      </c>
      <c r="BU9" s="20">
        <v>0</v>
      </c>
      <c r="BV9" s="20">
        <v>943.04742392919195</v>
      </c>
      <c r="BW9" s="20">
        <v>30232.104270683401</v>
      </c>
      <c r="BX9" s="20">
        <v>446.840140143231</v>
      </c>
      <c r="BY9" s="31"/>
      <c r="BZ9" s="30">
        <f t="shared" si="0"/>
        <v>5.3958200098678719E-4</v>
      </c>
      <c r="CA9" s="18">
        <f t="shared" si="1"/>
        <v>-7.3677523977864843E-3</v>
      </c>
      <c r="CB9" s="18">
        <f t="shared" si="2"/>
        <v>1.4747628079719093E-3</v>
      </c>
      <c r="CC9" s="18">
        <f t="shared" si="3"/>
        <v>-4.8099386562472667E-2</v>
      </c>
      <c r="CD9" s="18">
        <f t="shared" si="4"/>
        <v>-1.7896184168575307E-3</v>
      </c>
      <c r="CE9" s="18">
        <f t="shared" si="5"/>
        <v>-2.6612080161793786E-3</v>
      </c>
      <c r="CF9" s="18">
        <f t="shared" si="6"/>
        <v>-2.5955802666050552E-4</v>
      </c>
      <c r="CG9" s="18">
        <f t="shared" si="7"/>
        <v>3.4074732631986308E-4</v>
      </c>
      <c r="CH9" s="18">
        <f t="shared" si="8"/>
        <v>2.7989236701358373</v>
      </c>
    </row>
    <row r="10" spans="1:86" x14ac:dyDescent="0.25">
      <c r="A10" s="88" t="s">
        <v>81</v>
      </c>
      <c r="B10" s="20">
        <v>60623.629442999998</v>
      </c>
      <c r="C10" s="20">
        <v>47571.256277</v>
      </c>
      <c r="D10" s="20">
        <v>68084.644119999997</v>
      </c>
      <c r="E10" s="20">
        <v>8343.9588762000003</v>
      </c>
      <c r="F10" s="20">
        <v>4794.2057722</v>
      </c>
      <c r="G10" s="20">
        <v>124902.06195</v>
      </c>
      <c r="H10" s="20">
        <v>211498.89465</v>
      </c>
      <c r="I10" s="20">
        <v>6665.6761309000003</v>
      </c>
      <c r="J10" s="20"/>
      <c r="K10" s="20"/>
      <c r="L10" s="20"/>
      <c r="M10" s="20" t="s">
        <v>123</v>
      </c>
      <c r="N10" s="20">
        <v>963.05546090516305</v>
      </c>
      <c r="O10" s="20">
        <v>1421.3516249299601</v>
      </c>
      <c r="P10" s="20">
        <v>559.34804018711304</v>
      </c>
      <c r="Q10" s="20">
        <v>559.34804018711304</v>
      </c>
      <c r="R10" s="20">
        <v>61.1238724322492</v>
      </c>
      <c r="S10" s="20">
        <v>11.8235905183942</v>
      </c>
      <c r="T10" s="20">
        <v>14401.9496438678</v>
      </c>
      <c r="U10" s="20">
        <v>1447705.74449876</v>
      </c>
      <c r="V10" s="20">
        <v>60112.597686491703</v>
      </c>
      <c r="W10" s="20">
        <v>361.56549283836398</v>
      </c>
      <c r="X10" s="20">
        <v>57132.628807880101</v>
      </c>
      <c r="Y10" s="20">
        <v>535.52917360607</v>
      </c>
      <c r="Z10" s="20">
        <v>4999.6153718034702</v>
      </c>
      <c r="AA10" s="20">
        <v>0</v>
      </c>
      <c r="AB10" s="20">
        <v>688.76842211925896</v>
      </c>
      <c r="AC10" s="20">
        <v>688.76842211925896</v>
      </c>
      <c r="AD10" s="20">
        <v>1.02709822550765</v>
      </c>
      <c r="AE10" s="20">
        <v>137.972505948025</v>
      </c>
      <c r="AF10" s="20">
        <v>80.550881648239894</v>
      </c>
      <c r="AG10" s="20">
        <v>624.70349316575005</v>
      </c>
      <c r="AH10" s="20">
        <v>204.30236253397899</v>
      </c>
      <c r="AI10" s="20">
        <v>5013.2345891813402</v>
      </c>
      <c r="AJ10" s="20">
        <v>0.68034831514626504</v>
      </c>
      <c r="AK10" s="20">
        <v>47631.079020585603</v>
      </c>
      <c r="AL10" s="20">
        <v>0</v>
      </c>
      <c r="AM10" s="20">
        <v>268457.90574028401</v>
      </c>
      <c r="AN10" s="20">
        <v>61030.215697612999</v>
      </c>
      <c r="AO10" s="20">
        <v>6780.1163810210901</v>
      </c>
      <c r="AP10" s="20">
        <v>67811.359176859696</v>
      </c>
      <c r="AQ10" s="20">
        <v>2.31544276359408</v>
      </c>
      <c r="AR10" s="20">
        <v>4709.1602534262001</v>
      </c>
      <c r="AS10" s="20">
        <v>35.600428190165402</v>
      </c>
      <c r="AT10" s="20">
        <v>112549.25131897</v>
      </c>
      <c r="AU10" s="20">
        <v>39.0226339153213</v>
      </c>
      <c r="AV10" s="20">
        <v>77.737560197872796</v>
      </c>
      <c r="AW10" s="20">
        <v>198.015223064314</v>
      </c>
      <c r="AX10" s="20">
        <v>47.0391666365107</v>
      </c>
      <c r="AY10" s="20">
        <v>62.856703349913602</v>
      </c>
      <c r="AZ10" s="20">
        <v>17.229387879601099</v>
      </c>
      <c r="BA10" s="20">
        <v>8108.4363832034596</v>
      </c>
      <c r="BB10" s="20">
        <v>4745.9197680142997</v>
      </c>
      <c r="BC10" s="20">
        <v>3362.5166151891599</v>
      </c>
      <c r="BD10" s="20">
        <v>0.292513787154769</v>
      </c>
      <c r="BE10" s="20">
        <v>0.82227737341336204</v>
      </c>
      <c r="BF10" s="20">
        <v>1877.5797958204701</v>
      </c>
      <c r="BG10" s="20">
        <v>5.6977036988045402</v>
      </c>
      <c r="BH10" s="20">
        <v>463.84949591818702</v>
      </c>
      <c r="BI10" s="20">
        <v>91.371640008973003</v>
      </c>
      <c r="BJ10" s="20">
        <v>56.077100895174901</v>
      </c>
      <c r="BK10" s="20">
        <v>1160.1068813852701</v>
      </c>
      <c r="BL10" s="20">
        <v>48068.5313433724</v>
      </c>
      <c r="BM10" s="20">
        <v>91.162579679531206</v>
      </c>
      <c r="BN10" s="20">
        <v>488.74551472717098</v>
      </c>
      <c r="BO10" s="20">
        <v>32.7131614864415</v>
      </c>
      <c r="BP10" s="20">
        <v>124657.625655068</v>
      </c>
      <c r="BQ10" s="20">
        <v>61276.306503253698</v>
      </c>
      <c r="BR10" s="20">
        <v>2174.0830705975</v>
      </c>
      <c r="BS10" s="20">
        <v>133.35216603139301</v>
      </c>
      <c r="BT10" s="20">
        <v>5654.6543472297099</v>
      </c>
      <c r="BU10" s="20">
        <v>0</v>
      </c>
      <c r="BV10" s="20">
        <v>8094.2636904614101</v>
      </c>
      <c r="BW10" s="20">
        <v>210733.16528965899</v>
      </c>
      <c r="BX10" s="20">
        <v>2830.3817272801298</v>
      </c>
      <c r="BY10" s="31"/>
      <c r="BZ10" s="30">
        <f t="shared" si="0"/>
        <v>1.5146403758533457E-5</v>
      </c>
      <c r="CA10" s="18">
        <f t="shared" si="1"/>
        <v>-8.4295803666585341E-3</v>
      </c>
      <c r="CB10" s="18">
        <f t="shared" si="2"/>
        <v>1.2575397050114451E-3</v>
      </c>
      <c r="CC10" s="18">
        <f t="shared" si="3"/>
        <v>-4.0138998546960618E-3</v>
      </c>
      <c r="CD10" s="18">
        <f t="shared" si="4"/>
        <v>-2.8226708267742824E-2</v>
      </c>
      <c r="CE10" s="18">
        <f t="shared" si="5"/>
        <v>-1.0071742115387423E-2</v>
      </c>
      <c r="CF10" s="18">
        <f t="shared" si="6"/>
        <v>-1.9570236961328697E-3</v>
      </c>
      <c r="CG10" s="18">
        <f t="shared" si="7"/>
        <v>-3.6204887103933954E-3</v>
      </c>
      <c r="CH10" s="18">
        <f t="shared" si="8"/>
        <v>15.884896461924798</v>
      </c>
    </row>
    <row r="11" spans="1:86" x14ac:dyDescent="0.25">
      <c r="A11" s="88" t="s">
        <v>82</v>
      </c>
      <c r="B11" s="20">
        <v>523822.71</v>
      </c>
      <c r="C11" s="20">
        <v>104096.39392</v>
      </c>
      <c r="D11" s="20">
        <v>499547.42255000002</v>
      </c>
      <c r="E11" s="20">
        <v>21069.105265999999</v>
      </c>
      <c r="F11" s="20">
        <v>11758.090872000001</v>
      </c>
      <c r="G11" s="20">
        <v>257673.76381999999</v>
      </c>
      <c r="H11" s="20">
        <v>490094.97710000002</v>
      </c>
      <c r="I11" s="20">
        <v>34470.676764999997</v>
      </c>
      <c r="J11" s="20"/>
      <c r="K11" s="20"/>
      <c r="L11" s="20"/>
      <c r="M11" s="20" t="s">
        <v>124</v>
      </c>
      <c r="N11" s="20">
        <v>1888.1552235500101</v>
      </c>
      <c r="O11" s="20">
        <v>2743.5245507106401</v>
      </c>
      <c r="P11" s="20">
        <v>594.59374810884503</v>
      </c>
      <c r="Q11" s="20">
        <v>594.59374810884503</v>
      </c>
      <c r="R11" s="20">
        <v>104.91261397493101</v>
      </c>
      <c r="S11" s="20">
        <v>14.4574776829917</v>
      </c>
      <c r="T11" s="20">
        <v>27656.714183915999</v>
      </c>
      <c r="U11" s="20">
        <v>2728552.7510583298</v>
      </c>
      <c r="V11" s="20">
        <v>403073.98396269698</v>
      </c>
      <c r="W11" s="20">
        <v>1456.6033406471399</v>
      </c>
      <c r="X11" s="20">
        <v>94682.433769875104</v>
      </c>
      <c r="Y11" s="20">
        <v>347.61535950110601</v>
      </c>
      <c r="Z11" s="20">
        <v>12106.233524711501</v>
      </c>
      <c r="AA11" s="20">
        <v>0</v>
      </c>
      <c r="AB11" s="20">
        <v>2090.4167230489802</v>
      </c>
      <c r="AC11" s="20">
        <v>2090.4167230489802</v>
      </c>
      <c r="AD11" s="20">
        <v>8.0266052894697495</v>
      </c>
      <c r="AE11" s="20">
        <v>456.28034563874002</v>
      </c>
      <c r="AF11" s="20">
        <v>155.343609633467</v>
      </c>
      <c r="AG11" s="20">
        <v>1083.97629764673</v>
      </c>
      <c r="AH11" s="20">
        <v>405.94055192283099</v>
      </c>
      <c r="AI11" s="20">
        <v>10913.936021392001</v>
      </c>
      <c r="AJ11" s="20">
        <v>1.6340908409710599</v>
      </c>
      <c r="AK11" s="20">
        <v>97318.5184343976</v>
      </c>
      <c r="AL11" s="20">
        <v>0</v>
      </c>
      <c r="AM11" s="20">
        <v>467384.768860596</v>
      </c>
      <c r="AN11" s="20">
        <v>359605.748719169</v>
      </c>
      <c r="AO11" s="20">
        <v>39948.361259059602</v>
      </c>
      <c r="AP11" s="20">
        <v>399562.13658351899</v>
      </c>
      <c r="AQ11" s="20">
        <v>5.7974525453635204</v>
      </c>
      <c r="AR11" s="20">
        <v>9046.7149565581603</v>
      </c>
      <c r="AS11" s="20">
        <v>159.474680522715</v>
      </c>
      <c r="AT11" s="20">
        <v>189861.99380396699</v>
      </c>
      <c r="AU11" s="20">
        <v>184.02920919106899</v>
      </c>
      <c r="AV11" s="20">
        <v>121.48575494524199</v>
      </c>
      <c r="AW11" s="20">
        <v>319.49609991346802</v>
      </c>
      <c r="AX11" s="20">
        <v>121.746193444556</v>
      </c>
      <c r="AY11" s="20">
        <v>30.944998583089401</v>
      </c>
      <c r="AZ11" s="20">
        <v>46.669739325495897</v>
      </c>
      <c r="BA11" s="20">
        <v>13771.515897445999</v>
      </c>
      <c r="BB11" s="20">
        <v>7610.9213372798304</v>
      </c>
      <c r="BC11" s="20">
        <v>6160.5945601662297</v>
      </c>
      <c r="BD11" s="20">
        <v>3.3263677134211802</v>
      </c>
      <c r="BE11" s="20">
        <v>3.0624029575003902</v>
      </c>
      <c r="BF11" s="20">
        <v>2869.5865543411801</v>
      </c>
      <c r="BG11" s="20">
        <v>18.711623713465201</v>
      </c>
      <c r="BH11" s="20">
        <v>725.81624607990602</v>
      </c>
      <c r="BI11" s="20">
        <v>118.46962251359901</v>
      </c>
      <c r="BJ11" s="20">
        <v>75.989723044362506</v>
      </c>
      <c r="BK11" s="20">
        <v>1816.2098555421401</v>
      </c>
      <c r="BL11" s="20">
        <v>81053.332587198296</v>
      </c>
      <c r="BM11" s="20">
        <v>306.26385208088698</v>
      </c>
      <c r="BN11" s="20">
        <v>586.592044511317</v>
      </c>
      <c r="BO11" s="20">
        <v>103.046368856407</v>
      </c>
      <c r="BP11" s="20">
        <v>203235.78290656899</v>
      </c>
      <c r="BQ11" s="20">
        <v>98486.824133439499</v>
      </c>
      <c r="BR11" s="20">
        <v>2646.16371216058</v>
      </c>
      <c r="BS11" s="20">
        <v>894.896453174714</v>
      </c>
      <c r="BT11" s="20">
        <v>10817.901248816701</v>
      </c>
      <c r="BU11" s="20">
        <v>0</v>
      </c>
      <c r="BV11" s="20">
        <v>13813.4488456497</v>
      </c>
      <c r="BW11" s="20">
        <v>370065.299497456</v>
      </c>
      <c r="BX11" s="20">
        <v>4981.3033721231895</v>
      </c>
      <c r="BY11" s="31"/>
      <c r="BZ11" s="30">
        <f t="shared" si="0"/>
        <v>2.0088503275364727E-5</v>
      </c>
      <c r="CA11" s="18">
        <f t="shared" si="1"/>
        <v>-0.23051449227411894</v>
      </c>
      <c r="CB11" s="18">
        <f t="shared" si="2"/>
        <v>-6.5111530095954384E-2</v>
      </c>
      <c r="CC11" s="18">
        <f t="shared" si="3"/>
        <v>-0.20015174026140317</v>
      </c>
      <c r="CD11" s="18">
        <f t="shared" si="4"/>
        <v>-0.34636446476587651</v>
      </c>
      <c r="CE11" s="18">
        <f t="shared" si="5"/>
        <v>-0.35270772950020196</v>
      </c>
      <c r="CF11" s="18">
        <f t="shared" si="6"/>
        <v>-0.21126706928323163</v>
      </c>
      <c r="CG11" s="18">
        <f t="shared" si="7"/>
        <v>-0.24491105440987393</v>
      </c>
      <c r="CH11" s="18">
        <f t="shared" si="8"/>
        <v>4.5079276539398982</v>
      </c>
    </row>
    <row r="12" spans="1:86" x14ac:dyDescent="0.25">
      <c r="A12" s="88" t="s">
        <v>83</v>
      </c>
      <c r="B12" s="20">
        <v>185112.36650999999</v>
      </c>
      <c r="C12" s="20">
        <v>15684.459123000001</v>
      </c>
      <c r="D12" s="20">
        <v>99583.422088000007</v>
      </c>
      <c r="E12" s="20">
        <v>33085.268314000001</v>
      </c>
      <c r="F12" s="20">
        <v>10895.769420000001</v>
      </c>
      <c r="G12" s="20">
        <v>77970.437628</v>
      </c>
      <c r="H12" s="20">
        <v>52338.342391999999</v>
      </c>
      <c r="I12" s="20">
        <v>3807.7999841000001</v>
      </c>
      <c r="J12" s="20"/>
      <c r="K12" s="20"/>
      <c r="L12" s="20"/>
      <c r="M12" s="20" t="s">
        <v>71</v>
      </c>
      <c r="N12" s="20">
        <v>962.35533616641396</v>
      </c>
      <c r="O12" s="20">
        <v>733.965681775186</v>
      </c>
      <c r="P12" s="20">
        <v>433.94896170887802</v>
      </c>
      <c r="Q12" s="20">
        <v>433.94896170887802</v>
      </c>
      <c r="R12" s="20">
        <v>49.697212935489503</v>
      </c>
      <c r="S12" s="20">
        <v>1.2616141321038801</v>
      </c>
      <c r="T12" s="20">
        <v>143.59114733627001</v>
      </c>
      <c r="U12" s="20">
        <v>351741.01885328302</v>
      </c>
      <c r="V12" s="20">
        <v>44645.5973255426</v>
      </c>
      <c r="W12" s="20">
        <v>150.705092943361</v>
      </c>
      <c r="X12" s="20">
        <v>8130.7238179203196</v>
      </c>
      <c r="Y12" s="20">
        <v>33.080772933645697</v>
      </c>
      <c r="Z12" s="20">
        <v>2188.7757624505098</v>
      </c>
      <c r="AA12" s="20">
        <v>0</v>
      </c>
      <c r="AB12" s="20">
        <v>468.39517291185302</v>
      </c>
      <c r="AC12" s="20">
        <v>468.39517291185302</v>
      </c>
      <c r="AD12" s="20">
        <v>10.4072204160783</v>
      </c>
      <c r="AE12" s="20">
        <v>86.155889464572795</v>
      </c>
      <c r="AF12" s="20">
        <v>25.9418034929196</v>
      </c>
      <c r="AG12" s="20">
        <v>337.713160593353</v>
      </c>
      <c r="AH12" s="20">
        <v>619.70544612061701</v>
      </c>
      <c r="AI12" s="20">
        <v>5899.3576383056898</v>
      </c>
      <c r="AJ12" s="20">
        <v>2.4481105054169499</v>
      </c>
      <c r="AK12" s="20">
        <v>13554.596481205401</v>
      </c>
      <c r="AL12" s="20">
        <v>0</v>
      </c>
      <c r="AM12" s="20">
        <v>29728.2325601591</v>
      </c>
      <c r="AN12" s="20">
        <v>24967.323678874502</v>
      </c>
      <c r="AO12" s="20">
        <v>2763.7411377961198</v>
      </c>
      <c r="AP12" s="20">
        <v>27741.4720370867</v>
      </c>
      <c r="AQ12" s="20">
        <v>1.5680170503165101</v>
      </c>
      <c r="AR12" s="20">
        <v>191.650303109753</v>
      </c>
      <c r="AS12" s="20">
        <v>238.13351261209101</v>
      </c>
      <c r="AT12" s="20">
        <v>4945.5657967508496</v>
      </c>
      <c r="AU12" s="20">
        <v>83.984465420536097</v>
      </c>
      <c r="AV12" s="20">
        <v>23.114407780111002</v>
      </c>
      <c r="AW12" s="20">
        <v>187.084368463103</v>
      </c>
      <c r="AX12" s="20">
        <v>97.6846216671848</v>
      </c>
      <c r="AY12" s="20">
        <v>91.897144673908997</v>
      </c>
      <c r="AZ12" s="20">
        <v>60.415125229209004</v>
      </c>
      <c r="BA12" s="20">
        <v>29541.053177716301</v>
      </c>
      <c r="BB12" s="20">
        <v>8474.7505239285292</v>
      </c>
      <c r="BC12" s="20">
        <v>21066.302653787799</v>
      </c>
      <c r="BD12" s="20">
        <v>12.635724841934101</v>
      </c>
      <c r="BE12" s="20">
        <v>4.9671361894211197</v>
      </c>
      <c r="BF12" s="20">
        <v>4584.3738316552799</v>
      </c>
      <c r="BG12" s="20">
        <v>31.752622398959399</v>
      </c>
      <c r="BH12" s="20">
        <v>587.21033579214804</v>
      </c>
      <c r="BI12" s="20">
        <v>4.5951599857140604</v>
      </c>
      <c r="BJ12" s="20">
        <v>30.659372781736899</v>
      </c>
      <c r="BK12" s="20">
        <v>1472.4808499517701</v>
      </c>
      <c r="BL12" s="20">
        <v>156.94451757532099</v>
      </c>
      <c r="BM12" s="20">
        <v>566.65630925886103</v>
      </c>
      <c r="BN12" s="20">
        <v>388.35943311816197</v>
      </c>
      <c r="BO12" s="20">
        <v>8.7461021083902395</v>
      </c>
      <c r="BP12" s="20">
        <v>16862.488507761798</v>
      </c>
      <c r="BQ12" s="20">
        <v>1563.50412355922</v>
      </c>
      <c r="BR12" s="20">
        <v>0</v>
      </c>
      <c r="BS12" s="20">
        <v>2004.8183637756499</v>
      </c>
      <c r="BT12" s="20">
        <v>631.22426560422798</v>
      </c>
      <c r="BU12" s="20">
        <v>0</v>
      </c>
      <c r="BV12" s="20">
        <v>835.68032665952603</v>
      </c>
      <c r="BW12" s="20">
        <v>21400.5309237851</v>
      </c>
      <c r="BX12" s="20">
        <v>245.67755256695801</v>
      </c>
      <c r="BY12" s="31"/>
      <c r="BZ12" s="30">
        <f t="shared" si="0"/>
        <v>3.751502588674896E-4</v>
      </c>
      <c r="CA12" s="18">
        <f t="shared" si="1"/>
        <v>-0.758818937020446</v>
      </c>
      <c r="CB12" s="18">
        <f t="shared" si="2"/>
        <v>-0.13579445903055254</v>
      </c>
      <c r="CC12" s="18">
        <f t="shared" si="3"/>
        <v>-0.72142479686456162</v>
      </c>
      <c r="CD12" s="18">
        <f t="shared" si="4"/>
        <v>-0.10712366309521414</v>
      </c>
      <c r="CE12" s="18">
        <f t="shared" si="5"/>
        <v>-0.22219806630888406</v>
      </c>
      <c r="CF12" s="18">
        <f t="shared" si="6"/>
        <v>-0.78373228340446943</v>
      </c>
      <c r="CG12" s="18">
        <f t="shared" si="7"/>
        <v>-0.59111179403617864</v>
      </c>
      <c r="CH12" s="18">
        <f t="shared" si="8"/>
        <v>0.29879873349486563</v>
      </c>
    </row>
    <row r="13" spans="1:86" x14ac:dyDescent="0.25">
      <c r="A13" s="88" t="s">
        <v>84</v>
      </c>
      <c r="B13" s="20">
        <v>529.15721014999997</v>
      </c>
      <c r="C13" s="20">
        <v>2.24616365E-2</v>
      </c>
      <c r="D13" s="20">
        <v>738.70223857999997</v>
      </c>
      <c r="E13" s="20">
        <v>63.782773153999997</v>
      </c>
      <c r="F13" s="20">
        <v>55.276427077000001</v>
      </c>
      <c r="G13" s="20">
        <v>3.3986946088000001</v>
      </c>
      <c r="H13" s="20">
        <v>70.889689954999994</v>
      </c>
      <c r="I13" s="20">
        <v>25.799280501999998</v>
      </c>
      <c r="J13" s="20"/>
      <c r="K13" s="20"/>
      <c r="L13" s="20"/>
      <c r="M13" s="20" t="s">
        <v>84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0</v>
      </c>
      <c r="BW13" s="20">
        <v>0</v>
      </c>
      <c r="BX13" s="20">
        <v>0</v>
      </c>
      <c r="BY13" s="31"/>
      <c r="BZ13" s="30" t="e">
        <f t="shared" si="0"/>
        <v>#DIV/0!</v>
      </c>
      <c r="CA13" s="18">
        <f t="shared" si="1"/>
        <v>-1</v>
      </c>
      <c r="CB13" s="18">
        <f t="shared" si="2"/>
        <v>-1</v>
      </c>
      <c r="CC13" s="18">
        <f t="shared" si="3"/>
        <v>-1</v>
      </c>
      <c r="CD13" s="18">
        <f t="shared" si="4"/>
        <v>-1</v>
      </c>
      <c r="CE13" s="18">
        <f t="shared" si="5"/>
        <v>-1</v>
      </c>
      <c r="CF13" s="18">
        <f t="shared" si="6"/>
        <v>-1</v>
      </c>
      <c r="CG13" s="18">
        <f t="shared" si="7"/>
        <v>-1</v>
      </c>
      <c r="CH13" s="18">
        <f t="shared" si="8"/>
        <v>-1</v>
      </c>
    </row>
    <row r="14" spans="1:86" x14ac:dyDescent="0.25">
      <c r="A14" s="88" t="s">
        <v>85</v>
      </c>
      <c r="B14" s="20">
        <v>3393.4369548</v>
      </c>
      <c r="C14" s="20">
        <v>1.0854567740000001</v>
      </c>
      <c r="D14" s="20">
        <v>9486.6508123999993</v>
      </c>
      <c r="E14" s="20">
        <v>407.48817474999998</v>
      </c>
      <c r="F14" s="20">
        <v>363.71028276999999</v>
      </c>
      <c r="G14" s="20">
        <v>546.93782235000003</v>
      </c>
      <c r="H14" s="20">
        <v>1436.1463682000001</v>
      </c>
      <c r="I14" s="20">
        <v>211.64411081</v>
      </c>
      <c r="J14" s="20"/>
      <c r="K14" s="20"/>
      <c r="L14" s="20"/>
      <c r="M14" s="20" t="s">
        <v>179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0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V14" s="20">
        <v>0</v>
      </c>
      <c r="BW14" s="20">
        <v>0</v>
      </c>
      <c r="BX14" s="20">
        <v>0</v>
      </c>
      <c r="BY14" s="31"/>
      <c r="BZ14" s="30" t="e">
        <f t="shared" si="0"/>
        <v>#DIV/0!</v>
      </c>
      <c r="CA14" s="18">
        <f t="shared" si="1"/>
        <v>-1</v>
      </c>
      <c r="CB14" s="18">
        <f t="shared" si="2"/>
        <v>-1</v>
      </c>
      <c r="CC14" s="18">
        <f t="shared" si="3"/>
        <v>-1</v>
      </c>
      <c r="CD14" s="18">
        <f t="shared" si="4"/>
        <v>-1</v>
      </c>
      <c r="CE14" s="18">
        <f t="shared" si="5"/>
        <v>-1</v>
      </c>
      <c r="CF14" s="18">
        <f t="shared" si="6"/>
        <v>-1</v>
      </c>
      <c r="CG14" s="18">
        <f t="shared" si="7"/>
        <v>-1</v>
      </c>
      <c r="CH14" s="18">
        <f t="shared" si="8"/>
        <v>-1</v>
      </c>
    </row>
    <row r="15" spans="1:86" x14ac:dyDescent="0.25">
      <c r="A15" s="90" t="s">
        <v>86</v>
      </c>
      <c r="B15" s="34">
        <v>1551.7761465999999</v>
      </c>
      <c r="C15" s="34">
        <v>3.6795474199999997E-2</v>
      </c>
      <c r="D15" s="34">
        <v>4487.135072</v>
      </c>
      <c r="E15" s="34">
        <v>438.59441222999999</v>
      </c>
      <c r="F15" s="34">
        <v>160.06657007999999</v>
      </c>
      <c r="G15" s="34">
        <v>34.368558219999997</v>
      </c>
      <c r="H15" s="34">
        <v>65.521823884</v>
      </c>
      <c r="I15" s="34">
        <v>15.17310911</v>
      </c>
      <c r="J15" s="34"/>
      <c r="K15" s="34"/>
      <c r="L15" s="20"/>
      <c r="M15" s="20" t="s">
        <v>86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0</v>
      </c>
      <c r="BJ15" s="20">
        <v>0</v>
      </c>
      <c r="BK15" s="20">
        <v>0</v>
      </c>
      <c r="BL15" s="20">
        <v>0</v>
      </c>
      <c r="BM15" s="20">
        <v>0</v>
      </c>
      <c r="BN15" s="20">
        <v>0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0</v>
      </c>
      <c r="BU15" s="20">
        <v>0</v>
      </c>
      <c r="BV15" s="20">
        <v>0</v>
      </c>
      <c r="BW15" s="20">
        <v>0</v>
      </c>
      <c r="BX15" s="20">
        <v>0</v>
      </c>
      <c r="BY15" s="31"/>
      <c r="BZ15" s="30" t="e">
        <f t="shared" si="0"/>
        <v>#DIV/0!</v>
      </c>
      <c r="CA15" s="18">
        <f t="shared" si="1"/>
        <v>-1</v>
      </c>
      <c r="CB15" s="18">
        <f t="shared" si="2"/>
        <v>-1</v>
      </c>
      <c r="CC15" s="18">
        <f t="shared" si="3"/>
        <v>-1</v>
      </c>
      <c r="CD15" s="18">
        <f t="shared" si="4"/>
        <v>-1</v>
      </c>
      <c r="CE15" s="18">
        <f t="shared" si="5"/>
        <v>-1</v>
      </c>
      <c r="CF15" s="18">
        <f t="shared" si="6"/>
        <v>-1</v>
      </c>
      <c r="CG15" s="18">
        <f t="shared" si="7"/>
        <v>-1</v>
      </c>
      <c r="CH15" s="18">
        <f t="shared" si="8"/>
        <v>-1</v>
      </c>
    </row>
    <row r="16" spans="1:86" x14ac:dyDescent="0.25">
      <c r="A16" s="79" t="s">
        <v>87</v>
      </c>
      <c r="B16" s="20">
        <v>245.53995332</v>
      </c>
      <c r="C16" s="20">
        <v>5.4514739925000004</v>
      </c>
      <c r="D16" s="20">
        <v>2996.8809460000002</v>
      </c>
      <c r="E16" s="20">
        <v>523.16155605999995</v>
      </c>
      <c r="F16" s="20">
        <v>368.39061584000001</v>
      </c>
      <c r="G16" s="20">
        <v>2195.8502457</v>
      </c>
      <c r="H16" s="20">
        <v>1629.6891177</v>
      </c>
      <c r="I16" s="20"/>
      <c r="J16" s="20"/>
      <c r="K16" s="20"/>
      <c r="L16" s="20"/>
      <c r="M16" s="20" t="s">
        <v>180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31"/>
      <c r="BZ16" s="30" t="e">
        <f t="shared" si="0"/>
        <v>#DIV/0!</v>
      </c>
      <c r="CA16" s="18">
        <f t="shared" si="1"/>
        <v>-1</v>
      </c>
      <c r="CB16" s="18">
        <f t="shared" si="2"/>
        <v>-1</v>
      </c>
      <c r="CC16" s="18">
        <f t="shared" si="3"/>
        <v>-1</v>
      </c>
      <c r="CD16" s="18">
        <f t="shared" si="4"/>
        <v>-1</v>
      </c>
      <c r="CE16" s="18">
        <f t="shared" si="5"/>
        <v>-1</v>
      </c>
      <c r="CF16" s="18">
        <f t="shared" si="6"/>
        <v>-1</v>
      </c>
      <c r="CG16" s="18">
        <f t="shared" si="7"/>
        <v>-1</v>
      </c>
    </row>
    <row r="17" spans="1:85" x14ac:dyDescent="0.25">
      <c r="A17" s="81" t="s">
        <v>88</v>
      </c>
      <c r="B17" s="20">
        <v>9451.9606796999997</v>
      </c>
      <c r="C17" s="20">
        <v>25.385529737999999</v>
      </c>
      <c r="D17" s="20">
        <v>13428.901642000001</v>
      </c>
      <c r="E17" s="20">
        <v>3646.5881426000001</v>
      </c>
      <c r="F17" s="20">
        <v>3062.0910924999998</v>
      </c>
      <c r="G17" s="20">
        <v>920.53366720999998</v>
      </c>
      <c r="H17" s="20">
        <v>9070.8106219000001</v>
      </c>
      <c r="I17" s="20"/>
      <c r="J17" s="20"/>
      <c r="K17" s="20"/>
      <c r="L17" s="20"/>
      <c r="M17" s="20" t="s">
        <v>460</v>
      </c>
      <c r="N17" s="20">
        <v>6.71300736606314</v>
      </c>
      <c r="O17" s="20">
        <v>381.99268710361099</v>
      </c>
      <c r="P17" s="20">
        <v>18.734975608461699</v>
      </c>
      <c r="Q17" s="20">
        <v>18.202324323727201</v>
      </c>
      <c r="R17" s="20">
        <v>27.0659863117775</v>
      </c>
      <c r="S17" s="20">
        <v>3.2179619317261698</v>
      </c>
      <c r="T17" s="20">
        <v>190.707843491326</v>
      </c>
      <c r="U17" s="20">
        <v>2222.5965794676899</v>
      </c>
      <c r="V17" s="20">
        <v>9451.9323745432393</v>
      </c>
      <c r="W17" s="20">
        <v>67.356595836935298</v>
      </c>
      <c r="X17" s="20">
        <v>22.0407685803501</v>
      </c>
      <c r="Y17" s="20">
        <v>103.525047443261</v>
      </c>
      <c r="Z17" s="20">
        <v>108.309034263642</v>
      </c>
      <c r="AA17" s="20">
        <v>3.8676404322987898</v>
      </c>
      <c r="AB17" s="20">
        <v>454.20656662023703</v>
      </c>
      <c r="AC17" s="20">
        <v>454.20656662023703</v>
      </c>
      <c r="AD17" s="20">
        <v>0</v>
      </c>
      <c r="AE17" s="20">
        <v>32.434842189883902</v>
      </c>
      <c r="AF17" s="20">
        <v>3.6769916788108099</v>
      </c>
      <c r="AG17" s="20">
        <v>186.761761166312</v>
      </c>
      <c r="AH17" s="20">
        <v>181.73490000099099</v>
      </c>
      <c r="AI17" s="20">
        <v>88.899259855156401</v>
      </c>
      <c r="AJ17" s="20">
        <v>2.2748350414796898</v>
      </c>
      <c r="AK17" s="20">
        <v>25.3854712172819</v>
      </c>
      <c r="AL17" s="20">
        <v>0</v>
      </c>
      <c r="AM17" s="20">
        <v>9540.7690587917496</v>
      </c>
      <c r="AN17" s="20">
        <v>12085.9622824451</v>
      </c>
      <c r="AO17" s="20">
        <v>1342.88369457166</v>
      </c>
      <c r="AP17" s="20">
        <v>13428.845977016799</v>
      </c>
      <c r="AQ17" s="20">
        <v>3.0208169960757598E-2</v>
      </c>
      <c r="AR17" s="20">
        <v>158.735257546144</v>
      </c>
      <c r="AS17" s="20">
        <v>47.323574904787897</v>
      </c>
      <c r="AT17" s="20">
        <v>3870.81545586733</v>
      </c>
      <c r="AU17" s="20">
        <v>39.929859609671702</v>
      </c>
      <c r="AV17" s="20">
        <v>83.233169199225898</v>
      </c>
      <c r="AW17" s="20">
        <v>172.36696329855599</v>
      </c>
      <c r="AX17" s="20">
        <v>50.244500063382802</v>
      </c>
      <c r="AY17" s="20">
        <v>2.5009134505641</v>
      </c>
      <c r="AZ17" s="20">
        <v>22.977822164167101</v>
      </c>
      <c r="BA17" s="20">
        <v>3646.7253258945798</v>
      </c>
      <c r="BB17" s="20">
        <v>3062.2288588013298</v>
      </c>
      <c r="BC17" s="20">
        <v>584.49646709325805</v>
      </c>
      <c r="BD17" s="20">
        <v>1.9004400875234999</v>
      </c>
      <c r="BE17" s="20">
        <v>0.577520546784836</v>
      </c>
      <c r="BF17" s="20">
        <v>427.21771612184898</v>
      </c>
      <c r="BG17" s="20">
        <v>12.8921415532664</v>
      </c>
      <c r="BH17" s="20">
        <v>458.22858779631503</v>
      </c>
      <c r="BI17" s="20">
        <v>109.883326995045</v>
      </c>
      <c r="BJ17" s="20">
        <v>60.347051373203797</v>
      </c>
      <c r="BK17" s="20">
        <v>1145.27879826055</v>
      </c>
      <c r="BL17" s="20">
        <v>145.04484785440599</v>
      </c>
      <c r="BM17" s="20">
        <v>124.539402988364</v>
      </c>
      <c r="BN17" s="20">
        <v>272.26986689594702</v>
      </c>
      <c r="BO17" s="20">
        <v>30.517203492121201</v>
      </c>
      <c r="BP17" s="20">
        <v>920.53175588220495</v>
      </c>
      <c r="BQ17" s="20">
        <v>2285.5325137311202</v>
      </c>
      <c r="BR17" s="20">
        <v>2.6105501067588199</v>
      </c>
      <c r="BS17" s="20">
        <v>21.337696259018799</v>
      </c>
      <c r="BT17" s="20">
        <v>1458.9216681258399</v>
      </c>
      <c r="BU17" s="20">
        <v>0.35618250587824002</v>
      </c>
      <c r="BV17" s="20">
        <v>638.06346205195098</v>
      </c>
      <c r="BW17" s="20">
        <v>9070.8110582736699</v>
      </c>
      <c r="BX17" s="20">
        <v>1179.72468176501</v>
      </c>
      <c r="BY17" s="31"/>
      <c r="BZ17" s="30">
        <f t="shared" si="0"/>
        <v>0</v>
      </c>
      <c r="CA17" s="18">
        <f t="shared" si="1"/>
        <v>-2.9946333590993714E-6</v>
      </c>
      <c r="CB17" s="18">
        <f t="shared" si="2"/>
        <v>-2.3052785859881007E-6</v>
      </c>
      <c r="CC17" s="18">
        <f t="shared" si="3"/>
        <v>-4.1451627754423823E-6</v>
      </c>
      <c r="CD17" s="18">
        <f t="shared" si="4"/>
        <v>3.7619629422117447E-5</v>
      </c>
      <c r="CE17" s="18">
        <f t="shared" si="5"/>
        <v>4.4990921944617249E-5</v>
      </c>
      <c r="CF17" s="18">
        <f t="shared" si="6"/>
        <v>-2.0763257913435989E-6</v>
      </c>
      <c r="CG17" s="18">
        <f t="shared" si="7"/>
        <v>4.8107461172885327E-8</v>
      </c>
    </row>
    <row r="18" spans="1:85" x14ac:dyDescent="0.25">
      <c r="A18" s="79" t="s">
        <v>89</v>
      </c>
      <c r="B18" s="20">
        <v>6098.9008727999999</v>
      </c>
      <c r="C18" s="20">
        <v>17.445428346</v>
      </c>
      <c r="D18" s="20">
        <v>29705.621857999999</v>
      </c>
      <c r="E18" s="20">
        <v>2386.4247110000001</v>
      </c>
      <c r="F18" s="20">
        <v>1175.2609554000001</v>
      </c>
      <c r="G18" s="20">
        <v>36202.765276999999</v>
      </c>
      <c r="H18" s="20">
        <v>224.02058339000001</v>
      </c>
      <c r="I18" s="20"/>
      <c r="J18" s="20"/>
      <c r="K18" s="20"/>
      <c r="L18" s="20"/>
      <c r="M18" s="20" t="s">
        <v>181</v>
      </c>
      <c r="N18" s="20">
        <v>0</v>
      </c>
      <c r="O18" s="20">
        <v>2.5589692484068798</v>
      </c>
      <c r="P18" s="20">
        <v>0.21315216540617199</v>
      </c>
      <c r="Q18" s="20">
        <v>0.21315216540617199</v>
      </c>
      <c r="R18" s="20">
        <v>6.08357876287638E-2</v>
      </c>
      <c r="S18" s="20">
        <v>0</v>
      </c>
      <c r="T18" s="20">
        <v>16.072563524525499</v>
      </c>
      <c r="U18" s="20">
        <v>22.0147452456149</v>
      </c>
      <c r="V18" s="20">
        <v>6028.4294830492099</v>
      </c>
      <c r="W18" s="20">
        <v>46.118914440316402</v>
      </c>
      <c r="X18" s="20">
        <v>16.295125785783998</v>
      </c>
      <c r="Y18" s="20">
        <v>28.257971942880999</v>
      </c>
      <c r="Z18" s="20">
        <v>0</v>
      </c>
      <c r="AA18" s="20">
        <v>0</v>
      </c>
      <c r="AB18" s="20">
        <v>4.0884884522340998</v>
      </c>
      <c r="AC18" s="20">
        <v>4.0884884522340998</v>
      </c>
      <c r="AD18" s="20">
        <v>0</v>
      </c>
      <c r="AE18" s="20">
        <v>12.2914589441404</v>
      </c>
      <c r="AF18" s="20">
        <v>3.3490661232273499E-4</v>
      </c>
      <c r="AG18" s="20">
        <v>0.187467273804791</v>
      </c>
      <c r="AH18" s="20">
        <v>3.6027342934461799E-3</v>
      </c>
      <c r="AI18" s="20">
        <v>0</v>
      </c>
      <c r="AJ18" s="20">
        <v>1.1288359810016701E-2</v>
      </c>
      <c r="AK18" s="20">
        <v>17.4438769457166</v>
      </c>
      <c r="AL18" s="20">
        <v>0</v>
      </c>
      <c r="AM18" s="20">
        <v>239.756391425121</v>
      </c>
      <c r="AN18" s="20">
        <v>25558.5952162127</v>
      </c>
      <c r="AO18" s="20">
        <v>2839.8463847153598</v>
      </c>
      <c r="AP18" s="20">
        <v>28398.441600928101</v>
      </c>
      <c r="AQ18" s="20">
        <v>0</v>
      </c>
      <c r="AR18" s="20">
        <v>31.262027762573101</v>
      </c>
      <c r="AS18" s="20">
        <v>20.809324911126001</v>
      </c>
      <c r="AT18" s="20">
        <v>53.886883967162099</v>
      </c>
      <c r="AU18" s="20">
        <v>12.330851730518001</v>
      </c>
      <c r="AV18" s="20">
        <v>2.70877926196972</v>
      </c>
      <c r="AW18" s="20">
        <v>39.323777055396597</v>
      </c>
      <c r="AX18" s="20">
        <v>10.4169176195263</v>
      </c>
      <c r="AY18" s="20">
        <v>2.2720338189013102E-3</v>
      </c>
      <c r="AZ18" s="20">
        <v>1.6370707288050499</v>
      </c>
      <c r="BA18" s="20">
        <v>2297.0860458710099</v>
      </c>
      <c r="BB18" s="20">
        <v>1164.00921512536</v>
      </c>
      <c r="BC18" s="20">
        <v>1133.0768307456501</v>
      </c>
      <c r="BD18" s="20">
        <v>5.2393172285696704E-3</v>
      </c>
      <c r="BE18" s="20">
        <v>0.12849980786719301</v>
      </c>
      <c r="BF18" s="20">
        <v>626.23390753065996</v>
      </c>
      <c r="BG18" s="20">
        <v>1.2411090350920701E-3</v>
      </c>
      <c r="BH18" s="20">
        <v>8.5661987174611696</v>
      </c>
      <c r="BI18" s="20">
        <v>1.2137651261870399</v>
      </c>
      <c r="BJ18" s="20">
        <v>0.223308100222115</v>
      </c>
      <c r="BK18" s="20">
        <v>22.770712627523501</v>
      </c>
      <c r="BL18" s="20">
        <v>3.4111634586198001</v>
      </c>
      <c r="BM18" s="20">
        <v>31.562076084260799</v>
      </c>
      <c r="BN18" s="20">
        <v>384.062387424946</v>
      </c>
      <c r="BO18" s="20">
        <v>2.0128859388103901</v>
      </c>
      <c r="BP18" s="20">
        <v>36140.2138224066</v>
      </c>
      <c r="BQ18" s="20">
        <v>19.804148305752399</v>
      </c>
      <c r="BR18" s="20">
        <v>639.83800896178695</v>
      </c>
      <c r="BS18" s="20">
        <v>0</v>
      </c>
      <c r="BT18" s="20">
        <v>12.274991445405201</v>
      </c>
      <c r="BU18" s="20">
        <v>0</v>
      </c>
      <c r="BV18" s="20">
        <v>0.30158896443393501</v>
      </c>
      <c r="BW18" s="20">
        <v>220.90137419049</v>
      </c>
      <c r="BX18" s="20">
        <v>13.276186700893399</v>
      </c>
      <c r="BY18" s="31"/>
      <c r="BZ18" s="30">
        <f t="shared" si="0"/>
        <v>0</v>
      </c>
      <c r="CA18" s="18">
        <f t="shared" si="1"/>
        <v>-1.1554768837952372E-2</v>
      </c>
      <c r="CB18" s="18">
        <f t="shared" si="2"/>
        <v>-8.8928758447825608E-5</v>
      </c>
      <c r="CC18" s="18">
        <f t="shared" si="3"/>
        <v>-4.4004473743068998E-2</v>
      </c>
      <c r="CD18" s="18">
        <f t="shared" si="4"/>
        <v>-3.7436196799837028E-2</v>
      </c>
      <c r="CE18" s="18">
        <f t="shared" si="5"/>
        <v>-9.573822922425354E-3</v>
      </c>
      <c r="CF18" s="18">
        <f t="shared" si="6"/>
        <v>-1.7278087492708183E-3</v>
      </c>
      <c r="CG18" s="18">
        <f t="shared" si="7"/>
        <v>-1.3923761612921715E-2</v>
      </c>
    </row>
    <row r="19" spans="1:85" x14ac:dyDescent="0.25">
      <c r="A19" s="79" t="s">
        <v>90</v>
      </c>
      <c r="B19" s="20">
        <v>5498.1425830999997</v>
      </c>
      <c r="C19" s="20">
        <v>27.638821182000001</v>
      </c>
      <c r="D19" s="20">
        <v>20435.661123000002</v>
      </c>
      <c r="E19" s="20">
        <v>5110.0348055000004</v>
      </c>
      <c r="F19" s="20">
        <v>4199.1818204000001</v>
      </c>
      <c r="G19" s="20">
        <v>120114.49696999999</v>
      </c>
      <c r="H19" s="20">
        <v>560.74561363999999</v>
      </c>
      <c r="I19" s="20"/>
      <c r="J19" s="20"/>
      <c r="K19" s="20"/>
      <c r="L19" s="20"/>
      <c r="M19" s="20" t="s">
        <v>182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0</v>
      </c>
      <c r="AS19" s="20">
        <v>0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31"/>
      <c r="BZ19" s="30" t="e">
        <f t="shared" si="0"/>
        <v>#DIV/0!</v>
      </c>
      <c r="CA19" s="18">
        <f t="shared" si="1"/>
        <v>-1</v>
      </c>
      <c r="CB19" s="18">
        <f t="shared" si="2"/>
        <v>-1</v>
      </c>
      <c r="CC19" s="18">
        <f t="shared" si="3"/>
        <v>-1</v>
      </c>
      <c r="CD19" s="18">
        <f t="shared" si="4"/>
        <v>-1</v>
      </c>
      <c r="CE19" s="18">
        <f t="shared" si="5"/>
        <v>-1</v>
      </c>
      <c r="CF19" s="18">
        <f t="shared" si="6"/>
        <v>-1</v>
      </c>
      <c r="CG19" s="18">
        <f t="shared" si="7"/>
        <v>-1</v>
      </c>
    </row>
    <row r="20" spans="1:85" x14ac:dyDescent="0.25">
      <c r="A20" s="81" t="s">
        <v>91</v>
      </c>
      <c r="B20" s="20">
        <v>27407.698365</v>
      </c>
      <c r="C20" s="20">
        <v>452.87485772999997</v>
      </c>
      <c r="D20" s="20">
        <v>69518.925577000002</v>
      </c>
      <c r="E20" s="20">
        <v>25116.213742</v>
      </c>
      <c r="F20" s="20">
        <v>16426.757903999998</v>
      </c>
      <c r="G20" s="20">
        <v>159953.07078000001</v>
      </c>
      <c r="H20" s="20">
        <v>6391.9903336999996</v>
      </c>
      <c r="I20" s="20"/>
      <c r="J20" s="20"/>
      <c r="K20" s="20"/>
      <c r="L20" s="20"/>
      <c r="M20" s="20" t="s">
        <v>183</v>
      </c>
      <c r="N20" s="20">
        <v>0.58500144475272398</v>
      </c>
      <c r="O20" s="20">
        <v>74.0460181032158</v>
      </c>
      <c r="P20" s="20">
        <v>4.63634269460605</v>
      </c>
      <c r="Q20" s="20">
        <v>4.5991071189447403</v>
      </c>
      <c r="R20" s="20">
        <v>3.4349526927212599</v>
      </c>
      <c r="S20" s="20">
        <v>1.5734647139328699</v>
      </c>
      <c r="T20" s="20">
        <v>254.07874994399799</v>
      </c>
      <c r="U20" s="20">
        <v>6577.5509307687198</v>
      </c>
      <c r="V20" s="20">
        <v>27407.6607820346</v>
      </c>
      <c r="W20" s="20">
        <v>115.772086751682</v>
      </c>
      <c r="X20" s="20">
        <v>545.66733508208097</v>
      </c>
      <c r="Y20" s="20">
        <v>24.447312915080701</v>
      </c>
      <c r="Z20" s="20">
        <v>2.2681275283369899</v>
      </c>
      <c r="AA20" s="20">
        <v>0.45514141195428698</v>
      </c>
      <c r="AB20" s="20">
        <v>609.92446543243</v>
      </c>
      <c r="AC20" s="20">
        <v>609.92446543243</v>
      </c>
      <c r="AD20" s="20">
        <v>0</v>
      </c>
      <c r="AE20" s="20">
        <v>22.208910624635301</v>
      </c>
      <c r="AF20" s="20">
        <v>0.95524292109700504</v>
      </c>
      <c r="AG20" s="20">
        <v>61.091547250787002</v>
      </c>
      <c r="AH20" s="20">
        <v>36.4469713473569</v>
      </c>
      <c r="AI20" s="20">
        <v>39.933980397072098</v>
      </c>
      <c r="AJ20" s="20">
        <v>1.0389875471022201</v>
      </c>
      <c r="AK20" s="20">
        <v>452.87278020249499</v>
      </c>
      <c r="AL20" s="20">
        <v>0</v>
      </c>
      <c r="AM20" s="20">
        <v>7019.5001223961999</v>
      </c>
      <c r="AN20" s="20">
        <v>62566.467147040501</v>
      </c>
      <c r="AO20" s="20">
        <v>6951.8262778608596</v>
      </c>
      <c r="AP20" s="20">
        <v>69518.293424901305</v>
      </c>
      <c r="AQ20" s="20">
        <v>2.15663283336145E-2</v>
      </c>
      <c r="AR20" s="20">
        <v>82.611502859328994</v>
      </c>
      <c r="AS20" s="20">
        <v>864.48343427448503</v>
      </c>
      <c r="AT20" s="20">
        <v>2344.14148832315</v>
      </c>
      <c r="AU20" s="20">
        <v>177.92306992623301</v>
      </c>
      <c r="AV20" s="20">
        <v>220.552717562135</v>
      </c>
      <c r="AW20" s="20">
        <v>123.909747993959</v>
      </c>
      <c r="AX20" s="20">
        <v>925.707760885982</v>
      </c>
      <c r="AY20" s="20">
        <v>21.414380753429601</v>
      </c>
      <c r="AZ20" s="20">
        <v>147.68210838989901</v>
      </c>
      <c r="BA20" s="20">
        <v>25115.037455481299</v>
      </c>
      <c r="BB20" s="20">
        <v>16425.651268825601</v>
      </c>
      <c r="BC20" s="20">
        <v>8689.3861866556399</v>
      </c>
      <c r="BD20" s="20">
        <v>1.22734888694146E-2</v>
      </c>
      <c r="BE20" s="20">
        <v>19.7796521795057</v>
      </c>
      <c r="BF20" s="20">
        <v>8482.9863092424293</v>
      </c>
      <c r="BG20" s="20">
        <v>112.321928004211</v>
      </c>
      <c r="BH20" s="20">
        <v>218.45955459305301</v>
      </c>
      <c r="BI20" s="20">
        <v>42.9449956335256</v>
      </c>
      <c r="BJ20" s="20">
        <v>28.5944627876673</v>
      </c>
      <c r="BK20" s="20">
        <v>546.10757538374105</v>
      </c>
      <c r="BL20" s="20">
        <v>328.99227257222299</v>
      </c>
      <c r="BM20" s="20">
        <v>4053.4075902749701</v>
      </c>
      <c r="BN20" s="20">
        <v>332.78483785774603</v>
      </c>
      <c r="BO20" s="20">
        <v>106.57886959383499</v>
      </c>
      <c r="BP20" s="20">
        <v>159949.83602806501</v>
      </c>
      <c r="BQ20" s="20">
        <v>1579.7792050678599</v>
      </c>
      <c r="BR20" s="20">
        <v>3671.9347013094298</v>
      </c>
      <c r="BS20" s="20">
        <v>79.299819658123496</v>
      </c>
      <c r="BT20" s="20">
        <v>299.28729331029501</v>
      </c>
      <c r="BU20" s="20">
        <v>0.32582536154698399</v>
      </c>
      <c r="BV20" s="20">
        <v>182.93073298036299</v>
      </c>
      <c r="BW20" s="20">
        <v>6392.0196722487599</v>
      </c>
      <c r="BX20" s="20">
        <v>1898.9772625264</v>
      </c>
      <c r="BY20" s="31"/>
      <c r="BZ20" s="30">
        <f t="shared" si="0"/>
        <v>0</v>
      </c>
      <c r="CA20" s="18">
        <f t="shared" si="1"/>
        <v>-1.3712558019229715E-6</v>
      </c>
      <c r="CB20" s="18">
        <f t="shared" si="2"/>
        <v>-4.5874207179296085E-6</v>
      </c>
      <c r="CC20" s="18">
        <f t="shared" si="3"/>
        <v>-9.0932374666305735E-6</v>
      </c>
      <c r="CD20" s="18">
        <f t="shared" si="4"/>
        <v>-4.6833751726442457E-5</v>
      </c>
      <c r="CE20" s="18">
        <f t="shared" si="5"/>
        <v>-6.7367838551273307E-5</v>
      </c>
      <c r="CF20" s="18">
        <f t="shared" si="6"/>
        <v>-2.0223131192333407E-5</v>
      </c>
      <c r="CG20" s="18">
        <f t="shared" si="7"/>
        <v>4.5898925418581602E-6</v>
      </c>
    </row>
    <row r="21" spans="1:85" x14ac:dyDescent="0.25">
      <c r="A21" s="79" t="s">
        <v>92</v>
      </c>
      <c r="B21" s="20">
        <v>2930.1591103999999</v>
      </c>
      <c r="C21" s="20">
        <v>61.035758610000002</v>
      </c>
      <c r="D21" s="20">
        <v>7794.9868128999997</v>
      </c>
      <c r="E21" s="20">
        <v>4954.5333162999996</v>
      </c>
      <c r="F21" s="20">
        <v>3568.5850845</v>
      </c>
      <c r="G21" s="20">
        <v>17888.306036000002</v>
      </c>
      <c r="H21" s="20">
        <v>311.03394406000001</v>
      </c>
      <c r="I21" s="20"/>
      <c r="J21" s="20"/>
      <c r="K21" s="20"/>
      <c r="L21" s="20"/>
      <c r="M21" s="20" t="s">
        <v>184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0">
        <v>0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0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31"/>
      <c r="BZ21" s="30" t="e">
        <f t="shared" si="0"/>
        <v>#DIV/0!</v>
      </c>
      <c r="CA21" s="18">
        <f t="shared" si="1"/>
        <v>-1</v>
      </c>
      <c r="CB21" s="18">
        <f t="shared" si="2"/>
        <v>-1</v>
      </c>
      <c r="CC21" s="18">
        <f t="shared" si="3"/>
        <v>-1</v>
      </c>
      <c r="CD21" s="18">
        <f t="shared" si="4"/>
        <v>-1</v>
      </c>
      <c r="CE21" s="18">
        <f t="shared" si="5"/>
        <v>-1</v>
      </c>
      <c r="CF21" s="18">
        <f t="shared" si="6"/>
        <v>-1</v>
      </c>
      <c r="CG21" s="18">
        <f t="shared" si="7"/>
        <v>-1</v>
      </c>
    </row>
    <row r="22" spans="1:85" x14ac:dyDescent="0.25">
      <c r="A22" s="79" t="s">
        <v>93</v>
      </c>
      <c r="B22" s="20">
        <v>2025.0917540999999</v>
      </c>
      <c r="C22" s="20">
        <v>72.686293109999994</v>
      </c>
      <c r="D22" s="20">
        <v>3684.3793565000001</v>
      </c>
      <c r="E22" s="20">
        <v>5814.7159018000002</v>
      </c>
      <c r="F22" s="20">
        <v>3404.1089557</v>
      </c>
      <c r="G22" s="20">
        <v>13327.443004000001</v>
      </c>
      <c r="H22" s="20">
        <v>230.85373841000001</v>
      </c>
      <c r="I22" s="20"/>
      <c r="J22" s="20"/>
      <c r="K22" s="20"/>
      <c r="L22" s="20"/>
      <c r="M22" s="20" t="s">
        <v>185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0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31"/>
      <c r="BZ22" s="30" t="e">
        <f t="shared" si="0"/>
        <v>#DIV/0!</v>
      </c>
      <c r="CA22" s="18">
        <f t="shared" si="1"/>
        <v>-1</v>
      </c>
      <c r="CB22" s="18">
        <f t="shared" si="2"/>
        <v>-1</v>
      </c>
      <c r="CC22" s="18">
        <f t="shared" si="3"/>
        <v>-1</v>
      </c>
      <c r="CD22" s="18">
        <f t="shared" si="4"/>
        <v>-1</v>
      </c>
      <c r="CE22" s="18">
        <f t="shared" si="5"/>
        <v>-1</v>
      </c>
      <c r="CF22" s="18">
        <f t="shared" si="6"/>
        <v>-1</v>
      </c>
      <c r="CG22" s="18">
        <f t="shared" si="7"/>
        <v>-1</v>
      </c>
    </row>
    <row r="23" spans="1:85" x14ac:dyDescent="0.25">
      <c r="A23" s="81" t="s">
        <v>94</v>
      </c>
      <c r="B23" s="20">
        <v>24309.028270999999</v>
      </c>
      <c r="C23" s="20">
        <v>113.66456531999999</v>
      </c>
      <c r="D23" s="20">
        <v>22646.686242</v>
      </c>
      <c r="E23" s="20">
        <v>3734.7348023</v>
      </c>
      <c r="F23" s="20">
        <v>2847.0293345999999</v>
      </c>
      <c r="G23" s="20">
        <v>13910.170382</v>
      </c>
      <c r="H23" s="20">
        <v>1629.1530633</v>
      </c>
      <c r="I23" s="20"/>
      <c r="J23" s="20"/>
      <c r="K23" s="20"/>
      <c r="L23" s="20"/>
      <c r="M23" s="20" t="s">
        <v>186</v>
      </c>
      <c r="N23" s="20">
        <v>1.6344316177356399</v>
      </c>
      <c r="O23" s="20">
        <v>111.052348167701</v>
      </c>
      <c r="P23" s="20">
        <v>7.0153288571246701</v>
      </c>
      <c r="Q23" s="20">
        <v>6.8040627869968002</v>
      </c>
      <c r="R23" s="20">
        <v>7.67891057419929</v>
      </c>
      <c r="S23" s="20">
        <v>0.78493943111733</v>
      </c>
      <c r="T23" s="20">
        <v>23.571702040934401</v>
      </c>
      <c r="U23" s="20">
        <v>539.71995700149796</v>
      </c>
      <c r="V23" s="20">
        <v>24308.956170055601</v>
      </c>
      <c r="W23" s="20">
        <v>22.187998846179301</v>
      </c>
      <c r="X23" s="20">
        <v>7.5077457459371804</v>
      </c>
      <c r="Y23" s="20">
        <v>7.6764254638500304</v>
      </c>
      <c r="Z23" s="20">
        <v>4.6588422649457204</v>
      </c>
      <c r="AA23" s="20">
        <v>0.94031749689285504</v>
      </c>
      <c r="AB23" s="20">
        <v>310.41667962820998</v>
      </c>
      <c r="AC23" s="20">
        <v>310.41667962820998</v>
      </c>
      <c r="AD23" s="20">
        <v>0</v>
      </c>
      <c r="AE23" s="20">
        <v>9.8120072339620599</v>
      </c>
      <c r="AF23" s="20">
        <v>0.96734039472592503</v>
      </c>
      <c r="AG23" s="20">
        <v>37.032364890949303</v>
      </c>
      <c r="AH23" s="20">
        <v>17.197570466333701</v>
      </c>
      <c r="AI23" s="20">
        <v>23.433936433423199</v>
      </c>
      <c r="AJ23" s="20">
        <v>0.94697734316772098</v>
      </c>
      <c r="AK23" s="20">
        <v>113.662545272716</v>
      </c>
      <c r="AL23" s="20">
        <v>0</v>
      </c>
      <c r="AM23" s="20">
        <v>1760.52031020405</v>
      </c>
      <c r="AN23" s="20">
        <v>20381.798947806899</v>
      </c>
      <c r="AO23" s="20">
        <v>2264.6563270495699</v>
      </c>
      <c r="AP23" s="20">
        <v>22646.455274856398</v>
      </c>
      <c r="AQ23" s="20">
        <v>6.6817881481594198E-3</v>
      </c>
      <c r="AR23" s="20">
        <v>35.680552167130898</v>
      </c>
      <c r="AS23" s="20">
        <v>53.295465111112897</v>
      </c>
      <c r="AT23" s="20">
        <v>512.81137875346303</v>
      </c>
      <c r="AU23" s="20">
        <v>37.592786975769002</v>
      </c>
      <c r="AV23" s="20">
        <v>50.044968520112</v>
      </c>
      <c r="AW23" s="20">
        <v>132.57444471903699</v>
      </c>
      <c r="AX23" s="20">
        <v>41.511036986571703</v>
      </c>
      <c r="AY23" s="20">
        <v>1.36541217605559</v>
      </c>
      <c r="AZ23" s="20">
        <v>14.486484508342</v>
      </c>
      <c r="BA23" s="20">
        <v>3734.7071224281999</v>
      </c>
      <c r="BB23" s="20">
        <v>2847.0328271782901</v>
      </c>
      <c r="BC23" s="20">
        <v>887.67429524990996</v>
      </c>
      <c r="BD23" s="20">
        <v>0.13594564614714599</v>
      </c>
      <c r="BE23" s="20">
        <v>0.32006195063289</v>
      </c>
      <c r="BF23" s="20">
        <v>896.88945391776201</v>
      </c>
      <c r="BG23" s="20">
        <v>11.223384085936001</v>
      </c>
      <c r="BH23" s="20">
        <v>248.14358419803099</v>
      </c>
      <c r="BI23" s="20">
        <v>58.524082008465697</v>
      </c>
      <c r="BJ23" s="20">
        <v>31.419496077169999</v>
      </c>
      <c r="BK23" s="20">
        <v>621.23795593950604</v>
      </c>
      <c r="BL23" s="20">
        <v>10.5075869627226</v>
      </c>
      <c r="BM23" s="20">
        <v>105.00942817418699</v>
      </c>
      <c r="BN23" s="20">
        <v>532.72159447172896</v>
      </c>
      <c r="BO23" s="20">
        <v>10.537241711726599</v>
      </c>
      <c r="BP23" s="20">
        <v>13909.062339349401</v>
      </c>
      <c r="BQ23" s="20">
        <v>288.31579887064299</v>
      </c>
      <c r="BR23" s="20">
        <v>231.96108311006</v>
      </c>
      <c r="BS23" s="20">
        <v>6.7471934529138897</v>
      </c>
      <c r="BT23" s="20">
        <v>182.721054590211</v>
      </c>
      <c r="BU23" s="20">
        <v>0.26110424353907802</v>
      </c>
      <c r="BV23" s="20">
        <v>79.283200080160199</v>
      </c>
      <c r="BW23" s="20">
        <v>1629.1537089190699</v>
      </c>
      <c r="BX23" s="20">
        <v>315.93670086532802</v>
      </c>
      <c r="BY23" s="31"/>
      <c r="BZ23" s="30">
        <f t="shared" si="0"/>
        <v>0</v>
      </c>
      <c r="CA23" s="18">
        <f t="shared" si="1"/>
        <v>-2.9660150786328661E-6</v>
      </c>
      <c r="CB23" s="18">
        <f t="shared" si="2"/>
        <v>-1.7772005534923765E-5</v>
      </c>
      <c r="CC23" s="18">
        <f t="shared" si="3"/>
        <v>-1.01987169837281E-5</v>
      </c>
      <c r="CD23" s="18">
        <f t="shared" si="4"/>
        <v>-7.4114691578636339E-6</v>
      </c>
      <c r="CE23" s="18">
        <f t="shared" si="5"/>
        <v>1.2267447503125697E-6</v>
      </c>
      <c r="CF23" s="18">
        <f t="shared" si="6"/>
        <v>-7.9657014987640008E-5</v>
      </c>
      <c r="CG23" s="18">
        <f t="shared" si="7"/>
        <v>3.9629122914973686E-7</v>
      </c>
    </row>
    <row r="24" spans="1:85" x14ac:dyDescent="0.25">
      <c r="A24" s="79" t="s">
        <v>95</v>
      </c>
      <c r="B24" s="20">
        <v>993.78370993999999</v>
      </c>
      <c r="C24" s="20">
        <v>17.594501291</v>
      </c>
      <c r="D24" s="20">
        <v>2419.4004872</v>
      </c>
      <c r="E24" s="20">
        <v>977.89389451</v>
      </c>
      <c r="F24" s="20">
        <v>725.93381972999998</v>
      </c>
      <c r="G24" s="20">
        <v>99.830847430999995</v>
      </c>
      <c r="H24" s="20">
        <v>13753.078495</v>
      </c>
      <c r="I24" s="20"/>
      <c r="J24" s="20"/>
      <c r="K24" s="20"/>
      <c r="L24" s="20"/>
      <c r="M24" s="20" t="s">
        <v>187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0</v>
      </c>
      <c r="BJ24" s="20">
        <v>0</v>
      </c>
      <c r="BK24" s="20">
        <v>0</v>
      </c>
      <c r="BL24" s="20">
        <v>0</v>
      </c>
      <c r="BM24" s="20">
        <v>0</v>
      </c>
      <c r="BN24" s="20">
        <v>0</v>
      </c>
      <c r="BO24" s="20">
        <v>0</v>
      </c>
      <c r="BP24" s="20">
        <v>0</v>
      </c>
      <c r="BQ24" s="20">
        <v>0</v>
      </c>
      <c r="BR24" s="20">
        <v>0</v>
      </c>
      <c r="BS24" s="20">
        <v>0</v>
      </c>
      <c r="BT24" s="20">
        <v>0</v>
      </c>
      <c r="BU24" s="20">
        <v>0</v>
      </c>
      <c r="BV24" s="20">
        <v>0</v>
      </c>
      <c r="BW24" s="20">
        <v>0</v>
      </c>
      <c r="BX24" s="20">
        <v>0</v>
      </c>
      <c r="BY24" s="31"/>
      <c r="BZ24" s="30" t="e">
        <f t="shared" si="0"/>
        <v>#DIV/0!</v>
      </c>
      <c r="CA24" s="18">
        <f t="shared" si="1"/>
        <v>-1</v>
      </c>
      <c r="CB24" s="18">
        <f t="shared" si="2"/>
        <v>-1</v>
      </c>
      <c r="CC24" s="18">
        <f t="shared" si="3"/>
        <v>-1</v>
      </c>
      <c r="CD24" s="18">
        <f t="shared" si="4"/>
        <v>-1</v>
      </c>
      <c r="CE24" s="18">
        <f t="shared" si="5"/>
        <v>-1</v>
      </c>
      <c r="CF24" s="18">
        <f t="shared" si="6"/>
        <v>-1</v>
      </c>
      <c r="CG24" s="18">
        <f t="shared" si="7"/>
        <v>-1</v>
      </c>
    </row>
    <row r="25" spans="1:85" x14ac:dyDescent="0.25">
      <c r="A25" s="79" t="s">
        <v>96</v>
      </c>
      <c r="B25" s="20">
        <v>3806.7760328999998</v>
      </c>
      <c r="C25" s="20">
        <v>127.08757989999999</v>
      </c>
      <c r="D25" s="20">
        <v>4588.0466352000003</v>
      </c>
      <c r="E25" s="20">
        <v>2166.7474565000002</v>
      </c>
      <c r="F25" s="20">
        <v>1603.8690297000001</v>
      </c>
      <c r="G25" s="20">
        <v>16686.244991</v>
      </c>
      <c r="H25" s="20">
        <v>2988.9917292</v>
      </c>
      <c r="I25" s="20"/>
      <c r="J25" s="20"/>
      <c r="K25" s="20"/>
      <c r="L25" s="20"/>
      <c r="M25" s="20" t="s">
        <v>188</v>
      </c>
      <c r="N25" s="20">
        <v>0</v>
      </c>
      <c r="O25" s="20">
        <v>22.5659762537299</v>
      </c>
      <c r="P25" s="20">
        <v>0.455087878203013</v>
      </c>
      <c r="Q25" s="20">
        <v>0.455087878203013</v>
      </c>
      <c r="R25" s="20">
        <v>0.13165210684700501</v>
      </c>
      <c r="S25" s="20">
        <v>0</v>
      </c>
      <c r="T25" s="20">
        <v>3.3417048178382398</v>
      </c>
      <c r="U25" s="20">
        <v>276.666499550553</v>
      </c>
      <c r="V25" s="20">
        <v>1971.53034712258</v>
      </c>
      <c r="W25" s="20">
        <v>3.33783068607561</v>
      </c>
      <c r="X25" s="20">
        <v>8.0633027687381293</v>
      </c>
      <c r="Y25" s="20">
        <v>1.5393949288662201</v>
      </c>
      <c r="Z25" s="20">
        <v>92.4713965840794</v>
      </c>
      <c r="AA25" s="20">
        <v>0</v>
      </c>
      <c r="AB25" s="20">
        <v>116.355323711935</v>
      </c>
      <c r="AC25" s="20">
        <v>116.355323711935</v>
      </c>
      <c r="AD25" s="20">
        <v>0</v>
      </c>
      <c r="AE25" s="20">
        <v>2.4671529788781399</v>
      </c>
      <c r="AF25" s="20">
        <v>6.9146430678417102E-4</v>
      </c>
      <c r="AG25" s="20">
        <v>20.657494073531801</v>
      </c>
      <c r="AH25" s="20">
        <v>39.556154865876103</v>
      </c>
      <c r="AI25" s="20">
        <v>0</v>
      </c>
      <c r="AJ25" s="20">
        <v>2.33089933034606E-2</v>
      </c>
      <c r="AK25" s="20">
        <v>92.492336020106407</v>
      </c>
      <c r="AL25" s="20">
        <v>0</v>
      </c>
      <c r="AM25" s="20">
        <v>1126.70565314692</v>
      </c>
      <c r="AN25" s="20">
        <v>2846.7139996576102</v>
      </c>
      <c r="AO25" s="20">
        <v>316.30186177571301</v>
      </c>
      <c r="AP25" s="20">
        <v>3163.01586143333</v>
      </c>
      <c r="AQ25" s="20">
        <v>0</v>
      </c>
      <c r="AR25" s="20">
        <v>2.7125810612091201</v>
      </c>
      <c r="AS25" s="20">
        <v>4.7353097980015102</v>
      </c>
      <c r="AT25" s="20">
        <v>312.56037640801901</v>
      </c>
      <c r="AU25" s="20">
        <v>5.6503164193080604</v>
      </c>
      <c r="AV25" s="20">
        <v>7.6198535268991296</v>
      </c>
      <c r="AW25" s="20">
        <v>20.1479942145207</v>
      </c>
      <c r="AX25" s="20">
        <v>4.1714887784740702</v>
      </c>
      <c r="AY25" s="20">
        <v>8.9845599850085806E-2</v>
      </c>
      <c r="AZ25" s="20">
        <v>2.0104774508837702</v>
      </c>
      <c r="BA25" s="20">
        <v>1372.6455419041299</v>
      </c>
      <c r="BB25" s="20">
        <v>836.67024224639795</v>
      </c>
      <c r="BC25" s="20">
        <v>535.97529965773197</v>
      </c>
      <c r="BD25" s="20">
        <v>1.7341942602666499E-2</v>
      </c>
      <c r="BE25" s="20">
        <v>9.2716122731306402E-2</v>
      </c>
      <c r="BF25" s="20">
        <v>327.77591458010198</v>
      </c>
      <c r="BG25" s="20">
        <v>2.00317994675836E-2</v>
      </c>
      <c r="BH25" s="20">
        <v>47.425177321604799</v>
      </c>
      <c r="BI25" s="20">
        <v>9.09586598797382</v>
      </c>
      <c r="BJ25" s="20">
        <v>4.8792801248367104</v>
      </c>
      <c r="BK25" s="20">
        <v>118.542243883</v>
      </c>
      <c r="BL25" s="20">
        <v>1.6980479066020899</v>
      </c>
      <c r="BM25" s="20">
        <v>10.5392004806075</v>
      </c>
      <c r="BN25" s="20">
        <v>253.490123885977</v>
      </c>
      <c r="BO25" s="20">
        <v>20.367060329555901</v>
      </c>
      <c r="BP25" s="20">
        <v>16670.3686822052</v>
      </c>
      <c r="BQ25" s="20">
        <v>287.66799983322301</v>
      </c>
      <c r="BR25" s="20">
        <v>258.20916439314999</v>
      </c>
      <c r="BS25" s="20">
        <v>2.93813781982727E-2</v>
      </c>
      <c r="BT25" s="20">
        <v>276.290634894211</v>
      </c>
      <c r="BU25" s="20">
        <v>0</v>
      </c>
      <c r="BV25" s="20">
        <v>23.871727639159399</v>
      </c>
      <c r="BW25" s="20">
        <v>1096.08820459443</v>
      </c>
      <c r="BX25" s="20">
        <v>143.095441634407</v>
      </c>
      <c r="BY25" s="31"/>
      <c r="BZ25" s="30">
        <f t="shared" si="0"/>
        <v>0</v>
      </c>
      <c r="CA25" s="18">
        <f t="shared" si="1"/>
        <v>-0.48209972688604186</v>
      </c>
      <c r="CB25" s="18">
        <f t="shared" si="2"/>
        <v>-0.27221577361938254</v>
      </c>
      <c r="CC25" s="18">
        <f t="shared" si="3"/>
        <v>-0.31059640127318605</v>
      </c>
      <c r="CD25" s="18">
        <f t="shared" si="4"/>
        <v>-0.36649491024607106</v>
      </c>
      <c r="CE25" s="18">
        <f t="shared" si="5"/>
        <v>-0.478342541221776</v>
      </c>
      <c r="CF25" s="18">
        <f t="shared" si="6"/>
        <v>-9.5146084714459503E-4</v>
      </c>
      <c r="CG25" s="18">
        <f t="shared" si="7"/>
        <v>-0.63329165688665301</v>
      </c>
    </row>
    <row r="26" spans="1:85" x14ac:dyDescent="0.25">
      <c r="A26" s="79" t="s">
        <v>97</v>
      </c>
      <c r="B26" s="20">
        <v>7593.7862636999998</v>
      </c>
      <c r="C26" s="20">
        <v>98.628269552999996</v>
      </c>
      <c r="D26" s="20">
        <v>7664.9580314000004</v>
      </c>
      <c r="E26" s="20">
        <v>3683.7647212000002</v>
      </c>
      <c r="F26" s="20">
        <v>2869.0073302000001</v>
      </c>
      <c r="G26" s="20">
        <v>19075.861998</v>
      </c>
      <c r="H26" s="20">
        <v>13291.008759</v>
      </c>
      <c r="I26" s="20"/>
      <c r="J26" s="20"/>
      <c r="K26" s="20"/>
      <c r="L26" s="20"/>
      <c r="M26" s="20" t="s">
        <v>189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0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0</v>
      </c>
      <c r="BU26" s="20">
        <v>0</v>
      </c>
      <c r="BV26" s="20">
        <v>0</v>
      </c>
      <c r="BW26" s="20">
        <v>0</v>
      </c>
      <c r="BX26" s="20">
        <v>0</v>
      </c>
      <c r="BY26" s="31"/>
      <c r="BZ26" s="30" t="e">
        <f t="shared" si="0"/>
        <v>#DIV/0!</v>
      </c>
      <c r="CA26" s="18">
        <f t="shared" si="1"/>
        <v>-1</v>
      </c>
      <c r="CB26" s="18">
        <f t="shared" si="2"/>
        <v>-1</v>
      </c>
      <c r="CC26" s="18">
        <f t="shared" si="3"/>
        <v>-1</v>
      </c>
      <c r="CD26" s="18">
        <f t="shared" si="4"/>
        <v>-1</v>
      </c>
      <c r="CE26" s="18">
        <f t="shared" si="5"/>
        <v>-1</v>
      </c>
      <c r="CF26" s="18">
        <f t="shared" si="6"/>
        <v>-1</v>
      </c>
      <c r="CG26" s="18">
        <f t="shared" si="7"/>
        <v>-1</v>
      </c>
    </row>
    <row r="27" spans="1:85" x14ac:dyDescent="0.25">
      <c r="A27" s="79" t="s">
        <v>98</v>
      </c>
      <c r="B27" s="20">
        <v>4131.0313182999998</v>
      </c>
      <c r="C27" s="20">
        <v>3.4730550835999998</v>
      </c>
      <c r="D27" s="20">
        <v>27700.115918</v>
      </c>
      <c r="E27" s="20">
        <v>6523.7225865</v>
      </c>
      <c r="F27" s="20">
        <v>3725.1965316999999</v>
      </c>
      <c r="G27" s="20">
        <v>68906.109190999996</v>
      </c>
      <c r="H27" s="20">
        <v>46.621232671999998</v>
      </c>
      <c r="I27" s="20"/>
      <c r="J27" s="20"/>
      <c r="K27" s="20"/>
      <c r="L27" s="20"/>
      <c r="M27" s="20" t="s">
        <v>190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0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0</v>
      </c>
      <c r="BU27" s="20">
        <v>0</v>
      </c>
      <c r="BV27" s="20">
        <v>0</v>
      </c>
      <c r="BW27" s="20">
        <v>0</v>
      </c>
      <c r="BX27" s="20">
        <v>0</v>
      </c>
      <c r="BY27" s="31"/>
      <c r="BZ27" s="30" t="e">
        <f t="shared" si="0"/>
        <v>#DIV/0!</v>
      </c>
      <c r="CA27" s="18">
        <f t="shared" si="1"/>
        <v>-1</v>
      </c>
      <c r="CB27" s="18">
        <f t="shared" si="2"/>
        <v>-1</v>
      </c>
      <c r="CC27" s="18">
        <f t="shared" si="3"/>
        <v>-1</v>
      </c>
      <c r="CD27" s="18">
        <f t="shared" si="4"/>
        <v>-1</v>
      </c>
      <c r="CE27" s="18">
        <f t="shared" si="5"/>
        <v>-1</v>
      </c>
      <c r="CF27" s="18">
        <f t="shared" si="6"/>
        <v>-1</v>
      </c>
      <c r="CG27" s="18">
        <f t="shared" si="7"/>
        <v>-1</v>
      </c>
    </row>
    <row r="28" spans="1:85" x14ac:dyDescent="0.25">
      <c r="A28" s="79" t="s">
        <v>99</v>
      </c>
      <c r="B28" s="20">
        <v>10165.096052999999</v>
      </c>
      <c r="C28" s="20">
        <v>283.63446429999999</v>
      </c>
      <c r="D28" s="20">
        <v>30014.162644</v>
      </c>
      <c r="E28" s="20">
        <v>11856.228456999999</v>
      </c>
      <c r="F28" s="20">
        <v>8582.0748953999991</v>
      </c>
      <c r="G28" s="20">
        <v>161367.64098</v>
      </c>
      <c r="H28" s="20">
        <v>4452.2276129000002</v>
      </c>
      <c r="I28" s="20"/>
      <c r="J28" s="20"/>
      <c r="K28" s="20"/>
      <c r="L28" s="20"/>
      <c r="M28" s="20" t="s">
        <v>191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31"/>
      <c r="BZ28" s="30" t="e">
        <f t="shared" si="0"/>
        <v>#DIV/0!</v>
      </c>
      <c r="CA28" s="18">
        <f t="shared" si="1"/>
        <v>-1</v>
      </c>
      <c r="CB28" s="18">
        <f t="shared" si="2"/>
        <v>-1</v>
      </c>
      <c r="CC28" s="18">
        <f t="shared" si="3"/>
        <v>-1</v>
      </c>
      <c r="CD28" s="18">
        <f t="shared" si="4"/>
        <v>-1</v>
      </c>
      <c r="CE28" s="18">
        <f t="shared" si="5"/>
        <v>-1</v>
      </c>
      <c r="CF28" s="18">
        <f t="shared" si="6"/>
        <v>-1</v>
      </c>
      <c r="CG28" s="18">
        <f t="shared" si="7"/>
        <v>-1</v>
      </c>
    </row>
    <row r="29" spans="1:85" x14ac:dyDescent="0.25">
      <c r="A29" s="79" t="s">
        <v>100</v>
      </c>
      <c r="B29" s="20">
        <v>3533.8081864000001</v>
      </c>
      <c r="C29" s="20">
        <v>54.968375446000003</v>
      </c>
      <c r="D29" s="20">
        <v>6739.4992510000002</v>
      </c>
      <c r="E29" s="20">
        <v>15473.739195</v>
      </c>
      <c r="F29" s="20">
        <v>9046.4239708999994</v>
      </c>
      <c r="G29" s="20">
        <v>15961.118490999999</v>
      </c>
      <c r="H29" s="20">
        <v>4622.6523229000004</v>
      </c>
      <c r="I29" s="20"/>
      <c r="J29" s="20"/>
      <c r="K29" s="20"/>
      <c r="L29" s="20"/>
      <c r="M29" s="20" t="s">
        <v>192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0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0</v>
      </c>
      <c r="BU29" s="20">
        <v>0</v>
      </c>
      <c r="BV29" s="20">
        <v>0</v>
      </c>
      <c r="BW29" s="20">
        <v>0</v>
      </c>
      <c r="BX29" s="20">
        <v>0</v>
      </c>
      <c r="BY29" s="31"/>
      <c r="BZ29" s="30" t="e">
        <f t="shared" si="0"/>
        <v>#DIV/0!</v>
      </c>
      <c r="CA29" s="18">
        <f t="shared" si="1"/>
        <v>-1</v>
      </c>
      <c r="CB29" s="18">
        <f t="shared" si="2"/>
        <v>-1</v>
      </c>
      <c r="CC29" s="18">
        <f t="shared" si="3"/>
        <v>-1</v>
      </c>
      <c r="CD29" s="18">
        <f t="shared" si="4"/>
        <v>-1</v>
      </c>
      <c r="CE29" s="18">
        <f t="shared" si="5"/>
        <v>-1</v>
      </c>
      <c r="CF29" s="18">
        <f t="shared" si="6"/>
        <v>-1</v>
      </c>
      <c r="CG29" s="18">
        <f t="shared" si="7"/>
        <v>-1</v>
      </c>
    </row>
    <row r="30" spans="1:85" x14ac:dyDescent="0.25">
      <c r="A30" s="79" t="s">
        <v>101</v>
      </c>
      <c r="B30" s="20">
        <v>12051.671684999999</v>
      </c>
      <c r="C30" s="20">
        <v>136.27985276999999</v>
      </c>
      <c r="D30" s="20">
        <v>13575.398767000001</v>
      </c>
      <c r="E30" s="20">
        <v>3027.0442446000002</v>
      </c>
      <c r="F30" s="20">
        <v>2460.9198986000001</v>
      </c>
      <c r="G30" s="20">
        <v>1981.6271565</v>
      </c>
      <c r="H30" s="20">
        <v>11511.233835999999</v>
      </c>
      <c r="I30" s="20"/>
      <c r="J30" s="20"/>
      <c r="K30" s="20"/>
      <c r="L30" s="20"/>
      <c r="M30" s="20" t="s">
        <v>193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0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0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0</v>
      </c>
      <c r="BU30" s="20">
        <v>0</v>
      </c>
      <c r="BV30" s="20">
        <v>0</v>
      </c>
      <c r="BW30" s="20">
        <v>0</v>
      </c>
      <c r="BX30" s="20">
        <v>0</v>
      </c>
      <c r="BY30" s="31"/>
      <c r="BZ30" s="30" t="e">
        <f t="shared" si="0"/>
        <v>#DIV/0!</v>
      </c>
      <c r="CA30" s="18">
        <f t="shared" si="1"/>
        <v>-1</v>
      </c>
      <c r="CB30" s="18">
        <f t="shared" si="2"/>
        <v>-1</v>
      </c>
      <c r="CC30" s="18">
        <f t="shared" si="3"/>
        <v>-1</v>
      </c>
      <c r="CD30" s="18">
        <f t="shared" si="4"/>
        <v>-1</v>
      </c>
      <c r="CE30" s="18">
        <f t="shared" si="5"/>
        <v>-1</v>
      </c>
      <c r="CF30" s="18">
        <f t="shared" si="6"/>
        <v>-1</v>
      </c>
      <c r="CG30" s="18">
        <f t="shared" si="7"/>
        <v>-1</v>
      </c>
    </row>
    <row r="31" spans="1:85" x14ac:dyDescent="0.25">
      <c r="A31" s="79" t="s">
        <v>102</v>
      </c>
      <c r="B31" s="20">
        <v>5951.1443904999996</v>
      </c>
      <c r="C31" s="20">
        <v>204.05446519</v>
      </c>
      <c r="D31" s="20">
        <v>15642.57307</v>
      </c>
      <c r="E31" s="20">
        <v>6327.1680689000004</v>
      </c>
      <c r="F31" s="20">
        <v>4059.1892100999999</v>
      </c>
      <c r="G31" s="20">
        <v>22916.752848</v>
      </c>
      <c r="H31" s="20">
        <v>587.65476482999998</v>
      </c>
      <c r="I31" s="20"/>
      <c r="J31" s="20"/>
      <c r="K31" s="20"/>
      <c r="L31" s="20"/>
      <c r="M31" s="20" t="s">
        <v>194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0</v>
      </c>
      <c r="Y31" s="20">
        <v>0</v>
      </c>
      <c r="Z31" s="20">
        <v>0</v>
      </c>
      <c r="AA31" s="20">
        <v>0</v>
      </c>
      <c r="AB31" s="20">
        <v>0</v>
      </c>
      <c r="AC31" s="20">
        <v>0</v>
      </c>
      <c r="AD31" s="20">
        <v>0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0</v>
      </c>
      <c r="BO31" s="20">
        <v>0</v>
      </c>
      <c r="BP31" s="20">
        <v>0</v>
      </c>
      <c r="BQ31" s="20">
        <v>0</v>
      </c>
      <c r="BR31" s="20">
        <v>0</v>
      </c>
      <c r="BS31" s="20">
        <v>0</v>
      </c>
      <c r="BT31" s="20">
        <v>0</v>
      </c>
      <c r="BU31" s="20">
        <v>0</v>
      </c>
      <c r="BV31" s="20">
        <v>0</v>
      </c>
      <c r="BW31" s="20">
        <v>0</v>
      </c>
      <c r="BX31" s="20">
        <v>0</v>
      </c>
      <c r="BY31" s="31"/>
      <c r="BZ31" s="30" t="e">
        <f t="shared" si="0"/>
        <v>#DIV/0!</v>
      </c>
      <c r="CA31" s="18">
        <f t="shared" si="1"/>
        <v>-1</v>
      </c>
      <c r="CB31" s="18">
        <f t="shared" si="2"/>
        <v>-1</v>
      </c>
      <c r="CC31" s="18">
        <f t="shared" si="3"/>
        <v>-1</v>
      </c>
      <c r="CD31" s="18">
        <f t="shared" si="4"/>
        <v>-1</v>
      </c>
      <c r="CE31" s="18">
        <f t="shared" si="5"/>
        <v>-1</v>
      </c>
      <c r="CF31" s="18">
        <f t="shared" si="6"/>
        <v>-1</v>
      </c>
      <c r="CG31" s="18">
        <f t="shared" si="7"/>
        <v>-1</v>
      </c>
    </row>
    <row r="32" spans="1:85" x14ac:dyDescent="0.25">
      <c r="A32" s="79" t="s">
        <v>103</v>
      </c>
      <c r="B32" s="20">
        <v>3524.3279983000002</v>
      </c>
      <c r="C32" s="20">
        <v>6.0236832260000002</v>
      </c>
      <c r="D32" s="20">
        <v>9990.0518245000003</v>
      </c>
      <c r="E32" s="20">
        <v>1520.0863242999999</v>
      </c>
      <c r="F32" s="20">
        <v>949.84836245999998</v>
      </c>
      <c r="G32" s="20">
        <v>424.68811083999998</v>
      </c>
      <c r="H32" s="20">
        <v>541.45014074000005</v>
      </c>
      <c r="I32" s="20"/>
      <c r="J32" s="20"/>
      <c r="K32" s="20"/>
      <c r="L32" s="20"/>
      <c r="M32" s="20" t="s">
        <v>195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20">
        <v>0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0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</v>
      </c>
      <c r="BO32" s="20">
        <v>0</v>
      </c>
      <c r="BP32" s="20">
        <v>0</v>
      </c>
      <c r="BQ32" s="20">
        <v>0</v>
      </c>
      <c r="BR32" s="20">
        <v>0</v>
      </c>
      <c r="BS32" s="20">
        <v>0</v>
      </c>
      <c r="BT32" s="20">
        <v>0</v>
      </c>
      <c r="BU32" s="20">
        <v>0</v>
      </c>
      <c r="BV32" s="20">
        <v>0</v>
      </c>
      <c r="BW32" s="20">
        <v>0</v>
      </c>
      <c r="BX32" s="20">
        <v>0</v>
      </c>
      <c r="BY32" s="31"/>
      <c r="BZ32" s="30" t="e">
        <f t="shared" si="0"/>
        <v>#DIV/0!</v>
      </c>
      <c r="CA32" s="18">
        <f t="shared" si="1"/>
        <v>-1</v>
      </c>
      <c r="CB32" s="18">
        <f t="shared" si="2"/>
        <v>-1</v>
      </c>
      <c r="CC32" s="18">
        <f t="shared" si="3"/>
        <v>-1</v>
      </c>
      <c r="CD32" s="18">
        <f t="shared" si="4"/>
        <v>-1</v>
      </c>
      <c r="CE32" s="18">
        <f t="shared" si="5"/>
        <v>-1</v>
      </c>
      <c r="CF32" s="18">
        <f t="shared" si="6"/>
        <v>-1</v>
      </c>
      <c r="CG32" s="18">
        <f t="shared" si="7"/>
        <v>-1</v>
      </c>
    </row>
    <row r="33" spans="1:85" x14ac:dyDescent="0.25">
      <c r="A33" s="79" t="s">
        <v>104</v>
      </c>
      <c r="B33" s="20">
        <v>920.52552259000004</v>
      </c>
      <c r="C33" s="20">
        <v>0.96209616799999997</v>
      </c>
      <c r="D33" s="20">
        <v>600.55074568999999</v>
      </c>
      <c r="E33" s="20">
        <v>3769.1103843000001</v>
      </c>
      <c r="F33" s="20">
        <v>2150.1217230000002</v>
      </c>
      <c r="G33" s="20">
        <v>158.89269540999999</v>
      </c>
      <c r="H33" s="20">
        <v>16.573335932999999</v>
      </c>
      <c r="I33" s="20"/>
      <c r="J33" s="20"/>
      <c r="K33" s="20"/>
      <c r="L33" s="20"/>
      <c r="M33" s="20" t="s">
        <v>196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0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0</v>
      </c>
      <c r="AE33" s="20">
        <v>0</v>
      </c>
      <c r="AF33" s="20">
        <v>0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</v>
      </c>
      <c r="BO33" s="20">
        <v>0</v>
      </c>
      <c r="BP33" s="20">
        <v>0</v>
      </c>
      <c r="BQ33" s="20">
        <v>0</v>
      </c>
      <c r="BR33" s="20">
        <v>0</v>
      </c>
      <c r="BS33" s="20">
        <v>0</v>
      </c>
      <c r="BT33" s="20">
        <v>0</v>
      </c>
      <c r="BU33" s="20">
        <v>0</v>
      </c>
      <c r="BV33" s="20">
        <v>0</v>
      </c>
      <c r="BW33" s="20">
        <v>0</v>
      </c>
      <c r="BX33" s="20">
        <v>0</v>
      </c>
      <c r="BY33" s="31"/>
      <c r="BZ33" s="30" t="e">
        <f t="shared" si="0"/>
        <v>#DIV/0!</v>
      </c>
      <c r="CA33" s="18">
        <f t="shared" si="1"/>
        <v>-1</v>
      </c>
      <c r="CB33" s="18">
        <f t="shared" si="2"/>
        <v>-1</v>
      </c>
      <c r="CC33" s="18">
        <f t="shared" si="3"/>
        <v>-1</v>
      </c>
      <c r="CD33" s="18">
        <f t="shared" si="4"/>
        <v>-1</v>
      </c>
      <c r="CE33" s="18">
        <f t="shared" si="5"/>
        <v>-1</v>
      </c>
      <c r="CF33" s="18">
        <f t="shared" si="6"/>
        <v>-1</v>
      </c>
      <c r="CG33" s="18">
        <f t="shared" si="7"/>
        <v>-1</v>
      </c>
    </row>
    <row r="34" spans="1:85" x14ac:dyDescent="0.25">
      <c r="A34" s="79" t="s">
        <v>105</v>
      </c>
      <c r="B34" s="20">
        <v>30370.941202999998</v>
      </c>
      <c r="C34" s="20">
        <v>217.07367067000001</v>
      </c>
      <c r="D34" s="20">
        <v>34118.746121999997</v>
      </c>
      <c r="E34" s="20">
        <v>10792.380915</v>
      </c>
      <c r="F34" s="20">
        <v>7944.9368105000003</v>
      </c>
      <c r="G34" s="20">
        <v>18385.026476999999</v>
      </c>
      <c r="H34" s="20">
        <v>9100.7605569000007</v>
      </c>
      <c r="I34" s="20"/>
      <c r="J34" s="20"/>
      <c r="K34" s="20"/>
      <c r="L34" s="20"/>
      <c r="M34" s="20" t="s">
        <v>197</v>
      </c>
      <c r="N34" s="20">
        <v>8.98677092731028</v>
      </c>
      <c r="O34" s="20">
        <v>479.59074947354497</v>
      </c>
      <c r="P34" s="20">
        <v>26.3450163525821</v>
      </c>
      <c r="Q34" s="20">
        <v>25.631420115045099</v>
      </c>
      <c r="R34" s="20">
        <v>23.467670302121299</v>
      </c>
      <c r="S34" s="20">
        <v>4.3145596956640402</v>
      </c>
      <c r="T34" s="20">
        <v>135.77990032829101</v>
      </c>
      <c r="U34" s="20">
        <v>6071.7230793692497</v>
      </c>
      <c r="V34" s="20">
        <v>30370.9404907928</v>
      </c>
      <c r="W34" s="20">
        <v>238.412452683824</v>
      </c>
      <c r="X34" s="20">
        <v>843.89181723683998</v>
      </c>
      <c r="Y34" s="20">
        <v>42.487551334993597</v>
      </c>
      <c r="Z34" s="20">
        <v>17.812356673564299</v>
      </c>
      <c r="AA34" s="20">
        <v>5.1720439075133502</v>
      </c>
      <c r="AB34" s="20">
        <v>871.52496161749195</v>
      </c>
      <c r="AC34" s="20">
        <v>871.52496161749195</v>
      </c>
      <c r="AD34" s="20">
        <v>0</v>
      </c>
      <c r="AE34" s="20">
        <v>43.029324111822902</v>
      </c>
      <c r="AF34" s="20">
        <v>4.9255491076360798</v>
      </c>
      <c r="AG34" s="20">
        <v>201.842345058224</v>
      </c>
      <c r="AH34" s="20">
        <v>207.30384676229201</v>
      </c>
      <c r="AI34" s="20">
        <v>139.69980833814199</v>
      </c>
      <c r="AJ34" s="20">
        <v>4.4154339394956104</v>
      </c>
      <c r="AK34" s="20">
        <v>217.073915610928</v>
      </c>
      <c r="AL34" s="20">
        <v>0</v>
      </c>
      <c r="AM34" s="20">
        <v>10493.544718805901</v>
      </c>
      <c r="AN34" s="20">
        <v>30706.835553056899</v>
      </c>
      <c r="AO34" s="20">
        <v>3411.87600620491</v>
      </c>
      <c r="AP34" s="20">
        <v>34118.711559261799</v>
      </c>
      <c r="AQ34" s="20">
        <v>3.7032945581496501E-2</v>
      </c>
      <c r="AR34" s="20">
        <v>255.823947429344</v>
      </c>
      <c r="AS34" s="20">
        <v>90.038146823415303</v>
      </c>
      <c r="AT34" s="20">
        <v>3536.91890671079</v>
      </c>
      <c r="AU34" s="20">
        <v>97.821844954447002</v>
      </c>
      <c r="AV34" s="20">
        <v>150.52058564460299</v>
      </c>
      <c r="AW34" s="20">
        <v>325.03869116773302</v>
      </c>
      <c r="AX34" s="20">
        <v>173.97854539482</v>
      </c>
      <c r="AY34" s="20">
        <v>5.4640210478568303</v>
      </c>
      <c r="AZ34" s="20">
        <v>43.358458302551199</v>
      </c>
      <c r="BA34" s="20">
        <v>10792.683036705301</v>
      </c>
      <c r="BB34" s="20">
        <v>7945.2388362942202</v>
      </c>
      <c r="BC34" s="20">
        <v>2847.4442004111602</v>
      </c>
      <c r="BD34" s="20">
        <v>0.204692864520467</v>
      </c>
      <c r="BE34" s="20">
        <v>10.061354490175599</v>
      </c>
      <c r="BF34" s="20">
        <v>2563.5775348931002</v>
      </c>
      <c r="BG34" s="20">
        <v>23.412218293953199</v>
      </c>
      <c r="BH34" s="20">
        <v>842.38705405898702</v>
      </c>
      <c r="BI34" s="20">
        <v>178.227834156759</v>
      </c>
      <c r="BJ34" s="20">
        <v>98.192849137496594</v>
      </c>
      <c r="BK34" s="20">
        <v>2106.2454594046399</v>
      </c>
      <c r="BL34" s="20">
        <v>451.65377625833003</v>
      </c>
      <c r="BM34" s="20">
        <v>277.30974337759102</v>
      </c>
      <c r="BN34" s="20">
        <v>868.95614554032295</v>
      </c>
      <c r="BO34" s="20">
        <v>90.443656741238001</v>
      </c>
      <c r="BP34" s="20">
        <v>18384.8160804705</v>
      </c>
      <c r="BQ34" s="20">
        <v>1950.0957200122</v>
      </c>
      <c r="BR34" s="20">
        <v>165.234232846883</v>
      </c>
      <c r="BS34" s="20">
        <v>34.754002828660603</v>
      </c>
      <c r="BT34" s="20">
        <v>1720.1192870960699</v>
      </c>
      <c r="BU34" s="20">
        <v>1.33306008546768</v>
      </c>
      <c r="BV34" s="20">
        <v>461.81954500048403</v>
      </c>
      <c r="BW34" s="20">
        <v>9100.7267718657095</v>
      </c>
      <c r="BX34" s="20">
        <v>611.68327966481502</v>
      </c>
      <c r="BY34" s="31"/>
      <c r="BZ34" s="30">
        <f t="shared" si="0"/>
        <v>0</v>
      </c>
      <c r="CA34" s="18">
        <f t="shared" si="1"/>
        <v>-2.3450284059865922E-8</v>
      </c>
      <c r="CB34" s="18">
        <f t="shared" si="2"/>
        <v>1.128376957135146E-6</v>
      </c>
      <c r="CC34" s="18">
        <f t="shared" si="3"/>
        <v>-1.0130131416312022E-6</v>
      </c>
      <c r="CD34" s="18">
        <f t="shared" si="4"/>
        <v>2.7993980909358335E-5</v>
      </c>
      <c r="CE34" s="18">
        <f t="shared" si="5"/>
        <v>3.8014876823272889E-5</v>
      </c>
      <c r="CF34" s="18">
        <f t="shared" si="6"/>
        <v>-1.1443906798955722E-5</v>
      </c>
      <c r="CG34" s="18">
        <f t="shared" si="7"/>
        <v>-3.7123308628967601E-6</v>
      </c>
    </row>
    <row r="35" spans="1:85" x14ac:dyDescent="0.25">
      <c r="A35" s="79" t="s">
        <v>106</v>
      </c>
      <c r="B35" s="20">
        <v>3116.3015242000001</v>
      </c>
      <c r="C35" s="20">
        <v>95.719778786000006</v>
      </c>
      <c r="D35" s="20">
        <v>7974.6856561000004</v>
      </c>
      <c r="E35" s="20">
        <v>7347.0083618999997</v>
      </c>
      <c r="F35" s="20">
        <v>4327.0879986999998</v>
      </c>
      <c r="G35" s="20">
        <v>109793.60911</v>
      </c>
      <c r="H35" s="20">
        <v>1127.6908209999999</v>
      </c>
      <c r="I35" s="20"/>
      <c r="J35" s="20"/>
      <c r="K35" s="20"/>
      <c r="L35" s="20"/>
      <c r="M35" s="20" t="s">
        <v>198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 s="20">
        <v>0</v>
      </c>
      <c r="BK35" s="20">
        <v>0</v>
      </c>
      <c r="BL35" s="20">
        <v>0</v>
      </c>
      <c r="BM35" s="20">
        <v>0</v>
      </c>
      <c r="BN35" s="20">
        <v>0</v>
      </c>
      <c r="BO35" s="20">
        <v>0</v>
      </c>
      <c r="BP35" s="20">
        <v>0</v>
      </c>
      <c r="BQ35" s="20">
        <v>0</v>
      </c>
      <c r="BR35" s="20">
        <v>0</v>
      </c>
      <c r="BS35" s="20">
        <v>0</v>
      </c>
      <c r="BT35" s="20">
        <v>0</v>
      </c>
      <c r="BU35" s="20">
        <v>0</v>
      </c>
      <c r="BV35" s="20">
        <v>0</v>
      </c>
      <c r="BW35" s="20">
        <v>0</v>
      </c>
      <c r="BX35" s="20">
        <v>0</v>
      </c>
      <c r="BY35" s="31"/>
      <c r="BZ35" s="30" t="e">
        <f t="shared" si="0"/>
        <v>#DIV/0!</v>
      </c>
      <c r="CA35" s="18">
        <f t="shared" ref="CA35:CA51" si="9">IF(B35=0,"",(V35-B35)/B35)</f>
        <v>-1</v>
      </c>
      <c r="CB35" s="18">
        <f t="shared" ref="CB35:CB51" si="10">IF(C35=0,"",(AK35-C35)/C35)</f>
        <v>-1</v>
      </c>
      <c r="CC35" s="18">
        <f t="shared" ref="CC35:CC51" si="11">IF(D35=0,"",(AP35-D35)/D35)</f>
        <v>-1</v>
      </c>
      <c r="CD35" s="18">
        <f t="shared" ref="CD35:CD51" si="12">IF(E35=0,"",(BA35-E35)/E35)</f>
        <v>-1</v>
      </c>
      <c r="CE35" s="18">
        <f t="shared" ref="CE35:CE51" si="13">IF(F35=0,"",(BB35-F35)/F35)</f>
        <v>-1</v>
      </c>
      <c r="CF35" s="18">
        <f t="shared" ref="CF35:CF51" si="14">IF(G35=0,"",(BP35-G35)/G35)</f>
        <v>-1</v>
      </c>
      <c r="CG35" s="18">
        <f t="shared" ref="CG35:CG51" si="15">IF(H35=0,"",(BW35-H35)/H35)</f>
        <v>-1</v>
      </c>
    </row>
    <row r="36" spans="1:85" x14ac:dyDescent="0.25">
      <c r="A36" s="79" t="s">
        <v>107</v>
      </c>
      <c r="B36" s="20">
        <v>3574.2170467000001</v>
      </c>
      <c r="C36" s="20">
        <v>30.133155227</v>
      </c>
      <c r="D36" s="20">
        <v>13142.558872</v>
      </c>
      <c r="E36" s="20">
        <v>3888.5004290000002</v>
      </c>
      <c r="F36" s="20">
        <v>2580.0945095000002</v>
      </c>
      <c r="G36" s="20">
        <v>10131.870679</v>
      </c>
      <c r="H36" s="20">
        <v>1993.2427203</v>
      </c>
      <c r="I36" s="20"/>
      <c r="J36" s="20"/>
      <c r="K36" s="20"/>
      <c r="L36" s="20"/>
      <c r="M36" s="20" t="s">
        <v>199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0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0</v>
      </c>
      <c r="BU36" s="20">
        <v>0</v>
      </c>
      <c r="BV36" s="20">
        <v>0</v>
      </c>
      <c r="BW36" s="20">
        <v>0</v>
      </c>
      <c r="BX36" s="20">
        <v>0</v>
      </c>
      <c r="BY36" s="31"/>
      <c r="BZ36" s="30" t="e">
        <f t="shared" si="0"/>
        <v>#DIV/0!</v>
      </c>
      <c r="CA36" s="18">
        <f t="shared" si="9"/>
        <v>-1</v>
      </c>
      <c r="CB36" s="18">
        <f t="shared" si="10"/>
        <v>-1</v>
      </c>
      <c r="CC36" s="18">
        <f t="shared" si="11"/>
        <v>-1</v>
      </c>
      <c r="CD36" s="18">
        <f t="shared" si="12"/>
        <v>-1</v>
      </c>
      <c r="CE36" s="18">
        <f t="shared" si="13"/>
        <v>-1</v>
      </c>
      <c r="CF36" s="18">
        <f t="shared" si="14"/>
        <v>-1</v>
      </c>
      <c r="CG36" s="18">
        <f t="shared" si="15"/>
        <v>-1</v>
      </c>
    </row>
    <row r="37" spans="1:85" x14ac:dyDescent="0.25">
      <c r="A37" s="79" t="s">
        <v>108</v>
      </c>
      <c r="B37" s="20">
        <v>1925.90266</v>
      </c>
      <c r="C37" s="20">
        <v>36.978607855</v>
      </c>
      <c r="D37" s="20">
        <v>5113.7868846000001</v>
      </c>
      <c r="E37" s="20">
        <v>1239.2233140000001</v>
      </c>
      <c r="F37" s="20">
        <v>1016.9946585</v>
      </c>
      <c r="G37" s="20">
        <v>2174.6558798999999</v>
      </c>
      <c r="H37" s="20">
        <v>5197.8000156999997</v>
      </c>
      <c r="I37" s="20"/>
      <c r="J37" s="20"/>
      <c r="K37" s="20"/>
      <c r="L37" s="20"/>
      <c r="M37" s="20" t="s">
        <v>200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0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0</v>
      </c>
      <c r="BU37" s="20">
        <v>0</v>
      </c>
      <c r="BV37" s="20">
        <v>0</v>
      </c>
      <c r="BW37" s="20">
        <v>0</v>
      </c>
      <c r="BX37" s="20">
        <v>0</v>
      </c>
      <c r="BY37" s="31"/>
      <c r="BZ37" s="30" t="e">
        <f t="shared" si="0"/>
        <v>#DIV/0!</v>
      </c>
      <c r="CA37" s="18">
        <f t="shared" si="9"/>
        <v>-1</v>
      </c>
      <c r="CB37" s="18">
        <f t="shared" si="10"/>
        <v>-1</v>
      </c>
      <c r="CC37" s="18">
        <f t="shared" si="11"/>
        <v>-1</v>
      </c>
      <c r="CD37" s="18">
        <f t="shared" si="12"/>
        <v>-1</v>
      </c>
      <c r="CE37" s="18">
        <f t="shared" si="13"/>
        <v>-1</v>
      </c>
      <c r="CF37" s="18">
        <f t="shared" si="14"/>
        <v>-1</v>
      </c>
      <c r="CG37" s="18">
        <f t="shared" si="15"/>
        <v>-1</v>
      </c>
    </row>
    <row r="38" spans="1:85" x14ac:dyDescent="0.25">
      <c r="A38" s="79" t="s">
        <v>109</v>
      </c>
      <c r="B38" s="20">
        <v>171.64321602000001</v>
      </c>
      <c r="C38" s="20">
        <v>0.14859138799999999</v>
      </c>
      <c r="D38" s="20">
        <v>1378.9017371</v>
      </c>
      <c r="E38" s="20">
        <v>2410.6310109000001</v>
      </c>
      <c r="F38" s="20">
        <v>1370.2997468999999</v>
      </c>
      <c r="G38" s="20">
        <v>92.676128180000006</v>
      </c>
      <c r="H38" s="20">
        <v>55.296814079000001</v>
      </c>
      <c r="I38" s="20"/>
      <c r="J38" s="20"/>
      <c r="K38" s="20"/>
      <c r="L38" s="20"/>
      <c r="M38" s="20" t="s">
        <v>201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0</v>
      </c>
      <c r="BH38" s="20">
        <v>0</v>
      </c>
      <c r="BI38" s="20">
        <v>0</v>
      </c>
      <c r="BJ38" s="20">
        <v>0</v>
      </c>
      <c r="BK38" s="20">
        <v>0</v>
      </c>
      <c r="BL38" s="20">
        <v>0</v>
      </c>
      <c r="BM38" s="20">
        <v>0</v>
      </c>
      <c r="BN38" s="20">
        <v>0</v>
      </c>
      <c r="BO38" s="20">
        <v>0</v>
      </c>
      <c r="BP38" s="20">
        <v>0</v>
      </c>
      <c r="BQ38" s="20">
        <v>0</v>
      </c>
      <c r="BR38" s="20">
        <v>0</v>
      </c>
      <c r="BS38" s="20">
        <v>0</v>
      </c>
      <c r="BT38" s="20">
        <v>0</v>
      </c>
      <c r="BU38" s="20">
        <v>0</v>
      </c>
      <c r="BV38" s="20">
        <v>0</v>
      </c>
      <c r="BW38" s="20">
        <v>0</v>
      </c>
      <c r="BX38" s="20">
        <v>0</v>
      </c>
      <c r="BY38" s="31"/>
      <c r="BZ38" s="30" t="e">
        <f t="shared" si="0"/>
        <v>#DIV/0!</v>
      </c>
      <c r="CA38" s="18">
        <f t="shared" si="9"/>
        <v>-1</v>
      </c>
      <c r="CB38" s="18">
        <f t="shared" si="10"/>
        <v>-1</v>
      </c>
      <c r="CC38" s="18">
        <f t="shared" si="11"/>
        <v>-1</v>
      </c>
      <c r="CD38" s="18">
        <f t="shared" si="12"/>
        <v>-1</v>
      </c>
      <c r="CE38" s="18">
        <f t="shared" si="13"/>
        <v>-1</v>
      </c>
      <c r="CF38" s="18">
        <f t="shared" si="14"/>
        <v>-1</v>
      </c>
      <c r="CG38" s="18">
        <f t="shared" si="15"/>
        <v>-1</v>
      </c>
    </row>
    <row r="39" spans="1:85" x14ac:dyDescent="0.25">
      <c r="A39" s="79" t="s">
        <v>110</v>
      </c>
      <c r="B39" s="20">
        <v>7940.9710327000003</v>
      </c>
      <c r="C39" s="20">
        <v>85.428227242000006</v>
      </c>
      <c r="D39" s="20">
        <v>24271.393909999999</v>
      </c>
      <c r="E39" s="20">
        <v>14790.334357</v>
      </c>
      <c r="F39" s="20">
        <v>9491.8017675999999</v>
      </c>
      <c r="G39" s="20">
        <v>71041.910117000007</v>
      </c>
      <c r="H39" s="20">
        <v>2985.3662682999998</v>
      </c>
      <c r="I39" s="20"/>
      <c r="J39" s="20"/>
      <c r="K39" s="20"/>
      <c r="L39" s="20"/>
      <c r="M39" s="20" t="s">
        <v>202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31"/>
      <c r="BZ39" s="30" t="e">
        <f t="shared" si="0"/>
        <v>#DIV/0!</v>
      </c>
      <c r="CA39" s="18">
        <f t="shared" si="9"/>
        <v>-1</v>
      </c>
      <c r="CB39" s="18">
        <f t="shared" si="10"/>
        <v>-1</v>
      </c>
      <c r="CC39" s="18">
        <f t="shared" si="11"/>
        <v>-1</v>
      </c>
      <c r="CD39" s="18">
        <f t="shared" si="12"/>
        <v>-1</v>
      </c>
      <c r="CE39" s="18">
        <f t="shared" si="13"/>
        <v>-1</v>
      </c>
      <c r="CF39" s="18">
        <f t="shared" si="14"/>
        <v>-1</v>
      </c>
      <c r="CG39" s="18">
        <f t="shared" si="15"/>
        <v>-1</v>
      </c>
    </row>
    <row r="40" spans="1:85" x14ac:dyDescent="0.25">
      <c r="A40" s="79" t="s">
        <v>111</v>
      </c>
      <c r="B40" s="20">
        <v>642.77307083000005</v>
      </c>
      <c r="C40" s="20">
        <v>84.283605710000003</v>
      </c>
      <c r="D40" s="20">
        <v>4539.0339694000004</v>
      </c>
      <c r="E40" s="20">
        <v>1267.5774120000001</v>
      </c>
      <c r="F40" s="20">
        <v>789.30453293999994</v>
      </c>
      <c r="G40" s="20">
        <v>61458.316589000002</v>
      </c>
      <c r="H40" s="20">
        <v>487.01332001999998</v>
      </c>
      <c r="I40" s="20"/>
      <c r="J40" s="20"/>
      <c r="K40" s="20"/>
      <c r="L40" s="20"/>
      <c r="M40" s="20" t="s">
        <v>203</v>
      </c>
      <c r="N40" s="20">
        <v>0.118560640729288</v>
      </c>
      <c r="O40" s="20">
        <v>8.8005573889673094</v>
      </c>
      <c r="P40" s="20">
        <v>4.8014990996147304</v>
      </c>
      <c r="Q40" s="20">
        <v>4.7921052323550102</v>
      </c>
      <c r="R40" s="20">
        <v>0.62834229972387201</v>
      </c>
      <c r="S40" s="20">
        <v>5.95457844699816E-2</v>
      </c>
      <c r="T40" s="20">
        <v>5.0838103284516603</v>
      </c>
      <c r="U40" s="20">
        <v>11.9940440603923</v>
      </c>
      <c r="V40" s="20">
        <v>206.79903975925501</v>
      </c>
      <c r="W40" s="20">
        <v>4.2433783212024103</v>
      </c>
      <c r="X40" s="20">
        <v>1.6630087553200299</v>
      </c>
      <c r="Y40" s="20">
        <v>2.1918627872583798</v>
      </c>
      <c r="Z40" s="20">
        <v>0.258875274536505</v>
      </c>
      <c r="AA40" s="20">
        <v>6.8210538024218004E-2</v>
      </c>
      <c r="AB40" s="20">
        <v>8.0516701718538197</v>
      </c>
      <c r="AC40" s="20">
        <v>8.0516701718538197</v>
      </c>
      <c r="AD40" s="20">
        <v>0</v>
      </c>
      <c r="AE40" s="20">
        <v>3.0372961475774001</v>
      </c>
      <c r="AF40" s="20">
        <v>6.5973313855607896E-2</v>
      </c>
      <c r="AG40" s="20">
        <v>19.587947195216799</v>
      </c>
      <c r="AH40" s="20">
        <v>0.87841688018430797</v>
      </c>
      <c r="AI40" s="20">
        <v>40.473190654607301</v>
      </c>
      <c r="AJ40" s="20">
        <v>0.90769928911109399</v>
      </c>
      <c r="AK40" s="20">
        <v>14.970354318027701</v>
      </c>
      <c r="AL40" s="20">
        <v>0</v>
      </c>
      <c r="AM40" s="20">
        <v>378.61277834179401</v>
      </c>
      <c r="AN40" s="20">
        <v>965.31907726538998</v>
      </c>
      <c r="AO40" s="20">
        <v>107.257686066237</v>
      </c>
      <c r="AP40" s="20">
        <v>1072.57676333162</v>
      </c>
      <c r="AQ40" s="20">
        <v>4.8467122389589601E-4</v>
      </c>
      <c r="AR40" s="20">
        <v>20.5091828722916</v>
      </c>
      <c r="AS40" s="20">
        <v>5.6257308354966E-2</v>
      </c>
      <c r="AT40" s="20">
        <v>58.169972612202599</v>
      </c>
      <c r="AU40" s="20">
        <v>2.02777797240915</v>
      </c>
      <c r="AV40" s="20">
        <v>2.6978726753639002</v>
      </c>
      <c r="AW40" s="20">
        <v>14.8090476540066</v>
      </c>
      <c r="AX40" s="20">
        <v>0.17481734309980801</v>
      </c>
      <c r="AY40" s="20">
        <v>8.0119468465637694E-2</v>
      </c>
      <c r="AZ40" s="20">
        <v>24.7270307143746</v>
      </c>
      <c r="BA40" s="20">
        <v>1053.9550104340799</v>
      </c>
      <c r="BB40" s="20">
        <v>650.86276001107797</v>
      </c>
      <c r="BC40" s="20">
        <v>403.09225042301102</v>
      </c>
      <c r="BD40" s="20">
        <v>0.42476907301156902</v>
      </c>
      <c r="BE40" s="20">
        <v>1.5418979700942999E-2</v>
      </c>
      <c r="BF40" s="20">
        <v>246.90290640497801</v>
      </c>
      <c r="BG40" s="20">
        <v>0.425029985063685</v>
      </c>
      <c r="BH40" s="20">
        <v>41.265203118437803</v>
      </c>
      <c r="BI40" s="20">
        <v>0.15602784073810699</v>
      </c>
      <c r="BJ40" s="20">
        <v>8.6096429890264795E-2</v>
      </c>
      <c r="BK40" s="20">
        <v>103.250489927633</v>
      </c>
      <c r="BL40" s="20">
        <v>0.62735376550891198</v>
      </c>
      <c r="BM40" s="20">
        <v>38.622856455959997</v>
      </c>
      <c r="BN40" s="20">
        <v>174.912927070553</v>
      </c>
      <c r="BO40" s="20">
        <v>0.22811158903641399</v>
      </c>
      <c r="BP40" s="20">
        <v>10298.0968954291</v>
      </c>
      <c r="BQ40" s="20">
        <v>35.429758780800398</v>
      </c>
      <c r="BR40" s="20">
        <v>159.44724424896799</v>
      </c>
      <c r="BS40" s="20">
        <v>12.356652136884801</v>
      </c>
      <c r="BT40" s="20">
        <v>138.806622797763</v>
      </c>
      <c r="BU40" s="20">
        <v>0.53097180957026402</v>
      </c>
      <c r="BV40" s="20">
        <v>12.951821164874101</v>
      </c>
      <c r="BW40" s="20">
        <v>362.52744660681202</v>
      </c>
      <c r="BX40" s="20">
        <v>12.902699615321</v>
      </c>
      <c r="BY40" s="31"/>
      <c r="BZ40" s="30">
        <f t="shared" si="0"/>
        <v>0</v>
      </c>
      <c r="CA40" s="18">
        <f t="shared" si="9"/>
        <v>-0.6782705294541671</v>
      </c>
      <c r="CB40" s="18">
        <f t="shared" si="10"/>
        <v>-0.82238118324532583</v>
      </c>
      <c r="CC40" s="18">
        <f t="shared" si="11"/>
        <v>-0.7636993310553698</v>
      </c>
      <c r="CD40" s="18">
        <f t="shared" si="12"/>
        <v>-0.16852809110006464</v>
      </c>
      <c r="CE40" s="18">
        <f t="shared" si="13"/>
        <v>-0.17539715933627587</v>
      </c>
      <c r="CF40" s="18">
        <f t="shared" si="14"/>
        <v>-0.83243769977792903</v>
      </c>
      <c r="CG40" s="18">
        <f t="shared" si="15"/>
        <v>-0.2556108186282785</v>
      </c>
    </row>
    <row r="41" spans="1:85" x14ac:dyDescent="0.25">
      <c r="A41" s="81" t="s">
        <v>112</v>
      </c>
      <c r="B41" s="20">
        <v>3327.3781088000001</v>
      </c>
      <c r="C41" s="20">
        <v>106.78459488999999</v>
      </c>
      <c r="D41" s="20">
        <v>10020.12867</v>
      </c>
      <c r="E41" s="20">
        <v>2645.3661889999998</v>
      </c>
      <c r="F41" s="20">
        <v>2002.0532376000001</v>
      </c>
      <c r="G41" s="20">
        <v>19429.143905000001</v>
      </c>
      <c r="H41" s="20">
        <v>2802.5325385000001</v>
      </c>
      <c r="I41" s="20"/>
      <c r="J41" s="20"/>
      <c r="K41" s="20"/>
      <c r="L41" s="20"/>
      <c r="M41" s="20" t="s">
        <v>204</v>
      </c>
      <c r="N41" s="20">
        <v>0.46675732010119197</v>
      </c>
      <c r="O41" s="20">
        <v>10.5173410729571</v>
      </c>
      <c r="P41" s="20">
        <v>1.33386370264747</v>
      </c>
      <c r="Q41" s="20">
        <v>1.29689617633883</v>
      </c>
      <c r="R41" s="20">
        <v>1.28508045248763</v>
      </c>
      <c r="S41" s="20">
        <v>0.223211146148139</v>
      </c>
      <c r="T41" s="20">
        <v>142.040662262149</v>
      </c>
      <c r="U41" s="20">
        <v>2052.1953198821002</v>
      </c>
      <c r="V41" s="20">
        <v>3327.3988346015399</v>
      </c>
      <c r="W41" s="20">
        <v>52.251799113901399</v>
      </c>
      <c r="X41" s="20">
        <v>7.3693387993146704</v>
      </c>
      <c r="Y41" s="20">
        <v>18.121942366852601</v>
      </c>
      <c r="Z41" s="20">
        <v>0.92109057955191198</v>
      </c>
      <c r="AA41" s="20">
        <v>0.26976726141167401</v>
      </c>
      <c r="AB41" s="20">
        <v>374.386469980671</v>
      </c>
      <c r="AC41" s="20">
        <v>374.386469980671</v>
      </c>
      <c r="AD41" s="20">
        <v>0</v>
      </c>
      <c r="AE41" s="20">
        <v>13.7395835321435</v>
      </c>
      <c r="AF41" s="20">
        <v>0.256291396044936</v>
      </c>
      <c r="AG41" s="20">
        <v>7.9576225455738898</v>
      </c>
      <c r="AH41" s="20">
        <v>0.92411199986992498</v>
      </c>
      <c r="AI41" s="20">
        <v>0.96730048662731005</v>
      </c>
      <c r="AJ41" s="20">
        <v>0.15549058139040001</v>
      </c>
      <c r="AK41" s="20">
        <v>106.783851935933</v>
      </c>
      <c r="AL41" s="20">
        <v>0</v>
      </c>
      <c r="AM41" s="20">
        <v>2823.3764122543898</v>
      </c>
      <c r="AN41" s="20">
        <v>9018.1037298092397</v>
      </c>
      <c r="AO41" s="20">
        <v>1002.01248200036</v>
      </c>
      <c r="AP41" s="20">
        <v>10020.1162118096</v>
      </c>
      <c r="AQ41" s="20">
        <v>2.1162005096424601E-3</v>
      </c>
      <c r="AR41" s="20">
        <v>107.251851071644</v>
      </c>
      <c r="AS41" s="20">
        <v>29.767519456709302</v>
      </c>
      <c r="AT41" s="20">
        <v>1124.90898876543</v>
      </c>
      <c r="AU41" s="20">
        <v>23.893863830922101</v>
      </c>
      <c r="AV41" s="20">
        <v>32.5069173978262</v>
      </c>
      <c r="AW41" s="20">
        <v>105.74972294989399</v>
      </c>
      <c r="AX41" s="20">
        <v>27.653627392820599</v>
      </c>
      <c r="AY41" s="20">
        <v>0.11991838974409801</v>
      </c>
      <c r="AZ41" s="20">
        <v>6.0773452330092503</v>
      </c>
      <c r="BA41" s="20">
        <v>2645.38238357817</v>
      </c>
      <c r="BB41" s="20">
        <v>2002.0870759606501</v>
      </c>
      <c r="BC41" s="20">
        <v>643.29530761752005</v>
      </c>
      <c r="BD41" s="20">
        <v>7.1361398171265701E-3</v>
      </c>
      <c r="BE41" s="20">
        <v>0.155232327584781</v>
      </c>
      <c r="BF41" s="20">
        <v>546.07382191450495</v>
      </c>
      <c r="BG41" s="20">
        <v>0.67218730082618405</v>
      </c>
      <c r="BH41" s="20">
        <v>202.07095159190101</v>
      </c>
      <c r="BI41" s="20">
        <v>49.090433058196702</v>
      </c>
      <c r="BJ41" s="20">
        <v>25.959591694891301</v>
      </c>
      <c r="BK41" s="20">
        <v>506.00042079046898</v>
      </c>
      <c r="BL41" s="20">
        <v>125.766974474504</v>
      </c>
      <c r="BM41" s="20">
        <v>59.612873090769803</v>
      </c>
      <c r="BN41" s="20">
        <v>383.432992763968</v>
      </c>
      <c r="BO41" s="20">
        <v>3.24252063680217</v>
      </c>
      <c r="BP41" s="20">
        <v>19427.911237140401</v>
      </c>
      <c r="BQ41" s="20">
        <v>753.84719864904298</v>
      </c>
      <c r="BR41" s="20">
        <v>252.01719375651001</v>
      </c>
      <c r="BS41" s="20">
        <v>0.198229634260707</v>
      </c>
      <c r="BT41" s="20">
        <v>630.62925854223897</v>
      </c>
      <c r="BU41" s="20">
        <v>0</v>
      </c>
      <c r="BV41" s="20">
        <v>93.805818863649804</v>
      </c>
      <c r="BW41" s="20">
        <v>2802.53070142363</v>
      </c>
      <c r="BX41" s="20">
        <v>119.500659873158</v>
      </c>
      <c r="BY41" s="31"/>
      <c r="BZ41" s="30">
        <f t="shared" si="0"/>
        <v>0</v>
      </c>
      <c r="CA41" s="18">
        <f t="shared" si="9"/>
        <v>6.2288687555517141E-6</v>
      </c>
      <c r="CB41" s="18">
        <f t="shared" si="10"/>
        <v>-6.9575023228634421E-6</v>
      </c>
      <c r="CC41" s="18">
        <f t="shared" si="11"/>
        <v>-1.2433164094427589E-6</v>
      </c>
      <c r="CD41" s="18">
        <f t="shared" si="12"/>
        <v>6.1218663175948529E-6</v>
      </c>
      <c r="CE41" s="18">
        <f t="shared" si="13"/>
        <v>1.6901828589991104E-5</v>
      </c>
      <c r="CF41" s="18">
        <f t="shared" si="14"/>
        <v>-6.3444270402609996E-5</v>
      </c>
      <c r="CG41" s="18">
        <f t="shared" si="15"/>
        <v>-6.5550581298484195E-7</v>
      </c>
    </row>
    <row r="42" spans="1:85" x14ac:dyDescent="0.25">
      <c r="A42" s="79" t="s">
        <v>113</v>
      </c>
      <c r="B42" s="20">
        <v>4244.4486252999995</v>
      </c>
      <c r="C42" s="20">
        <v>81.261442156000001</v>
      </c>
      <c r="D42" s="20">
        <v>10435.743649</v>
      </c>
      <c r="E42" s="20">
        <v>5097.3827877000003</v>
      </c>
      <c r="F42" s="20">
        <v>3305.9731639000001</v>
      </c>
      <c r="G42" s="20">
        <v>84676.869267999995</v>
      </c>
      <c r="H42" s="20">
        <v>392.31202192000001</v>
      </c>
      <c r="I42" s="20"/>
      <c r="J42" s="20"/>
      <c r="K42" s="20"/>
      <c r="L42" s="20"/>
      <c r="M42" s="20" t="s">
        <v>205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31"/>
      <c r="BZ42" s="30" t="e">
        <f t="shared" si="0"/>
        <v>#DIV/0!</v>
      </c>
      <c r="CA42" s="18">
        <f t="shared" si="9"/>
        <v>-1</v>
      </c>
      <c r="CB42" s="18">
        <f t="shared" si="10"/>
        <v>-1</v>
      </c>
      <c r="CC42" s="18">
        <f t="shared" si="11"/>
        <v>-1</v>
      </c>
      <c r="CD42" s="18">
        <f t="shared" si="12"/>
        <v>-1</v>
      </c>
      <c r="CE42" s="18">
        <f t="shared" si="13"/>
        <v>-1</v>
      </c>
      <c r="CF42" s="18">
        <f t="shared" si="14"/>
        <v>-1</v>
      </c>
      <c r="CG42" s="18">
        <f t="shared" si="15"/>
        <v>-1</v>
      </c>
    </row>
    <row r="43" spans="1:85" x14ac:dyDescent="0.25">
      <c r="A43" s="79" t="s">
        <v>114</v>
      </c>
      <c r="B43" s="20">
        <v>94109.807532999999</v>
      </c>
      <c r="C43" s="20">
        <v>350.09373249999999</v>
      </c>
      <c r="D43" s="20">
        <v>27269.02663</v>
      </c>
      <c r="E43" s="20">
        <v>11106.951858</v>
      </c>
      <c r="F43" s="20">
        <v>8738.7687805999994</v>
      </c>
      <c r="G43" s="20">
        <v>133913.50670999999</v>
      </c>
      <c r="H43" s="20">
        <v>10540.204498999999</v>
      </c>
      <c r="I43" s="20"/>
      <c r="J43" s="20"/>
      <c r="K43" s="20"/>
      <c r="L43" s="20"/>
      <c r="M43" s="20" t="s">
        <v>206</v>
      </c>
      <c r="N43" s="20">
        <v>6.7722770619730399</v>
      </c>
      <c r="O43" s="20">
        <v>446.70067471911102</v>
      </c>
      <c r="P43" s="20">
        <v>10.0066774990801</v>
      </c>
      <c r="Q43" s="20">
        <v>9.4687958770718392</v>
      </c>
      <c r="R43" s="20">
        <v>16.0924071747433</v>
      </c>
      <c r="S43" s="20">
        <v>3.2529284856947598</v>
      </c>
      <c r="T43" s="20">
        <v>38.772187938749703</v>
      </c>
      <c r="U43" s="20">
        <v>733.77313520773305</v>
      </c>
      <c r="V43" s="20">
        <v>5638.2222296294703</v>
      </c>
      <c r="W43" s="20">
        <v>40.5626589282856</v>
      </c>
      <c r="X43" s="20">
        <v>64.107662922275495</v>
      </c>
      <c r="Y43" s="20">
        <v>11.9161295220224</v>
      </c>
      <c r="Z43" s="20">
        <v>174.000441253969</v>
      </c>
      <c r="AA43" s="20">
        <v>3.8961929687302002</v>
      </c>
      <c r="AB43" s="20">
        <v>208.32892724499601</v>
      </c>
      <c r="AC43" s="20">
        <v>208.32892724499601</v>
      </c>
      <c r="AD43" s="20">
        <v>0</v>
      </c>
      <c r="AE43" s="20">
        <v>21.880782483915599</v>
      </c>
      <c r="AF43" s="20">
        <v>3.7142075125316301</v>
      </c>
      <c r="AG43" s="20">
        <v>423.940652469366</v>
      </c>
      <c r="AH43" s="20">
        <v>74.921795867573195</v>
      </c>
      <c r="AI43" s="20">
        <v>116.363024874511</v>
      </c>
      <c r="AJ43" s="20">
        <v>1.85000942393393</v>
      </c>
      <c r="AK43" s="20">
        <v>52.131712804775198</v>
      </c>
      <c r="AL43" s="20">
        <v>0</v>
      </c>
      <c r="AM43" s="20">
        <v>6045.5946115042698</v>
      </c>
      <c r="AN43" s="20">
        <v>7283.5660652166798</v>
      </c>
      <c r="AO43" s="20">
        <v>809.28757246063401</v>
      </c>
      <c r="AP43" s="20">
        <v>8092.85363767731</v>
      </c>
      <c r="AQ43" s="20">
        <v>7.4563076521437399E-2</v>
      </c>
      <c r="AR43" s="20">
        <v>123.15451529852599</v>
      </c>
      <c r="AS43" s="20">
        <v>19.819312482327099</v>
      </c>
      <c r="AT43" s="20">
        <v>1496.8610153505599</v>
      </c>
      <c r="AU43" s="20">
        <v>22.636304645905501</v>
      </c>
      <c r="AV43" s="20">
        <v>62.644377702291102</v>
      </c>
      <c r="AW43" s="20">
        <v>137.722219925373</v>
      </c>
      <c r="AX43" s="20">
        <v>34.7898943500619</v>
      </c>
      <c r="AY43" s="20">
        <v>0.73179375540821101</v>
      </c>
      <c r="AZ43" s="20">
        <v>11.1468892464256</v>
      </c>
      <c r="BA43" s="20">
        <v>2139.4748407637398</v>
      </c>
      <c r="BB43" s="20">
        <v>2086.6769601709202</v>
      </c>
      <c r="BC43" s="20">
        <v>52.797880592822899</v>
      </c>
      <c r="BD43" s="20">
        <v>3.9466921300506101E-2</v>
      </c>
      <c r="BE43" s="20">
        <v>7.2855050248846795E-2</v>
      </c>
      <c r="BF43" s="20">
        <v>111.065134584699</v>
      </c>
      <c r="BG43" s="20">
        <v>5.2215572628515501</v>
      </c>
      <c r="BH43" s="20">
        <v>364.86607052725702</v>
      </c>
      <c r="BI43" s="20">
        <v>90.278165406945405</v>
      </c>
      <c r="BJ43" s="20">
        <v>48.847055246596298</v>
      </c>
      <c r="BK43" s="20">
        <v>911.930908531005</v>
      </c>
      <c r="BL43" s="20">
        <v>35.327021750495703</v>
      </c>
      <c r="BM43" s="20">
        <v>64.126843650192598</v>
      </c>
      <c r="BN43" s="20">
        <v>198.93223650916701</v>
      </c>
      <c r="BO43" s="20">
        <v>1.8058743728676301</v>
      </c>
      <c r="BP43" s="20">
        <v>79126.388588580303</v>
      </c>
      <c r="BQ43" s="20">
        <v>1183.9580359755701</v>
      </c>
      <c r="BR43" s="20">
        <v>1.9744871315585899</v>
      </c>
      <c r="BS43" s="20">
        <v>259.028770584602</v>
      </c>
      <c r="BT43" s="20">
        <v>854.05883893871896</v>
      </c>
      <c r="BU43" s="20">
        <v>4.9982294925511601E-2</v>
      </c>
      <c r="BV43" s="20">
        <v>403.52226613521998</v>
      </c>
      <c r="BW43" s="20">
        <v>4996.6411932527399</v>
      </c>
      <c r="BX43" s="20">
        <v>742.45067036501405</v>
      </c>
      <c r="BY43" s="31"/>
      <c r="BZ43" s="30">
        <f t="shared" si="0"/>
        <v>0</v>
      </c>
      <c r="CA43" s="18">
        <f t="shared" si="9"/>
        <v>-0.94008889851727306</v>
      </c>
      <c r="CB43" s="18">
        <f t="shared" si="10"/>
        <v>-0.85109212772103771</v>
      </c>
      <c r="CC43" s="18">
        <f t="shared" si="11"/>
        <v>-0.70322176337698961</v>
      </c>
      <c r="CD43" s="18">
        <f t="shared" si="12"/>
        <v>-0.80737515853886221</v>
      </c>
      <c r="CE43" s="18">
        <f t="shared" si="13"/>
        <v>-0.76121613781528041</v>
      </c>
      <c r="CF43" s="18">
        <f t="shared" si="14"/>
        <v>-0.40912316813617172</v>
      </c>
      <c r="CG43" s="18">
        <f t="shared" si="15"/>
        <v>-0.52594456836897274</v>
      </c>
    </row>
    <row r="44" spans="1:85" x14ac:dyDescent="0.25">
      <c r="A44" s="79" t="s">
        <v>115</v>
      </c>
      <c r="B44" s="20">
        <v>396.03705482999999</v>
      </c>
      <c r="C44" s="20">
        <v>5.8620480293000004</v>
      </c>
      <c r="D44" s="20">
        <v>1078.8069082</v>
      </c>
      <c r="E44" s="20">
        <v>302.37694944999998</v>
      </c>
      <c r="F44" s="20">
        <v>214.08560247</v>
      </c>
      <c r="G44" s="20">
        <v>1150.0727142000001</v>
      </c>
      <c r="H44" s="20">
        <v>2071.0138142999999</v>
      </c>
      <c r="I44" s="20"/>
      <c r="J44" s="20"/>
      <c r="K44" s="20"/>
      <c r="L44" s="20"/>
      <c r="M44" s="20" t="s">
        <v>207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20">
        <v>0</v>
      </c>
      <c r="BK44" s="20">
        <v>0</v>
      </c>
      <c r="BL44" s="20">
        <v>0</v>
      </c>
      <c r="BM44" s="20">
        <v>0</v>
      </c>
      <c r="BN44" s="20">
        <v>0</v>
      </c>
      <c r="BO44" s="20">
        <v>0</v>
      </c>
      <c r="BP44" s="20">
        <v>0</v>
      </c>
      <c r="BQ44" s="20">
        <v>0</v>
      </c>
      <c r="BR44" s="20">
        <v>0</v>
      </c>
      <c r="BS44" s="20">
        <v>0</v>
      </c>
      <c r="BT44" s="20">
        <v>0</v>
      </c>
      <c r="BU44" s="20">
        <v>0</v>
      </c>
      <c r="BV44" s="20">
        <v>0</v>
      </c>
      <c r="BW44" s="20">
        <v>0</v>
      </c>
      <c r="BX44" s="20">
        <v>0</v>
      </c>
      <c r="BY44" s="31"/>
      <c r="BZ44" s="30" t="e">
        <f t="shared" si="0"/>
        <v>#DIV/0!</v>
      </c>
      <c r="CA44" s="18">
        <f t="shared" si="9"/>
        <v>-1</v>
      </c>
      <c r="CB44" s="18">
        <f t="shared" si="10"/>
        <v>-1</v>
      </c>
      <c r="CC44" s="18">
        <f t="shared" si="11"/>
        <v>-1</v>
      </c>
      <c r="CD44" s="18">
        <f t="shared" si="12"/>
        <v>-1</v>
      </c>
      <c r="CE44" s="18">
        <f t="shared" si="13"/>
        <v>-1</v>
      </c>
      <c r="CF44" s="18">
        <f t="shared" si="14"/>
        <v>-1</v>
      </c>
      <c r="CG44" s="18">
        <f t="shared" si="15"/>
        <v>-1</v>
      </c>
    </row>
    <row r="45" spans="1:85" x14ac:dyDescent="0.25">
      <c r="A45" s="79" t="s">
        <v>116</v>
      </c>
      <c r="B45" s="20">
        <v>35060.705270999999</v>
      </c>
      <c r="C45" s="20">
        <v>504.53192848999998</v>
      </c>
      <c r="D45" s="20">
        <v>45813.221475999999</v>
      </c>
      <c r="E45" s="20">
        <v>41655.688158999998</v>
      </c>
      <c r="F45" s="20">
        <v>26113.533642999999</v>
      </c>
      <c r="G45" s="20">
        <v>242809.88445000001</v>
      </c>
      <c r="H45" s="20">
        <v>2499.5558682000001</v>
      </c>
      <c r="I45" s="20"/>
      <c r="J45" s="20"/>
      <c r="K45" s="20"/>
      <c r="L45" s="20"/>
      <c r="M45" s="20" t="s">
        <v>208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0</v>
      </c>
      <c r="BJ45" s="20">
        <v>0</v>
      </c>
      <c r="BK45" s="20">
        <v>0</v>
      </c>
      <c r="BL45" s="20">
        <v>0</v>
      </c>
      <c r="BM45" s="20">
        <v>0</v>
      </c>
      <c r="BN45" s="20">
        <v>0</v>
      </c>
      <c r="BO45" s="20">
        <v>0</v>
      </c>
      <c r="BP45" s="20">
        <v>0</v>
      </c>
      <c r="BQ45" s="20">
        <v>0</v>
      </c>
      <c r="BR45" s="20">
        <v>0</v>
      </c>
      <c r="BS45" s="20">
        <v>0</v>
      </c>
      <c r="BT45" s="20">
        <v>0</v>
      </c>
      <c r="BU45" s="20">
        <v>0</v>
      </c>
      <c r="BV45" s="20">
        <v>0</v>
      </c>
      <c r="BW45" s="20">
        <v>0</v>
      </c>
      <c r="BX45" s="20">
        <v>0</v>
      </c>
      <c r="BY45" s="31"/>
      <c r="BZ45" s="30" t="e">
        <f t="shared" si="0"/>
        <v>#DIV/0!</v>
      </c>
      <c r="CA45" s="18">
        <f t="shared" si="9"/>
        <v>-1</v>
      </c>
      <c r="CB45" s="18">
        <f t="shared" si="10"/>
        <v>-1</v>
      </c>
      <c r="CC45" s="18">
        <f t="shared" si="11"/>
        <v>-1</v>
      </c>
      <c r="CD45" s="18">
        <f t="shared" si="12"/>
        <v>-1</v>
      </c>
      <c r="CE45" s="18">
        <f t="shared" si="13"/>
        <v>-1</v>
      </c>
      <c r="CF45" s="18">
        <f t="shared" si="14"/>
        <v>-1</v>
      </c>
      <c r="CG45" s="18">
        <f t="shared" si="15"/>
        <v>-1</v>
      </c>
    </row>
    <row r="46" spans="1:85" x14ac:dyDescent="0.25">
      <c r="A46" s="79" t="s">
        <v>117</v>
      </c>
      <c r="B46" s="20">
        <v>3444.0096045999999</v>
      </c>
      <c r="C46" s="20">
        <v>29.425658736999999</v>
      </c>
      <c r="D46" s="20">
        <v>10079.745623000001</v>
      </c>
      <c r="E46" s="20">
        <v>1991.3555530000001</v>
      </c>
      <c r="F46" s="20">
        <v>1360.7125258000001</v>
      </c>
      <c r="G46" s="20">
        <v>21950.619567000002</v>
      </c>
      <c r="H46" s="20">
        <v>253.29221254999999</v>
      </c>
      <c r="I46" s="20"/>
      <c r="J46" s="20"/>
      <c r="K46" s="20"/>
      <c r="L46" s="20"/>
      <c r="M46" s="20" t="s">
        <v>209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31"/>
      <c r="BZ46" s="30" t="e">
        <f t="shared" si="0"/>
        <v>#DIV/0!</v>
      </c>
      <c r="CA46" s="18">
        <f t="shared" si="9"/>
        <v>-1</v>
      </c>
      <c r="CB46" s="18">
        <f t="shared" si="10"/>
        <v>-1</v>
      </c>
      <c r="CC46" s="18">
        <f t="shared" si="11"/>
        <v>-1</v>
      </c>
      <c r="CD46" s="18">
        <f t="shared" si="12"/>
        <v>-1</v>
      </c>
      <c r="CE46" s="18">
        <f t="shared" si="13"/>
        <v>-1</v>
      </c>
      <c r="CF46" s="18">
        <f t="shared" si="14"/>
        <v>-1</v>
      </c>
      <c r="CG46" s="18">
        <f t="shared" si="15"/>
        <v>-1</v>
      </c>
    </row>
    <row r="47" spans="1:85" x14ac:dyDescent="0.25">
      <c r="A47" s="79" t="s">
        <v>118</v>
      </c>
      <c r="B47" s="20">
        <v>11.111841618</v>
      </c>
      <c r="C47" s="20">
        <v>0.50812591799999995</v>
      </c>
      <c r="D47" s="20">
        <v>17.895585399000002</v>
      </c>
      <c r="E47" s="20">
        <v>3939.4273254999998</v>
      </c>
      <c r="F47" s="20">
        <v>2076.5429288</v>
      </c>
      <c r="G47" s="20">
        <v>1.6139649665</v>
      </c>
      <c r="H47" s="20">
        <v>156.53416469999999</v>
      </c>
      <c r="I47" s="20"/>
      <c r="J47" s="20"/>
      <c r="K47" s="20"/>
      <c r="L47" s="20"/>
      <c r="M47" s="20" t="s">
        <v>210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6.3316291871889105E-4</v>
      </c>
      <c r="U47" s="20">
        <v>9.2969277203657505E-4</v>
      </c>
      <c r="V47" s="20">
        <v>0.28248970165952902</v>
      </c>
      <c r="W47" s="20">
        <v>2.2999078192430301E-3</v>
      </c>
      <c r="X47" s="20">
        <v>2.24369426577819E-4</v>
      </c>
      <c r="Y47" s="20">
        <v>9.05572763769245E-4</v>
      </c>
      <c r="Z47" s="20">
        <v>0</v>
      </c>
      <c r="AA47" s="20">
        <v>0</v>
      </c>
      <c r="AB47" s="20">
        <v>0</v>
      </c>
      <c r="AC47" s="20">
        <v>0</v>
      </c>
      <c r="AD47" s="20">
        <v>0</v>
      </c>
      <c r="AE47" s="20">
        <v>5.81920791018367E-4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2.74394843389166E-2</v>
      </c>
      <c r="AL47" s="20">
        <v>0</v>
      </c>
      <c r="AM47" s="20">
        <v>7.0842485270369102E-3</v>
      </c>
      <c r="AN47" s="20">
        <v>0.79277874083015398</v>
      </c>
      <c r="AO47" s="20">
        <v>8.8086056317069505E-2</v>
      </c>
      <c r="AP47" s="20">
        <v>0.88086479714722399</v>
      </c>
      <c r="AQ47" s="20">
        <v>0</v>
      </c>
      <c r="AR47" s="20">
        <v>1.4399207217932399E-3</v>
      </c>
      <c r="AS47" s="20">
        <v>10.907502328632001</v>
      </c>
      <c r="AT47" s="20">
        <v>1.02809405578795E-3</v>
      </c>
      <c r="AU47" s="20">
        <v>4.8015140241516301</v>
      </c>
      <c r="AV47" s="20">
        <v>2.3706769842975599</v>
      </c>
      <c r="AW47" s="20">
        <v>7.32755391678653E-3</v>
      </c>
      <c r="AX47" s="20">
        <v>8.2381083241014608</v>
      </c>
      <c r="AY47" s="20">
        <v>13.509067720475899</v>
      </c>
      <c r="AZ47" s="20">
        <v>3.5168483826341701</v>
      </c>
      <c r="BA47" s="20">
        <v>1094.8189945927199</v>
      </c>
      <c r="BB47" s="20">
        <v>368.54010175388601</v>
      </c>
      <c r="BC47" s="20">
        <v>726.27889283883496</v>
      </c>
      <c r="BD47" s="20">
        <v>0.50182961578950402</v>
      </c>
      <c r="BE47" s="20">
        <v>0.44594895197782097</v>
      </c>
      <c r="BF47" s="20">
        <v>239.622716755677</v>
      </c>
      <c r="BG47" s="20">
        <v>0.60635735820147196</v>
      </c>
      <c r="BH47" s="20">
        <v>2.2960731273114201E-3</v>
      </c>
      <c r="BI47" s="20">
        <v>4.7754151578784597E-4</v>
      </c>
      <c r="BJ47" s="20">
        <v>6.2661342504560694E-2</v>
      </c>
      <c r="BK47" s="20">
        <v>6.3032909494755698E-3</v>
      </c>
      <c r="BL47" s="20">
        <v>0</v>
      </c>
      <c r="BM47" s="20">
        <v>27.168967851099701</v>
      </c>
      <c r="BN47" s="20">
        <v>56.301120940050801</v>
      </c>
      <c r="BO47" s="20">
        <v>0.47037671478254001</v>
      </c>
      <c r="BP47" s="20">
        <v>0.194825591692985</v>
      </c>
      <c r="BQ47" s="20">
        <v>0</v>
      </c>
      <c r="BR47" s="20">
        <v>0</v>
      </c>
      <c r="BS47" s="20">
        <v>0</v>
      </c>
      <c r="BT47" s="20">
        <v>0</v>
      </c>
      <c r="BU47" s="20">
        <v>0</v>
      </c>
      <c r="BV47" s="20">
        <v>0</v>
      </c>
      <c r="BW47" s="20">
        <v>6.8598411569855602E-3</v>
      </c>
      <c r="BX47" s="20">
        <v>0</v>
      </c>
      <c r="BY47" s="31"/>
      <c r="BZ47" s="30">
        <f t="shared" si="0"/>
        <v>0</v>
      </c>
      <c r="CA47" s="18">
        <f t="shared" si="9"/>
        <v>-0.97457759826220658</v>
      </c>
      <c r="CB47" s="18">
        <f t="shared" si="10"/>
        <v>-0.94599865236766656</v>
      </c>
      <c r="CC47" s="18">
        <f t="shared" si="11"/>
        <v>-0.95077753660986986</v>
      </c>
      <c r="CD47" s="18">
        <f t="shared" si="12"/>
        <v>-0.72208676436142571</v>
      </c>
      <c r="CE47" s="18">
        <f t="shared" si="13"/>
        <v>-0.82252228131548455</v>
      </c>
      <c r="CF47" s="18">
        <f t="shared" si="14"/>
        <v>-0.87928759561895664</v>
      </c>
      <c r="CG47" s="18">
        <f t="shared" si="15"/>
        <v>-0.99995617671598946</v>
      </c>
    </row>
    <row r="48" spans="1:85" x14ac:dyDescent="0.25">
      <c r="CA48" s="18" t="str">
        <f t="shared" si="9"/>
        <v/>
      </c>
      <c r="CB48" s="18" t="str">
        <f t="shared" si="10"/>
        <v/>
      </c>
      <c r="CC48" s="18" t="str">
        <f t="shared" si="11"/>
        <v/>
      </c>
      <c r="CD48" s="18" t="str">
        <f t="shared" si="12"/>
        <v/>
      </c>
      <c r="CE48" s="18" t="str">
        <f t="shared" si="13"/>
        <v/>
      </c>
      <c r="CF48" s="18" t="str">
        <f t="shared" si="14"/>
        <v/>
      </c>
      <c r="CG48" s="18" t="str">
        <f t="shared" si="15"/>
        <v/>
      </c>
    </row>
    <row r="49" spans="1:85" x14ac:dyDescent="0.25">
      <c r="A49" s="91" t="s">
        <v>55</v>
      </c>
      <c r="B49" s="1">
        <f t="shared" ref="B49:H49" si="16">SUM(B3:B47)</f>
        <v>1706602.1119405478</v>
      </c>
      <c r="C49" s="1">
        <f t="shared" si="16"/>
        <v>360311.08825598907</v>
      </c>
      <c r="D49" s="1">
        <f t="shared" si="16"/>
        <v>1343099.8849916593</v>
      </c>
      <c r="E49" s="1">
        <f t="shared" si="16"/>
        <v>318928.24701391195</v>
      </c>
      <c r="F49" s="1">
        <f t="shared" si="16"/>
        <v>194129.11973092196</v>
      </c>
      <c r="G49" s="1">
        <f t="shared" si="16"/>
        <v>2577725.0309583661</v>
      </c>
      <c r="H49" s="1">
        <f t="shared" si="16"/>
        <v>1031104.1154024632</v>
      </c>
      <c r="I49" s="1"/>
      <c r="J49" s="1"/>
      <c r="K49" s="1"/>
      <c r="N49" s="1">
        <f t="shared" ref="N49:BX49" si="17">SUM(N3:N47)</f>
        <v>10150.515931613618</v>
      </c>
      <c r="O49" s="1">
        <f t="shared" si="17"/>
        <v>12751.251443735406</v>
      </c>
      <c r="P49" s="1">
        <f t="shared" si="17"/>
        <v>2685.3816513824804</v>
      </c>
      <c r="Q49" s="1">
        <f t="shared" si="17"/>
        <v>2683.3026591988432</v>
      </c>
      <c r="R49" s="1">
        <f t="shared" si="17"/>
        <v>742.42845376427908</v>
      </c>
      <c r="S49" s="1">
        <f t="shared" si="17"/>
        <v>147.56879034792237</v>
      </c>
      <c r="T49" s="1">
        <f t="shared" si="17"/>
        <v>45281.140813772487</v>
      </c>
      <c r="U49" s="1">
        <f t="shared" si="17"/>
        <v>7820090.449462763</v>
      </c>
      <c r="V49" s="1">
        <f t="shared" si="17"/>
        <v>1224498.5461625899</v>
      </c>
      <c r="W49" s="1">
        <f t="shared" si="17"/>
        <v>3591.5410833695778</v>
      </c>
      <c r="X49" s="1">
        <f t="shared" si="17"/>
        <v>227504.79307488605</v>
      </c>
      <c r="Y49" s="1">
        <f t="shared" si="17"/>
        <v>1327.7744971842912</v>
      </c>
      <c r="Z49" s="1">
        <f t="shared" si="17"/>
        <v>55416.217243735824</v>
      </c>
      <c r="AA49" s="1">
        <f t="shared" si="17"/>
        <v>14.669314016825375</v>
      </c>
      <c r="AB49" s="1">
        <f t="shared" si="17"/>
        <v>8177.993637558794</v>
      </c>
      <c r="AC49" s="1">
        <f t="shared" si="17"/>
        <v>8177.993637558794</v>
      </c>
      <c r="AD49" s="1">
        <f t="shared" si="17"/>
        <v>49.490827796820739</v>
      </c>
      <c r="AE49" s="1">
        <f t="shared" si="17"/>
        <v>1306.3308187062976</v>
      </c>
      <c r="AF49" s="1">
        <f t="shared" si="17"/>
        <v>534.6047848656757</v>
      </c>
      <c r="AG49" s="1">
        <f t="shared" si="17"/>
        <v>6850.9246613931537</v>
      </c>
      <c r="AH49" s="1">
        <f t="shared" si="17"/>
        <v>5952.0914722893549</v>
      </c>
      <c r="AI49" s="1">
        <f t="shared" si="17"/>
        <v>42147.872767170084</v>
      </c>
      <c r="AJ49" s="1">
        <f t="shared" si="17"/>
        <v>23.837564297924995</v>
      </c>
      <c r="AK49" s="1">
        <f t="shared" si="17"/>
        <v>349114.51910233212</v>
      </c>
      <c r="AL49" s="1">
        <f t="shared" si="17"/>
        <v>0</v>
      </c>
      <c r="AM49" s="1">
        <f t="shared" si="17"/>
        <v>1030980.2668112597</v>
      </c>
      <c r="AN49" s="1">
        <f t="shared" si="17"/>
        <v>759912.82479887665</v>
      </c>
      <c r="AO49" s="1">
        <f t="shared" si="17"/>
        <v>84385.492606553875</v>
      </c>
      <c r="AP49" s="1">
        <f t="shared" si="17"/>
        <v>844347.80823322816</v>
      </c>
      <c r="AQ49" s="1">
        <f t="shared" si="17"/>
        <v>39.409418065287809</v>
      </c>
      <c r="AR49" s="1">
        <f t="shared" si="17"/>
        <v>16421.574843940583</v>
      </c>
      <c r="AS49" s="1">
        <f t="shared" si="17"/>
        <v>2929.960763545705</v>
      </c>
      <c r="AT49" s="1">
        <f t="shared" si="17"/>
        <v>366541.95699876099</v>
      </c>
      <c r="AU49" s="1">
        <f t="shared" si="17"/>
        <v>1140.6832367544514</v>
      </c>
      <c r="AV49" s="1">
        <f t="shared" si="17"/>
        <v>1124.7804223732728</v>
      </c>
      <c r="AW49" s="1">
        <f t="shared" si="17"/>
        <v>2604.7569622241704</v>
      </c>
      <c r="AX49" s="1">
        <f t="shared" si="17"/>
        <v>1813.4552549247294</v>
      </c>
      <c r="AY49" s="1">
        <f t="shared" si="17"/>
        <v>366.77838866703809</v>
      </c>
      <c r="AZ49" s="1">
        <f t="shared" si="17"/>
        <v>769.45616536612818</v>
      </c>
      <c r="BA49" s="1">
        <f t="shared" si="17"/>
        <v>144101.10636129172</v>
      </c>
      <c r="BB49" s="1">
        <f t="shared" si="17"/>
        <v>80610.329136218905</v>
      </c>
      <c r="BC49" s="1">
        <f t="shared" si="17"/>
        <v>63490.777225073005</v>
      </c>
      <c r="BD49" s="1">
        <f t="shared" si="17"/>
        <v>205.4351853425915</v>
      </c>
      <c r="BE49" s="1">
        <f t="shared" si="17"/>
        <v>52.147438826661272</v>
      </c>
      <c r="BF49" s="1">
        <f t="shared" si="17"/>
        <v>34166.466626097055</v>
      </c>
      <c r="BG49" s="1">
        <f t="shared" si="17"/>
        <v>545.6008137421901</v>
      </c>
      <c r="BH49" s="1">
        <f t="shared" si="17"/>
        <v>5796.8293091520345</v>
      </c>
      <c r="BI49" s="1">
        <f t="shared" si="17"/>
        <v>804.27173524045077</v>
      </c>
      <c r="BJ49" s="1">
        <f t="shared" si="17"/>
        <v>690.89374381278253</v>
      </c>
      <c r="BK49" s="1">
        <f t="shared" si="17"/>
        <v>14514.24940547066</v>
      </c>
      <c r="BL49" s="1">
        <f t="shared" si="17"/>
        <v>134254.31725467319</v>
      </c>
      <c r="BM49" s="1">
        <f t="shared" si="17"/>
        <v>6802.2984824586174</v>
      </c>
      <c r="BN49" s="1">
        <f t="shared" si="17"/>
        <v>5838.4580214336884</v>
      </c>
      <c r="BO49" s="1">
        <f t="shared" si="17"/>
        <v>443.80718078671703</v>
      </c>
      <c r="BP49" s="1">
        <f t="shared" si="17"/>
        <v>1348586.4684475155</v>
      </c>
      <c r="BQ49" s="1">
        <f t="shared" si="17"/>
        <v>183925.8186969808</v>
      </c>
      <c r="BR49" s="1">
        <f t="shared" si="17"/>
        <v>11946.394641764604</v>
      </c>
      <c r="BS49" s="1">
        <f t="shared" si="17"/>
        <v>5538.0967436868905</v>
      </c>
      <c r="BT49" s="1">
        <f t="shared" si="17"/>
        <v>29080.352548949664</v>
      </c>
      <c r="BU49" s="1">
        <f t="shared" si="17"/>
        <v>2.8571263009277574</v>
      </c>
      <c r="BV49" s="1">
        <f t="shared" si="17"/>
        <v>32311.855368623077</v>
      </c>
      <c r="BW49" s="1">
        <f t="shared" si="17"/>
        <v>797877.60824135039</v>
      </c>
      <c r="BX49" s="1">
        <f t="shared" si="17"/>
        <v>17986.7095536489</v>
      </c>
      <c r="CA49" s="18">
        <f t="shared" si="9"/>
        <v>-0.28249324338979415</v>
      </c>
      <c r="CB49" s="18">
        <f t="shared" si="10"/>
        <v>-3.107472825177714E-2</v>
      </c>
      <c r="CC49" s="18">
        <f t="shared" si="11"/>
        <v>-0.37134399483738206</v>
      </c>
      <c r="CD49" s="18">
        <f t="shared" si="12"/>
        <v>-0.54817076345386906</v>
      </c>
      <c r="CE49" s="18">
        <f t="shared" si="13"/>
        <v>-0.58475920949957905</v>
      </c>
      <c r="CF49" s="18">
        <f t="shared" si="14"/>
        <v>-0.47683075104945238</v>
      </c>
      <c r="CG49" s="18">
        <f t="shared" si="15"/>
        <v>-0.22619103510228866</v>
      </c>
    </row>
    <row r="50" spans="1:85" x14ac:dyDescent="0.25">
      <c r="A50" s="91" t="s">
        <v>72</v>
      </c>
      <c r="B50" s="1">
        <f>SUM(B3:B15)</f>
        <v>1387627.3913979002</v>
      </c>
      <c r="C50" s="1">
        <f t="shared" ref="C50:H50" si="18">SUM(C3:C15)</f>
        <v>356973.96601743466</v>
      </c>
      <c r="D50" s="1">
        <f t="shared" si="18"/>
        <v>858699.40836747002</v>
      </c>
      <c r="E50" s="1">
        <f>SUM(E3:E15)</f>
        <v>103842.13008209202</v>
      </c>
      <c r="F50" s="1">
        <f t="shared" si="18"/>
        <v>51572.939289382004</v>
      </c>
      <c r="G50" s="1">
        <f t="shared" si="18"/>
        <v>1128623.8517280289</v>
      </c>
      <c r="H50" s="1">
        <f t="shared" si="18"/>
        <v>919581.71052171907</v>
      </c>
      <c r="I50" s="1"/>
      <c r="J50" s="1"/>
      <c r="K50" s="1"/>
      <c r="N50" s="1">
        <f>SUM(N3:N15)</f>
        <v>10125.239125234953</v>
      </c>
      <c r="O50" s="1">
        <f t="shared" ref="O50:BX50" si="19">SUM(O3:O15)</f>
        <v>11213.426122204159</v>
      </c>
      <c r="P50" s="1">
        <f t="shared" si="19"/>
        <v>2611.8397075247549</v>
      </c>
      <c r="Q50" s="1">
        <f t="shared" si="19"/>
        <v>2611.8397075247549</v>
      </c>
      <c r="R50" s="1">
        <f t="shared" si="19"/>
        <v>662.58261606202916</v>
      </c>
      <c r="S50" s="1">
        <f t="shared" si="19"/>
        <v>134.1421791591691</v>
      </c>
      <c r="T50" s="1">
        <f t="shared" si="19"/>
        <v>44471.691055933297</v>
      </c>
      <c r="U50" s="1">
        <f t="shared" si="19"/>
        <v>7801582.2142425161</v>
      </c>
      <c r="V50" s="1">
        <f t="shared" si="19"/>
        <v>1115786.3939213001</v>
      </c>
      <c r="W50" s="1">
        <f t="shared" si="19"/>
        <v>3001.2950678533566</v>
      </c>
      <c r="X50" s="1">
        <f t="shared" si="19"/>
        <v>225988.18674484</v>
      </c>
      <c r="Y50" s="1">
        <f t="shared" si="19"/>
        <v>1087.6099529064618</v>
      </c>
      <c r="Z50" s="1">
        <f t="shared" si="19"/>
        <v>55015.517079313191</v>
      </c>
      <c r="AA50" s="1">
        <f t="shared" si="19"/>
        <v>0</v>
      </c>
      <c r="AB50" s="1">
        <f t="shared" si="19"/>
        <v>5220.710084698736</v>
      </c>
      <c r="AC50" s="1">
        <f t="shared" si="19"/>
        <v>5220.710084698736</v>
      </c>
      <c r="AD50" s="1">
        <f t="shared" si="19"/>
        <v>49.490827796820739</v>
      </c>
      <c r="AE50" s="1">
        <f t="shared" si="19"/>
        <v>1145.428878538547</v>
      </c>
      <c r="AF50" s="1">
        <f t="shared" si="19"/>
        <v>520.04216217005444</v>
      </c>
      <c r="AG50" s="1">
        <f t="shared" si="19"/>
        <v>5891.865459469389</v>
      </c>
      <c r="AH50" s="1">
        <f t="shared" si="19"/>
        <v>5393.1241013645849</v>
      </c>
      <c r="AI50" s="1">
        <f t="shared" si="19"/>
        <v>41698.102266130547</v>
      </c>
      <c r="AJ50" s="1">
        <f t="shared" si="19"/>
        <v>12.213533779130856</v>
      </c>
      <c r="AK50" s="1">
        <f t="shared" si="19"/>
        <v>348021.67481851985</v>
      </c>
      <c r="AL50" s="1">
        <f t="shared" si="19"/>
        <v>0</v>
      </c>
      <c r="AM50" s="1">
        <f t="shared" si="19"/>
        <v>991551.8796701408</v>
      </c>
      <c r="AN50" s="1">
        <f t="shared" si="19"/>
        <v>588498.67000162473</v>
      </c>
      <c r="AO50" s="1">
        <f t="shared" si="19"/>
        <v>65339.45622779226</v>
      </c>
      <c r="AP50" s="1">
        <f t="shared" si="19"/>
        <v>653887.61705721472</v>
      </c>
      <c r="AQ50" s="1">
        <f t="shared" si="19"/>
        <v>39.236764885008817</v>
      </c>
      <c r="AR50" s="1">
        <f t="shared" si="19"/>
        <v>15603.831985951671</v>
      </c>
      <c r="AS50" s="1">
        <f t="shared" si="19"/>
        <v>1788.724916146753</v>
      </c>
      <c r="AT50" s="1">
        <f t="shared" si="19"/>
        <v>353230.88150390878</v>
      </c>
      <c r="AU50" s="1">
        <f t="shared" si="19"/>
        <v>716.07504666511602</v>
      </c>
      <c r="AV50" s="1">
        <f t="shared" si="19"/>
        <v>509.88050389854953</v>
      </c>
      <c r="AW50" s="1">
        <f t="shared" si="19"/>
        <v>1533.1070256917781</v>
      </c>
      <c r="AX50" s="1">
        <f t="shared" si="19"/>
        <v>536.56855778588852</v>
      </c>
      <c r="AY50" s="1">
        <f t="shared" si="19"/>
        <v>321.50064427136914</v>
      </c>
      <c r="AZ50" s="1">
        <f t="shared" si="19"/>
        <v>491.83563024503644</v>
      </c>
      <c r="BA50" s="1">
        <f t="shared" si="19"/>
        <v>90208.590603638469</v>
      </c>
      <c r="BB50" s="1">
        <f t="shared" si="19"/>
        <v>43221.330989851165</v>
      </c>
      <c r="BC50" s="1">
        <f t="shared" si="19"/>
        <v>46987.259613787464</v>
      </c>
      <c r="BD50" s="1">
        <f t="shared" si="19"/>
        <v>202.18605024578102</v>
      </c>
      <c r="BE50" s="1">
        <f t="shared" si="19"/>
        <v>20.498178419451357</v>
      </c>
      <c r="BF50" s="1">
        <f t="shared" si="19"/>
        <v>19698.121210151294</v>
      </c>
      <c r="BG50" s="1">
        <f t="shared" si="19"/>
        <v>378.80473698937794</v>
      </c>
      <c r="BH50" s="1">
        <f t="shared" si="19"/>
        <v>3365.4146311558598</v>
      </c>
      <c r="BI50" s="1">
        <f t="shared" si="19"/>
        <v>264.85676148509856</v>
      </c>
      <c r="BJ50" s="1">
        <f t="shared" si="19"/>
        <v>392.28189149830359</v>
      </c>
      <c r="BK50" s="1">
        <f t="shared" si="19"/>
        <v>8432.8785374316431</v>
      </c>
      <c r="BL50" s="1">
        <f t="shared" si="19"/>
        <v>133151.28820966979</v>
      </c>
      <c r="BM50" s="1">
        <f t="shared" si="19"/>
        <v>2010.399500030617</v>
      </c>
      <c r="BN50" s="1">
        <f t="shared" si="19"/>
        <v>2380.5937880732822</v>
      </c>
      <c r="BO50" s="1">
        <f t="shared" si="19"/>
        <v>177.60337966594119</v>
      </c>
      <c r="BP50" s="1">
        <f t="shared" si="19"/>
        <v>993759.04819239501</v>
      </c>
      <c r="BQ50" s="1">
        <f t="shared" si="19"/>
        <v>175541.38831775455</v>
      </c>
      <c r="BR50" s="1">
        <f t="shared" si="19"/>
        <v>6563.1679758994997</v>
      </c>
      <c r="BS50" s="1">
        <f t="shared" si="19"/>
        <v>5124.3449977542277</v>
      </c>
      <c r="BT50" s="1">
        <f t="shared" si="19"/>
        <v>23507.242899208912</v>
      </c>
      <c r="BU50" s="1">
        <f t="shared" si="19"/>
        <v>0</v>
      </c>
      <c r="BV50" s="1">
        <f t="shared" si="19"/>
        <v>30415.305205742781</v>
      </c>
      <c r="BW50" s="1">
        <f t="shared" si="19"/>
        <v>762206.20125013392</v>
      </c>
      <c r="BX50" s="1">
        <f t="shared" si="19"/>
        <v>12949.161970638546</v>
      </c>
      <c r="CA50" s="18">
        <f t="shared" si="9"/>
        <v>-0.1959034530175616</v>
      </c>
      <c r="CB50" s="18">
        <f t="shared" si="10"/>
        <v>-2.5078274751491488E-2</v>
      </c>
      <c r="CC50" s="18">
        <f t="shared" si="11"/>
        <v>-0.23851395414332063</v>
      </c>
      <c r="CD50" s="18">
        <f t="shared" si="12"/>
        <v>-0.13129102289865974</v>
      </c>
      <c r="CE50" s="18">
        <f t="shared" si="13"/>
        <v>-0.1619377994468951</v>
      </c>
      <c r="CF50" s="18">
        <f t="shared" si="14"/>
        <v>-0.11949490818322082</v>
      </c>
      <c r="CG50" s="18">
        <f t="shared" si="15"/>
        <v>-0.17113814625814938</v>
      </c>
    </row>
    <row r="51" spans="1:85" x14ac:dyDescent="0.25">
      <c r="A51" s="91" t="s">
        <v>125</v>
      </c>
      <c r="B51" s="1">
        <f>SUM(B16:B47)</f>
        <v>318974.72054264805</v>
      </c>
      <c r="C51" s="1">
        <f t="shared" ref="C51:H51" si="20">SUM(C16:C47)</f>
        <v>3337.1222385544002</v>
      </c>
      <c r="D51" s="1">
        <f t="shared" si="20"/>
        <v>484400.47662418889</v>
      </c>
      <c r="E51" s="1">
        <f>SUM(E16:E47)</f>
        <v>215086.11693182006</v>
      </c>
      <c r="F51" s="1">
        <f t="shared" si="20"/>
        <v>142556.18044154</v>
      </c>
      <c r="G51" s="1">
        <f t="shared" si="20"/>
        <v>1449101.1792303373</v>
      </c>
      <c r="H51" s="1">
        <f t="shared" si="20"/>
        <v>111522.40488074403</v>
      </c>
      <c r="I51" s="1"/>
      <c r="J51" s="1"/>
      <c r="K51" s="1"/>
      <c r="N51" s="1">
        <f>SUM(N16:N47)</f>
        <v>25.276806378665302</v>
      </c>
      <c r="O51" s="1">
        <f t="shared" ref="O51:BX51" si="21">SUM(O16:O47)</f>
        <v>1537.825321531245</v>
      </c>
      <c r="P51" s="1">
        <f t="shared" si="21"/>
        <v>73.541943857726011</v>
      </c>
      <c r="Q51" s="1">
        <f t="shared" si="21"/>
        <v>71.462951674088714</v>
      </c>
      <c r="R51" s="1">
        <f t="shared" si="21"/>
        <v>79.845837702249923</v>
      </c>
      <c r="S51" s="1">
        <f t="shared" si="21"/>
        <v>13.426611188753292</v>
      </c>
      <c r="T51" s="1">
        <f t="shared" si="21"/>
        <v>809.44975783918221</v>
      </c>
      <c r="U51" s="1">
        <f t="shared" si="21"/>
        <v>18508.235220246319</v>
      </c>
      <c r="V51" s="1">
        <f t="shared" si="21"/>
        <v>108712.15224128994</v>
      </c>
      <c r="W51" s="1">
        <f t="shared" si="21"/>
        <v>590.24601551622129</v>
      </c>
      <c r="X51" s="1">
        <f t="shared" si="21"/>
        <v>1516.6063300460671</v>
      </c>
      <c r="Y51" s="1">
        <f t="shared" si="21"/>
        <v>240.16454427782969</v>
      </c>
      <c r="Z51" s="1">
        <f t="shared" si="21"/>
        <v>400.70016442262579</v>
      </c>
      <c r="AA51" s="1">
        <f t="shared" si="21"/>
        <v>14.669314016825375</v>
      </c>
      <c r="AB51" s="1">
        <f t="shared" si="21"/>
        <v>2957.283552860059</v>
      </c>
      <c r="AC51" s="1">
        <f t="shared" si="21"/>
        <v>2957.283552860059</v>
      </c>
      <c r="AD51" s="1">
        <f t="shared" si="21"/>
        <v>0</v>
      </c>
      <c r="AE51" s="1">
        <f t="shared" si="21"/>
        <v>160.90194016775021</v>
      </c>
      <c r="AF51" s="1">
        <f t="shared" si="21"/>
        <v>14.562622695621101</v>
      </c>
      <c r="AG51" s="1">
        <f t="shared" si="21"/>
        <v>959.05920192376561</v>
      </c>
      <c r="AH51" s="1">
        <f t="shared" si="21"/>
        <v>558.96737092477053</v>
      </c>
      <c r="AI51" s="1">
        <f t="shared" si="21"/>
        <v>449.77050103953928</v>
      </c>
      <c r="AJ51" s="1">
        <f t="shared" si="21"/>
        <v>11.624030518794141</v>
      </c>
      <c r="AK51" s="1">
        <f t="shared" si="21"/>
        <v>1092.8442838123187</v>
      </c>
      <c r="AL51" s="1">
        <f t="shared" si="21"/>
        <v>0</v>
      </c>
      <c r="AM51" s="1">
        <f t="shared" si="21"/>
        <v>39428.387141118925</v>
      </c>
      <c r="AN51" s="1">
        <f t="shared" si="21"/>
        <v>171414.15479725183</v>
      </c>
      <c r="AO51" s="1">
        <f t="shared" si="21"/>
        <v>19046.036378761619</v>
      </c>
      <c r="AP51" s="1">
        <f t="shared" si="21"/>
        <v>190460.19117601341</v>
      </c>
      <c r="AQ51" s="1">
        <f t="shared" si="21"/>
        <v>0.17265318027900378</v>
      </c>
      <c r="AR51" s="1">
        <f t="shared" si="21"/>
        <v>817.74285798891344</v>
      </c>
      <c r="AS51" s="1">
        <f t="shared" si="21"/>
        <v>1141.2358473989523</v>
      </c>
      <c r="AT51" s="1">
        <f t="shared" si="21"/>
        <v>13311.075494852161</v>
      </c>
      <c r="AU51" s="1">
        <f t="shared" si="21"/>
        <v>424.60819008933515</v>
      </c>
      <c r="AV51" s="1">
        <f t="shared" si="21"/>
        <v>614.89991847472345</v>
      </c>
      <c r="AW51" s="1">
        <f t="shared" si="21"/>
        <v>1071.6499365323928</v>
      </c>
      <c r="AX51" s="1">
        <f t="shared" si="21"/>
        <v>1276.8866971388409</v>
      </c>
      <c r="AY51" s="1">
        <f t="shared" si="21"/>
        <v>45.277744395668954</v>
      </c>
      <c r="AZ51" s="1">
        <f t="shared" si="21"/>
        <v>277.62053512109173</v>
      </c>
      <c r="BA51" s="1">
        <f t="shared" si="21"/>
        <v>53892.515757653229</v>
      </c>
      <c r="BB51" s="1">
        <f t="shared" si="21"/>
        <v>37388.998146367725</v>
      </c>
      <c r="BC51" s="1">
        <f t="shared" si="21"/>
        <v>16503.517611285541</v>
      </c>
      <c r="BD51" s="1">
        <f t="shared" si="21"/>
        <v>3.2491350968104693</v>
      </c>
      <c r="BE51" s="1">
        <f t="shared" si="21"/>
        <v>31.649260407209919</v>
      </c>
      <c r="BF51" s="1">
        <f t="shared" si="21"/>
        <v>14468.34541594576</v>
      </c>
      <c r="BG51" s="1">
        <f t="shared" si="21"/>
        <v>166.79607675281216</v>
      </c>
      <c r="BH51" s="1">
        <f t="shared" si="21"/>
        <v>2431.4146779961748</v>
      </c>
      <c r="BI51" s="1">
        <f t="shared" si="21"/>
        <v>539.41497375535221</v>
      </c>
      <c r="BJ51" s="1">
        <f t="shared" si="21"/>
        <v>298.61185231447894</v>
      </c>
      <c r="BK51" s="1">
        <f t="shared" si="21"/>
        <v>6081.3708680390173</v>
      </c>
      <c r="BL51" s="1">
        <f t="shared" si="21"/>
        <v>1103.0290450034122</v>
      </c>
      <c r="BM51" s="1">
        <f t="shared" si="21"/>
        <v>4791.8989824280006</v>
      </c>
      <c r="BN51" s="1">
        <f t="shared" si="21"/>
        <v>3457.8642333604066</v>
      </c>
      <c r="BO51" s="1">
        <f t="shared" si="21"/>
        <v>266.20380112077584</v>
      </c>
      <c r="BP51" s="1">
        <f t="shared" si="21"/>
        <v>354827.42025512044</v>
      </c>
      <c r="BQ51" s="1">
        <f t="shared" si="21"/>
        <v>8384.4303792262108</v>
      </c>
      <c r="BR51" s="1">
        <f t="shared" si="21"/>
        <v>5383.2266658651051</v>
      </c>
      <c r="BS51" s="1">
        <f t="shared" si="21"/>
        <v>413.75174593266257</v>
      </c>
      <c r="BT51" s="1">
        <f t="shared" si="21"/>
        <v>5573.1096497407525</v>
      </c>
      <c r="BU51" s="1">
        <f t="shared" si="21"/>
        <v>2.8571263009277574</v>
      </c>
      <c r="BV51" s="1">
        <f t="shared" si="21"/>
        <v>1896.5501628802954</v>
      </c>
      <c r="BW51" s="1">
        <f t="shared" si="21"/>
        <v>35671.40699121647</v>
      </c>
      <c r="BX51" s="1">
        <f t="shared" si="21"/>
        <v>5037.5475830103469</v>
      </c>
      <c r="CA51" s="18">
        <f t="shared" si="9"/>
        <v>-0.65918254570034263</v>
      </c>
      <c r="CB51" s="18">
        <f t="shared" si="10"/>
        <v>-0.67251895325065314</v>
      </c>
      <c r="CC51" s="18">
        <f t="shared" si="11"/>
        <v>-0.60681254382047689</v>
      </c>
      <c r="CD51" s="18">
        <f t="shared" si="12"/>
        <v>-0.74943749728516151</v>
      </c>
      <c r="CE51" s="18">
        <f t="shared" si="13"/>
        <v>-0.73772446743057662</v>
      </c>
      <c r="CF51" s="18">
        <f t="shared" si="14"/>
        <v>-0.75513965115701565</v>
      </c>
      <c r="CG51" s="18">
        <f t="shared" si="15"/>
        <v>-0.6801413399454439</v>
      </c>
    </row>
    <row r="53" spans="1:85" x14ac:dyDescent="0.25">
      <c r="A53" s="92"/>
    </row>
    <row r="54" spans="1:85" x14ac:dyDescent="0.25">
      <c r="A54" s="92"/>
    </row>
    <row r="56" spans="1:85" x14ac:dyDescent="0.25">
      <c r="E56" s="20"/>
    </row>
    <row r="57" spans="1:85" x14ac:dyDescent="0.25">
      <c r="E57" s="20"/>
    </row>
    <row r="58" spans="1:85" x14ac:dyDescent="0.25">
      <c r="E58" s="20"/>
    </row>
    <row r="59" spans="1:85" x14ac:dyDescent="0.25">
      <c r="E59" s="20"/>
    </row>
    <row r="60" spans="1:85" x14ac:dyDescent="0.25">
      <c r="E60" s="20"/>
    </row>
    <row r="61" spans="1:85" x14ac:dyDescent="0.25">
      <c r="E61" s="20"/>
    </row>
    <row r="62" spans="1:85" x14ac:dyDescent="0.25">
      <c r="E62" s="20"/>
    </row>
    <row r="63" spans="1:85" x14ac:dyDescent="0.25">
      <c r="E63" s="20"/>
    </row>
    <row r="64" spans="1:85" x14ac:dyDescent="0.25">
      <c r="E64" s="20"/>
    </row>
    <row r="65" spans="5:5" x14ac:dyDescent="0.25">
      <c r="E65" s="20"/>
    </row>
    <row r="66" spans="5:5" x14ac:dyDescent="0.25">
      <c r="E66" s="20"/>
    </row>
    <row r="67" spans="5:5" x14ac:dyDescent="0.25">
      <c r="E67" s="20"/>
    </row>
    <row r="68" spans="5:5" x14ac:dyDescent="0.25">
      <c r="E68" s="20"/>
    </row>
    <row r="69" spans="5:5" x14ac:dyDescent="0.25">
      <c r="E69" s="20"/>
    </row>
    <row r="70" spans="5:5" x14ac:dyDescent="0.25">
      <c r="E70" s="20"/>
    </row>
    <row r="71" spans="5:5" x14ac:dyDescent="0.25">
      <c r="E71" s="20"/>
    </row>
    <row r="72" spans="5:5" x14ac:dyDescent="0.25">
      <c r="E72" s="20"/>
    </row>
    <row r="73" spans="5:5" x14ac:dyDescent="0.25">
      <c r="E73" s="20"/>
    </row>
    <row r="74" spans="5:5" x14ac:dyDescent="0.25">
      <c r="E74" s="20"/>
    </row>
    <row r="75" spans="5:5" x14ac:dyDescent="0.25">
      <c r="E75" s="20"/>
    </row>
    <row r="76" spans="5:5" x14ac:dyDescent="0.25">
      <c r="E76" s="20"/>
    </row>
    <row r="77" spans="5:5" x14ac:dyDescent="0.25">
      <c r="E77" s="20"/>
    </row>
    <row r="78" spans="5:5" x14ac:dyDescent="0.25">
      <c r="E78" s="20"/>
    </row>
    <row r="79" spans="5:5" x14ac:dyDescent="0.25">
      <c r="E79" s="20"/>
    </row>
    <row r="80" spans="5:5" x14ac:dyDescent="0.25">
      <c r="E80" s="20"/>
    </row>
    <row r="81" spans="5:5" x14ac:dyDescent="0.25">
      <c r="E81" s="20"/>
    </row>
    <row r="82" spans="5:5" x14ac:dyDescent="0.25">
      <c r="E82" s="20"/>
    </row>
    <row r="83" spans="5:5" x14ac:dyDescent="0.25">
      <c r="E83" s="20"/>
    </row>
    <row r="84" spans="5:5" x14ac:dyDescent="0.25">
      <c r="E84" s="20"/>
    </row>
    <row r="85" spans="5:5" x14ac:dyDescent="0.25">
      <c r="E85" s="20"/>
    </row>
    <row r="86" spans="5:5" x14ac:dyDescent="0.25">
      <c r="E86" s="20"/>
    </row>
    <row r="87" spans="5:5" x14ac:dyDescent="0.25">
      <c r="E87" s="20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Z7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/>
    </sheetView>
  </sheetViews>
  <sheetFormatPr defaultRowHeight="15" x14ac:dyDescent="0.25"/>
  <cols>
    <col min="1" max="1" width="19.7109375" style="22" customWidth="1"/>
    <col min="2" max="2" width="12.140625" style="22" customWidth="1"/>
    <col min="3" max="3" width="12.5703125" style="22" customWidth="1"/>
    <col min="4" max="4" width="9.140625" style="22"/>
    <col min="5" max="5" width="15.42578125" style="22" bestFit="1" customWidth="1"/>
    <col min="6" max="26" width="12" style="20" bestFit="1" customWidth="1"/>
    <col min="27" max="27" width="12" style="20" customWidth="1"/>
    <col min="28" max="29" width="9.140625" style="20"/>
    <col min="30" max="30" width="12" style="20" customWidth="1"/>
    <col min="31" max="54" width="9.140625" style="20"/>
    <col min="55" max="16384" width="9.140625" style="22"/>
  </cols>
  <sheetData>
    <row r="1" spans="1:59" x14ac:dyDescent="0.25">
      <c r="B1" s="22" t="s">
        <v>647</v>
      </c>
      <c r="E1" s="22" t="s">
        <v>648</v>
      </c>
      <c r="AG1" s="22" t="s">
        <v>646</v>
      </c>
      <c r="BC1" s="22" t="s">
        <v>455</v>
      </c>
      <c r="BF1" s="22" t="s">
        <v>606</v>
      </c>
    </row>
    <row r="2" spans="1:59" x14ac:dyDescent="0.25">
      <c r="A2" s="22" t="s">
        <v>52</v>
      </c>
      <c r="B2" s="22" t="s">
        <v>313</v>
      </c>
      <c r="C2" s="22" t="s">
        <v>314</v>
      </c>
      <c r="E2" s="20" t="s">
        <v>226</v>
      </c>
      <c r="F2" s="20" t="s">
        <v>147</v>
      </c>
      <c r="G2" s="20" t="s">
        <v>149</v>
      </c>
      <c r="H2" s="20" t="s">
        <v>150</v>
      </c>
      <c r="I2" s="20" t="s">
        <v>151</v>
      </c>
      <c r="J2" s="20" t="s">
        <v>152</v>
      </c>
      <c r="K2" s="20" t="s">
        <v>153</v>
      </c>
      <c r="L2" s="20" t="s">
        <v>154</v>
      </c>
      <c r="M2" s="20" t="s">
        <v>54</v>
      </c>
      <c r="N2" s="20" t="s">
        <v>53</v>
      </c>
      <c r="O2" s="20" t="s">
        <v>155</v>
      </c>
      <c r="P2" s="20" t="s">
        <v>157</v>
      </c>
      <c r="Q2" s="20" t="s">
        <v>158</v>
      </c>
      <c r="R2" s="20" t="s">
        <v>159</v>
      </c>
      <c r="S2" s="20" t="s">
        <v>160</v>
      </c>
      <c r="T2" s="20" t="s">
        <v>161</v>
      </c>
      <c r="U2" s="20" t="s">
        <v>162</v>
      </c>
      <c r="V2" s="20" t="s">
        <v>163</v>
      </c>
      <c r="W2" s="20" t="s">
        <v>164</v>
      </c>
      <c r="X2" s="20" t="s">
        <v>165</v>
      </c>
      <c r="Y2" s="20" t="s">
        <v>166</v>
      </c>
      <c r="Z2" s="20" t="s">
        <v>167</v>
      </c>
      <c r="AA2" s="22"/>
      <c r="AB2" s="20" t="s">
        <v>54</v>
      </c>
      <c r="AC2" s="20" t="s">
        <v>53</v>
      </c>
      <c r="AD2" s="22"/>
      <c r="AE2" s="20" t="s">
        <v>456</v>
      </c>
      <c r="AF2" s="20" t="s">
        <v>176</v>
      </c>
      <c r="AG2" s="20" t="s">
        <v>147</v>
      </c>
      <c r="AH2" s="20" t="s">
        <v>149</v>
      </c>
      <c r="AI2" s="20" t="s">
        <v>150</v>
      </c>
      <c r="AJ2" s="20" t="s">
        <v>151</v>
      </c>
      <c r="AK2" s="20" t="s">
        <v>152</v>
      </c>
      <c r="AL2" s="20" t="s">
        <v>153</v>
      </c>
      <c r="AM2" s="20" t="s">
        <v>154</v>
      </c>
      <c r="AN2" s="20" t="s">
        <v>155</v>
      </c>
      <c r="AO2" s="20" t="s">
        <v>157</v>
      </c>
      <c r="AP2" s="20" t="s">
        <v>158</v>
      </c>
      <c r="AQ2" s="20" t="s">
        <v>159</v>
      </c>
      <c r="AR2" s="20" t="s">
        <v>160</v>
      </c>
      <c r="AS2" s="20" t="s">
        <v>161</v>
      </c>
      <c r="AT2" s="20" t="s">
        <v>162</v>
      </c>
      <c r="AU2" s="20" t="s">
        <v>163</v>
      </c>
      <c r="AV2" s="20" t="s">
        <v>164</v>
      </c>
      <c r="AW2" s="20" t="s">
        <v>165</v>
      </c>
      <c r="AX2" s="20" t="s">
        <v>166</v>
      </c>
      <c r="AY2" s="20" t="s">
        <v>167</v>
      </c>
      <c r="AZ2" s="20" t="s">
        <v>54</v>
      </c>
      <c r="BA2" s="20" t="s">
        <v>53</v>
      </c>
      <c r="BC2" s="20" t="s">
        <v>54</v>
      </c>
      <c r="BD2" s="20" t="s">
        <v>53</v>
      </c>
      <c r="BF2" s="20" t="s">
        <v>54</v>
      </c>
      <c r="BG2" s="20" t="s">
        <v>53</v>
      </c>
    </row>
    <row r="3" spans="1:59" x14ac:dyDescent="0.25">
      <c r="A3" s="22" t="s">
        <v>119</v>
      </c>
      <c r="B3" s="20">
        <v>31189.458444</v>
      </c>
      <c r="C3" s="20">
        <v>4890.3864065999996</v>
      </c>
      <c r="E3" s="20" t="s">
        <v>119</v>
      </c>
      <c r="F3" s="20">
        <v>104.67154648720999</v>
      </c>
      <c r="G3" s="20">
        <v>157.62120372360599</v>
      </c>
      <c r="H3" s="20">
        <v>3.1331175008405099</v>
      </c>
      <c r="I3" s="20">
        <v>3.9952535590866201</v>
      </c>
      <c r="J3" s="20">
        <v>95.045918307732094</v>
      </c>
      <c r="K3" s="20">
        <v>4.4256372184284301</v>
      </c>
      <c r="L3" s="20">
        <v>36.7457927545098</v>
      </c>
      <c r="M3" s="20">
        <v>15016.451942657701</v>
      </c>
      <c r="N3" s="20">
        <v>2307.2985175019398</v>
      </c>
      <c r="O3" s="20">
        <v>12709.153425155801</v>
      </c>
      <c r="P3" s="20">
        <v>15.038080656095399</v>
      </c>
      <c r="Q3" s="20">
        <v>2.6117139282505701</v>
      </c>
      <c r="R3" s="20">
        <v>1331.3019391855</v>
      </c>
      <c r="S3" s="20">
        <v>1.33394787171304</v>
      </c>
      <c r="T3" s="20">
        <v>53.149966214168003</v>
      </c>
      <c r="U3" s="20">
        <v>1.2471830993678199</v>
      </c>
      <c r="V3" s="20">
        <v>2.7056070151071698</v>
      </c>
      <c r="W3" s="20">
        <v>133.05424185805501</v>
      </c>
      <c r="X3" s="20">
        <v>336.00245451589097</v>
      </c>
      <c r="Y3" s="20">
        <v>17.1930592988199</v>
      </c>
      <c r="Z3" s="20">
        <v>8.0218543075557704</v>
      </c>
      <c r="AA3" s="22"/>
      <c r="AB3" s="45">
        <f t="shared" ref="AB3:AC15" si="0">(M3-B3)/(B3+1E-50)</f>
        <v>-0.51854079256876429</v>
      </c>
      <c r="AC3" s="45">
        <f t="shared" si="0"/>
        <v>-0.52819709412163407</v>
      </c>
      <c r="AD3" s="22"/>
      <c r="AE3" s="20">
        <v>110</v>
      </c>
      <c r="AF3" s="20" t="s">
        <v>119</v>
      </c>
      <c r="AG3" s="20">
        <v>13.4341843337388</v>
      </c>
      <c r="AH3" s="20">
        <v>19.8545079415446</v>
      </c>
      <c r="AI3" s="20">
        <v>0.40855211628418397</v>
      </c>
      <c r="AJ3" s="20">
        <v>0.61732000438239798</v>
      </c>
      <c r="AK3" s="20">
        <v>12.1278597545633</v>
      </c>
      <c r="AL3" s="20">
        <v>0.56262386163571199</v>
      </c>
      <c r="AM3" s="20">
        <v>4.6915713664723899</v>
      </c>
      <c r="AN3" s="20">
        <v>1590.55111684913</v>
      </c>
      <c r="AO3" s="20">
        <v>1.91729865398322</v>
      </c>
      <c r="AP3" s="20">
        <v>0.33022369272907598</v>
      </c>
      <c r="AQ3" s="20">
        <v>168.77976005954099</v>
      </c>
      <c r="AR3" s="20">
        <v>0.192776742077931</v>
      </c>
      <c r="AS3" s="20">
        <v>6.9811504199482597</v>
      </c>
      <c r="AT3" s="20">
        <v>0.16118591565606499</v>
      </c>
      <c r="AU3" s="20">
        <v>0.33481897489791301</v>
      </c>
      <c r="AV3" s="20">
        <v>17.473735440594201</v>
      </c>
      <c r="AW3" s="20">
        <v>43.106652859845902</v>
      </c>
      <c r="AX3" s="20">
        <v>2.1830824590466098</v>
      </c>
      <c r="AY3" s="20">
        <v>1.02578800399842</v>
      </c>
      <c r="AZ3" s="20">
        <f t="shared" ref="AZ3:AZ15" si="1">BA3+AN3</f>
        <v>1884.73420945007</v>
      </c>
      <c r="BA3" s="20">
        <f t="shared" ref="BA3:BA13" si="2">SUM(AG3:AY3)-AN3</f>
        <v>294.18309260093997</v>
      </c>
      <c r="BC3" s="18">
        <f t="shared" ref="BC3:BD15" si="3">AZ3/M3</f>
        <v>0.12551128699690017</v>
      </c>
      <c r="BD3" s="18">
        <f t="shared" si="3"/>
        <v>0.12750109722232447</v>
      </c>
      <c r="BF3" s="18">
        <v>0.14341788401969852</v>
      </c>
      <c r="BG3" s="18">
        <v>0.14982947164716637</v>
      </c>
    </row>
    <row r="4" spans="1:59" x14ac:dyDescent="0.25">
      <c r="A4" s="22" t="s">
        <v>75</v>
      </c>
      <c r="B4" s="20">
        <v>10005.902054</v>
      </c>
      <c r="C4" s="20">
        <v>1552.1707062999999</v>
      </c>
      <c r="E4" s="20" t="s">
        <v>75</v>
      </c>
      <c r="F4" s="20">
        <v>70.909733406085905</v>
      </c>
      <c r="G4" s="20">
        <v>104.052795736261</v>
      </c>
      <c r="H4" s="20">
        <v>2.1936495863577901</v>
      </c>
      <c r="I4" s="20">
        <v>3.4138021461995001</v>
      </c>
      <c r="J4" s="20">
        <v>64.181262366551493</v>
      </c>
      <c r="K4" s="20">
        <v>2.94801832040873</v>
      </c>
      <c r="L4" s="20">
        <v>24.775926189255799</v>
      </c>
      <c r="M4" s="20">
        <v>10005.258330439699</v>
      </c>
      <c r="N4" s="20">
        <v>1551.95305753512</v>
      </c>
      <c r="O4" s="20">
        <v>8453.3052729046394</v>
      </c>
      <c r="P4" s="20">
        <v>10.4317601150812</v>
      </c>
      <c r="Q4" s="20">
        <v>1.74233425376301</v>
      </c>
      <c r="R4" s="20">
        <v>888.02320706360797</v>
      </c>
      <c r="S4" s="20">
        <v>1.0367061845158301</v>
      </c>
      <c r="T4" s="20">
        <v>37.289995976564903</v>
      </c>
      <c r="U4" s="20">
        <v>0.84786355594503804</v>
      </c>
      <c r="V4" s="20">
        <v>1.7996090102900699</v>
      </c>
      <c r="W4" s="20">
        <v>93.339385682082295</v>
      </c>
      <c r="X4" s="20">
        <v>228.127855398843</v>
      </c>
      <c r="Y4" s="20">
        <v>11.4355611038542</v>
      </c>
      <c r="Z4" s="20">
        <v>5.4035914394528</v>
      </c>
      <c r="AA4" s="22"/>
      <c r="AB4" s="45">
        <f t="shared" si="0"/>
        <v>-6.4334385528326885E-5</v>
      </c>
      <c r="AC4" s="45">
        <f t="shared" si="0"/>
        <v>-1.4022218303468082E-4</v>
      </c>
      <c r="AD4" s="22"/>
      <c r="AE4" s="20">
        <v>111</v>
      </c>
      <c r="AF4" s="20" t="s">
        <v>75</v>
      </c>
      <c r="AG4" s="20">
        <v>20.7662990745035</v>
      </c>
      <c r="AH4" s="20">
        <v>30.4801067095196</v>
      </c>
      <c r="AI4" s="20">
        <v>0.64234187978655</v>
      </c>
      <c r="AJ4" s="20">
        <v>0.99971466388321895</v>
      </c>
      <c r="AK4" s="20">
        <v>18.797542198327999</v>
      </c>
      <c r="AL4" s="20">
        <v>0.86356921717819501</v>
      </c>
      <c r="AM4" s="20">
        <v>7.2564859605640804</v>
      </c>
      <c r="AN4" s="20">
        <v>2475.7876362377301</v>
      </c>
      <c r="AO4" s="20">
        <v>3.05461907940369</v>
      </c>
      <c r="AP4" s="20">
        <v>0.51029032643307803</v>
      </c>
      <c r="AQ4" s="20">
        <v>260.09347094893701</v>
      </c>
      <c r="AR4" s="20">
        <v>0.30341625784535697</v>
      </c>
      <c r="AS4" s="20">
        <v>10.9220282095937</v>
      </c>
      <c r="AT4" s="20">
        <v>0.24836274581929599</v>
      </c>
      <c r="AU4" s="20">
        <v>0.52700680711050196</v>
      </c>
      <c r="AV4" s="20">
        <v>27.338565509404699</v>
      </c>
      <c r="AW4" s="20">
        <v>66.810493371228404</v>
      </c>
      <c r="AX4" s="20">
        <v>3.3498470893371</v>
      </c>
      <c r="AY4" s="20">
        <v>1.5826879395370801</v>
      </c>
      <c r="AZ4" s="20">
        <f t="shared" si="1"/>
        <v>2930.3344842261436</v>
      </c>
      <c r="BA4" s="20">
        <f t="shared" si="2"/>
        <v>454.54684798841345</v>
      </c>
      <c r="BC4" s="18">
        <f t="shared" si="3"/>
        <v>0.29287944273372546</v>
      </c>
      <c r="BD4" s="18">
        <f t="shared" si="3"/>
        <v>0.29288698249053013</v>
      </c>
      <c r="BF4" s="18">
        <v>0.31183852428525283</v>
      </c>
      <c r="BG4" s="18">
        <v>0.31225965469160138</v>
      </c>
    </row>
    <row r="5" spans="1:59" x14ac:dyDescent="0.25">
      <c r="A5" s="22" t="s">
        <v>69</v>
      </c>
      <c r="B5" s="20">
        <v>56272.674751999999</v>
      </c>
      <c r="C5" s="20">
        <v>8914.6410020000003</v>
      </c>
      <c r="E5" s="20" t="s">
        <v>69</v>
      </c>
      <c r="F5" s="20">
        <v>407.70778705556103</v>
      </c>
      <c r="G5" s="20">
        <v>597.21318507250396</v>
      </c>
      <c r="H5" s="20">
        <v>12.602340426704499</v>
      </c>
      <c r="I5" s="20">
        <v>19.366722223140801</v>
      </c>
      <c r="J5" s="20">
        <v>368.38422273295998</v>
      </c>
      <c r="K5" s="20">
        <v>16.9131855134289</v>
      </c>
      <c r="L5" s="20">
        <v>142.248833810082</v>
      </c>
      <c r="M5" s="20">
        <v>56266.919031950398</v>
      </c>
      <c r="N5" s="20">
        <v>8913.0531633569699</v>
      </c>
      <c r="O5" s="20">
        <v>47353.865868593501</v>
      </c>
      <c r="P5" s="20">
        <v>59.852582439083498</v>
      </c>
      <c r="Q5" s="20">
        <v>10.0145188688084</v>
      </c>
      <c r="R5" s="20">
        <v>5103.0671362511503</v>
      </c>
      <c r="S5" s="20">
        <v>5.9866108897303096</v>
      </c>
      <c r="T5" s="20">
        <v>213.35774401031699</v>
      </c>
      <c r="U5" s="20">
        <v>4.8562535756212899</v>
      </c>
      <c r="V5" s="20">
        <v>10.340990426428901</v>
      </c>
      <c r="W5" s="20">
        <v>534.052858127062</v>
      </c>
      <c r="X5" s="20">
        <v>1310.46180260916</v>
      </c>
      <c r="Y5" s="20">
        <v>65.615529357297603</v>
      </c>
      <c r="Z5" s="20">
        <v>31.010859967922801</v>
      </c>
      <c r="AA5" s="22"/>
      <c r="AB5" s="45">
        <f t="shared" si="0"/>
        <v>-1.0228268115861433E-4</v>
      </c>
      <c r="AC5" s="45">
        <f t="shared" si="0"/>
        <v>-1.7811582571571614E-4</v>
      </c>
      <c r="AD5" s="22"/>
      <c r="AE5" s="20">
        <v>112</v>
      </c>
      <c r="AF5" s="20" t="s">
        <v>69</v>
      </c>
      <c r="AG5" s="20">
        <v>42.389541145170597</v>
      </c>
      <c r="AH5" s="20">
        <v>60.542734902244099</v>
      </c>
      <c r="AI5" s="20">
        <v>1.3353971867004999</v>
      </c>
      <c r="AJ5" s="20">
        <v>2.3997463693035801</v>
      </c>
      <c r="AK5" s="20">
        <v>37.977759639044699</v>
      </c>
      <c r="AL5" s="20">
        <v>1.7343371044331799</v>
      </c>
      <c r="AM5" s="20">
        <v>14.6783304392979</v>
      </c>
      <c r="AN5" s="20">
        <v>4772.4153477995796</v>
      </c>
      <c r="AO5" s="20">
        <v>6.1722250542171304</v>
      </c>
      <c r="AP5" s="20">
        <v>1.0217811156438401</v>
      </c>
      <c r="AQ5" s="20">
        <v>522.27687441440401</v>
      </c>
      <c r="AR5" s="20">
        <v>0.708728969138956</v>
      </c>
      <c r="AS5" s="20">
        <v>22.724274904349802</v>
      </c>
      <c r="AT5" s="20">
        <v>0.50757400875151504</v>
      </c>
      <c r="AU5" s="20">
        <v>1.02751628202566</v>
      </c>
      <c r="AV5" s="20">
        <v>56.870008170218803</v>
      </c>
      <c r="AW5" s="20">
        <v>136.093927239533</v>
      </c>
      <c r="AX5" s="20">
        <v>6.7188435318198501</v>
      </c>
      <c r="AY5" s="20">
        <v>3.2044066017300699</v>
      </c>
      <c r="AZ5" s="20">
        <f t="shared" si="1"/>
        <v>5690.7993548776049</v>
      </c>
      <c r="BA5" s="20">
        <f t="shared" si="2"/>
        <v>918.38400707802521</v>
      </c>
      <c r="BC5" s="18">
        <f t="shared" si="3"/>
        <v>0.10113934533444353</v>
      </c>
      <c r="BD5" s="18">
        <f t="shared" si="3"/>
        <v>0.10303809370885986</v>
      </c>
      <c r="BF5" s="18">
        <v>0.11910805364562485</v>
      </c>
      <c r="BG5" s="18">
        <v>0.12429245169129428</v>
      </c>
    </row>
    <row r="6" spans="1:59" x14ac:dyDescent="0.25">
      <c r="A6" s="22" t="s">
        <v>120</v>
      </c>
      <c r="B6" s="20">
        <v>59946.451378999998</v>
      </c>
      <c r="C6" s="20">
        <v>9310.3009302999999</v>
      </c>
      <c r="E6" s="20" t="s">
        <v>120</v>
      </c>
      <c r="F6" s="20">
        <v>426.20188296764098</v>
      </c>
      <c r="G6" s="20">
        <v>623.25103578652704</v>
      </c>
      <c r="H6" s="20">
        <v>13.1701053258155</v>
      </c>
      <c r="I6" s="20">
        <v>20.332337946504801</v>
      </c>
      <c r="J6" s="20">
        <v>384.81436851358802</v>
      </c>
      <c r="K6" s="20">
        <v>17.6559231027849</v>
      </c>
      <c r="L6" s="20">
        <v>148.597418277418</v>
      </c>
      <c r="M6" s="20">
        <v>59943.568750144601</v>
      </c>
      <c r="N6" s="20">
        <v>9309.1220782971504</v>
      </c>
      <c r="O6" s="20">
        <v>50634.446671847501</v>
      </c>
      <c r="P6" s="20">
        <v>62.436950456632303</v>
      </c>
      <c r="Q6" s="20">
        <v>10.4571011425453</v>
      </c>
      <c r="R6" s="20">
        <v>5328.6433053897499</v>
      </c>
      <c r="S6" s="20">
        <v>6.2875874270407799</v>
      </c>
      <c r="T6" s="20">
        <v>222.95334766337501</v>
      </c>
      <c r="U6" s="20">
        <v>5.0746060616081596</v>
      </c>
      <c r="V6" s="20">
        <v>10.7794577732215</v>
      </c>
      <c r="W6" s="20">
        <v>558.06887073750102</v>
      </c>
      <c r="X6" s="20">
        <v>1369.50409552627</v>
      </c>
      <c r="Y6" s="20">
        <v>68.491859323070798</v>
      </c>
      <c r="Z6" s="20">
        <v>32.4018248758521</v>
      </c>
      <c r="AA6" s="22"/>
      <c r="AB6" s="45">
        <f t="shared" si="0"/>
        <v>-4.8086730558452444E-5</v>
      </c>
      <c r="AC6" s="45">
        <f t="shared" si="0"/>
        <v>-1.2661803433366227E-4</v>
      </c>
      <c r="AD6" s="22"/>
      <c r="AE6" s="20">
        <v>113</v>
      </c>
      <c r="AF6" s="20" t="s">
        <v>120</v>
      </c>
      <c r="AG6" s="20">
        <v>26.7847860211686</v>
      </c>
      <c r="AH6" s="20">
        <v>37.558538303495197</v>
      </c>
      <c r="AI6" s="20">
        <v>0.84907761334597798</v>
      </c>
      <c r="AJ6" s="20">
        <v>1.6236560651797101</v>
      </c>
      <c r="AK6" s="20">
        <v>23.802974381968401</v>
      </c>
      <c r="AL6" s="20">
        <v>1.0824658835046701</v>
      </c>
      <c r="AM6" s="20">
        <v>9.2089618299522993</v>
      </c>
      <c r="AN6" s="20">
        <v>3017.57587599626</v>
      </c>
      <c r="AO6" s="20">
        <v>3.8467779044097998</v>
      </c>
      <c r="AP6" s="20">
        <v>0.63766173990262698</v>
      </c>
      <c r="AQ6" s="20">
        <v>326.42641556262703</v>
      </c>
      <c r="AR6" s="20">
        <v>0.48006222823084499</v>
      </c>
      <c r="AS6" s="20">
        <v>14.4204580082604</v>
      </c>
      <c r="AT6" s="20">
        <v>0.31989661751522502</v>
      </c>
      <c r="AU6" s="20">
        <v>0.62871083222100899</v>
      </c>
      <c r="AV6" s="20">
        <v>36.085172433234497</v>
      </c>
      <c r="AW6" s="20">
        <v>85.778993651525099</v>
      </c>
      <c r="AX6" s="20">
        <v>4.1903865134457403</v>
      </c>
      <c r="AY6" s="20">
        <v>2.0122021663326701</v>
      </c>
      <c r="AZ6" s="20">
        <f t="shared" si="1"/>
        <v>3593.3130737525803</v>
      </c>
      <c r="BA6" s="20">
        <f t="shared" si="2"/>
        <v>575.73719775632026</v>
      </c>
      <c r="BC6" s="18">
        <f t="shared" si="3"/>
        <v>5.9944930685227382E-2</v>
      </c>
      <c r="BD6" s="18">
        <f t="shared" si="3"/>
        <v>6.1846562212194735E-2</v>
      </c>
      <c r="BF6" s="18">
        <v>7.8728945827592475E-2</v>
      </c>
      <c r="BG6" s="18">
        <v>8.3976004268810509E-2</v>
      </c>
    </row>
    <row r="7" spans="1:59" x14ac:dyDescent="0.25">
      <c r="A7" s="22" t="s">
        <v>121</v>
      </c>
      <c r="B7" s="20">
        <v>411178.74536</v>
      </c>
      <c r="C7" s="20">
        <v>62999.797829000003</v>
      </c>
      <c r="E7" s="20" t="s">
        <v>121</v>
      </c>
      <c r="F7" s="20">
        <v>2828.36270826788</v>
      </c>
      <c r="G7" s="20">
        <v>4280.6496706845901</v>
      </c>
      <c r="H7" s="20">
        <v>84.915645981800907</v>
      </c>
      <c r="I7" s="20">
        <v>108.30042659435399</v>
      </c>
      <c r="J7" s="20">
        <v>2576.9292801358001</v>
      </c>
      <c r="K7" s="20">
        <v>120.138391618027</v>
      </c>
      <c r="L7" s="20">
        <v>995.839841487679</v>
      </c>
      <c r="M7" s="20">
        <v>408225.332216251</v>
      </c>
      <c r="N7" s="20">
        <v>62541.982196134202</v>
      </c>
      <c r="O7" s="20">
        <v>345683.35002011701</v>
      </c>
      <c r="P7" s="20">
        <v>410.38973054007698</v>
      </c>
      <c r="Q7" s="20">
        <v>70.793343474594394</v>
      </c>
      <c r="R7" s="20">
        <v>36083.501301278098</v>
      </c>
      <c r="S7" s="20">
        <v>35.481291688023902</v>
      </c>
      <c r="T7" s="20">
        <v>1444.46710681944</v>
      </c>
      <c r="U7" s="20">
        <v>33.820073965067699</v>
      </c>
      <c r="V7" s="20">
        <v>73.788845053654896</v>
      </c>
      <c r="W7" s="20">
        <v>3616.16472604816</v>
      </c>
      <c r="X7" s="20">
        <v>9094.3858033366905</v>
      </c>
      <c r="Y7" s="20">
        <v>466.76024449257801</v>
      </c>
      <c r="Z7" s="20">
        <v>217.29376466762599</v>
      </c>
      <c r="AA7" s="22"/>
      <c r="AB7" s="45">
        <f t="shared" si="0"/>
        <v>-7.1827962341856778E-3</v>
      </c>
      <c r="AC7" s="45">
        <f t="shared" si="0"/>
        <v>-7.2669381274595036E-3</v>
      </c>
      <c r="AD7" s="22"/>
      <c r="AE7" s="20">
        <v>124</v>
      </c>
      <c r="AF7" s="20" t="s">
        <v>121</v>
      </c>
      <c r="AG7" s="20">
        <v>250.919493635485</v>
      </c>
      <c r="AH7" s="20">
        <v>370.53346556853597</v>
      </c>
      <c r="AI7" s="20">
        <v>7.6381457949996996</v>
      </c>
      <c r="AJ7" s="20">
        <v>12.6507338294085</v>
      </c>
      <c r="AK7" s="20">
        <v>225.57877781653599</v>
      </c>
      <c r="AL7" s="20">
        <v>10.585192400107699</v>
      </c>
      <c r="AM7" s="20">
        <v>87.511635452610307</v>
      </c>
      <c r="AN7" s="20">
        <v>29090.873096567801</v>
      </c>
      <c r="AO7" s="20">
        <v>34.933732533940997</v>
      </c>
      <c r="AP7" s="20">
        <v>6.1206387813024499</v>
      </c>
      <c r="AQ7" s="20">
        <v>3146.8059770108498</v>
      </c>
      <c r="AR7" s="20">
        <v>3.8439533680968201</v>
      </c>
      <c r="AS7" s="20">
        <v>132.18462219230199</v>
      </c>
      <c r="AT7" s="20">
        <v>3.0501597454829299</v>
      </c>
      <c r="AU7" s="20">
        <v>6.0122012241820801</v>
      </c>
      <c r="AV7" s="20">
        <v>330.80382002263599</v>
      </c>
      <c r="AW7" s="20">
        <v>804.08091159223704</v>
      </c>
      <c r="AX7" s="20">
        <v>41.054847212571502</v>
      </c>
      <c r="AY7" s="20">
        <v>19.183816076409599</v>
      </c>
      <c r="AZ7" s="20">
        <f t="shared" si="1"/>
        <v>34584.365220825501</v>
      </c>
      <c r="BA7" s="20">
        <f t="shared" si="2"/>
        <v>5493.4921242577002</v>
      </c>
      <c r="BC7" s="18">
        <f t="shared" si="3"/>
        <v>8.4718812115522929E-2</v>
      </c>
      <c r="BD7" s="18">
        <f t="shared" si="3"/>
        <v>8.7836872631089385E-2</v>
      </c>
      <c r="BF7" s="18">
        <v>0.13575054181211776</v>
      </c>
      <c r="BG7" s="18">
        <v>0.1461999252618969</v>
      </c>
    </row>
    <row r="8" spans="1:59" x14ac:dyDescent="0.25">
      <c r="A8" s="22" t="s">
        <v>70</v>
      </c>
      <c r="B8" s="20">
        <v>689742.17931000004</v>
      </c>
      <c r="C8" s="20">
        <v>105391.25375</v>
      </c>
      <c r="E8" s="20" t="s">
        <v>70</v>
      </c>
      <c r="F8" s="20">
        <v>4755.9160645292804</v>
      </c>
      <c r="G8" s="20">
        <v>7239.0958294063503</v>
      </c>
      <c r="H8" s="20">
        <v>141.77404079652999</v>
      </c>
      <c r="I8" s="20">
        <v>168.05530261192499</v>
      </c>
      <c r="J8" s="20">
        <v>4331.0013183639503</v>
      </c>
      <c r="K8" s="20">
        <v>202.678728484267</v>
      </c>
      <c r="L8" s="20">
        <v>1675.0013115296199</v>
      </c>
      <c r="M8" s="20">
        <v>689387.26890843594</v>
      </c>
      <c r="N8" s="20">
        <v>105326.46592778699</v>
      </c>
      <c r="O8" s="20">
        <v>584060.802980648</v>
      </c>
      <c r="P8" s="20">
        <v>686.79745851177097</v>
      </c>
      <c r="Q8" s="20">
        <v>119.544883017245</v>
      </c>
      <c r="R8" s="20">
        <v>60931.943477901397</v>
      </c>
      <c r="S8" s="20">
        <v>57.936951889636497</v>
      </c>
      <c r="T8" s="20">
        <v>2399.3860739540401</v>
      </c>
      <c r="U8" s="20">
        <v>56.625832217243499</v>
      </c>
      <c r="V8" s="20">
        <v>124.82685427999699</v>
      </c>
      <c r="W8" s="20">
        <v>6007.1622116767803</v>
      </c>
      <c r="X8" s="20">
        <v>15275.5774797863</v>
      </c>
      <c r="Y8" s="20">
        <v>787.871322718079</v>
      </c>
      <c r="Z8" s="20">
        <v>365.27078611308599</v>
      </c>
      <c r="AA8" s="22"/>
      <c r="AB8" s="45">
        <f t="shared" si="0"/>
        <v>-5.1455516598844877E-4</v>
      </c>
      <c r="AC8" s="45">
        <f t="shared" si="0"/>
        <v>-6.1473623197133044E-4</v>
      </c>
      <c r="AD8" s="22"/>
      <c r="AE8" s="20">
        <v>135</v>
      </c>
      <c r="AF8" s="20" t="s">
        <v>70</v>
      </c>
      <c r="AG8" s="20">
        <v>805.44359622097897</v>
      </c>
      <c r="AH8" s="20">
        <v>1225.75927354488</v>
      </c>
      <c r="AI8" s="20">
        <v>23.989076139957401</v>
      </c>
      <c r="AJ8" s="20">
        <v>30.881553366790602</v>
      </c>
      <c r="AK8" s="20">
        <v>731.78456338725096</v>
      </c>
      <c r="AL8" s="20">
        <v>34.500411586734501</v>
      </c>
      <c r="AM8" s="20">
        <v>283.500299436999</v>
      </c>
      <c r="AN8" s="20">
        <v>97573.308643505006</v>
      </c>
      <c r="AO8" s="20">
        <v>114.18518781223</v>
      </c>
      <c r="AP8" s="20">
        <v>20.139921433398602</v>
      </c>
      <c r="AQ8" s="20">
        <v>10305.0380165479</v>
      </c>
      <c r="AR8" s="20">
        <v>10.2715913668344</v>
      </c>
      <c r="AS8" s="20">
        <v>410.37850556205001</v>
      </c>
      <c r="AT8" s="20">
        <v>9.6870976167063798</v>
      </c>
      <c r="AU8" s="20">
        <v>20.597116756628299</v>
      </c>
      <c r="AV8" s="20">
        <v>1027.2950551440299</v>
      </c>
      <c r="AW8" s="20">
        <v>2584.9256546239699</v>
      </c>
      <c r="AX8" s="20">
        <v>134.06467720632801</v>
      </c>
      <c r="AY8" s="20">
        <v>61.958508491934701</v>
      </c>
      <c r="AZ8" s="20">
        <f t="shared" si="1"/>
        <v>115407.70874975061</v>
      </c>
      <c r="BA8" s="20">
        <f t="shared" si="2"/>
        <v>17834.400106245608</v>
      </c>
      <c r="BC8" s="18">
        <f t="shared" si="3"/>
        <v>0.16740620831667694</v>
      </c>
      <c r="BD8" s="18">
        <f t="shared" si="3"/>
        <v>0.1693249645200578</v>
      </c>
      <c r="BF8" s="18">
        <v>0.25474607213406247</v>
      </c>
      <c r="BG8" s="18">
        <v>0.26317054400972073</v>
      </c>
    </row>
    <row r="9" spans="1:59" x14ac:dyDescent="0.25">
      <c r="A9" s="22" t="s">
        <v>122</v>
      </c>
      <c r="B9" s="20">
        <v>153514.78448999999</v>
      </c>
      <c r="C9" s="20">
        <v>23434.164273999999</v>
      </c>
      <c r="E9" s="20" t="s">
        <v>122</v>
      </c>
      <c r="F9" s="20">
        <v>1037.1906681657999</v>
      </c>
      <c r="G9" s="20">
        <v>1592.00273020387</v>
      </c>
      <c r="H9" s="20">
        <v>30.5984930306387</v>
      </c>
      <c r="I9" s="20">
        <v>34.180748910090003</v>
      </c>
      <c r="J9" s="20">
        <v>946.21280521613505</v>
      </c>
      <c r="K9" s="20">
        <v>44.487339407066898</v>
      </c>
      <c r="L9" s="20">
        <v>366.06774241196598</v>
      </c>
      <c r="M9" s="20">
        <v>150876.495989902</v>
      </c>
      <c r="N9" s="20">
        <v>23029.070611396699</v>
      </c>
      <c r="O9" s="20">
        <v>127847.425378506</v>
      </c>
      <c r="P9" s="20">
        <v>148.513449516912</v>
      </c>
      <c r="Q9" s="20">
        <v>26.176110605885199</v>
      </c>
      <c r="R9" s="20">
        <v>13348.221793790601</v>
      </c>
      <c r="S9" s="20">
        <v>12.0376985951045</v>
      </c>
      <c r="T9" s="20">
        <v>519.54510347944404</v>
      </c>
      <c r="U9" s="20">
        <v>12.377208728098401</v>
      </c>
      <c r="V9" s="20">
        <v>27.302355418134098</v>
      </c>
      <c r="W9" s="20">
        <v>1300.7628934561301</v>
      </c>
      <c r="X9" s="20">
        <v>3330.50123734409</v>
      </c>
      <c r="Y9" s="20">
        <v>172.99191234422901</v>
      </c>
      <c r="Z9" s="20">
        <v>79.900320772499498</v>
      </c>
      <c r="AA9" s="22"/>
      <c r="AB9" s="45">
        <f t="shared" si="0"/>
        <v>-1.7185891957330317E-2</v>
      </c>
      <c r="AC9" s="45">
        <f t="shared" si="0"/>
        <v>-1.7286456554064009E-2</v>
      </c>
      <c r="AD9" s="22"/>
      <c r="AE9" s="20">
        <v>146</v>
      </c>
      <c r="AF9" s="20" t="s">
        <v>122</v>
      </c>
      <c r="AG9" s="20">
        <v>280.79414385808502</v>
      </c>
      <c r="AH9" s="20">
        <v>435.61360698466899</v>
      </c>
      <c r="AI9" s="20">
        <v>8.2463245449508502</v>
      </c>
      <c r="AJ9" s="20">
        <v>9.1836703210283108</v>
      </c>
      <c r="AK9" s="20">
        <v>257.199500924235</v>
      </c>
      <c r="AL9" s="20">
        <v>12.176463036134701</v>
      </c>
      <c r="AM9" s="20">
        <v>99.540984037208602</v>
      </c>
      <c r="AN9" s="20">
        <v>34776.772169961303</v>
      </c>
      <c r="AO9" s="20">
        <v>40.091996310084099</v>
      </c>
      <c r="AP9" s="20">
        <v>7.1141789178892303</v>
      </c>
      <c r="AQ9" s="20">
        <v>3633.7033518769199</v>
      </c>
      <c r="AR9" s="20">
        <v>3.1469725956851402</v>
      </c>
      <c r="AS9" s="20">
        <v>141.44330552960099</v>
      </c>
      <c r="AT9" s="20">
        <v>3.3831282232978399</v>
      </c>
      <c r="AU9" s="20">
        <v>7.4008331453803402</v>
      </c>
      <c r="AV9" s="20">
        <v>354.11893904088902</v>
      </c>
      <c r="AW9" s="20">
        <v>902.90408998939995</v>
      </c>
      <c r="AX9" s="20">
        <v>47.352139246099803</v>
      </c>
      <c r="AY9" s="20">
        <v>21.750518824303199</v>
      </c>
      <c r="AZ9" s="20">
        <f t="shared" si="1"/>
        <v>41041.936317367159</v>
      </c>
      <c r="BA9" s="20">
        <f t="shared" si="2"/>
        <v>6265.1641474058561</v>
      </c>
      <c r="BC9" s="18">
        <f t="shared" si="3"/>
        <v>0.27202339269672626</v>
      </c>
      <c r="BD9" s="18">
        <f t="shared" si="3"/>
        <v>0.27205458062668547</v>
      </c>
      <c r="BF9" s="18">
        <v>0.3250200035249558</v>
      </c>
      <c r="BG9" s="18">
        <v>0.32652251077099304</v>
      </c>
    </row>
    <row r="10" spans="1:59" x14ac:dyDescent="0.25">
      <c r="A10" s="22" t="s">
        <v>123</v>
      </c>
      <c r="B10" s="20">
        <v>203837.07174000001</v>
      </c>
      <c r="C10" s="20">
        <v>32023.194055</v>
      </c>
      <c r="E10" s="20" t="s">
        <v>123</v>
      </c>
      <c r="F10" s="20">
        <v>1370.8004351923801</v>
      </c>
      <c r="G10" s="20">
        <v>2304.3601515677601</v>
      </c>
      <c r="H10" s="20">
        <v>36.712031173354902</v>
      </c>
      <c r="I10" s="20">
        <v>30.473997696169999</v>
      </c>
      <c r="J10" s="20">
        <v>1265.28328433561</v>
      </c>
      <c r="K10" s="20">
        <v>64.620611231446702</v>
      </c>
      <c r="L10" s="20">
        <v>495.450165181302</v>
      </c>
      <c r="M10" s="20">
        <v>200712.406786818</v>
      </c>
      <c r="N10" s="20">
        <v>31469.603803965001</v>
      </c>
      <c r="O10" s="20">
        <v>169242.802982853</v>
      </c>
      <c r="P10" s="20">
        <v>170.09879815032201</v>
      </c>
      <c r="Q10" s="20">
        <v>35.549421782767503</v>
      </c>
      <c r="R10" s="20">
        <v>18522.192123987901</v>
      </c>
      <c r="S10" s="20">
        <v>11.656382876701</v>
      </c>
      <c r="T10" s="20">
        <v>673.90029685235004</v>
      </c>
      <c r="U10" s="20">
        <v>17.465632147797798</v>
      </c>
      <c r="V10" s="20">
        <v>34.002502686882998</v>
      </c>
      <c r="W10" s="20">
        <v>1686.8938566003601</v>
      </c>
      <c r="X10" s="20">
        <v>4388.7108957930304</v>
      </c>
      <c r="Y10" s="20">
        <v>251.79550301206399</v>
      </c>
      <c r="Z10" s="20">
        <v>109.637713696765</v>
      </c>
      <c r="AA10" s="22"/>
      <c r="AB10" s="45">
        <f t="shared" si="0"/>
        <v>-1.5329228027606352E-2</v>
      </c>
      <c r="AC10" s="45">
        <f t="shared" si="0"/>
        <v>-1.7287165361587753E-2</v>
      </c>
      <c r="AD10" s="22"/>
      <c r="AE10" s="20">
        <v>147</v>
      </c>
      <c r="AF10" s="20" t="s">
        <v>123</v>
      </c>
      <c r="AG10" s="20">
        <v>457.59583558042101</v>
      </c>
      <c r="AH10" s="20">
        <v>784.74729053355304</v>
      </c>
      <c r="AI10" s="20">
        <v>11.8934390059023</v>
      </c>
      <c r="AJ10" s="20">
        <v>9.5005283349141596</v>
      </c>
      <c r="AK10" s="20">
        <v>422.47754106527998</v>
      </c>
      <c r="AL10" s="20">
        <v>22.077190102472699</v>
      </c>
      <c r="AM10" s="20">
        <v>166.109378449068</v>
      </c>
      <c r="AN10" s="20">
        <v>55942.490759258297</v>
      </c>
      <c r="AO10" s="20">
        <v>53.5133372153228</v>
      </c>
      <c r="AP10" s="20">
        <v>11.901500046002599</v>
      </c>
      <c r="AQ10" s="20">
        <v>6246.00949714333</v>
      </c>
      <c r="AR10" s="20">
        <v>3.6851757558631899</v>
      </c>
      <c r="AS10" s="20">
        <v>224.16428767132001</v>
      </c>
      <c r="AT10" s="20">
        <v>5.9442814093334801</v>
      </c>
      <c r="AU10" s="20">
        <v>10.9573456565077</v>
      </c>
      <c r="AV10" s="20">
        <v>561.04767003545101</v>
      </c>
      <c r="AW10" s="20">
        <v>1462.00823399666</v>
      </c>
      <c r="AX10" s="20">
        <v>86.043813137970105</v>
      </c>
      <c r="AY10" s="20">
        <v>36.938986356131899</v>
      </c>
      <c r="AZ10" s="20">
        <f t="shared" si="1"/>
        <v>66519.10609075379</v>
      </c>
      <c r="BA10" s="20">
        <f t="shared" si="2"/>
        <v>10576.615331495494</v>
      </c>
      <c r="BC10" s="18">
        <f t="shared" si="3"/>
        <v>0.33141501891014397</v>
      </c>
      <c r="BD10" s="18">
        <f t="shared" si="3"/>
        <v>0.33608987889967962</v>
      </c>
      <c r="BF10" s="18">
        <v>0.42736817993941384</v>
      </c>
      <c r="BG10" s="18">
        <v>0.43075297529784429</v>
      </c>
    </row>
    <row r="11" spans="1:59" x14ac:dyDescent="0.25">
      <c r="A11" s="22" t="s">
        <v>124</v>
      </c>
      <c r="B11" s="20">
        <v>1365417.8803000001</v>
      </c>
      <c r="C11" s="20">
        <v>211411.65085000001</v>
      </c>
      <c r="E11" s="20" t="s">
        <v>124</v>
      </c>
      <c r="F11" s="20">
        <v>7546.0600219359803</v>
      </c>
      <c r="G11" s="20">
        <v>12053.5798475503</v>
      </c>
      <c r="H11" s="20">
        <v>215.21753986232099</v>
      </c>
      <c r="I11" s="20">
        <v>168.36733654105799</v>
      </c>
      <c r="J11" s="20">
        <v>6941.9620353070204</v>
      </c>
      <c r="K11" s="20">
        <v>334.09367141211601</v>
      </c>
      <c r="L11" s="20">
        <v>2691.9398568097999</v>
      </c>
      <c r="M11" s="20">
        <v>1099565.7742212401</v>
      </c>
      <c r="N11" s="20">
        <v>170092.42993094001</v>
      </c>
      <c r="O11" s="20">
        <v>929473.344290304</v>
      </c>
      <c r="P11" s="20">
        <v>1062.5854633839799</v>
      </c>
      <c r="Q11" s="20">
        <v>194.77757227026399</v>
      </c>
      <c r="R11" s="20">
        <v>99544.051420603297</v>
      </c>
      <c r="S11" s="20">
        <v>70.609791056950897</v>
      </c>
      <c r="T11" s="20">
        <v>3669.8185662240799</v>
      </c>
      <c r="U11" s="20">
        <v>90.521102641688501</v>
      </c>
      <c r="V11" s="20">
        <v>204.335054812414</v>
      </c>
      <c r="W11" s="20">
        <v>9189.3517551546793</v>
      </c>
      <c r="X11" s="20">
        <v>24225.878104245501</v>
      </c>
      <c r="Y11" s="20">
        <v>1301.5856552963301</v>
      </c>
      <c r="Z11" s="20">
        <v>587.69513583227103</v>
      </c>
      <c r="AA11" s="22"/>
      <c r="AB11" s="45">
        <f t="shared" si="0"/>
        <v>-0.1947038411569276</v>
      </c>
      <c r="AC11" s="45">
        <f t="shared" si="0"/>
        <v>-0.19544438895837701</v>
      </c>
      <c r="AD11" s="22"/>
      <c r="AE11" s="20">
        <v>148</v>
      </c>
      <c r="AF11" s="20" t="s">
        <v>124</v>
      </c>
      <c r="AG11" s="20">
        <v>2055.4292794343501</v>
      </c>
      <c r="AH11" s="20">
        <v>3315.67890604992</v>
      </c>
      <c r="AI11" s="20">
        <v>58.235602930633597</v>
      </c>
      <c r="AJ11" s="20">
        <v>45.549015041210602</v>
      </c>
      <c r="AK11" s="20">
        <v>1896.8352043057801</v>
      </c>
      <c r="AL11" s="20">
        <v>91.979398512485403</v>
      </c>
      <c r="AM11" s="20">
        <v>736.05859076127695</v>
      </c>
      <c r="AN11" s="20">
        <v>253745.532137742</v>
      </c>
      <c r="AO11" s="20">
        <v>287.09519599177702</v>
      </c>
      <c r="AP11" s="20">
        <v>53.205689717589301</v>
      </c>
      <c r="AQ11" s="20">
        <v>27246.795127812198</v>
      </c>
      <c r="AR11" s="20">
        <v>18.527615513653</v>
      </c>
      <c r="AS11" s="20">
        <v>1004.50466848096</v>
      </c>
      <c r="AT11" s="20">
        <v>24.908620306230201</v>
      </c>
      <c r="AU11" s="20">
        <v>55.474050842305601</v>
      </c>
      <c r="AV11" s="20">
        <v>2515.2622727162302</v>
      </c>
      <c r="AW11" s="20">
        <v>6604.99869145091</v>
      </c>
      <c r="AX11" s="20">
        <v>358.33859309402101</v>
      </c>
      <c r="AY11" s="20">
        <v>160.94833779682401</v>
      </c>
      <c r="AZ11" s="20">
        <f t="shared" si="1"/>
        <v>300275.35699850036</v>
      </c>
      <c r="BA11" s="20">
        <f t="shared" si="2"/>
        <v>46529.824860758352</v>
      </c>
      <c r="BC11" s="18">
        <f t="shared" si="3"/>
        <v>0.27308539792552955</v>
      </c>
      <c r="BD11" s="18">
        <f t="shared" si="3"/>
        <v>0.27355611816263742</v>
      </c>
      <c r="BF11" s="18">
        <v>0.35355600771311912</v>
      </c>
      <c r="BG11" s="18">
        <v>0.35616312453357807</v>
      </c>
    </row>
    <row r="12" spans="1:59" x14ac:dyDescent="0.25">
      <c r="A12" s="22" t="s">
        <v>71</v>
      </c>
      <c r="B12" s="20">
        <v>126414.11748</v>
      </c>
      <c r="C12" s="20">
        <v>20574.239894999999</v>
      </c>
      <c r="E12" s="20" t="s">
        <v>71</v>
      </c>
      <c r="F12" s="20">
        <v>727.28611418839603</v>
      </c>
      <c r="G12" s="20">
        <v>1024.27647701405</v>
      </c>
      <c r="H12" s="20">
        <v>22.3075571134884</v>
      </c>
      <c r="I12" s="20">
        <v>38.014327507619697</v>
      </c>
      <c r="J12" s="20">
        <v>642.63908254655905</v>
      </c>
      <c r="K12" s="20">
        <v>29.299274458903099</v>
      </c>
      <c r="L12" s="20">
        <v>248.960171960515</v>
      </c>
      <c r="M12" s="20">
        <v>95887.536035428202</v>
      </c>
      <c r="N12" s="20">
        <v>15569.4717817203</v>
      </c>
      <c r="O12" s="20">
        <v>80318.064253707897</v>
      </c>
      <c r="P12" s="20">
        <v>100.190094853861</v>
      </c>
      <c r="Q12" s="20">
        <v>17.3743612383361</v>
      </c>
      <c r="R12" s="20">
        <v>8882.7615337555108</v>
      </c>
      <c r="S12" s="20">
        <v>12.2376777614268</v>
      </c>
      <c r="T12" s="20">
        <v>375.34524457525202</v>
      </c>
      <c r="U12" s="20">
        <v>8.5667380964191295</v>
      </c>
      <c r="V12" s="20">
        <v>16.964236401615999</v>
      </c>
      <c r="W12" s="20">
        <v>939.33038928112705</v>
      </c>
      <c r="X12" s="20">
        <v>2315.8856958613701</v>
      </c>
      <c r="Y12" s="20">
        <v>113.51379983134601</v>
      </c>
      <c r="Z12" s="20">
        <v>54.519005274557998</v>
      </c>
      <c r="AA12" s="22"/>
      <c r="AB12" s="45">
        <f t="shared" si="0"/>
        <v>-0.24148079386308585</v>
      </c>
      <c r="AC12" s="45">
        <f t="shared" si="0"/>
        <v>-0.2432540953552296</v>
      </c>
      <c r="AD12" s="22"/>
      <c r="AE12" s="20">
        <v>159</v>
      </c>
      <c r="AF12" s="20" t="s">
        <v>71</v>
      </c>
      <c r="AG12" s="20">
        <v>70.014603979957101</v>
      </c>
      <c r="AH12" s="20">
        <v>95.554821842128703</v>
      </c>
      <c r="AI12" s="20">
        <v>2.1682422895978499</v>
      </c>
      <c r="AJ12" s="20">
        <v>4.3816934882312601</v>
      </c>
      <c r="AK12" s="20">
        <v>60.835866341096299</v>
      </c>
      <c r="AL12" s="20">
        <v>2.78096096218494</v>
      </c>
      <c r="AM12" s="20">
        <v>23.661957018954499</v>
      </c>
      <c r="AN12" s="20">
        <v>7294.8171048089298</v>
      </c>
      <c r="AO12" s="20">
        <v>9.1890568176778196</v>
      </c>
      <c r="AP12" s="20">
        <v>1.62684442581315</v>
      </c>
      <c r="AQ12" s="20">
        <v>838.11192408279396</v>
      </c>
      <c r="AR12" s="20">
        <v>1.36776855134546</v>
      </c>
      <c r="AS12" s="20">
        <v>36.8238643821837</v>
      </c>
      <c r="AT12" s="20">
        <v>0.83137549253316201</v>
      </c>
      <c r="AU12" s="20">
        <v>1.48612665263209</v>
      </c>
      <c r="AV12" s="20">
        <v>92.125787432751693</v>
      </c>
      <c r="AW12" s="20">
        <v>221.795603445507</v>
      </c>
      <c r="AX12" s="20">
        <v>10.755978663754</v>
      </c>
      <c r="AY12" s="20">
        <v>5.2040094267298302</v>
      </c>
      <c r="AZ12" s="20">
        <f t="shared" si="1"/>
        <v>8773.533590104802</v>
      </c>
      <c r="BA12" s="20">
        <f t="shared" si="2"/>
        <v>1478.7164852958722</v>
      </c>
      <c r="BC12" s="18">
        <f t="shared" si="3"/>
        <v>9.1498164963412829E-2</v>
      </c>
      <c r="BD12" s="18">
        <f t="shared" si="3"/>
        <v>9.4975379128275472E-2</v>
      </c>
      <c r="BF12" s="18">
        <v>0.13196445145851668</v>
      </c>
      <c r="BG12" s="18">
        <v>0.1376505244712263</v>
      </c>
    </row>
    <row r="13" spans="1:59" x14ac:dyDescent="0.25">
      <c r="A13" s="22" t="s">
        <v>84</v>
      </c>
      <c r="B13" s="20">
        <v>3073.1910171999998</v>
      </c>
      <c r="C13" s="20">
        <v>476.34084000000001</v>
      </c>
      <c r="E13" s="20" t="s">
        <v>84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0</v>
      </c>
      <c r="AA13" s="22"/>
      <c r="AB13" s="45">
        <f t="shared" si="0"/>
        <v>-1</v>
      </c>
      <c r="AC13" s="45">
        <f t="shared" si="0"/>
        <v>-1</v>
      </c>
      <c r="AD13" s="22"/>
      <c r="AZ13" s="20">
        <f t="shared" si="1"/>
        <v>0</v>
      </c>
      <c r="BA13" s="20">
        <f t="shared" si="2"/>
        <v>0</v>
      </c>
      <c r="BC13" s="18" t="e">
        <f t="shared" si="3"/>
        <v>#DIV/0!</v>
      </c>
      <c r="BD13" s="18" t="e">
        <f t="shared" si="3"/>
        <v>#DIV/0!</v>
      </c>
      <c r="BF13" s="18" t="e">
        <v>#DIV/0!</v>
      </c>
      <c r="BG13" s="18" t="e">
        <v>#DIV/0!</v>
      </c>
    </row>
    <row r="14" spans="1:59" x14ac:dyDescent="0.25">
      <c r="A14" s="22" t="s">
        <v>85</v>
      </c>
      <c r="B14" s="20">
        <v>2267.8584925999999</v>
      </c>
      <c r="C14" s="20">
        <v>370.68489176000003</v>
      </c>
      <c r="E14" s="20" t="s">
        <v>179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0</v>
      </c>
      <c r="AA14" s="22"/>
      <c r="AB14" s="45">
        <f t="shared" si="0"/>
        <v>-1</v>
      </c>
      <c r="AC14" s="45">
        <f t="shared" si="0"/>
        <v>-1</v>
      </c>
      <c r="AD14" s="22"/>
      <c r="AZ14" s="20">
        <f t="shared" si="1"/>
        <v>0</v>
      </c>
      <c r="BA14" s="20">
        <f t="shared" ref="BA14:BA15" si="4">SUM(AG14:AY14)-AN14</f>
        <v>0</v>
      </c>
      <c r="BC14" s="18" t="e">
        <f t="shared" si="3"/>
        <v>#DIV/0!</v>
      </c>
      <c r="BD14" s="18" t="e">
        <f t="shared" si="3"/>
        <v>#DIV/0!</v>
      </c>
      <c r="BF14" s="18" t="e">
        <v>#DIV/0!</v>
      </c>
      <c r="BG14" s="18" t="e">
        <v>#DIV/0!</v>
      </c>
    </row>
    <row r="15" spans="1:59" x14ac:dyDescent="0.25">
      <c r="A15" s="13" t="s">
        <v>86</v>
      </c>
      <c r="B15" s="20">
        <v>1282.3371939000001</v>
      </c>
      <c r="C15" s="20">
        <v>198.29427175999999</v>
      </c>
      <c r="E15" s="20" t="s">
        <v>86</v>
      </c>
      <c r="F15" s="20">
        <v>3.5083074565827203E-2</v>
      </c>
      <c r="G15" s="20">
        <v>5.5265556639494597E-2</v>
      </c>
      <c r="H15" s="20">
        <v>1.02489778821298E-3</v>
      </c>
      <c r="I15" s="20">
        <v>7.6828000903894796E-4</v>
      </c>
      <c r="J15" s="20">
        <v>3.2560086421182001E-2</v>
      </c>
      <c r="K15" s="20">
        <v>1.51842336458384E-3</v>
      </c>
      <c r="L15" s="20">
        <v>1.25353042653924E-2</v>
      </c>
      <c r="M15" s="20">
        <v>5.3348188375028096</v>
      </c>
      <c r="N15" s="20">
        <v>0.78830329767357099</v>
      </c>
      <c r="O15" s="20">
        <v>4.5465155398292403</v>
      </c>
      <c r="P15" s="20">
        <v>5.2856994989996398E-3</v>
      </c>
      <c r="Q15" s="20">
        <v>9.0900235343397404E-4</v>
      </c>
      <c r="R15" s="20">
        <v>0.45947064821397998</v>
      </c>
      <c r="S15" s="20">
        <v>3.0352849749499801E-4</v>
      </c>
      <c r="T15" s="20">
        <v>1.71867171525102E-2</v>
      </c>
      <c r="U15" s="20">
        <v>4.1390102349575899E-4</v>
      </c>
      <c r="V15" s="20">
        <v>1.00518835739126E-3</v>
      </c>
      <c r="W15" s="20">
        <v>4.30457183485176E-2</v>
      </c>
      <c r="X15" s="20">
        <v>0.113290574689837</v>
      </c>
      <c r="Y15" s="20">
        <v>5.9128349785325003E-3</v>
      </c>
      <c r="Z15" s="20">
        <v>2.7238615056465799E-3</v>
      </c>
      <c r="AA15" s="22"/>
      <c r="AB15" s="45">
        <f t="shared" si="0"/>
        <v>-0.99583976908501115</v>
      </c>
      <c r="AC15" s="45">
        <f t="shared" si="0"/>
        <v>-0.99602457856862514</v>
      </c>
      <c r="AD15" s="22"/>
      <c r="AE15" s="20">
        <v>162</v>
      </c>
      <c r="AF15" s="20" t="s">
        <v>86</v>
      </c>
      <c r="AG15" s="20">
        <v>1.5173226769547901E-2</v>
      </c>
      <c r="AH15" s="20">
        <v>2.3902089276816599E-2</v>
      </c>
      <c r="AI15" s="20">
        <v>4.4326271927275202E-4</v>
      </c>
      <c r="AJ15" s="20">
        <v>3.3227658968826198E-4</v>
      </c>
      <c r="AK15" s="20">
        <v>1.4082115201745101E-2</v>
      </c>
      <c r="AL15" s="20">
        <v>6.5671076572471E-4</v>
      </c>
      <c r="AM15" s="20">
        <v>5.4214449482969896E-3</v>
      </c>
      <c r="AN15" s="20">
        <v>1.96634430810809</v>
      </c>
      <c r="AO15" s="20">
        <v>2.2860423778183702E-3</v>
      </c>
      <c r="AP15" s="20">
        <v>3.9313994147960302E-4</v>
      </c>
      <c r="AQ15" s="20">
        <v>0.19871810590848299</v>
      </c>
      <c r="AR15" s="20">
        <v>1.3127394299772201E-4</v>
      </c>
      <c r="AS15" s="20">
        <v>7.4331756477477003E-3</v>
      </c>
      <c r="AT15" s="20">
        <v>1.7900993952935001E-4</v>
      </c>
      <c r="AU15" s="20">
        <v>4.3473852838360401E-4</v>
      </c>
      <c r="AV15" s="20">
        <v>1.8617035122588201E-2</v>
      </c>
      <c r="AW15" s="20">
        <v>4.8997579375281902E-2</v>
      </c>
      <c r="AX15" s="20">
        <v>2.5572851736796998E-3</v>
      </c>
      <c r="AY15" s="20">
        <v>1.1780559907492701E-3</v>
      </c>
      <c r="AZ15" s="20">
        <f t="shared" si="1"/>
        <v>2.3072808763279209</v>
      </c>
      <c r="BA15" s="20">
        <f t="shared" si="4"/>
        <v>0.34093656821983087</v>
      </c>
      <c r="BC15" s="18">
        <f t="shared" si="3"/>
        <v>0.43249470068377099</v>
      </c>
      <c r="BD15" s="18">
        <f t="shared" si="3"/>
        <v>0.43249415450372697</v>
      </c>
      <c r="BF15" s="18">
        <v>0.41466812500411188</v>
      </c>
      <c r="BG15" s="18">
        <v>0.41466805654177852</v>
      </c>
    </row>
    <row r="16" spans="1:59" x14ac:dyDescent="0.25">
      <c r="A16" s="20"/>
    </row>
    <row r="17" spans="1:78" x14ac:dyDescent="0.25">
      <c r="A17" s="2"/>
    </row>
    <row r="18" spans="1:78" x14ac:dyDescent="0.25">
      <c r="A18" s="2" t="s">
        <v>457</v>
      </c>
      <c r="B18" s="1">
        <f>SUM(B3:B15)</f>
        <v>3114142.6520126993</v>
      </c>
      <c r="C18" s="1">
        <f>SUM(C3:C15)</f>
        <v>481547.11970172002</v>
      </c>
      <c r="F18" s="1">
        <f>SUM(F3:F15)</f>
        <v>19275.142045270783</v>
      </c>
      <c r="G18" s="1">
        <f t="shared" ref="G18:Z18" si="5">SUM(G3:G15)</f>
        <v>29976.158192302457</v>
      </c>
      <c r="H18" s="1">
        <f t="shared" si="5"/>
        <v>562.62554569564031</v>
      </c>
      <c r="I18" s="1">
        <f t="shared" si="5"/>
        <v>594.50102401615743</v>
      </c>
      <c r="J18" s="1">
        <f t="shared" si="5"/>
        <v>17616.486137912329</v>
      </c>
      <c r="K18" s="1">
        <f t="shared" si="5"/>
        <v>837.26229919024229</v>
      </c>
      <c r="L18" s="1">
        <f t="shared" si="5"/>
        <v>6825.6395957164132</v>
      </c>
      <c r="M18" s="1">
        <f t="shared" si="5"/>
        <v>2785892.3470321056</v>
      </c>
      <c r="N18" s="1">
        <f t="shared" si="5"/>
        <v>430111.239371932</v>
      </c>
      <c r="O18" s="1">
        <f t="shared" si="5"/>
        <v>2355781.1076601772</v>
      </c>
      <c r="P18" s="1">
        <f t="shared" si="5"/>
        <v>2726.3396543233143</v>
      </c>
      <c r="Q18" s="1">
        <f t="shared" si="5"/>
        <v>489.04226958481291</v>
      </c>
      <c r="R18" s="1">
        <f t="shared" si="5"/>
        <v>249964.16670985502</v>
      </c>
      <c r="S18" s="1">
        <f t="shared" si="5"/>
        <v>214.60494976934103</v>
      </c>
      <c r="T18" s="1">
        <f t="shared" si="5"/>
        <v>9609.2306324861838</v>
      </c>
      <c r="U18" s="1">
        <f t="shared" si="5"/>
        <v>231.40290798988082</v>
      </c>
      <c r="V18" s="1">
        <f t="shared" si="5"/>
        <v>506.84651806610407</v>
      </c>
      <c r="W18" s="1">
        <f t="shared" si="5"/>
        <v>24058.22423434029</v>
      </c>
      <c r="X18" s="1">
        <f t="shared" si="5"/>
        <v>61875.148714991839</v>
      </c>
      <c r="Y18" s="1">
        <f t="shared" si="5"/>
        <v>3257.2603596126473</v>
      </c>
      <c r="Z18" s="1">
        <f t="shared" si="5"/>
        <v>1491.1575808090947</v>
      </c>
      <c r="AA18" s="1"/>
      <c r="AD18" s="1"/>
      <c r="AG18" s="1">
        <f t="shared" ref="AG18:BA18" si="6">SUM(AG3:AG15)</f>
        <v>4023.5869365106282</v>
      </c>
      <c r="AH18" s="1">
        <f t="shared" si="6"/>
        <v>6376.3471544697668</v>
      </c>
      <c r="AI18" s="1">
        <f t="shared" si="6"/>
        <v>115.4066427648782</v>
      </c>
      <c r="AJ18" s="1">
        <f t="shared" si="6"/>
        <v>117.78796376092203</v>
      </c>
      <c r="AK18" s="1">
        <f t="shared" si="6"/>
        <v>3687.4316719292847</v>
      </c>
      <c r="AL18" s="1">
        <f t="shared" si="6"/>
        <v>178.34326937763743</v>
      </c>
      <c r="AM18" s="1">
        <f t="shared" si="6"/>
        <v>1432.2236161973524</v>
      </c>
      <c r="AN18" s="1">
        <f t="shared" si="6"/>
        <v>490282.09023303416</v>
      </c>
      <c r="AO18" s="1">
        <f t="shared" si="6"/>
        <v>554.00171341542443</v>
      </c>
      <c r="AP18" s="1">
        <f t="shared" si="6"/>
        <v>102.60912333664544</v>
      </c>
      <c r="AQ18" s="1">
        <f t="shared" si="6"/>
        <v>52694.23913356541</v>
      </c>
      <c r="AR18" s="1">
        <f t="shared" si="6"/>
        <v>42.528192622714101</v>
      </c>
      <c r="AS18" s="1">
        <f t="shared" si="6"/>
        <v>2004.5545985362166</v>
      </c>
      <c r="AT18" s="1">
        <f t="shared" si="6"/>
        <v>49.041861091265623</v>
      </c>
      <c r="AU18" s="1">
        <f t="shared" si="6"/>
        <v>104.44616191241958</v>
      </c>
      <c r="AV18" s="1">
        <f t="shared" si="6"/>
        <v>5018.4396429805629</v>
      </c>
      <c r="AW18" s="1">
        <f t="shared" si="6"/>
        <v>12912.552249800192</v>
      </c>
      <c r="AX18" s="1">
        <f t="shared" si="6"/>
        <v>694.0547654395674</v>
      </c>
      <c r="AY18" s="1">
        <f t="shared" si="6"/>
        <v>313.81043973992223</v>
      </c>
      <c r="AZ18" s="1">
        <f t="shared" si="6"/>
        <v>580703.49537048489</v>
      </c>
      <c r="BA18" s="1">
        <f t="shared" si="6"/>
        <v>90421.405137450798</v>
      </c>
      <c r="BC18" s="19"/>
      <c r="BD18" s="19"/>
    </row>
    <row r="19" spans="1:78" x14ac:dyDescent="0.25">
      <c r="B19" s="20"/>
      <c r="C19" s="20"/>
    </row>
    <row r="20" spans="1:78" x14ac:dyDescent="0.25"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78" s="20" customFormat="1" x14ac:dyDescent="0.25">
      <c r="A21" s="22"/>
      <c r="D21" s="22"/>
      <c r="E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s="20" customFormat="1" x14ac:dyDescent="0.25">
      <c r="A22" s="22"/>
      <c r="B22" s="22"/>
      <c r="C22" s="22"/>
      <c r="D22" s="22"/>
      <c r="E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s="20" customFormat="1" x14ac:dyDescent="0.25">
      <c r="A23" s="22"/>
      <c r="B23" s="22"/>
      <c r="C23" s="22"/>
      <c r="D23" s="22"/>
      <c r="E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s="20" customFormat="1" x14ac:dyDescent="0.25">
      <c r="A24" s="22"/>
      <c r="B24" s="22"/>
      <c r="C24" s="22"/>
      <c r="D24" s="22"/>
      <c r="E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s="20" customFormat="1" x14ac:dyDescent="0.25">
      <c r="A25" s="22"/>
      <c r="B25" s="22"/>
      <c r="C25" s="22"/>
      <c r="D25" s="22"/>
      <c r="E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</row>
    <row r="26" spans="1:78" s="20" customFormat="1" x14ac:dyDescent="0.25">
      <c r="A26" s="22"/>
      <c r="B26" s="22"/>
      <c r="C26" s="22"/>
      <c r="D26" s="22"/>
      <c r="E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s="20" customFormat="1" x14ac:dyDescent="0.25">
      <c r="A27" s="22"/>
      <c r="B27" s="22"/>
      <c r="C27" s="22"/>
      <c r="D27" s="22"/>
      <c r="E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</row>
    <row r="28" spans="1:78" s="20" customFormat="1" x14ac:dyDescent="0.25">
      <c r="A28" s="22"/>
      <c r="B28" s="22"/>
      <c r="C28" s="22"/>
      <c r="D28" s="22"/>
      <c r="E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</row>
    <row r="29" spans="1:78" s="20" customFormat="1" x14ac:dyDescent="0.25">
      <c r="A29" s="22"/>
      <c r="B29" s="22"/>
      <c r="C29" s="22"/>
      <c r="D29" s="22"/>
      <c r="E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</row>
    <row r="30" spans="1:78" s="20" customFormat="1" x14ac:dyDescent="0.25">
      <c r="A30" s="22"/>
      <c r="B30" s="22"/>
      <c r="C30" s="22"/>
      <c r="D30" s="22"/>
      <c r="E30" s="22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</row>
    <row r="31" spans="1:78" s="20" customFormat="1" x14ac:dyDescent="0.25">
      <c r="A31" s="22"/>
      <c r="B31" s="22"/>
      <c r="C31" s="22"/>
      <c r="D31" s="22"/>
      <c r="E31" s="22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</row>
    <row r="32" spans="1:78" s="20" customFormat="1" x14ac:dyDescent="0.25">
      <c r="A32" s="22"/>
      <c r="B32" s="22"/>
      <c r="C32" s="22"/>
      <c r="D32" s="22"/>
      <c r="E32" s="22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</row>
    <row r="33" spans="1:78" s="20" customFormat="1" x14ac:dyDescent="0.25">
      <c r="A33" s="22"/>
      <c r="B33" s="22"/>
      <c r="C33" s="22"/>
      <c r="D33" s="22"/>
      <c r="E33" s="22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</row>
    <row r="34" spans="1:78" s="20" customFormat="1" x14ac:dyDescent="0.25">
      <c r="A34" s="22"/>
      <c r="B34" s="22"/>
      <c r="C34" s="22"/>
      <c r="D34" s="22"/>
      <c r="E34" s="22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</row>
    <row r="35" spans="1:78" s="20" customFormat="1" x14ac:dyDescent="0.25">
      <c r="A35" s="22"/>
      <c r="B35" s="22"/>
      <c r="C35" s="22"/>
      <c r="D35" s="22"/>
      <c r="E35" s="22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</row>
    <row r="36" spans="1:78" s="20" customFormat="1" x14ac:dyDescent="0.25">
      <c r="A36" s="22"/>
      <c r="B36" s="22"/>
      <c r="C36" s="22"/>
      <c r="D36" s="22"/>
      <c r="E36" s="22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</row>
    <row r="37" spans="1:78" s="20" customFormat="1" x14ac:dyDescent="0.25">
      <c r="A37" s="22"/>
      <c r="B37" s="22"/>
      <c r="C37" s="22"/>
      <c r="D37" s="22"/>
      <c r="E37" s="22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</row>
    <row r="38" spans="1:78" s="20" customFormat="1" x14ac:dyDescent="0.25">
      <c r="A38" s="22"/>
      <c r="B38" s="22"/>
      <c r="C38" s="22"/>
      <c r="D38" s="22"/>
      <c r="E38" s="22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</row>
    <row r="39" spans="1:78" s="20" customFormat="1" x14ac:dyDescent="0.25">
      <c r="A39" s="22"/>
      <c r="B39" s="22"/>
      <c r="C39" s="22"/>
      <c r="D39" s="22"/>
      <c r="E39" s="22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</row>
    <row r="40" spans="1:78" s="20" customFormat="1" x14ac:dyDescent="0.25">
      <c r="A40" s="22"/>
      <c r="B40" s="22"/>
      <c r="C40" s="22"/>
      <c r="D40" s="22"/>
      <c r="E40" s="22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</row>
    <row r="41" spans="1:78" s="20" customFormat="1" x14ac:dyDescent="0.25">
      <c r="A41" s="22"/>
      <c r="B41" s="22"/>
      <c r="C41" s="22"/>
      <c r="D41" s="22"/>
      <c r="E41" s="22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</row>
    <row r="42" spans="1:78" s="20" customFormat="1" x14ac:dyDescent="0.25">
      <c r="A42" s="22"/>
      <c r="B42" s="22"/>
      <c r="C42" s="22"/>
      <c r="D42" s="22"/>
      <c r="E42" s="22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</row>
    <row r="43" spans="1:78" s="20" customFormat="1" x14ac:dyDescent="0.25">
      <c r="A43" s="22"/>
      <c r="B43" s="22"/>
      <c r="C43" s="22"/>
      <c r="D43" s="22"/>
      <c r="E43" s="22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</row>
    <row r="44" spans="1:78" s="20" customFormat="1" x14ac:dyDescent="0.25">
      <c r="A44" s="22"/>
      <c r="B44" s="22"/>
      <c r="C44" s="22"/>
      <c r="D44" s="22"/>
      <c r="E44" s="22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</row>
    <row r="45" spans="1:78" s="20" customFormat="1" x14ac:dyDescent="0.25">
      <c r="A45" s="22"/>
      <c r="B45" s="22"/>
      <c r="C45" s="22"/>
      <c r="D45" s="22"/>
      <c r="E45" s="22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</row>
    <row r="46" spans="1:78" s="20" customFormat="1" x14ac:dyDescent="0.25">
      <c r="A46" s="22"/>
      <c r="B46" s="22"/>
      <c r="C46" s="22"/>
      <c r="D46" s="22"/>
      <c r="E46" s="22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</row>
    <row r="47" spans="1:78" s="20" customFormat="1" x14ac:dyDescent="0.25">
      <c r="A47" s="22"/>
      <c r="B47" s="22"/>
      <c r="C47" s="22"/>
      <c r="D47" s="22"/>
      <c r="E47" s="22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</row>
    <row r="48" spans="1:78" s="20" customFormat="1" x14ac:dyDescent="0.25">
      <c r="A48" s="22"/>
      <c r="B48" s="22"/>
      <c r="C48" s="22"/>
      <c r="D48" s="22"/>
      <c r="E48" s="22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</row>
    <row r="49" spans="1:78" s="20" customFormat="1" x14ac:dyDescent="0.25">
      <c r="A49" s="22"/>
      <c r="B49" s="22"/>
      <c r="C49" s="22"/>
      <c r="D49" s="22"/>
      <c r="E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</row>
    <row r="50" spans="1:78" s="20" customFormat="1" x14ac:dyDescent="0.25">
      <c r="A50" s="22"/>
      <c r="B50" s="22"/>
      <c r="C50" s="22"/>
      <c r="D50" s="22"/>
      <c r="E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</row>
    <row r="51" spans="1:78" s="20" customFormat="1" x14ac:dyDescent="0.25">
      <c r="A51" s="22"/>
      <c r="B51" s="22"/>
      <c r="C51" s="22"/>
      <c r="D51" s="22"/>
      <c r="E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</row>
    <row r="52" spans="1:78" s="20" customFormat="1" x14ac:dyDescent="0.25">
      <c r="A52" s="22"/>
      <c r="B52" s="22"/>
      <c r="C52" s="22"/>
      <c r="D52" s="22"/>
      <c r="E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</row>
    <row r="53" spans="1:78" s="20" customFormat="1" x14ac:dyDescent="0.25">
      <c r="A53" s="22"/>
      <c r="B53" s="22"/>
      <c r="C53" s="22"/>
      <c r="D53" s="22"/>
      <c r="E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</row>
    <row r="54" spans="1:78" s="20" customFormat="1" x14ac:dyDescent="0.25">
      <c r="A54" s="22"/>
      <c r="B54" s="22"/>
      <c r="C54" s="22"/>
      <c r="D54" s="22"/>
      <c r="E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</row>
    <row r="55" spans="1:78" s="20" customFormat="1" x14ac:dyDescent="0.25">
      <c r="A55" s="22"/>
      <c r="B55" s="22"/>
      <c r="C55" s="22"/>
      <c r="D55" s="22"/>
      <c r="E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</row>
    <row r="56" spans="1:78" s="20" customFormat="1" x14ac:dyDescent="0.25">
      <c r="A56" s="22"/>
      <c r="B56" s="22"/>
      <c r="C56" s="22"/>
      <c r="D56" s="22"/>
      <c r="E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</row>
    <row r="57" spans="1:78" s="20" customFormat="1" x14ac:dyDescent="0.25">
      <c r="A57" s="22"/>
      <c r="B57" s="22"/>
      <c r="C57" s="22"/>
      <c r="D57" s="22"/>
      <c r="E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</row>
    <row r="58" spans="1:78" s="20" customFormat="1" x14ac:dyDescent="0.25">
      <c r="A58" s="22"/>
      <c r="B58" s="22"/>
      <c r="C58" s="22"/>
      <c r="D58" s="22"/>
      <c r="E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</row>
    <row r="59" spans="1:78" s="20" customFormat="1" x14ac:dyDescent="0.25">
      <c r="A59" s="22"/>
      <c r="B59" s="22"/>
      <c r="C59" s="22"/>
      <c r="D59" s="22"/>
      <c r="E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</row>
    <row r="60" spans="1:78" s="20" customFormat="1" x14ac:dyDescent="0.25">
      <c r="A60" s="22"/>
      <c r="B60" s="22"/>
      <c r="C60" s="22"/>
      <c r="D60" s="22"/>
      <c r="E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</row>
    <row r="61" spans="1:78" s="20" customFormat="1" x14ac:dyDescent="0.25">
      <c r="A61" s="22"/>
      <c r="B61" s="22"/>
      <c r="C61" s="22"/>
      <c r="D61" s="22"/>
      <c r="E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</row>
    <row r="62" spans="1:78" s="20" customFormat="1" x14ac:dyDescent="0.25">
      <c r="A62" s="22"/>
      <c r="B62" s="22"/>
      <c r="C62" s="22"/>
      <c r="D62" s="22"/>
      <c r="E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</row>
    <row r="63" spans="1:78" s="20" customFormat="1" x14ac:dyDescent="0.25">
      <c r="A63" s="22"/>
      <c r="B63" s="22"/>
      <c r="C63" s="22"/>
      <c r="D63" s="22"/>
      <c r="E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</row>
    <row r="64" spans="1:78" s="20" customFormat="1" x14ac:dyDescent="0.25">
      <c r="A64" s="22"/>
      <c r="B64" s="22"/>
      <c r="C64" s="22"/>
      <c r="D64" s="22"/>
      <c r="E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</row>
    <row r="65" spans="1:78" s="20" customFormat="1" x14ac:dyDescent="0.25">
      <c r="A65" s="22"/>
      <c r="B65" s="22"/>
      <c r="C65" s="22"/>
      <c r="D65" s="22"/>
      <c r="E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</row>
    <row r="66" spans="1:78" s="20" customFormat="1" x14ac:dyDescent="0.25">
      <c r="A66" s="22"/>
      <c r="B66" s="22"/>
      <c r="C66" s="22"/>
      <c r="D66" s="22"/>
      <c r="E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</row>
    <row r="67" spans="1:78" s="20" customFormat="1" x14ac:dyDescent="0.25">
      <c r="A67" s="22"/>
      <c r="B67" s="22"/>
      <c r="C67" s="22"/>
      <c r="D67" s="22"/>
      <c r="E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</row>
    <row r="68" spans="1:78" s="20" customFormat="1" x14ac:dyDescent="0.25">
      <c r="A68" s="22"/>
      <c r="B68" s="22"/>
      <c r="C68" s="22"/>
      <c r="D68" s="22"/>
      <c r="E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</row>
    <row r="69" spans="1:78" s="20" customFormat="1" x14ac:dyDescent="0.25">
      <c r="A69" s="22"/>
      <c r="B69" s="22"/>
      <c r="C69" s="22"/>
      <c r="D69" s="22"/>
      <c r="E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</row>
    <row r="70" spans="1:78" s="20" customFormat="1" x14ac:dyDescent="0.25">
      <c r="A70" s="22"/>
      <c r="B70" s="22"/>
      <c r="C70" s="22"/>
      <c r="D70" s="22"/>
      <c r="E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</row>
    <row r="71" spans="1:78" s="20" customFormat="1" x14ac:dyDescent="0.25">
      <c r="A71" s="22"/>
      <c r="B71" s="22"/>
      <c r="C71" s="22"/>
      <c r="D71" s="22"/>
      <c r="E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</row>
    <row r="72" spans="1:78" s="20" customFormat="1" x14ac:dyDescent="0.25">
      <c r="A72" s="22"/>
      <c r="B72" s="22"/>
      <c r="C72" s="22"/>
      <c r="D72" s="22"/>
      <c r="E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</row>
    <row r="73" spans="1:78" s="20" customFormat="1" x14ac:dyDescent="0.25">
      <c r="A73" s="22"/>
      <c r="B73" s="22"/>
      <c r="C73" s="22"/>
      <c r="D73" s="22"/>
      <c r="E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40B34-4442-4901-8062-B2E5F6F094E2}"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/>
    </sheetView>
  </sheetViews>
  <sheetFormatPr defaultColWidth="9.140625" defaultRowHeight="15" x14ac:dyDescent="0.25"/>
  <cols>
    <col min="1" max="1" width="19.7109375" style="22" customWidth="1"/>
    <col min="2" max="2" width="12.140625" style="22" customWidth="1"/>
    <col min="3" max="3" width="12.5703125" style="22" customWidth="1"/>
    <col min="4" max="4" width="9.140625" style="22"/>
    <col min="5" max="5" width="15.42578125" style="22" bestFit="1" customWidth="1"/>
    <col min="6" max="7" width="6.7109375" style="20" bestFit="1" customWidth="1"/>
    <col min="8" max="8" width="4.140625" style="20" bestFit="1" customWidth="1"/>
    <col min="9" max="9" width="5.7109375" style="20" bestFit="1" customWidth="1"/>
    <col min="10" max="10" width="6.7109375" style="20" bestFit="1" customWidth="1"/>
    <col min="11" max="11" width="5.85546875" style="20" bestFit="1" customWidth="1"/>
    <col min="12" max="12" width="5.7109375" style="20" bestFit="1" customWidth="1"/>
    <col min="13" max="13" width="9.28515625" style="20" bestFit="1" customWidth="1"/>
    <col min="14" max="14" width="7.7109375" style="20" bestFit="1" customWidth="1"/>
    <col min="15" max="15" width="9.28515625" style="20" bestFit="1" customWidth="1"/>
    <col min="16" max="16" width="5.7109375" style="20" bestFit="1" customWidth="1"/>
    <col min="17" max="17" width="5.28515625" style="20" bestFit="1" customWidth="1"/>
    <col min="18" max="18" width="8.7109375" style="20" bestFit="1" customWidth="1"/>
    <col min="19" max="19" width="4.85546875" style="20" bestFit="1" customWidth="1"/>
    <col min="20" max="20" width="7.85546875" style="20" bestFit="1" customWidth="1"/>
    <col min="21" max="21" width="5.85546875" style="20" bestFit="1" customWidth="1"/>
    <col min="22" max="22" width="6" style="20" bestFit="1" customWidth="1"/>
    <col min="23" max="24" width="6.7109375" style="20" bestFit="1" customWidth="1"/>
    <col min="25" max="26" width="5.7109375" style="20" bestFit="1" customWidth="1"/>
    <col min="27" max="27" width="12" style="20" customWidth="1"/>
    <col min="28" max="29" width="9.140625" style="20"/>
    <col min="30" max="30" width="12" style="20" customWidth="1"/>
    <col min="31" max="31" width="5.85546875" style="20" bestFit="1" customWidth="1"/>
    <col min="32" max="32" width="18.7109375" style="20" bestFit="1" customWidth="1"/>
    <col min="33" max="33" width="6.85546875" style="20" customWidth="1"/>
    <col min="34" max="34" width="5.5703125" style="20" bestFit="1" customWidth="1"/>
    <col min="35" max="35" width="4" style="20" bestFit="1" customWidth="1"/>
    <col min="36" max="36" width="4.140625" style="20" bestFit="1" customWidth="1"/>
    <col min="37" max="37" width="5.5703125" style="20" bestFit="1" customWidth="1"/>
    <col min="38" max="38" width="5.7109375" style="20" bestFit="1" customWidth="1"/>
    <col min="39" max="39" width="5.5703125" style="20" bestFit="1" customWidth="1"/>
    <col min="40" max="40" width="6.7109375" style="20" bestFit="1" customWidth="1"/>
    <col min="41" max="42" width="5" style="20" bestFit="1" customWidth="1"/>
    <col min="43" max="43" width="8.5703125" style="20" bestFit="1" customWidth="1"/>
    <col min="44" max="44" width="4.42578125" style="20" bestFit="1" customWidth="1"/>
    <col min="45" max="45" width="7.5703125" style="20" bestFit="1" customWidth="1"/>
    <col min="46" max="46" width="5.5703125" style="20" bestFit="1" customWidth="1"/>
    <col min="47" max="47" width="5.7109375" style="20" bestFit="1" customWidth="1"/>
    <col min="48" max="48" width="5.5703125" style="20" bestFit="1" customWidth="1"/>
    <col min="49" max="49" width="6.7109375" style="20" bestFit="1" customWidth="1"/>
    <col min="50" max="50" width="5.28515625" style="20" bestFit="1" customWidth="1"/>
    <col min="51" max="51" width="4" style="20" bestFit="1" customWidth="1"/>
    <col min="52" max="54" width="9.140625" style="20"/>
    <col min="55" max="16384" width="9.140625" style="22"/>
  </cols>
  <sheetData>
    <row r="1" spans="1:59" x14ac:dyDescent="0.25">
      <c r="B1" s="22" t="s">
        <v>647</v>
      </c>
      <c r="E1" s="22" t="s">
        <v>645</v>
      </c>
      <c r="AG1" s="22" t="s">
        <v>646</v>
      </c>
      <c r="BC1" s="22" t="s">
        <v>455</v>
      </c>
      <c r="BF1" s="22" t="s">
        <v>606</v>
      </c>
    </row>
    <row r="2" spans="1:59" x14ac:dyDescent="0.25">
      <c r="A2" s="22" t="s">
        <v>52</v>
      </c>
      <c r="B2" s="22" t="s">
        <v>313</v>
      </c>
      <c r="C2" s="22" t="s">
        <v>314</v>
      </c>
      <c r="E2" s="22" t="s">
        <v>226</v>
      </c>
      <c r="F2" s="22" t="s">
        <v>147</v>
      </c>
      <c r="G2" s="22" t="s">
        <v>149</v>
      </c>
      <c r="H2" s="22" t="s">
        <v>150</v>
      </c>
      <c r="I2" s="22" t="s">
        <v>151</v>
      </c>
      <c r="J2" s="22" t="s">
        <v>152</v>
      </c>
      <c r="K2" s="22" t="s">
        <v>153</v>
      </c>
      <c r="L2" s="22" t="s">
        <v>154</v>
      </c>
      <c r="M2" s="22" t="s">
        <v>54</v>
      </c>
      <c r="N2" s="22" t="s">
        <v>53</v>
      </c>
      <c r="O2" s="22" t="s">
        <v>155</v>
      </c>
      <c r="P2" s="22" t="s">
        <v>157</v>
      </c>
      <c r="Q2" s="22" t="s">
        <v>158</v>
      </c>
      <c r="R2" s="22" t="s">
        <v>159</v>
      </c>
      <c r="S2" s="22" t="s">
        <v>160</v>
      </c>
      <c r="T2" s="22" t="s">
        <v>161</v>
      </c>
      <c r="U2" s="22" t="s">
        <v>162</v>
      </c>
      <c r="V2" s="22" t="s">
        <v>163</v>
      </c>
      <c r="W2" s="22" t="s">
        <v>164</v>
      </c>
      <c r="X2" s="22" t="s">
        <v>165</v>
      </c>
      <c r="Y2" s="22" t="s">
        <v>166</v>
      </c>
      <c r="Z2" s="22" t="s">
        <v>167</v>
      </c>
      <c r="AA2" s="22"/>
      <c r="AB2" s="20" t="s">
        <v>54</v>
      </c>
      <c r="AC2" s="20" t="s">
        <v>53</v>
      </c>
      <c r="AD2" s="22"/>
      <c r="AE2" s="20" t="s">
        <v>456</v>
      </c>
      <c r="AF2" s="20" t="s">
        <v>176</v>
      </c>
      <c r="AG2" s="20" t="s">
        <v>147</v>
      </c>
      <c r="AH2" s="20" t="s">
        <v>149</v>
      </c>
      <c r="AI2" s="20" t="s">
        <v>150</v>
      </c>
      <c r="AJ2" s="20" t="s">
        <v>151</v>
      </c>
      <c r="AK2" s="20" t="s">
        <v>152</v>
      </c>
      <c r="AL2" s="20" t="s">
        <v>153</v>
      </c>
      <c r="AM2" s="20" t="s">
        <v>154</v>
      </c>
      <c r="AN2" s="20" t="s">
        <v>155</v>
      </c>
      <c r="AO2" s="20" t="s">
        <v>157</v>
      </c>
      <c r="AP2" s="20" t="s">
        <v>158</v>
      </c>
      <c r="AQ2" s="20" t="s">
        <v>159</v>
      </c>
      <c r="AR2" s="20" t="s">
        <v>160</v>
      </c>
      <c r="AS2" s="20" t="s">
        <v>161</v>
      </c>
      <c r="AT2" s="20" t="s">
        <v>162</v>
      </c>
      <c r="AU2" s="20" t="s">
        <v>163</v>
      </c>
      <c r="AV2" s="20" t="s">
        <v>164</v>
      </c>
      <c r="AW2" s="20" t="s">
        <v>165</v>
      </c>
      <c r="AX2" s="20" t="s">
        <v>166</v>
      </c>
      <c r="AY2" s="20" t="s">
        <v>167</v>
      </c>
      <c r="AZ2" s="20" t="s">
        <v>54</v>
      </c>
      <c r="BA2" s="20" t="s">
        <v>53</v>
      </c>
      <c r="BC2" s="20" t="s">
        <v>54</v>
      </c>
      <c r="BD2" s="20" t="s">
        <v>53</v>
      </c>
      <c r="BF2" s="20" t="s">
        <v>54</v>
      </c>
      <c r="BG2" s="20" t="s">
        <v>53</v>
      </c>
    </row>
    <row r="3" spans="1:59" x14ac:dyDescent="0.25">
      <c r="A3" s="22" t="s">
        <v>119</v>
      </c>
      <c r="B3" s="20">
        <v>1176.5296275999999</v>
      </c>
      <c r="C3" s="20">
        <v>137.22738662</v>
      </c>
      <c r="E3" s="22" t="s">
        <v>119</v>
      </c>
      <c r="F3" s="22">
        <v>2.5348283037197401</v>
      </c>
      <c r="G3" s="22">
        <v>2.1574601614885598</v>
      </c>
      <c r="H3" s="22">
        <v>0.104634630863605</v>
      </c>
      <c r="I3" s="22">
        <v>0.53299849721941905</v>
      </c>
      <c r="J3" s="22">
        <v>1.96670185755937</v>
      </c>
      <c r="K3" s="22">
        <v>0.100473772934958</v>
      </c>
      <c r="L3" s="22">
        <v>0.78836717560365099</v>
      </c>
      <c r="M3" s="22">
        <v>463.092856559572</v>
      </c>
      <c r="N3" s="22">
        <v>47.519739302344398</v>
      </c>
      <c r="O3" s="22">
        <v>415.57311725722798</v>
      </c>
      <c r="P3" s="22">
        <v>0.31418311563073698</v>
      </c>
      <c r="Q3" s="22">
        <v>4.3483338208854701E-2</v>
      </c>
      <c r="R3" s="22">
        <v>23.4203710291725</v>
      </c>
      <c r="S3" s="22">
        <v>0.12293374944471</v>
      </c>
      <c r="T3" s="22">
        <v>1.93153582091855</v>
      </c>
      <c r="U3" s="22">
        <v>7.1439727729184305E-2</v>
      </c>
      <c r="V3" s="22">
        <v>0.12907615833595101</v>
      </c>
      <c r="W3" s="22">
        <v>4.8244334095030004</v>
      </c>
      <c r="X3" s="22">
        <v>7.9578981895643999</v>
      </c>
      <c r="Y3" s="22">
        <v>0.34718066623676602</v>
      </c>
      <c r="Z3" s="22">
        <v>0.171739698210398</v>
      </c>
      <c r="AA3" s="22"/>
      <c r="AB3" s="45">
        <f t="shared" ref="AB3:AC15" si="0">(M3-B3)/(B3+1E-50)</f>
        <v>-0.60639082459467331</v>
      </c>
      <c r="AC3" s="45">
        <f t="shared" si="0"/>
        <v>-0.6537153372020954</v>
      </c>
      <c r="AD3" s="22"/>
      <c r="AE3" s="20">
        <v>110</v>
      </c>
      <c r="AF3" s="20" t="s">
        <v>119</v>
      </c>
      <c r="AG3" s="20">
        <v>0.31752916022828798</v>
      </c>
      <c r="AH3" s="20">
        <v>0.270179629041784</v>
      </c>
      <c r="AI3" s="20">
        <v>1.3201815527324599E-2</v>
      </c>
      <c r="AJ3" s="20">
        <v>6.8275036671966396E-2</v>
      </c>
      <c r="AK3" s="20">
        <v>0.24632748197264001</v>
      </c>
      <c r="AL3" s="20">
        <v>1.31790951457864E-2</v>
      </c>
      <c r="AM3" s="20">
        <v>9.9256815085761604E-2</v>
      </c>
      <c r="AN3" s="20">
        <v>53.784566652274897</v>
      </c>
      <c r="AO3" s="20">
        <v>3.9214029429589403E-2</v>
      </c>
      <c r="AP3" s="20">
        <v>5.4511588963747802E-3</v>
      </c>
      <c r="AQ3" s="20">
        <v>2.9337510006418199</v>
      </c>
      <c r="AR3" s="20">
        <v>1.55235708341761E-2</v>
      </c>
      <c r="AS3" s="20">
        <v>0.24548451020025699</v>
      </c>
      <c r="AT3" s="20">
        <v>1.00551183506149E-2</v>
      </c>
      <c r="AU3" s="20">
        <v>1.92700375032182E-2</v>
      </c>
      <c r="AV3" s="20">
        <v>0.61316167358538898</v>
      </c>
      <c r="AW3" s="20">
        <v>0.99653472299800006</v>
      </c>
      <c r="AX3" s="20">
        <v>4.48552030015524E-2</v>
      </c>
      <c r="AY3" s="20">
        <v>2.1493228373800698E-2</v>
      </c>
      <c r="AZ3" s="20">
        <f t="shared" ref="AZ3:AZ14" si="1">BA3+AN3</f>
        <v>59.757309939763239</v>
      </c>
      <c r="BA3" s="20">
        <f t="shared" ref="BA3:BA13" si="2">SUM(AG3:AY3)-AN3</f>
        <v>5.9727432874883419</v>
      </c>
      <c r="BC3" s="18">
        <f t="shared" ref="BC3:BD15" si="3">AZ3/M3</f>
        <v>0.12903958481181213</v>
      </c>
      <c r="BD3" s="18">
        <f t="shared" si="3"/>
        <v>0.12568973178675824</v>
      </c>
      <c r="BF3" s="18">
        <v>0.11269700037115661</v>
      </c>
      <c r="BG3" s="18">
        <v>0.11121287854746995</v>
      </c>
    </row>
    <row r="4" spans="1:59" x14ac:dyDescent="0.25">
      <c r="A4" s="22" t="s">
        <v>75</v>
      </c>
      <c r="B4" s="20">
        <v>2254.8026300000001</v>
      </c>
      <c r="C4" s="20">
        <v>950.04795999999999</v>
      </c>
      <c r="E4" s="22" t="s">
        <v>75</v>
      </c>
      <c r="F4" s="22">
        <v>84.807108731956603</v>
      </c>
      <c r="G4" s="22">
        <v>23.408109321692901</v>
      </c>
      <c r="H4" s="22">
        <v>1.31528439678786</v>
      </c>
      <c r="I4" s="22">
        <v>0.67166680445553895</v>
      </c>
      <c r="J4" s="22">
        <v>54.674281831159199</v>
      </c>
      <c r="K4" s="22">
        <v>0.54999047493069297</v>
      </c>
      <c r="L4" s="22">
        <v>19.610713447642901</v>
      </c>
      <c r="M4" s="22">
        <v>2270.1909751369199</v>
      </c>
      <c r="N4" s="22">
        <v>956.45865041815102</v>
      </c>
      <c r="O4" s="22">
        <v>1313.7323247187701</v>
      </c>
      <c r="P4" s="22">
        <v>0.72564831240772099</v>
      </c>
      <c r="Q4" s="22">
        <v>1.2352032909494699</v>
      </c>
      <c r="R4" s="22">
        <v>482.58402616886201</v>
      </c>
      <c r="S4" s="22">
        <v>1.37292274067582</v>
      </c>
      <c r="T4" s="22">
        <v>12.8413615304485</v>
      </c>
      <c r="U4" s="22">
        <v>0.83220162480640503</v>
      </c>
      <c r="V4" s="22">
        <v>1.4015402922226401</v>
      </c>
      <c r="W4" s="22">
        <v>32.151715184884999</v>
      </c>
      <c r="X4" s="22">
        <v>231.88704342002899</v>
      </c>
      <c r="Y4" s="22">
        <v>1.45927469149071</v>
      </c>
      <c r="Z4" s="22">
        <v>4.9305581527472304</v>
      </c>
      <c r="AA4" s="22"/>
      <c r="AB4" s="45">
        <f t="shared" si="0"/>
        <v>6.824697174013729E-3</v>
      </c>
      <c r="AC4" s="45">
        <f t="shared" si="0"/>
        <v>6.7477545219412237E-3</v>
      </c>
      <c r="AD4" s="22"/>
      <c r="AE4" s="20">
        <v>111</v>
      </c>
      <c r="AF4" s="20" t="s">
        <v>75</v>
      </c>
      <c r="AG4" s="20">
        <v>32.227595441047598</v>
      </c>
      <c r="AH4" s="20">
        <v>8.8968664026848696</v>
      </c>
      <c r="AI4" s="20">
        <v>0.50012606005916105</v>
      </c>
      <c r="AJ4" s="20">
        <v>0.25998159887662498</v>
      </c>
      <c r="AK4" s="20">
        <v>20.7771269243208</v>
      </c>
      <c r="AL4" s="20">
        <v>0.21066544845959401</v>
      </c>
      <c r="AM4" s="20">
        <v>7.4537442075484304</v>
      </c>
      <c r="AN4" s="20">
        <v>520.62404802710103</v>
      </c>
      <c r="AO4" s="20">
        <v>0.27573191392655599</v>
      </c>
      <c r="AP4" s="20">
        <v>0.46940578953558998</v>
      </c>
      <c r="AQ4" s="20">
        <v>183.397945752288</v>
      </c>
      <c r="AR4" s="20">
        <v>0.52212370403928199</v>
      </c>
      <c r="AS4" s="20">
        <v>4.8905215955001902</v>
      </c>
      <c r="AT4" s="20">
        <v>0.31922543153120397</v>
      </c>
      <c r="AU4" s="20">
        <v>0.54105265442849704</v>
      </c>
      <c r="AV4" s="20">
        <v>12.244484099561401</v>
      </c>
      <c r="AW4" s="20">
        <v>88.120014564640002</v>
      </c>
      <c r="AX4" s="20">
        <v>0.55848896954984795</v>
      </c>
      <c r="AY4" s="20">
        <v>1.8736261524042499</v>
      </c>
      <c r="AZ4" s="20">
        <f t="shared" si="1"/>
        <v>884.1627747375029</v>
      </c>
      <c r="BA4" s="20">
        <f t="shared" si="2"/>
        <v>363.53872671040187</v>
      </c>
      <c r="BC4" s="18">
        <f t="shared" si="3"/>
        <v>0.38946625390587558</v>
      </c>
      <c r="BD4" s="18">
        <f t="shared" si="3"/>
        <v>0.38008828353579904</v>
      </c>
      <c r="BF4" s="18">
        <v>0.3766498290949552</v>
      </c>
      <c r="BG4" s="18">
        <v>0.3618036052402982</v>
      </c>
    </row>
    <row r="5" spans="1:59" x14ac:dyDescent="0.25">
      <c r="A5" s="22" t="s">
        <v>69</v>
      </c>
      <c r="B5" s="20">
        <v>1059.0251227000001</v>
      </c>
      <c r="C5" s="20">
        <v>229.09831392000001</v>
      </c>
      <c r="E5" s="22" t="s">
        <v>69</v>
      </c>
      <c r="F5" s="22">
        <v>17.1561131476269</v>
      </c>
      <c r="G5" s="22">
        <v>6.9047402101225197</v>
      </c>
      <c r="H5" s="22">
        <v>0.40282093731157298</v>
      </c>
      <c r="I5" s="22">
        <v>1.51565480796089</v>
      </c>
      <c r="J5" s="22">
        <v>11.5487222540385</v>
      </c>
      <c r="K5" s="22">
        <v>0.47611849352667901</v>
      </c>
      <c r="L5" s="22">
        <v>4.4733105523018901</v>
      </c>
      <c r="M5" s="22">
        <v>1062.7979738179199</v>
      </c>
      <c r="N5" s="22">
        <v>230.15610957392099</v>
      </c>
      <c r="O5" s="22">
        <v>832.641864244006</v>
      </c>
      <c r="P5" s="22">
        <v>0.53171118061742495</v>
      </c>
      <c r="Q5" s="22">
        <v>0.261443888324983</v>
      </c>
      <c r="R5" s="22">
        <v>111.202020376769</v>
      </c>
      <c r="S5" s="22">
        <v>0.45126530672134102</v>
      </c>
      <c r="T5" s="22">
        <v>6.3515961325418697</v>
      </c>
      <c r="U5" s="22">
        <v>0.68219512591147302</v>
      </c>
      <c r="V5" s="22">
        <v>1.65839830883447</v>
      </c>
      <c r="W5" s="22">
        <v>15.881542609170101</v>
      </c>
      <c r="X5" s="22">
        <v>48.330881055539798</v>
      </c>
      <c r="Y5" s="22">
        <v>1.30135021911737</v>
      </c>
      <c r="Z5" s="22">
        <v>1.0262249674831401</v>
      </c>
      <c r="AA5" s="22"/>
      <c r="AB5" s="45">
        <f t="shared" si="0"/>
        <v>3.5625699872925205E-3</v>
      </c>
      <c r="AC5" s="45">
        <f t="shared" si="0"/>
        <v>4.617212740772739E-3</v>
      </c>
      <c r="AD5" s="22"/>
      <c r="AE5" s="20">
        <v>112</v>
      </c>
      <c r="AF5" s="20" t="s">
        <v>69</v>
      </c>
      <c r="AG5" s="20">
        <v>2.6756478693309198</v>
      </c>
      <c r="AH5" s="20">
        <v>1.0599414851861899</v>
      </c>
      <c r="AI5" s="20">
        <v>6.4425606112761005E-2</v>
      </c>
      <c r="AJ5" s="20">
        <v>0.26729945768394298</v>
      </c>
      <c r="AK5" s="20">
        <v>1.7968422032064699</v>
      </c>
      <c r="AL5" s="20">
        <v>8.7618660302954496E-2</v>
      </c>
      <c r="AM5" s="20">
        <v>0.70745544922724701</v>
      </c>
      <c r="AN5" s="20">
        <v>127.552971122321</v>
      </c>
      <c r="AO5" s="20">
        <v>7.6550831047221796E-2</v>
      </c>
      <c r="AP5" s="20">
        <v>4.0803765585831903E-2</v>
      </c>
      <c r="AQ5" s="20">
        <v>17.248889806423001</v>
      </c>
      <c r="AR5" s="20">
        <v>7.2513898221018003E-2</v>
      </c>
      <c r="AS5" s="20">
        <v>1.0594808688378801</v>
      </c>
      <c r="AT5" s="20">
        <v>0.13242134430567201</v>
      </c>
      <c r="AU5" s="20">
        <v>0.332009665291643</v>
      </c>
      <c r="AV5" s="20">
        <v>2.6492567282839699</v>
      </c>
      <c r="AW5" s="20">
        <v>7.5191042119054297</v>
      </c>
      <c r="AX5" s="20">
        <v>0.232599735357262</v>
      </c>
      <c r="AY5" s="20">
        <v>0.15932178455752999</v>
      </c>
      <c r="AZ5" s="20">
        <f t="shared" si="1"/>
        <v>163.73515449318796</v>
      </c>
      <c r="BA5" s="20">
        <f t="shared" si="2"/>
        <v>36.182183370866966</v>
      </c>
      <c r="BC5" s="18">
        <f t="shared" si="3"/>
        <v>0.15406046918305408</v>
      </c>
      <c r="BD5" s="18">
        <f t="shared" si="3"/>
        <v>0.15720713839771461</v>
      </c>
      <c r="BF5" s="18">
        <v>0.14911450698275472</v>
      </c>
      <c r="BG5" s="18">
        <v>0.13707608954398376</v>
      </c>
    </row>
    <row r="6" spans="1:59" x14ac:dyDescent="0.25">
      <c r="A6" s="22" t="s">
        <v>120</v>
      </c>
      <c r="B6" s="20">
        <v>1378.7193142000001</v>
      </c>
      <c r="C6" s="20">
        <v>571.81114883999999</v>
      </c>
      <c r="E6" s="22" t="s">
        <v>120</v>
      </c>
      <c r="F6" s="22">
        <v>50.242761170984998</v>
      </c>
      <c r="G6" s="22">
        <v>14.099810844535501</v>
      </c>
      <c r="H6" s="22">
        <v>0.80903475663728897</v>
      </c>
      <c r="I6" s="22">
        <v>0.78213800327386296</v>
      </c>
      <c r="J6" s="22">
        <v>32.440855255763701</v>
      </c>
      <c r="K6" s="22">
        <v>0.45693495824997099</v>
      </c>
      <c r="L6" s="22">
        <v>11.7512528973693</v>
      </c>
      <c r="M6" s="22">
        <v>1383.5645447541399</v>
      </c>
      <c r="N6" s="22">
        <v>573.82525527074495</v>
      </c>
      <c r="O6" s="22">
        <v>809.73928948340097</v>
      </c>
      <c r="P6" s="22">
        <v>0.45170762800380299</v>
      </c>
      <c r="Q6" s="22">
        <v>0.73370490559257495</v>
      </c>
      <c r="R6" s="22">
        <v>287.42572691347402</v>
      </c>
      <c r="S6" s="22">
        <v>0.85177911517496396</v>
      </c>
      <c r="T6" s="22">
        <v>8.5660012081328603</v>
      </c>
      <c r="U6" s="22">
        <v>0.718688545004602</v>
      </c>
      <c r="V6" s="22">
        <v>1.4554381397399601</v>
      </c>
      <c r="W6" s="22">
        <v>21.443355084133898</v>
      </c>
      <c r="X6" s="22">
        <v>137.48981853833499</v>
      </c>
      <c r="Y6" s="22">
        <v>1.1849972195307401</v>
      </c>
      <c r="Z6" s="22">
        <v>2.92125008680698</v>
      </c>
      <c r="AA6" s="22"/>
      <c r="AB6" s="45">
        <f t="shared" si="0"/>
        <v>3.5142980186298666E-3</v>
      </c>
      <c r="AC6" s="45">
        <f t="shared" si="0"/>
        <v>3.522328018316642E-3</v>
      </c>
      <c r="AD6" s="22"/>
      <c r="AE6" s="20">
        <v>113</v>
      </c>
      <c r="AF6" s="20" t="s">
        <v>120</v>
      </c>
      <c r="AG6" s="20">
        <v>6.5616317214921898</v>
      </c>
      <c r="AH6" s="20">
        <v>1.8461552587827701</v>
      </c>
      <c r="AI6" s="20">
        <v>0.105868260502852</v>
      </c>
      <c r="AJ6" s="20">
        <v>0.103421072526937</v>
      </c>
      <c r="AK6" s="20">
        <v>4.23779755914153</v>
      </c>
      <c r="AL6" s="20">
        <v>5.9836413266664397E-2</v>
      </c>
      <c r="AM6" s="20">
        <v>1.5353923324607299</v>
      </c>
      <c r="AN6" s="20">
        <v>105.974497388442</v>
      </c>
      <c r="AO6" s="20">
        <v>5.9923387301375398E-2</v>
      </c>
      <c r="AP6" s="20">
        <v>9.5843069303611902E-2</v>
      </c>
      <c r="AQ6" s="20">
        <v>37.566766922694697</v>
      </c>
      <c r="AR6" s="20">
        <v>0.11149915949556399</v>
      </c>
      <c r="AS6" s="20">
        <v>1.1232453798413999</v>
      </c>
      <c r="AT6" s="20">
        <v>9.3807448578758404E-2</v>
      </c>
      <c r="AU6" s="20">
        <v>0.18972187781886701</v>
      </c>
      <c r="AV6" s="20">
        <v>2.8117750600403002</v>
      </c>
      <c r="AW6" s="20">
        <v>17.959119454631399</v>
      </c>
      <c r="AX6" s="20">
        <v>0.15548309993488699</v>
      </c>
      <c r="AY6" s="20">
        <v>0.38158205210977397</v>
      </c>
      <c r="AZ6" s="20">
        <f t="shared" si="1"/>
        <v>180.97336691836631</v>
      </c>
      <c r="BA6" s="20">
        <f t="shared" si="2"/>
        <v>74.998869529924306</v>
      </c>
      <c r="BC6" s="18">
        <f t="shared" si="3"/>
        <v>0.1308022582716048</v>
      </c>
      <c r="BD6" s="18">
        <f t="shared" si="3"/>
        <v>0.13069984083314351</v>
      </c>
      <c r="BF6" s="18">
        <v>0.13562918852262074</v>
      </c>
      <c r="BG6" s="18">
        <v>0.13037499885301287</v>
      </c>
    </row>
    <row r="7" spans="1:59" x14ac:dyDescent="0.25">
      <c r="A7" s="22" t="s">
        <v>121</v>
      </c>
      <c r="B7" s="20">
        <v>24639.228052999999</v>
      </c>
      <c r="C7" s="20">
        <v>9361.7063844000004</v>
      </c>
      <c r="E7" s="22" t="s">
        <v>121</v>
      </c>
      <c r="F7" s="22">
        <v>795.24763607224497</v>
      </c>
      <c r="G7" s="22">
        <v>233.266231195621</v>
      </c>
      <c r="H7" s="22">
        <v>14.0469595375805</v>
      </c>
      <c r="I7" s="22">
        <v>28.238651755154599</v>
      </c>
      <c r="J7" s="22">
        <v>515.645109807371</v>
      </c>
      <c r="K7" s="22">
        <v>12.600693069881</v>
      </c>
      <c r="L7" s="22">
        <v>191.490262317608</v>
      </c>
      <c r="M7" s="22">
        <v>24414.137750325801</v>
      </c>
      <c r="N7" s="22">
        <v>9383.0996475133197</v>
      </c>
      <c r="O7" s="22">
        <v>15031.038102812499</v>
      </c>
      <c r="P7" s="22">
        <v>8.1707215482116702</v>
      </c>
      <c r="Q7" s="22">
        <v>11.6944480120703</v>
      </c>
      <c r="R7" s="22">
        <v>4615.3979030546097</v>
      </c>
      <c r="S7" s="22">
        <v>15.079862955185501</v>
      </c>
      <c r="T7" s="22">
        <v>175.258411587713</v>
      </c>
      <c r="U7" s="22">
        <v>20.5705480845693</v>
      </c>
      <c r="V7" s="22">
        <v>48.493074831814901</v>
      </c>
      <c r="W7" s="22">
        <v>438.58290253917301</v>
      </c>
      <c r="X7" s="22">
        <v>2181.1348070447498</v>
      </c>
      <c r="Y7" s="22">
        <v>31.924297919277699</v>
      </c>
      <c r="Z7" s="22">
        <v>46.257126180470301</v>
      </c>
      <c r="AA7" s="22"/>
      <c r="AB7" s="45">
        <f t="shared" si="0"/>
        <v>-9.1354445922583079E-3</v>
      </c>
      <c r="AC7" s="45">
        <f t="shared" si="0"/>
        <v>2.2851884298538002E-3</v>
      </c>
      <c r="AD7" s="22"/>
      <c r="AE7" s="20">
        <v>124</v>
      </c>
      <c r="AF7" s="20" t="s">
        <v>121</v>
      </c>
      <c r="AG7" s="20">
        <v>199.803543527139</v>
      </c>
      <c r="AH7" s="20">
        <v>57.439558390196403</v>
      </c>
      <c r="AI7" s="20">
        <v>3.4448255190952799</v>
      </c>
      <c r="AJ7" s="20">
        <v>6.1954196335634597</v>
      </c>
      <c r="AK7" s="20">
        <v>129.292432283832</v>
      </c>
      <c r="AL7" s="20">
        <v>2.9082307855947702</v>
      </c>
      <c r="AM7" s="20">
        <v>47.779668028896801</v>
      </c>
      <c r="AN7" s="20">
        <v>3501.3814231327501</v>
      </c>
      <c r="AO7" s="20">
        <v>1.86023045858643</v>
      </c>
      <c r="AP7" s="20">
        <v>2.9314148218458098</v>
      </c>
      <c r="AQ7" s="20">
        <v>1152.22611361797</v>
      </c>
      <c r="AR7" s="20">
        <v>3.6813991740106</v>
      </c>
      <c r="AS7" s="20">
        <v>41.636049483102298</v>
      </c>
      <c r="AT7" s="20">
        <v>4.7782279816867899</v>
      </c>
      <c r="AU7" s="20">
        <v>11.126333309852599</v>
      </c>
      <c r="AV7" s="20">
        <v>104.203193595672</v>
      </c>
      <c r="AW7" s="20">
        <v>547.26793845237705</v>
      </c>
      <c r="AX7" s="20">
        <v>7.3377037658522903</v>
      </c>
      <c r="AY7" s="20">
        <v>11.608569711651599</v>
      </c>
      <c r="AZ7" s="20">
        <f t="shared" si="1"/>
        <v>5836.9022756736749</v>
      </c>
      <c r="BA7" s="20">
        <f t="shared" si="2"/>
        <v>2335.5208525409248</v>
      </c>
      <c r="BC7" s="18">
        <f t="shared" si="3"/>
        <v>0.23907878031022345</v>
      </c>
      <c r="BD7" s="18">
        <f t="shared" si="3"/>
        <v>0.24890717782794489</v>
      </c>
      <c r="BF7" s="18">
        <v>0.28820432628611231</v>
      </c>
      <c r="BG7" s="18">
        <v>0.29416820425134149</v>
      </c>
    </row>
    <row r="8" spans="1:59" x14ac:dyDescent="0.25">
      <c r="A8" s="22" t="s">
        <v>70</v>
      </c>
      <c r="B8" s="20">
        <v>55174.558599000004</v>
      </c>
      <c r="C8" s="20">
        <v>22116.877992999998</v>
      </c>
      <c r="E8" s="22" t="s">
        <v>70</v>
      </c>
      <c r="F8" s="22">
        <v>1938.2036160735599</v>
      </c>
      <c r="G8" s="22">
        <v>551.73004716899004</v>
      </c>
      <c r="H8" s="22">
        <v>31.6111777776308</v>
      </c>
      <c r="I8" s="22">
        <v>33.727319933530602</v>
      </c>
      <c r="J8" s="22">
        <v>1253.2319403069901</v>
      </c>
      <c r="K8" s="22">
        <v>18.390586504626899</v>
      </c>
      <c r="L8" s="22">
        <v>454.66948251767798</v>
      </c>
      <c r="M8" s="22">
        <v>55496.717758975101</v>
      </c>
      <c r="N8" s="22">
        <v>22248.7230020071</v>
      </c>
      <c r="O8" s="22">
        <v>33247.994756967899</v>
      </c>
      <c r="P8" s="22">
        <v>18.926452995464899</v>
      </c>
      <c r="Q8" s="22">
        <v>28.341480779157401</v>
      </c>
      <c r="R8" s="22">
        <v>11136.330423875999</v>
      </c>
      <c r="S8" s="22">
        <v>33.364251769043797</v>
      </c>
      <c r="T8" s="22">
        <v>340.63810633332702</v>
      </c>
      <c r="U8" s="22">
        <v>28.5548546518074</v>
      </c>
      <c r="V8" s="22">
        <v>58.241681912509499</v>
      </c>
      <c r="W8" s="22">
        <v>852.65096167815796</v>
      </c>
      <c r="X8" s="22">
        <v>5309.2337449307397</v>
      </c>
      <c r="Y8" s="22">
        <v>48.064242423651201</v>
      </c>
      <c r="Z8" s="22">
        <v>112.81263037421201</v>
      </c>
      <c r="AA8" s="22"/>
      <c r="AB8" s="45">
        <f t="shared" si="0"/>
        <v>5.838907789303749E-3</v>
      </c>
      <c r="AC8" s="45">
        <f t="shared" si="0"/>
        <v>5.9612848182655307E-3</v>
      </c>
      <c r="AD8" s="22"/>
      <c r="AE8" s="20">
        <v>135</v>
      </c>
      <c r="AF8" s="20" t="s">
        <v>70</v>
      </c>
      <c r="AG8" s="20">
        <v>665.181294859226</v>
      </c>
      <c r="AH8" s="20">
        <v>187.77144376609601</v>
      </c>
      <c r="AI8" s="20">
        <v>10.7478460979187</v>
      </c>
      <c r="AJ8" s="20">
        <v>10.5393269797564</v>
      </c>
      <c r="AK8" s="20">
        <v>429.74696679121899</v>
      </c>
      <c r="AL8" s="20">
        <v>6.03402975088399</v>
      </c>
      <c r="AM8" s="20">
        <v>155.666916738803</v>
      </c>
      <c r="AN8" s="20">
        <v>11154.8457207964</v>
      </c>
      <c r="AO8" s="20">
        <v>6.2156683815858296</v>
      </c>
      <c r="AP8" s="20">
        <v>9.7181801562045091</v>
      </c>
      <c r="AQ8" s="20">
        <v>3812.04891257196</v>
      </c>
      <c r="AR8" s="20">
        <v>11.3221872811495</v>
      </c>
      <c r="AS8" s="20">
        <v>114.10441096254</v>
      </c>
      <c r="AT8" s="20">
        <v>9.4036864538674099</v>
      </c>
      <c r="AU8" s="20">
        <v>18.925121959373499</v>
      </c>
      <c r="AV8" s="20">
        <v>285.62914059914499</v>
      </c>
      <c r="AW8" s="20">
        <v>1821.0668679287201</v>
      </c>
      <c r="AX8" s="20">
        <v>15.7353814816596</v>
      </c>
      <c r="AY8" s="20">
        <v>38.695602453393903</v>
      </c>
      <c r="AZ8" s="20">
        <f t="shared" si="1"/>
        <v>18763.398706009903</v>
      </c>
      <c r="BA8" s="20">
        <f t="shared" si="2"/>
        <v>7608.5529852135023</v>
      </c>
      <c r="BC8" s="18">
        <f t="shared" si="3"/>
        <v>0.3380992509773324</v>
      </c>
      <c r="BD8" s="18">
        <f t="shared" si="3"/>
        <v>0.34197706468488642</v>
      </c>
      <c r="BF8" s="18">
        <v>0.44780644521012053</v>
      </c>
      <c r="BG8" s="18">
        <v>0.45418505659417013</v>
      </c>
    </row>
    <row r="9" spans="1:59" x14ac:dyDescent="0.25">
      <c r="A9" s="22" t="s">
        <v>122</v>
      </c>
      <c r="B9" s="20">
        <v>54779.928637999998</v>
      </c>
      <c r="C9" s="20">
        <v>21842.315073999998</v>
      </c>
      <c r="E9" s="22" t="s">
        <v>122</v>
      </c>
      <c r="F9" s="22">
        <v>1937.59196857752</v>
      </c>
      <c r="G9" s="22">
        <v>536.94774166570198</v>
      </c>
      <c r="H9" s="22">
        <v>30.400486699846201</v>
      </c>
      <c r="I9" s="22">
        <v>20.065673762242501</v>
      </c>
      <c r="J9" s="22">
        <v>1249.5857694362201</v>
      </c>
      <c r="K9" s="22">
        <v>14.231397492683399</v>
      </c>
      <c r="L9" s="22">
        <v>449.65853392858099</v>
      </c>
      <c r="M9" s="22">
        <v>54956.609057212299</v>
      </c>
      <c r="N9" s="22">
        <v>21934.602697429</v>
      </c>
      <c r="O9" s="22">
        <v>33022.0063597833</v>
      </c>
      <c r="P9" s="22">
        <v>16.686224328969299</v>
      </c>
      <c r="Q9" s="22">
        <v>28.241719028423098</v>
      </c>
      <c r="R9" s="22">
        <v>11039.9567198311</v>
      </c>
      <c r="S9" s="22">
        <v>31.819643611280998</v>
      </c>
      <c r="T9" s="22">
        <v>305.00156549656299</v>
      </c>
      <c r="U9" s="22">
        <v>21.940414428368999</v>
      </c>
      <c r="V9" s="22">
        <v>40.156394285619697</v>
      </c>
      <c r="W9" s="22">
        <v>763.57374750464305</v>
      </c>
      <c r="X9" s="22">
        <v>5298.7552793531604</v>
      </c>
      <c r="Y9" s="22">
        <v>37.352517499627901</v>
      </c>
      <c r="Z9" s="22">
        <v>112.636900498465</v>
      </c>
      <c r="AA9" s="22"/>
      <c r="AB9" s="45">
        <f t="shared" si="0"/>
        <v>3.2252765493699692E-3</v>
      </c>
      <c r="AC9" s="45">
        <f t="shared" si="0"/>
        <v>4.2251759081552726E-3</v>
      </c>
      <c r="AD9" s="22"/>
      <c r="AE9" s="20">
        <v>146</v>
      </c>
      <c r="AF9" s="20" t="s">
        <v>122</v>
      </c>
      <c r="AG9" s="20">
        <v>890.757720249464</v>
      </c>
      <c r="AH9" s="20">
        <v>246.40474844853301</v>
      </c>
      <c r="AI9" s="20">
        <v>13.9030363743263</v>
      </c>
      <c r="AJ9" s="20">
        <v>8.2439448760227201</v>
      </c>
      <c r="AK9" s="20">
        <v>574.37559977252499</v>
      </c>
      <c r="AL9" s="20">
        <v>6.1964975281779298</v>
      </c>
      <c r="AM9" s="20">
        <v>206.38581420195101</v>
      </c>
      <c r="AN9" s="20">
        <v>14920.451551306</v>
      </c>
      <c r="AO9" s="20">
        <v>7.6480907408511003</v>
      </c>
      <c r="AP9" s="20">
        <v>12.979046975980401</v>
      </c>
      <c r="AQ9" s="20">
        <v>5072.3966082985999</v>
      </c>
      <c r="AR9" s="20">
        <v>14.534259901875799</v>
      </c>
      <c r="AS9" s="20">
        <v>137.799821726527</v>
      </c>
      <c r="AT9" s="20">
        <v>9.4785486626084801</v>
      </c>
      <c r="AU9" s="20">
        <v>16.7709792382256</v>
      </c>
      <c r="AV9" s="20">
        <v>345.002316154249</v>
      </c>
      <c r="AW9" s="20">
        <v>2435.7958210499601</v>
      </c>
      <c r="AX9" s="20">
        <v>16.3381881533845</v>
      </c>
      <c r="AY9" s="20">
        <v>51.7837412257986</v>
      </c>
      <c r="AZ9" s="20">
        <f t="shared" si="1"/>
        <v>24987.246334885062</v>
      </c>
      <c r="BA9" s="20">
        <f t="shared" si="2"/>
        <v>10066.794783579062</v>
      </c>
      <c r="BC9" s="18">
        <f t="shared" si="3"/>
        <v>0.45467227260823562</v>
      </c>
      <c r="BD9" s="18">
        <f t="shared" si="3"/>
        <v>0.45894584563225355</v>
      </c>
      <c r="BF9" s="18">
        <v>0.47522712271559381</v>
      </c>
      <c r="BG9" s="18">
        <v>0.47617743622167136</v>
      </c>
    </row>
    <row r="10" spans="1:59" x14ac:dyDescent="0.25">
      <c r="A10" s="22" t="s">
        <v>123</v>
      </c>
      <c r="B10" s="20">
        <v>106931.64148000001</v>
      </c>
      <c r="C10" s="20">
        <v>36041.800356</v>
      </c>
      <c r="E10" s="22" t="s">
        <v>123</v>
      </c>
      <c r="F10" s="22">
        <v>3196.4162580069101</v>
      </c>
      <c r="G10" s="22">
        <v>887.130832884141</v>
      </c>
      <c r="H10" s="22">
        <v>49.550960324520403</v>
      </c>
      <c r="I10" s="22">
        <v>23.3355664930526</v>
      </c>
      <c r="J10" s="22">
        <v>2061.8140299332499</v>
      </c>
      <c r="K10" s="22">
        <v>19.565552429328001</v>
      </c>
      <c r="L10" s="22">
        <v>738.51396044136504</v>
      </c>
      <c r="M10" s="22">
        <v>106833.03641206</v>
      </c>
      <c r="N10" s="22">
        <v>36060.875932775401</v>
      </c>
      <c r="O10" s="22">
        <v>70772.160479284794</v>
      </c>
      <c r="P10" s="22">
        <v>28.651115606480701</v>
      </c>
      <c r="Q10" s="22">
        <v>46.5647677387743</v>
      </c>
      <c r="R10" s="22">
        <v>18217.1465410032</v>
      </c>
      <c r="S10" s="22">
        <v>51.7060588548091</v>
      </c>
      <c r="T10" s="22">
        <v>480.466806998572</v>
      </c>
      <c r="U10" s="22">
        <v>28.8386809670574</v>
      </c>
      <c r="V10" s="22">
        <v>45.6028632250312</v>
      </c>
      <c r="W10" s="22">
        <v>1202.9151079438</v>
      </c>
      <c r="X10" s="22">
        <v>8744.0064730126596</v>
      </c>
      <c r="Y10" s="22">
        <v>52.682656146210498</v>
      </c>
      <c r="Z10" s="22">
        <v>185.96770076621601</v>
      </c>
      <c r="AA10" s="22"/>
      <c r="AB10" s="45">
        <f t="shared" si="0"/>
        <v>-9.2213180846428399E-4</v>
      </c>
      <c r="AC10" s="45">
        <f t="shared" si="0"/>
        <v>5.292625947367843E-4</v>
      </c>
      <c r="AD10" s="22"/>
      <c r="AE10" s="20">
        <v>147</v>
      </c>
      <c r="AF10" s="20" t="s">
        <v>123</v>
      </c>
      <c r="AG10" s="20">
        <v>1538.0022426964499</v>
      </c>
      <c r="AH10" s="20">
        <v>426.123206757388</v>
      </c>
      <c r="AI10" s="20">
        <v>23.795502139286999</v>
      </c>
      <c r="AJ10" s="20">
        <v>10.740566550340899</v>
      </c>
      <c r="AK10" s="20">
        <v>991.92397570537298</v>
      </c>
      <c r="AL10" s="20">
        <v>9.2852190494371296</v>
      </c>
      <c r="AM10" s="20">
        <v>355.198777370671</v>
      </c>
      <c r="AN10" s="20">
        <v>35541.737839078902</v>
      </c>
      <c r="AO10" s="20">
        <v>13.6462859887287</v>
      </c>
      <c r="AP10" s="20">
        <v>22.402042477827301</v>
      </c>
      <c r="AQ10" s="20">
        <v>8761.1450112148304</v>
      </c>
      <c r="AR10" s="20">
        <v>24.819576860647398</v>
      </c>
      <c r="AS10" s="20">
        <v>229.84584355810199</v>
      </c>
      <c r="AT10" s="20">
        <v>13.694733876272</v>
      </c>
      <c r="AU10" s="20">
        <v>21.4590550790092</v>
      </c>
      <c r="AV10" s="20">
        <v>575.47050095898601</v>
      </c>
      <c r="AW10" s="20">
        <v>4206.8325092884297</v>
      </c>
      <c r="AX10" s="20">
        <v>24.9916342604193</v>
      </c>
      <c r="AY10" s="20">
        <v>89.467639845628</v>
      </c>
      <c r="AZ10" s="20">
        <f t="shared" si="1"/>
        <v>52880.582162756735</v>
      </c>
      <c r="BA10" s="20">
        <f t="shared" si="2"/>
        <v>17338.844323677833</v>
      </c>
      <c r="BC10" s="18">
        <f t="shared" si="3"/>
        <v>0.49498342402994017</v>
      </c>
      <c r="BD10" s="18">
        <f t="shared" si="3"/>
        <v>0.48082149629423493</v>
      </c>
      <c r="BF10" s="18">
        <v>0.50158903316518466</v>
      </c>
      <c r="BG10" s="18">
        <v>0.50296926159934452</v>
      </c>
    </row>
    <row r="11" spans="1:59" x14ac:dyDescent="0.25">
      <c r="A11" s="22" t="s">
        <v>124</v>
      </c>
      <c r="B11" s="20">
        <v>101326.82527</v>
      </c>
      <c r="C11" s="20">
        <v>25991.263647</v>
      </c>
      <c r="E11" s="22" t="s">
        <v>124</v>
      </c>
      <c r="F11" s="22">
        <v>1757.2725495044499</v>
      </c>
      <c r="G11" s="22">
        <v>516.68033387820503</v>
      </c>
      <c r="H11" s="22">
        <v>29.784345412765798</v>
      </c>
      <c r="I11" s="22">
        <v>42.3979974504648</v>
      </c>
      <c r="J11" s="22">
        <v>1139.91286627567</v>
      </c>
      <c r="K11" s="22">
        <v>19.965439376643101</v>
      </c>
      <c r="L11" s="22">
        <v>416.50055841575801</v>
      </c>
      <c r="M11" s="22">
        <v>69972.546029862802</v>
      </c>
      <c r="N11" s="22">
        <v>20468.3219406594</v>
      </c>
      <c r="O11" s="22">
        <v>49504.224089203301</v>
      </c>
      <c r="P11" s="22">
        <v>19.977099652828699</v>
      </c>
      <c r="Q11" s="22">
        <v>25.787245150223999</v>
      </c>
      <c r="R11" s="22">
        <v>10199.9073875668</v>
      </c>
      <c r="S11" s="22">
        <v>31.679061154251801</v>
      </c>
      <c r="T11" s="22">
        <v>340.51422615971302</v>
      </c>
      <c r="U11" s="22">
        <v>30.758865728269299</v>
      </c>
      <c r="V11" s="22">
        <v>65.954865880608693</v>
      </c>
      <c r="W11" s="22">
        <v>852.17094520323803</v>
      </c>
      <c r="X11" s="22">
        <v>4824.1455781613404</v>
      </c>
      <c r="Y11" s="22">
        <v>52.426371516283801</v>
      </c>
      <c r="Z11" s="22">
        <v>102.48620417186299</v>
      </c>
      <c r="AA11" s="22"/>
      <c r="AB11" s="45">
        <f t="shared" si="0"/>
        <v>-0.30943710272762598</v>
      </c>
      <c r="AC11" s="45">
        <f t="shared" si="0"/>
        <v>-0.21249223513525001</v>
      </c>
      <c r="AD11" s="22"/>
      <c r="AE11" s="20">
        <v>148</v>
      </c>
      <c r="AF11" s="20" t="s">
        <v>124</v>
      </c>
      <c r="AG11" s="20">
        <v>725.748743564959</v>
      </c>
      <c r="AH11" s="20">
        <v>208.26056347880899</v>
      </c>
      <c r="AI11" s="20">
        <v>12.1276046318275</v>
      </c>
      <c r="AJ11" s="20">
        <v>16.579377413261401</v>
      </c>
      <c r="AK11" s="20">
        <v>469.60837020088701</v>
      </c>
      <c r="AL11" s="20">
        <v>8.2919777560819892</v>
      </c>
      <c r="AM11" s="20">
        <v>171.60052256254301</v>
      </c>
      <c r="AN11" s="20">
        <v>19096.767782907998</v>
      </c>
      <c r="AO11" s="20">
        <v>7.1461064265333301</v>
      </c>
      <c r="AP11" s="20">
        <v>10.629594281501401</v>
      </c>
      <c r="AQ11" s="20">
        <v>4181.2402014027302</v>
      </c>
      <c r="AR11" s="20">
        <v>12.869269341107399</v>
      </c>
      <c r="AS11" s="20">
        <v>137.25145120733299</v>
      </c>
      <c r="AT11" s="20">
        <v>13.172816186204599</v>
      </c>
      <c r="AU11" s="20">
        <v>28.703250478380799</v>
      </c>
      <c r="AV11" s="20">
        <v>343.52645929524903</v>
      </c>
      <c r="AW11" s="20">
        <v>1988.58951184991</v>
      </c>
      <c r="AX11" s="20">
        <v>21.372695968119199</v>
      </c>
      <c r="AY11" s="20">
        <v>42.228730100475801</v>
      </c>
      <c r="AZ11" s="20">
        <f t="shared" si="1"/>
        <v>27495.71502905391</v>
      </c>
      <c r="BA11" s="20">
        <f t="shared" si="2"/>
        <v>8398.9472461459118</v>
      </c>
      <c r="BC11" s="18">
        <f t="shared" si="3"/>
        <v>0.39295004382603599</v>
      </c>
      <c r="BD11" s="18">
        <f t="shared" si="3"/>
        <v>0.41033882848313918</v>
      </c>
      <c r="BF11" s="18">
        <v>0.52683999353512012</v>
      </c>
      <c r="BG11" s="18">
        <v>0.52609861677730207</v>
      </c>
    </row>
    <row r="12" spans="1:59" x14ac:dyDescent="0.25">
      <c r="A12" s="22" t="s">
        <v>71</v>
      </c>
      <c r="B12" s="20">
        <v>12278.041474</v>
      </c>
      <c r="C12" s="20">
        <v>2468.2489780999999</v>
      </c>
      <c r="E12" s="22" t="s">
        <v>71</v>
      </c>
      <c r="F12" s="22">
        <v>89.137928998715694</v>
      </c>
      <c r="G12" s="22">
        <v>51.048371635335599</v>
      </c>
      <c r="H12" s="22">
        <v>2.7305034008957398</v>
      </c>
      <c r="I12" s="22">
        <v>12.5483338857509</v>
      </c>
      <c r="J12" s="22">
        <v>63.472096212787598</v>
      </c>
      <c r="K12" s="22">
        <v>3.0895270896994602</v>
      </c>
      <c r="L12" s="22">
        <v>25.126020323752002</v>
      </c>
      <c r="M12" s="22">
        <v>9364.3745603301195</v>
      </c>
      <c r="N12" s="22">
        <v>1383.6963682348101</v>
      </c>
      <c r="O12" s="22">
        <v>7980.6781920953099</v>
      </c>
      <c r="P12" s="22">
        <v>5.8631886776098296</v>
      </c>
      <c r="Q12" s="22">
        <v>1.4247402105150899</v>
      </c>
      <c r="R12" s="22">
        <v>671.18727952883899</v>
      </c>
      <c r="S12" s="22">
        <v>3.1414910318549101</v>
      </c>
      <c r="T12" s="22">
        <v>47.543443540534597</v>
      </c>
      <c r="U12" s="22">
        <v>3.5494690411679999</v>
      </c>
      <c r="V12" s="22">
        <v>8.1805206776059904</v>
      </c>
      <c r="W12" s="22">
        <v>118.817952644785</v>
      </c>
      <c r="X12" s="22">
        <v>261.91919534466098</v>
      </c>
      <c r="Y12" s="22">
        <v>9.3224530061541895</v>
      </c>
      <c r="Z12" s="22">
        <v>5.5938529841435196</v>
      </c>
      <c r="AA12" s="22"/>
      <c r="AB12" s="45">
        <f t="shared" si="0"/>
        <v>-0.23730714054353585</v>
      </c>
      <c r="AC12" s="45">
        <f t="shared" si="0"/>
        <v>-0.43940162418300804</v>
      </c>
      <c r="AD12" s="22"/>
      <c r="AE12" s="20">
        <v>159</v>
      </c>
      <c r="AF12" s="20" t="s">
        <v>71</v>
      </c>
      <c r="AG12" s="20">
        <v>11.559566646562899</v>
      </c>
      <c r="AH12" s="20">
        <v>5.8367013243724202</v>
      </c>
      <c r="AI12" s="20">
        <v>0.33139041432143801</v>
      </c>
      <c r="AJ12" s="20">
        <v>1.5456606711290699</v>
      </c>
      <c r="AK12" s="20">
        <v>8.0502843363546202</v>
      </c>
      <c r="AL12" s="20">
        <v>0.43095485091559799</v>
      </c>
      <c r="AM12" s="20">
        <v>3.2140852937539299</v>
      </c>
      <c r="AN12" s="20">
        <v>841.21066392288503</v>
      </c>
      <c r="AO12" s="20">
        <v>0.58710819946848603</v>
      </c>
      <c r="AP12" s="20">
        <v>0.181802028199959</v>
      </c>
      <c r="AQ12" s="20">
        <v>82.265723028701004</v>
      </c>
      <c r="AR12" s="20">
        <v>0.37961424954209699</v>
      </c>
      <c r="AS12" s="20">
        <v>5.7904168330924</v>
      </c>
      <c r="AT12" s="20">
        <v>0.57512168804681796</v>
      </c>
      <c r="AU12" s="20">
        <v>1.4057092540968701</v>
      </c>
      <c r="AV12" s="20">
        <v>14.4732646324917</v>
      </c>
      <c r="AW12" s="20">
        <v>33.379390593239599</v>
      </c>
      <c r="AX12" s="20">
        <v>1.2202905859439801</v>
      </c>
      <c r="AY12" s="20">
        <v>0.70994089682293904</v>
      </c>
      <c r="AZ12" s="20">
        <f t="shared" si="1"/>
        <v>1013.1476894499409</v>
      </c>
      <c r="BA12" s="20">
        <f t="shared" si="2"/>
        <v>171.93702552705588</v>
      </c>
      <c r="BC12" s="18">
        <f t="shared" si="3"/>
        <v>0.1081917092190965</v>
      </c>
      <c r="BD12" s="18">
        <f t="shared" si="3"/>
        <v>0.12425921573126408</v>
      </c>
      <c r="BF12" s="18">
        <v>0.17657247760131489</v>
      </c>
      <c r="BG12" s="18">
        <v>0.19561954893699787</v>
      </c>
    </row>
    <row r="13" spans="1:59" x14ac:dyDescent="0.25">
      <c r="A13" s="22" t="s">
        <v>84</v>
      </c>
      <c r="B13" s="20">
        <v>24.1185428</v>
      </c>
      <c r="C13" s="20">
        <v>2.4140589000000001</v>
      </c>
      <c r="E13" s="22" t="s">
        <v>84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/>
      <c r="AB13" s="45">
        <f t="shared" si="0"/>
        <v>-1</v>
      </c>
      <c r="AC13" s="45">
        <f t="shared" si="0"/>
        <v>-1</v>
      </c>
      <c r="AD13" s="22"/>
      <c r="AZ13" s="20">
        <f t="shared" si="1"/>
        <v>0</v>
      </c>
      <c r="BA13" s="20">
        <f t="shared" si="2"/>
        <v>0</v>
      </c>
      <c r="BC13" s="18" t="e">
        <f t="shared" si="3"/>
        <v>#DIV/0!</v>
      </c>
      <c r="BD13" s="18" t="e">
        <f t="shared" si="3"/>
        <v>#DIV/0!</v>
      </c>
      <c r="BF13" s="18" t="e">
        <v>#DIV/0!</v>
      </c>
      <c r="BG13" s="18" t="e">
        <v>#DIV/0!</v>
      </c>
    </row>
    <row r="14" spans="1:59" x14ac:dyDescent="0.25">
      <c r="A14" s="22" t="s">
        <v>85</v>
      </c>
      <c r="B14" s="20">
        <v>1044.1912563999999</v>
      </c>
      <c r="C14" s="20">
        <v>104.36439595</v>
      </c>
      <c r="E14" s="22" t="s">
        <v>179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/>
      <c r="AB14" s="45">
        <f t="shared" si="0"/>
        <v>-1</v>
      </c>
      <c r="AC14" s="45">
        <f t="shared" si="0"/>
        <v>-1</v>
      </c>
      <c r="AD14" s="22"/>
      <c r="AZ14" s="20">
        <f t="shared" si="1"/>
        <v>0</v>
      </c>
      <c r="BA14" s="20">
        <f t="shared" ref="BA14" si="4">SUM(AG14:AY14)-AN14</f>
        <v>0</v>
      </c>
      <c r="BC14" s="18" t="e">
        <f t="shared" si="3"/>
        <v>#DIV/0!</v>
      </c>
      <c r="BD14" s="18" t="e">
        <f t="shared" si="3"/>
        <v>#DIV/0!</v>
      </c>
      <c r="BF14" s="18" t="e">
        <v>#DIV/0!</v>
      </c>
      <c r="BG14" s="18" t="e">
        <v>#DIV/0!</v>
      </c>
    </row>
    <row r="15" spans="1:59" x14ac:dyDescent="0.25">
      <c r="A15" s="13" t="s">
        <v>86</v>
      </c>
      <c r="B15" s="20">
        <v>1281.1267281999999</v>
      </c>
      <c r="C15" s="20">
        <v>152.67324192999999</v>
      </c>
      <c r="E15" s="22" t="s">
        <v>86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/>
      <c r="AB15" s="45">
        <f t="shared" si="0"/>
        <v>-1</v>
      </c>
      <c r="AC15" s="45">
        <f t="shared" si="0"/>
        <v>-1</v>
      </c>
      <c r="AD15" s="22"/>
      <c r="BC15" s="18" t="e">
        <f t="shared" si="3"/>
        <v>#DIV/0!</v>
      </c>
      <c r="BD15" s="18" t="e">
        <f t="shared" si="3"/>
        <v>#DIV/0!</v>
      </c>
      <c r="BF15" s="18" t="e">
        <v>#DIV/0!</v>
      </c>
      <c r="BG15" s="18" t="e">
        <v>#DIV/0!</v>
      </c>
    </row>
    <row r="16" spans="1:59" x14ac:dyDescent="0.25">
      <c r="A16" s="20"/>
    </row>
    <row r="17" spans="1:78" x14ac:dyDescent="0.25">
      <c r="A17" s="2"/>
    </row>
    <row r="18" spans="1:78" x14ac:dyDescent="0.25">
      <c r="A18" s="2" t="s">
        <v>457</v>
      </c>
      <c r="B18" s="1">
        <f>SUM(B3:B15)</f>
        <v>363348.73673590011</v>
      </c>
      <c r="C18" s="1">
        <f>SUM(C3:C15)</f>
        <v>119969.84893866001</v>
      </c>
      <c r="F18" s="1">
        <f>SUM(F3:F15)</f>
        <v>9868.6107685876905</v>
      </c>
      <c r="G18" s="1">
        <f t="shared" ref="G18:Z18" si="5">SUM(G3:G15)</f>
        <v>2823.3736789658342</v>
      </c>
      <c r="H18" s="1">
        <f t="shared" si="5"/>
        <v>160.75620787483976</v>
      </c>
      <c r="I18" s="1">
        <f t="shared" si="5"/>
        <v>163.81600139310572</v>
      </c>
      <c r="J18" s="1">
        <f t="shared" si="5"/>
        <v>6384.2923731708097</v>
      </c>
      <c r="K18" s="1">
        <f t="shared" si="5"/>
        <v>89.42671366250417</v>
      </c>
      <c r="L18" s="1">
        <f t="shared" si="5"/>
        <v>2312.58246201766</v>
      </c>
      <c r="M18" s="1">
        <f t="shared" si="5"/>
        <v>326217.06791903469</v>
      </c>
      <c r="N18" s="1">
        <f t="shared" si="5"/>
        <v>113287.2793431842</v>
      </c>
      <c r="O18" s="1">
        <f t="shared" si="5"/>
        <v>212929.78857585049</v>
      </c>
      <c r="P18" s="1">
        <f t="shared" si="5"/>
        <v>100.29805304622478</v>
      </c>
      <c r="Q18" s="1">
        <f t="shared" si="5"/>
        <v>144.32823634224007</v>
      </c>
      <c r="R18" s="1">
        <f t="shared" si="5"/>
        <v>56784.558399348825</v>
      </c>
      <c r="S18" s="1">
        <f t="shared" si="5"/>
        <v>169.58927028844295</v>
      </c>
      <c r="T18" s="1">
        <f t="shared" si="5"/>
        <v>1719.1130548084643</v>
      </c>
      <c r="U18" s="1">
        <f t="shared" si="5"/>
        <v>136.51735792469205</v>
      </c>
      <c r="V18" s="1">
        <f t="shared" si="5"/>
        <v>271.27385371232305</v>
      </c>
      <c r="W18" s="1">
        <f t="shared" si="5"/>
        <v>4303.012663801489</v>
      </c>
      <c r="X18" s="1">
        <f t="shared" si="5"/>
        <v>27044.860719050779</v>
      </c>
      <c r="Y18" s="1">
        <f t="shared" si="5"/>
        <v>236.06534130758087</v>
      </c>
      <c r="Z18" s="1">
        <f t="shared" si="5"/>
        <v>574.80418788061752</v>
      </c>
      <c r="AA18" s="1"/>
      <c r="AD18" s="1"/>
      <c r="AG18" s="1">
        <f t="shared" ref="AG18:BA18" si="6">SUM(AG3:AG15)</f>
        <v>4072.8355157358997</v>
      </c>
      <c r="AH18" s="1">
        <f t="shared" si="6"/>
        <v>1143.9093649410904</v>
      </c>
      <c r="AI18" s="1">
        <f t="shared" si="6"/>
        <v>65.033826918978306</v>
      </c>
      <c r="AJ18" s="1">
        <f t="shared" si="6"/>
        <v>54.543273289833422</v>
      </c>
      <c r="AK18" s="1">
        <f t="shared" si="6"/>
        <v>2630.0557232588321</v>
      </c>
      <c r="AL18" s="1">
        <f t="shared" si="6"/>
        <v>33.518209338266409</v>
      </c>
      <c r="AM18" s="1">
        <f t="shared" si="6"/>
        <v>949.64163300094094</v>
      </c>
      <c r="AN18" s="1">
        <f t="shared" si="6"/>
        <v>85864.331064335071</v>
      </c>
      <c r="AO18" s="1">
        <f t="shared" si="6"/>
        <v>37.554910357458624</v>
      </c>
      <c r="AP18" s="1">
        <f t="shared" si="6"/>
        <v>59.453584524880789</v>
      </c>
      <c r="AQ18" s="1">
        <f t="shared" si="6"/>
        <v>23302.469923616838</v>
      </c>
      <c r="AR18" s="1">
        <f t="shared" si="6"/>
        <v>68.327967140922837</v>
      </c>
      <c r="AS18" s="1">
        <f t="shared" si="6"/>
        <v>673.74672612507652</v>
      </c>
      <c r="AT18" s="1">
        <f t="shared" si="6"/>
        <v>51.658644191452353</v>
      </c>
      <c r="AU18" s="1">
        <f t="shared" si="6"/>
        <v>99.4725035539808</v>
      </c>
      <c r="AV18" s="1">
        <f t="shared" si="6"/>
        <v>1686.6235527972638</v>
      </c>
      <c r="AW18" s="1">
        <f t="shared" si="6"/>
        <v>11147.526812116812</v>
      </c>
      <c r="AX18" s="1">
        <f t="shared" si="6"/>
        <v>87.987321223222423</v>
      </c>
      <c r="AY18" s="1">
        <f t="shared" si="6"/>
        <v>236.93024745121616</v>
      </c>
      <c r="AZ18" s="1">
        <f t="shared" si="6"/>
        <v>132265.62080391805</v>
      </c>
      <c r="BA18" s="1">
        <f t="shared" si="6"/>
        <v>46401.289739582971</v>
      </c>
      <c r="BC18" s="19"/>
      <c r="BD18" s="19"/>
    </row>
    <row r="19" spans="1:78" x14ac:dyDescent="0.25">
      <c r="B19" s="20"/>
      <c r="C19" s="20"/>
    </row>
    <row r="21" spans="1:78" s="20" customFormat="1" x14ac:dyDescent="0.25">
      <c r="A21" s="22"/>
      <c r="D21" s="22"/>
      <c r="E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s="20" customFormat="1" x14ac:dyDescent="0.25">
      <c r="A22" s="22"/>
      <c r="B22" s="22"/>
      <c r="C22" s="22"/>
      <c r="D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s="20" customFormat="1" x14ac:dyDescent="0.25">
      <c r="A23" s="22"/>
      <c r="B23" s="22"/>
      <c r="C23" s="22"/>
      <c r="D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s="20" customFormat="1" x14ac:dyDescent="0.25">
      <c r="A24" s="22"/>
      <c r="B24" s="22"/>
      <c r="C24" s="22"/>
      <c r="D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s="20" customFormat="1" x14ac:dyDescent="0.25">
      <c r="A25" s="22"/>
      <c r="B25" s="22"/>
      <c r="C25" s="22"/>
      <c r="D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</row>
    <row r="26" spans="1:78" s="20" customFormat="1" x14ac:dyDescent="0.25">
      <c r="A26" s="22"/>
      <c r="B26" s="22"/>
      <c r="C26" s="22"/>
      <c r="D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s="20" customFormat="1" x14ac:dyDescent="0.25">
      <c r="A27" s="22"/>
      <c r="B27" s="22"/>
      <c r="C27" s="22"/>
      <c r="D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</row>
    <row r="28" spans="1:78" s="20" customFormat="1" x14ac:dyDescent="0.25">
      <c r="A28" s="22"/>
      <c r="B28" s="22"/>
      <c r="C28" s="22"/>
      <c r="D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</row>
    <row r="29" spans="1:78" s="20" customFormat="1" x14ac:dyDescent="0.25">
      <c r="A29" s="22"/>
      <c r="B29" s="22"/>
      <c r="C29" s="22"/>
      <c r="D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</row>
    <row r="30" spans="1:78" s="20" customFormat="1" x14ac:dyDescent="0.25">
      <c r="A30" s="22"/>
      <c r="B30" s="22"/>
      <c r="C30" s="22"/>
      <c r="D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</row>
    <row r="31" spans="1:78" s="20" customFormat="1" x14ac:dyDescent="0.25">
      <c r="A31" s="22"/>
      <c r="B31" s="22"/>
      <c r="C31" s="22"/>
      <c r="D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</row>
    <row r="32" spans="1:78" s="20" customFormat="1" x14ac:dyDescent="0.25">
      <c r="A32" s="22"/>
      <c r="B32" s="22"/>
      <c r="C32" s="22"/>
      <c r="D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</row>
    <row r="33" spans="1:78" s="20" customFormat="1" x14ac:dyDescent="0.25">
      <c r="A33" s="22"/>
      <c r="B33" s="22"/>
      <c r="C33" s="22"/>
      <c r="D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</row>
    <row r="34" spans="1:78" s="20" customFormat="1" x14ac:dyDescent="0.25">
      <c r="A34" s="22"/>
      <c r="B34" s="22"/>
      <c r="C34" s="22"/>
      <c r="D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</row>
    <row r="35" spans="1:78" s="20" customFormat="1" x14ac:dyDescent="0.25">
      <c r="A35" s="22"/>
      <c r="B35" s="22"/>
      <c r="C35" s="22"/>
      <c r="D35" s="22"/>
      <c r="AG35" s="30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</row>
    <row r="36" spans="1:78" s="20" customFormat="1" x14ac:dyDescent="0.25">
      <c r="A36" s="22"/>
      <c r="B36" s="22"/>
      <c r="C36" s="22"/>
      <c r="D36" s="22"/>
      <c r="E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</row>
    <row r="37" spans="1:78" s="20" customFormat="1" x14ac:dyDescent="0.25">
      <c r="A37" s="22"/>
      <c r="B37" s="22"/>
      <c r="C37" s="22"/>
      <c r="D37" s="22"/>
      <c r="E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</row>
    <row r="38" spans="1:78" s="20" customFormat="1" x14ac:dyDescent="0.25">
      <c r="A38" s="22"/>
      <c r="B38" s="22"/>
      <c r="C38" s="22"/>
      <c r="D38" s="22"/>
      <c r="E38" s="22"/>
      <c r="F38" s="1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</row>
    <row r="39" spans="1:78" s="20" customFormat="1" x14ac:dyDescent="0.25">
      <c r="A39" s="22"/>
      <c r="B39" s="22"/>
      <c r="C39" s="22"/>
      <c r="D39" s="22"/>
      <c r="E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</row>
    <row r="40" spans="1:78" s="20" customFormat="1" x14ac:dyDescent="0.25">
      <c r="A40" s="22"/>
      <c r="B40" s="22"/>
      <c r="C40" s="22"/>
      <c r="D40" s="22"/>
      <c r="E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</row>
    <row r="41" spans="1:78" s="20" customFormat="1" x14ac:dyDescent="0.25">
      <c r="A41" s="22"/>
      <c r="B41" s="22"/>
      <c r="C41" s="22"/>
      <c r="D41" s="22"/>
      <c r="E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</row>
    <row r="42" spans="1:78" s="20" customFormat="1" x14ac:dyDescent="0.25">
      <c r="A42" s="22"/>
      <c r="B42" s="22"/>
      <c r="C42" s="22"/>
      <c r="D42" s="22"/>
      <c r="E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</row>
    <row r="43" spans="1:78" s="20" customFormat="1" x14ac:dyDescent="0.25">
      <c r="A43" s="22"/>
      <c r="B43" s="22"/>
      <c r="C43" s="22"/>
      <c r="D43" s="22"/>
      <c r="E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</row>
    <row r="44" spans="1:78" s="20" customFormat="1" x14ac:dyDescent="0.25">
      <c r="A44" s="22"/>
      <c r="B44" s="22"/>
      <c r="C44" s="22"/>
      <c r="D44" s="22"/>
      <c r="E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</row>
    <row r="45" spans="1:78" s="20" customFormat="1" x14ac:dyDescent="0.25">
      <c r="A45" s="22"/>
      <c r="B45" s="22"/>
      <c r="C45" s="22"/>
      <c r="D45" s="22"/>
      <c r="E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</row>
    <row r="46" spans="1:78" s="20" customFormat="1" x14ac:dyDescent="0.25">
      <c r="A46" s="22"/>
      <c r="B46" s="22"/>
      <c r="C46" s="22"/>
      <c r="D46" s="22"/>
      <c r="E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</row>
    <row r="47" spans="1:78" s="20" customFormat="1" x14ac:dyDescent="0.25">
      <c r="A47" s="22"/>
      <c r="B47" s="22"/>
      <c r="C47" s="22"/>
      <c r="D47" s="22"/>
      <c r="E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</row>
    <row r="48" spans="1:78" s="20" customFormat="1" x14ac:dyDescent="0.25">
      <c r="A48" s="22"/>
      <c r="B48" s="22"/>
      <c r="C48" s="22"/>
      <c r="D48" s="22"/>
      <c r="E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</row>
    <row r="49" spans="1:78" s="20" customFormat="1" x14ac:dyDescent="0.25">
      <c r="A49" s="22"/>
      <c r="B49" s="22"/>
      <c r="C49" s="22"/>
      <c r="D49" s="22"/>
      <c r="E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</row>
    <row r="50" spans="1:78" s="20" customFormat="1" x14ac:dyDescent="0.25">
      <c r="A50" s="22"/>
      <c r="B50" s="22"/>
      <c r="C50" s="22"/>
      <c r="D50" s="22"/>
      <c r="E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</row>
    <row r="51" spans="1:78" s="20" customFormat="1" x14ac:dyDescent="0.25">
      <c r="A51" s="22"/>
      <c r="B51" s="22"/>
      <c r="C51" s="22"/>
      <c r="D51" s="22"/>
      <c r="E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</row>
    <row r="52" spans="1:78" s="20" customFormat="1" x14ac:dyDescent="0.25">
      <c r="A52" s="22"/>
      <c r="B52" s="22"/>
      <c r="C52" s="22"/>
      <c r="D52" s="22"/>
      <c r="E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</row>
    <row r="53" spans="1:78" s="20" customFormat="1" x14ac:dyDescent="0.25">
      <c r="A53" s="22"/>
      <c r="B53" s="22"/>
      <c r="C53" s="22"/>
      <c r="D53" s="22"/>
      <c r="E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</row>
    <row r="54" spans="1:78" s="20" customFormat="1" x14ac:dyDescent="0.25">
      <c r="A54" s="22"/>
      <c r="B54" s="22"/>
      <c r="C54" s="22"/>
      <c r="D54" s="22"/>
      <c r="E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</row>
    <row r="55" spans="1:78" s="20" customFormat="1" x14ac:dyDescent="0.25">
      <c r="A55" s="22"/>
      <c r="B55" s="22"/>
      <c r="C55" s="22"/>
      <c r="D55" s="22"/>
      <c r="E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</row>
    <row r="56" spans="1:78" s="20" customFormat="1" x14ac:dyDescent="0.25">
      <c r="A56" s="22"/>
      <c r="B56" s="22"/>
      <c r="C56" s="22"/>
      <c r="D56" s="22"/>
      <c r="E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</row>
    <row r="57" spans="1:78" s="20" customFormat="1" x14ac:dyDescent="0.25">
      <c r="A57" s="22"/>
      <c r="B57" s="22"/>
      <c r="C57" s="22"/>
      <c r="D57" s="22"/>
      <c r="E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</row>
    <row r="58" spans="1:78" s="20" customFormat="1" x14ac:dyDescent="0.25">
      <c r="A58" s="22"/>
      <c r="B58" s="22"/>
      <c r="C58" s="22"/>
      <c r="D58" s="22"/>
      <c r="E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</row>
    <row r="59" spans="1:78" s="20" customFormat="1" x14ac:dyDescent="0.25">
      <c r="A59" s="22"/>
      <c r="B59" s="22"/>
      <c r="C59" s="22"/>
      <c r="D59" s="22"/>
      <c r="E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</row>
    <row r="60" spans="1:78" s="20" customFormat="1" x14ac:dyDescent="0.25">
      <c r="A60" s="22"/>
      <c r="B60" s="22"/>
      <c r="C60" s="22"/>
      <c r="D60" s="22"/>
      <c r="E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</row>
    <row r="61" spans="1:78" s="20" customFormat="1" x14ac:dyDescent="0.25">
      <c r="A61" s="22"/>
      <c r="B61" s="22"/>
      <c r="C61" s="22"/>
      <c r="D61" s="22"/>
      <c r="E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</row>
    <row r="62" spans="1:78" s="20" customFormat="1" x14ac:dyDescent="0.25">
      <c r="A62" s="22"/>
      <c r="B62" s="22"/>
      <c r="C62" s="22"/>
      <c r="D62" s="22"/>
      <c r="E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</row>
    <row r="63" spans="1:78" s="20" customFormat="1" x14ac:dyDescent="0.25">
      <c r="A63" s="22"/>
      <c r="B63" s="22"/>
      <c r="C63" s="22"/>
      <c r="D63" s="22"/>
      <c r="E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</row>
    <row r="64" spans="1:78" s="20" customFormat="1" x14ac:dyDescent="0.25">
      <c r="A64" s="22"/>
      <c r="B64" s="22"/>
      <c r="C64" s="22"/>
      <c r="D64" s="22"/>
      <c r="E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</row>
    <row r="65" spans="1:78" s="20" customFormat="1" x14ac:dyDescent="0.25">
      <c r="A65" s="22"/>
      <c r="B65" s="22"/>
      <c r="C65" s="22"/>
      <c r="D65" s="22"/>
      <c r="E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</row>
    <row r="66" spans="1:78" s="20" customFormat="1" x14ac:dyDescent="0.25">
      <c r="A66" s="22"/>
      <c r="B66" s="22"/>
      <c r="C66" s="22"/>
      <c r="D66" s="22"/>
      <c r="E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</row>
    <row r="67" spans="1:78" s="20" customFormat="1" x14ac:dyDescent="0.25">
      <c r="A67" s="22"/>
      <c r="B67" s="22"/>
      <c r="C67" s="22"/>
      <c r="D67" s="22"/>
      <c r="E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</row>
    <row r="68" spans="1:78" s="20" customFormat="1" x14ac:dyDescent="0.25">
      <c r="A68" s="22"/>
      <c r="B68" s="22"/>
      <c r="C68" s="22"/>
      <c r="D68" s="22"/>
      <c r="E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</row>
    <row r="69" spans="1:78" s="20" customFormat="1" x14ac:dyDescent="0.25">
      <c r="A69" s="22"/>
      <c r="B69" s="22"/>
      <c r="C69" s="22"/>
      <c r="D69" s="22"/>
      <c r="E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</row>
    <row r="70" spans="1:78" s="20" customFormat="1" x14ac:dyDescent="0.25">
      <c r="A70" s="22"/>
      <c r="B70" s="22"/>
      <c r="C70" s="22"/>
      <c r="D70" s="22"/>
      <c r="E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</row>
    <row r="71" spans="1:78" s="20" customFormat="1" x14ac:dyDescent="0.25">
      <c r="A71" s="22"/>
      <c r="B71" s="22"/>
      <c r="C71" s="22"/>
      <c r="D71" s="22"/>
      <c r="E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</row>
    <row r="72" spans="1:78" s="20" customFormat="1" x14ac:dyDescent="0.25">
      <c r="A72" s="22"/>
      <c r="B72" s="22"/>
      <c r="C72" s="22"/>
      <c r="D72" s="22"/>
      <c r="E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</row>
    <row r="73" spans="1:78" s="20" customFormat="1" x14ac:dyDescent="0.25">
      <c r="A73" s="22"/>
      <c r="B73" s="22"/>
      <c r="C73" s="22"/>
      <c r="D73" s="22"/>
      <c r="E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54"/>
  <sheetViews>
    <sheetView workbookViewId="0">
      <pane ySplit="6" topLeftCell="A7" activePane="bottomLeft" state="frozen"/>
      <selection pane="bottomLeft" activeCell="B23" sqref="B23"/>
    </sheetView>
  </sheetViews>
  <sheetFormatPr defaultRowHeight="15" x14ac:dyDescent="0.25"/>
  <cols>
    <col min="1" max="1" width="22.28515625" style="22" customWidth="1"/>
    <col min="2" max="2" width="10.140625" style="22" bestFit="1" customWidth="1"/>
    <col min="3" max="3" width="10.5703125" style="22" customWidth="1"/>
    <col min="4" max="5" width="10.140625" style="22" bestFit="1" customWidth="1"/>
    <col min="6" max="6" width="9.28515625" style="22" bestFit="1" customWidth="1"/>
    <col min="7" max="7" width="10.42578125" style="22" customWidth="1"/>
    <col min="8" max="8" width="10.140625" style="22" bestFit="1" customWidth="1"/>
    <col min="9" max="9" width="9.85546875" style="22" bestFit="1" customWidth="1"/>
    <col min="10" max="10" width="10.28515625" style="22" bestFit="1" customWidth="1"/>
    <col min="11" max="11" width="11.5703125" style="22" bestFit="1" customWidth="1"/>
    <col min="12" max="15" width="9.42578125" style="22" customWidth="1"/>
    <col min="16" max="17" width="10.140625" style="22" customWidth="1"/>
    <col min="18" max="18" width="10.140625" style="22" bestFit="1" customWidth="1"/>
    <col min="19" max="16384" width="9.140625" style="22"/>
  </cols>
  <sheetData>
    <row r="1" spans="1:18" x14ac:dyDescent="0.25">
      <c r="A1" s="7" t="s">
        <v>676</v>
      </c>
    </row>
    <row r="2" spans="1:18" x14ac:dyDescent="0.25">
      <c r="A2" s="7"/>
    </row>
    <row r="3" spans="1:18" x14ac:dyDescent="0.25">
      <c r="A3" s="7" t="s">
        <v>636</v>
      </c>
    </row>
    <row r="4" spans="1:18" x14ac:dyDescent="0.25">
      <c r="A4" s="22" t="s">
        <v>563</v>
      </c>
    </row>
    <row r="5" spans="1:18" x14ac:dyDescent="0.25">
      <c r="A5" s="22" t="s">
        <v>570</v>
      </c>
    </row>
    <row r="6" spans="1:18" x14ac:dyDescent="0.25">
      <c r="A6" s="2" t="s">
        <v>543</v>
      </c>
      <c r="B6" s="69" t="s">
        <v>285</v>
      </c>
      <c r="C6" s="69" t="s">
        <v>274</v>
      </c>
      <c r="D6" s="69" t="s">
        <v>289</v>
      </c>
      <c r="E6" s="69" t="s">
        <v>292</v>
      </c>
      <c r="F6" s="69" t="s">
        <v>300</v>
      </c>
      <c r="G6" s="69" t="s">
        <v>310</v>
      </c>
      <c r="H6" s="69" t="s">
        <v>562</v>
      </c>
      <c r="I6" s="69" t="s">
        <v>564</v>
      </c>
      <c r="J6" s="69" t="s">
        <v>565</v>
      </c>
      <c r="K6" s="69" t="s">
        <v>566</v>
      </c>
      <c r="L6" s="69" t="s">
        <v>567</v>
      </c>
      <c r="M6" s="69" t="s">
        <v>568</v>
      </c>
      <c r="N6" s="69" t="s">
        <v>569</v>
      </c>
      <c r="O6" s="69" t="s">
        <v>270</v>
      </c>
      <c r="P6" s="69" t="s">
        <v>398</v>
      </c>
      <c r="Q6" s="70"/>
      <c r="R6" s="70"/>
    </row>
    <row r="7" spans="1:18" x14ac:dyDescent="0.25">
      <c r="A7" s="73" t="s">
        <v>544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0"/>
      <c r="J7" s="20"/>
      <c r="K7" s="61"/>
      <c r="L7" s="20"/>
      <c r="M7" s="20"/>
      <c r="N7" s="61"/>
      <c r="O7" s="20"/>
      <c r="P7" s="2"/>
      <c r="Q7" s="2"/>
      <c r="R7" s="2"/>
    </row>
    <row r="8" spans="1:18" x14ac:dyDescent="0.25">
      <c r="A8" s="73" t="s">
        <v>649</v>
      </c>
      <c r="B8" s="24">
        <f>livestock!U61</f>
        <v>1533.8264053432699</v>
      </c>
      <c r="C8" s="24">
        <f>livestock!X61</f>
        <v>448.98673500543947</v>
      </c>
      <c r="D8" s="24"/>
      <c r="E8" s="24">
        <f>livestock!AN61</f>
        <v>16221.620728040491</v>
      </c>
      <c r="F8" s="24">
        <v>0</v>
      </c>
      <c r="G8" s="24"/>
      <c r="H8" s="24"/>
      <c r="I8" s="20"/>
      <c r="J8" s="20"/>
      <c r="K8" s="61"/>
      <c r="L8" s="61"/>
      <c r="M8" s="61"/>
      <c r="N8" s="61"/>
      <c r="O8" s="61"/>
      <c r="P8" s="20"/>
    </row>
    <row r="9" spans="1:18" x14ac:dyDescent="0.25">
      <c r="A9" s="73" t="s">
        <v>616</v>
      </c>
      <c r="B9" s="24">
        <f>airports!AJ62</f>
        <v>2103.9928505545072</v>
      </c>
      <c r="C9" s="24">
        <f>airports!AM62</f>
        <v>942.37637867313447</v>
      </c>
      <c r="D9" s="24">
        <f>airports!BE62</f>
        <v>6087.8525079457431</v>
      </c>
      <c r="E9" s="24">
        <f>airports!BN62</f>
        <v>878.7120481667705</v>
      </c>
      <c r="F9" s="24">
        <f>airports!BO62</f>
        <v>599.91170539688233</v>
      </c>
      <c r="G9" s="24">
        <f>airports!AH62</f>
        <v>1193.7887713569201</v>
      </c>
      <c r="H9" s="24">
        <f>airports!AO62</f>
        <v>847.92096570014041</v>
      </c>
      <c r="I9" s="20">
        <f>SUM(airports!AR62:AW62)</f>
        <v>77.923907239472882</v>
      </c>
      <c r="J9" s="20">
        <f>SUM(airports!AS62:AW62)</f>
        <v>75.543342202038247</v>
      </c>
      <c r="K9" s="61"/>
      <c r="L9" s="61"/>
      <c r="M9" s="61"/>
      <c r="N9" s="61"/>
      <c r="O9" s="61"/>
      <c r="P9" s="20"/>
    </row>
    <row r="10" spans="1:18" x14ac:dyDescent="0.25">
      <c r="A10" s="73" t="s">
        <v>586</v>
      </c>
      <c r="B10" s="24">
        <f>cmv_c1c2!O62</f>
        <v>65.254970856098595</v>
      </c>
      <c r="C10" s="24">
        <f>cmv_c1c2!T62</f>
        <v>31.608164237026003</v>
      </c>
      <c r="D10" s="20">
        <f>cmv_c1c2!AO62</f>
        <v>285.17661838182647</v>
      </c>
      <c r="E10" s="67">
        <f>cmv_c1c2!BC62</f>
        <v>0</v>
      </c>
      <c r="F10" s="67">
        <f>cmv_c1c2!BD62</f>
        <v>18.194334125047181</v>
      </c>
      <c r="G10" s="24">
        <f>cmv_c1c2!M62</f>
        <v>12.33269380405852</v>
      </c>
      <c r="H10" s="20">
        <f>cmv_c1c2!V62</f>
        <v>6.7602942790380371</v>
      </c>
      <c r="I10" s="20">
        <f>SUM(cmv_c1c2!AC62:AH62)</f>
        <v>4622.4683774956402</v>
      </c>
      <c r="J10" s="20">
        <f>SUM(cmv_c1c2!AD62:AH62)</f>
        <v>4480.0099618152335</v>
      </c>
      <c r="K10" s="99">
        <f>SUM(cmv_c1c2!Z62:AA62)</f>
        <v>3.2435305239359041E-5</v>
      </c>
      <c r="L10" s="61">
        <f>SUM(cmv_c1c2!R62:S62)</f>
        <v>0.11603224908514126</v>
      </c>
      <c r="M10" s="61">
        <f>SUM(cmv_c1c2!W62:X62)</f>
        <v>1.0572822964282895</v>
      </c>
      <c r="N10" s="61">
        <f>SUM(cmv_c1c2!BG62:BH62)</f>
        <v>3.0777667117638581</v>
      </c>
      <c r="O10" s="62">
        <f>SUM(cmv_c1c2!BA62:BB62)</f>
        <v>1.4425639294730373E-2</v>
      </c>
      <c r="P10" s="20"/>
      <c r="Q10" s="20"/>
      <c r="R10" s="20"/>
    </row>
    <row r="11" spans="1:18" x14ac:dyDescent="0.25">
      <c r="A11" s="73" t="s">
        <v>587</v>
      </c>
      <c r="B11" s="24">
        <f>cmv_c3!O62</f>
        <v>91.044388517855836</v>
      </c>
      <c r="C11" s="24">
        <f>cmv_c3!T62</f>
        <v>44.100026281285409</v>
      </c>
      <c r="D11" s="20">
        <f>cmv_c3!AP62</f>
        <v>397.88126726580026</v>
      </c>
      <c r="E11" s="67">
        <f>cmv_c3!BC62</f>
        <v>0</v>
      </c>
      <c r="F11" s="67">
        <f>cmv_c3!BD62</f>
        <v>25.384922379442308</v>
      </c>
      <c r="G11" s="24">
        <f>cmv_c3!M62</f>
        <v>17.206700120731679</v>
      </c>
      <c r="H11" s="20">
        <f>cmv_c3!V62</f>
        <v>9.4320303802646119</v>
      </c>
      <c r="I11" s="20">
        <f>SUM(cmv_c3!AC62:AH62)</f>
        <v>2379.5410538586466</v>
      </c>
      <c r="J11" s="20">
        <f>SUM(cmv_c3!AD62:AH62)</f>
        <v>2189.1770491870639</v>
      </c>
      <c r="K11" s="99">
        <f>SUM(cmv_c3!Z62:AA62)</f>
        <v>1.5849633234686394E-5</v>
      </c>
      <c r="L11" s="61">
        <f>SUM(cmv_c3!R62:S62)</f>
        <v>5.6699674459556697E-2</v>
      </c>
      <c r="M11" s="61">
        <f>SUM(cmv_c3!W62:X62)</f>
        <v>0.51664576579523391</v>
      </c>
      <c r="N11" s="61">
        <f>SUM(cmv_c3!BG62:BH62)</f>
        <v>1.5039648361756366</v>
      </c>
      <c r="O11" s="62">
        <f>SUM(cmv_c3!BA62:BB62)</f>
        <v>7.0491536125644643E-3</v>
      </c>
      <c r="P11" s="20"/>
      <c r="Q11" s="20"/>
      <c r="R11" s="20"/>
    </row>
    <row r="12" spans="1:18" x14ac:dyDescent="0.25">
      <c r="A12" s="73" t="s">
        <v>212</v>
      </c>
      <c r="B12" s="24">
        <f>nonpt!BN61</f>
        <v>5100.3791214822995</v>
      </c>
      <c r="C12" s="24">
        <f>nonpt!BT61</f>
        <v>9267.9339901767944</v>
      </c>
      <c r="D12" s="24">
        <f>nonpt!CY61</f>
        <v>5914.0916083011844</v>
      </c>
      <c r="E12" s="24">
        <f>nonpt!DO61</f>
        <v>5262.0245307412388</v>
      </c>
      <c r="F12" s="24">
        <f>nonpt!DQ61</f>
        <v>490.13209959957851</v>
      </c>
      <c r="G12" s="24">
        <f>nonpt!BK61</f>
        <v>222.82919303524179</v>
      </c>
      <c r="H12" s="24">
        <f>nonpt!BY61</f>
        <v>780.90217551704063</v>
      </c>
      <c r="I12" s="20"/>
      <c r="J12" s="20"/>
      <c r="K12" s="61">
        <f>nonpt!T62</f>
        <v>0.35706627559999998</v>
      </c>
      <c r="L12" s="61">
        <f>nonpt!L62</f>
        <v>5.9498860132000004</v>
      </c>
      <c r="M12" s="61">
        <f>nonpt!P62</f>
        <v>3.7688187057999998</v>
      </c>
      <c r="N12" s="61">
        <f>nonpt!AI62</f>
        <v>26.265790506000002</v>
      </c>
      <c r="O12" s="61">
        <f>nonpt!AE62</f>
        <v>15.539110532399999</v>
      </c>
      <c r="P12" s="61">
        <f>nonpt!CW61</f>
        <v>0.95458775210026259</v>
      </c>
      <c r="Q12" s="20"/>
      <c r="R12" s="20"/>
    </row>
    <row r="13" spans="1:18" x14ac:dyDescent="0.25">
      <c r="A13" s="73" t="s">
        <v>213</v>
      </c>
      <c r="B13" s="24">
        <f>nonroad!AK61</f>
        <v>9755.902987999214</v>
      </c>
      <c r="C13" s="24">
        <f>nonroad!AP61</f>
        <v>26619.178540196292</v>
      </c>
      <c r="D13" s="24">
        <f>nonroad!BH61</f>
        <v>24530.057367802208</v>
      </c>
      <c r="E13" s="24">
        <f>nonroad!BT61</f>
        <v>1312.7985517117068</v>
      </c>
      <c r="F13" s="24">
        <f>nonroad!BU61</f>
        <v>1690.5278552957277</v>
      </c>
      <c r="G13" s="24">
        <f>nonroad!AJ61</f>
        <v>1744.1601387458372</v>
      </c>
      <c r="H13" s="24">
        <f>nonroad!AR61</f>
        <v>4243.2096427444767</v>
      </c>
      <c r="I13" s="20">
        <f>nonroad!AD62</f>
        <v>55605.269255048006</v>
      </c>
      <c r="J13" s="20">
        <f>nonroad!AE62</f>
        <v>53757.244933261012</v>
      </c>
      <c r="K13" s="61">
        <f>nonroad!R62</f>
        <v>4.0593538403999995E-3</v>
      </c>
      <c r="L13" s="61">
        <f>nonroad!U62</f>
        <v>0.88458588770000013</v>
      </c>
      <c r="M13" s="61"/>
      <c r="N13" s="61">
        <f>nonroad!T62</f>
        <v>1.1273966903999999</v>
      </c>
      <c r="O13" s="61">
        <f>nonroad!S62</f>
        <v>0.68025185730000004</v>
      </c>
      <c r="P13" s="20"/>
      <c r="Q13" s="20"/>
      <c r="R13" s="20"/>
    </row>
    <row r="14" spans="1:18" x14ac:dyDescent="0.25">
      <c r="A14" s="73" t="s">
        <v>236</v>
      </c>
      <c r="B14" s="24">
        <f>np_oilgas!AT61</f>
        <v>4913.7240158101085</v>
      </c>
      <c r="C14" s="24">
        <f>np_oilgas!AZ61</f>
        <v>31747.13300602671</v>
      </c>
      <c r="D14" s="24">
        <f>np_oilgas!BV61</f>
        <v>28463.830106855163</v>
      </c>
      <c r="E14" s="24">
        <f>np_oilgas!CJ61</f>
        <v>1905.3082362128757</v>
      </c>
      <c r="F14" s="24">
        <f>np_oilgas!CK61</f>
        <v>113.42455562791355</v>
      </c>
      <c r="G14" s="24">
        <f>np_oilgas!AS61</f>
        <v>1772.111369111718</v>
      </c>
      <c r="H14" s="24">
        <f>np_oilgas!BB61</f>
        <v>375.72520076233212</v>
      </c>
      <c r="I14" s="20"/>
      <c r="J14" s="20"/>
      <c r="K14" s="61">
        <f>np_oilgas!R62</f>
        <v>5.4729902703499994E-5</v>
      </c>
      <c r="L14" s="61">
        <f>np_oilgas!K62</f>
        <v>1.4399562283630001E-2</v>
      </c>
      <c r="M14" s="61">
        <f>np_oilgas!N62</f>
        <v>8.0298743866600006E-2</v>
      </c>
      <c r="N14" s="61">
        <f>np_oilgas!AB62</f>
        <v>2.9722515273349997E-2</v>
      </c>
      <c r="O14" s="61">
        <f>np_oilgas!X62</f>
        <v>1.8418078246090003E-2</v>
      </c>
      <c r="P14" s="20"/>
      <c r="Q14" s="20"/>
      <c r="R14" s="20"/>
    </row>
    <row r="15" spans="1:18" x14ac:dyDescent="0.25">
      <c r="A15" s="73" t="s">
        <v>545</v>
      </c>
      <c r="B15" s="24">
        <f>'onroad all'!H61</f>
        <v>11401.723487168592</v>
      </c>
      <c r="C15" s="24">
        <f>'onroad all'!P61</f>
        <v>23943.958024538046</v>
      </c>
      <c r="D15" s="24">
        <f>'onroad all'!BC61</f>
        <v>14402.844193049994</v>
      </c>
      <c r="E15" s="24">
        <f>'onroad all'!BU61</f>
        <v>1983.9609462559997</v>
      </c>
      <c r="F15" s="24">
        <f>'onroad all'!BY61</f>
        <v>1912.4709609287995</v>
      </c>
      <c r="G15" s="24">
        <f>'onroad all'!G61</f>
        <v>1108.6782268546992</v>
      </c>
      <c r="H15" s="24">
        <f>'onroad all'!Z61</f>
        <v>3191.8836900097158</v>
      </c>
      <c r="I15" s="20">
        <f>SUM('onroad all'!AK61:AP61)</f>
        <v>52353.869228556236</v>
      </c>
      <c r="J15" s="20">
        <f>I15-'onroad all'!AK61</f>
        <v>48248.801047207438</v>
      </c>
      <c r="K15" s="61">
        <f>'onroad all'!AC61</f>
        <v>3.9790218602000008E-2</v>
      </c>
      <c r="L15" s="61">
        <f>'onroad all'!M61</f>
        <v>8.0462023590000005</v>
      </c>
      <c r="M15" s="61"/>
      <c r="N15" s="61">
        <f>'onroad all'!CB61</f>
        <v>5.858420216699999</v>
      </c>
      <c r="O15" s="61">
        <f>'onroad all'!BS61+'onroad all'!BT61</f>
        <v>33.474699566999995</v>
      </c>
      <c r="R15" s="20"/>
    </row>
    <row r="16" spans="1:18" x14ac:dyDescent="0.25">
      <c r="A16" s="73" t="s">
        <v>546</v>
      </c>
      <c r="B16" s="24">
        <f>ptegu!BM61</f>
        <v>297.25463215907172</v>
      </c>
      <c r="C16" s="24">
        <f>ptegu!BS61</f>
        <v>418.34841026995161</v>
      </c>
      <c r="D16" s="24">
        <f>ptegu!CX61</f>
        <v>2657.4940295949013</v>
      </c>
      <c r="E16" s="24">
        <f>ptegu!DM61</f>
        <v>123.17563279104138</v>
      </c>
      <c r="F16" s="24">
        <f>ptegu!DO61</f>
        <v>25.24806123811431</v>
      </c>
      <c r="G16" s="24">
        <f>ptegu!BK61</f>
        <v>252.29811485965607</v>
      </c>
      <c r="H16" s="24">
        <f>ptegu!BX61</f>
        <v>3.8374952682812675</v>
      </c>
      <c r="I16" s="20"/>
      <c r="J16" s="20"/>
      <c r="K16" s="61">
        <f>ptegu!T62</f>
        <v>7.4692494649000016</v>
      </c>
      <c r="L16" s="61">
        <f>ptegu!L62</f>
        <v>15.496038974699996</v>
      </c>
      <c r="M16" s="61">
        <f>ptegu!P62</f>
        <v>11.887209509000002</v>
      </c>
      <c r="N16" s="61">
        <f>ptegu!AH62</f>
        <v>76.101153826199976</v>
      </c>
      <c r="O16" s="61">
        <f>ptegu!AD62</f>
        <v>124.83107956050003</v>
      </c>
      <c r="P16" s="62">
        <f>ptegu!BB62</f>
        <v>2.0860000000000002E-3</v>
      </c>
      <c r="Q16" s="20"/>
      <c r="R16" s="20"/>
    </row>
    <row r="17" spans="1:18" x14ac:dyDescent="0.25">
      <c r="A17" s="73" t="s">
        <v>501</v>
      </c>
      <c r="B17" s="24">
        <f>ptagfire!AI61</f>
        <v>4674.5569270556907</v>
      </c>
      <c r="C17" s="24">
        <f>ptagfire!AM61</f>
        <v>1218.6795816959657</v>
      </c>
      <c r="D17" s="24">
        <f>ptagfire!AX61</f>
        <v>4224.0724516892942</v>
      </c>
      <c r="E17" s="24">
        <f>ptagfire!BG61</f>
        <v>1061.7778485543299</v>
      </c>
      <c r="F17" s="24">
        <f>ptagfire!BI61</f>
        <v>33.640807945586403</v>
      </c>
      <c r="G17" s="24">
        <f>ptagfire!AG61</f>
        <v>667.74011990436702</v>
      </c>
      <c r="H17" s="24">
        <f>ptagfire!AO61</f>
        <v>371.44139228067269</v>
      </c>
      <c r="I17" s="20"/>
      <c r="J17" s="20"/>
      <c r="K17" s="61"/>
      <c r="L17" s="61"/>
      <c r="M17" s="61"/>
      <c r="N17" s="61"/>
      <c r="O17" s="61"/>
    </row>
    <row r="18" spans="1:18" x14ac:dyDescent="0.25">
      <c r="A18" s="73" t="s">
        <v>667</v>
      </c>
      <c r="B18" s="24">
        <f>'ptfire-rx'!AN61</f>
        <v>85738.751287192004</v>
      </c>
      <c r="C18" s="24">
        <f>'ptfire-rx'!AR61</f>
        <v>25377.311220823671</v>
      </c>
      <c r="D18" s="24">
        <f>'ptfire-rx'!BD61</f>
        <v>156069.4649707338</v>
      </c>
      <c r="E18" s="24">
        <f>'ptfire-rx'!BM61</f>
        <v>122617.65688799374</v>
      </c>
      <c r="F18" s="24">
        <f>'ptfire-rx'!BO61</f>
        <v>20057.953752073099</v>
      </c>
      <c r="G18" s="24">
        <f>'ptfire-rx'!AK61</f>
        <v>34315.533199416757</v>
      </c>
      <c r="H18" s="24">
        <f>'ptfire-rx'!AT61</f>
        <v>18752.425547953204</v>
      </c>
      <c r="I18" s="20"/>
      <c r="J18" s="20"/>
      <c r="K18" s="61"/>
      <c r="L18" s="61"/>
      <c r="M18" s="61"/>
      <c r="N18" s="61"/>
      <c r="O18" s="61"/>
      <c r="P18" s="20"/>
      <c r="Q18" s="20"/>
      <c r="R18" s="20"/>
    </row>
    <row r="19" spans="1:18" x14ac:dyDescent="0.25">
      <c r="A19" s="73" t="s">
        <v>668</v>
      </c>
      <c r="B19" s="24">
        <f>'ptfire-wild'!AL61</f>
        <v>77960.327125927681</v>
      </c>
      <c r="C19" s="24">
        <f>'ptfire-wild'!AO61</f>
        <v>22467.280531725599</v>
      </c>
      <c r="D19" s="24">
        <f>'ptfire-wild'!BA61</f>
        <v>138233.8125139125</v>
      </c>
      <c r="E19" s="24">
        <f>'ptfire-wild'!BI61</f>
        <v>139546.93553493265</v>
      </c>
      <c r="F19" s="24">
        <f>'ptfire-wild'!BK61</f>
        <v>22627.215454295547</v>
      </c>
      <c r="G19" s="24">
        <f>'ptfire-wild'!AI61</f>
        <v>23822.845211825748</v>
      </c>
      <c r="H19" s="24">
        <f>'ptfire-wild'!AQ61</f>
        <v>12187.259649564539</v>
      </c>
      <c r="I19" s="20"/>
      <c r="J19" s="20"/>
      <c r="K19" s="61"/>
      <c r="L19" s="61"/>
      <c r="M19" s="61"/>
      <c r="N19" s="61"/>
      <c r="O19" s="61"/>
      <c r="P19" s="20"/>
      <c r="Q19" s="20"/>
      <c r="R19" s="20"/>
    </row>
    <row r="20" spans="1:18" x14ac:dyDescent="0.25">
      <c r="A20" s="73" t="s">
        <v>214</v>
      </c>
      <c r="B20" s="20">
        <f>ptnonipm!BX61</f>
        <v>6324.2206012733504</v>
      </c>
      <c r="C20" s="20">
        <f>ptnonipm!CD61</f>
        <v>3184.3330272310768</v>
      </c>
      <c r="D20" s="20">
        <f>ptnonipm!DP61</f>
        <v>6531.9554824142178</v>
      </c>
      <c r="E20" s="20">
        <f>ptnonipm!EH61</f>
        <v>52100.791656904541</v>
      </c>
      <c r="F20" s="20">
        <f>ptnonipm!EJ61</f>
        <v>1040.88553587707</v>
      </c>
      <c r="G20" s="20">
        <f>ptnonipm!BU61</f>
        <v>978.01298045775718</v>
      </c>
      <c r="H20" s="20">
        <f>ptnonipm!CI61</f>
        <v>680.13497732820645</v>
      </c>
      <c r="I20" s="20">
        <f>ptnonipm!BI62</f>
        <v>2133.1211381088997</v>
      </c>
      <c r="J20" s="20">
        <f>ptnonipm!BJ62</f>
        <v>1935.9358588723996</v>
      </c>
      <c r="K20" s="61">
        <f>ptnonipm!T62</f>
        <v>59.651515228299992</v>
      </c>
      <c r="L20" s="61">
        <f>ptnonipm!L62</f>
        <v>29.930296587399994</v>
      </c>
      <c r="M20" s="61">
        <f>ptnonipm!P62</f>
        <v>12.887867149100002</v>
      </c>
      <c r="N20" s="61">
        <f>ptnonipm!AL62</f>
        <v>300.19464035350001</v>
      </c>
      <c r="O20" s="61">
        <f>ptnonipm!AH62</f>
        <v>712.88604785459984</v>
      </c>
      <c r="P20" s="20">
        <f>ptnonipm!Z62</f>
        <v>94.839018109800008</v>
      </c>
      <c r="Q20" s="20"/>
      <c r="R20" s="20"/>
    </row>
    <row r="21" spans="1:18" x14ac:dyDescent="0.25">
      <c r="A21" s="73" t="s">
        <v>231</v>
      </c>
      <c r="B21" s="20">
        <f>pt_oilgas!BL61</f>
        <v>2837.4627391010276</v>
      </c>
      <c r="C21" s="20">
        <f>pt_oilgas!BR61</f>
        <v>1203.1707918905795</v>
      </c>
      <c r="D21" s="20">
        <f>pt_oilgas!CV61</f>
        <v>14298.06866088182</v>
      </c>
      <c r="E21" s="20">
        <f>pt_oilgas!DK61</f>
        <v>1832.6063928226229</v>
      </c>
      <c r="F21" s="20">
        <f>pt_oilgas!DM61</f>
        <v>28.409652885786347</v>
      </c>
      <c r="G21" s="20">
        <f>pt_oilgas!BJ61</f>
        <v>2091.089241296675</v>
      </c>
      <c r="H21" s="20">
        <f>pt_oilgas!BW61</f>
        <v>293.27827365431938</v>
      </c>
      <c r="I21" s="20"/>
      <c r="J21" s="20"/>
      <c r="K21" s="61">
        <f>pt_oilgas!S62</f>
        <v>2.3112936531819998E-2</v>
      </c>
      <c r="L21" s="61">
        <f>pt_oilgas!K62</f>
        <v>1.74628145584E-2</v>
      </c>
      <c r="M21" s="61">
        <f>pt_oilgas!O62</f>
        <v>0.2958050435838</v>
      </c>
      <c r="N21" s="61">
        <f>pt_oilgas!AG62</f>
        <v>6.5418571207145995</v>
      </c>
      <c r="O21" s="61">
        <f>pt_oilgas!AC62</f>
        <v>2.5685010290872001</v>
      </c>
      <c r="P21" s="20"/>
      <c r="Q21" s="20"/>
      <c r="R21" s="20"/>
    </row>
    <row r="22" spans="1:18" x14ac:dyDescent="0.25">
      <c r="A22" s="73" t="s">
        <v>489</v>
      </c>
      <c r="B22" s="20">
        <f>rail!AO61</f>
        <v>1808.3614064138108</v>
      </c>
      <c r="C22" s="20">
        <f>rail!AU61</f>
        <v>519.55911405171958</v>
      </c>
      <c r="D22" s="20">
        <f>rail!BR61</f>
        <v>5149.8840679857158</v>
      </c>
      <c r="E22" s="20">
        <f>rail!CF61</f>
        <v>0</v>
      </c>
      <c r="F22" s="20">
        <f>rail!CG61</f>
        <v>65.060623712431266</v>
      </c>
      <c r="G22" s="20">
        <f>rail!AN61</f>
        <v>368.58549141070739</v>
      </c>
      <c r="H22" s="20">
        <f>rail!AY61</f>
        <v>43.012880404323695</v>
      </c>
      <c r="I22" s="20">
        <f>rail!AD62</f>
        <v>15493.7785140947</v>
      </c>
      <c r="J22" s="20">
        <f>rail!AE62</f>
        <v>15004.707571324099</v>
      </c>
      <c r="K22" s="61">
        <f>rail!P62</f>
        <v>7.1514085141099998E-2</v>
      </c>
      <c r="L22" s="61">
        <f>rail!K62</f>
        <v>14.749095801399999</v>
      </c>
      <c r="M22" s="61">
        <f>rail!O62</f>
        <v>3.0588746999999999E-2</v>
      </c>
      <c r="N22" s="61">
        <f>rail!V62</f>
        <v>55.422380803700001</v>
      </c>
      <c r="O22" s="61">
        <f>rail!T62</f>
        <v>31.697680510000001</v>
      </c>
      <c r="P22" s="20"/>
      <c r="Q22" s="20"/>
      <c r="R22" s="20"/>
    </row>
    <row r="23" spans="1:18" x14ac:dyDescent="0.25">
      <c r="A23" s="73" t="s">
        <v>215</v>
      </c>
      <c r="B23" s="20">
        <f>rwc!AJ61</f>
        <v>11228.70899550375</v>
      </c>
      <c r="C23" s="20">
        <f>rwc!AN61</f>
        <v>15949.230272328694</v>
      </c>
      <c r="D23" s="20">
        <f>rwc!BC61</f>
        <v>18582.738870428053</v>
      </c>
      <c r="E23" s="20">
        <f>rwc!BP61</f>
        <v>0</v>
      </c>
      <c r="F23" s="20">
        <f>rwc!BQ61</f>
        <v>2708.7432342879551</v>
      </c>
      <c r="G23" s="20">
        <f>rwc!AI61</f>
        <v>891.15065634608368</v>
      </c>
      <c r="H23" s="20">
        <f>rwc!AP61</f>
        <v>2117.5717280332219</v>
      </c>
      <c r="I23" s="20"/>
      <c r="J23" s="20"/>
      <c r="K23" s="61">
        <f>rwc!N62</f>
        <v>0</v>
      </c>
      <c r="L23" s="61"/>
      <c r="M23" s="61">
        <f>rwc!M62</f>
        <v>8.4173919974300015E-2</v>
      </c>
      <c r="N23" s="61">
        <f>rwc!T62</f>
        <v>7.0723236378199994E-2</v>
      </c>
      <c r="O23" s="61">
        <f>rwc!R62</f>
        <v>0.61724491920000002</v>
      </c>
    </row>
    <row r="24" spans="1:18" x14ac:dyDescent="0.25">
      <c r="A24" s="73" t="s">
        <v>643</v>
      </c>
      <c r="B24" s="20">
        <f>vcp!AA62</f>
        <v>59.466135754296886</v>
      </c>
      <c r="C24" s="20">
        <f>vcp!AE61</f>
        <v>5481.1164035452466</v>
      </c>
      <c r="D24" s="20">
        <f>vcp!AQ61</f>
        <v>0</v>
      </c>
      <c r="E24" s="20">
        <f>vcp!AX61</f>
        <v>81709.007100620205</v>
      </c>
      <c r="F24" s="20">
        <f>vcp!AY61</f>
        <v>4142.5698923707505</v>
      </c>
      <c r="G24" s="20"/>
      <c r="H24" s="20"/>
      <c r="I24" s="20"/>
      <c r="J24" s="20"/>
      <c r="K24" s="61"/>
      <c r="L24" s="61"/>
      <c r="M24" s="61"/>
      <c r="N24" s="61"/>
      <c r="O24" s="61"/>
    </row>
    <row r="25" spans="1:18" x14ac:dyDescent="0.25">
      <c r="A25" s="73" t="s">
        <v>588</v>
      </c>
      <c r="B25" s="24">
        <f>beis!E53</f>
        <v>404026.13687869947</v>
      </c>
      <c r="C25" s="24"/>
      <c r="D25" s="24">
        <f>beis!M53</f>
        <v>550954.82759219897</v>
      </c>
      <c r="E25" s="24">
        <f>beis!R53</f>
        <v>2081554.2755388052</v>
      </c>
      <c r="F25" s="24"/>
      <c r="G25" s="24"/>
      <c r="H25" s="24"/>
      <c r="I25" s="20"/>
      <c r="J25" s="20"/>
      <c r="K25" s="61"/>
      <c r="L25" s="61"/>
      <c r="M25" s="61"/>
      <c r="N25" s="61"/>
      <c r="O25" s="61"/>
      <c r="P25" s="1"/>
      <c r="Q25" s="1"/>
      <c r="R25" s="1"/>
    </row>
    <row r="26" spans="1:18" x14ac:dyDescent="0.25">
      <c r="A26" s="2" t="s">
        <v>547</v>
      </c>
      <c r="B26" s="1">
        <f>SUM(B7:B24)</f>
        <v>225894.95807811263</v>
      </c>
      <c r="C26" s="1">
        <f t="shared" ref="C26:P26" si="0">SUM(C7:C24)</f>
        <v>168864.30421869725</v>
      </c>
      <c r="D26" s="1">
        <f t="shared" si="0"/>
        <v>425829.22471724224</v>
      </c>
      <c r="E26" s="1">
        <f t="shared" si="0"/>
        <v>426556.37609574827</v>
      </c>
      <c r="F26" s="1">
        <f t="shared" si="0"/>
        <v>55579.773448039727</v>
      </c>
      <c r="G26" s="1">
        <f t="shared" si="0"/>
        <v>69458.362108546964</v>
      </c>
      <c r="H26" s="1">
        <f t="shared" si="0"/>
        <v>43904.795943879777</v>
      </c>
      <c r="I26" s="1">
        <f t="shared" si="0"/>
        <v>132665.97147440159</v>
      </c>
      <c r="J26" s="1">
        <f t="shared" si="0"/>
        <v>125691.41976386929</v>
      </c>
      <c r="K26" s="63">
        <f t="shared" si="0"/>
        <v>67.616410577756497</v>
      </c>
      <c r="L26" s="63">
        <f t="shared" si="0"/>
        <v>75.260699923786717</v>
      </c>
      <c r="M26" s="63">
        <f t="shared" si="0"/>
        <v>30.60868988054823</v>
      </c>
      <c r="N26" s="63">
        <f t="shared" si="0"/>
        <v>476.19381681680568</v>
      </c>
      <c r="O26" s="63">
        <f t="shared" si="0"/>
        <v>922.33450870124045</v>
      </c>
      <c r="P26" s="63">
        <f t="shared" si="0"/>
        <v>95.795691861900266</v>
      </c>
    </row>
    <row r="27" spans="1:18" x14ac:dyDescent="0.25">
      <c r="A27" s="2" t="s">
        <v>548</v>
      </c>
      <c r="B27" s="1">
        <f>B26+B25</f>
        <v>629921.0949568121</v>
      </c>
      <c r="C27" s="1">
        <f t="shared" ref="C27:H27" si="1">C26+C25</f>
        <v>168864.30421869725</v>
      </c>
      <c r="D27" s="1">
        <f t="shared" si="1"/>
        <v>976784.05230944115</v>
      </c>
      <c r="E27" s="1">
        <f t="shared" si="1"/>
        <v>2508110.6516345534</v>
      </c>
      <c r="F27" s="1">
        <f t="shared" si="1"/>
        <v>55579.773448039727</v>
      </c>
      <c r="G27" s="1">
        <f t="shared" si="1"/>
        <v>69458.362108546964</v>
      </c>
      <c r="H27" s="1">
        <f t="shared" si="1"/>
        <v>43904.795943879777</v>
      </c>
      <c r="I27" s="1">
        <f t="shared" ref="I27" si="2">I26+I25</f>
        <v>132665.97147440159</v>
      </c>
      <c r="J27" s="1">
        <f t="shared" ref="J27" si="3">J26+J25</f>
        <v>125691.41976386929</v>
      </c>
      <c r="K27" s="63">
        <f t="shared" ref="K27" si="4">K26+K25</f>
        <v>67.616410577756497</v>
      </c>
      <c r="L27" s="63">
        <f t="shared" ref="L27" si="5">L26+L25</f>
        <v>75.260699923786717</v>
      </c>
      <c r="M27" s="63">
        <f t="shared" ref="M27" si="6">M26+M25</f>
        <v>30.60868988054823</v>
      </c>
      <c r="N27" s="63">
        <f t="shared" ref="N27" si="7">N26+N25</f>
        <v>476.19381681680568</v>
      </c>
      <c r="O27" s="63">
        <f t="shared" ref="O27:P27" si="8">O26+O25</f>
        <v>922.33450870124045</v>
      </c>
      <c r="P27" s="63">
        <f t="shared" si="8"/>
        <v>95.795691861900266</v>
      </c>
      <c r="Q27" s="20"/>
      <c r="R27" s="20"/>
    </row>
    <row r="28" spans="1:18" x14ac:dyDescent="0.25">
      <c r="A28" s="2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1:18" x14ac:dyDescent="0.25">
      <c r="A29" s="28" t="s">
        <v>637</v>
      </c>
      <c r="M29" s="20"/>
    </row>
    <row r="30" spans="1:18" x14ac:dyDescent="0.25">
      <c r="A30" s="2" t="s">
        <v>543</v>
      </c>
      <c r="B30" s="69" t="s">
        <v>285</v>
      </c>
      <c r="C30" s="69" t="s">
        <v>274</v>
      </c>
      <c r="D30" s="69" t="s">
        <v>289</v>
      </c>
      <c r="E30" s="69" t="s">
        <v>292</v>
      </c>
      <c r="F30" s="69" t="s">
        <v>300</v>
      </c>
      <c r="G30" s="69" t="s">
        <v>310</v>
      </c>
      <c r="H30" s="69" t="s">
        <v>562</v>
      </c>
      <c r="I30" s="69" t="s">
        <v>564</v>
      </c>
      <c r="J30" s="69" t="s">
        <v>565</v>
      </c>
      <c r="K30" s="69" t="s">
        <v>566</v>
      </c>
      <c r="L30" s="69" t="s">
        <v>567</v>
      </c>
      <c r="M30" s="69" t="s">
        <v>568</v>
      </c>
      <c r="N30" s="69" t="s">
        <v>569</v>
      </c>
      <c r="O30" s="69" t="s">
        <v>270</v>
      </c>
      <c r="P30" s="69" t="s">
        <v>398</v>
      </c>
    </row>
    <row r="31" spans="1:18" x14ac:dyDescent="0.25">
      <c r="A31" s="28" t="s">
        <v>549</v>
      </c>
      <c r="B31" s="20">
        <v>0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/>
      <c r="J31" s="20"/>
      <c r="K31" s="61"/>
      <c r="L31" s="61"/>
      <c r="M31" s="61"/>
      <c r="N31" s="61"/>
      <c r="O31" s="61"/>
      <c r="P31" s="61"/>
    </row>
    <row r="32" spans="1:18" x14ac:dyDescent="0.25">
      <c r="A32" s="22" t="s">
        <v>550</v>
      </c>
      <c r="B32" s="20">
        <f>othar!M50</f>
        <v>21625.291779101884</v>
      </c>
      <c r="C32" s="20">
        <f>othar!Q50</f>
        <v>14464.182164836819</v>
      </c>
      <c r="D32" s="20">
        <f>othar!Y50</f>
        <v>17261.965749868232</v>
      </c>
      <c r="E32" s="20">
        <f>othar!AF50</f>
        <v>4935.4733497474799</v>
      </c>
      <c r="F32" s="20">
        <f>othar!AG50</f>
        <v>3648.498484990871</v>
      </c>
      <c r="G32" s="20">
        <v>0</v>
      </c>
      <c r="H32" s="20">
        <v>0</v>
      </c>
      <c r="I32" s="20"/>
      <c r="J32" s="20"/>
      <c r="K32" s="61"/>
      <c r="L32" s="61"/>
      <c r="M32" s="61"/>
      <c r="N32" s="61"/>
      <c r="O32" s="61"/>
      <c r="P32" s="61"/>
    </row>
    <row r="33" spans="1:16" x14ac:dyDescent="0.25">
      <c r="A33" s="22" t="s">
        <v>552</v>
      </c>
      <c r="B33" s="20">
        <f>onroad_can!M50</f>
        <v>2143.979877202763</v>
      </c>
      <c r="C33" s="20">
        <f>onroad_can!Q50</f>
        <v>5987.7850350746594</v>
      </c>
      <c r="D33" s="20">
        <f>onroad_can!Y50</f>
        <v>2830.5548347179638</v>
      </c>
      <c r="E33" s="20">
        <f>onroad_can!AF50</f>
        <v>0</v>
      </c>
      <c r="F33" s="20">
        <f>onroad_can!AG50</f>
        <v>46.608962789481808</v>
      </c>
      <c r="G33" s="20">
        <v>0</v>
      </c>
      <c r="H33" s="20">
        <v>0</v>
      </c>
      <c r="I33" s="20"/>
      <c r="J33" s="20"/>
      <c r="K33" s="61"/>
      <c r="L33" s="61"/>
      <c r="M33" s="61"/>
      <c r="N33" s="61"/>
      <c r="O33" s="61"/>
      <c r="P33" s="61"/>
    </row>
    <row r="34" spans="1:16" x14ac:dyDescent="0.25">
      <c r="A34" s="22" t="s">
        <v>551</v>
      </c>
      <c r="B34" s="20">
        <f>othpt!P50</f>
        <v>2611.8397075247549</v>
      </c>
      <c r="C34" s="20">
        <f>othpt!T50</f>
        <v>44471.691055933297</v>
      </c>
      <c r="D34" s="20">
        <f>othpt!AB50</f>
        <v>5220.710084698736</v>
      </c>
      <c r="E34" s="20">
        <f>othpt!AI50</f>
        <v>41698.102266130547</v>
      </c>
      <c r="F34" s="20">
        <f>othpt!AJ50</f>
        <v>12.213533779130856</v>
      </c>
      <c r="G34" s="20">
        <v>0</v>
      </c>
      <c r="H34" s="20">
        <v>0</v>
      </c>
      <c r="I34" s="20"/>
      <c r="J34" s="20"/>
      <c r="K34" s="61"/>
      <c r="L34" s="61"/>
      <c r="M34" s="61"/>
      <c r="N34" s="61"/>
      <c r="O34" s="61"/>
      <c r="P34" s="61"/>
    </row>
    <row r="35" spans="1:16" x14ac:dyDescent="0.25">
      <c r="A35" s="22" t="s">
        <v>591</v>
      </c>
      <c r="B35" s="20">
        <f>ptfire_othna!M65</f>
        <v>37275.243196151772</v>
      </c>
      <c r="C35" s="20">
        <f>ptfire_othna!Q65</f>
        <v>31053.197270654749</v>
      </c>
      <c r="D35" s="20">
        <f>ptfire_othna!Y65</f>
        <v>139822.68940392247</v>
      </c>
      <c r="E35" s="20">
        <f>ptfire_othna!AG65</f>
        <v>123051.63767104351</v>
      </c>
      <c r="F35" s="20">
        <f>ptfire_othna!AH65</f>
        <v>0</v>
      </c>
      <c r="G35" s="20"/>
      <c r="H35" s="20"/>
      <c r="I35" s="20"/>
      <c r="J35" s="20"/>
      <c r="K35" s="61"/>
      <c r="L35" s="61"/>
      <c r="M35" s="61"/>
      <c r="N35" s="61"/>
      <c r="O35" s="61"/>
      <c r="P35" s="61"/>
    </row>
    <row r="36" spans="1:16" x14ac:dyDescent="0.25">
      <c r="A36" s="22" t="s">
        <v>638</v>
      </c>
      <c r="B36" s="24">
        <f>cmv_c1c2!O63</f>
        <v>4.9389266216906655</v>
      </c>
      <c r="C36" s="24">
        <f>cmv_c1c2!T63</f>
        <v>4.0030547514465971</v>
      </c>
      <c r="D36" s="20">
        <f>cmv_c1c2!AO63</f>
        <v>21.501483930236553</v>
      </c>
      <c r="E36" s="67">
        <f>cmv_c1c2!BC63</f>
        <v>0.36646577934864177</v>
      </c>
      <c r="F36" s="67">
        <f>cmv_c1c2!BD63</f>
        <v>1.3356323859724935</v>
      </c>
      <c r="G36" s="24">
        <f>cmv_c1c2!M63</f>
        <v>0.8592121638678758</v>
      </c>
      <c r="H36" s="20">
        <f>cmv_c1c2!V63</f>
        <v>0.47098521512121244</v>
      </c>
      <c r="I36" s="20">
        <f>SUM(cmv_c1c2!AC63:AH63)</f>
        <v>309.85835771236214</v>
      </c>
      <c r="J36" s="20">
        <f>SUM(cmv_c1c2!AD63:AH63)</f>
        <v>295.9503144280265</v>
      </c>
      <c r="K36" s="100">
        <f>SUM(cmv_c1c2!Z63:AA63)</f>
        <v>2.1426877246647567E-6</v>
      </c>
      <c r="L36" s="61">
        <f>SUM(cmv_c1c2!R63:S63)</f>
        <v>7.6651058519486021E-3</v>
      </c>
      <c r="M36" s="61">
        <f>SUM(cmv_c1c2!W63:X63)</f>
        <v>6.9844202220054288E-2</v>
      </c>
      <c r="N36" s="61">
        <f>SUM(cmv_c1c2!BG63:BH63)</f>
        <v>0.20331771762099216</v>
      </c>
      <c r="O36" s="62">
        <f>SUM(cmv_c1c2!BA63:BB63)</f>
        <v>9.5295959919972073E-4</v>
      </c>
      <c r="P36" s="61"/>
    </row>
    <row r="37" spans="1:16" x14ac:dyDescent="0.25">
      <c r="A37" s="22" t="s">
        <v>639</v>
      </c>
      <c r="B37" s="24">
        <f>cmv_c3!O64</f>
        <v>47.871401255939006</v>
      </c>
      <c r="C37" s="24">
        <f>cmv_c3!T64</f>
        <v>23.187916769375008</v>
      </c>
      <c r="D37" s="20">
        <f>cmv_c3!AP64</f>
        <v>209.20742367905211</v>
      </c>
      <c r="E37" s="67">
        <f>cmv_c3!BC64</f>
        <v>0</v>
      </c>
      <c r="F37" s="67">
        <f>cmv_c3!BD64</f>
        <v>13.347485049339689</v>
      </c>
      <c r="G37" s="24">
        <f>cmv_c3!M64</f>
        <v>9.0473387591733783</v>
      </c>
      <c r="H37" s="20">
        <f>cmv_c3!V64</f>
        <v>4.959391095583948</v>
      </c>
      <c r="I37" s="20">
        <f>SUM(cmv_c3!AC64:AH64)</f>
        <v>1166.1275979059262</v>
      </c>
      <c r="J37" s="20">
        <f>SUM(cmv_c3!AD64:AH64)</f>
        <v>1057.9445807203467</v>
      </c>
      <c r="K37" s="99">
        <f>SUM(cmv_c3!Z64:AA64)</f>
        <v>7.6595035172318652E-6</v>
      </c>
      <c r="L37" s="61">
        <f>SUM(cmv_c3!R64:S64)</f>
        <v>2.7400755902709965E-2</v>
      </c>
      <c r="M37" s="61">
        <f>SUM(cmv_c3!W64:X64)</f>
        <v>0.24967463269013457</v>
      </c>
      <c r="N37" s="61">
        <f>SUM(cmv_c3!BG64:BH64)</f>
        <v>0.72680777562459542</v>
      </c>
      <c r="O37" s="62">
        <f>SUM(cmv_c3!BA64:BB64)</f>
        <v>3.4065823438218156E-3</v>
      </c>
      <c r="P37" s="61"/>
    </row>
    <row r="38" spans="1:16" x14ac:dyDescent="0.25">
      <c r="A38" s="2" t="s">
        <v>553</v>
      </c>
      <c r="B38" s="1">
        <f>SUM(B31:B37)</f>
        <v>63709.164887858802</v>
      </c>
      <c r="C38" s="1">
        <f t="shared" ref="C38:P38" si="9">SUM(C31:C37)</f>
        <v>96004.04649802034</v>
      </c>
      <c r="D38" s="1">
        <f t="shared" si="9"/>
        <v>165366.62898081672</v>
      </c>
      <c r="E38" s="1">
        <f t="shared" si="9"/>
        <v>169685.5797527009</v>
      </c>
      <c r="F38" s="1">
        <f t="shared" si="9"/>
        <v>3722.0040989947961</v>
      </c>
      <c r="G38" s="1">
        <f t="shared" si="9"/>
        <v>9.9065509230412534</v>
      </c>
      <c r="H38" s="1">
        <f t="shared" si="9"/>
        <v>5.4303763107051601</v>
      </c>
      <c r="I38" s="1">
        <f t="shared" si="9"/>
        <v>1475.9859556182882</v>
      </c>
      <c r="J38" s="1">
        <f t="shared" si="9"/>
        <v>1353.8948951483733</v>
      </c>
      <c r="K38" s="63">
        <f t="shared" si="9"/>
        <v>9.8021912418966223E-6</v>
      </c>
      <c r="L38" s="63">
        <f t="shared" si="9"/>
        <v>3.5065861754658569E-2</v>
      </c>
      <c r="M38" s="63">
        <f t="shared" si="9"/>
        <v>0.31951883491018884</v>
      </c>
      <c r="N38" s="63">
        <f t="shared" si="9"/>
        <v>0.93012549324558758</v>
      </c>
      <c r="O38" s="63">
        <f t="shared" si="9"/>
        <v>4.3595419430215365E-3</v>
      </c>
      <c r="P38" s="63">
        <f t="shared" si="9"/>
        <v>0</v>
      </c>
    </row>
    <row r="39" spans="1:16" x14ac:dyDescent="0.25">
      <c r="A39" s="22" t="s">
        <v>554</v>
      </c>
      <c r="B39" s="20">
        <f>othar!M51</f>
        <v>3149.592474798189</v>
      </c>
      <c r="C39" s="20">
        <f>othar!Q51</f>
        <v>6208.335292255646</v>
      </c>
      <c r="D39" s="20">
        <f>othar!Y51</f>
        <v>2402.5012280222954</v>
      </c>
      <c r="E39" s="20">
        <f>othar!AF51</f>
        <v>6264.1157930967956</v>
      </c>
      <c r="F39" s="20">
        <f>othar!AG51</f>
        <v>422.781199505328</v>
      </c>
      <c r="G39" s="20">
        <v>0</v>
      </c>
      <c r="H39" s="20">
        <v>0</v>
      </c>
      <c r="I39" s="20"/>
      <c r="J39" s="20"/>
      <c r="K39" s="61"/>
      <c r="L39" s="61"/>
      <c r="M39" s="61"/>
      <c r="N39" s="61"/>
      <c r="O39" s="61"/>
      <c r="P39" s="61"/>
    </row>
    <row r="40" spans="1:16" x14ac:dyDescent="0.25">
      <c r="A40" s="22" t="s">
        <v>556</v>
      </c>
      <c r="B40" s="20">
        <f>onroad_mex!X38</f>
        <v>679.89794225437197</v>
      </c>
      <c r="C40" s="20">
        <f>onroad_mex!AA38</f>
        <v>3930.9862262676411</v>
      </c>
      <c r="D40" s="20">
        <f>onroad_mex!AJ38</f>
        <v>1618.3780558439455</v>
      </c>
      <c r="E40" s="20">
        <f>onroad_mex!AQ38</f>
        <v>642.57105722715789</v>
      </c>
      <c r="F40" s="20">
        <f>onroad_mex!AR38</f>
        <v>235.29701317828759</v>
      </c>
      <c r="G40" s="20">
        <f>onroad_mex!W38</f>
        <v>114.67380350712624</v>
      </c>
      <c r="H40" s="20">
        <f>onroad_mex!AB38</f>
        <v>585.72263937549974</v>
      </c>
      <c r="I40" s="20"/>
      <c r="J40" s="20"/>
      <c r="K40" s="61"/>
      <c r="L40" s="61"/>
      <c r="M40" s="61"/>
      <c r="N40" s="61"/>
      <c r="O40" s="61"/>
      <c r="P40" s="61"/>
    </row>
    <row r="41" spans="1:16" x14ac:dyDescent="0.25">
      <c r="A41" s="22" t="s">
        <v>555</v>
      </c>
      <c r="B41" s="20">
        <f>othpt!P51</f>
        <v>73.541943857726011</v>
      </c>
      <c r="C41" s="20">
        <f>othpt!T51</f>
        <v>809.44975783918221</v>
      </c>
      <c r="D41" s="20">
        <f>othpt!AB51</f>
        <v>2957.283552860059</v>
      </c>
      <c r="E41" s="20">
        <f>othpt!AI51</f>
        <v>449.77050103953928</v>
      </c>
      <c r="F41" s="20">
        <f>othpt!AJ51</f>
        <v>11.624030518794141</v>
      </c>
      <c r="G41" s="20">
        <v>0</v>
      </c>
      <c r="H41" s="20">
        <v>0</v>
      </c>
      <c r="I41" s="20"/>
      <c r="J41" s="20"/>
      <c r="K41" s="61"/>
      <c r="L41" s="61"/>
      <c r="M41" s="61"/>
      <c r="N41" s="61"/>
      <c r="O41" s="61"/>
      <c r="P41" s="61"/>
    </row>
    <row r="42" spans="1:16" x14ac:dyDescent="0.25">
      <c r="A42" s="22" t="s">
        <v>595</v>
      </c>
      <c r="B42" s="20">
        <f>ptfire_othna!M66</f>
        <v>5533.5838318094338</v>
      </c>
      <c r="C42" s="20">
        <f>ptfire_othna!Q66</f>
        <v>2422.3186069166054</v>
      </c>
      <c r="D42" s="20">
        <f>ptfire_othna!Y66</f>
        <v>10906.492178503891</v>
      </c>
      <c r="E42" s="20">
        <f>ptfire_othna!AG66</f>
        <v>7699.3781524223677</v>
      </c>
      <c r="F42" s="20">
        <f>ptfire_othna!AH66</f>
        <v>0</v>
      </c>
      <c r="G42" s="20"/>
      <c r="H42" s="20"/>
      <c r="I42" s="20"/>
      <c r="J42" s="20"/>
      <c r="K42" s="61"/>
      <c r="L42" s="61"/>
      <c r="M42" s="61"/>
      <c r="N42" s="61"/>
      <c r="O42" s="61"/>
      <c r="P42" s="61"/>
    </row>
    <row r="43" spans="1:16" x14ac:dyDescent="0.25">
      <c r="A43" s="2" t="s">
        <v>557</v>
      </c>
      <c r="B43" s="1">
        <f>SUM(B39:B42)</f>
        <v>9436.6161927197209</v>
      </c>
      <c r="C43" s="1">
        <f t="shared" ref="C43:P43" si="10">SUM(C39:C42)</f>
        <v>13371.089883279075</v>
      </c>
      <c r="D43" s="1">
        <f t="shared" si="10"/>
        <v>17884.655015230193</v>
      </c>
      <c r="E43" s="1">
        <f t="shared" si="10"/>
        <v>15055.83550378586</v>
      </c>
      <c r="F43" s="1">
        <f t="shared" si="10"/>
        <v>669.7022432024097</v>
      </c>
      <c r="G43" s="1">
        <f t="shared" si="10"/>
        <v>114.67380350712624</v>
      </c>
      <c r="H43" s="1">
        <f t="shared" si="10"/>
        <v>585.72263937549974</v>
      </c>
      <c r="I43" s="1">
        <f t="shared" si="10"/>
        <v>0</v>
      </c>
      <c r="J43" s="1">
        <f t="shared" si="10"/>
        <v>0</v>
      </c>
      <c r="K43" s="63">
        <f t="shared" si="10"/>
        <v>0</v>
      </c>
      <c r="L43" s="63">
        <f t="shared" si="10"/>
        <v>0</v>
      </c>
      <c r="M43" s="63">
        <f t="shared" si="10"/>
        <v>0</v>
      </c>
      <c r="N43" s="63">
        <f t="shared" si="10"/>
        <v>0</v>
      </c>
      <c r="O43" s="63">
        <f t="shared" si="10"/>
        <v>0</v>
      </c>
      <c r="P43" s="63">
        <f t="shared" si="10"/>
        <v>0</v>
      </c>
    </row>
    <row r="44" spans="1:16" x14ac:dyDescent="0.25">
      <c r="A44" s="22" t="s">
        <v>592</v>
      </c>
      <c r="B44" s="20">
        <f>SUM(cmv_c1c2!O59:O60)</f>
        <v>14.75880297624604</v>
      </c>
      <c r="C44" s="20">
        <f>SUM(cmv_c1c2!T59:T60)</f>
        <v>7.1488686481876638</v>
      </c>
      <c r="D44" s="20">
        <f>SUM(cmv_c1c2!AP59:AP60)</f>
        <v>64.498768334945936</v>
      </c>
      <c r="E44" s="20">
        <f>SUM(cmv_c1c2!BC59:BC60)</f>
        <v>0</v>
      </c>
      <c r="F44" s="20">
        <f>SUM(cmv_c1c2!BD59:BD60)</f>
        <v>4.1150411956278932</v>
      </c>
      <c r="G44" s="20">
        <f>SUM(cmv_c1c2!M59:M60)</f>
        <v>2.7893056826897338</v>
      </c>
      <c r="H44" s="20">
        <f>SUM(cmv_c1c2!V59:V60)</f>
        <v>1.528984121371054</v>
      </c>
      <c r="I44" s="20">
        <f>SUM(cmv_c1c2!AC59:AH60)</f>
        <v>1040.4307648807003</v>
      </c>
      <c r="J44" s="20">
        <f>SUM(cmv_c1c2!AD59:AH60)</f>
        <v>1008.8377939332089</v>
      </c>
      <c r="K44" s="100">
        <f>SUM(cmv_c1c2!Z59:AA60)</f>
        <v>7.3039871835402813E-6</v>
      </c>
      <c r="L44" s="61">
        <f>SUM(cmv_c1c2!R59:S60)</f>
        <v>2.6128946271157378E-2</v>
      </c>
      <c r="M44" s="61">
        <f>SUM(cmv_c1c2!W59:X60)</f>
        <v>0.2380864129146745</v>
      </c>
      <c r="N44" s="61">
        <f>SUM(cmv_c1c2!BG59:BH60)</f>
        <v>0.69307299172715542</v>
      </c>
      <c r="O44" s="62">
        <f>SUM(cmv_c1c2!BA59:BB60)</f>
        <v>3.2484652895495313E-3</v>
      </c>
      <c r="P44" s="61"/>
    </row>
    <row r="45" spans="1:16" x14ac:dyDescent="0.25">
      <c r="A45" s="22" t="s">
        <v>593</v>
      </c>
      <c r="B45" s="20">
        <f>SUM(cmv_c3!O59:O60)</f>
        <v>262.03782017879399</v>
      </c>
      <c r="C45" s="20">
        <f>SUM(cmv_c3!T59:T60)</f>
        <v>126.9267224991182</v>
      </c>
      <c r="D45" s="20">
        <f>SUM(cmv_c3!AP59:AP60)</f>
        <v>1145.1499752573282</v>
      </c>
      <c r="E45" s="20">
        <f>SUM(cmv_c3!BC59:BC60)</f>
        <v>0</v>
      </c>
      <c r="F45" s="20">
        <f>SUM(cmv_c3!BD59:BD60)</f>
        <v>73.061276549183304</v>
      </c>
      <c r="G45" s="20">
        <f>SUM(cmv_c3!M59:M60)</f>
        <v>49.523812799270104</v>
      </c>
      <c r="H45" s="20">
        <f>SUM(cmv_c3!V59:V60)</f>
        <v>27.1466086558044</v>
      </c>
      <c r="I45" s="20">
        <f>SUM(cmv_c3!AC59:AH60)</f>
        <v>32207.281408401941</v>
      </c>
      <c r="J45" s="20">
        <f>SUM(cmv_c3!AD59:AH60)</f>
        <v>29630.685167502896</v>
      </c>
      <c r="K45" s="100">
        <f>SUM(cmv_c3!Z59:AA60)</f>
        <v>2.1452696208601327E-4</v>
      </c>
      <c r="L45" s="61">
        <f>SUM(cmv_c3!R59:S60)</f>
        <v>0.76744190964356607</v>
      </c>
      <c r="M45" s="61">
        <f>SUM(cmv_c3!W59:X60)</f>
        <v>6.9927986186940867</v>
      </c>
      <c r="N45" s="61">
        <f>SUM(cmv_c3!BG59:BH60)</f>
        <v>20.35612638877404</v>
      </c>
      <c r="O45" s="61">
        <f>SUM(cmv_c3!BA59:BB60)</f>
        <v>9.5409301685984479E-2</v>
      </c>
      <c r="P45" s="61"/>
    </row>
    <row r="46" spans="1:16" x14ac:dyDescent="0.25">
      <c r="A46" s="22" t="s">
        <v>594</v>
      </c>
      <c r="B46" s="20">
        <f>pt_oilgas!BM59</f>
        <v>0</v>
      </c>
      <c r="C46" s="20">
        <f>pt_oilgas!BR59</f>
        <v>0</v>
      </c>
      <c r="D46" s="20">
        <f>pt_oilgas!CW59</f>
        <v>0</v>
      </c>
      <c r="E46" s="20">
        <f>pt_oilgas!DK59</f>
        <v>0</v>
      </c>
      <c r="F46" s="20">
        <f>pt_oilgas!DM59</f>
        <v>0</v>
      </c>
      <c r="G46" s="20">
        <f>pt_oilgas!BJ59</f>
        <v>0</v>
      </c>
      <c r="H46" s="20">
        <f>pt_oilgas!BW59</f>
        <v>0</v>
      </c>
      <c r="I46" s="20"/>
      <c r="J46" s="20"/>
      <c r="K46" s="61">
        <f>SUM(pt_oilgas!CD59:CE59)</f>
        <v>0</v>
      </c>
      <c r="L46" s="61">
        <f>SUM(pt_oilgas!BP59:BQ59)</f>
        <v>0</v>
      </c>
      <c r="M46" s="61">
        <f>SUM(pt_oilgas!BX59:BY59)</f>
        <v>0</v>
      </c>
      <c r="N46" s="61">
        <f>SUM(pt_oilgas!DP59:DQ59)</f>
        <v>0</v>
      </c>
      <c r="O46" s="61">
        <f>SUM(pt_oilgas!DI59:DJ59)</f>
        <v>0</v>
      </c>
      <c r="P46" s="61"/>
    </row>
    <row r="47" spans="1:16" x14ac:dyDescent="0.25">
      <c r="A47" s="2" t="s">
        <v>558</v>
      </c>
      <c r="B47" s="1">
        <f>B38+B43+SUM(B44:B46)</f>
        <v>73422.577703733565</v>
      </c>
      <c r="C47" s="1">
        <f t="shared" ref="C47:P47" si="11">C38+C43+SUM(C44:C46)</f>
        <v>109509.21197244672</v>
      </c>
      <c r="D47" s="1">
        <f t="shared" si="11"/>
        <v>184460.93273963919</v>
      </c>
      <c r="E47" s="1">
        <f t="shared" si="11"/>
        <v>184741.41525648677</v>
      </c>
      <c r="F47" s="1">
        <f t="shared" si="11"/>
        <v>4468.8826599420172</v>
      </c>
      <c r="G47" s="1">
        <f t="shared" si="11"/>
        <v>176.89347291212732</v>
      </c>
      <c r="H47" s="1">
        <f t="shared" si="11"/>
        <v>619.82860846338031</v>
      </c>
      <c r="I47" s="1">
        <f t="shared" si="11"/>
        <v>34723.698128900927</v>
      </c>
      <c r="J47" s="1">
        <f t="shared" si="11"/>
        <v>31993.417856584478</v>
      </c>
      <c r="K47" s="63">
        <f t="shared" si="11"/>
        <v>2.3163314051145015E-4</v>
      </c>
      <c r="L47" s="63">
        <f t="shared" si="11"/>
        <v>0.82863671766938196</v>
      </c>
      <c r="M47" s="63">
        <f t="shared" si="11"/>
        <v>7.5504038665189501</v>
      </c>
      <c r="N47" s="63">
        <f t="shared" si="11"/>
        <v>21.979324873746783</v>
      </c>
      <c r="O47" s="63">
        <f t="shared" si="11"/>
        <v>0.10301730891855554</v>
      </c>
      <c r="P47" s="63">
        <f t="shared" si="11"/>
        <v>0</v>
      </c>
    </row>
    <row r="54" spans="2:15" x14ac:dyDescent="0.25">
      <c r="B54" s="24"/>
      <c r="C54" s="24"/>
      <c r="D54" s="20"/>
      <c r="E54" s="67"/>
      <c r="F54" s="67"/>
      <c r="G54" s="24"/>
      <c r="H54" s="20"/>
      <c r="I54" s="20"/>
      <c r="J54" s="20"/>
      <c r="K54" s="99"/>
      <c r="L54" s="61"/>
      <c r="M54" s="61"/>
      <c r="N54" s="61"/>
      <c r="O54" s="6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66"/>
  <sheetViews>
    <sheetView zoomScale="85" zoomScaleNormal="85" workbookViewId="0">
      <pane xSplit="1" ySplit="3" topLeftCell="B4" activePane="bottomRight" state="frozen"/>
      <selection activeCell="AY55" sqref="AY55"/>
      <selection pane="topRight" activeCell="AY55" sqref="AY55"/>
      <selection pane="bottomLeft" activeCell="AY55" sqref="AY55"/>
      <selection pane="bottomRight" activeCell="V30" sqref="V30"/>
    </sheetView>
  </sheetViews>
  <sheetFormatPr defaultRowHeight="15" x14ac:dyDescent="0.25"/>
  <cols>
    <col min="1" max="1" width="24" customWidth="1"/>
    <col min="2" max="3" width="9.28515625" bestFit="1" customWidth="1"/>
    <col min="4" max="6" width="9.28515625" style="22" customWidth="1"/>
    <col min="7" max="7" width="9.28515625" bestFit="1" customWidth="1"/>
    <col min="8" max="8" width="9.28515625" style="22" customWidth="1"/>
    <col min="9" max="9" width="10.42578125" bestFit="1" customWidth="1"/>
    <col min="10" max="11" width="10.42578125" style="22" customWidth="1"/>
    <col min="12" max="12" width="9.28515625" bestFit="1" customWidth="1"/>
    <col min="13" max="14" width="9.28515625" style="22" customWidth="1"/>
    <col min="15" max="15" width="9.28515625" bestFit="1" customWidth="1"/>
    <col min="16" max="16" width="9.42578125" bestFit="1" customWidth="1"/>
    <col min="17" max="17" width="10.42578125" bestFit="1" customWidth="1"/>
    <col min="18" max="18" width="9.42578125" bestFit="1" customWidth="1"/>
    <col min="19" max="19" width="9.42578125" style="22" customWidth="1"/>
    <col min="20" max="21" width="9.28515625" bestFit="1" customWidth="1"/>
    <col min="22" max="23" width="9.42578125" bestFit="1" customWidth="1"/>
    <col min="24" max="25" width="9.28515625" bestFit="1" customWidth="1"/>
    <col min="26" max="26" width="10.85546875" style="22" customWidth="1"/>
    <col min="27" max="30" width="9.28515625" bestFit="1" customWidth="1"/>
  </cols>
  <sheetData>
    <row r="1" spans="1:32" s="22" customFormat="1" x14ac:dyDescent="0.25">
      <c r="A1" s="50" t="s">
        <v>412</v>
      </c>
    </row>
    <row r="2" spans="1:32" x14ac:dyDescent="0.25">
      <c r="A2" s="38" t="s">
        <v>242</v>
      </c>
      <c r="B2" s="33">
        <v>43.65</v>
      </c>
      <c r="C2" s="33">
        <v>78.111800000000002</v>
      </c>
      <c r="D2" s="33">
        <v>252.316</v>
      </c>
      <c r="E2" s="33">
        <v>54.090400000000002</v>
      </c>
      <c r="F2" s="33">
        <v>1</v>
      </c>
      <c r="G2" s="33">
        <v>70.91</v>
      </c>
      <c r="H2" s="33">
        <v>98.959199999999996</v>
      </c>
      <c r="I2" s="33">
        <v>28</v>
      </c>
      <c r="J2" s="33">
        <v>1</v>
      </c>
      <c r="K2" s="33">
        <v>30.026</v>
      </c>
      <c r="L2" s="33">
        <v>36.46</v>
      </c>
      <c r="M2" s="33">
        <v>86.174999999999997</v>
      </c>
      <c r="N2" s="33">
        <v>200.59</v>
      </c>
      <c r="O2" s="49">
        <v>46</v>
      </c>
      <c r="P2" s="49">
        <v>17</v>
      </c>
      <c r="Q2" s="49">
        <v>46</v>
      </c>
      <c r="R2" s="49">
        <v>46</v>
      </c>
      <c r="S2" s="49">
        <v>196</v>
      </c>
      <c r="T2" s="49">
        <v>1</v>
      </c>
      <c r="U2" s="49">
        <v>1</v>
      </c>
      <c r="V2" s="49">
        <v>1</v>
      </c>
      <c r="W2" s="49">
        <v>1</v>
      </c>
      <c r="X2" s="49">
        <v>1</v>
      </c>
      <c r="Y2" s="49">
        <v>1</v>
      </c>
      <c r="Z2" s="49">
        <v>112.9</v>
      </c>
      <c r="AA2" s="49">
        <v>1</v>
      </c>
      <c r="AB2" s="49">
        <v>1</v>
      </c>
      <c r="AC2" s="49">
        <v>64</v>
      </c>
      <c r="AD2" s="49">
        <v>98</v>
      </c>
      <c r="AE2" s="49">
        <v>92.138400000000004</v>
      </c>
      <c r="AF2" s="49">
        <v>106.16500000000001</v>
      </c>
    </row>
    <row r="3" spans="1:32" x14ac:dyDescent="0.25">
      <c r="A3" s="25" t="s">
        <v>216</v>
      </c>
      <c r="B3" s="26" t="s">
        <v>131</v>
      </c>
      <c r="C3" s="26" t="s">
        <v>464</v>
      </c>
      <c r="D3" s="26" t="s">
        <v>600</v>
      </c>
      <c r="E3" s="26" t="s">
        <v>479</v>
      </c>
      <c r="F3" s="26" t="s">
        <v>407</v>
      </c>
      <c r="G3" s="26" t="s">
        <v>133</v>
      </c>
      <c r="H3" s="26" t="s">
        <v>374</v>
      </c>
      <c r="I3" s="26" t="s">
        <v>59</v>
      </c>
      <c r="J3" s="26" t="s">
        <v>454</v>
      </c>
      <c r="K3" s="26" t="s">
        <v>410</v>
      </c>
      <c r="L3" s="26" t="s">
        <v>66</v>
      </c>
      <c r="M3" s="26" t="s">
        <v>468</v>
      </c>
      <c r="N3" s="26" t="s">
        <v>334</v>
      </c>
      <c r="O3" s="26" t="s">
        <v>139</v>
      </c>
      <c r="P3" s="26" t="s">
        <v>57</v>
      </c>
      <c r="Q3" s="26" t="s">
        <v>143</v>
      </c>
      <c r="R3" s="26" t="s">
        <v>144</v>
      </c>
      <c r="S3" s="26" t="s">
        <v>328</v>
      </c>
      <c r="T3" s="26" t="s">
        <v>150</v>
      </c>
      <c r="U3" s="26" t="s">
        <v>151</v>
      </c>
      <c r="V3" s="26" t="s">
        <v>155</v>
      </c>
      <c r="W3" s="26" t="s">
        <v>162</v>
      </c>
      <c r="X3" s="26" t="s">
        <v>163</v>
      </c>
      <c r="Y3" s="26" t="s">
        <v>164</v>
      </c>
      <c r="Z3" s="26" t="s">
        <v>408</v>
      </c>
      <c r="AA3" s="26" t="s">
        <v>166</v>
      </c>
      <c r="AB3" s="26" t="s">
        <v>167</v>
      </c>
      <c r="AC3" s="27" t="s">
        <v>61</v>
      </c>
      <c r="AD3" s="27" t="s">
        <v>168</v>
      </c>
      <c r="AE3" s="26" t="s">
        <v>340</v>
      </c>
      <c r="AF3" s="26" t="s">
        <v>478</v>
      </c>
    </row>
    <row r="4" spans="1:32" x14ac:dyDescent="0.25">
      <c r="A4" s="24" t="s">
        <v>542</v>
      </c>
      <c r="B4" s="20">
        <f>ptegu!BO61</f>
        <v>8.2624545151291784</v>
      </c>
      <c r="C4" s="20">
        <f>ptegu!BS61</f>
        <v>418.34841026995161</v>
      </c>
      <c r="D4" s="20">
        <f>ptegu!BT61</f>
        <v>2.2547209108445263</v>
      </c>
      <c r="E4" s="20">
        <f>ptegu!BX61</f>
        <v>3.8374952682812675</v>
      </c>
      <c r="F4" s="20">
        <f>ptegu!CE61</f>
        <v>2.1506332216432287</v>
      </c>
      <c r="G4" s="20">
        <f>ptegu!CG61</f>
        <v>213.46118559645322</v>
      </c>
      <c r="H4" s="20">
        <f>ptegu!CH61</f>
        <v>7.5047750958376556</v>
      </c>
      <c r="I4" s="20">
        <f>ptegu!CN61</f>
        <v>575732.97569700237</v>
      </c>
      <c r="J4" s="20"/>
      <c r="K4" s="20">
        <f>ptegu!CY61</f>
        <v>2657.4940295949013</v>
      </c>
      <c r="L4" s="20">
        <f>ptegu!CZ61</f>
        <v>6448.8119335076708</v>
      </c>
      <c r="M4" s="20">
        <f>ptegu!DA61</f>
        <v>799.31210464517164</v>
      </c>
      <c r="N4" s="20">
        <f>ptegu!DC61</f>
        <v>3.4387259771060248</v>
      </c>
      <c r="O4" s="20">
        <f>ptegu!DD61</f>
        <v>0</v>
      </c>
      <c r="P4" s="20">
        <f>ptegu!DP61</f>
        <v>21522.737532172574</v>
      </c>
      <c r="Q4" s="20">
        <f>ptegu!DU61</f>
        <v>1029540.5011877548</v>
      </c>
      <c r="R4" s="20">
        <f>ptegu!DV61</f>
        <v>114393.39512196743</v>
      </c>
      <c r="S4" s="20">
        <f>ptegu!EG61</f>
        <v>19.896285634680368</v>
      </c>
      <c r="T4" s="20">
        <f>ptegu!EK61</f>
        <v>999.20778939608806</v>
      </c>
      <c r="U4" s="20">
        <f>ptegu!EL61</f>
        <v>6259.849519938397</v>
      </c>
      <c r="V4" s="20">
        <f>ptegu!ES61</f>
        <v>33284.750881581334</v>
      </c>
      <c r="W4" s="20">
        <f>ptegu!EY61</f>
        <v>1633.5281476867024</v>
      </c>
      <c r="X4" s="20">
        <f>ptegu!EZ61</f>
        <v>749.17463038259893</v>
      </c>
      <c r="Y4" s="20">
        <f>ptegu!FA61</f>
        <v>18163.52153043143</v>
      </c>
      <c r="Z4" s="20">
        <f>ptegu!FB61</f>
        <v>2.6536659600999206</v>
      </c>
      <c r="AA4" s="20">
        <f>ptegu!FE61</f>
        <v>13149.155763583443</v>
      </c>
      <c r="AB4" s="20">
        <f>ptegu!FF61</f>
        <v>411.21869222332617</v>
      </c>
      <c r="AC4" s="20">
        <f>ptegu!FH61</f>
        <v>1320882.1765642588</v>
      </c>
      <c r="AD4" s="20">
        <f>ptegu!FK61</f>
        <v>29809.069722257322</v>
      </c>
      <c r="AE4" s="20">
        <f>ptegu!FN61</f>
        <v>590.87068491788921</v>
      </c>
      <c r="AF4" s="20">
        <f>ptegu!FR61</f>
        <v>253.96203829414318</v>
      </c>
    </row>
    <row r="5" spans="1:32" x14ac:dyDescent="0.25">
      <c r="A5" s="24" t="s">
        <v>626</v>
      </c>
      <c r="B5" s="20">
        <f>ptnonipm!BZ61</f>
        <v>3624.2608934944415</v>
      </c>
      <c r="C5" s="20">
        <f>ptnonipm!CD61</f>
        <v>3184.3330272310768</v>
      </c>
      <c r="D5" s="20">
        <f>ptnonipm!CE61</f>
        <v>15.295248092254377</v>
      </c>
      <c r="E5" s="20">
        <f>ptnonipm!CI61</f>
        <v>680.13497732820645</v>
      </c>
      <c r="F5" s="20">
        <f>ptnonipm!CQ61</f>
        <v>17.199261289479921</v>
      </c>
      <c r="G5" s="20">
        <f>ptnonipm!CS61</f>
        <v>2600.8696266861371</v>
      </c>
      <c r="H5" s="20">
        <f>ptnonipm!CT61</f>
        <v>250.54679877509955</v>
      </c>
      <c r="I5" s="20">
        <f>ptnonipm!CZ61</f>
        <v>1386504.952530371</v>
      </c>
      <c r="J5" s="20">
        <f>ptnonipm!DD61</f>
        <v>1492.948854197323</v>
      </c>
      <c r="K5" s="20">
        <f>ptnonipm!DQ61</f>
        <v>6531.9554824142178</v>
      </c>
      <c r="L5" s="20">
        <f>ptnonipm!DR61</f>
        <v>16755.701888452713</v>
      </c>
      <c r="M5" s="20">
        <f>ptnonipm!DT61</f>
        <v>21601.15569509194</v>
      </c>
      <c r="N5" s="20">
        <f>ptnonipm!DV61</f>
        <v>11.723621081836692</v>
      </c>
      <c r="O5" s="20">
        <f>ptnonipm!DW61</f>
        <v>0.32019176242993402</v>
      </c>
      <c r="P5" s="20">
        <f>ptnonipm!EK61</f>
        <v>61509.915177237977</v>
      </c>
      <c r="Q5" s="20">
        <f>ptnonipm!EP61</f>
        <v>814588.60688196612</v>
      </c>
      <c r="R5" s="20">
        <f>ptnonipm!EQ61</f>
        <v>90509.492464245035</v>
      </c>
      <c r="S5" s="20">
        <f>ptnonipm!FC61</f>
        <v>382.57140511765266</v>
      </c>
      <c r="T5" s="20">
        <f>ptnonipm!FG61</f>
        <v>6394.4744663755173</v>
      </c>
      <c r="U5" s="20">
        <f>ptnonipm!FH61</f>
        <v>8427.4009830279156</v>
      </c>
      <c r="V5" s="20">
        <f>ptnonipm!FO61</f>
        <v>145931.28169621661</v>
      </c>
      <c r="W5" s="20">
        <f>ptnonipm!FU61</f>
        <v>2491.2568474786876</v>
      </c>
      <c r="X5" s="20">
        <f>ptnonipm!FV61</f>
        <v>2284.6699092213789</v>
      </c>
      <c r="Y5" s="20">
        <f>ptnonipm!FW61</f>
        <v>38362.663719612749</v>
      </c>
      <c r="Z5" s="20">
        <f>ptnonipm!FX61</f>
        <v>21.679790539831458</v>
      </c>
      <c r="AA5" s="20">
        <f>ptnonipm!GA61</f>
        <v>32419.976095621827</v>
      </c>
      <c r="AB5" s="20">
        <f>ptnonipm!GB61</f>
        <v>663.58542847684248</v>
      </c>
      <c r="AC5" s="20">
        <f>ptnonipm!GD61</f>
        <v>569372.33593884949</v>
      </c>
      <c r="AD5" s="20">
        <f>ptnonipm!GG61</f>
        <v>1875.9641209718206</v>
      </c>
      <c r="AE5" s="20">
        <f>ptnonipm!GJ61</f>
        <v>7590.5098915040535</v>
      </c>
      <c r="AF5" s="20">
        <f>ptnonipm!GP61</f>
        <v>4607.472682357854</v>
      </c>
    </row>
    <row r="6" spans="1:32" s="22" customFormat="1" x14ac:dyDescent="0.25">
      <c r="A6" s="24" t="s">
        <v>627</v>
      </c>
      <c r="B6" s="20">
        <f>pt_oilgas!BN61</f>
        <v>91.115716225446903</v>
      </c>
      <c r="C6" s="20">
        <f>pt_oilgas!BR61</f>
        <v>1203.1707918905795</v>
      </c>
      <c r="D6" s="61">
        <f>pt_oilgas!BS61</f>
        <v>5.6801403073187172E-2</v>
      </c>
      <c r="E6" s="20">
        <f>pt_oilgas!BW61</f>
        <v>293.27827365431938</v>
      </c>
      <c r="F6" s="57">
        <f>pt_oilgas!CD61</f>
        <v>6.7023280713355898E-3</v>
      </c>
      <c r="G6" s="20">
        <f>pt_oilgas!CF61</f>
        <v>1.11821181688409E-4</v>
      </c>
      <c r="H6" s="20">
        <f>pt_oilgas!CG61</f>
        <v>3.5600559586416041</v>
      </c>
      <c r="I6" s="20">
        <f>pt_oilgas!CM61</f>
        <v>230436.44950876047</v>
      </c>
      <c r="J6" s="20"/>
      <c r="K6" s="20">
        <f>pt_oilgas!CW61</f>
        <v>14298.06866088182</v>
      </c>
      <c r="L6" s="20">
        <f>pt_oilgas!CX61</f>
        <v>10.705546917623936</v>
      </c>
      <c r="M6" s="20">
        <f>pt_oilgas!CY61</f>
        <v>2208.1822090951891</v>
      </c>
      <c r="N6" s="61">
        <f>pt_oilgas!DA61</f>
        <v>0.12449844613503416</v>
      </c>
      <c r="O6" s="20">
        <f>pt_oilgas!DB61</f>
        <v>0</v>
      </c>
      <c r="P6" s="20">
        <f>pt_oilgas!DN61</f>
        <v>492.97082111867974</v>
      </c>
      <c r="Q6" s="20">
        <f>pt_oilgas!DS61</f>
        <v>374784.00042933307</v>
      </c>
      <c r="R6" s="20">
        <f>pt_oilgas!DT61</f>
        <v>41642.565777057476</v>
      </c>
      <c r="S6" s="20">
        <f>pt_oilgas!EE61</f>
        <v>38.110586779584096</v>
      </c>
      <c r="T6" s="20">
        <f>pt_oilgas!EI61</f>
        <v>329.40420829434595</v>
      </c>
      <c r="U6" s="20">
        <f>pt_oilgas!EJ61</f>
        <v>1058.546308857294</v>
      </c>
      <c r="V6" s="20">
        <f>pt_oilgas!EQ61</f>
        <v>864.00203795891684</v>
      </c>
      <c r="W6" s="20">
        <f>pt_oilgas!EW61</f>
        <v>535.57149777801237</v>
      </c>
      <c r="X6" s="20">
        <f>pt_oilgas!EX61</f>
        <v>288.25291326741694</v>
      </c>
      <c r="Y6" s="20">
        <f>pt_oilgas!EY61</f>
        <v>5484.6334243900046</v>
      </c>
      <c r="Z6" s="20">
        <f>pt_oilgas!EZ61</f>
        <v>3.8655246715670502</v>
      </c>
      <c r="AA6" s="20">
        <f>pt_oilgas!FC61</f>
        <v>1221.2211132494172</v>
      </c>
      <c r="AB6" s="20">
        <f>pt_oilgas!FD61</f>
        <v>38.802570038772352</v>
      </c>
      <c r="AC6" s="20">
        <f>pt_oilgas!FF61</f>
        <v>39612.258539690301</v>
      </c>
      <c r="AD6" s="20">
        <f>pt_oilgas!FI61</f>
        <v>3.4376854162604088E-2</v>
      </c>
      <c r="AE6" s="20">
        <f>pt_oilgas!FL61</f>
        <v>1298.1782334321456</v>
      </c>
      <c r="AF6" s="20">
        <f>pt_oilgas!FQ61</f>
        <v>794.18175805677504</v>
      </c>
    </row>
    <row r="7" spans="1:32" s="22" customFormat="1" x14ac:dyDescent="0.25">
      <c r="A7" s="24" t="s">
        <v>616</v>
      </c>
      <c r="B7" s="51">
        <f>airports!AK61</f>
        <v>3205.7336662059588</v>
      </c>
      <c r="C7" s="51">
        <f>airports!AM61</f>
        <v>942.37637867313447</v>
      </c>
      <c r="D7" s="96">
        <f>airports!AN61</f>
        <v>0.35756883342537532</v>
      </c>
      <c r="E7" s="51">
        <f>airports!AO61</f>
        <v>847.92096570014041</v>
      </c>
      <c r="F7" s="95"/>
      <c r="G7" s="51"/>
      <c r="H7" s="51"/>
      <c r="I7" s="51">
        <f>airports!AQ61</f>
        <v>486881.28409686126</v>
      </c>
      <c r="J7" s="51">
        <f>airports!AS61</f>
        <v>58.259026965852733</v>
      </c>
      <c r="K7" s="20">
        <f>airports!BE61</f>
        <v>6087.8525079457431</v>
      </c>
      <c r="L7" s="20"/>
      <c r="M7" s="20">
        <f>airports!BF61</f>
        <v>30.458067663482808</v>
      </c>
      <c r="N7" s="96"/>
      <c r="O7" s="51">
        <f>airports!BG61</f>
        <v>1049.5745843795637</v>
      </c>
      <c r="Q7" s="51">
        <f>airports!BQ61</f>
        <v>118077.17512663377</v>
      </c>
      <c r="R7" s="51">
        <f>airports!BR61</f>
        <v>12070.120326358478</v>
      </c>
      <c r="S7" s="51">
        <f>airports!BZ61</f>
        <v>128.8939704073679</v>
      </c>
      <c r="T7" s="51">
        <f>airports!CD61</f>
        <v>1.5486389485838912E-2</v>
      </c>
      <c r="U7" s="51">
        <f>airports!CE61</f>
        <v>2960.1296169865532</v>
      </c>
      <c r="V7" s="51">
        <f>airports!CK61</f>
        <v>1232.4672941967931</v>
      </c>
      <c r="W7" s="51">
        <f>airports!CQ61</f>
        <v>180.72960401585524</v>
      </c>
      <c r="X7" s="51">
        <f>airports!CR61</f>
        <v>0.12547750205206848</v>
      </c>
      <c r="Y7" s="51">
        <f>airports!CS61</f>
        <v>1627.830882808862</v>
      </c>
      <c r="Z7" s="51"/>
      <c r="AA7" s="51">
        <f>airports!CV61</f>
        <v>577.74496085872124</v>
      </c>
      <c r="AB7" s="51">
        <f>airports!CW61</f>
        <v>3.0217313345797453E-4</v>
      </c>
      <c r="AC7" s="51">
        <f>airports!CX61</f>
        <v>16419.147653025509</v>
      </c>
      <c r="AD7" s="51">
        <f>airports!DA61</f>
        <v>0</v>
      </c>
      <c r="AE7" s="64">
        <f>airports!DD61</f>
        <v>619.34077009774717</v>
      </c>
      <c r="AF7" s="51">
        <f>airports!DH61</f>
        <v>383.10218489246091</v>
      </c>
    </row>
    <row r="8" spans="1:32" x14ac:dyDescent="0.25">
      <c r="A8" s="24" t="s">
        <v>541</v>
      </c>
      <c r="B8" s="20">
        <f>othpt!R49</f>
        <v>742.42845376427908</v>
      </c>
      <c r="C8" s="20">
        <f>othpt!T49</f>
        <v>45281.140813772487</v>
      </c>
      <c r="D8" s="20"/>
      <c r="E8" s="20"/>
      <c r="F8" s="20"/>
      <c r="G8" s="20"/>
      <c r="H8" s="20"/>
      <c r="I8" s="20">
        <f>othpt!V49</f>
        <v>1224498.5461625899</v>
      </c>
      <c r="J8" s="20"/>
      <c r="K8" s="20">
        <f>othpt!AC49</f>
        <v>8177.993637558794</v>
      </c>
      <c r="L8" s="20"/>
      <c r="M8" s="20"/>
      <c r="N8" s="20"/>
      <c r="O8" s="20">
        <f>othpt!AD49</f>
        <v>49.490827796820739</v>
      </c>
      <c r="P8" s="20">
        <f>othpt!AK49</f>
        <v>349114.51910233212</v>
      </c>
      <c r="Q8" s="20">
        <f>othpt!AN49</f>
        <v>759912.82479887665</v>
      </c>
      <c r="R8" s="20">
        <f>othpt!AO49</f>
        <v>84385.492606553875</v>
      </c>
      <c r="S8" s="20"/>
      <c r="T8" s="20">
        <f>othpt!AV49</f>
        <v>1124.7804223732728</v>
      </c>
      <c r="U8" s="20">
        <f>othpt!AW49</f>
        <v>2604.7569622241704</v>
      </c>
      <c r="V8" s="20">
        <f>othpt!BC49</f>
        <v>63490.777225073005</v>
      </c>
      <c r="W8" s="20">
        <f>othpt!BI49</f>
        <v>804.27173524045077</v>
      </c>
      <c r="X8" s="20">
        <f>othpt!BJ49</f>
        <v>690.89374381278253</v>
      </c>
      <c r="Y8" s="20">
        <f>othpt!BK49</f>
        <v>14514.24940547066</v>
      </c>
      <c r="Z8" s="20"/>
      <c r="AA8" s="20">
        <f>othpt!BN49</f>
        <v>5838.4580214336884</v>
      </c>
      <c r="AB8" s="20">
        <f>othpt!BO49</f>
        <v>443.80718078671703</v>
      </c>
      <c r="AC8" s="20">
        <f>othpt!BP49</f>
        <v>1348586.4684475155</v>
      </c>
      <c r="AD8" s="20">
        <f>othpt!BR49</f>
        <v>11946.394641764604</v>
      </c>
      <c r="AE8" s="20"/>
      <c r="AF8" s="20"/>
    </row>
    <row r="9" spans="1:32" x14ac:dyDescent="0.25">
      <c r="A9" s="24" t="s">
        <v>665</v>
      </c>
      <c r="B9" s="20">
        <f>'ptfire-rx'!AP61</f>
        <v>67887.628442262576</v>
      </c>
      <c r="C9" s="20">
        <f>'ptfire-rx'!AR61</f>
        <v>25377.311220823671</v>
      </c>
      <c r="D9" s="20">
        <f>'ptfire-rx'!AS61</f>
        <v>64.133457810416573</v>
      </c>
      <c r="E9" s="20">
        <f>'ptfire-rx'!AT61</f>
        <v>18752.425547953204</v>
      </c>
      <c r="F9" s="20"/>
      <c r="G9" s="20"/>
      <c r="H9" s="20"/>
      <c r="I9" s="20">
        <f>'ptfire-rx'!AW61</f>
        <v>10876150.283404877</v>
      </c>
      <c r="J9" s="20"/>
      <c r="K9" s="20">
        <f>'ptfire-rx'!BE61</f>
        <v>156069.4649707338</v>
      </c>
      <c r="L9" s="20"/>
      <c r="M9" s="20">
        <f>'ptfire-rx'!BF61</f>
        <v>1607.2980155186026</v>
      </c>
      <c r="N9" s="20"/>
      <c r="O9" s="20">
        <f>'ptfire-rx'!BH61</f>
        <v>0</v>
      </c>
      <c r="P9" s="20">
        <f>'ptfire-rx'!BP61</f>
        <v>177679.27071330775</v>
      </c>
      <c r="Q9" s="20">
        <f>'ptfire-rx'!BS61</f>
        <v>164246.13665310718</v>
      </c>
      <c r="R9" s="20">
        <f>'ptfire-rx'!BT61</f>
        <v>18249.565590905615</v>
      </c>
      <c r="S9" s="20">
        <f>'ptfire-rx'!CB61</f>
        <v>1634.3004655343534</v>
      </c>
      <c r="T9" s="20">
        <f>'ptfire-rx'!CF61</f>
        <v>10474.72335044892</v>
      </c>
      <c r="U9" s="20">
        <f>'ptfire-rx'!CG61</f>
        <v>52556.93468637755</v>
      </c>
      <c r="V9" s="20">
        <f>'ptfire-rx'!CM61</f>
        <v>166934.44316132861</v>
      </c>
      <c r="W9" s="20">
        <f>'ptfire-rx'!CS61</f>
        <v>3220.644120266365</v>
      </c>
      <c r="X9" s="20">
        <f>'ptfire-rx'!CT61</f>
        <v>1778.2628101308321</v>
      </c>
      <c r="Y9" s="20">
        <f>'ptfire-rx'!CU61</f>
        <v>530315.97088929405</v>
      </c>
      <c r="Z9" s="20"/>
      <c r="AA9" s="20">
        <f>'ptfire-rx'!CX61</f>
        <v>5400.6913377215524</v>
      </c>
      <c r="AB9" s="20">
        <f>'ptfire-rx'!CY61</f>
        <v>4.1797162149565565</v>
      </c>
      <c r="AC9" s="20">
        <f>'ptfire-rx'!CZ61</f>
        <v>91885.461548187785</v>
      </c>
      <c r="AD9" s="20">
        <f>'ptfire-rx'!DC61</f>
        <v>0</v>
      </c>
      <c r="AE9" s="20">
        <f>'ptfire-rx'!DF61</f>
        <v>18021.066527722327</v>
      </c>
      <c r="AF9" s="20">
        <f>'ptfire-rx'!DJ61</f>
        <v>11405.935994621273</v>
      </c>
    </row>
    <row r="10" spans="1:32" s="22" customFormat="1" x14ac:dyDescent="0.25">
      <c r="A10" s="24" t="s">
        <v>666</v>
      </c>
      <c r="B10" s="20">
        <f>'ptfire-wild'!AM61</f>
        <v>51440.925857545939</v>
      </c>
      <c r="C10" s="20">
        <f>'ptfire-wild'!AO61</f>
        <v>22467.280531725599</v>
      </c>
      <c r="D10" s="20">
        <f>'ptfire-wild'!AP61</f>
        <v>60.00574527541054</v>
      </c>
      <c r="E10" s="20">
        <f>'ptfire-wild'!AQ61</f>
        <v>12187.259649564539</v>
      </c>
      <c r="F10" s="20"/>
      <c r="G10" s="20"/>
      <c r="H10" s="20"/>
      <c r="I10" s="20">
        <f>'ptfire-wild'!AT61</f>
        <v>10275557.85334548</v>
      </c>
      <c r="J10" s="20"/>
      <c r="K10" s="20">
        <f>'ptfire-wild'!BA61</f>
        <v>138233.8125139125</v>
      </c>
      <c r="L10" s="20"/>
      <c r="M10" s="20">
        <f>'ptfire-wild'!BB61</f>
        <v>2229.8340668299184</v>
      </c>
      <c r="N10" s="20"/>
      <c r="O10" s="20">
        <f>'ptfire-wild'!BD61</f>
        <v>0</v>
      </c>
      <c r="P10" s="20">
        <f>'ptfire-wild'!BL61</f>
        <v>168791.61728205605</v>
      </c>
      <c r="Q10" s="20">
        <f>'ptfire-wild'!BO61</f>
        <v>132819.80708079471</v>
      </c>
      <c r="R10" s="20">
        <f>'ptfire-wild'!BP61</f>
        <v>14757.756968436281</v>
      </c>
      <c r="S10" s="20">
        <f>'ptfire-wild'!BX61</f>
        <v>1512.3948973200795</v>
      </c>
      <c r="T10" s="20">
        <f>'ptfire-wild'!CB61</f>
        <v>6006.108781666213</v>
      </c>
      <c r="U10" s="20">
        <f>'ptfire-wild'!CC61</f>
        <v>72771.558787183501</v>
      </c>
      <c r="V10" s="20">
        <f>'ptfire-wild'!CI61</f>
        <v>160459.78942755199</v>
      </c>
      <c r="W10" s="20">
        <f>'ptfire-wild'!CO61</f>
        <v>1592.3759288361011</v>
      </c>
      <c r="X10" s="20">
        <f>'ptfire-wild'!CP61</f>
        <v>1785.0568298393694</v>
      </c>
      <c r="Y10" s="20">
        <f>'ptfire-wild'!CQ61</f>
        <v>464033.88157757046</v>
      </c>
      <c r="Z10" s="20"/>
      <c r="AA10" s="20">
        <f>'ptfire-wild'!CT61</f>
        <v>5402.5953223873112</v>
      </c>
      <c r="AB10" s="20">
        <f>'ptfire-wild'!CU61</f>
        <v>4.1218904614819634</v>
      </c>
      <c r="AC10" s="20">
        <f>'ptfire-wild'!CV61</f>
        <v>79474.167561513328</v>
      </c>
      <c r="AD10" s="20">
        <f>'ptfire-wild'!CY61</f>
        <v>0</v>
      </c>
      <c r="AE10" s="20">
        <f>'ptfire-wild'!DB61</f>
        <v>16214.49716915984</v>
      </c>
      <c r="AF10" s="20">
        <f>'ptfire-wild'!DF61</f>
        <v>13135.600726286268</v>
      </c>
    </row>
    <row r="11" spans="1:32" s="22" customFormat="1" x14ac:dyDescent="0.25">
      <c r="A11" s="24" t="s">
        <v>582</v>
      </c>
      <c r="B11" s="20">
        <f>ptfire_othna!O64</f>
        <v>66642.160896957837</v>
      </c>
      <c r="C11" s="20">
        <f>ptfire_othna!Q64</f>
        <v>33541.225165501157</v>
      </c>
      <c r="D11" s="20"/>
      <c r="E11" s="20"/>
      <c r="F11" s="20"/>
      <c r="G11" s="20"/>
      <c r="H11" s="20"/>
      <c r="I11" s="20">
        <f>ptfire_othna!S64</f>
        <v>5128053.2752708439</v>
      </c>
      <c r="J11" s="20"/>
      <c r="K11" s="20">
        <f>ptfire_othna!Z64</f>
        <v>151025.04827250846</v>
      </c>
      <c r="L11" s="20"/>
      <c r="M11" s="20"/>
      <c r="N11" s="20"/>
      <c r="O11" s="20">
        <f>ptfire_othna!AB64</f>
        <v>0</v>
      </c>
      <c r="P11" s="20">
        <f>ptfire_othna!AI64</f>
        <v>102050.07788669268</v>
      </c>
      <c r="Q11" s="20">
        <f>ptfire_othna!AL64</f>
        <v>191855.76628161161</v>
      </c>
      <c r="R11" s="20">
        <f>ptfire_othna!AM64</f>
        <v>21317.315219146298</v>
      </c>
      <c r="S11" s="20"/>
      <c r="T11" s="20">
        <f>ptfire_othna!AT64</f>
        <v>2721.2635708357125</v>
      </c>
      <c r="U11" s="20">
        <f>ptfire_othna!AU64</f>
        <v>21154.317415130467</v>
      </c>
      <c r="V11" s="20">
        <f>ptfire_othna!BA64</f>
        <v>115053.94320352509</v>
      </c>
      <c r="W11" s="20">
        <f>ptfire_othna!BG64</f>
        <v>957.04762727150364</v>
      </c>
      <c r="X11" s="20">
        <f>ptfire_othna!BH64</f>
        <v>225.75967832448657</v>
      </c>
      <c r="Y11" s="20">
        <f>ptfire_othna!BI64</f>
        <v>287512.1067310893</v>
      </c>
      <c r="Z11" s="20"/>
      <c r="AA11" s="20">
        <f>ptfire_othna!BL64</f>
        <v>1068.6650511676207</v>
      </c>
      <c r="AB11" s="20">
        <f>ptfire_othna!BM64</f>
        <v>9.1598228107578858</v>
      </c>
      <c r="AC11" s="20">
        <f>ptfire_othna!BN64</f>
        <v>42445.289376631132</v>
      </c>
      <c r="AD11" s="20">
        <f>ptfire_othna!BP64</f>
        <v>0</v>
      </c>
      <c r="AF11" s="20"/>
    </row>
    <row r="12" spans="1:32" x14ac:dyDescent="0.25">
      <c r="A12" s="24" t="s">
        <v>212</v>
      </c>
      <c r="B12" s="20">
        <f>nonpt!BP61</f>
        <v>5836.1015805277057</v>
      </c>
      <c r="C12" s="20">
        <f>nonpt!BT61</f>
        <v>9267.9339901767944</v>
      </c>
      <c r="D12" s="20">
        <f>nonpt!BU61</f>
        <v>7.4461370125539261</v>
      </c>
      <c r="E12" s="20">
        <f>nonpt!BY61</f>
        <v>780.90217551704063</v>
      </c>
      <c r="F12" s="20">
        <f>nonpt!CG61</f>
        <v>0.10336953175859365</v>
      </c>
      <c r="G12" s="20">
        <f>nonpt!CI61</f>
        <v>4.2202462430046799</v>
      </c>
      <c r="H12" s="20">
        <f>nonpt!CJ61</f>
        <v>159.89182617974228</v>
      </c>
      <c r="I12" s="20">
        <f>nonpt!CP61</f>
        <v>1929529.2879226892</v>
      </c>
      <c r="J12" s="20"/>
      <c r="K12" s="20">
        <f>nonpt!CZ61</f>
        <v>5914.0916083011844</v>
      </c>
      <c r="L12" s="20">
        <f>nonpt!DA61</f>
        <v>1809.0080134992729</v>
      </c>
      <c r="M12" s="20">
        <f>nonpt!DB61</f>
        <v>12691.067627988761</v>
      </c>
      <c r="N12" s="20">
        <f>nonpt!DD61</f>
        <v>5.1901636141277256</v>
      </c>
      <c r="O12" s="20">
        <f>nonpt!DE61</f>
        <v>0</v>
      </c>
      <c r="P12" s="20">
        <f>nonpt!DR61</f>
        <v>102869.25119312195</v>
      </c>
      <c r="Q12" s="20">
        <f>nonpt!DW61</f>
        <v>664152.57116524992</v>
      </c>
      <c r="R12" s="20">
        <f>nonpt!DX61</f>
        <v>73794.746533350859</v>
      </c>
      <c r="S12" s="20">
        <f>nonpt!EH61</f>
        <v>456.28271160429165</v>
      </c>
      <c r="T12" s="20">
        <f>nonpt!EL61</f>
        <v>19671.577005305455</v>
      </c>
      <c r="U12" s="20">
        <f>nonpt!EM61</f>
        <v>32074.557714612714</v>
      </c>
      <c r="V12" s="20">
        <f>nonpt!ET61</f>
        <v>97380.826612120785</v>
      </c>
      <c r="W12" s="20">
        <f>nonpt!EZ61</f>
        <v>3808.37125087289</v>
      </c>
      <c r="X12" s="20">
        <f>nonpt!FA61</f>
        <v>1511.9373381057869</v>
      </c>
      <c r="Y12" s="20">
        <f>nonpt!FB61</f>
        <v>209174.8383053462</v>
      </c>
      <c r="Z12" s="67">
        <f>nonpt!FC61</f>
        <v>0.77077623548623031</v>
      </c>
      <c r="AA12" s="20">
        <f>nonpt!FF61</f>
        <v>15440.594754244921</v>
      </c>
      <c r="AB12" s="20">
        <f>nonpt!FG61</f>
        <v>81.334442448649213</v>
      </c>
      <c r="AC12" s="20">
        <f>nonpt!FH61</f>
        <v>165960.85225553787</v>
      </c>
      <c r="AD12" s="20">
        <f>nonpt!FK61</f>
        <v>2887.2641648448821</v>
      </c>
      <c r="AE12" s="20">
        <f>nonpt!FN61</f>
        <v>16664.381445473035</v>
      </c>
      <c r="AF12" s="20">
        <f>nonpt!FR61</f>
        <v>6162.7966762608967</v>
      </c>
    </row>
    <row r="13" spans="1:32" s="22" customFormat="1" x14ac:dyDescent="0.25">
      <c r="A13" s="24" t="s">
        <v>584</v>
      </c>
      <c r="B13" s="20">
        <f>ptagfire!AK61</f>
        <v>6610.1342505275961</v>
      </c>
      <c r="C13" s="20">
        <f>ptagfire!AM61</f>
        <v>1218.6795816959657</v>
      </c>
      <c r="D13" s="20">
        <f>ptagfire!AN61</f>
        <v>0</v>
      </c>
      <c r="E13" s="20">
        <f>ptagfire!AO61</f>
        <v>371.44139228067269</v>
      </c>
      <c r="F13" s="20"/>
      <c r="G13" s="20"/>
      <c r="H13" s="20"/>
      <c r="I13" s="20">
        <f>ptagfire!AQ61</f>
        <v>421805.23135653994</v>
      </c>
      <c r="J13" s="20"/>
      <c r="K13" s="20">
        <f>ptagfire!AY61</f>
        <v>4224.0724516892942</v>
      </c>
      <c r="L13" s="20"/>
      <c r="M13" s="20">
        <f>ptagfire!AZ61</f>
        <v>490.06900899544115</v>
      </c>
      <c r="N13" s="20"/>
      <c r="O13" s="20">
        <f>ptagfire!BB61</f>
        <v>0</v>
      </c>
      <c r="P13" s="20">
        <f>ptagfire!BJ61</f>
        <v>93678.243017119108</v>
      </c>
      <c r="Q13" s="20">
        <f>ptagfire!BM61</f>
        <v>16140.596699517144</v>
      </c>
      <c r="R13" s="20">
        <f>ptagfire!BN61</f>
        <v>1793.400648677557</v>
      </c>
      <c r="S13" s="20">
        <f>ptagfire!BT61</f>
        <v>3.97665960269625</v>
      </c>
      <c r="T13" s="20">
        <f>ptagfire!BX61</f>
        <v>3730.9762387607975</v>
      </c>
      <c r="U13" s="20">
        <f>ptagfire!BY61</f>
        <v>4555.1595334976719</v>
      </c>
      <c r="V13" s="20">
        <f>ptagfire!CE61</f>
        <v>21915.891831171884</v>
      </c>
      <c r="W13" s="20">
        <f>ptagfire!CK61</f>
        <v>693.6163626149222</v>
      </c>
      <c r="X13" s="20">
        <f>ptagfire!CL61</f>
        <v>128.96192811075559</v>
      </c>
      <c r="Y13" s="20">
        <f>ptagfire!CM61</f>
        <v>14173.907110981967</v>
      </c>
      <c r="Z13" s="20"/>
      <c r="AA13" s="20">
        <f>ptagfire!CP61</f>
        <v>667.26115609596661</v>
      </c>
      <c r="AB13" s="20">
        <f>ptagfire!CQ61</f>
        <v>0.35737284086319693</v>
      </c>
      <c r="AC13" s="20">
        <f>ptagfire!CR61</f>
        <v>7450.45012048641</v>
      </c>
      <c r="AD13" s="20">
        <f>ptagfire!CU61</f>
        <v>0</v>
      </c>
      <c r="AE13" s="20">
        <f>ptagfire!CX61</f>
        <v>993.68727599823069</v>
      </c>
      <c r="AF13" s="20">
        <f>ptagfire!DB61</f>
        <v>144.10746075462973</v>
      </c>
    </row>
    <row r="14" spans="1:32" s="22" customFormat="1" x14ac:dyDescent="0.25">
      <c r="A14" s="24" t="s">
        <v>236</v>
      </c>
      <c r="B14" s="20">
        <f>np_oilgas!AV61</f>
        <v>229.40596843296802</v>
      </c>
      <c r="C14" s="20">
        <f>np_oilgas!AZ61</f>
        <v>31747.13300602671</v>
      </c>
      <c r="D14" s="20"/>
      <c r="E14" s="20">
        <f>np_oilgas!BB61</f>
        <v>375.72520076233212</v>
      </c>
      <c r="F14" s="61">
        <f>np_oilgas!BH61</f>
        <v>1.5871637126363336E-5</v>
      </c>
      <c r="G14" s="20">
        <f>np_oilgas!BJ61</f>
        <v>0.69057044177572091</v>
      </c>
      <c r="H14" s="20"/>
      <c r="I14" s="20">
        <f>np_oilgas!BN61</f>
        <v>668208.62610810774</v>
      </c>
      <c r="J14" s="20"/>
      <c r="K14" s="20">
        <f>np_oilgas!BW61</f>
        <v>28463.830106855163</v>
      </c>
      <c r="L14" s="20"/>
      <c r="M14" s="20">
        <f>np_oilgas!BX61</f>
        <v>5465.9149508039154</v>
      </c>
      <c r="N14" s="20">
        <f>np_oilgas!BZ61</f>
        <v>8.2620753050306121E-4</v>
      </c>
      <c r="O14" s="20">
        <f>np_oilgas!CA61</f>
        <v>0</v>
      </c>
      <c r="P14" s="20">
        <f>np_oilgas!CL61</f>
        <v>14.597615428130904</v>
      </c>
      <c r="Q14" s="20">
        <f>np_oilgas!CQ61</f>
        <v>598476.81743122137</v>
      </c>
      <c r="R14" s="20">
        <f>np_oilgas!CR61</f>
        <v>66497.436705668166</v>
      </c>
      <c r="S14" s="20">
        <f>np_oilgas!CY61</f>
        <v>78.811705444025748</v>
      </c>
      <c r="T14" s="20">
        <f>np_oilgas!DC61</f>
        <v>216.08745262379176</v>
      </c>
      <c r="U14" s="20">
        <f>np_oilgas!DD61</f>
        <v>522.34789828247062</v>
      </c>
      <c r="V14" s="20">
        <f>np_oilgas!DK61</f>
        <v>172.80634357892126</v>
      </c>
      <c r="W14" s="20">
        <f>np_oilgas!DQ61</f>
        <v>348.94687939063863</v>
      </c>
      <c r="X14" s="20">
        <f>np_oilgas!DR61</f>
        <v>197.41697674501086</v>
      </c>
      <c r="Y14" s="20">
        <f>np_oilgas!DS61</f>
        <v>3637.1785721513124</v>
      </c>
      <c r="Z14" s="20">
        <f>np_oilgas!DT61</f>
        <v>8.6843241760790058</v>
      </c>
      <c r="AA14" s="20">
        <f>np_oilgas!DW61</f>
        <v>1624.6628038694714</v>
      </c>
      <c r="AB14" s="20">
        <f>np_oilgas!DX61</f>
        <v>3.7848478535249099E-7</v>
      </c>
      <c r="AC14" s="20">
        <f>np_oilgas!DY61</f>
        <v>43656.851096755294</v>
      </c>
      <c r="AD14" s="20">
        <f>np_oilgas!EB61</f>
        <v>0</v>
      </c>
      <c r="AE14" s="20">
        <f>np_oilgas!EE61</f>
        <v>21039.278317310669</v>
      </c>
      <c r="AF14" s="20">
        <f>np_oilgas!EI61</f>
        <v>28938.688275602453</v>
      </c>
    </row>
    <row r="15" spans="1:32" s="22" customFormat="1" x14ac:dyDescent="0.25">
      <c r="A15" s="24" t="s">
        <v>628</v>
      </c>
      <c r="B15" s="20">
        <f>rwc!AL61</f>
        <v>56450.684147995431</v>
      </c>
      <c r="C15" s="20">
        <f>rwc!AN61</f>
        <v>15949.230272328694</v>
      </c>
      <c r="D15" s="20">
        <f>rwc!AO61</f>
        <v>25.041686843166108</v>
      </c>
      <c r="E15" s="20">
        <f>rwc!AP61</f>
        <v>2117.5717280332219</v>
      </c>
      <c r="F15" s="20">
        <f>rwc!AT61</f>
        <v>0</v>
      </c>
      <c r="G15" s="20"/>
      <c r="H15" s="20"/>
      <c r="I15" s="20">
        <f>rwc!AV61</f>
        <v>2169956.4104381357</v>
      </c>
      <c r="J15" s="20"/>
      <c r="K15" s="20">
        <f>rwc!BD61</f>
        <v>18582.738870428053</v>
      </c>
      <c r="L15" s="20"/>
      <c r="M15" s="20"/>
      <c r="N15" s="62">
        <f>rwc!BF61</f>
        <v>0.25161417562331106</v>
      </c>
      <c r="O15" s="20">
        <f>rwc!BG61</f>
        <v>0</v>
      </c>
      <c r="P15" s="20">
        <f>rwc!BR61</f>
        <v>16529.755116262997</v>
      </c>
      <c r="Q15" s="20">
        <f>rwc!BW61</f>
        <v>30830.89794255183</v>
      </c>
      <c r="R15" s="20">
        <f>rwc!BX61</f>
        <v>3425.6555044887991</v>
      </c>
      <c r="S15" s="20">
        <f>rwc!CG61</f>
        <v>678.35496227101021</v>
      </c>
      <c r="T15" s="20">
        <f>rwc!CK61</f>
        <v>891.85504796726309</v>
      </c>
      <c r="U15" s="20">
        <f>rwc!CL61</f>
        <v>16784.319146039052</v>
      </c>
      <c r="V15" s="20">
        <f>rwc!CS61</f>
        <v>860.7313376088797</v>
      </c>
      <c r="W15" s="20">
        <f>rwc!CY61</f>
        <v>451.19141199638102</v>
      </c>
      <c r="X15" s="20">
        <f>rwc!CZ61</f>
        <v>571.50909504843094</v>
      </c>
      <c r="Y15" s="20">
        <f>rwc!DA61</f>
        <v>158879.53008640683</v>
      </c>
      <c r="Z15" s="20"/>
      <c r="AA15" s="20">
        <f>rwc!DD61</f>
        <v>1233.2565919801166</v>
      </c>
      <c r="AB15" s="20">
        <f>rwc!DE61</f>
        <v>0</v>
      </c>
      <c r="AC15" s="20">
        <f>rwc!DF61</f>
        <v>8013.2331922428948</v>
      </c>
      <c r="AD15" s="20">
        <f>rwc!DH61</f>
        <v>0</v>
      </c>
      <c r="AE15" s="20">
        <f>rwc!DK61</f>
        <v>2707.2796958892304</v>
      </c>
      <c r="AF15" s="20">
        <f>rwc!DO61</f>
        <v>1038.68091219335</v>
      </c>
    </row>
    <row r="16" spans="1:32" s="22" customFormat="1" x14ac:dyDescent="0.25">
      <c r="A16" s="24" t="s">
        <v>643</v>
      </c>
      <c r="B16" s="20">
        <f>vcp!AC61</f>
        <v>107.98996550073232</v>
      </c>
      <c r="C16" s="20">
        <f>vcp!AE61</f>
        <v>5481.1164035452466</v>
      </c>
      <c r="E16" s="20"/>
      <c r="F16" s="20"/>
      <c r="G16" s="20"/>
      <c r="H16" s="20"/>
      <c r="I16" s="20">
        <f>vcp!AJ61</f>
        <v>0</v>
      </c>
      <c r="J16" s="20"/>
      <c r="K16" s="20"/>
      <c r="L16" s="20"/>
      <c r="M16" s="20">
        <f>vcp!AR61</f>
        <v>18930.511867374968</v>
      </c>
      <c r="O16" s="20">
        <f>vcp!AS61</f>
        <v>0</v>
      </c>
      <c r="P16" s="20"/>
      <c r="Q16" s="20">
        <f>vcp!BA61</f>
        <v>0</v>
      </c>
      <c r="R16" s="20">
        <f>vcp!BB61</f>
        <v>0</v>
      </c>
      <c r="S16" s="20">
        <f>vcp!BF61</f>
        <v>3810.4336806404108</v>
      </c>
      <c r="T16" s="20">
        <f>vcp!BJ61</f>
        <v>0</v>
      </c>
      <c r="U16" s="20">
        <f>vcp!BK61</f>
        <v>0</v>
      </c>
      <c r="V16" s="20">
        <f>vcp!BQ61</f>
        <v>0</v>
      </c>
      <c r="W16" s="20">
        <f>vcp!BW61</f>
        <v>0</v>
      </c>
      <c r="X16" s="20">
        <f>vcp!BX61</f>
        <v>0</v>
      </c>
      <c r="Y16" s="20">
        <f>vcp!BY61</f>
        <v>0</v>
      </c>
      <c r="Z16" s="20"/>
      <c r="AA16" s="20">
        <f>vcp!CB61</f>
        <v>0</v>
      </c>
      <c r="AB16" s="20">
        <f>vcp!CC61</f>
        <v>0</v>
      </c>
      <c r="AC16" s="20">
        <f>vcp!CD61</f>
        <v>0</v>
      </c>
      <c r="AD16" s="20">
        <f>vcp!CG61</f>
        <v>0</v>
      </c>
      <c r="AE16" s="20">
        <f>vcp!CJ61</f>
        <v>139548.82561288291</v>
      </c>
      <c r="AF16" s="20">
        <f>vcp!CO61</f>
        <v>77048.315063298069</v>
      </c>
    </row>
    <row r="17" spans="1:32" x14ac:dyDescent="0.25">
      <c r="A17" s="56" t="s">
        <v>488</v>
      </c>
      <c r="B17" s="20">
        <f>'onroad all'!J61</f>
        <v>3881.3640776054967</v>
      </c>
      <c r="C17" s="20">
        <f>'onroad all'!P61</f>
        <v>23943.958024538046</v>
      </c>
      <c r="D17" s="20">
        <f>'onroad all'!T61</f>
        <v>13.135529868671988</v>
      </c>
      <c r="E17" s="20">
        <f>'onroad all'!Z61</f>
        <v>3191.8836900097158</v>
      </c>
      <c r="F17" s="62">
        <f>'onroad all'!AD61</f>
        <v>5.5706260279999977E-3</v>
      </c>
      <c r="G17" s="20"/>
      <c r="H17" s="20"/>
      <c r="I17" s="20">
        <f>'onroad all'!AG61</f>
        <v>17043370.813342672</v>
      </c>
      <c r="J17" s="20">
        <f>'onroad all'!AL61</f>
        <v>30414.074128728003</v>
      </c>
      <c r="K17" s="20">
        <f>'onroad all'!BE61</f>
        <v>14402.640101729296</v>
      </c>
      <c r="L17" s="20"/>
      <c r="M17" s="20">
        <f>'onroad all'!BF61</f>
        <v>28711.610968834386</v>
      </c>
      <c r="N17" s="61">
        <f>'onroad all'!BK61</f>
        <v>0.34558392735999982</v>
      </c>
      <c r="O17" s="20">
        <f>'onroad all'!BL61</f>
        <v>22620.511841064981</v>
      </c>
      <c r="P17" s="20">
        <f>'onroad all'!BZ61</f>
        <v>103249.12828023496</v>
      </c>
      <c r="Q17" s="20">
        <f>'onroad all'!CE61</f>
        <v>2342660.4477556972</v>
      </c>
      <c r="R17" s="20">
        <f>'onroad all'!CF61</f>
        <v>462282.81174266955</v>
      </c>
      <c r="S17" s="20">
        <f>'onroad all'!CP61</f>
        <v>380.23298273516571</v>
      </c>
      <c r="T17" s="20">
        <f>'onroad all'!CT61</f>
        <v>107.61783047569993</v>
      </c>
      <c r="U17" s="20">
        <f>'onroad all'!CU61</f>
        <v>36140.292946972491</v>
      </c>
      <c r="V17" s="20">
        <f>'onroad all'!DE61</f>
        <v>119405.16386486597</v>
      </c>
      <c r="W17" s="20">
        <f>'onroad all'!DK61</f>
        <v>581.40394793779933</v>
      </c>
      <c r="X17" s="20">
        <f>'onroad all'!DL61</f>
        <v>183.38138804901979</v>
      </c>
      <c r="Y17" s="20">
        <f>'onroad all'!DM61</f>
        <v>24742.360959927992</v>
      </c>
      <c r="Z17" s="20"/>
      <c r="AA17" s="20">
        <f>'onroad all'!DQ61</f>
        <v>2715.0076314930993</v>
      </c>
      <c r="AB17" s="20">
        <f>'onroad all'!DR61</f>
        <v>25.139442285265392</v>
      </c>
      <c r="AC17" s="20">
        <f>'onroad all'!DU61</f>
        <v>22627.63318386762</v>
      </c>
      <c r="AD17" s="20"/>
      <c r="AE17" s="20">
        <f>'onroad all'!ED61</f>
        <v>116021.95949425298</v>
      </c>
      <c r="AF17" s="20">
        <f>'onroad all'!EL61</f>
        <v>65749.320525403644</v>
      </c>
    </row>
    <row r="18" spans="1:32" x14ac:dyDescent="0.25">
      <c r="A18" s="24" t="s">
        <v>213</v>
      </c>
      <c r="B18" s="24">
        <f>nonroad!AM61</f>
        <v>5009.0407424083933</v>
      </c>
      <c r="C18" s="24">
        <f>nonroad!AP61</f>
        <v>26619.178540196292</v>
      </c>
      <c r="D18" s="24">
        <f>nonroad!AQ61</f>
        <v>18.525809575275911</v>
      </c>
      <c r="E18" s="24">
        <f>nonroad!AR61</f>
        <v>4243.2096427444767</v>
      </c>
      <c r="F18" s="93">
        <f>nonroad!AT61</f>
        <v>8.0808464801005169E-4</v>
      </c>
      <c r="G18" s="24"/>
      <c r="H18" s="24"/>
      <c r="I18" s="20">
        <f>nonroad!AV61</f>
        <v>10452634.696952771</v>
      </c>
      <c r="J18" s="20">
        <f>nonroad!AX61</f>
        <v>40823.335300877916</v>
      </c>
      <c r="K18" s="20">
        <f>nonroad!BI61</f>
        <v>24530.057367802208</v>
      </c>
      <c r="L18" s="20"/>
      <c r="M18" s="20">
        <f>nonroad!BJ61</f>
        <v>13939.892989955286</v>
      </c>
      <c r="N18" s="61">
        <f>nonroad!BL61</f>
        <v>2.0219894832801427E-2</v>
      </c>
      <c r="O18" s="20">
        <f>nonroad!BM61</f>
        <v>7839.183475852652</v>
      </c>
      <c r="P18" s="20">
        <f>nonroad!BV61</f>
        <v>1910.0956932578222</v>
      </c>
      <c r="Q18" s="20">
        <f>nonroad!CA61</f>
        <v>881907.82453519676</v>
      </c>
      <c r="R18" s="20">
        <f>nonroad!CB61</f>
        <v>90150.580961024738</v>
      </c>
      <c r="S18" s="20">
        <f>nonroad!CI61</f>
        <v>470.57445223054077</v>
      </c>
      <c r="T18" s="20">
        <f>nonroad!CM61</f>
        <v>10.866904154510905</v>
      </c>
      <c r="U18" s="20">
        <f>nonroad!CN61</f>
        <v>45740.692885001314</v>
      </c>
      <c r="V18" s="20">
        <f>nonroad!CT61</f>
        <v>5443.5234712743131</v>
      </c>
      <c r="W18" s="20"/>
      <c r="X18" s="20">
        <f>nonroad!CY61</f>
        <v>85.005260372140015</v>
      </c>
      <c r="Y18" s="20">
        <f>nonroad!CZ61</f>
        <v>26170.98185074373</v>
      </c>
      <c r="Z18" s="20"/>
      <c r="AA18" s="20">
        <f>nonroad!DC61</f>
        <v>209.56922201094551</v>
      </c>
      <c r="AB18" s="20">
        <f>nonroad!DD61</f>
        <v>0.21852082501220785</v>
      </c>
      <c r="AC18" s="20">
        <f>nonroad!DE61</f>
        <v>1366.9364999803981</v>
      </c>
      <c r="AD18" s="20">
        <f>nonroad!DH61</f>
        <v>0</v>
      </c>
      <c r="AE18" s="20">
        <f>nonroad!DJ61</f>
        <v>90001.214919071936</v>
      </c>
      <c r="AF18" s="20">
        <f>nonroad!DM61</f>
        <v>63651.666567369975</v>
      </c>
    </row>
    <row r="19" spans="1:32" x14ac:dyDescent="0.25">
      <c r="A19" s="24" t="s">
        <v>217</v>
      </c>
      <c r="B19" s="24">
        <f>+othar!O49</f>
        <v>28392.704045708186</v>
      </c>
      <c r="C19" s="24">
        <f>+othar!Q49</f>
        <v>20672.517457092468</v>
      </c>
      <c r="D19" s="24"/>
      <c r="E19" s="24"/>
      <c r="F19" s="24"/>
      <c r="G19" s="24"/>
      <c r="H19" s="24"/>
      <c r="I19" s="24">
        <f>+othar!S49</f>
        <v>2297789.3743370911</v>
      </c>
      <c r="J19" s="24"/>
      <c r="K19" s="24">
        <f>othar!Z49</f>
        <v>19664.46697789053</v>
      </c>
      <c r="L19" s="24"/>
      <c r="M19" s="24"/>
      <c r="N19" s="24"/>
      <c r="O19" s="24">
        <f>+othar!AA49</f>
        <v>2194.1050822909096</v>
      </c>
      <c r="P19" s="24">
        <f>+othar!AH49</f>
        <v>115514.51679356022</v>
      </c>
      <c r="Q19" s="24">
        <f>+othar!AK49</f>
        <v>329519.97023127117</v>
      </c>
      <c r="R19" s="24">
        <f>+othar!AL49</f>
        <v>34421.029221133802</v>
      </c>
      <c r="S19" s="24"/>
      <c r="T19" s="24">
        <f>+othar!AS49</f>
        <v>868.18373384127631</v>
      </c>
      <c r="U19" s="24">
        <f>+othar!AT49</f>
        <v>19475.411677792377</v>
      </c>
      <c r="V19" s="24">
        <f>+othar!AZ49</f>
        <v>118631.50147234986</v>
      </c>
      <c r="W19" s="24">
        <f>+othar!BF49</f>
        <v>417.01693889487859</v>
      </c>
      <c r="X19" s="24">
        <f>+othar!BG49</f>
        <v>623.25495016079446</v>
      </c>
      <c r="Y19" s="24">
        <f>+othar!BH49</f>
        <v>88740.221772748686</v>
      </c>
      <c r="Z19" s="24"/>
      <c r="AA19" s="24">
        <f>+othar!BK49</f>
        <v>4719.8210559822119</v>
      </c>
      <c r="AB19" s="24">
        <f>+othar!BL49</f>
        <v>201.49242223588658</v>
      </c>
      <c r="AC19" s="24">
        <f>+othar!BM49</f>
        <v>18047.467565824692</v>
      </c>
      <c r="AD19" s="24">
        <f>+othar!BO49</f>
        <v>0</v>
      </c>
      <c r="AE19" s="20"/>
      <c r="AF19" s="20"/>
    </row>
    <row r="20" spans="1:32" x14ac:dyDescent="0.25">
      <c r="A20" s="24" t="s">
        <v>487</v>
      </c>
      <c r="B20" s="24">
        <f>+onroad_can!O49</f>
        <v>638.39485221180917</v>
      </c>
      <c r="C20" s="24">
        <f>+onroad_can!Q49</f>
        <v>5987.7850350746594</v>
      </c>
      <c r="D20" s="24"/>
      <c r="E20" s="24"/>
      <c r="F20" s="24"/>
      <c r="G20" s="24"/>
      <c r="H20" s="24"/>
      <c r="I20" s="24">
        <f>+onroad_can!S49</f>
        <v>1661931.9337245794</v>
      </c>
      <c r="J20" s="24"/>
      <c r="K20" s="24">
        <f>onroad_can!Z49</f>
        <v>2830.5548347179638</v>
      </c>
      <c r="L20" s="24"/>
      <c r="M20" s="24"/>
      <c r="N20" s="24"/>
      <c r="O20" s="24">
        <f>+onroad_can!AA49</f>
        <v>2651.9537059360614</v>
      </c>
      <c r="P20" s="24">
        <f>+onroad_can!AH49</f>
        <v>7156.107773111049</v>
      </c>
      <c r="Q20" s="24">
        <f>+onroad_can!AK49</f>
        <v>298337.57190669328</v>
      </c>
      <c r="R20" s="24">
        <f>+onroad_can!AL49</f>
        <v>30495.6777690975</v>
      </c>
      <c r="S20" s="24"/>
      <c r="T20" s="24">
        <f>+onroad_can!AS49</f>
        <v>8.5791961508528694</v>
      </c>
      <c r="U20" s="24">
        <f>+onroad_can!AT49</f>
        <v>5654.6022667117441</v>
      </c>
      <c r="V20" s="24">
        <f>+onroad_can!AZ49</f>
        <v>12309.706928097066</v>
      </c>
      <c r="W20" s="24">
        <f>onroad_can!BF49</f>
        <v>58.439118323391426</v>
      </c>
      <c r="X20" s="24">
        <f>onroad_can!BG49</f>
        <v>14.975939094172933</v>
      </c>
      <c r="Y20" s="24">
        <f>onroad_can!BH49</f>
        <v>3326.6056780201816</v>
      </c>
      <c r="Z20" s="24"/>
      <c r="AA20" s="24">
        <f>+onroad_can!BK49</f>
        <v>95.474649453375307</v>
      </c>
      <c r="AB20" s="24">
        <f>+onroad_can!BL49</f>
        <v>4.2528035730266218</v>
      </c>
      <c r="AC20" s="24">
        <f>+onroad_can!BM49</f>
        <v>1531.0626306062077</v>
      </c>
      <c r="AD20" s="24">
        <f>+onroad_can!BO49</f>
        <v>0</v>
      </c>
      <c r="AE20" s="20"/>
      <c r="AF20" s="20"/>
    </row>
    <row r="21" spans="1:32" s="22" customFormat="1" x14ac:dyDescent="0.25">
      <c r="A21" s="24" t="s">
        <v>486</v>
      </c>
      <c r="B21" s="24">
        <f>onroad_mex!Z36</f>
        <v>400.07751129988753</v>
      </c>
      <c r="C21" s="24">
        <f>onroad_mex!AA36</f>
        <v>3930.9862262676411</v>
      </c>
      <c r="D21" s="24"/>
      <c r="E21" s="24">
        <f>onroad_mex!AB36</f>
        <v>585.72263937549974</v>
      </c>
      <c r="F21" s="24"/>
      <c r="H21" s="24"/>
      <c r="I21" s="24">
        <f>onroad_mex!AD36</f>
        <v>1821182.3197496373</v>
      </c>
      <c r="J21" s="24"/>
      <c r="K21" s="24">
        <f>onroad_mex!AK36</f>
        <v>1618.3780455041333</v>
      </c>
      <c r="L21" s="24"/>
      <c r="M21" s="24">
        <f>onroad_mex!AL36</f>
        <v>2743.6646821607324</v>
      </c>
      <c r="N21" s="24"/>
      <c r="O21" s="24">
        <f>onroad_mex!AM36</f>
        <v>3579.4469043854197</v>
      </c>
      <c r="P21" s="24">
        <f>onroad_mex!AS36</f>
        <v>2917.9410180059167</v>
      </c>
      <c r="Q21" s="24">
        <f>onroad_mex!AV36</f>
        <v>379902.95221627562</v>
      </c>
      <c r="R21" s="24">
        <f>onroad_mex!AW36</f>
        <v>63947.956191029894</v>
      </c>
      <c r="S21" s="24"/>
      <c r="T21" s="24">
        <f>onroad_mex!BC36</f>
        <v>10.567496750082189</v>
      </c>
      <c r="U21" s="24">
        <f>onroad_mex!BD36</f>
        <v>4778.8990310693553</v>
      </c>
      <c r="V21" s="24">
        <f>onroad_mex!BJ36</f>
        <v>4585.9256385516028</v>
      </c>
      <c r="W21" s="24">
        <f>onroad_mex!BP36</f>
        <v>68.155926901503676</v>
      </c>
      <c r="X21" s="24">
        <f>onroad_mex!BQ36</f>
        <v>16.467371938489297</v>
      </c>
      <c r="Y21" s="24">
        <f>onroad_mex!BR36</f>
        <v>2200.6006993636211</v>
      </c>
      <c r="Z21" s="24"/>
      <c r="AA21" s="24">
        <f>onroad_mex!BU36</f>
        <v>3013.7144202427612</v>
      </c>
      <c r="AB21" s="24">
        <f>onroad_mex!BV36</f>
        <v>2.6136361131574399</v>
      </c>
      <c r="AC21" s="24">
        <f>onroad_mex!BW36</f>
        <v>6637.7503899976609</v>
      </c>
      <c r="AD21" s="24">
        <f>onroad_mex!BY36</f>
        <v>0</v>
      </c>
      <c r="AE21" s="20">
        <f>onroad_mex!CB36</f>
        <v>14306.378700496345</v>
      </c>
      <c r="AF21" s="20">
        <f>onroad_mex!CF36</f>
        <v>11051.898379164715</v>
      </c>
    </row>
    <row r="22" spans="1:32" s="22" customFormat="1" x14ac:dyDescent="0.25">
      <c r="A22" s="24" t="s">
        <v>458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>
        <f>othafdust!AI18</f>
        <v>115.4066427648782</v>
      </c>
      <c r="U22" s="24">
        <f>othafdust!AJ18</f>
        <v>117.78796376092203</v>
      </c>
      <c r="V22" s="24">
        <f>othafdust!AN18</f>
        <v>490282.09023303416</v>
      </c>
      <c r="W22" s="24">
        <f>othafdust!AT18</f>
        <v>49.041861091265623</v>
      </c>
      <c r="X22" s="24">
        <f>othafdust!AU18</f>
        <v>104.44616191241958</v>
      </c>
      <c r="Y22" s="24">
        <f>othafdust!AV18</f>
        <v>5018.4396429805629</v>
      </c>
      <c r="Z22" s="24"/>
      <c r="AA22" s="24">
        <f>othafdust!AX18</f>
        <v>694.0547654395674</v>
      </c>
      <c r="AB22" s="24">
        <f>othafdust!AY18</f>
        <v>313.81043973992223</v>
      </c>
      <c r="AC22" s="24"/>
      <c r="AD22" s="24"/>
      <c r="AE22" s="20"/>
      <c r="AF22" s="20"/>
    </row>
    <row r="23" spans="1:32" s="22" customFormat="1" x14ac:dyDescent="0.25">
      <c r="A23" s="24" t="s">
        <v>632</v>
      </c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>
        <f>'othptdust 12US1'!AI18</f>
        <v>65.033826918978306</v>
      </c>
      <c r="U23" s="24">
        <f>'othptdust 12US1'!AJ18</f>
        <v>54.543273289833422</v>
      </c>
      <c r="V23" s="24">
        <f>'othptdust 12US1'!AN18</f>
        <v>85864.331064335071</v>
      </c>
      <c r="W23" s="24">
        <f>'othptdust 12US1'!AT18</f>
        <v>51.658644191452353</v>
      </c>
      <c r="X23" s="24">
        <f>'othptdust 12US1'!AU18</f>
        <v>99.4725035539808</v>
      </c>
      <c r="Y23" s="24">
        <f>'othptdust 12US1'!AV18</f>
        <v>1686.6235527972638</v>
      </c>
      <c r="Z23" s="24"/>
      <c r="AA23" s="24">
        <f>'othptdust 12US1'!AX18</f>
        <v>87.987321223222423</v>
      </c>
      <c r="AB23" s="24">
        <f>'othptdust 12US1'!AY18</f>
        <v>236.93024745121616</v>
      </c>
      <c r="AC23" s="24"/>
      <c r="AD23" s="24"/>
      <c r="AE23" s="20"/>
      <c r="AF23" s="20"/>
    </row>
    <row r="24" spans="1:32" x14ac:dyDescent="0.25">
      <c r="A24" s="24" t="s">
        <v>649</v>
      </c>
      <c r="B24" s="20">
        <f>livestock!V61</f>
        <v>4363.0078546400273</v>
      </c>
      <c r="C24" s="20">
        <f>livestock!X61</f>
        <v>448.98673500543947</v>
      </c>
      <c r="D24" s="20"/>
      <c r="E24" s="20"/>
      <c r="G24" s="20"/>
      <c r="H24" s="20"/>
      <c r="I24" s="20"/>
      <c r="J24" s="20"/>
      <c r="K24" s="20"/>
      <c r="L24" s="20"/>
      <c r="M24" s="20">
        <f>livestock!AI61</f>
        <v>465.43231115167725</v>
      </c>
      <c r="N24" s="62"/>
      <c r="O24" s="20"/>
      <c r="P24" s="20">
        <f>livestock!AO61</f>
        <v>2581948.464256187</v>
      </c>
      <c r="Q24" s="20"/>
      <c r="R24" s="20"/>
      <c r="S24" s="20">
        <f>livestock!AT61</f>
        <v>25.276000407423485</v>
      </c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>
        <f>livestock!AZ61</f>
        <v>1319.0563757629768</v>
      </c>
      <c r="AF24" s="20">
        <f>livestock!BD61</f>
        <v>189.89307077758616</v>
      </c>
    </row>
    <row r="25" spans="1:32" x14ac:dyDescent="0.25">
      <c r="A25" s="24" t="s">
        <v>489</v>
      </c>
      <c r="B25" s="20">
        <f>rail!AQ61</f>
        <v>442.12545535325893</v>
      </c>
      <c r="C25" s="20">
        <f>rail!AU61</f>
        <v>519.55911405171958</v>
      </c>
      <c r="D25" s="61">
        <f>rail!AV61</f>
        <v>3.447347653718201E-2</v>
      </c>
      <c r="E25" s="20">
        <f>rail!AY61</f>
        <v>43.012880404323695</v>
      </c>
      <c r="F25" s="61">
        <f>rail!BC61</f>
        <v>1.4302814906389839E-2</v>
      </c>
      <c r="G25" s="20"/>
      <c r="H25" s="20"/>
      <c r="I25" s="20">
        <f>rail!BE61</f>
        <v>117171.02923235115</v>
      </c>
      <c r="J25" s="20">
        <f>rail!BG61</f>
        <v>11571.626412383457</v>
      </c>
      <c r="K25" s="20">
        <f>rail!BS61</f>
        <v>5149.8840679857158</v>
      </c>
      <c r="L25" s="20"/>
      <c r="M25" s="20">
        <f>rail!BT61</f>
        <v>74.840979174820845</v>
      </c>
      <c r="N25" s="61">
        <f>rail!BV61</f>
        <v>0.12691406235833239</v>
      </c>
      <c r="O25" s="20">
        <f>rail!BW61</f>
        <v>4567.7548364868007</v>
      </c>
      <c r="P25" s="20">
        <f>rail!CH61</f>
        <v>364.7435815913019</v>
      </c>
      <c r="Q25" s="20">
        <f>rail!CM61</f>
        <v>513872.2962637833</v>
      </c>
      <c r="R25" s="20">
        <f>rail!CN61</f>
        <v>52529.191639134224</v>
      </c>
      <c r="S25" s="20">
        <f>rail!CV61</f>
        <v>34.21792465823625</v>
      </c>
      <c r="T25" s="20">
        <f>rail!CZ61</f>
        <v>3.0759653223908092</v>
      </c>
      <c r="U25" s="20">
        <f>rail!DA61</f>
        <v>11571.626412383457</v>
      </c>
      <c r="V25" s="20">
        <f>rail!DH61</f>
        <v>489.07071053966189</v>
      </c>
      <c r="W25" s="20">
        <f>rail!DN61</f>
        <v>0</v>
      </c>
      <c r="X25" s="20">
        <f>rail!DO61</f>
        <v>17.12036902246512</v>
      </c>
      <c r="Y25" s="20">
        <f>rail!DP61</f>
        <v>2634.8263358604841</v>
      </c>
      <c r="Z25" s="20"/>
      <c r="AA25" s="20">
        <f>rail!DS61</f>
        <v>44.26387022482534</v>
      </c>
      <c r="AB25" s="20">
        <f>rail!DT61</f>
        <v>6.0018772817737459E-2</v>
      </c>
      <c r="AC25" s="20">
        <f>rail!DU61</f>
        <v>726.77315384867188</v>
      </c>
      <c r="AD25" s="20">
        <f>rail!DX61</f>
        <v>0</v>
      </c>
      <c r="AE25" s="20">
        <f>rail!EA61</f>
        <v>500.99538442590779</v>
      </c>
      <c r="AF25" s="20">
        <f>rail!EE61</f>
        <v>387.54106371379424</v>
      </c>
    </row>
    <row r="26" spans="1:32" x14ac:dyDescent="0.25">
      <c r="A26" s="24" t="s">
        <v>218</v>
      </c>
      <c r="B26" s="20"/>
      <c r="C26" s="20"/>
      <c r="D26" s="20"/>
      <c r="E26" s="20"/>
      <c r="F26" s="20"/>
      <c r="G26" s="20"/>
      <c r="H26" s="20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0">
        <f>+afdust!AJ62</f>
        <v>1377.3518258584907</v>
      </c>
      <c r="U26" s="24">
        <f>+afdust!AK62</f>
        <v>6428.1671497743791</v>
      </c>
      <c r="V26" s="24">
        <f>+afdust!AO62</f>
        <v>4902510.2361746589</v>
      </c>
      <c r="W26" s="24">
        <f>+afdust!AU62</f>
        <v>3639.0393752770224</v>
      </c>
      <c r="X26" s="24">
        <f>+afdust!AV62</f>
        <v>9643.9604577360678</v>
      </c>
      <c r="Y26" s="24">
        <f>+afdust!AW62</f>
        <v>66203.835252406207</v>
      </c>
      <c r="Z26" s="24"/>
      <c r="AA26" s="24">
        <f>+afdust!AY62</f>
        <v>8034.6331604639254</v>
      </c>
      <c r="AB26" s="24">
        <f>+afdust!AZ62</f>
        <v>2829.1919790544503</v>
      </c>
      <c r="AC26" s="24"/>
      <c r="AD26" s="24"/>
      <c r="AE26" s="20"/>
      <c r="AF26" s="20"/>
    </row>
    <row r="27" spans="1:32" x14ac:dyDescent="0.25">
      <c r="A27" s="24" t="s">
        <v>634</v>
      </c>
      <c r="B27" s="24">
        <f>cmv_c1c2!P61</f>
        <v>672.1103735884044</v>
      </c>
      <c r="C27" s="24">
        <f>cmv_c1c2!T61</f>
        <v>42.760087636660266</v>
      </c>
      <c r="D27" s="54">
        <f>cmv_c1c2!U61</f>
        <v>2.418043429465095E-2</v>
      </c>
      <c r="E27" s="24">
        <f>cmv_c1c2!V61</f>
        <v>8.7602636155303042</v>
      </c>
      <c r="F27" s="94">
        <f>cmv_c1c2!Z61</f>
        <v>8.3764009164657439E-6</v>
      </c>
      <c r="G27" s="54"/>
      <c r="H27" s="24"/>
      <c r="I27" s="20">
        <f>cmv_c1c2!AB61</f>
        <v>102292.62890692973</v>
      </c>
      <c r="J27" s="20">
        <f>cmv_c1c2!AD61</f>
        <v>4461.2362596961957</v>
      </c>
      <c r="K27" s="20">
        <f>cmv_c1c2!AP61</f>
        <v>371.17687064700891</v>
      </c>
      <c r="L27" s="20"/>
      <c r="M27" s="20">
        <f>cmv_c1c2!AQ61</f>
        <v>24.127450392049759</v>
      </c>
      <c r="N27" s="62">
        <f>cmv_c1c2!AS61</f>
        <v>1.3541052132938131E-4</v>
      </c>
      <c r="O27" s="20">
        <f>cmv_c1c2!AT61</f>
        <v>1776.6423659681288</v>
      </c>
      <c r="P27" s="20">
        <f>cmv_c1c2!BE61</f>
        <v>739.94087867019073</v>
      </c>
      <c r="Q27" s="20">
        <f>cmv_c1c2!BJ61</f>
        <v>199872.27112075058</v>
      </c>
      <c r="R27" s="20">
        <f>cmv_c1c2!BK61</f>
        <v>20431.382214609992</v>
      </c>
      <c r="S27" s="20">
        <f>cmv_c1c2!BS61</f>
        <v>4.1613533884865088</v>
      </c>
      <c r="T27" s="20">
        <f>cmv_c1c2!BW61</f>
        <v>1.1935610243792583</v>
      </c>
      <c r="U27" s="20">
        <f>cmv_c1c2!BX61</f>
        <v>4492.1344707446588</v>
      </c>
      <c r="V27" s="20">
        <f>cmv_c1c2!CE61</f>
        <v>187.95942991223367</v>
      </c>
      <c r="W27" s="20">
        <f>cmv_c1c2!CK61</f>
        <v>0</v>
      </c>
      <c r="X27" s="20">
        <f>cmv_c1c2!CL61</f>
        <v>6.6547786846453425</v>
      </c>
      <c r="Y27" s="20">
        <f>cmv_c1c2!CM61</f>
        <v>1030.2553108219361</v>
      </c>
      <c r="Z27" s="20"/>
      <c r="AA27" s="20">
        <f>cmv_c1c2!CP61</f>
        <v>17.18391465213708</v>
      </c>
      <c r="AB27" s="20">
        <f>cmv_c1c2!CQ61</f>
        <v>2.3288983353451559E-2</v>
      </c>
      <c r="AC27" s="20">
        <f>cmv_c1c2!CR61</f>
        <v>864.16044044688545</v>
      </c>
      <c r="AD27" s="20">
        <f>cmv_c1c2!CT61</f>
        <v>0</v>
      </c>
      <c r="AE27" s="20">
        <f>cmv_c1c2!CW61</f>
        <v>17.598336682076653</v>
      </c>
      <c r="AF27" s="20">
        <f>cmv_c1c2!DA61</f>
        <v>16.733556300727212</v>
      </c>
    </row>
    <row r="28" spans="1:32" s="22" customFormat="1" x14ac:dyDescent="0.25">
      <c r="A28" s="24" t="s">
        <v>635</v>
      </c>
      <c r="B28" s="24">
        <f>cmv_c3!P61</f>
        <v>2805.2181870759232</v>
      </c>
      <c r="C28" s="54">
        <f>cmv_c3!T61</f>
        <v>171.02674878040361</v>
      </c>
      <c r="D28" s="54">
        <f>cmv_c3!U61</f>
        <v>0.13300670154668598</v>
      </c>
      <c r="E28" s="24">
        <f>cmv_c3!V61</f>
        <v>36.578639036069013</v>
      </c>
      <c r="F28" s="94">
        <f>cmv_c3!Z61</f>
        <v>4.6075391348305984E-5</v>
      </c>
      <c r="G28" s="54"/>
      <c r="H28" s="24"/>
      <c r="I28" s="20">
        <f>cmv_c3!AB61</f>
        <v>67780.813660647284</v>
      </c>
      <c r="J28" s="20">
        <f>cmv_c3!AD61</f>
        <v>6106.4182387711298</v>
      </c>
      <c r="K28" s="20">
        <f>cmv_c3!AP61</f>
        <v>1543.0312425231282</v>
      </c>
      <c r="L28" s="20"/>
      <c r="M28" s="62">
        <f>cmv_c3!AQ61</f>
        <v>100.74498859793228</v>
      </c>
      <c r="N28" s="62">
        <f>cmv_c3!AS61</f>
        <v>7.4482856996833241E-4</v>
      </c>
      <c r="O28" s="20">
        <f>cmv_c3!AT61</f>
        <v>5083.7506292881781</v>
      </c>
      <c r="P28" s="20">
        <f>cmv_c3!BE61</f>
        <v>612.44504746625137</v>
      </c>
      <c r="Q28" s="20">
        <f>cmv_c3!BJ61</f>
        <v>571920.22622021381</v>
      </c>
      <c r="R28" s="20">
        <f>cmv_c3!BK61</f>
        <v>58463.209964101814</v>
      </c>
      <c r="S28" s="61">
        <f>cmv_c3!BS61</f>
        <v>19.075337543668709</v>
      </c>
      <c r="T28" s="20">
        <f>cmv_c3!BW61</f>
        <v>1.1271364426800479</v>
      </c>
      <c r="U28" s="20">
        <f>cmv_c3!BX61</f>
        <v>6106.4182387711298</v>
      </c>
      <c r="V28" s="20">
        <f>cmv_c3!CE61</f>
        <v>2766.9602455706263</v>
      </c>
      <c r="W28" s="20">
        <f>cmv_c3!CK61</f>
        <v>0</v>
      </c>
      <c r="X28" s="20">
        <f>cmv_c3!CL61</f>
        <v>6.2734602738116214</v>
      </c>
      <c r="Y28" s="20">
        <f>cmv_c3!CM61</f>
        <v>12165.415646034424</v>
      </c>
      <c r="Z28" s="20"/>
      <c r="AA28" s="20">
        <f>cmv_c3!CP61</f>
        <v>3195.8868967733388</v>
      </c>
      <c r="AB28" s="20">
        <f>cmv_c3!CQ61</f>
        <v>3.75552295112377</v>
      </c>
      <c r="AC28" s="20">
        <f>cmv_c3!CR61</f>
        <v>223033.03142134027</v>
      </c>
      <c r="AD28" s="20">
        <f>cmv_c3!CT61</f>
        <v>0</v>
      </c>
      <c r="AE28" s="32">
        <f>cmv_c3!CW61</f>
        <v>73.482506291374619</v>
      </c>
      <c r="AF28" s="57">
        <f>cmv_c3!DA61</f>
        <v>69.87201477086181</v>
      </c>
    </row>
    <row r="29" spans="1:32" x14ac:dyDescent="0.25">
      <c r="A29" s="24" t="s">
        <v>630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</row>
    <row r="30" spans="1:32" x14ac:dyDescent="0.25">
      <c r="A30" s="20" t="s">
        <v>631</v>
      </c>
      <c r="B30" s="20"/>
      <c r="C30" s="20"/>
      <c r="D30" s="20"/>
      <c r="E30" s="20"/>
      <c r="F30" s="20"/>
      <c r="G30" s="20">
        <v>78811.760296283785</v>
      </c>
      <c r="H30" s="52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</row>
    <row r="31" spans="1:32" x14ac:dyDescent="0.25">
      <c r="A31" s="24" t="s">
        <v>409</v>
      </c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0">
        <v>3.2280013586228602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0"/>
      <c r="AF31" s="20"/>
    </row>
    <row r="32" spans="1:32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</row>
    <row r="33" spans="1:32" x14ac:dyDescent="0.25">
      <c r="A33" s="29" t="s">
        <v>219</v>
      </c>
      <c r="B33" s="20">
        <f t="shared" ref="B33:AF33" si="0">SUM(B4:B31)</f>
        <v>309480.87539384729</v>
      </c>
      <c r="C33" s="20">
        <f t="shared" si="0"/>
        <v>278416.03756230429</v>
      </c>
      <c r="D33" s="20">
        <f t="shared" si="0"/>
        <v>206.44436623747103</v>
      </c>
      <c r="E33" s="20">
        <f t="shared" si="0"/>
        <v>44519.665161247569</v>
      </c>
      <c r="F33" s="20">
        <f t="shared" si="0"/>
        <v>19.480718219964874</v>
      </c>
      <c r="G33" s="20">
        <f t="shared" si="0"/>
        <v>81631.002037072336</v>
      </c>
      <c r="H33" s="20">
        <f t="shared" si="0"/>
        <v>421.5034560093211</v>
      </c>
      <c r="I33" s="20">
        <f t="shared" si="0"/>
        <v>68937468.785748959</v>
      </c>
      <c r="J33" s="20">
        <f t="shared" si="0"/>
        <v>94927.898221619878</v>
      </c>
      <c r="K33" s="20">
        <f t="shared" si="0"/>
        <v>610376.61262162391</v>
      </c>
      <c r="L33" s="20">
        <f t="shared" si="0"/>
        <v>25024.227382377278</v>
      </c>
      <c r="M33" s="20">
        <f t="shared" si="0"/>
        <v>112114.11798427427</v>
      </c>
      <c r="N33" s="20">
        <f t="shared" si="0"/>
        <v>24.451048984624585</v>
      </c>
      <c r="O33" s="20">
        <f t="shared" si="0"/>
        <v>51412.734445211951</v>
      </c>
      <c r="P33" s="20">
        <f t="shared" si="0"/>
        <v>3908666.338778934</v>
      </c>
      <c r="Q33" s="20">
        <f t="shared" si="0"/>
        <v>10413419.261928499</v>
      </c>
      <c r="R33" s="20">
        <f t="shared" si="0"/>
        <v>1355558.7831696575</v>
      </c>
      <c r="S33" s="20">
        <f t="shared" si="0"/>
        <v>9677.565381319675</v>
      </c>
      <c r="T33" s="20">
        <f t="shared" si="0"/>
        <v>55129.477940141085</v>
      </c>
      <c r="U33" s="20">
        <f t="shared" si="0"/>
        <v>362290.45488842938</v>
      </c>
      <c r="V33" s="20">
        <f t="shared" si="0"/>
        <v>6550058.1802851018</v>
      </c>
      <c r="W33" s="20">
        <f t="shared" si="0"/>
        <v>21582.307226065823</v>
      </c>
      <c r="X33" s="20">
        <f t="shared" si="0"/>
        <v>21013.033971288907</v>
      </c>
      <c r="Y33" s="20">
        <f t="shared" si="0"/>
        <v>1979800.4789372592</v>
      </c>
      <c r="Z33" s="20">
        <f t="shared" si="0"/>
        <v>37.654081583063672</v>
      </c>
      <c r="AA33" s="20">
        <f t="shared" si="0"/>
        <v>106871.87988017348</v>
      </c>
      <c r="AB33" s="20">
        <f t="shared" si="0"/>
        <v>5274.055740839216</v>
      </c>
      <c r="AC33" s="20">
        <f t="shared" si="0"/>
        <v>4008593.5075806063</v>
      </c>
      <c r="AD33" s="20">
        <f t="shared" si="0"/>
        <v>46518.727026692795</v>
      </c>
      <c r="AE33" s="20">
        <f t="shared" si="0"/>
        <v>447528.60134137166</v>
      </c>
      <c r="AF33" s="20">
        <f t="shared" si="0"/>
        <v>285029.76895011944</v>
      </c>
    </row>
    <row r="34" spans="1:32" x14ac:dyDescent="0.25">
      <c r="A34" s="24" t="s">
        <v>220</v>
      </c>
      <c r="B34" s="20">
        <v>52550.78</v>
      </c>
      <c r="C34" s="20">
        <v>129642.3</v>
      </c>
      <c r="D34" s="20">
        <v>39.49971</v>
      </c>
      <c r="E34" s="20">
        <v>10068.44</v>
      </c>
      <c r="F34" s="61">
        <v>0.124067</v>
      </c>
      <c r="G34" s="20">
        <v>78817.460000000006</v>
      </c>
      <c r="H34" s="20">
        <v>159.892</v>
      </c>
      <c r="I34" s="20">
        <v>36489237</v>
      </c>
      <c r="J34" s="20">
        <v>82867.44</v>
      </c>
      <c r="K34" s="20">
        <v>108711.8</v>
      </c>
      <c r="L34" s="20">
        <v>1809.009</v>
      </c>
      <c r="M34" s="20">
        <v>83053.789999999994</v>
      </c>
      <c r="N34" s="61">
        <v>8.9117499999999996</v>
      </c>
      <c r="O34" s="20">
        <v>44512.18</v>
      </c>
      <c r="P34" s="20">
        <v>2915966</v>
      </c>
      <c r="Q34" s="20">
        <v>6128385</v>
      </c>
      <c r="R34" s="20">
        <v>886344</v>
      </c>
      <c r="S34" s="20">
        <v>5384.7380000000003</v>
      </c>
      <c r="T34" s="20">
        <v>22455.93</v>
      </c>
      <c r="U34" s="20">
        <v>165588.5</v>
      </c>
      <c r="V34" s="20">
        <v>5838388</v>
      </c>
      <c r="W34" s="20">
        <v>9203.4439999999995</v>
      </c>
      <c r="X34" s="20">
        <v>12499.01</v>
      </c>
      <c r="Y34" s="20">
        <v>435373.5</v>
      </c>
      <c r="Z34" s="20">
        <v>9.4551119999999997</v>
      </c>
      <c r="AA34" s="20">
        <v>37266.519999999997</v>
      </c>
      <c r="AB34" s="20">
        <v>3695.1149999999998</v>
      </c>
      <c r="AC34" s="20">
        <v>277000.3</v>
      </c>
      <c r="AD34" s="20">
        <v>2887.2649999999999</v>
      </c>
      <c r="AE34" s="20">
        <v>400023.9</v>
      </c>
      <c r="AF34" s="20">
        <v>253562.9</v>
      </c>
    </row>
    <row r="35" spans="1:32" s="22" customFormat="1" x14ac:dyDescent="0.25">
      <c r="A35" s="24" t="s">
        <v>633</v>
      </c>
      <c r="B35" s="20">
        <f>B27</f>
        <v>672.1103735884044</v>
      </c>
      <c r="C35" s="20">
        <f t="shared" ref="C35:AF35" si="1">C27</f>
        <v>42.760087636660266</v>
      </c>
      <c r="D35" s="20">
        <f t="shared" si="1"/>
        <v>2.418043429465095E-2</v>
      </c>
      <c r="E35" s="20">
        <f t="shared" si="1"/>
        <v>8.7602636155303042</v>
      </c>
      <c r="F35" s="20">
        <f t="shared" si="1"/>
        <v>8.3764009164657439E-6</v>
      </c>
      <c r="G35" s="20">
        <f t="shared" si="1"/>
        <v>0</v>
      </c>
      <c r="H35" s="20">
        <f t="shared" si="1"/>
        <v>0</v>
      </c>
      <c r="I35" s="20">
        <f t="shared" si="1"/>
        <v>102292.62890692973</v>
      </c>
      <c r="J35" s="20">
        <f t="shared" si="1"/>
        <v>4461.2362596961957</v>
      </c>
      <c r="K35" s="20">
        <f t="shared" si="1"/>
        <v>371.17687064700891</v>
      </c>
      <c r="L35" s="20">
        <f t="shared" si="1"/>
        <v>0</v>
      </c>
      <c r="M35" s="20">
        <f t="shared" si="1"/>
        <v>24.127450392049759</v>
      </c>
      <c r="N35" s="20">
        <f t="shared" si="1"/>
        <v>1.3541052132938131E-4</v>
      </c>
      <c r="O35" s="20">
        <f t="shared" si="1"/>
        <v>1776.6423659681288</v>
      </c>
      <c r="P35" s="20">
        <f t="shared" si="1"/>
        <v>739.94087867019073</v>
      </c>
      <c r="Q35" s="20">
        <f t="shared" si="1"/>
        <v>199872.27112075058</v>
      </c>
      <c r="R35" s="20">
        <f t="shared" si="1"/>
        <v>20431.382214609992</v>
      </c>
      <c r="S35" s="20">
        <f t="shared" si="1"/>
        <v>4.1613533884865088</v>
      </c>
      <c r="T35" s="20">
        <f t="shared" si="1"/>
        <v>1.1935610243792583</v>
      </c>
      <c r="U35" s="20">
        <f t="shared" si="1"/>
        <v>4492.1344707446588</v>
      </c>
      <c r="V35" s="20">
        <f t="shared" si="1"/>
        <v>187.95942991223367</v>
      </c>
      <c r="W35" s="20">
        <f t="shared" si="1"/>
        <v>0</v>
      </c>
      <c r="X35" s="20">
        <f t="shared" si="1"/>
        <v>6.6547786846453425</v>
      </c>
      <c r="Y35" s="20">
        <f t="shared" si="1"/>
        <v>1030.2553108219361</v>
      </c>
      <c r="Z35" s="20">
        <f t="shared" si="1"/>
        <v>0</v>
      </c>
      <c r="AA35" s="20">
        <f t="shared" si="1"/>
        <v>17.18391465213708</v>
      </c>
      <c r="AB35" s="20">
        <f t="shared" si="1"/>
        <v>2.3288983353451559E-2</v>
      </c>
      <c r="AC35" s="20">
        <f t="shared" si="1"/>
        <v>864.16044044688545</v>
      </c>
      <c r="AD35" s="20">
        <f t="shared" si="1"/>
        <v>0</v>
      </c>
      <c r="AE35" s="20">
        <f t="shared" si="1"/>
        <v>17.598336682076653</v>
      </c>
      <c r="AF35" s="20">
        <f t="shared" si="1"/>
        <v>16.733556300727212</v>
      </c>
    </row>
    <row r="36" spans="1:32" s="22" customFormat="1" x14ac:dyDescent="0.25">
      <c r="A36" s="24" t="s">
        <v>590</v>
      </c>
      <c r="B36" s="20">
        <f>B28</f>
        <v>2805.2181870759232</v>
      </c>
      <c r="C36" s="20">
        <f t="shared" ref="C36:AF36" si="2">C28</f>
        <v>171.02674878040361</v>
      </c>
      <c r="D36" s="20">
        <f t="shared" si="2"/>
        <v>0.13300670154668598</v>
      </c>
      <c r="E36" s="20">
        <f t="shared" si="2"/>
        <v>36.578639036069013</v>
      </c>
      <c r="F36" s="20">
        <f t="shared" si="2"/>
        <v>4.6075391348305984E-5</v>
      </c>
      <c r="G36" s="20">
        <f t="shared" si="2"/>
        <v>0</v>
      </c>
      <c r="H36" s="20">
        <f t="shared" si="2"/>
        <v>0</v>
      </c>
      <c r="I36" s="20">
        <f t="shared" si="2"/>
        <v>67780.813660647284</v>
      </c>
      <c r="J36" s="20">
        <f t="shared" si="2"/>
        <v>6106.4182387711298</v>
      </c>
      <c r="K36" s="20">
        <f t="shared" si="2"/>
        <v>1543.0312425231282</v>
      </c>
      <c r="L36" s="20">
        <f t="shared" si="2"/>
        <v>0</v>
      </c>
      <c r="M36" s="20">
        <f t="shared" si="2"/>
        <v>100.74498859793228</v>
      </c>
      <c r="N36" s="20">
        <f t="shared" si="2"/>
        <v>7.4482856996833241E-4</v>
      </c>
      <c r="O36" s="20">
        <f t="shared" si="2"/>
        <v>5083.7506292881781</v>
      </c>
      <c r="P36" s="20">
        <f t="shared" si="2"/>
        <v>612.44504746625137</v>
      </c>
      <c r="Q36" s="20">
        <f t="shared" si="2"/>
        <v>571920.22622021381</v>
      </c>
      <c r="R36" s="20">
        <f t="shared" si="2"/>
        <v>58463.209964101814</v>
      </c>
      <c r="S36" s="20">
        <f t="shared" si="2"/>
        <v>19.075337543668709</v>
      </c>
      <c r="T36" s="20">
        <f t="shared" si="2"/>
        <v>1.1271364426800479</v>
      </c>
      <c r="U36" s="20">
        <f t="shared" si="2"/>
        <v>6106.4182387711298</v>
      </c>
      <c r="V36" s="20">
        <f t="shared" si="2"/>
        <v>2766.9602455706263</v>
      </c>
      <c r="W36" s="20">
        <f t="shared" si="2"/>
        <v>0</v>
      </c>
      <c r="X36" s="20">
        <f t="shared" si="2"/>
        <v>6.2734602738116214</v>
      </c>
      <c r="Y36" s="20">
        <f t="shared" si="2"/>
        <v>12165.415646034424</v>
      </c>
      <c r="Z36" s="20">
        <f t="shared" si="2"/>
        <v>0</v>
      </c>
      <c r="AA36" s="20">
        <f t="shared" si="2"/>
        <v>3195.8868967733388</v>
      </c>
      <c r="AB36" s="20">
        <f t="shared" si="2"/>
        <v>3.75552295112377</v>
      </c>
      <c r="AC36" s="20">
        <f t="shared" si="2"/>
        <v>223033.03142134027</v>
      </c>
      <c r="AD36" s="20">
        <f t="shared" si="2"/>
        <v>0</v>
      </c>
      <c r="AE36" s="20">
        <f t="shared" si="2"/>
        <v>73.482506291374619</v>
      </c>
      <c r="AF36" s="20">
        <f t="shared" si="2"/>
        <v>69.87201477086181</v>
      </c>
    </row>
    <row r="37" spans="1:32" s="22" customFormat="1" x14ac:dyDescent="0.25">
      <c r="A37" s="52" t="s">
        <v>235</v>
      </c>
      <c r="B37" s="20">
        <f t="shared" ref="B37" si="3">B4</f>
        <v>8.2624545151291784</v>
      </c>
      <c r="C37" s="20">
        <f t="shared" ref="C37:AF37" si="4">C4</f>
        <v>418.34841026995161</v>
      </c>
      <c r="D37" s="20">
        <f t="shared" si="4"/>
        <v>2.2547209108445263</v>
      </c>
      <c r="E37" s="20">
        <f t="shared" si="4"/>
        <v>3.8374952682812675</v>
      </c>
      <c r="F37" s="20">
        <f t="shared" si="4"/>
        <v>2.1506332216432287</v>
      </c>
      <c r="G37" s="20">
        <f t="shared" si="4"/>
        <v>213.46118559645322</v>
      </c>
      <c r="H37" s="20">
        <f t="shared" si="4"/>
        <v>7.5047750958376556</v>
      </c>
      <c r="I37" s="20">
        <f t="shared" si="4"/>
        <v>575732.97569700237</v>
      </c>
      <c r="J37" s="20">
        <f t="shared" si="4"/>
        <v>0</v>
      </c>
      <c r="K37" s="20">
        <f t="shared" si="4"/>
        <v>2657.4940295949013</v>
      </c>
      <c r="L37" s="20">
        <f t="shared" si="4"/>
        <v>6448.8119335076708</v>
      </c>
      <c r="M37" s="20">
        <f t="shared" si="4"/>
        <v>799.31210464517164</v>
      </c>
      <c r="N37" s="20">
        <f t="shared" si="4"/>
        <v>3.4387259771060248</v>
      </c>
      <c r="O37" s="20">
        <f t="shared" si="4"/>
        <v>0</v>
      </c>
      <c r="P37" s="20">
        <f t="shared" si="4"/>
        <v>21522.737532172574</v>
      </c>
      <c r="Q37" s="20">
        <f t="shared" si="4"/>
        <v>1029540.5011877548</v>
      </c>
      <c r="R37" s="20">
        <f t="shared" si="4"/>
        <v>114393.39512196743</v>
      </c>
      <c r="S37" s="20">
        <f t="shared" si="4"/>
        <v>19.896285634680368</v>
      </c>
      <c r="T37" s="20">
        <f t="shared" si="4"/>
        <v>999.20778939608806</v>
      </c>
      <c r="U37" s="20">
        <f t="shared" si="4"/>
        <v>6259.849519938397</v>
      </c>
      <c r="V37" s="20">
        <f t="shared" si="4"/>
        <v>33284.750881581334</v>
      </c>
      <c r="W37" s="20">
        <f t="shared" si="4"/>
        <v>1633.5281476867024</v>
      </c>
      <c r="X37" s="20">
        <f t="shared" si="4"/>
        <v>749.17463038259893</v>
      </c>
      <c r="Y37" s="20">
        <f t="shared" si="4"/>
        <v>18163.52153043143</v>
      </c>
      <c r="Z37" s="20">
        <f t="shared" si="4"/>
        <v>2.6536659600999206</v>
      </c>
      <c r="AA37" s="20">
        <f t="shared" si="4"/>
        <v>13149.155763583443</v>
      </c>
      <c r="AB37" s="20">
        <f t="shared" si="4"/>
        <v>411.21869222332617</v>
      </c>
      <c r="AC37" s="20">
        <f t="shared" si="4"/>
        <v>1320882.1765642588</v>
      </c>
      <c r="AD37" s="20">
        <f t="shared" si="4"/>
        <v>29809.069722257322</v>
      </c>
      <c r="AE37" s="20">
        <f t="shared" si="4"/>
        <v>590.87068491788921</v>
      </c>
      <c r="AF37" s="20">
        <f t="shared" si="4"/>
        <v>253.96203829414318</v>
      </c>
    </row>
    <row r="38" spans="1:32" x14ac:dyDescent="0.25">
      <c r="A38" s="24" t="s">
        <v>221</v>
      </c>
      <c r="B38" s="20">
        <f>B5</f>
        <v>3624.2608934944415</v>
      </c>
      <c r="C38" s="20">
        <f t="shared" ref="C38:AF38" si="5">C5</f>
        <v>3184.3330272310768</v>
      </c>
      <c r="D38" s="20">
        <f t="shared" si="5"/>
        <v>15.295248092254377</v>
      </c>
      <c r="E38" s="20">
        <f t="shared" si="5"/>
        <v>680.13497732820645</v>
      </c>
      <c r="F38" s="20">
        <f t="shared" si="5"/>
        <v>17.199261289479921</v>
      </c>
      <c r="G38" s="20">
        <f t="shared" si="5"/>
        <v>2600.8696266861371</v>
      </c>
      <c r="H38" s="20">
        <f t="shared" si="5"/>
        <v>250.54679877509955</v>
      </c>
      <c r="I38" s="20">
        <f t="shared" si="5"/>
        <v>1386504.952530371</v>
      </c>
      <c r="J38" s="20">
        <f t="shared" si="5"/>
        <v>1492.948854197323</v>
      </c>
      <c r="K38" s="20">
        <f t="shared" si="5"/>
        <v>6531.9554824142178</v>
      </c>
      <c r="L38" s="20">
        <f t="shared" si="5"/>
        <v>16755.701888452713</v>
      </c>
      <c r="M38" s="20">
        <f t="shared" si="5"/>
        <v>21601.15569509194</v>
      </c>
      <c r="N38" s="20">
        <f t="shared" si="5"/>
        <v>11.723621081836692</v>
      </c>
      <c r="O38" s="20">
        <f t="shared" si="5"/>
        <v>0.32019176242993402</v>
      </c>
      <c r="P38" s="20">
        <f t="shared" si="5"/>
        <v>61509.915177237977</v>
      </c>
      <c r="Q38" s="20">
        <f t="shared" si="5"/>
        <v>814588.60688196612</v>
      </c>
      <c r="R38" s="20">
        <f t="shared" si="5"/>
        <v>90509.492464245035</v>
      </c>
      <c r="S38" s="20">
        <f t="shared" si="5"/>
        <v>382.57140511765266</v>
      </c>
      <c r="T38" s="20">
        <f t="shared" si="5"/>
        <v>6394.4744663755173</v>
      </c>
      <c r="U38" s="20">
        <f t="shared" si="5"/>
        <v>8427.4009830279156</v>
      </c>
      <c r="V38" s="20">
        <f t="shared" si="5"/>
        <v>145931.28169621661</v>
      </c>
      <c r="W38" s="20">
        <f t="shared" si="5"/>
        <v>2491.2568474786876</v>
      </c>
      <c r="X38" s="20">
        <f t="shared" si="5"/>
        <v>2284.6699092213789</v>
      </c>
      <c r="Y38" s="20">
        <f t="shared" si="5"/>
        <v>38362.663719612749</v>
      </c>
      <c r="Z38" s="20">
        <f t="shared" si="5"/>
        <v>21.679790539831458</v>
      </c>
      <c r="AA38" s="20">
        <f t="shared" si="5"/>
        <v>32419.976095621827</v>
      </c>
      <c r="AB38" s="20">
        <f t="shared" si="5"/>
        <v>663.58542847684248</v>
      </c>
      <c r="AC38" s="20">
        <f t="shared" si="5"/>
        <v>569372.33593884949</v>
      </c>
      <c r="AD38" s="20">
        <f t="shared" si="5"/>
        <v>1875.9641209718206</v>
      </c>
      <c r="AE38" s="20">
        <f t="shared" si="5"/>
        <v>7590.5098915040535</v>
      </c>
      <c r="AF38" s="20">
        <f t="shared" si="5"/>
        <v>4607.472682357854</v>
      </c>
    </row>
    <row r="39" spans="1:32" s="22" customFormat="1" x14ac:dyDescent="0.25">
      <c r="A39" s="24" t="s">
        <v>230</v>
      </c>
      <c r="B39" s="20">
        <f>B6</f>
        <v>91.115716225446903</v>
      </c>
      <c r="C39" s="20">
        <f t="shared" ref="C39:AF39" si="6">C6</f>
        <v>1203.1707918905795</v>
      </c>
      <c r="D39" s="20">
        <f t="shared" si="6"/>
        <v>5.6801403073187172E-2</v>
      </c>
      <c r="E39" s="20">
        <f t="shared" si="6"/>
        <v>293.27827365431938</v>
      </c>
      <c r="F39" s="20">
        <f t="shared" si="6"/>
        <v>6.7023280713355898E-3</v>
      </c>
      <c r="G39" s="20">
        <f t="shared" si="6"/>
        <v>1.11821181688409E-4</v>
      </c>
      <c r="H39" s="20">
        <f t="shared" si="6"/>
        <v>3.5600559586416041</v>
      </c>
      <c r="I39" s="20">
        <f t="shared" si="6"/>
        <v>230436.44950876047</v>
      </c>
      <c r="J39" s="20">
        <f t="shared" si="6"/>
        <v>0</v>
      </c>
      <c r="K39" s="20">
        <f t="shared" si="6"/>
        <v>14298.06866088182</v>
      </c>
      <c r="L39" s="20">
        <f t="shared" si="6"/>
        <v>10.705546917623936</v>
      </c>
      <c r="M39" s="20">
        <f t="shared" si="6"/>
        <v>2208.1822090951891</v>
      </c>
      <c r="N39" s="20">
        <f t="shared" si="6"/>
        <v>0.12449844613503416</v>
      </c>
      <c r="O39" s="20">
        <f t="shared" si="6"/>
        <v>0</v>
      </c>
      <c r="P39" s="20">
        <f t="shared" si="6"/>
        <v>492.97082111867974</v>
      </c>
      <c r="Q39" s="20">
        <f t="shared" si="6"/>
        <v>374784.00042933307</v>
      </c>
      <c r="R39" s="20">
        <f t="shared" si="6"/>
        <v>41642.565777057476</v>
      </c>
      <c r="S39" s="20">
        <f t="shared" si="6"/>
        <v>38.110586779584096</v>
      </c>
      <c r="T39" s="20">
        <f t="shared" si="6"/>
        <v>329.40420829434595</v>
      </c>
      <c r="U39" s="20">
        <f t="shared" si="6"/>
        <v>1058.546308857294</v>
      </c>
      <c r="V39" s="20">
        <f t="shared" si="6"/>
        <v>864.00203795891684</v>
      </c>
      <c r="W39" s="20">
        <f t="shared" si="6"/>
        <v>535.57149777801237</v>
      </c>
      <c r="X39" s="20">
        <f t="shared" si="6"/>
        <v>288.25291326741694</v>
      </c>
      <c r="Y39" s="20">
        <f t="shared" si="6"/>
        <v>5484.6334243900046</v>
      </c>
      <c r="Z39" s="20">
        <f t="shared" si="6"/>
        <v>3.8655246715670502</v>
      </c>
      <c r="AA39" s="20">
        <f t="shared" si="6"/>
        <v>1221.2211132494172</v>
      </c>
      <c r="AB39" s="20">
        <f t="shared" si="6"/>
        <v>38.802570038772352</v>
      </c>
      <c r="AC39" s="20">
        <f t="shared" si="6"/>
        <v>39612.258539690301</v>
      </c>
      <c r="AD39" s="20">
        <f t="shared" si="6"/>
        <v>3.4376854162604088E-2</v>
      </c>
      <c r="AE39" s="20">
        <f t="shared" si="6"/>
        <v>1298.1782334321456</v>
      </c>
      <c r="AF39" s="20">
        <f t="shared" si="6"/>
        <v>794.18175805677504</v>
      </c>
    </row>
    <row r="40" spans="1:32" x14ac:dyDescent="0.25">
      <c r="A40" s="24" t="s">
        <v>222</v>
      </c>
      <c r="B40" s="20">
        <f t="shared" ref="B40" si="7">B8</f>
        <v>742.42845376427908</v>
      </c>
      <c r="C40" s="20">
        <f t="shared" ref="C40:AF40" si="8">C8</f>
        <v>45281.140813772487</v>
      </c>
      <c r="D40" s="20">
        <f t="shared" si="8"/>
        <v>0</v>
      </c>
      <c r="E40" s="20">
        <f t="shared" si="8"/>
        <v>0</v>
      </c>
      <c r="F40" s="20">
        <f t="shared" si="8"/>
        <v>0</v>
      </c>
      <c r="G40" s="20">
        <f t="shared" si="8"/>
        <v>0</v>
      </c>
      <c r="H40" s="20">
        <f t="shared" si="8"/>
        <v>0</v>
      </c>
      <c r="I40" s="20">
        <f t="shared" si="8"/>
        <v>1224498.5461625899</v>
      </c>
      <c r="J40" s="20">
        <f t="shared" si="8"/>
        <v>0</v>
      </c>
      <c r="K40" s="20">
        <f t="shared" si="8"/>
        <v>8177.993637558794</v>
      </c>
      <c r="L40" s="20">
        <f t="shared" si="8"/>
        <v>0</v>
      </c>
      <c r="M40" s="20">
        <f t="shared" si="8"/>
        <v>0</v>
      </c>
      <c r="N40" s="20">
        <f t="shared" si="8"/>
        <v>0</v>
      </c>
      <c r="O40" s="20">
        <f t="shared" si="8"/>
        <v>49.490827796820739</v>
      </c>
      <c r="P40" s="20">
        <f t="shared" si="8"/>
        <v>349114.51910233212</v>
      </c>
      <c r="Q40" s="20">
        <f t="shared" si="8"/>
        <v>759912.82479887665</v>
      </c>
      <c r="R40" s="20">
        <f t="shared" si="8"/>
        <v>84385.492606553875</v>
      </c>
      <c r="S40" s="20">
        <f t="shared" si="8"/>
        <v>0</v>
      </c>
      <c r="T40" s="20">
        <f t="shared" si="8"/>
        <v>1124.7804223732728</v>
      </c>
      <c r="U40" s="20">
        <f t="shared" si="8"/>
        <v>2604.7569622241704</v>
      </c>
      <c r="V40" s="20">
        <f t="shared" si="8"/>
        <v>63490.777225073005</v>
      </c>
      <c r="W40" s="20">
        <f t="shared" si="8"/>
        <v>804.27173524045077</v>
      </c>
      <c r="X40" s="20">
        <f t="shared" si="8"/>
        <v>690.89374381278253</v>
      </c>
      <c r="Y40" s="20">
        <f t="shared" si="8"/>
        <v>14514.24940547066</v>
      </c>
      <c r="Z40" s="20">
        <f t="shared" si="8"/>
        <v>0</v>
      </c>
      <c r="AA40" s="20">
        <f t="shared" si="8"/>
        <v>5838.4580214336884</v>
      </c>
      <c r="AB40" s="20">
        <f t="shared" si="8"/>
        <v>443.80718078671703</v>
      </c>
      <c r="AC40" s="20">
        <f t="shared" si="8"/>
        <v>1348586.4684475155</v>
      </c>
      <c r="AD40" s="20">
        <f t="shared" si="8"/>
        <v>11946.394641764604</v>
      </c>
      <c r="AE40" s="20">
        <f t="shared" si="8"/>
        <v>0</v>
      </c>
      <c r="AF40" s="20">
        <f t="shared" si="8"/>
        <v>0</v>
      </c>
    </row>
    <row r="41" spans="1:32" x14ac:dyDescent="0.25">
      <c r="A41" s="24" t="s">
        <v>673</v>
      </c>
      <c r="B41" s="20">
        <f>B9+B10</f>
        <v>119328.55429980851</v>
      </c>
      <c r="C41" s="20">
        <f t="shared" ref="C41:AF41" si="9">C9+C10</f>
        <v>47844.59175254927</v>
      </c>
      <c r="D41" s="20">
        <f t="shared" si="9"/>
        <v>124.13920308582712</v>
      </c>
      <c r="E41" s="20">
        <f t="shared" si="9"/>
        <v>30939.685197517741</v>
      </c>
      <c r="F41" s="20">
        <f t="shared" si="9"/>
        <v>0</v>
      </c>
      <c r="G41" s="20">
        <f t="shared" si="9"/>
        <v>0</v>
      </c>
      <c r="H41" s="20">
        <f t="shared" si="9"/>
        <v>0</v>
      </c>
      <c r="I41" s="20">
        <f t="shared" si="9"/>
        <v>21151708.136750355</v>
      </c>
      <c r="J41" s="20">
        <f t="shared" si="9"/>
        <v>0</v>
      </c>
      <c r="K41" s="20">
        <f t="shared" si="9"/>
        <v>294303.2774846463</v>
      </c>
      <c r="L41" s="20">
        <f t="shared" si="9"/>
        <v>0</v>
      </c>
      <c r="M41" s="20">
        <f t="shared" si="9"/>
        <v>3837.1320823485212</v>
      </c>
      <c r="N41" s="20">
        <f t="shared" si="9"/>
        <v>0</v>
      </c>
      <c r="O41" s="20">
        <f t="shared" si="9"/>
        <v>0</v>
      </c>
      <c r="P41" s="20">
        <f t="shared" si="9"/>
        <v>346470.8879953638</v>
      </c>
      <c r="Q41" s="20">
        <f t="shared" si="9"/>
        <v>297065.94373390189</v>
      </c>
      <c r="R41" s="20">
        <f t="shared" si="9"/>
        <v>33007.322559341897</v>
      </c>
      <c r="S41" s="20">
        <f t="shared" si="9"/>
        <v>3146.6953628544329</v>
      </c>
      <c r="T41" s="20">
        <f t="shared" si="9"/>
        <v>16480.832132115131</v>
      </c>
      <c r="U41" s="20">
        <f t="shared" si="9"/>
        <v>125328.49347356104</v>
      </c>
      <c r="V41" s="20">
        <f t="shared" si="9"/>
        <v>327394.23258888058</v>
      </c>
      <c r="W41" s="20">
        <f t="shared" si="9"/>
        <v>4813.0200491024661</v>
      </c>
      <c r="X41" s="20">
        <f t="shared" si="9"/>
        <v>3563.3196399702015</v>
      </c>
      <c r="Y41" s="20">
        <f t="shared" si="9"/>
        <v>994349.85246686451</v>
      </c>
      <c r="Z41" s="20">
        <f t="shared" si="9"/>
        <v>0</v>
      </c>
      <c r="AA41" s="20">
        <f t="shared" si="9"/>
        <v>10803.286660108864</v>
      </c>
      <c r="AB41" s="20">
        <f t="shared" si="9"/>
        <v>8.3016066764385208</v>
      </c>
      <c r="AC41" s="20">
        <f t="shared" si="9"/>
        <v>171359.62910970111</v>
      </c>
      <c r="AD41" s="20">
        <f t="shared" si="9"/>
        <v>0</v>
      </c>
      <c r="AE41" s="20">
        <f t="shared" si="9"/>
        <v>34235.563696882164</v>
      </c>
      <c r="AF41" s="20">
        <f t="shared" si="9"/>
        <v>24541.536720907541</v>
      </c>
    </row>
    <row r="42" spans="1:32" s="22" customFormat="1" x14ac:dyDescent="0.25">
      <c r="A42" s="24" t="s">
        <v>583</v>
      </c>
      <c r="B42" s="20">
        <f t="shared" ref="B42" si="10">B11</f>
        <v>66642.160896957837</v>
      </c>
      <c r="C42" s="20">
        <f t="shared" ref="C42:AF42" si="11">C11</f>
        <v>33541.225165501157</v>
      </c>
      <c r="D42" s="20">
        <f t="shared" si="11"/>
        <v>0</v>
      </c>
      <c r="E42" s="20">
        <f t="shared" si="11"/>
        <v>0</v>
      </c>
      <c r="F42" s="20">
        <f t="shared" si="11"/>
        <v>0</v>
      </c>
      <c r="G42" s="20">
        <f t="shared" si="11"/>
        <v>0</v>
      </c>
      <c r="H42" s="20">
        <f t="shared" si="11"/>
        <v>0</v>
      </c>
      <c r="I42" s="20">
        <f t="shared" si="11"/>
        <v>5128053.2752708439</v>
      </c>
      <c r="J42" s="20">
        <f t="shared" si="11"/>
        <v>0</v>
      </c>
      <c r="K42" s="20">
        <f t="shared" si="11"/>
        <v>151025.04827250846</v>
      </c>
      <c r="L42" s="20">
        <f t="shared" si="11"/>
        <v>0</v>
      </c>
      <c r="M42" s="20">
        <f t="shared" si="11"/>
        <v>0</v>
      </c>
      <c r="N42" s="20">
        <f t="shared" si="11"/>
        <v>0</v>
      </c>
      <c r="O42" s="20">
        <f t="shared" si="11"/>
        <v>0</v>
      </c>
      <c r="P42" s="20">
        <f t="shared" si="11"/>
        <v>102050.07788669268</v>
      </c>
      <c r="Q42" s="20">
        <f t="shared" si="11"/>
        <v>191855.76628161161</v>
      </c>
      <c r="R42" s="20">
        <f t="shared" si="11"/>
        <v>21317.315219146298</v>
      </c>
      <c r="S42" s="20">
        <f t="shared" si="11"/>
        <v>0</v>
      </c>
      <c r="T42" s="20">
        <f t="shared" si="11"/>
        <v>2721.2635708357125</v>
      </c>
      <c r="U42" s="20">
        <f t="shared" si="11"/>
        <v>21154.317415130467</v>
      </c>
      <c r="V42" s="20">
        <f t="shared" si="11"/>
        <v>115053.94320352509</v>
      </c>
      <c r="W42" s="20">
        <f t="shared" si="11"/>
        <v>957.04762727150364</v>
      </c>
      <c r="X42" s="20">
        <f t="shared" si="11"/>
        <v>225.75967832448657</v>
      </c>
      <c r="Y42" s="20">
        <f t="shared" si="11"/>
        <v>287512.1067310893</v>
      </c>
      <c r="Z42" s="20">
        <f t="shared" si="11"/>
        <v>0</v>
      </c>
      <c r="AA42" s="20">
        <f t="shared" si="11"/>
        <v>1068.6650511676207</v>
      </c>
      <c r="AB42" s="20">
        <f t="shared" si="11"/>
        <v>9.1598228107578858</v>
      </c>
      <c r="AC42" s="20">
        <f t="shared" si="11"/>
        <v>42445.289376631132</v>
      </c>
      <c r="AD42" s="20">
        <f t="shared" si="11"/>
        <v>0</v>
      </c>
      <c r="AE42" s="20">
        <f t="shared" si="11"/>
        <v>0</v>
      </c>
      <c r="AF42" s="20">
        <f t="shared" si="11"/>
        <v>0</v>
      </c>
    </row>
    <row r="43" spans="1:32" s="22" customFormat="1" x14ac:dyDescent="0.25">
      <c r="A43" s="24" t="s">
        <v>585</v>
      </c>
      <c r="B43" s="20">
        <f>B13</f>
        <v>6610.1342505275961</v>
      </c>
      <c r="C43" s="20">
        <f t="shared" ref="C43:AF43" si="12">C13</f>
        <v>1218.6795816959657</v>
      </c>
      <c r="D43" s="20">
        <f t="shared" si="12"/>
        <v>0</v>
      </c>
      <c r="E43" s="20">
        <f t="shared" si="12"/>
        <v>371.44139228067269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421805.23135653994</v>
      </c>
      <c r="J43" s="20">
        <f t="shared" si="12"/>
        <v>0</v>
      </c>
      <c r="K43" s="20">
        <f t="shared" si="12"/>
        <v>4224.0724516892942</v>
      </c>
      <c r="L43" s="20">
        <f t="shared" si="12"/>
        <v>0</v>
      </c>
      <c r="M43" s="20">
        <f t="shared" si="12"/>
        <v>490.06900899544115</v>
      </c>
      <c r="N43" s="20">
        <f t="shared" si="12"/>
        <v>0</v>
      </c>
      <c r="O43" s="20">
        <f t="shared" si="12"/>
        <v>0</v>
      </c>
      <c r="P43" s="20">
        <f t="shared" si="12"/>
        <v>93678.243017119108</v>
      </c>
      <c r="Q43" s="20">
        <f t="shared" si="12"/>
        <v>16140.596699517144</v>
      </c>
      <c r="R43" s="20">
        <f t="shared" si="12"/>
        <v>1793.400648677557</v>
      </c>
      <c r="S43" s="20">
        <f t="shared" si="12"/>
        <v>3.97665960269625</v>
      </c>
      <c r="T43" s="20">
        <f t="shared" si="12"/>
        <v>3730.9762387607975</v>
      </c>
      <c r="U43" s="20">
        <f t="shared" si="12"/>
        <v>4555.1595334976719</v>
      </c>
      <c r="V43" s="20">
        <f t="shared" si="12"/>
        <v>21915.891831171884</v>
      </c>
      <c r="W43" s="20">
        <f t="shared" si="12"/>
        <v>693.6163626149222</v>
      </c>
      <c r="X43" s="20">
        <f t="shared" si="12"/>
        <v>128.96192811075559</v>
      </c>
      <c r="Y43" s="20">
        <f t="shared" si="12"/>
        <v>14173.907110981967</v>
      </c>
      <c r="Z43" s="20">
        <f t="shared" si="12"/>
        <v>0</v>
      </c>
      <c r="AA43" s="20">
        <f t="shared" si="12"/>
        <v>667.26115609596661</v>
      </c>
      <c r="AB43" s="20">
        <f t="shared" si="12"/>
        <v>0.35737284086319693</v>
      </c>
      <c r="AC43" s="20">
        <f t="shared" si="12"/>
        <v>7450.45012048641</v>
      </c>
      <c r="AD43" s="20">
        <f t="shared" si="12"/>
        <v>0</v>
      </c>
      <c r="AE43" s="20">
        <f t="shared" si="12"/>
        <v>993.68727599823069</v>
      </c>
      <c r="AF43" s="20">
        <f t="shared" si="12"/>
        <v>144.10746075462973</v>
      </c>
    </row>
    <row r="44" spans="1:32" x14ac:dyDescent="0.25">
      <c r="A44" s="29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F44" s="20"/>
    </row>
    <row r="45" spans="1:32" x14ac:dyDescent="0.25">
      <c r="A45" s="29" t="s">
        <v>223</v>
      </c>
      <c r="B45" s="20">
        <f t="shared" ref="B45:AF45" si="13">SUM(B34:B43)+B15</f>
        <v>309525.70967395301</v>
      </c>
      <c r="C45" s="20">
        <f t="shared" si="13"/>
        <v>278496.80665165628</v>
      </c>
      <c r="D45" s="20">
        <f t="shared" si="13"/>
        <v>206.44455747100665</v>
      </c>
      <c r="E45" s="20">
        <f t="shared" si="13"/>
        <v>44519.727966734041</v>
      </c>
      <c r="F45" s="20">
        <f t="shared" si="13"/>
        <v>19.480718290986747</v>
      </c>
      <c r="G45" s="20">
        <f t="shared" si="13"/>
        <v>81631.790924103771</v>
      </c>
      <c r="H45" s="20">
        <f t="shared" si="13"/>
        <v>421.50362982957881</v>
      </c>
      <c r="I45" s="20">
        <f t="shared" si="13"/>
        <v>68948006.42028217</v>
      </c>
      <c r="J45" s="20">
        <f t="shared" si="13"/>
        <v>94928.043352664652</v>
      </c>
      <c r="K45" s="20">
        <f t="shared" si="13"/>
        <v>610426.657002892</v>
      </c>
      <c r="L45" s="20">
        <f t="shared" si="13"/>
        <v>25024.228368878008</v>
      </c>
      <c r="M45" s="20">
        <f t="shared" si="13"/>
        <v>112114.51353916623</v>
      </c>
      <c r="N45" s="20">
        <f t="shared" si="13"/>
        <v>24.451089919792359</v>
      </c>
      <c r="O45" s="20">
        <f t="shared" si="13"/>
        <v>51422.384014815565</v>
      </c>
      <c r="P45" s="20">
        <f t="shared" si="13"/>
        <v>3908687.4925744357</v>
      </c>
      <c r="Q45" s="20">
        <f t="shared" si="13"/>
        <v>10414896.635296479</v>
      </c>
      <c r="R45" s="20">
        <f t="shared" si="13"/>
        <v>1355713.2320801902</v>
      </c>
      <c r="S45" s="20">
        <f t="shared" si="13"/>
        <v>9677.579953192213</v>
      </c>
      <c r="T45" s="20">
        <f t="shared" si="13"/>
        <v>55131.044573585183</v>
      </c>
      <c r="U45" s="20">
        <f t="shared" si="13"/>
        <v>362359.89605179173</v>
      </c>
      <c r="V45" s="20">
        <f t="shared" si="13"/>
        <v>6550138.5304774987</v>
      </c>
      <c r="W45" s="20">
        <f t="shared" si="13"/>
        <v>21582.947679169123</v>
      </c>
      <c r="X45" s="20">
        <f t="shared" si="13"/>
        <v>21014.479777096509</v>
      </c>
      <c r="Y45" s="20">
        <f t="shared" si="13"/>
        <v>1980009.6354321036</v>
      </c>
      <c r="Z45" s="20">
        <f t="shared" si="13"/>
        <v>37.654093171498431</v>
      </c>
      <c r="AA45" s="20">
        <f t="shared" si="13"/>
        <v>106880.87126466641</v>
      </c>
      <c r="AB45" s="20">
        <f t="shared" si="13"/>
        <v>5274.1264857881933</v>
      </c>
      <c r="AC45" s="20">
        <f t="shared" si="13"/>
        <v>4008619.3331511621</v>
      </c>
      <c r="AD45" s="20">
        <f t="shared" si="13"/>
        <v>46518.727861847903</v>
      </c>
      <c r="AE45" s="20">
        <f t="shared" si="13"/>
        <v>447531.07032159716</v>
      </c>
      <c r="AF45" s="20">
        <f t="shared" si="13"/>
        <v>285029.44714363589</v>
      </c>
    </row>
    <row r="46" spans="1:32" x14ac:dyDescent="0.2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F46" s="22"/>
    </row>
    <row r="47" spans="1:32" x14ac:dyDescent="0.25">
      <c r="A47" s="20" t="s">
        <v>224</v>
      </c>
      <c r="B47" s="23">
        <f t="shared" ref="B47:AF47" si="14">(B45-B33)/B45</f>
        <v>1.4484832343310839E-4</v>
      </c>
      <c r="C47" s="23">
        <f t="shared" si="14"/>
        <v>2.9001800890670969E-4</v>
      </c>
      <c r="D47" s="23">
        <f t="shared" si="14"/>
        <v>9.263190948665823E-7</v>
      </c>
      <c r="E47" s="23">
        <f t="shared" si="14"/>
        <v>1.4107338328492369E-6</v>
      </c>
      <c r="F47" s="23">
        <f t="shared" si="14"/>
        <v>3.6457522646954679E-9</v>
      </c>
      <c r="G47" s="23">
        <f t="shared" si="14"/>
        <v>9.6639681979785084E-6</v>
      </c>
      <c r="H47" s="23">
        <f t="shared" si="14"/>
        <v>4.1238140175607764E-7</v>
      </c>
      <c r="I47" s="23">
        <f t="shared" si="14"/>
        <v>1.5283450646822144E-4</v>
      </c>
      <c r="J47" s="23">
        <f t="shared" si="14"/>
        <v>1.5288532202708708E-6</v>
      </c>
      <c r="K47" s="60">
        <f t="shared" si="14"/>
        <v>8.1982627550704329E-5</v>
      </c>
      <c r="L47" s="23">
        <f t="shared" si="14"/>
        <v>3.942182416030453E-8</v>
      </c>
      <c r="M47" s="23">
        <f t="shared" si="14"/>
        <v>3.528132794545897E-6</v>
      </c>
      <c r="N47" s="23">
        <f t="shared" si="14"/>
        <v>1.6741653606801403E-6</v>
      </c>
      <c r="O47" s="23">
        <f t="shared" si="14"/>
        <v>1.8765309676879862E-4</v>
      </c>
      <c r="P47" s="23">
        <f t="shared" si="14"/>
        <v>5.4119945741044841E-6</v>
      </c>
      <c r="Q47" s="23">
        <f t="shared" si="14"/>
        <v>1.4185194723615867E-4</v>
      </c>
      <c r="R47" s="23">
        <f t="shared" si="14"/>
        <v>1.1392446933321399E-4</v>
      </c>
      <c r="S47" s="60">
        <f t="shared" si="14"/>
        <v>1.5057351743389802E-6</v>
      </c>
      <c r="T47" s="23">
        <f t="shared" si="14"/>
        <v>2.8416538380775593E-5</v>
      </c>
      <c r="U47" s="23">
        <f t="shared" si="14"/>
        <v>1.9163589602208065E-4</v>
      </c>
      <c r="V47" s="23">
        <f t="shared" si="14"/>
        <v>1.2266945503982204E-5</v>
      </c>
      <c r="W47" s="23">
        <f t="shared" si="14"/>
        <v>2.9674033075589757E-5</v>
      </c>
      <c r="X47" s="23">
        <f t="shared" si="14"/>
        <v>6.880045677729999E-5</v>
      </c>
      <c r="Y47" s="23">
        <f t="shared" si="14"/>
        <v>1.0563407930023894E-4</v>
      </c>
      <c r="Z47" s="23">
        <f t="shared" si="14"/>
        <v>3.0776029332497923E-7</v>
      </c>
      <c r="AA47" s="23">
        <f t="shared" si="14"/>
        <v>8.412529189306473E-5</v>
      </c>
      <c r="AB47" s="23">
        <f t="shared" si="14"/>
        <v>1.3413585959298964E-5</v>
      </c>
      <c r="AC47" s="23">
        <f t="shared" si="14"/>
        <v>6.4425101037389088E-6</v>
      </c>
      <c r="AD47" s="23">
        <f t="shared" si="14"/>
        <v>1.7953094294832954E-8</v>
      </c>
      <c r="AE47" s="23">
        <f t="shared" si="14"/>
        <v>5.516891204285248E-6</v>
      </c>
      <c r="AF47" s="23">
        <f t="shared" si="14"/>
        <v>-1.1290289013212803E-6</v>
      </c>
    </row>
    <row r="48" spans="1:32" x14ac:dyDescent="0.25">
      <c r="A48" s="22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F48" s="22"/>
    </row>
    <row r="49" spans="1:32" x14ac:dyDescent="0.25">
      <c r="A49" s="28"/>
      <c r="B49" s="20">
        <f t="shared" ref="B49:AF49" si="15">+B45-B33</f>
        <v>44.834280105715152</v>
      </c>
      <c r="C49" s="20">
        <f t="shared" si="15"/>
        <v>80.76908935199026</v>
      </c>
      <c r="D49" s="20">
        <f t="shared" si="15"/>
        <v>1.91233535616675E-4</v>
      </c>
      <c r="E49" s="20">
        <f t="shared" si="15"/>
        <v>6.2805486471916083E-2</v>
      </c>
      <c r="F49" s="20">
        <f t="shared" si="15"/>
        <v>7.1021872827259358E-8</v>
      </c>
      <c r="G49" s="20">
        <f t="shared" si="15"/>
        <v>0.78888703143456951</v>
      </c>
      <c r="H49" s="20">
        <f t="shared" si="15"/>
        <v>1.7382025771439658E-4</v>
      </c>
      <c r="I49" s="20">
        <f t="shared" si="15"/>
        <v>10537.634533211589</v>
      </c>
      <c r="J49" s="20">
        <f t="shared" si="15"/>
        <v>0.14513104477373417</v>
      </c>
      <c r="K49" s="20">
        <f t="shared" si="15"/>
        <v>50.044381268089637</v>
      </c>
      <c r="L49" s="20">
        <f t="shared" si="15"/>
        <v>9.8650073050521314E-4</v>
      </c>
      <c r="M49" s="20">
        <f t="shared" si="15"/>
        <v>0.39555489196209237</v>
      </c>
      <c r="N49" s="20">
        <f t="shared" si="15"/>
        <v>4.0935167774591719E-5</v>
      </c>
      <c r="O49" s="20">
        <f t="shared" si="15"/>
        <v>9.6495696036145091</v>
      </c>
      <c r="P49" s="20">
        <f t="shared" si="15"/>
        <v>21.153795501682907</v>
      </c>
      <c r="Q49" s="20">
        <f t="shared" si="15"/>
        <v>1477.3733679801226</v>
      </c>
      <c r="R49" s="20">
        <f t="shared" si="15"/>
        <v>154.44891053275205</v>
      </c>
      <c r="S49" s="20">
        <f t="shared" si="15"/>
        <v>1.4571872537999297E-2</v>
      </c>
      <c r="T49" s="20">
        <f t="shared" si="15"/>
        <v>1.5666334440975334</v>
      </c>
      <c r="U49" s="20">
        <f t="shared" si="15"/>
        <v>69.441163362353109</v>
      </c>
      <c r="V49" s="20">
        <f t="shared" si="15"/>
        <v>80.350192396901548</v>
      </c>
      <c r="W49" s="20">
        <f t="shared" si="15"/>
        <v>0.64045310330038774</v>
      </c>
      <c r="X49" s="20">
        <f t="shared" si="15"/>
        <v>1.4458058076015732</v>
      </c>
      <c r="Y49" s="20">
        <f t="shared" si="15"/>
        <v>209.15649484447204</v>
      </c>
      <c r="Z49" s="20">
        <f t="shared" si="15"/>
        <v>1.1588434759346455E-5</v>
      </c>
      <c r="AA49" s="20">
        <f t="shared" si="15"/>
        <v>8.9913844929251354</v>
      </c>
      <c r="AB49" s="20">
        <f t="shared" si="15"/>
        <v>7.0744948977335298E-2</v>
      </c>
      <c r="AC49" s="20">
        <f t="shared" si="15"/>
        <v>25.82557055586949</v>
      </c>
      <c r="AD49" s="20">
        <f t="shared" si="15"/>
        <v>8.3515510777942836E-4</v>
      </c>
      <c r="AE49" s="20">
        <f t="shared" si="15"/>
        <v>2.468980225501582</v>
      </c>
      <c r="AF49" s="20">
        <f t="shared" si="15"/>
        <v>-0.32180648355279118</v>
      </c>
    </row>
    <row r="51" spans="1:32" x14ac:dyDescent="0.25">
      <c r="A51" s="22" t="s">
        <v>227</v>
      </c>
      <c r="B51" s="31">
        <f>B38/B5</f>
        <v>1</v>
      </c>
      <c r="C51" s="31">
        <f>C38/C5</f>
        <v>1</v>
      </c>
      <c r="D51" s="31"/>
      <c r="E51" s="31">
        <f t="shared" ref="E51:AF51" si="16">E38/E5</f>
        <v>1</v>
      </c>
      <c r="F51" s="31">
        <f t="shared" si="16"/>
        <v>1</v>
      </c>
      <c r="G51" s="31">
        <f t="shared" si="16"/>
        <v>1</v>
      </c>
      <c r="H51" s="31">
        <f t="shared" si="16"/>
        <v>1</v>
      </c>
      <c r="I51" s="31">
        <f t="shared" si="16"/>
        <v>1</v>
      </c>
      <c r="J51" s="31">
        <f t="shared" si="16"/>
        <v>1</v>
      </c>
      <c r="K51" s="31">
        <f t="shared" si="16"/>
        <v>1</v>
      </c>
      <c r="L51" s="31">
        <f t="shared" si="16"/>
        <v>1</v>
      </c>
      <c r="M51" s="31">
        <f t="shared" si="16"/>
        <v>1</v>
      </c>
      <c r="N51" s="31">
        <f t="shared" si="16"/>
        <v>1</v>
      </c>
      <c r="O51" s="31">
        <f t="shared" si="16"/>
        <v>1</v>
      </c>
      <c r="P51" s="31">
        <f t="shared" si="16"/>
        <v>1</v>
      </c>
      <c r="Q51" s="31">
        <f t="shared" si="16"/>
        <v>1</v>
      </c>
      <c r="R51" s="31">
        <f t="shared" si="16"/>
        <v>1</v>
      </c>
      <c r="S51" s="31">
        <f t="shared" si="16"/>
        <v>1</v>
      </c>
      <c r="T51" s="31">
        <f t="shared" si="16"/>
        <v>1</v>
      </c>
      <c r="U51" s="31">
        <f t="shared" si="16"/>
        <v>1</v>
      </c>
      <c r="V51" s="31">
        <f t="shared" si="16"/>
        <v>1</v>
      </c>
      <c r="W51" s="31">
        <f t="shared" si="16"/>
        <v>1</v>
      </c>
      <c r="X51" s="31">
        <f t="shared" si="16"/>
        <v>1</v>
      </c>
      <c r="Y51" s="31">
        <f t="shared" si="16"/>
        <v>1</v>
      </c>
      <c r="Z51" s="31">
        <f t="shared" si="16"/>
        <v>1</v>
      </c>
      <c r="AA51" s="31">
        <f t="shared" si="16"/>
        <v>1</v>
      </c>
      <c r="AB51" s="31">
        <f t="shared" si="16"/>
        <v>1</v>
      </c>
      <c r="AC51" s="31">
        <f t="shared" si="16"/>
        <v>1</v>
      </c>
      <c r="AD51" s="31">
        <f t="shared" si="16"/>
        <v>1</v>
      </c>
      <c r="AE51" s="31">
        <f t="shared" si="16"/>
        <v>1</v>
      </c>
      <c r="AF51" s="31">
        <f t="shared" si="16"/>
        <v>1</v>
      </c>
    </row>
    <row r="52" spans="1:32" x14ac:dyDescent="0.25">
      <c r="A52" s="22" t="s">
        <v>411</v>
      </c>
      <c r="B52" s="32">
        <f>B37/B4</f>
        <v>1</v>
      </c>
      <c r="C52" s="32">
        <f>C37/C4</f>
        <v>1</v>
      </c>
      <c r="D52" s="32"/>
      <c r="E52" s="32">
        <f t="shared" ref="E52:L52" si="17">E37/E4</f>
        <v>1</v>
      </c>
      <c r="F52" s="32">
        <f t="shared" si="17"/>
        <v>1</v>
      </c>
      <c r="G52" s="32">
        <f t="shared" si="17"/>
        <v>1</v>
      </c>
      <c r="H52" s="32">
        <f t="shared" si="17"/>
        <v>1</v>
      </c>
      <c r="I52" s="32">
        <f t="shared" si="17"/>
        <v>1</v>
      </c>
      <c r="J52" s="32" t="e">
        <f t="shared" si="17"/>
        <v>#DIV/0!</v>
      </c>
      <c r="K52" s="32">
        <f t="shared" si="17"/>
        <v>1</v>
      </c>
      <c r="L52" s="32">
        <f t="shared" si="17"/>
        <v>1</v>
      </c>
      <c r="M52" s="32"/>
      <c r="N52" s="32">
        <f t="shared" ref="N52:AE52" si="18">N37/N4</f>
        <v>1</v>
      </c>
      <c r="O52" s="32" t="e">
        <f t="shared" si="18"/>
        <v>#DIV/0!</v>
      </c>
      <c r="P52" s="32">
        <f t="shared" si="18"/>
        <v>1</v>
      </c>
      <c r="Q52" s="32">
        <f t="shared" si="18"/>
        <v>1</v>
      </c>
      <c r="R52" s="32">
        <f t="shared" si="18"/>
        <v>1</v>
      </c>
      <c r="S52" s="32">
        <f t="shared" si="18"/>
        <v>1</v>
      </c>
      <c r="T52" s="32">
        <f t="shared" si="18"/>
        <v>1</v>
      </c>
      <c r="U52" s="32">
        <f t="shared" si="18"/>
        <v>1</v>
      </c>
      <c r="V52" s="32">
        <f t="shared" si="18"/>
        <v>1</v>
      </c>
      <c r="W52" s="32">
        <f t="shared" si="18"/>
        <v>1</v>
      </c>
      <c r="X52" s="32">
        <f t="shared" si="18"/>
        <v>1</v>
      </c>
      <c r="Y52" s="32">
        <f t="shared" si="18"/>
        <v>1</v>
      </c>
      <c r="Z52" s="32">
        <f t="shared" si="18"/>
        <v>1</v>
      </c>
      <c r="AA52" s="32">
        <f t="shared" si="18"/>
        <v>1</v>
      </c>
      <c r="AB52" s="32">
        <f t="shared" si="18"/>
        <v>1</v>
      </c>
      <c r="AC52" s="32">
        <f t="shared" si="18"/>
        <v>1</v>
      </c>
      <c r="AD52" s="32">
        <f t="shared" si="18"/>
        <v>1</v>
      </c>
      <c r="AE52" s="32">
        <f t="shared" si="18"/>
        <v>1</v>
      </c>
    </row>
    <row r="53" spans="1:32" x14ac:dyDescent="0.25">
      <c r="A53" s="22" t="s">
        <v>232</v>
      </c>
      <c r="B53" s="31">
        <f>B39/B6</f>
        <v>1</v>
      </c>
      <c r="C53" s="31">
        <f>C39/C6</f>
        <v>1</v>
      </c>
      <c r="D53" s="31"/>
      <c r="E53" s="31">
        <f t="shared" ref="E53:AF53" si="19">E39/E6</f>
        <v>1</v>
      </c>
      <c r="F53" s="31">
        <f t="shared" si="19"/>
        <v>1</v>
      </c>
      <c r="G53" s="31">
        <f t="shared" si="19"/>
        <v>1</v>
      </c>
      <c r="H53" s="31">
        <f t="shared" si="19"/>
        <v>1</v>
      </c>
      <c r="I53" s="31">
        <f t="shared" si="19"/>
        <v>1</v>
      </c>
      <c r="J53" s="31" t="e">
        <f t="shared" si="19"/>
        <v>#DIV/0!</v>
      </c>
      <c r="K53" s="31">
        <f t="shared" si="19"/>
        <v>1</v>
      </c>
      <c r="L53" s="31">
        <f t="shared" si="19"/>
        <v>1</v>
      </c>
      <c r="M53" s="31">
        <f t="shared" si="19"/>
        <v>1</v>
      </c>
      <c r="N53" s="31">
        <f t="shared" si="19"/>
        <v>1</v>
      </c>
      <c r="O53" s="31" t="e">
        <f t="shared" si="19"/>
        <v>#DIV/0!</v>
      </c>
      <c r="P53" s="31">
        <f t="shared" si="19"/>
        <v>1</v>
      </c>
      <c r="Q53" s="31">
        <f t="shared" si="19"/>
        <v>1</v>
      </c>
      <c r="R53" s="31">
        <f t="shared" si="19"/>
        <v>1</v>
      </c>
      <c r="S53" s="31">
        <f t="shared" si="19"/>
        <v>1</v>
      </c>
      <c r="T53" s="31">
        <f t="shared" si="19"/>
        <v>1</v>
      </c>
      <c r="U53" s="31">
        <f t="shared" si="19"/>
        <v>1</v>
      </c>
      <c r="V53" s="31">
        <f t="shared" si="19"/>
        <v>1</v>
      </c>
      <c r="W53" s="31">
        <f t="shared" si="19"/>
        <v>1</v>
      </c>
      <c r="X53" s="31">
        <f t="shared" si="19"/>
        <v>1</v>
      </c>
      <c r="Y53" s="31">
        <f t="shared" si="19"/>
        <v>1</v>
      </c>
      <c r="Z53" s="31">
        <f t="shared" si="19"/>
        <v>1</v>
      </c>
      <c r="AA53" s="31">
        <f t="shared" si="19"/>
        <v>1</v>
      </c>
      <c r="AB53" s="31">
        <f t="shared" si="19"/>
        <v>1</v>
      </c>
      <c r="AC53" s="31">
        <f t="shared" si="19"/>
        <v>1</v>
      </c>
      <c r="AD53" s="31">
        <f t="shared" si="19"/>
        <v>1</v>
      </c>
      <c r="AE53" s="31">
        <f t="shared" si="19"/>
        <v>1</v>
      </c>
      <c r="AF53" s="31">
        <f t="shared" si="19"/>
        <v>1</v>
      </c>
    </row>
    <row r="55" spans="1:32" x14ac:dyDescent="0.25">
      <c r="A55" s="22" t="s">
        <v>461</v>
      </c>
      <c r="K55" s="20">
        <f>K45-K13</f>
        <v>606202.58455120272</v>
      </c>
    </row>
    <row r="56" spans="1:32" x14ac:dyDescent="0.25">
      <c r="A56" s="22" t="s">
        <v>462</v>
      </c>
      <c r="K56" s="20">
        <f>K45-K29</f>
        <v>610426.657002892</v>
      </c>
    </row>
    <row r="57" spans="1:32" x14ac:dyDescent="0.25">
      <c r="K57" s="33"/>
    </row>
    <row r="58" spans="1:32" x14ac:dyDescent="0.25">
      <c r="A58" s="22"/>
      <c r="B58" s="6">
        <f>B61/907185*B2</f>
        <v>2164.4945584417728</v>
      </c>
      <c r="C58" s="6">
        <f>C61/907185*C2</f>
        <v>1985.2142577886541</v>
      </c>
      <c r="D58" s="6"/>
      <c r="E58" s="6">
        <f t="shared" ref="E58:AF58" si="20">E61/907185*E2</f>
        <v>424.80829373677915</v>
      </c>
      <c r="F58" s="6">
        <f t="shared" si="20"/>
        <v>4.042287956701224</v>
      </c>
      <c r="G58" s="6">
        <f t="shared" si="20"/>
        <v>2262.1195540049712</v>
      </c>
      <c r="H58" s="6">
        <f t="shared" si="20"/>
        <v>83.870039589543467</v>
      </c>
      <c r="I58" s="6">
        <f t="shared" si="20"/>
        <v>1542759.1505591474</v>
      </c>
      <c r="J58" s="6">
        <f t="shared" si="20"/>
        <v>35.550775200207234</v>
      </c>
      <c r="K58" s="6">
        <f t="shared" si="20"/>
        <v>4492.5953815373932</v>
      </c>
      <c r="L58" s="6">
        <f t="shared" si="20"/>
        <v>20826.881520307325</v>
      </c>
      <c r="M58" s="6">
        <f t="shared" si="20"/>
        <v>11713.211379156401</v>
      </c>
      <c r="N58" s="6">
        <f t="shared" si="20"/>
        <v>11.880736184791415</v>
      </c>
      <c r="O58" s="6">
        <f t="shared" si="20"/>
        <v>1.2023900086531414</v>
      </c>
      <c r="P58" s="6">
        <f t="shared" si="20"/>
        <v>50736.844193852405</v>
      </c>
      <c r="Q58" s="6">
        <f t="shared" si="20"/>
        <v>822464.39259908407</v>
      </c>
      <c r="R58" s="6">
        <f t="shared" si="20"/>
        <v>91383.715559670847</v>
      </c>
      <c r="S58" s="6">
        <f t="shared" si="20"/>
        <v>401.4741381305908</v>
      </c>
      <c r="T58" s="6">
        <f t="shared" si="20"/>
        <v>4106.1933343254132</v>
      </c>
      <c r="U58" s="6">
        <f t="shared" si="20"/>
        <v>7457.8966803904386</v>
      </c>
      <c r="V58" s="6">
        <f t="shared" si="20"/>
        <v>109635.36654596361</v>
      </c>
      <c r="W58" s="6">
        <f t="shared" si="20"/>
        <v>2527.6211577572381</v>
      </c>
      <c r="X58" s="6">
        <f t="shared" si="20"/>
        <v>2291.0067957472843</v>
      </c>
      <c r="Y58" s="6">
        <f t="shared" si="20"/>
        <v>36033.763785776879</v>
      </c>
      <c r="Z58" s="6">
        <f t="shared" si="20"/>
        <v>10.441847127101969</v>
      </c>
      <c r="AA58" s="6">
        <f t="shared" si="20"/>
        <v>32111.829450442852</v>
      </c>
      <c r="AB58" s="6">
        <f t="shared" si="20"/>
        <v>697.76561561313292</v>
      </c>
      <c r="AC58" s="6">
        <f t="shared" si="20"/>
        <v>852115.67651581543</v>
      </c>
      <c r="AD58" s="6">
        <f t="shared" si="20"/>
        <v>6697.138202240998</v>
      </c>
      <c r="AE58" s="6">
        <f t="shared" si="20"/>
        <v>7538.9754787215406</v>
      </c>
      <c r="AF58" s="6">
        <f t="shared" si="20"/>
        <v>4400.4130658024551</v>
      </c>
    </row>
    <row r="59" spans="1:32" x14ac:dyDescent="0.25">
      <c r="A59" t="s">
        <v>502</v>
      </c>
      <c r="B59" s="6" t="s">
        <v>503</v>
      </c>
      <c r="C59" s="6" t="s">
        <v>503</v>
      </c>
      <c r="D59" s="6"/>
      <c r="E59" s="6" t="s">
        <v>503</v>
      </c>
      <c r="F59" s="6" t="s">
        <v>504</v>
      </c>
      <c r="G59" s="6" t="s">
        <v>503</v>
      </c>
      <c r="H59" s="6" t="s">
        <v>503</v>
      </c>
      <c r="I59" s="6" t="s">
        <v>503</v>
      </c>
      <c r="J59" s="6" t="s">
        <v>504</v>
      </c>
      <c r="K59" s="6" t="s">
        <v>503</v>
      </c>
      <c r="L59" s="6" t="s">
        <v>503</v>
      </c>
      <c r="M59" s="6" t="s">
        <v>503</v>
      </c>
      <c r="N59" s="6" t="s">
        <v>503</v>
      </c>
      <c r="O59" s="6" t="s">
        <v>503</v>
      </c>
      <c r="P59" s="6" t="s">
        <v>503</v>
      </c>
      <c r="Q59" s="6" t="s">
        <v>503</v>
      </c>
      <c r="R59" s="6" t="s">
        <v>503</v>
      </c>
      <c r="S59" s="6" t="s">
        <v>503</v>
      </c>
      <c r="T59" s="6" t="s">
        <v>504</v>
      </c>
      <c r="U59" s="6" t="s">
        <v>504</v>
      </c>
      <c r="V59" s="6" t="s">
        <v>504</v>
      </c>
      <c r="W59" s="6" t="s">
        <v>504</v>
      </c>
      <c r="X59" s="6" t="s">
        <v>504</v>
      </c>
      <c r="Y59" s="6" t="s">
        <v>504</v>
      </c>
      <c r="Z59" s="6" t="s">
        <v>505</v>
      </c>
      <c r="AA59" s="6" t="s">
        <v>504</v>
      </c>
      <c r="AB59" s="6" t="s">
        <v>504</v>
      </c>
      <c r="AC59" s="6" t="s">
        <v>503</v>
      </c>
      <c r="AD59" s="6" t="s">
        <v>503</v>
      </c>
      <c r="AE59" s="6" t="s">
        <v>503</v>
      </c>
      <c r="AF59" t="s">
        <v>506</v>
      </c>
    </row>
    <row r="60" spans="1:32" x14ac:dyDescent="0.25">
      <c r="A60" t="s">
        <v>507</v>
      </c>
      <c r="B60" s="6" t="s">
        <v>508</v>
      </c>
      <c r="C60" s="6" t="s">
        <v>509</v>
      </c>
      <c r="D60" s="6"/>
      <c r="E60" s="6" t="s">
        <v>510</v>
      </c>
      <c r="F60" s="6" t="s">
        <v>511</v>
      </c>
      <c r="G60" s="6" t="s">
        <v>512</v>
      </c>
      <c r="H60" s="6" t="s">
        <v>581</v>
      </c>
      <c r="I60" s="6" t="s">
        <v>513</v>
      </c>
      <c r="J60" s="6" t="s">
        <v>514</v>
      </c>
      <c r="K60" s="6" t="s">
        <v>515</v>
      </c>
      <c r="L60" s="6" t="s">
        <v>516</v>
      </c>
      <c r="M60" s="6" t="s">
        <v>517</v>
      </c>
      <c r="N60" s="6" t="s">
        <v>518</v>
      </c>
      <c r="O60" s="6" t="s">
        <v>519</v>
      </c>
      <c r="P60" s="6" t="s">
        <v>520</v>
      </c>
      <c r="Q60" s="6" t="s">
        <v>521</v>
      </c>
      <c r="R60" s="6" t="s">
        <v>522</v>
      </c>
      <c r="S60" s="6" t="s">
        <v>523</v>
      </c>
      <c r="T60" s="6" t="s">
        <v>524</v>
      </c>
      <c r="U60" s="6" t="s">
        <v>525</v>
      </c>
      <c r="V60" s="6" t="s">
        <v>526</v>
      </c>
      <c r="W60" s="6" t="s">
        <v>527</v>
      </c>
      <c r="X60" s="6" t="s">
        <v>528</v>
      </c>
      <c r="Y60" s="6" t="s">
        <v>529</v>
      </c>
      <c r="Z60" s="6" t="s">
        <v>530</v>
      </c>
      <c r="AA60" s="6" t="s">
        <v>531</v>
      </c>
      <c r="AB60" s="6" t="s">
        <v>532</v>
      </c>
      <c r="AC60" s="6" t="s">
        <v>533</v>
      </c>
      <c r="AD60" s="6" t="s">
        <v>534</v>
      </c>
      <c r="AE60" s="6" t="s">
        <v>535</v>
      </c>
      <c r="AF60" t="s">
        <v>536</v>
      </c>
    </row>
    <row r="61" spans="1:32" x14ac:dyDescent="0.25">
      <c r="A61" t="s">
        <v>537</v>
      </c>
      <c r="B61" s="6">
        <v>44985040</v>
      </c>
      <c r="C61" s="6">
        <v>23056140</v>
      </c>
      <c r="D61" s="6"/>
      <c r="E61" s="6">
        <v>7124734</v>
      </c>
      <c r="F61" s="6">
        <v>3667103</v>
      </c>
      <c r="G61" s="6">
        <v>28940360</v>
      </c>
      <c r="H61" s="6">
        <v>768858.7</v>
      </c>
      <c r="I61" s="6">
        <v>49984570000</v>
      </c>
      <c r="J61" s="6">
        <v>32251130</v>
      </c>
      <c r="K61" s="6">
        <v>135736200</v>
      </c>
      <c r="L61" s="6">
        <v>518207200</v>
      </c>
      <c r="M61" s="6">
        <v>123307800</v>
      </c>
      <c r="N61" s="6">
        <v>53731.62</v>
      </c>
      <c r="O61" s="6">
        <v>23712.83</v>
      </c>
      <c r="P61" s="6">
        <v>2707512000</v>
      </c>
      <c r="Q61" s="6">
        <v>16220160000</v>
      </c>
      <c r="R61" s="6">
        <v>1802216000</v>
      </c>
      <c r="S61" s="6">
        <v>1858221</v>
      </c>
      <c r="T61" s="6">
        <v>3725077000</v>
      </c>
      <c r="U61" s="6">
        <v>6765692000</v>
      </c>
      <c r="V61" s="6">
        <v>99459560000</v>
      </c>
      <c r="W61" s="6">
        <v>2293020000</v>
      </c>
      <c r="X61" s="6">
        <v>2078367000</v>
      </c>
      <c r="Y61" s="6">
        <v>32689290000</v>
      </c>
      <c r="Z61" s="6">
        <v>83903.34</v>
      </c>
      <c r="AA61" s="6">
        <v>29131370000</v>
      </c>
      <c r="AB61" s="6">
        <v>633002500</v>
      </c>
      <c r="AC61" s="6">
        <v>12078540000</v>
      </c>
      <c r="AD61" s="6">
        <v>61995340</v>
      </c>
      <c r="AE61" s="6">
        <v>74227960</v>
      </c>
      <c r="AF61" s="6">
        <v>37601740</v>
      </c>
    </row>
    <row r="62" spans="1:32" x14ac:dyDescent="0.25">
      <c r="A62" t="s">
        <v>538</v>
      </c>
      <c r="B62" s="6">
        <v>111494400</v>
      </c>
      <c r="C62" s="6">
        <v>22876570</v>
      </c>
      <c r="D62" s="6"/>
      <c r="E62" s="6">
        <v>15012820</v>
      </c>
      <c r="F62" s="6">
        <v>1810362</v>
      </c>
      <c r="G62" s="6">
        <v>4315496</v>
      </c>
      <c r="H62" s="6">
        <v>869969</v>
      </c>
      <c r="I62" s="6">
        <v>16506290000</v>
      </c>
      <c r="J62" s="6">
        <v>747068100</v>
      </c>
      <c r="K62" s="6">
        <v>177313500</v>
      </c>
      <c r="L62" s="6">
        <v>31203190</v>
      </c>
      <c r="M62" s="6">
        <v>95033670</v>
      </c>
      <c r="N62" s="6">
        <v>3421.125</v>
      </c>
      <c r="O62" s="6">
        <v>23006790</v>
      </c>
      <c r="P62" s="6">
        <v>688082000</v>
      </c>
      <c r="Q62" s="6">
        <v>4171971000</v>
      </c>
      <c r="R62" s="6">
        <v>440545500</v>
      </c>
      <c r="S62" s="6">
        <v>1109432</v>
      </c>
      <c r="T62" s="6">
        <v>667697900</v>
      </c>
      <c r="U62" s="6">
        <v>8439365000</v>
      </c>
      <c r="V62" s="6">
        <v>41643380000</v>
      </c>
      <c r="W62" s="6">
        <v>214265400</v>
      </c>
      <c r="X62" s="6">
        <v>319519300</v>
      </c>
      <c r="Y62" s="6">
        <v>8278530000</v>
      </c>
      <c r="Z62" s="6">
        <v>120251.6</v>
      </c>
      <c r="AA62" s="6">
        <v>3573837000</v>
      </c>
      <c r="AB62" s="6">
        <v>724216400</v>
      </c>
      <c r="AC62" s="6">
        <v>447465000</v>
      </c>
      <c r="AD62" s="6">
        <v>562010.5</v>
      </c>
      <c r="AE62" s="6">
        <v>72919740</v>
      </c>
      <c r="AF62" s="6">
        <v>49394100</v>
      </c>
    </row>
    <row r="63" spans="1:32" x14ac:dyDescent="0.2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 spans="1:32" x14ac:dyDescent="0.25">
      <c r="A64" t="s">
        <v>597</v>
      </c>
      <c r="B64" s="20">
        <f>B34-B17</f>
        <v>48669.415922394503</v>
      </c>
      <c r="C64" s="20">
        <f>C34-C17</f>
        <v>105698.34197546195</v>
      </c>
      <c r="D64" s="20"/>
      <c r="E64" s="20">
        <f t="shared" ref="E64:AF64" si="21">E34-E17</f>
        <v>6876.5563099902847</v>
      </c>
      <c r="F64" s="20">
        <f t="shared" si="21"/>
        <v>0.118496373972</v>
      </c>
      <c r="G64" s="20">
        <f t="shared" si="21"/>
        <v>78817.460000000006</v>
      </c>
      <c r="H64" s="20">
        <f t="shared" si="21"/>
        <v>159.892</v>
      </c>
      <c r="I64" s="20">
        <f t="shared" si="21"/>
        <v>19445866.186657328</v>
      </c>
      <c r="J64" s="20">
        <f t="shared" si="21"/>
        <v>52453.365871271999</v>
      </c>
      <c r="K64" s="20">
        <f t="shared" si="21"/>
        <v>94309.159898270707</v>
      </c>
      <c r="L64" s="20">
        <f t="shared" si="21"/>
        <v>1809.009</v>
      </c>
      <c r="M64" s="20">
        <f t="shared" si="21"/>
        <v>54342.179031165608</v>
      </c>
      <c r="N64" s="20">
        <f t="shared" si="21"/>
        <v>8.5661660726399997</v>
      </c>
      <c r="O64" s="20">
        <f t="shared" si="21"/>
        <v>21891.668158935019</v>
      </c>
      <c r="P64" s="20">
        <f t="shared" si="21"/>
        <v>2812716.871719765</v>
      </c>
      <c r="Q64" s="20">
        <f t="shared" si="21"/>
        <v>3785724.5522443028</v>
      </c>
      <c r="R64" s="20">
        <f t="shared" si="21"/>
        <v>424061.18825733045</v>
      </c>
      <c r="S64" s="20">
        <f t="shared" si="21"/>
        <v>5004.5050172648344</v>
      </c>
      <c r="T64" s="20">
        <f t="shared" si="21"/>
        <v>22348.312169524299</v>
      </c>
      <c r="U64" s="20">
        <f t="shared" si="21"/>
        <v>129448.20705302751</v>
      </c>
      <c r="V64" s="20">
        <f t="shared" si="21"/>
        <v>5718982.8361351341</v>
      </c>
      <c r="W64" s="20">
        <f t="shared" si="21"/>
        <v>8622.0400520622006</v>
      </c>
      <c r="X64" s="20">
        <f t="shared" si="21"/>
        <v>12315.62861195098</v>
      </c>
      <c r="Y64" s="20">
        <f t="shared" si="21"/>
        <v>410631.13904007198</v>
      </c>
      <c r="Z64" s="20">
        <f t="shared" si="21"/>
        <v>9.4551119999999997</v>
      </c>
      <c r="AA64" s="20">
        <f t="shared" si="21"/>
        <v>34551.512368506897</v>
      </c>
      <c r="AB64" s="20">
        <f t="shared" si="21"/>
        <v>3669.9755577147344</v>
      </c>
      <c r="AC64" s="20">
        <f t="shared" si="21"/>
        <v>254372.66681613238</v>
      </c>
      <c r="AD64" s="20">
        <f t="shared" si="21"/>
        <v>2887.2649999999999</v>
      </c>
      <c r="AE64" s="20">
        <f t="shared" si="21"/>
        <v>284001.94050574704</v>
      </c>
      <c r="AF64" s="20">
        <f t="shared" si="21"/>
        <v>187813.57947459636</v>
      </c>
    </row>
    <row r="65" spans="1:32" x14ac:dyDescent="0.25">
      <c r="A65" t="s">
        <v>598</v>
      </c>
      <c r="B65">
        <v>141206</v>
      </c>
      <c r="C65">
        <v>125181</v>
      </c>
      <c r="E65" s="22">
        <v>10877</v>
      </c>
      <c r="F65" s="22">
        <v>3.2034539999999998</v>
      </c>
      <c r="G65">
        <v>41726.300000000003</v>
      </c>
      <c r="H65" s="20">
        <v>148.739</v>
      </c>
      <c r="I65">
        <v>23932819</v>
      </c>
      <c r="J65" s="22">
        <v>89016.75</v>
      </c>
      <c r="K65" s="22">
        <v>117271.2</v>
      </c>
      <c r="L65">
        <v>3746.819</v>
      </c>
      <c r="M65" s="22">
        <v>65275.68</v>
      </c>
      <c r="N65" s="22">
        <v>7.8053150000000002</v>
      </c>
      <c r="O65">
        <v>30334.81</v>
      </c>
      <c r="P65">
        <v>3504500</v>
      </c>
      <c r="Q65">
        <v>5014937.7522776527</v>
      </c>
      <c r="R65">
        <v>538815.57414639764</v>
      </c>
      <c r="S65" s="22">
        <v>2776.1039999999998</v>
      </c>
      <c r="T65" s="22">
        <v>26153.01456703982</v>
      </c>
      <c r="U65" s="22">
        <v>203550.75050844095</v>
      </c>
      <c r="V65">
        <v>6341923</v>
      </c>
      <c r="W65">
        <v>8996.8761785082352</v>
      </c>
      <c r="X65">
        <v>12311.944007010698</v>
      </c>
      <c r="Y65">
        <v>594008.2183898543</v>
      </c>
      <c r="Z65" s="22">
        <v>22.102595053754239</v>
      </c>
      <c r="AA65">
        <v>43273.443277831961</v>
      </c>
      <c r="AB65">
        <v>5016.0426594355076</v>
      </c>
      <c r="AC65">
        <v>300623.48237239377</v>
      </c>
      <c r="AD65">
        <v>2107.6840000000002</v>
      </c>
      <c r="AE65">
        <v>262886.09999999998</v>
      </c>
      <c r="AF65">
        <v>168046.9</v>
      </c>
    </row>
    <row r="66" spans="1:32" x14ac:dyDescent="0.25">
      <c r="A66" t="s">
        <v>599</v>
      </c>
      <c r="B66" s="45">
        <f>(B65-B64)/B64</f>
        <v>1.9013292500809769</v>
      </c>
      <c r="C66" s="45">
        <f t="shared" ref="C66:AF66" si="22">(C65-C64)/C64</f>
        <v>0.18432321321616357</v>
      </c>
      <c r="D66" s="45"/>
      <c r="E66" s="45">
        <f t="shared" si="22"/>
        <v>0.58175102619284258</v>
      </c>
      <c r="F66" s="45">
        <f t="shared" si="22"/>
        <v>26.034194318527902</v>
      </c>
      <c r="G66" s="45">
        <f t="shared" si="22"/>
        <v>-0.47059572840840086</v>
      </c>
      <c r="H66" s="45">
        <f t="shared" si="22"/>
        <v>-6.9753333500112522E-2</v>
      </c>
      <c r="I66" s="45">
        <f t="shared" si="22"/>
        <v>0.23074070191953544</v>
      </c>
      <c r="J66" s="45">
        <f t="shared" si="22"/>
        <v>0.69706459292735823</v>
      </c>
      <c r="K66" s="45">
        <f t="shared" si="22"/>
        <v>0.24347624479422736</v>
      </c>
      <c r="L66" s="45">
        <f t="shared" si="22"/>
        <v>1.0711997563306761</v>
      </c>
      <c r="M66" s="45">
        <f t="shared" si="22"/>
        <v>0.20119732340074098</v>
      </c>
      <c r="N66" s="45">
        <f t="shared" si="22"/>
        <v>-8.8820490542452613E-2</v>
      </c>
      <c r="O66" s="45">
        <f t="shared" si="22"/>
        <v>0.38567832198840174</v>
      </c>
      <c r="P66" s="45">
        <f t="shared" si="22"/>
        <v>0.24594836943444706</v>
      </c>
      <c r="Q66" s="45">
        <f t="shared" si="22"/>
        <v>0.32469694587384379</v>
      </c>
      <c r="R66" s="45">
        <f t="shared" si="22"/>
        <v>0.27060808455649449</v>
      </c>
      <c r="S66" s="45">
        <f t="shared" si="22"/>
        <v>-0.44527900553144939</v>
      </c>
      <c r="T66" s="45">
        <f t="shared" si="22"/>
        <v>0.17024562609716343</v>
      </c>
      <c r="U66" s="45">
        <f t="shared" si="22"/>
        <v>0.57244936135004076</v>
      </c>
      <c r="V66" s="45">
        <f t="shared" si="22"/>
        <v>0.10892499273277176</v>
      </c>
      <c r="W66" s="45">
        <f t="shared" si="22"/>
        <v>4.3474180609539392E-2</v>
      </c>
      <c r="X66" s="45">
        <f t="shared" si="22"/>
        <v>-2.9918123194356828E-4</v>
      </c>
      <c r="Y66" s="45">
        <f t="shared" si="22"/>
        <v>0.44657372984051075</v>
      </c>
      <c r="Z66" s="45">
        <f t="shared" si="22"/>
        <v>1.3376343985935057</v>
      </c>
      <c r="AA66" s="45">
        <f t="shared" si="22"/>
        <v>0.25243268127605756</v>
      </c>
      <c r="AB66" s="45">
        <f t="shared" si="22"/>
        <v>0.36677821978709824</v>
      </c>
      <c r="AC66" s="45">
        <f t="shared" si="22"/>
        <v>0.18182305565751988</v>
      </c>
      <c r="AD66" s="45">
        <f t="shared" si="22"/>
        <v>-0.27000673647898604</v>
      </c>
      <c r="AE66" s="45">
        <f t="shared" si="22"/>
        <v>-7.4351043053241986E-2</v>
      </c>
      <c r="AF66" s="45">
        <f t="shared" si="22"/>
        <v>-0.10524627415063993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65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7109375" style="22" customWidth="1"/>
    <col min="2" max="2" width="12.140625" style="22" customWidth="1"/>
    <col min="3" max="3" width="12.5703125" style="22" customWidth="1"/>
    <col min="4" max="5" width="9.140625" style="22"/>
    <col min="6" max="6" width="15.42578125" style="22" bestFit="1" customWidth="1"/>
    <col min="7" max="27" width="12" style="20" bestFit="1" customWidth="1"/>
    <col min="28" max="28" width="12" style="20" customWidth="1"/>
    <col min="29" max="30" width="9.140625" style="20"/>
    <col min="31" max="31" width="12" style="20" customWidth="1"/>
    <col min="32" max="55" width="9.140625" style="20"/>
    <col min="56" max="56" width="10.85546875" style="20" bestFit="1" customWidth="1"/>
    <col min="57" max="57" width="9.85546875" style="20" bestFit="1" customWidth="1"/>
    <col min="58" max="16384" width="9.140625" style="22"/>
  </cols>
  <sheetData>
    <row r="1" spans="1:65" x14ac:dyDescent="0.25">
      <c r="B1" s="22" t="s">
        <v>641</v>
      </c>
      <c r="F1" s="22" t="s">
        <v>645</v>
      </c>
      <c r="AH1" s="20" t="s">
        <v>646</v>
      </c>
      <c r="BG1" s="22" t="s">
        <v>455</v>
      </c>
      <c r="BJ1" s="22" t="s">
        <v>612</v>
      </c>
    </row>
    <row r="2" spans="1:65" x14ac:dyDescent="0.25">
      <c r="A2" s="22" t="s">
        <v>52</v>
      </c>
      <c r="B2" s="22" t="s">
        <v>313</v>
      </c>
      <c r="C2" s="22" t="s">
        <v>314</v>
      </c>
      <c r="D2" s="22" t="s">
        <v>613</v>
      </c>
      <c r="F2" s="22" t="s">
        <v>226</v>
      </c>
      <c r="G2" s="22" t="s">
        <v>147</v>
      </c>
      <c r="H2" s="22" t="s">
        <v>149</v>
      </c>
      <c r="I2" s="22" t="s">
        <v>150</v>
      </c>
      <c r="J2" s="22" t="s">
        <v>151</v>
      </c>
      <c r="K2" s="22" t="s">
        <v>152</v>
      </c>
      <c r="L2" s="22" t="s">
        <v>153</v>
      </c>
      <c r="M2" s="22" t="s">
        <v>154</v>
      </c>
      <c r="N2" s="22" t="s">
        <v>54</v>
      </c>
      <c r="O2" s="22" t="s">
        <v>53</v>
      </c>
      <c r="P2" s="22" t="s">
        <v>155</v>
      </c>
      <c r="Q2" s="22" t="s">
        <v>157</v>
      </c>
      <c r="R2" s="22" t="s">
        <v>158</v>
      </c>
      <c r="S2" s="22" t="s">
        <v>159</v>
      </c>
      <c r="T2" s="22" t="s">
        <v>160</v>
      </c>
      <c r="U2" s="22" t="s">
        <v>161</v>
      </c>
      <c r="V2" s="22" t="s">
        <v>162</v>
      </c>
      <c r="W2" s="22" t="s">
        <v>163</v>
      </c>
      <c r="X2" s="22" t="s">
        <v>164</v>
      </c>
      <c r="Y2" s="22" t="s">
        <v>165</v>
      </c>
      <c r="Z2" s="22" t="s">
        <v>166</v>
      </c>
      <c r="AA2" s="22" t="s">
        <v>167</v>
      </c>
      <c r="AB2" s="22"/>
      <c r="AC2" s="20" t="s">
        <v>54</v>
      </c>
      <c r="AD2" s="20" t="s">
        <v>53</v>
      </c>
      <c r="AE2" s="22"/>
      <c r="AF2" s="20" t="s">
        <v>456</v>
      </c>
      <c r="AG2" s="20" t="s">
        <v>176</v>
      </c>
      <c r="AH2" s="20" t="s">
        <v>147</v>
      </c>
      <c r="AI2" s="20" t="s">
        <v>149</v>
      </c>
      <c r="AJ2" s="20" t="s">
        <v>150</v>
      </c>
      <c r="AK2" s="20" t="s">
        <v>151</v>
      </c>
      <c r="AL2" s="20" t="s">
        <v>152</v>
      </c>
      <c r="AM2" s="20" t="s">
        <v>153</v>
      </c>
      <c r="AN2" s="20" t="s">
        <v>154</v>
      </c>
      <c r="AO2" s="20" t="s">
        <v>155</v>
      </c>
      <c r="AP2" s="20" t="s">
        <v>157</v>
      </c>
      <c r="AQ2" s="20" t="s">
        <v>158</v>
      </c>
      <c r="AR2" s="20" t="s">
        <v>159</v>
      </c>
      <c r="AS2" s="20" t="s">
        <v>160</v>
      </c>
      <c r="AT2" s="20" t="s">
        <v>161</v>
      </c>
      <c r="AU2" s="20" t="s">
        <v>162</v>
      </c>
      <c r="AV2" s="20" t="s">
        <v>163</v>
      </c>
      <c r="AW2" s="20" t="s">
        <v>164</v>
      </c>
      <c r="AX2" s="20" t="s">
        <v>165</v>
      </c>
      <c r="AY2" s="20" t="s">
        <v>166</v>
      </c>
      <c r="AZ2" s="20" t="s">
        <v>167</v>
      </c>
      <c r="BA2" s="20" t="s">
        <v>54</v>
      </c>
      <c r="BB2" s="20" t="s">
        <v>53</v>
      </c>
      <c r="BD2" s="20" t="s">
        <v>54</v>
      </c>
      <c r="BE2" s="20" t="s">
        <v>53</v>
      </c>
      <c r="BG2" s="20" t="s">
        <v>54</v>
      </c>
      <c r="BH2" s="20" t="s">
        <v>53</v>
      </c>
      <c r="BJ2" s="20" t="s">
        <v>54</v>
      </c>
      <c r="BK2" s="20" t="s">
        <v>53</v>
      </c>
    </row>
    <row r="3" spans="1:65" x14ac:dyDescent="0.25">
      <c r="A3" s="22" t="s">
        <v>0</v>
      </c>
      <c r="B3" s="20">
        <v>305367.27944000001</v>
      </c>
      <c r="C3" s="20">
        <v>41144.414978000001</v>
      </c>
      <c r="D3" s="22" t="s">
        <v>572</v>
      </c>
      <c r="F3" s="22" t="s">
        <v>0</v>
      </c>
      <c r="G3" s="20">
        <v>2071.2598995794601</v>
      </c>
      <c r="H3" s="20">
        <v>2237.8704783478502</v>
      </c>
      <c r="I3" s="20">
        <v>71.934977650644598</v>
      </c>
      <c r="J3" s="20">
        <v>310.31665327358797</v>
      </c>
      <c r="K3" s="20">
        <v>1678.1190575240901</v>
      </c>
      <c r="L3" s="20">
        <v>127.251912994593</v>
      </c>
      <c r="M3" s="20">
        <v>699.09626481919304</v>
      </c>
      <c r="N3" s="20">
        <v>306764.13962906098</v>
      </c>
      <c r="O3" s="20">
        <v>41300.590843642698</v>
      </c>
      <c r="P3" s="20">
        <v>265463.54878541798</v>
      </c>
      <c r="Q3" s="20">
        <v>213.05712892078199</v>
      </c>
      <c r="R3" s="20">
        <v>43.179034562961199</v>
      </c>
      <c r="S3" s="20">
        <v>21563.385940353899</v>
      </c>
      <c r="T3" s="20">
        <v>62.733557929198497</v>
      </c>
      <c r="U3" s="20">
        <v>1381.7912610988899</v>
      </c>
      <c r="V3" s="20">
        <v>135.74974275368299</v>
      </c>
      <c r="W3" s="20">
        <v>350.21756025507398</v>
      </c>
      <c r="X3" s="20">
        <v>3455.69193714622</v>
      </c>
      <c r="Y3" s="20">
        <v>6361.1280067461403</v>
      </c>
      <c r="Z3" s="20">
        <v>394.41028665597401</v>
      </c>
      <c r="AA3" s="20">
        <v>143.397143030363</v>
      </c>
      <c r="AB3" s="22"/>
      <c r="AC3" s="45">
        <f>(N3-B3)/(B3+1E-50)</f>
        <v>4.5743610501511938E-3</v>
      </c>
      <c r="AD3" s="45">
        <f>(O3-C3)/(C3+1E-50)</f>
        <v>3.7957974545562226E-3</v>
      </c>
      <c r="AE3" s="22"/>
      <c r="AF3" s="20">
        <v>1</v>
      </c>
      <c r="AG3" s="20" t="s">
        <v>0</v>
      </c>
      <c r="AH3" s="20">
        <v>507.98578297673902</v>
      </c>
      <c r="AI3" s="20">
        <v>545.48676433974902</v>
      </c>
      <c r="AJ3" s="20">
        <v>17.767149876190299</v>
      </c>
      <c r="AK3" s="20">
        <v>79.5040754833515</v>
      </c>
      <c r="AL3" s="20">
        <v>410.00610068720903</v>
      </c>
      <c r="AM3" s="20">
        <v>32.576624293090802</v>
      </c>
      <c r="AN3" s="20">
        <v>172.194510131144</v>
      </c>
      <c r="AO3" s="20">
        <v>64902.713448614799</v>
      </c>
      <c r="AP3" s="20">
        <v>50.803636149430197</v>
      </c>
      <c r="AQ3" s="20">
        <v>10.560426356178301</v>
      </c>
      <c r="AR3" s="20">
        <v>5268.8049882238702</v>
      </c>
      <c r="AS3" s="20">
        <v>15.7137504164458</v>
      </c>
      <c r="AT3" s="20">
        <v>345.54654469170703</v>
      </c>
      <c r="AU3" s="20">
        <v>35.992652446018297</v>
      </c>
      <c r="AV3" s="20">
        <v>93.35034618553</v>
      </c>
      <c r="AW3" s="20">
        <v>864.15803040866194</v>
      </c>
      <c r="AX3" s="20">
        <v>1556.217666625</v>
      </c>
      <c r="AY3" s="20">
        <v>99.729491316123003</v>
      </c>
      <c r="AZ3" s="20">
        <v>35.059370623535401</v>
      </c>
      <c r="BA3" s="20">
        <f t="shared" ref="BA3:BA51" si="0">BB3+AO3</f>
        <v>75044.171359844782</v>
      </c>
      <c r="BB3" s="20">
        <f>SUM(AH3:AZ3)-AO3</f>
        <v>10141.457911229983</v>
      </c>
      <c r="BD3" s="20">
        <f t="shared" ref="BD3:BE34" si="1">BA3-B3</f>
        <v>-230323.10808015522</v>
      </c>
      <c r="BE3" s="20">
        <f t="shared" si="1"/>
        <v>-31002.957066770017</v>
      </c>
      <c r="BG3" s="18">
        <f>BA3/N3</f>
        <v>0.24463149913998472</v>
      </c>
      <c r="BH3" s="18">
        <f>BB3/O3</f>
        <v>0.24555236872091948</v>
      </c>
      <c r="BJ3" s="18">
        <v>0.30336272489298649</v>
      </c>
      <c r="BK3" s="18">
        <v>0.30379139991726123</v>
      </c>
      <c r="BL3" s="18"/>
      <c r="BM3" s="18"/>
    </row>
    <row r="4" spans="1:65" x14ac:dyDescent="0.25">
      <c r="A4" s="22" t="s">
        <v>2</v>
      </c>
      <c r="B4" s="20">
        <v>181908.68622999999</v>
      </c>
      <c r="C4" s="20">
        <v>24405.655867000001</v>
      </c>
      <c r="F4" s="22" t="s">
        <v>2</v>
      </c>
      <c r="G4" s="20">
        <v>1383.73161957042</v>
      </c>
      <c r="H4" s="20">
        <v>1126.46359926586</v>
      </c>
      <c r="I4" s="20">
        <v>46.546921046974902</v>
      </c>
      <c r="J4" s="20">
        <v>160.47434371159099</v>
      </c>
      <c r="K4" s="20">
        <v>925.28156175421702</v>
      </c>
      <c r="L4" s="20">
        <v>71.864063228558607</v>
      </c>
      <c r="M4" s="20">
        <v>403.26286788251502</v>
      </c>
      <c r="N4" s="20">
        <v>181589.306696616</v>
      </c>
      <c r="O4" s="20">
        <v>24358.3285030837</v>
      </c>
      <c r="P4" s="20">
        <v>157230.97819353201</v>
      </c>
      <c r="Q4" s="20">
        <v>100.531961286837</v>
      </c>
      <c r="R4" s="20">
        <v>26.571394037599799</v>
      </c>
      <c r="S4" s="20">
        <v>13201.0204377276</v>
      </c>
      <c r="T4" s="20">
        <v>55.163222165269403</v>
      </c>
      <c r="U4" s="20">
        <v>671.17944950588799</v>
      </c>
      <c r="V4" s="20">
        <v>81.280419208871294</v>
      </c>
      <c r="W4" s="20">
        <v>214.53657644251101</v>
      </c>
      <c r="X4" s="20">
        <v>1678.42047641881</v>
      </c>
      <c r="Y4" s="20">
        <v>3914.57745035466</v>
      </c>
      <c r="Z4" s="20">
        <v>218.117776859185</v>
      </c>
      <c r="AA4" s="20">
        <v>79.304362616224907</v>
      </c>
      <c r="AB4" s="22"/>
      <c r="AC4" s="45">
        <f t="shared" ref="AC4:AD56" si="2">(N4-B4)/(B4+1E-50)</f>
        <v>-1.7557134846226156E-3</v>
      </c>
      <c r="AD4" s="45">
        <f t="shared" si="2"/>
        <v>-1.9391965605929558E-3</v>
      </c>
      <c r="AE4" s="22"/>
      <c r="AF4" s="20">
        <v>4</v>
      </c>
      <c r="AG4" s="20" t="s">
        <v>2</v>
      </c>
      <c r="AH4" s="20">
        <v>893.70380080645305</v>
      </c>
      <c r="AI4" s="20">
        <v>710.64218426026696</v>
      </c>
      <c r="AJ4" s="20">
        <v>30.169304824658202</v>
      </c>
      <c r="AK4" s="20">
        <v>109.092716513734</v>
      </c>
      <c r="AL4" s="20">
        <v>596.38917190136704</v>
      </c>
      <c r="AM4" s="20">
        <v>48.002062142250601</v>
      </c>
      <c r="AN4" s="20">
        <v>261.13053528770303</v>
      </c>
      <c r="AO4" s="20">
        <v>99703.398667116606</v>
      </c>
      <c r="AP4" s="20">
        <v>62.974334960296801</v>
      </c>
      <c r="AQ4" s="20">
        <v>17.028136008991002</v>
      </c>
      <c r="AR4" s="20">
        <v>8415.5732875236099</v>
      </c>
      <c r="AS4" s="20">
        <v>35.859244229941602</v>
      </c>
      <c r="AT4" s="20">
        <v>443.66687001022598</v>
      </c>
      <c r="AU4" s="20">
        <v>56.419273918448397</v>
      </c>
      <c r="AV4" s="20">
        <v>149.43046890406799</v>
      </c>
      <c r="AW4" s="20">
        <v>1109.47882358877</v>
      </c>
      <c r="AX4" s="20">
        <v>2524.9467259216799</v>
      </c>
      <c r="AY4" s="20">
        <v>143.56416688767999</v>
      </c>
      <c r="AZ4" s="20">
        <v>51.101117554181201</v>
      </c>
      <c r="BA4" s="20">
        <f t="shared" si="0"/>
        <v>115362.57089236093</v>
      </c>
      <c r="BB4" s="20">
        <f t="shared" ref="BB4:BB51" si="3">SUM(AH4:AZ4)-AO4</f>
        <v>15659.172225244329</v>
      </c>
      <c r="BD4" s="20">
        <f t="shared" si="1"/>
        <v>-66546.115337639058</v>
      </c>
      <c r="BE4" s="20">
        <f t="shared" si="1"/>
        <v>-8746.4836417556726</v>
      </c>
      <c r="BG4" s="18">
        <f t="shared" ref="BG4:BH51" si="4">BA4/N4</f>
        <v>0.63529385618008294</v>
      </c>
      <c r="BH4" s="18">
        <f t="shared" si="4"/>
        <v>0.64286727323108062</v>
      </c>
      <c r="BJ4" s="18">
        <v>0.63415176688065522</v>
      </c>
      <c r="BK4" s="18">
        <v>0.64006546480321302</v>
      </c>
      <c r="BL4" s="18"/>
      <c r="BM4" s="18"/>
    </row>
    <row r="5" spans="1:65" x14ac:dyDescent="0.25">
      <c r="A5" s="22" t="s">
        <v>3</v>
      </c>
      <c r="B5" s="20">
        <v>394141.24619999999</v>
      </c>
      <c r="C5" s="20">
        <v>54561.728389999997</v>
      </c>
      <c r="D5" s="22" t="s">
        <v>572</v>
      </c>
      <c r="F5" s="22" t="s">
        <v>3</v>
      </c>
      <c r="G5" s="20">
        <v>3248.8888269757499</v>
      </c>
      <c r="H5" s="20">
        <v>2548.69837982329</v>
      </c>
      <c r="I5" s="20">
        <v>87.716484553867204</v>
      </c>
      <c r="J5" s="20">
        <v>318.19669009077501</v>
      </c>
      <c r="K5" s="20">
        <v>2439.0734646185701</v>
      </c>
      <c r="L5" s="20">
        <v>151.90073869166699</v>
      </c>
      <c r="M5" s="20">
        <v>983.58613667553902</v>
      </c>
      <c r="N5" s="20">
        <v>394690.27847733302</v>
      </c>
      <c r="O5" s="20">
        <v>54502.060854908297</v>
      </c>
      <c r="P5" s="20">
        <v>340188.217622425</v>
      </c>
      <c r="Q5" s="20">
        <v>202.910793939494</v>
      </c>
      <c r="R5" s="20">
        <v>61.153859797064499</v>
      </c>
      <c r="S5" s="20">
        <v>28086.053647712401</v>
      </c>
      <c r="T5" s="20">
        <v>75.013813687395597</v>
      </c>
      <c r="U5" s="20">
        <v>1557.77060919217</v>
      </c>
      <c r="V5" s="20">
        <v>184.120887602859</v>
      </c>
      <c r="W5" s="20">
        <v>479.03233474980198</v>
      </c>
      <c r="X5" s="20">
        <v>3897.4389388052</v>
      </c>
      <c r="Y5" s="20">
        <v>9520.6813020497393</v>
      </c>
      <c r="Z5" s="20">
        <v>448.72063261627898</v>
      </c>
      <c r="AA5" s="20">
        <v>211.10331332638799</v>
      </c>
      <c r="AB5" s="22"/>
      <c r="AC5" s="45">
        <f t="shared" si="2"/>
        <v>1.3929835626856205E-3</v>
      </c>
      <c r="AD5" s="45">
        <f t="shared" si="2"/>
        <v>-1.0935785366842444E-3</v>
      </c>
      <c r="AE5" s="22"/>
      <c r="AF5" s="20">
        <v>5</v>
      </c>
      <c r="AG5" s="20" t="s">
        <v>3</v>
      </c>
      <c r="AH5" s="20">
        <v>918.69616543003895</v>
      </c>
      <c r="AI5" s="20">
        <v>646.79764973895999</v>
      </c>
      <c r="AJ5" s="20">
        <v>23.558824619488298</v>
      </c>
      <c r="AK5" s="20">
        <v>83.948828297616501</v>
      </c>
      <c r="AL5" s="20">
        <v>673.54734892432896</v>
      </c>
      <c r="AM5" s="20">
        <v>39.666778800802199</v>
      </c>
      <c r="AN5" s="20">
        <v>269.80414925861197</v>
      </c>
      <c r="AO5" s="20">
        <v>87694.607397719199</v>
      </c>
      <c r="AP5" s="20">
        <v>48.544955821666299</v>
      </c>
      <c r="AQ5" s="20">
        <v>16.668349023319099</v>
      </c>
      <c r="AR5" s="20">
        <v>7513.2227438003601</v>
      </c>
      <c r="AS5" s="20">
        <v>20.906298335626499</v>
      </c>
      <c r="AT5" s="20">
        <v>408.909477861178</v>
      </c>
      <c r="AU5" s="20">
        <v>49.945364952504796</v>
      </c>
      <c r="AV5" s="20">
        <v>129.37367657161701</v>
      </c>
      <c r="AW5" s="20">
        <v>1023.06313470947</v>
      </c>
      <c r="AX5" s="20">
        <v>2661.6936533565699</v>
      </c>
      <c r="AY5" s="20">
        <v>115.31565257303799</v>
      </c>
      <c r="AZ5" s="20">
        <v>58.6208699896289</v>
      </c>
      <c r="BA5" s="20">
        <f t="shared" si="0"/>
        <v>102396.89131978404</v>
      </c>
      <c r="BB5" s="20">
        <f t="shared" si="3"/>
        <v>14702.283922064846</v>
      </c>
      <c r="BD5" s="20">
        <f t="shared" si="1"/>
        <v>-291744.35488021595</v>
      </c>
      <c r="BE5" s="20">
        <f t="shared" si="1"/>
        <v>-39859.444467935151</v>
      </c>
      <c r="BG5" s="18">
        <f t="shared" si="4"/>
        <v>0.25943606139684711</v>
      </c>
      <c r="BH5" s="18">
        <f t="shared" si="4"/>
        <v>0.26975647693771199</v>
      </c>
      <c r="BJ5" s="18">
        <v>0.34352160462309034</v>
      </c>
      <c r="BK5" s="18">
        <v>0.35618872279578934</v>
      </c>
      <c r="BL5" s="18"/>
      <c r="BM5" s="18"/>
    </row>
    <row r="6" spans="1:65" x14ac:dyDescent="0.25">
      <c r="A6" s="22" t="s">
        <v>4</v>
      </c>
      <c r="B6" s="20">
        <v>310409.19102999999</v>
      </c>
      <c r="C6" s="20">
        <v>39282.818326000001</v>
      </c>
      <c r="F6" s="22" t="s">
        <v>4</v>
      </c>
      <c r="G6" s="20">
        <v>1710.2593451170301</v>
      </c>
      <c r="H6" s="20">
        <v>2103.7643793713501</v>
      </c>
      <c r="I6" s="20">
        <v>75.543799070751803</v>
      </c>
      <c r="J6" s="20">
        <v>520.12745955896503</v>
      </c>
      <c r="K6" s="20">
        <v>1411.4489234279599</v>
      </c>
      <c r="L6" s="20">
        <v>203.78606711971599</v>
      </c>
      <c r="M6" s="20">
        <v>674.91645540876402</v>
      </c>
      <c r="N6" s="20">
        <v>310784.43246295501</v>
      </c>
      <c r="O6" s="20">
        <v>39331.505604265898</v>
      </c>
      <c r="P6" s="20">
        <v>271452.926858689</v>
      </c>
      <c r="Q6" s="20">
        <v>147.98784852042201</v>
      </c>
      <c r="R6" s="20">
        <v>36.934485901993497</v>
      </c>
      <c r="S6" s="20">
        <v>19102.30493681</v>
      </c>
      <c r="T6" s="20">
        <v>75.572600979954402</v>
      </c>
      <c r="U6" s="20">
        <v>1795.2404720095601</v>
      </c>
      <c r="V6" s="20">
        <v>278.710285278085</v>
      </c>
      <c r="W6" s="20">
        <v>744.35879899358997</v>
      </c>
      <c r="X6" s="20">
        <v>4488.3990418712801</v>
      </c>
      <c r="Y6" s="20">
        <v>5270.6565545065196</v>
      </c>
      <c r="Z6" s="20">
        <v>570.26887128865599</v>
      </c>
      <c r="AA6" s="20">
        <v>121.22527903128901</v>
      </c>
      <c r="AB6" s="22"/>
      <c r="AC6" s="45">
        <f t="shared" si="2"/>
        <v>1.2088605743595946E-3</v>
      </c>
      <c r="AD6" s="45">
        <f t="shared" si="2"/>
        <v>1.2394039007550782E-3</v>
      </c>
      <c r="AE6" s="22"/>
      <c r="AF6" s="20">
        <v>6</v>
      </c>
      <c r="AG6" s="20" t="s">
        <v>4</v>
      </c>
      <c r="AH6" s="20">
        <v>1003.74127565452</v>
      </c>
      <c r="AI6" s="20">
        <v>1203.6280709959201</v>
      </c>
      <c r="AJ6" s="20">
        <v>46.716642267789098</v>
      </c>
      <c r="AK6" s="20">
        <v>344.339048030789</v>
      </c>
      <c r="AL6" s="20">
        <v>822.181904561078</v>
      </c>
      <c r="AM6" s="20">
        <v>132.63471332531199</v>
      </c>
      <c r="AN6" s="20">
        <v>405.38894010947001</v>
      </c>
      <c r="AO6" s="20">
        <v>157202.546340753</v>
      </c>
      <c r="AP6" s="20">
        <v>82.2740707231914</v>
      </c>
      <c r="AQ6" s="20">
        <v>21.4588293641694</v>
      </c>
      <c r="AR6" s="20">
        <v>11049.086722664701</v>
      </c>
      <c r="AS6" s="20">
        <v>48.198492748102197</v>
      </c>
      <c r="AT6" s="20">
        <v>1138.75216495165</v>
      </c>
      <c r="AU6" s="20">
        <v>189.03621203028899</v>
      </c>
      <c r="AV6" s="20">
        <v>507.62215782703498</v>
      </c>
      <c r="AW6" s="20">
        <v>2847.0429099685598</v>
      </c>
      <c r="AX6" s="20">
        <v>3081.2260554290701</v>
      </c>
      <c r="AY6" s="20">
        <v>363.52046646743003</v>
      </c>
      <c r="AZ6" s="20">
        <v>70.318155703192005</v>
      </c>
      <c r="BA6" s="20">
        <f t="shared" si="0"/>
        <v>180559.71317357529</v>
      </c>
      <c r="BB6" s="20">
        <f t="shared" si="3"/>
        <v>23357.166832822288</v>
      </c>
      <c r="BD6" s="20">
        <f t="shared" si="1"/>
        <v>-129849.4778564247</v>
      </c>
      <c r="BE6" s="20">
        <f t="shared" si="1"/>
        <v>-15925.651493177713</v>
      </c>
      <c r="BG6" s="18">
        <f t="shared" si="4"/>
        <v>0.58098055859055198</v>
      </c>
      <c r="BH6" s="18">
        <f t="shared" si="4"/>
        <v>0.59385387042719684</v>
      </c>
      <c r="BJ6" s="18">
        <v>0.5733889523817185</v>
      </c>
      <c r="BK6" s="18">
        <v>0.58789774021783592</v>
      </c>
      <c r="BL6" s="18"/>
      <c r="BM6" s="18"/>
    </row>
    <row r="7" spans="1:65" x14ac:dyDescent="0.25">
      <c r="A7" s="22" t="s">
        <v>5</v>
      </c>
      <c r="B7" s="20">
        <v>282333.06518999999</v>
      </c>
      <c r="C7" s="20">
        <v>41177.031593</v>
      </c>
      <c r="F7" s="22" t="s">
        <v>5</v>
      </c>
      <c r="G7" s="20">
        <v>2184.4355124919398</v>
      </c>
      <c r="H7" s="20">
        <v>1885.86747719594</v>
      </c>
      <c r="I7" s="20">
        <v>74.554815657225305</v>
      </c>
      <c r="J7" s="20">
        <v>457.24091182063199</v>
      </c>
      <c r="K7" s="20">
        <v>1661.98321356724</v>
      </c>
      <c r="L7" s="20">
        <v>191.29771920831999</v>
      </c>
      <c r="M7" s="20">
        <v>748.06359207879302</v>
      </c>
      <c r="N7" s="20">
        <v>282122.25368213799</v>
      </c>
      <c r="O7" s="20">
        <v>41087.596443868599</v>
      </c>
      <c r="P7" s="20">
        <v>241034.65723827001</v>
      </c>
      <c r="Q7" s="20">
        <v>118.642895572567</v>
      </c>
      <c r="R7" s="20">
        <v>42.108137062451398</v>
      </c>
      <c r="S7" s="20">
        <v>19782.8232814695</v>
      </c>
      <c r="T7" s="20">
        <v>72.353756144556996</v>
      </c>
      <c r="U7" s="20">
        <v>1645.6342197015999</v>
      </c>
      <c r="V7" s="20">
        <v>277.67023221062902</v>
      </c>
      <c r="W7" s="20">
        <v>744.96935535971102</v>
      </c>
      <c r="X7" s="20">
        <v>4115.7295180145102</v>
      </c>
      <c r="Y7" s="20">
        <v>6421.5921426169898</v>
      </c>
      <c r="Z7" s="20">
        <v>519.27419492165302</v>
      </c>
      <c r="AA7" s="20">
        <v>143.35546877428499</v>
      </c>
      <c r="AB7" s="22"/>
      <c r="AC7" s="45">
        <f t="shared" si="2"/>
        <v>-7.4667665198950215E-4</v>
      </c>
      <c r="AD7" s="45">
        <f t="shared" si="2"/>
        <v>-2.1719668871566923E-3</v>
      </c>
      <c r="AE7" s="22"/>
      <c r="AF7" s="20">
        <v>8</v>
      </c>
      <c r="AG7" s="20" t="s">
        <v>5</v>
      </c>
      <c r="AH7" s="20">
        <v>1165.7190724208999</v>
      </c>
      <c r="AI7" s="20">
        <v>945.25906621412196</v>
      </c>
      <c r="AJ7" s="20">
        <v>40.072604189542098</v>
      </c>
      <c r="AK7" s="20">
        <v>257.43545253469603</v>
      </c>
      <c r="AL7" s="20">
        <v>873.86867575956501</v>
      </c>
      <c r="AM7" s="20">
        <v>106.103191968209</v>
      </c>
      <c r="AN7" s="20">
        <v>398.25890480398601</v>
      </c>
      <c r="AO7" s="20">
        <v>122564.81156307401</v>
      </c>
      <c r="AP7" s="20">
        <v>55.823569167490099</v>
      </c>
      <c r="AQ7" s="20">
        <v>22.009003365150999</v>
      </c>
      <c r="AR7" s="20">
        <v>10215.3134431612</v>
      </c>
      <c r="AS7" s="20">
        <v>40.045954000932902</v>
      </c>
      <c r="AT7" s="20">
        <v>895.81361749867699</v>
      </c>
      <c r="AU7" s="20">
        <v>158.827483524374</v>
      </c>
      <c r="AV7" s="20">
        <v>427.29455124958997</v>
      </c>
      <c r="AW7" s="20">
        <v>2240.4001695120801</v>
      </c>
      <c r="AX7" s="20">
        <v>3401.2032446726798</v>
      </c>
      <c r="AY7" s="20">
        <v>283.19611934169097</v>
      </c>
      <c r="AZ7" s="20">
        <v>75.381163244354198</v>
      </c>
      <c r="BA7" s="20">
        <f t="shared" si="0"/>
        <v>144166.83684970325</v>
      </c>
      <c r="BB7" s="20">
        <f t="shared" si="3"/>
        <v>21602.025286629243</v>
      </c>
      <c r="BD7" s="20">
        <f t="shared" si="1"/>
        <v>-138166.22834029674</v>
      </c>
      <c r="BE7" s="20">
        <f t="shared" si="1"/>
        <v>-19575.006306370757</v>
      </c>
      <c r="BG7" s="18">
        <f t="shared" si="4"/>
        <v>0.51100838366381907</v>
      </c>
      <c r="BH7" s="18">
        <f t="shared" si="4"/>
        <v>0.52575538985690318</v>
      </c>
      <c r="BJ7" s="18">
        <v>0.49958849516958664</v>
      </c>
      <c r="BK7" s="18">
        <v>0.51915935361726906</v>
      </c>
      <c r="BL7" s="18"/>
      <c r="BM7" s="18"/>
    </row>
    <row r="8" spans="1:65" x14ac:dyDescent="0.25">
      <c r="A8" s="22" t="s">
        <v>6</v>
      </c>
      <c r="B8" s="20">
        <v>24372.766582</v>
      </c>
      <c r="C8" s="20">
        <v>4017.7892379999998</v>
      </c>
      <c r="D8" s="22" t="s">
        <v>572</v>
      </c>
      <c r="F8" s="22" t="s">
        <v>6</v>
      </c>
      <c r="G8" s="20">
        <v>248.18233050590499</v>
      </c>
      <c r="H8" s="20">
        <v>187.95612361315401</v>
      </c>
      <c r="I8" s="20">
        <v>6.5451049455182702</v>
      </c>
      <c r="J8" s="20">
        <v>19.759316016027601</v>
      </c>
      <c r="K8" s="20">
        <v>180.699466261016</v>
      </c>
      <c r="L8" s="20">
        <v>6.8246543207835204</v>
      </c>
      <c r="M8" s="20">
        <v>69.998915325980903</v>
      </c>
      <c r="N8" s="20">
        <v>24313.795554644301</v>
      </c>
      <c r="O8" s="20">
        <v>4010.4977181500999</v>
      </c>
      <c r="P8" s="20">
        <v>20303.297836494199</v>
      </c>
      <c r="Q8" s="20">
        <v>15.609642465428699</v>
      </c>
      <c r="R8" s="20">
        <v>4.3845600952396602</v>
      </c>
      <c r="S8" s="20">
        <v>2120.1111514189502</v>
      </c>
      <c r="T8" s="20">
        <v>6.7749808032540102</v>
      </c>
      <c r="U8" s="20">
        <v>103.602094501121</v>
      </c>
      <c r="V8" s="20">
        <v>4.6584288100001601</v>
      </c>
      <c r="W8" s="20">
        <v>8.7294906000429897</v>
      </c>
      <c r="X8" s="20">
        <v>258.95908486141099</v>
      </c>
      <c r="Y8" s="20">
        <v>727.83325914780198</v>
      </c>
      <c r="Z8" s="20">
        <v>23.7765540655985</v>
      </c>
      <c r="AA8" s="20">
        <v>16.0925603928636</v>
      </c>
      <c r="AB8" s="22"/>
      <c r="AC8" s="45">
        <f t="shared" si="2"/>
        <v>-2.4195458959202095E-3</v>
      </c>
      <c r="AD8" s="45">
        <f t="shared" si="2"/>
        <v>-1.8148089454113725E-3</v>
      </c>
      <c r="AE8" s="22"/>
      <c r="AF8" s="20">
        <v>9</v>
      </c>
      <c r="AG8" s="20" t="s">
        <v>6</v>
      </c>
      <c r="AH8" s="20">
        <v>36.758868482268397</v>
      </c>
      <c r="AI8" s="20">
        <v>30.340780828106301</v>
      </c>
      <c r="AJ8" s="20">
        <v>0.99442630501677198</v>
      </c>
      <c r="AK8" s="20">
        <v>3.1723472074139498</v>
      </c>
      <c r="AL8" s="20">
        <v>27.0986675818842</v>
      </c>
      <c r="AM8" s="20">
        <v>1.12604802478665</v>
      </c>
      <c r="AN8" s="20">
        <v>10.604480513743599</v>
      </c>
      <c r="AO8" s="20">
        <v>3192.6396476191298</v>
      </c>
      <c r="AP8" s="20">
        <v>2.3764389508987498</v>
      </c>
      <c r="AQ8" s="20">
        <v>0.66362544378131305</v>
      </c>
      <c r="AR8" s="20">
        <v>327.53083300632301</v>
      </c>
      <c r="AS8" s="20">
        <v>1.03151331097924</v>
      </c>
      <c r="AT8" s="20">
        <v>16.3370234360608</v>
      </c>
      <c r="AU8" s="20">
        <v>0.75938408886273201</v>
      </c>
      <c r="AV8" s="20">
        <v>1.44010748424326</v>
      </c>
      <c r="AW8" s="20">
        <v>40.8309566779131</v>
      </c>
      <c r="AX8" s="20">
        <v>108.407885735314</v>
      </c>
      <c r="AY8" s="20">
        <v>3.93357925340081</v>
      </c>
      <c r="AZ8" s="20">
        <v>2.4232044566865101</v>
      </c>
      <c r="BA8" s="20">
        <f t="shared" si="0"/>
        <v>3808.4698184068129</v>
      </c>
      <c r="BB8" s="20">
        <f t="shared" si="3"/>
        <v>615.83017078768307</v>
      </c>
      <c r="BD8" s="20">
        <f t="shared" si="1"/>
        <v>-20564.296763593185</v>
      </c>
      <c r="BE8" s="20">
        <f t="shared" si="1"/>
        <v>-3401.9590672123168</v>
      </c>
      <c r="BG8" s="18">
        <f t="shared" si="4"/>
        <v>0.15663822663341173</v>
      </c>
      <c r="BH8" s="18">
        <f t="shared" si="4"/>
        <v>0.1535545496013257</v>
      </c>
      <c r="BJ8" s="18">
        <v>0.26089501410781052</v>
      </c>
      <c r="BK8" s="18">
        <v>0.25890357580210005</v>
      </c>
      <c r="BL8" s="18"/>
      <c r="BM8" s="18"/>
    </row>
    <row r="9" spans="1:65" x14ac:dyDescent="0.25">
      <c r="A9" s="22" t="s">
        <v>7</v>
      </c>
      <c r="B9" s="20">
        <v>15398.586305000001</v>
      </c>
      <c r="C9" s="20">
        <v>2363.0122274999999</v>
      </c>
      <c r="D9" s="22" t="s">
        <v>572</v>
      </c>
      <c r="F9" s="22" t="s">
        <v>7</v>
      </c>
      <c r="G9" s="20">
        <v>113.88981530779201</v>
      </c>
      <c r="H9" s="20">
        <v>137.73511720321599</v>
      </c>
      <c r="I9" s="20">
        <v>3.9203117335493798</v>
      </c>
      <c r="J9" s="20">
        <v>20.189481197330199</v>
      </c>
      <c r="K9" s="20">
        <v>92.143456626817994</v>
      </c>
      <c r="L9" s="20">
        <v>6.7730168598466598</v>
      </c>
      <c r="M9" s="20">
        <v>38.730084712599897</v>
      </c>
      <c r="N9" s="20">
        <v>15329.550087776999</v>
      </c>
      <c r="O9" s="20">
        <v>2361.8726035814002</v>
      </c>
      <c r="P9" s="20">
        <v>12967.677484195599</v>
      </c>
      <c r="Q9" s="20">
        <v>9.1298761553597192</v>
      </c>
      <c r="R9" s="20">
        <v>2.2636916395222499</v>
      </c>
      <c r="S9" s="20">
        <v>1239.3719853172099</v>
      </c>
      <c r="T9" s="20">
        <v>4.1796191515512202</v>
      </c>
      <c r="U9" s="20">
        <v>83.377168824440403</v>
      </c>
      <c r="V9" s="20">
        <v>5.7676871861858299</v>
      </c>
      <c r="W9" s="20">
        <v>12.7501649387942</v>
      </c>
      <c r="X9" s="20">
        <v>208.28795835469001</v>
      </c>
      <c r="Y9" s="20">
        <v>352.52171817214702</v>
      </c>
      <c r="Z9" s="20">
        <v>22.451132569431799</v>
      </c>
      <c r="AA9" s="20">
        <v>8.3903176309132093</v>
      </c>
      <c r="AB9" s="22"/>
      <c r="AC9" s="45">
        <f t="shared" si="2"/>
        <v>-4.4832828063304207E-3</v>
      </c>
      <c r="AD9" s="45">
        <f t="shared" si="2"/>
        <v>-4.8227592956866407E-4</v>
      </c>
      <c r="AE9" s="22"/>
      <c r="AF9" s="20">
        <v>10</v>
      </c>
      <c r="AG9" s="20" t="s">
        <v>7</v>
      </c>
      <c r="AH9" s="20">
        <v>31.725027836327602</v>
      </c>
      <c r="AI9" s="20">
        <v>38.829361236147598</v>
      </c>
      <c r="AJ9" s="20">
        <v>1.1010205919620899</v>
      </c>
      <c r="AK9" s="20">
        <v>5.9083107903221599</v>
      </c>
      <c r="AL9" s="20">
        <v>25.694138401621</v>
      </c>
      <c r="AM9" s="20">
        <v>2.05302488500624</v>
      </c>
      <c r="AN9" s="20">
        <v>10.9366077492689</v>
      </c>
      <c r="AO9" s="20">
        <v>3758.3044259174999</v>
      </c>
      <c r="AP9" s="20">
        <v>2.4320668153456602</v>
      </c>
      <c r="AQ9" s="20">
        <v>0.63533457162608797</v>
      </c>
      <c r="AR9" s="20">
        <v>347.36357376810901</v>
      </c>
      <c r="AS9" s="20">
        <v>1.17234653859643</v>
      </c>
      <c r="AT9" s="20">
        <v>23.9348985710675</v>
      </c>
      <c r="AU9" s="20">
        <v>1.8987328965718799</v>
      </c>
      <c r="AV9" s="20">
        <v>4.3692019557638204</v>
      </c>
      <c r="AW9" s="20">
        <v>59.795853037038597</v>
      </c>
      <c r="AX9" s="20">
        <v>98.016343485036202</v>
      </c>
      <c r="AY9" s="20">
        <v>6.6539391532013399</v>
      </c>
      <c r="AZ9" s="20">
        <v>2.3404893225108698</v>
      </c>
      <c r="BA9" s="20">
        <f t="shared" si="0"/>
        <v>4423.1646975230242</v>
      </c>
      <c r="BB9" s="20">
        <f t="shared" si="3"/>
        <v>664.8602716055243</v>
      </c>
      <c r="BD9" s="20">
        <f t="shared" si="1"/>
        <v>-10975.421607476976</v>
      </c>
      <c r="BE9" s="20">
        <f t="shared" si="1"/>
        <v>-1698.1519558944756</v>
      </c>
      <c r="BG9" s="18">
        <f t="shared" si="4"/>
        <v>0.28853845495764613</v>
      </c>
      <c r="BH9" s="18">
        <f t="shared" si="4"/>
        <v>0.28149709285647778</v>
      </c>
      <c r="BJ9" s="18">
        <v>0.39259191587595305</v>
      </c>
      <c r="BK9" s="18">
        <v>0.38712442514366596</v>
      </c>
      <c r="BL9" s="18"/>
      <c r="BM9" s="18"/>
    </row>
    <row r="10" spans="1:65" x14ac:dyDescent="0.25">
      <c r="A10" s="22" t="s">
        <v>8</v>
      </c>
      <c r="B10" s="20">
        <v>2903.5093636000001</v>
      </c>
      <c r="C10" s="20">
        <v>407.82273533</v>
      </c>
      <c r="F10" s="22" t="s">
        <v>8</v>
      </c>
      <c r="G10" s="20">
        <v>18.285510232201801</v>
      </c>
      <c r="H10" s="20">
        <v>28.231520693133099</v>
      </c>
      <c r="I10" s="20">
        <v>0.53113190804521504</v>
      </c>
      <c r="J10" s="20">
        <v>2.0530070492788202</v>
      </c>
      <c r="K10" s="20">
        <v>15.6002185882702</v>
      </c>
      <c r="L10" s="20">
        <v>0.90019764436140604</v>
      </c>
      <c r="M10" s="20">
        <v>6.3569761404785101</v>
      </c>
      <c r="N10" s="20">
        <v>2883.28658344218</v>
      </c>
      <c r="O10" s="20">
        <v>406.78781858165598</v>
      </c>
      <c r="P10" s="20">
        <v>2476.4987648605302</v>
      </c>
      <c r="Q10" s="20">
        <v>1.3652385125415301</v>
      </c>
      <c r="R10" s="20">
        <v>0.40081353858364099</v>
      </c>
      <c r="S10" s="20">
        <v>229.258664439998</v>
      </c>
      <c r="T10" s="20">
        <v>0.50338464591015197</v>
      </c>
      <c r="U10" s="20">
        <v>11.5720250004133</v>
      </c>
      <c r="V10" s="20">
        <v>0.27655664500625499</v>
      </c>
      <c r="W10" s="20">
        <v>0.155379586302683</v>
      </c>
      <c r="X10" s="20">
        <v>28.8998605576591</v>
      </c>
      <c r="Y10" s="20">
        <v>57.458069743216697</v>
      </c>
      <c r="Z10" s="20">
        <v>3.4742529913964701</v>
      </c>
      <c r="AA10" s="20">
        <v>1.4650106648588801</v>
      </c>
      <c r="AB10" s="22"/>
      <c r="AC10" s="45">
        <f t="shared" si="2"/>
        <v>-6.9649440126985937E-3</v>
      </c>
      <c r="AD10" s="45">
        <f t="shared" si="2"/>
        <v>-2.5376632018972362E-3</v>
      </c>
      <c r="AE10" s="22"/>
      <c r="AF10" s="20">
        <v>11</v>
      </c>
      <c r="AG10" s="20" t="s">
        <v>8</v>
      </c>
      <c r="AH10" s="20">
        <v>5.4049941440735498</v>
      </c>
      <c r="AI10" s="20">
        <v>8.3947699190534699</v>
      </c>
      <c r="AJ10" s="20">
        <v>0.15608529167561599</v>
      </c>
      <c r="AK10" s="20">
        <v>0.600090805490333</v>
      </c>
      <c r="AL10" s="20">
        <v>4.6166211187064201</v>
      </c>
      <c r="AM10" s="20">
        <v>0.26737168430955199</v>
      </c>
      <c r="AN10" s="20">
        <v>1.8821459634854101</v>
      </c>
      <c r="AO10" s="20">
        <v>737.87717932196801</v>
      </c>
      <c r="AP10" s="20">
        <v>0.39907295248868002</v>
      </c>
      <c r="AQ10" s="20">
        <v>0.11883300656005701</v>
      </c>
      <c r="AR10" s="20">
        <v>68.004566645870995</v>
      </c>
      <c r="AS10" s="20">
        <v>0.147192913902881</v>
      </c>
      <c r="AT10" s="20">
        <v>3.4128582746181699</v>
      </c>
      <c r="AU10" s="20">
        <v>8.1946988093261897E-2</v>
      </c>
      <c r="AV10" s="20">
        <v>4.6096078060212597E-2</v>
      </c>
      <c r="AW10" s="20">
        <v>8.5232343497888898</v>
      </c>
      <c r="AX10" s="20">
        <v>16.982579036928399</v>
      </c>
      <c r="AY10" s="20">
        <v>1.0320997699705701</v>
      </c>
      <c r="AZ10" s="20">
        <v>0.43391686224791698</v>
      </c>
      <c r="BA10" s="20">
        <f t="shared" si="0"/>
        <v>858.38165512729267</v>
      </c>
      <c r="BB10" s="20">
        <f t="shared" si="3"/>
        <v>120.50447580532466</v>
      </c>
      <c r="BD10" s="20">
        <f t="shared" si="1"/>
        <v>-2045.1277084727076</v>
      </c>
      <c r="BE10" s="20">
        <f t="shared" si="1"/>
        <v>-287.31825952467534</v>
      </c>
      <c r="BG10" s="18">
        <f t="shared" si="4"/>
        <v>0.2977094472872423</v>
      </c>
      <c r="BH10" s="18">
        <f t="shared" si="4"/>
        <v>0.29623422900293994</v>
      </c>
      <c r="BJ10" s="18">
        <v>0.37874781336935731</v>
      </c>
      <c r="BK10" s="18">
        <v>0.37589082409738694</v>
      </c>
      <c r="BL10" s="18"/>
      <c r="BM10" s="18"/>
    </row>
    <row r="11" spans="1:65" x14ac:dyDescent="0.25">
      <c r="A11" s="22" t="s">
        <v>9</v>
      </c>
      <c r="B11" s="20">
        <v>399417.35992000002</v>
      </c>
      <c r="C11" s="20">
        <v>55839.935245000001</v>
      </c>
      <c r="D11" s="22" t="s">
        <v>572</v>
      </c>
      <c r="F11" s="22" t="s">
        <v>9</v>
      </c>
      <c r="G11" s="20">
        <v>2705.4426200829998</v>
      </c>
      <c r="H11" s="20">
        <v>3081.35705815241</v>
      </c>
      <c r="I11" s="20">
        <v>104.534784757243</v>
      </c>
      <c r="J11" s="20">
        <v>454.459240408516</v>
      </c>
      <c r="K11" s="20">
        <v>2191.6599901894301</v>
      </c>
      <c r="L11" s="20">
        <v>166.419914152019</v>
      </c>
      <c r="M11" s="20">
        <v>920.99928118299999</v>
      </c>
      <c r="N11" s="20">
        <v>401618.63258718501</v>
      </c>
      <c r="O11" s="20">
        <v>56148.652684960602</v>
      </c>
      <c r="P11" s="20">
        <v>345469.97990222397</v>
      </c>
      <c r="Q11" s="20">
        <v>328.787804571283</v>
      </c>
      <c r="R11" s="20">
        <v>57.081143521993802</v>
      </c>
      <c r="S11" s="20">
        <v>29552.936568064899</v>
      </c>
      <c r="T11" s="20">
        <v>99.319561787287</v>
      </c>
      <c r="U11" s="20">
        <v>1941.2264660460601</v>
      </c>
      <c r="V11" s="20">
        <v>161.939246559411</v>
      </c>
      <c r="W11" s="20">
        <v>410.43007536500198</v>
      </c>
      <c r="X11" s="20">
        <v>4853.5669690305704</v>
      </c>
      <c r="Y11" s="20">
        <v>8400.8140652678303</v>
      </c>
      <c r="Z11" s="20">
        <v>531.41259072846196</v>
      </c>
      <c r="AA11" s="20">
        <v>186.265305092125</v>
      </c>
      <c r="AB11" s="22"/>
      <c r="AC11" s="45">
        <f t="shared" si="2"/>
        <v>5.5112092965260515E-3</v>
      </c>
      <c r="AD11" s="45">
        <f t="shared" si="2"/>
        <v>5.5286138604224849E-3</v>
      </c>
      <c r="AE11" s="22"/>
      <c r="AF11" s="20">
        <v>12</v>
      </c>
      <c r="AG11" s="20" t="s">
        <v>9</v>
      </c>
      <c r="AH11" s="20">
        <v>1120.5831837753001</v>
      </c>
      <c r="AI11" s="20">
        <v>1285.03305448643</v>
      </c>
      <c r="AJ11" s="20">
        <v>42.873712566873898</v>
      </c>
      <c r="AK11" s="20">
        <v>181.32686285600801</v>
      </c>
      <c r="AL11" s="20">
        <v>909.41934535479197</v>
      </c>
      <c r="AM11" s="20">
        <v>66.527375506552602</v>
      </c>
      <c r="AN11" s="20">
        <v>379.96106534455799</v>
      </c>
      <c r="AO11" s="20">
        <v>143562.919443597</v>
      </c>
      <c r="AP11" s="20">
        <v>137.04235243825801</v>
      </c>
      <c r="AQ11" s="20">
        <v>23.6871986275872</v>
      </c>
      <c r="AR11" s="20">
        <v>12284.461626651901</v>
      </c>
      <c r="AS11" s="20">
        <v>40.473264504944702</v>
      </c>
      <c r="AT11" s="20">
        <v>789.52555283550601</v>
      </c>
      <c r="AU11" s="20">
        <v>62.181110827042701</v>
      </c>
      <c r="AV11" s="20">
        <v>156.24178901084699</v>
      </c>
      <c r="AW11" s="20">
        <v>1974.0057059498199</v>
      </c>
      <c r="AX11" s="20">
        <v>3483.0178945627399</v>
      </c>
      <c r="AY11" s="20">
        <v>214.99239549292199</v>
      </c>
      <c r="AZ11" s="20">
        <v>77.384783387668193</v>
      </c>
      <c r="BA11" s="20">
        <f t="shared" si="0"/>
        <v>166791.6577177768</v>
      </c>
      <c r="BB11" s="20">
        <f t="shared" si="3"/>
        <v>23228.738274179806</v>
      </c>
      <c r="BD11" s="20">
        <f t="shared" si="1"/>
        <v>-232625.70220222321</v>
      </c>
      <c r="BE11" s="20">
        <f t="shared" si="1"/>
        <v>-32611.196970820194</v>
      </c>
      <c r="BG11" s="18">
        <f t="shared" si="4"/>
        <v>0.41529860465716562</v>
      </c>
      <c r="BH11" s="18">
        <f t="shared" si="4"/>
        <v>0.41370072412087666</v>
      </c>
      <c r="BJ11" s="18">
        <v>0.42801137137002065</v>
      </c>
      <c r="BK11" s="18">
        <v>0.43082323556449997</v>
      </c>
      <c r="BL11" s="18"/>
      <c r="BM11" s="18"/>
    </row>
    <row r="12" spans="1:65" x14ac:dyDescent="0.25">
      <c r="A12" s="22" t="s">
        <v>10</v>
      </c>
      <c r="B12" s="20">
        <v>296293.10253999999</v>
      </c>
      <c r="C12" s="20">
        <v>42313.080836000001</v>
      </c>
      <c r="D12" s="22" t="s">
        <v>572</v>
      </c>
      <c r="F12" s="22" t="s">
        <v>10</v>
      </c>
      <c r="G12" s="20">
        <v>2207.3979955576801</v>
      </c>
      <c r="H12" s="20">
        <v>2228.4986832895102</v>
      </c>
      <c r="I12" s="20">
        <v>74.946994626233803</v>
      </c>
      <c r="J12" s="20">
        <v>316.03817188335302</v>
      </c>
      <c r="K12" s="20">
        <v>1758.0822136609399</v>
      </c>
      <c r="L12" s="20">
        <v>118.968807001879</v>
      </c>
      <c r="M12" s="20">
        <v>721.13834267541802</v>
      </c>
      <c r="N12" s="20">
        <v>297514.75243512902</v>
      </c>
      <c r="O12" s="20">
        <v>42461.919423119798</v>
      </c>
      <c r="P12" s="20">
        <v>255052.83301200901</v>
      </c>
      <c r="Q12" s="20">
        <v>219.55843329640501</v>
      </c>
      <c r="R12" s="20">
        <v>44.257058407050302</v>
      </c>
      <c r="S12" s="20">
        <v>22093.443677640102</v>
      </c>
      <c r="T12" s="20">
        <v>68.588436517358602</v>
      </c>
      <c r="U12" s="20">
        <v>1402.64344395024</v>
      </c>
      <c r="V12" s="20">
        <v>120.287031145797</v>
      </c>
      <c r="W12" s="20">
        <v>301.76041990332698</v>
      </c>
      <c r="X12" s="20">
        <v>3507.2631154615601</v>
      </c>
      <c r="Y12" s="20">
        <v>6752.4361645088802</v>
      </c>
      <c r="Z12" s="20">
        <v>375.36891525984203</v>
      </c>
      <c r="AA12" s="20">
        <v>151.24151833418699</v>
      </c>
      <c r="AB12" s="22"/>
      <c r="AC12" s="78">
        <f t="shared" si="2"/>
        <v>4.1231128387948296E-3</v>
      </c>
      <c r="AD12" s="78">
        <f t="shared" si="2"/>
        <v>3.5175549541447012E-3</v>
      </c>
      <c r="AE12" s="22"/>
      <c r="AF12" s="20">
        <v>13</v>
      </c>
      <c r="AG12" s="20" t="s">
        <v>10</v>
      </c>
      <c r="AH12" s="20">
        <v>575.79578194405804</v>
      </c>
      <c r="AI12" s="20">
        <v>564.69549523202795</v>
      </c>
      <c r="AJ12" s="20">
        <v>19.320764298531699</v>
      </c>
      <c r="AK12" s="20">
        <v>82.592606823022606</v>
      </c>
      <c r="AL12" s="20">
        <v>454.752240849543</v>
      </c>
      <c r="AM12" s="20">
        <v>30.740297629365902</v>
      </c>
      <c r="AN12" s="20">
        <v>186.58483451887301</v>
      </c>
      <c r="AO12" s="20">
        <v>64307.791963538497</v>
      </c>
      <c r="AP12" s="20">
        <v>54.742037919299499</v>
      </c>
      <c r="AQ12" s="20">
        <v>11.386297008350599</v>
      </c>
      <c r="AR12" s="20">
        <v>5663.2367578568601</v>
      </c>
      <c r="AS12" s="20">
        <v>17.973031269257199</v>
      </c>
      <c r="AT12" s="20">
        <v>362.07453285079998</v>
      </c>
      <c r="AU12" s="20">
        <v>31.686430011185099</v>
      </c>
      <c r="AV12" s="20">
        <v>79.382716339356193</v>
      </c>
      <c r="AW12" s="20">
        <v>905.32564593600796</v>
      </c>
      <c r="AX12" s="20">
        <v>1754.08371537012</v>
      </c>
      <c r="AY12" s="20">
        <v>96.384447380519703</v>
      </c>
      <c r="AZ12" s="20">
        <v>39.231774630545303</v>
      </c>
      <c r="BA12" s="20">
        <f t="shared" si="0"/>
        <v>75237.781371406265</v>
      </c>
      <c r="BB12" s="20">
        <f t="shared" si="3"/>
        <v>10929.989407867768</v>
      </c>
      <c r="BD12" s="20">
        <f t="shared" si="1"/>
        <v>-221055.32116859371</v>
      </c>
      <c r="BE12" s="20">
        <f t="shared" si="1"/>
        <v>-31383.091428132233</v>
      </c>
      <c r="BG12" s="18">
        <f t="shared" si="4"/>
        <v>0.25288756525715922</v>
      </c>
      <c r="BH12" s="18">
        <f t="shared" si="4"/>
        <v>0.25740686140336305</v>
      </c>
      <c r="BJ12" s="18">
        <v>0.30119460684979732</v>
      </c>
      <c r="BK12" s="18">
        <v>0.30531231287477972</v>
      </c>
      <c r="BL12" s="18"/>
      <c r="BM12" s="18"/>
    </row>
    <row r="13" spans="1:65" x14ac:dyDescent="0.25">
      <c r="A13" s="22" t="s">
        <v>12</v>
      </c>
      <c r="B13" s="20">
        <v>566157.38032</v>
      </c>
      <c r="C13" s="20">
        <v>65517.532137000002</v>
      </c>
      <c r="F13" s="22" t="s">
        <v>12</v>
      </c>
      <c r="G13" s="20">
        <v>3637.8995725237901</v>
      </c>
      <c r="H13" s="20">
        <v>3517.67846602401</v>
      </c>
      <c r="I13" s="20">
        <v>98.347116034766799</v>
      </c>
      <c r="J13" s="20">
        <v>281.498228453953</v>
      </c>
      <c r="K13" s="20">
        <v>2875.2372399235001</v>
      </c>
      <c r="L13" s="20">
        <v>166.52770242012301</v>
      </c>
      <c r="M13" s="20">
        <v>1144.95911969443</v>
      </c>
      <c r="N13" s="20">
        <v>568389.50854611699</v>
      </c>
      <c r="O13" s="20">
        <v>65595.5214734701</v>
      </c>
      <c r="P13" s="20">
        <v>502793.98707264703</v>
      </c>
      <c r="Q13" s="20">
        <v>291.64842584478299</v>
      </c>
      <c r="R13" s="20">
        <v>74.412013811956797</v>
      </c>
      <c r="S13" s="20">
        <v>35135.497798574703</v>
      </c>
      <c r="T13" s="20">
        <v>69.880746793652904</v>
      </c>
      <c r="U13" s="20">
        <v>1723.3677274205299</v>
      </c>
      <c r="V13" s="20">
        <v>167.978127195665</v>
      </c>
      <c r="W13" s="20">
        <v>435.15281601878303</v>
      </c>
      <c r="X13" s="20">
        <v>4312.9366133699205</v>
      </c>
      <c r="Y13" s="20">
        <v>10889.5681886274</v>
      </c>
      <c r="Z13" s="20">
        <v>525.820031526094</v>
      </c>
      <c r="AA13" s="20">
        <v>247.11153921195699</v>
      </c>
      <c r="AB13" s="22"/>
      <c r="AC13" s="78">
        <f t="shared" si="2"/>
        <v>3.9425931794006969E-3</v>
      </c>
      <c r="AD13" s="78">
        <f t="shared" si="2"/>
        <v>1.190358273981066E-3</v>
      </c>
      <c r="AE13" s="22"/>
      <c r="AF13" s="20">
        <v>16</v>
      </c>
      <c r="AG13" s="20" t="s">
        <v>12</v>
      </c>
      <c r="AH13" s="20">
        <v>1821.0697234884101</v>
      </c>
      <c r="AI13" s="20">
        <v>1675.11590230148</v>
      </c>
      <c r="AJ13" s="20">
        <v>50.4150186589995</v>
      </c>
      <c r="AK13" s="20">
        <v>172.826668783305</v>
      </c>
      <c r="AL13" s="20">
        <v>1420.7620439329201</v>
      </c>
      <c r="AM13" s="20">
        <v>92.941984726926194</v>
      </c>
      <c r="AN13" s="20">
        <v>575.33153798156002</v>
      </c>
      <c r="AO13" s="20">
        <v>240297.27436624601</v>
      </c>
      <c r="AP13" s="20">
        <v>134.01740200773301</v>
      </c>
      <c r="AQ13" s="20">
        <v>36.535202966806096</v>
      </c>
      <c r="AR13" s="20">
        <v>17100.646932677999</v>
      </c>
      <c r="AS13" s="20">
        <v>38.347497379746102</v>
      </c>
      <c r="AT13" s="20">
        <v>917.85831299477195</v>
      </c>
      <c r="AU13" s="20">
        <v>106.022474520057</v>
      </c>
      <c r="AV13" s="20">
        <v>278.37793478959702</v>
      </c>
      <c r="AW13" s="20">
        <v>2296.8197733168499</v>
      </c>
      <c r="AX13" s="20">
        <v>5415.6495887524197</v>
      </c>
      <c r="AY13" s="20">
        <v>281.165450044745</v>
      </c>
      <c r="AZ13" s="20">
        <v>122.162898859035</v>
      </c>
      <c r="BA13" s="20">
        <f t="shared" si="0"/>
        <v>272833.34071442933</v>
      </c>
      <c r="BB13" s="20">
        <f t="shared" si="3"/>
        <v>32536.066348183318</v>
      </c>
      <c r="BD13" s="20">
        <f t="shared" si="1"/>
        <v>-293324.03960557067</v>
      </c>
      <c r="BE13" s="20">
        <f t="shared" si="1"/>
        <v>-32981.465788816684</v>
      </c>
      <c r="BG13" s="18">
        <f t="shared" si="4"/>
        <v>0.48001121873679459</v>
      </c>
      <c r="BH13" s="18">
        <f t="shared" si="4"/>
        <v>0.49601048390692992</v>
      </c>
      <c r="BJ13" s="18">
        <v>0.46869456242909424</v>
      </c>
      <c r="BK13" s="18">
        <v>0.49332270872751682</v>
      </c>
      <c r="BL13" s="18"/>
      <c r="BM13" s="18"/>
    </row>
    <row r="14" spans="1:65" x14ac:dyDescent="0.25">
      <c r="A14" s="22" t="s">
        <v>13</v>
      </c>
      <c r="B14" s="20">
        <v>1113448.1486</v>
      </c>
      <c r="C14" s="20">
        <v>160670.06526</v>
      </c>
      <c r="D14" s="22" t="s">
        <v>572</v>
      </c>
      <c r="F14" s="22" t="s">
        <v>13</v>
      </c>
      <c r="G14" s="20">
        <v>10341.7521615767</v>
      </c>
      <c r="H14" s="20">
        <v>7815.5830188991204</v>
      </c>
      <c r="I14" s="20">
        <v>212.32043652617699</v>
      </c>
      <c r="J14" s="20">
        <v>323.81228744963801</v>
      </c>
      <c r="K14" s="20">
        <v>7628.6225399449904</v>
      </c>
      <c r="L14" s="20">
        <v>254.800888550846</v>
      </c>
      <c r="M14" s="20">
        <v>2888.0238982126002</v>
      </c>
      <c r="N14" s="20">
        <v>1111402.5277774499</v>
      </c>
      <c r="O14" s="20">
        <v>159965.05667034801</v>
      </c>
      <c r="P14" s="20">
        <v>951437.47110710596</v>
      </c>
      <c r="Q14" s="20">
        <v>476.99677905829498</v>
      </c>
      <c r="R14" s="20">
        <v>188.79447059860999</v>
      </c>
      <c r="S14" s="20">
        <v>86401.566130061605</v>
      </c>
      <c r="T14" s="20">
        <v>166.145807845147</v>
      </c>
      <c r="U14" s="20">
        <v>3194.8597602473501</v>
      </c>
      <c r="V14" s="20">
        <v>185.90382672773401</v>
      </c>
      <c r="W14" s="20">
        <v>389.62473757833197</v>
      </c>
      <c r="X14" s="20">
        <v>7994.21086889664</v>
      </c>
      <c r="Y14" s="20">
        <v>29947.2105480139</v>
      </c>
      <c r="Z14" s="20">
        <v>875.71703301972502</v>
      </c>
      <c r="AA14" s="20">
        <v>679.11147714082495</v>
      </c>
      <c r="AB14" s="22"/>
      <c r="AC14" s="78">
        <f t="shared" si="2"/>
        <v>-1.8371945071012986E-3</v>
      </c>
      <c r="AD14" s="78">
        <f t="shared" si="2"/>
        <v>-4.3879274494046383E-3</v>
      </c>
      <c r="AE14" s="22"/>
      <c r="AF14" s="20">
        <v>17</v>
      </c>
      <c r="AG14" s="20" t="s">
        <v>13</v>
      </c>
      <c r="AH14" s="20">
        <v>3497.55012185346</v>
      </c>
      <c r="AI14" s="20">
        <v>2595.6455118833401</v>
      </c>
      <c r="AJ14" s="20">
        <v>71.397876024834005</v>
      </c>
      <c r="AK14" s="20">
        <v>113.219565173935</v>
      </c>
      <c r="AL14" s="20">
        <v>2568.3078299060599</v>
      </c>
      <c r="AM14" s="20">
        <v>86.769961542695299</v>
      </c>
      <c r="AN14" s="20">
        <v>973.46480891127305</v>
      </c>
      <c r="AO14" s="20">
        <v>315779.27294346801</v>
      </c>
      <c r="AP14" s="20">
        <v>153.813595857645</v>
      </c>
      <c r="AQ14" s="20">
        <v>63.418071669539501</v>
      </c>
      <c r="AR14" s="20">
        <v>28941.029773925198</v>
      </c>
      <c r="AS14" s="20">
        <v>56.771030937596002</v>
      </c>
      <c r="AT14" s="20">
        <v>1077.2004135884899</v>
      </c>
      <c r="AU14" s="20">
        <v>66.410196045914802</v>
      </c>
      <c r="AV14" s="20">
        <v>141.17116933862701</v>
      </c>
      <c r="AW14" s="20">
        <v>2695.3157955730298</v>
      </c>
      <c r="AX14" s="20">
        <v>10105.3209258197</v>
      </c>
      <c r="AY14" s="20">
        <v>295.11106895395602</v>
      </c>
      <c r="AZ14" s="20">
        <v>228.92890509332599</v>
      </c>
      <c r="BA14" s="20">
        <f t="shared" si="0"/>
        <v>369510.11956556665</v>
      </c>
      <c r="BB14" s="20">
        <f t="shared" si="3"/>
        <v>53730.846622098645</v>
      </c>
      <c r="BD14" s="20">
        <f t="shared" si="1"/>
        <v>-743938.0290344333</v>
      </c>
      <c r="BE14" s="20">
        <f t="shared" si="1"/>
        <v>-106939.21863790136</v>
      </c>
      <c r="BG14" s="18">
        <f t="shared" si="4"/>
        <v>0.33247190853929592</v>
      </c>
      <c r="BH14" s="18">
        <f t="shared" si="4"/>
        <v>0.3358911486076977</v>
      </c>
      <c r="BJ14" s="18">
        <v>0.37900795687792488</v>
      </c>
      <c r="BK14" s="18">
        <v>0.38375323590752408</v>
      </c>
      <c r="BL14" s="18"/>
      <c r="BM14" s="18"/>
    </row>
    <row r="15" spans="1:65" x14ac:dyDescent="0.25">
      <c r="A15" s="22" t="s">
        <v>14</v>
      </c>
      <c r="B15" s="20">
        <v>145326.07625000001</v>
      </c>
      <c r="C15" s="20">
        <v>27134.605439999999</v>
      </c>
      <c r="D15" s="22" t="s">
        <v>572</v>
      </c>
      <c r="F15" s="22" t="s">
        <v>14</v>
      </c>
      <c r="G15" s="20">
        <v>1798.26563347057</v>
      </c>
      <c r="H15" s="20">
        <v>999.97882989687798</v>
      </c>
      <c r="I15" s="20">
        <v>49.222828232389197</v>
      </c>
      <c r="J15" s="20">
        <v>205.47739033383399</v>
      </c>
      <c r="K15" s="20">
        <v>1232.27367317581</v>
      </c>
      <c r="L15" s="20">
        <v>65.516712225180001</v>
      </c>
      <c r="M15" s="20">
        <v>495.34541686646003</v>
      </c>
      <c r="N15" s="20">
        <v>144471.31560541299</v>
      </c>
      <c r="O15" s="20">
        <v>27014.121128763101</v>
      </c>
      <c r="P15" s="20">
        <v>117457.19447664999</v>
      </c>
      <c r="Q15" s="20">
        <v>79.813728092946803</v>
      </c>
      <c r="R15" s="20">
        <v>29.1553189338448</v>
      </c>
      <c r="S15" s="20">
        <v>13427.087654667999</v>
      </c>
      <c r="T15" s="20">
        <v>57.3061080375006</v>
      </c>
      <c r="U15" s="20">
        <v>816.79930333945094</v>
      </c>
      <c r="V15" s="20">
        <v>82.081249965552701</v>
      </c>
      <c r="W15" s="20">
        <v>199.56107918450999</v>
      </c>
      <c r="X15" s="20">
        <v>2041.65358124307</v>
      </c>
      <c r="Y15" s="20">
        <v>5134.2153375551798</v>
      </c>
      <c r="Z15" s="20">
        <v>190.871933001537</v>
      </c>
      <c r="AA15" s="20">
        <v>109.495350540407</v>
      </c>
      <c r="AB15" s="22"/>
      <c r="AC15" s="78">
        <f t="shared" si="2"/>
        <v>-5.8816742778949049E-3</v>
      </c>
      <c r="AD15" s="78">
        <f t="shared" si="2"/>
        <v>-4.4402455566679528E-3</v>
      </c>
      <c r="AE15" s="22"/>
      <c r="AF15" s="20">
        <v>18</v>
      </c>
      <c r="AG15" s="20" t="s">
        <v>14</v>
      </c>
      <c r="AH15" s="20">
        <v>505.83974074680498</v>
      </c>
      <c r="AI15" s="20">
        <v>276.957250591101</v>
      </c>
      <c r="AJ15" s="20">
        <v>13.810865280151299</v>
      </c>
      <c r="AK15" s="20">
        <v>59.9007882677368</v>
      </c>
      <c r="AL15" s="20">
        <v>345.97464500585397</v>
      </c>
      <c r="AM15" s="20">
        <v>19.727793972881202</v>
      </c>
      <c r="AN15" s="20">
        <v>140.10749227923199</v>
      </c>
      <c r="AO15" s="20">
        <v>33516.192138330298</v>
      </c>
      <c r="AP15" s="20">
        <v>20.844968792836699</v>
      </c>
      <c r="AQ15" s="20">
        <v>8.1925507475230308</v>
      </c>
      <c r="AR15" s="20">
        <v>3745.03692359259</v>
      </c>
      <c r="AS15" s="20">
        <v>16.040666461405699</v>
      </c>
      <c r="AT15" s="20">
        <v>233.731600769148</v>
      </c>
      <c r="AU15" s="20">
        <v>25.899964920710499</v>
      </c>
      <c r="AV15" s="20">
        <v>64.126859566067495</v>
      </c>
      <c r="AW15" s="20">
        <v>584.26492109808805</v>
      </c>
      <c r="AX15" s="20">
        <v>1440.32978766527</v>
      </c>
      <c r="AY15" s="20">
        <v>56.298073374751098</v>
      </c>
      <c r="AZ15" s="20">
        <v>30.7322364884972</v>
      </c>
      <c r="BA15" s="20">
        <f t="shared" si="0"/>
        <v>41104.009267950954</v>
      </c>
      <c r="BB15" s="20">
        <f t="shared" si="3"/>
        <v>7587.8171296206565</v>
      </c>
      <c r="BD15" s="20">
        <f t="shared" si="1"/>
        <v>-104222.06698204906</v>
      </c>
      <c r="BE15" s="20">
        <f t="shared" si="1"/>
        <v>-19546.788310379343</v>
      </c>
      <c r="BG15" s="18">
        <f t="shared" si="4"/>
        <v>0.28451328968455025</v>
      </c>
      <c r="BH15" s="18">
        <f t="shared" si="4"/>
        <v>0.28088336072283249</v>
      </c>
      <c r="BJ15" s="18">
        <v>0.30581613589407081</v>
      </c>
      <c r="BK15" s="18">
        <v>0.30985128678069579</v>
      </c>
      <c r="BL15" s="18"/>
      <c r="BM15" s="18"/>
    </row>
    <row r="16" spans="1:65" x14ac:dyDescent="0.25">
      <c r="A16" s="22" t="s">
        <v>15</v>
      </c>
      <c r="B16" s="20">
        <v>388520.74862999999</v>
      </c>
      <c r="C16" s="20">
        <v>57174.452535999997</v>
      </c>
      <c r="D16" s="22" t="s">
        <v>572</v>
      </c>
      <c r="F16" s="22" t="s">
        <v>15</v>
      </c>
      <c r="G16" s="20">
        <v>3330.9083616902799</v>
      </c>
      <c r="H16" s="20">
        <v>2318.1176827218201</v>
      </c>
      <c r="I16" s="20">
        <v>105.09895603432599</v>
      </c>
      <c r="J16" s="20">
        <v>595.293926045955</v>
      </c>
      <c r="K16" s="20">
        <v>2430.2483500057801</v>
      </c>
      <c r="L16" s="20">
        <v>243.572406642526</v>
      </c>
      <c r="M16" s="20">
        <v>1062.60428898185</v>
      </c>
      <c r="N16" s="20">
        <v>388221.35065181798</v>
      </c>
      <c r="O16" s="20">
        <v>57010.771215870998</v>
      </c>
      <c r="P16" s="20">
        <v>331210.579435947</v>
      </c>
      <c r="Q16" s="20">
        <v>160.36492391298299</v>
      </c>
      <c r="R16" s="20">
        <v>60.313162375921102</v>
      </c>
      <c r="S16" s="20">
        <v>27217.535538726901</v>
      </c>
      <c r="T16" s="20">
        <v>104.84760536164001</v>
      </c>
      <c r="U16" s="20">
        <v>2157.31048881981</v>
      </c>
      <c r="V16" s="20">
        <v>364.18528849132201</v>
      </c>
      <c r="W16" s="20">
        <v>976.842480530432</v>
      </c>
      <c r="X16" s="20">
        <v>5395.9775022735103</v>
      </c>
      <c r="Y16" s="20">
        <v>9627.7650305064508</v>
      </c>
      <c r="Z16" s="20">
        <v>650.530768365879</v>
      </c>
      <c r="AA16" s="20">
        <v>209.25445438361501</v>
      </c>
      <c r="AB16" s="22"/>
      <c r="AC16" s="78">
        <f t="shared" si="2"/>
        <v>-7.7061001050199936E-4</v>
      </c>
      <c r="AD16" s="78">
        <f t="shared" si="2"/>
        <v>-2.8628401824387657E-3</v>
      </c>
      <c r="AE16" s="22"/>
      <c r="AF16" s="20">
        <v>19</v>
      </c>
      <c r="AG16" s="20" t="s">
        <v>15</v>
      </c>
      <c r="AH16" s="20">
        <v>975.65030815942396</v>
      </c>
      <c r="AI16" s="20">
        <v>683.15537417989503</v>
      </c>
      <c r="AJ16" s="20">
        <v>32.752405341235701</v>
      </c>
      <c r="AK16" s="20">
        <v>203.20640616671199</v>
      </c>
      <c r="AL16" s="20">
        <v>712.34453382680999</v>
      </c>
      <c r="AM16" s="20">
        <v>81.704293685616193</v>
      </c>
      <c r="AN16" s="20">
        <v>320.45526751037602</v>
      </c>
      <c r="AO16" s="20">
        <v>98912.883018954497</v>
      </c>
      <c r="AP16" s="20">
        <v>45.898865175553198</v>
      </c>
      <c r="AQ16" s="20">
        <v>17.731680460864599</v>
      </c>
      <c r="AR16" s="20">
        <v>8006.70503959488</v>
      </c>
      <c r="AS16" s="20">
        <v>33.401565266870101</v>
      </c>
      <c r="AT16" s="20">
        <v>700.30074301637603</v>
      </c>
      <c r="AU16" s="20">
        <v>125.469247966464</v>
      </c>
      <c r="AV16" s="20">
        <v>338.43901673913803</v>
      </c>
      <c r="AW16" s="20">
        <v>1751.5575010097</v>
      </c>
      <c r="AX16" s="20">
        <v>2819.59014054201</v>
      </c>
      <c r="AY16" s="20">
        <v>214.91771810992199</v>
      </c>
      <c r="AZ16" s="20">
        <v>61.066687845419899</v>
      </c>
      <c r="BA16" s="20">
        <f t="shared" si="0"/>
        <v>116037.22981355176</v>
      </c>
      <c r="BB16" s="20">
        <f t="shared" si="3"/>
        <v>17124.346794597266</v>
      </c>
      <c r="BD16" s="20">
        <f t="shared" si="1"/>
        <v>-272483.51881644822</v>
      </c>
      <c r="BE16" s="20">
        <f t="shared" si="1"/>
        <v>-40050.105741402731</v>
      </c>
      <c r="BG16" s="18">
        <f t="shared" si="4"/>
        <v>0.29889450855478955</v>
      </c>
      <c r="BH16" s="18">
        <f t="shared" si="4"/>
        <v>0.30037037614797407</v>
      </c>
      <c r="BJ16" s="18">
        <v>0.42396883660999102</v>
      </c>
      <c r="BK16" s="18">
        <v>0.42647628055313824</v>
      </c>
      <c r="BL16" s="18"/>
      <c r="BM16" s="18"/>
    </row>
    <row r="17" spans="1:65" x14ac:dyDescent="0.25">
      <c r="A17" s="22" t="s">
        <v>16</v>
      </c>
      <c r="B17" s="20">
        <v>671159.47751999996</v>
      </c>
      <c r="C17" s="20">
        <v>89522.070061999999</v>
      </c>
      <c r="D17" s="22" t="s">
        <v>572</v>
      </c>
      <c r="F17" s="22" t="s">
        <v>16</v>
      </c>
      <c r="G17" s="20">
        <v>4484.0726375546301</v>
      </c>
      <c r="H17" s="20">
        <v>4373.2722905471301</v>
      </c>
      <c r="I17" s="20">
        <v>163.875769705186</v>
      </c>
      <c r="J17" s="20">
        <v>967.20429317063201</v>
      </c>
      <c r="K17" s="20">
        <v>3557.94945562371</v>
      </c>
      <c r="L17" s="20">
        <v>422.62581535188502</v>
      </c>
      <c r="M17" s="20">
        <v>1605.78335278912</v>
      </c>
      <c r="N17" s="20">
        <v>673260.46253412403</v>
      </c>
      <c r="O17" s="20">
        <v>89603.482551541296</v>
      </c>
      <c r="P17" s="20">
        <v>583656.97998258297</v>
      </c>
      <c r="Q17" s="20">
        <v>341.28868003769901</v>
      </c>
      <c r="R17" s="20">
        <v>92.588801027353796</v>
      </c>
      <c r="S17" s="20">
        <v>43726.616757772601</v>
      </c>
      <c r="T17" s="20">
        <v>144.37302100453601</v>
      </c>
      <c r="U17" s="20">
        <v>3596.70780127537</v>
      </c>
      <c r="V17" s="20">
        <v>602.89871662340101</v>
      </c>
      <c r="W17" s="20">
        <v>1636.7836363255501</v>
      </c>
      <c r="X17" s="20">
        <v>8997.5337302755197</v>
      </c>
      <c r="Y17" s="20">
        <v>13432.306345343</v>
      </c>
      <c r="Z17" s="20">
        <v>1157.7604915204699</v>
      </c>
      <c r="AA17" s="20">
        <v>299.84095559340102</v>
      </c>
      <c r="AB17" s="22"/>
      <c r="AC17" s="78">
        <f t="shared" si="2"/>
        <v>3.1303812052053863E-3</v>
      </c>
      <c r="AD17" s="78">
        <f t="shared" si="2"/>
        <v>9.0941250001159925E-4</v>
      </c>
      <c r="AE17" s="22"/>
      <c r="AF17" s="20">
        <v>20</v>
      </c>
      <c r="AG17" s="20" t="s">
        <v>16</v>
      </c>
      <c r="AH17" s="20">
        <v>2338.7966601360199</v>
      </c>
      <c r="AI17" s="20">
        <v>2221.3032663374602</v>
      </c>
      <c r="AJ17" s="20">
        <v>85.610188632573596</v>
      </c>
      <c r="AK17" s="20">
        <v>514.45796353694595</v>
      </c>
      <c r="AL17" s="20">
        <v>1843.28640641223</v>
      </c>
      <c r="AM17" s="20">
        <v>222.87946143155401</v>
      </c>
      <c r="AN17" s="20">
        <v>835.44229666238698</v>
      </c>
      <c r="AO17" s="20">
        <v>298160.854836563</v>
      </c>
      <c r="AP17" s="20">
        <v>171.550815221601</v>
      </c>
      <c r="AQ17" s="20">
        <v>47.826546184822497</v>
      </c>
      <c r="AR17" s="20">
        <v>22474.449732034798</v>
      </c>
      <c r="AS17" s="20">
        <v>76.5171392240795</v>
      </c>
      <c r="AT17" s="20">
        <v>1885.9673980586399</v>
      </c>
      <c r="AU17" s="20">
        <v>322.078732101752</v>
      </c>
      <c r="AV17" s="20">
        <v>874.94586847901803</v>
      </c>
      <c r="AW17" s="20">
        <v>4717.8975849710996</v>
      </c>
      <c r="AX17" s="20">
        <v>6982.93074190676</v>
      </c>
      <c r="AY17" s="20">
        <v>606.44008575587304</v>
      </c>
      <c r="AZ17" s="20">
        <v>155.341354906665</v>
      </c>
      <c r="BA17" s="20">
        <f t="shared" si="0"/>
        <v>344538.5770785574</v>
      </c>
      <c r="BB17" s="20">
        <f t="shared" si="3"/>
        <v>46377.722241994401</v>
      </c>
      <c r="BD17" s="20">
        <f t="shared" si="1"/>
        <v>-326620.90044144256</v>
      </c>
      <c r="BE17" s="20">
        <f t="shared" si="1"/>
        <v>-43144.347820005598</v>
      </c>
      <c r="BG17" s="18">
        <f t="shared" si="4"/>
        <v>0.51174633927221669</v>
      </c>
      <c r="BH17" s="18">
        <f t="shared" si="4"/>
        <v>0.51758838966239096</v>
      </c>
      <c r="BJ17" s="18">
        <v>0.54824790171004623</v>
      </c>
      <c r="BK17" s="18">
        <v>0.55537178310192292</v>
      </c>
      <c r="BL17" s="18"/>
      <c r="BM17" s="18"/>
    </row>
    <row r="18" spans="1:65" x14ac:dyDescent="0.25">
      <c r="A18" s="22" t="s">
        <v>17</v>
      </c>
      <c r="B18" s="20">
        <v>177790.52689000001</v>
      </c>
      <c r="C18" s="20">
        <v>29057.336875000001</v>
      </c>
      <c r="D18" s="22" t="s">
        <v>572</v>
      </c>
      <c r="F18" s="22" t="s">
        <v>17</v>
      </c>
      <c r="G18" s="20">
        <v>1687.3447626448799</v>
      </c>
      <c r="H18" s="20">
        <v>1175.5384231441201</v>
      </c>
      <c r="I18" s="20">
        <v>54.830334509499103</v>
      </c>
      <c r="J18" s="20">
        <v>312.54774257731299</v>
      </c>
      <c r="K18" s="20">
        <v>1218.0782905361</v>
      </c>
      <c r="L18" s="20">
        <v>119.34354173625</v>
      </c>
      <c r="M18" s="20">
        <v>533.14374267652101</v>
      </c>
      <c r="N18" s="20">
        <v>177406.637227609</v>
      </c>
      <c r="O18" s="20">
        <v>28972.5228683553</v>
      </c>
      <c r="P18" s="20">
        <v>148434.11435925399</v>
      </c>
      <c r="Q18" s="20">
        <v>83.768992245242103</v>
      </c>
      <c r="R18" s="20">
        <v>30.015490835937499</v>
      </c>
      <c r="S18" s="20">
        <v>13866.4300077712</v>
      </c>
      <c r="T18" s="20">
        <v>58.389515855090202</v>
      </c>
      <c r="U18" s="20">
        <v>1109.9215198664001</v>
      </c>
      <c r="V18" s="20">
        <v>174.23339029194699</v>
      </c>
      <c r="W18" s="20">
        <v>462.19752171828202</v>
      </c>
      <c r="X18" s="20">
        <v>2775.4802707275699</v>
      </c>
      <c r="Y18" s="20">
        <v>4882.6175312642899</v>
      </c>
      <c r="Z18" s="20">
        <v>322.95129255884899</v>
      </c>
      <c r="AA18" s="20">
        <v>105.69049739579</v>
      </c>
      <c r="AB18" s="22"/>
      <c r="AC18" s="78">
        <f t="shared" si="2"/>
        <v>-2.1592245048496091E-3</v>
      </c>
      <c r="AD18" s="78">
        <f t="shared" si="2"/>
        <v>-2.9188499623884162E-3</v>
      </c>
      <c r="AE18" s="22"/>
      <c r="AF18" s="20">
        <v>21</v>
      </c>
      <c r="AG18" s="20" t="s">
        <v>17</v>
      </c>
      <c r="AH18" s="20">
        <v>325.102176717475</v>
      </c>
      <c r="AI18" s="20">
        <v>222.75236837368499</v>
      </c>
      <c r="AJ18" s="20">
        <v>10.9964849782265</v>
      </c>
      <c r="AK18" s="20">
        <v>68.489899760082395</v>
      </c>
      <c r="AL18" s="20">
        <v>233.618351948</v>
      </c>
      <c r="AM18" s="20">
        <v>26.1455822856528</v>
      </c>
      <c r="AN18" s="20">
        <v>105.09288038942201</v>
      </c>
      <c r="AO18" s="20">
        <v>28569.953514154698</v>
      </c>
      <c r="AP18" s="20">
        <v>14.510835742881399</v>
      </c>
      <c r="AQ18" s="20">
        <v>5.76235974461677</v>
      </c>
      <c r="AR18" s="20">
        <v>2648.4887750225298</v>
      </c>
      <c r="AS18" s="20">
        <v>11.9352310878187</v>
      </c>
      <c r="AT18" s="20">
        <v>232.19612444979501</v>
      </c>
      <c r="AU18" s="20">
        <v>39.614534307858101</v>
      </c>
      <c r="AV18" s="20">
        <v>105.874615474827</v>
      </c>
      <c r="AW18" s="20">
        <v>580.62735075461796</v>
      </c>
      <c r="AX18" s="20">
        <v>937.18899298213898</v>
      </c>
      <c r="AY18" s="20">
        <v>69.311694668534201</v>
      </c>
      <c r="AZ18" s="20">
        <v>20.236058282597099</v>
      </c>
      <c r="BA18" s="20">
        <f t="shared" si="0"/>
        <v>34227.897831125461</v>
      </c>
      <c r="BB18" s="20">
        <f t="shared" si="3"/>
        <v>5657.9443169707629</v>
      </c>
      <c r="BD18" s="20">
        <f t="shared" si="1"/>
        <v>-143562.62905887456</v>
      </c>
      <c r="BE18" s="20">
        <f t="shared" si="1"/>
        <v>-23399.392558029238</v>
      </c>
      <c r="BG18" s="18">
        <f t="shared" si="4"/>
        <v>0.19293470845294128</v>
      </c>
      <c r="BH18" s="18">
        <f t="shared" si="4"/>
        <v>0.19528655970621556</v>
      </c>
      <c r="BJ18" s="18">
        <v>0.25476465188837411</v>
      </c>
      <c r="BK18" s="18">
        <v>0.26052107134637992</v>
      </c>
      <c r="BL18" s="18"/>
      <c r="BM18" s="18"/>
    </row>
    <row r="19" spans="1:65" x14ac:dyDescent="0.25">
      <c r="A19" s="22" t="s">
        <v>18</v>
      </c>
      <c r="B19" s="20">
        <v>180053.74116999999</v>
      </c>
      <c r="C19" s="20">
        <v>27493.465477000002</v>
      </c>
      <c r="D19" s="22" t="s">
        <v>572</v>
      </c>
      <c r="F19" s="22" t="s">
        <v>18</v>
      </c>
      <c r="G19" s="20">
        <v>1626.7153963083599</v>
      </c>
      <c r="H19" s="20">
        <v>1283.1762292145399</v>
      </c>
      <c r="I19" s="20">
        <v>45.737910426208501</v>
      </c>
      <c r="J19" s="20">
        <v>178.71492642625199</v>
      </c>
      <c r="K19" s="20">
        <v>1211.09782172324</v>
      </c>
      <c r="L19" s="20">
        <v>72.131042323230602</v>
      </c>
      <c r="M19" s="20">
        <v>488.52389644890502</v>
      </c>
      <c r="N19" s="20">
        <v>179989.822433439</v>
      </c>
      <c r="O19" s="20">
        <v>27457.462751676801</v>
      </c>
      <c r="P19" s="20">
        <v>152532.359681762</v>
      </c>
      <c r="Q19" s="20">
        <v>102.33290118332999</v>
      </c>
      <c r="R19" s="20">
        <v>29.843678698391098</v>
      </c>
      <c r="S19" s="20">
        <v>14120.989248940399</v>
      </c>
      <c r="T19" s="20">
        <v>43.832786080016703</v>
      </c>
      <c r="U19" s="20">
        <v>817.345726615849</v>
      </c>
      <c r="V19" s="20">
        <v>81.261831886550098</v>
      </c>
      <c r="W19" s="20">
        <v>203.04290746650301</v>
      </c>
      <c r="X19" s="20">
        <v>2043.91491040967</v>
      </c>
      <c r="Y19" s="20">
        <v>4783.4028092395602</v>
      </c>
      <c r="Z19" s="20">
        <v>219.25123111603401</v>
      </c>
      <c r="AA19" s="20">
        <v>106.14749716981601</v>
      </c>
      <c r="AB19" s="22"/>
      <c r="AC19" s="78">
        <f t="shared" si="2"/>
        <v>-3.5499810304218067E-4</v>
      </c>
      <c r="AD19" s="78">
        <f t="shared" si="2"/>
        <v>-1.3095011741360383E-3</v>
      </c>
      <c r="AE19" s="22"/>
      <c r="AF19" s="20">
        <v>22</v>
      </c>
      <c r="AG19" s="20" t="s">
        <v>18</v>
      </c>
      <c r="AH19" s="20">
        <v>523.88632421922898</v>
      </c>
      <c r="AI19" s="20">
        <v>393.45325658544402</v>
      </c>
      <c r="AJ19" s="20">
        <v>14.3437777412089</v>
      </c>
      <c r="AK19" s="20">
        <v>55.806707088415202</v>
      </c>
      <c r="AL19" s="20">
        <v>385.93658676427299</v>
      </c>
      <c r="AM19" s="20">
        <v>22.517133468984401</v>
      </c>
      <c r="AN19" s="20">
        <v>155.25939113048099</v>
      </c>
      <c r="AO19" s="20">
        <v>47040.740526246103</v>
      </c>
      <c r="AP19" s="20">
        <v>30.300033955139</v>
      </c>
      <c r="AQ19" s="20">
        <v>9.4535033042626093</v>
      </c>
      <c r="AR19" s="20">
        <v>4429.7581829492801</v>
      </c>
      <c r="AS19" s="20">
        <v>13.9071138447911</v>
      </c>
      <c r="AT19" s="20">
        <v>254.56743683759299</v>
      </c>
      <c r="AU19" s="20">
        <v>25.978665296255901</v>
      </c>
      <c r="AV19" s="20">
        <v>64.875995296943699</v>
      </c>
      <c r="AW19" s="20">
        <v>636.59291274636701</v>
      </c>
      <c r="AX19" s="20">
        <v>1531.86760543781</v>
      </c>
      <c r="AY19" s="20">
        <v>67.832165430438295</v>
      </c>
      <c r="AZ19" s="20">
        <v>33.9124060596316</v>
      </c>
      <c r="BA19" s="20">
        <f t="shared" si="0"/>
        <v>55690.989724402643</v>
      </c>
      <c r="BB19" s="20">
        <f t="shared" si="3"/>
        <v>8650.2491981565399</v>
      </c>
      <c r="BD19" s="20">
        <f t="shared" si="1"/>
        <v>-124362.75144559736</v>
      </c>
      <c r="BE19" s="20">
        <f t="shared" si="1"/>
        <v>-18843.216278843462</v>
      </c>
      <c r="BG19" s="18">
        <f t="shared" si="4"/>
        <v>0.30941188213571025</v>
      </c>
      <c r="BH19" s="18">
        <f t="shared" si="4"/>
        <v>0.31504182583761414</v>
      </c>
      <c r="BJ19" s="18">
        <v>0.35207212166566831</v>
      </c>
      <c r="BK19" s="18">
        <v>0.35949035400543594</v>
      </c>
      <c r="BL19" s="18"/>
      <c r="BM19" s="18"/>
    </row>
    <row r="20" spans="1:65" x14ac:dyDescent="0.25">
      <c r="A20" s="22" t="s">
        <v>19</v>
      </c>
      <c r="B20" s="20">
        <v>71361.484935999993</v>
      </c>
      <c r="C20" s="20">
        <v>8747.9579405000004</v>
      </c>
      <c r="D20" s="22" t="s">
        <v>572</v>
      </c>
      <c r="F20" s="22" t="s">
        <v>19</v>
      </c>
      <c r="G20" s="20">
        <v>439.74938992597902</v>
      </c>
      <c r="H20" s="20">
        <v>528.23428385610396</v>
      </c>
      <c r="I20" s="20">
        <v>13.655063917503</v>
      </c>
      <c r="J20" s="20">
        <v>33.666196310565098</v>
      </c>
      <c r="K20" s="20">
        <v>369.36376703759402</v>
      </c>
      <c r="L20" s="20">
        <v>17.609478287229098</v>
      </c>
      <c r="M20" s="20">
        <v>144.27797262961701</v>
      </c>
      <c r="N20" s="20">
        <v>71822.594953653301</v>
      </c>
      <c r="O20" s="20">
        <v>8798.6596024294904</v>
      </c>
      <c r="P20" s="20">
        <v>63023.935351223801</v>
      </c>
      <c r="Q20" s="20">
        <v>53.267217822164099</v>
      </c>
      <c r="R20" s="20">
        <v>9.6718777867799801</v>
      </c>
      <c r="S20" s="20">
        <v>4871.7481160953903</v>
      </c>
      <c r="T20" s="20">
        <v>9.6075473911054505</v>
      </c>
      <c r="U20" s="20">
        <v>231.224534686971</v>
      </c>
      <c r="V20" s="20">
        <v>9.1585807415246094</v>
      </c>
      <c r="W20" s="20">
        <v>20.502899088939898</v>
      </c>
      <c r="X20" s="20">
        <v>578.45681806908101</v>
      </c>
      <c r="Y20" s="20">
        <v>1372.74460446325</v>
      </c>
      <c r="Z20" s="20">
        <v>64.2122398408262</v>
      </c>
      <c r="AA20" s="20">
        <v>31.509014478854901</v>
      </c>
      <c r="AB20" s="22"/>
      <c r="AC20" s="78">
        <f t="shared" si="2"/>
        <v>6.4616090607818814E-3</v>
      </c>
      <c r="AD20" s="78">
        <f t="shared" si="2"/>
        <v>5.7958282692191455E-3</v>
      </c>
      <c r="AE20" s="22"/>
      <c r="AF20" s="20">
        <v>23</v>
      </c>
      <c r="AG20" s="20" t="s">
        <v>19</v>
      </c>
      <c r="AH20" s="20">
        <v>56.4734006359636</v>
      </c>
      <c r="AI20" s="20">
        <v>67.644670672150596</v>
      </c>
      <c r="AJ20" s="20">
        <v>1.7644183979132599</v>
      </c>
      <c r="AK20" s="20">
        <v>4.4303907274818002</v>
      </c>
      <c r="AL20" s="20">
        <v>47.163904377125903</v>
      </c>
      <c r="AM20" s="20">
        <v>2.3345815045283902</v>
      </c>
      <c r="AN20" s="20">
        <v>18.524852694624201</v>
      </c>
      <c r="AO20" s="20">
        <v>8134.8678918881196</v>
      </c>
      <c r="AP20" s="20">
        <v>6.7659213647762897</v>
      </c>
      <c r="AQ20" s="20">
        <v>1.2425837802508699</v>
      </c>
      <c r="AR20" s="20">
        <v>626.05996994273301</v>
      </c>
      <c r="AS20" s="20">
        <v>1.2675891940612001</v>
      </c>
      <c r="AT20" s="20">
        <v>29.788152639118699</v>
      </c>
      <c r="AU20" s="20">
        <v>1.31632521782811</v>
      </c>
      <c r="AV20" s="20">
        <v>3.04115153072348</v>
      </c>
      <c r="AW20" s="20">
        <v>74.521712841362401</v>
      </c>
      <c r="AX20" s="20">
        <v>175.754393704043</v>
      </c>
      <c r="AY20" s="20">
        <v>8.41066077853176</v>
      </c>
      <c r="AZ20" s="20">
        <v>4.0215067935110298</v>
      </c>
      <c r="BA20" s="20">
        <f t="shared" si="0"/>
        <v>9265.3940786848489</v>
      </c>
      <c r="BB20" s="20">
        <f t="shared" si="3"/>
        <v>1130.5261867967292</v>
      </c>
      <c r="BD20" s="20">
        <f t="shared" si="1"/>
        <v>-62096.090857315146</v>
      </c>
      <c r="BE20" s="20">
        <f t="shared" si="1"/>
        <v>-7617.4317537032712</v>
      </c>
      <c r="BG20" s="18">
        <f t="shared" si="4"/>
        <v>0.12900388916139488</v>
      </c>
      <c r="BH20" s="18">
        <f t="shared" si="4"/>
        <v>0.12848845595578759</v>
      </c>
      <c r="BJ20" s="18">
        <v>0.1682553728101005</v>
      </c>
      <c r="BK20" s="18">
        <v>0.16514862360959875</v>
      </c>
      <c r="BL20" s="18"/>
      <c r="BM20" s="18"/>
    </row>
    <row r="21" spans="1:65" x14ac:dyDescent="0.25">
      <c r="A21" s="22" t="s">
        <v>20</v>
      </c>
      <c r="B21" s="20">
        <v>75016.096686000004</v>
      </c>
      <c r="C21" s="20">
        <v>12001.221670000001</v>
      </c>
      <c r="D21" s="22" t="s">
        <v>572</v>
      </c>
      <c r="F21" s="22" t="s">
        <v>20</v>
      </c>
      <c r="G21" s="20">
        <v>710.76857620000305</v>
      </c>
      <c r="H21" s="20">
        <v>600.12312240612403</v>
      </c>
      <c r="I21" s="20">
        <v>19.087804306729002</v>
      </c>
      <c r="J21" s="20">
        <v>60.047681674630802</v>
      </c>
      <c r="K21" s="20">
        <v>509.643912652876</v>
      </c>
      <c r="L21" s="20">
        <v>21.931914637036499</v>
      </c>
      <c r="M21" s="20">
        <v>202.35355004767499</v>
      </c>
      <c r="N21" s="20">
        <v>74517.183502622895</v>
      </c>
      <c r="O21" s="20">
        <v>11953.215754148199</v>
      </c>
      <c r="P21" s="20">
        <v>62563.967748474599</v>
      </c>
      <c r="Q21" s="20">
        <v>39.504764452674998</v>
      </c>
      <c r="R21" s="20">
        <v>12.771691374967601</v>
      </c>
      <c r="S21" s="20">
        <v>6455.4279923058602</v>
      </c>
      <c r="T21" s="20">
        <v>21.653680914036201</v>
      </c>
      <c r="U21" s="20">
        <v>305.25359171502998</v>
      </c>
      <c r="V21" s="20">
        <v>13.4157192413895</v>
      </c>
      <c r="W21" s="20">
        <v>23.0881001747162</v>
      </c>
      <c r="X21" s="20">
        <v>762.67523889835002</v>
      </c>
      <c r="Y21" s="20">
        <v>2071.2590726257599</v>
      </c>
      <c r="Z21" s="20">
        <v>77.964165853712203</v>
      </c>
      <c r="AA21" s="20">
        <v>46.245174666688698</v>
      </c>
      <c r="AB21" s="22"/>
      <c r="AC21" s="78">
        <f t="shared" si="2"/>
        <v>-6.6507483782506675E-3</v>
      </c>
      <c r="AD21" s="78">
        <f t="shared" si="2"/>
        <v>-4.000085755586376E-3</v>
      </c>
      <c r="AE21" s="22"/>
      <c r="AF21" s="20">
        <v>24</v>
      </c>
      <c r="AG21" s="20" t="s">
        <v>20</v>
      </c>
      <c r="AH21" s="20">
        <v>180.58222366897701</v>
      </c>
      <c r="AI21" s="20">
        <v>153.688056566006</v>
      </c>
      <c r="AJ21" s="20">
        <v>4.72203415407572</v>
      </c>
      <c r="AK21" s="20">
        <v>14.6186937701207</v>
      </c>
      <c r="AL21" s="20">
        <v>129.62639348419</v>
      </c>
      <c r="AM21" s="20">
        <v>5.6800449235927504</v>
      </c>
      <c r="AN21" s="20">
        <v>51.521662318953098</v>
      </c>
      <c r="AO21" s="20">
        <v>16233.706518311201</v>
      </c>
      <c r="AP21" s="20">
        <v>9.3333957143884003</v>
      </c>
      <c r="AQ21" s="20">
        <v>3.2569143791801598</v>
      </c>
      <c r="AR21" s="20">
        <v>1640.9163684584901</v>
      </c>
      <c r="AS21" s="20">
        <v>5.2997776434178299</v>
      </c>
      <c r="AT21" s="20">
        <v>76.191898206645902</v>
      </c>
      <c r="AU21" s="20">
        <v>3.6178697167146598</v>
      </c>
      <c r="AV21" s="20">
        <v>6.4482061497374996</v>
      </c>
      <c r="AW21" s="20">
        <v>190.37232720205401</v>
      </c>
      <c r="AX21" s="20">
        <v>525.11991443578995</v>
      </c>
      <c r="AY21" s="20">
        <v>20.0442608362345</v>
      </c>
      <c r="AZ21" s="20">
        <v>11.7932113523431</v>
      </c>
      <c r="BA21" s="20">
        <f t="shared" si="0"/>
        <v>19266.539771292108</v>
      </c>
      <c r="BB21" s="20">
        <f t="shared" si="3"/>
        <v>3032.8332529809068</v>
      </c>
      <c r="BD21" s="20">
        <f t="shared" si="1"/>
        <v>-55749.556914707893</v>
      </c>
      <c r="BE21" s="20">
        <f t="shared" si="1"/>
        <v>-8968.388417019094</v>
      </c>
      <c r="BG21" s="18">
        <f t="shared" si="4"/>
        <v>0.25855163689344157</v>
      </c>
      <c r="BH21" s="18">
        <f t="shared" si="4"/>
        <v>0.25372529998284382</v>
      </c>
      <c r="BJ21" s="18">
        <v>0.35538293267968452</v>
      </c>
      <c r="BK21" s="18">
        <v>0.35066591532753455</v>
      </c>
      <c r="BL21" s="18"/>
      <c r="BM21" s="18"/>
    </row>
    <row r="22" spans="1:65" x14ac:dyDescent="0.25">
      <c r="A22" s="22" t="s">
        <v>21</v>
      </c>
      <c r="B22" s="20">
        <v>63362.100089</v>
      </c>
      <c r="C22" s="20">
        <v>9769.1088486999997</v>
      </c>
      <c r="D22" s="22" t="s">
        <v>572</v>
      </c>
      <c r="F22" s="22" t="s">
        <v>127</v>
      </c>
      <c r="G22" s="20">
        <v>562.68439623670997</v>
      </c>
      <c r="H22" s="20">
        <v>506.56665410032099</v>
      </c>
      <c r="I22" s="20">
        <v>15.8013924723182</v>
      </c>
      <c r="J22" s="20">
        <v>46.051321362235903</v>
      </c>
      <c r="K22" s="20">
        <v>428.97629832944699</v>
      </c>
      <c r="L22" s="20">
        <v>16.258612730589601</v>
      </c>
      <c r="M22" s="20">
        <v>165.80733973776</v>
      </c>
      <c r="N22" s="20">
        <v>63397.035172681397</v>
      </c>
      <c r="O22" s="20">
        <v>9777.3323185777899</v>
      </c>
      <c r="P22" s="20">
        <v>53619.702854103598</v>
      </c>
      <c r="Q22" s="20">
        <v>45.770884659689003</v>
      </c>
      <c r="R22" s="20">
        <v>10.552889064523701</v>
      </c>
      <c r="S22" s="20">
        <v>5256.9253693568498</v>
      </c>
      <c r="T22" s="20">
        <v>15.1862537751395</v>
      </c>
      <c r="U22" s="20">
        <v>257.43931800018697</v>
      </c>
      <c r="V22" s="20">
        <v>7.6349215452195498</v>
      </c>
      <c r="W22" s="20">
        <v>11.3661468057783</v>
      </c>
      <c r="X22" s="20">
        <v>643.50594112556905</v>
      </c>
      <c r="Y22" s="20">
        <v>1688.7600826733201</v>
      </c>
      <c r="Z22" s="20">
        <v>60.108627755088499</v>
      </c>
      <c r="AA22" s="20">
        <v>37.935868847037803</v>
      </c>
      <c r="AB22" s="22"/>
      <c r="AC22" s="78">
        <f t="shared" si="2"/>
        <v>5.5135615190037381E-4</v>
      </c>
      <c r="AD22" s="78">
        <f t="shared" si="2"/>
        <v>8.4178301267310706E-4</v>
      </c>
      <c r="AE22" s="22"/>
      <c r="AF22" s="20">
        <v>25</v>
      </c>
      <c r="AG22" s="20" t="s">
        <v>127</v>
      </c>
      <c r="AH22" s="20">
        <v>88.9884318340047</v>
      </c>
      <c r="AI22" s="20">
        <v>82.656757020948305</v>
      </c>
      <c r="AJ22" s="20">
        <v>2.5911323671433499</v>
      </c>
      <c r="AK22" s="20">
        <v>8.2082439391309805</v>
      </c>
      <c r="AL22" s="20">
        <v>67.918695981765495</v>
      </c>
      <c r="AM22" s="20">
        <v>2.72717116816851</v>
      </c>
      <c r="AN22" s="20">
        <v>26.469975156120601</v>
      </c>
      <c r="AO22" s="20">
        <v>8407.5782517347507</v>
      </c>
      <c r="AP22" s="20">
        <v>7.3725382788726099</v>
      </c>
      <c r="AQ22" s="20">
        <v>1.6707160637803</v>
      </c>
      <c r="AR22" s="20">
        <v>846.82667282193199</v>
      </c>
      <c r="AS22" s="20">
        <v>2.5917561284469501</v>
      </c>
      <c r="AT22" s="20">
        <v>43.130308273669698</v>
      </c>
      <c r="AU22" s="20">
        <v>1.2797162173910099</v>
      </c>
      <c r="AV22" s="20">
        <v>1.84924356833374</v>
      </c>
      <c r="AW22" s="20">
        <v>107.790095170436</v>
      </c>
      <c r="AX22" s="20">
        <v>267.91593904610602</v>
      </c>
      <c r="AY22" s="20">
        <v>10.082551068990099</v>
      </c>
      <c r="AZ22" s="20">
        <v>6.0315021194160003</v>
      </c>
      <c r="BA22" s="20">
        <f t="shared" si="0"/>
        <v>9983.6796979594055</v>
      </c>
      <c r="BB22" s="20">
        <f t="shared" si="3"/>
        <v>1576.1014462246549</v>
      </c>
      <c r="BD22" s="20">
        <f t="shared" si="1"/>
        <v>-53378.420391040592</v>
      </c>
      <c r="BE22" s="20">
        <f t="shared" si="1"/>
        <v>-8193.0074024753449</v>
      </c>
      <c r="BG22" s="18">
        <f t="shared" si="4"/>
        <v>0.15747865291753427</v>
      </c>
      <c r="BH22" s="18">
        <f t="shared" si="4"/>
        <v>0.16119953734516354</v>
      </c>
      <c r="BJ22" s="18">
        <v>0.23867604256894268</v>
      </c>
      <c r="BK22" s="18">
        <v>0.2442127455774325</v>
      </c>
      <c r="BL22" s="18"/>
      <c r="BM22" s="18"/>
    </row>
    <row r="23" spans="1:65" x14ac:dyDescent="0.25">
      <c r="A23" s="22" t="s">
        <v>22</v>
      </c>
      <c r="B23" s="20">
        <v>295317.47866999998</v>
      </c>
      <c r="C23" s="20">
        <v>38890.189211999997</v>
      </c>
      <c r="D23" s="22" t="s">
        <v>572</v>
      </c>
      <c r="F23" s="22" t="s">
        <v>22</v>
      </c>
      <c r="G23" s="20">
        <v>2097.5480201943301</v>
      </c>
      <c r="H23" s="20">
        <v>2112.80492259021</v>
      </c>
      <c r="I23" s="20">
        <v>62.127776649746103</v>
      </c>
      <c r="J23" s="20">
        <v>201.48015095046699</v>
      </c>
      <c r="K23" s="20">
        <v>1676.88021417902</v>
      </c>
      <c r="L23" s="20">
        <v>94.448744500845905</v>
      </c>
      <c r="M23" s="20">
        <v>667.65985967581003</v>
      </c>
      <c r="N23" s="20">
        <v>296532.02583356999</v>
      </c>
      <c r="O23" s="20">
        <v>38995.022419823901</v>
      </c>
      <c r="P23" s="20">
        <v>257537.00341374599</v>
      </c>
      <c r="Q23" s="20">
        <v>194.03005912796101</v>
      </c>
      <c r="R23" s="20">
        <v>42.750808556137898</v>
      </c>
      <c r="S23" s="20">
        <v>20809.086279204301</v>
      </c>
      <c r="T23" s="20">
        <v>49.140854401252199</v>
      </c>
      <c r="U23" s="20">
        <v>1104.20860530101</v>
      </c>
      <c r="V23" s="20">
        <v>85.212967430017002</v>
      </c>
      <c r="W23" s="20">
        <v>211.996599635135</v>
      </c>
      <c r="X23" s="20">
        <v>2762.1584928101702</v>
      </c>
      <c r="Y23" s="20">
        <v>6370.79812507922</v>
      </c>
      <c r="Z23" s="20">
        <v>308.29179775900099</v>
      </c>
      <c r="AA23" s="20">
        <v>144.39814177924001</v>
      </c>
      <c r="AB23" s="22"/>
      <c r="AC23" s="78">
        <f t="shared" si="2"/>
        <v>4.1126829642453844E-3</v>
      </c>
      <c r="AD23" s="78">
        <f t="shared" si="2"/>
        <v>2.6956209251755505E-3</v>
      </c>
      <c r="AE23" s="22"/>
      <c r="AF23" s="20">
        <v>26</v>
      </c>
      <c r="AG23" s="20" t="s">
        <v>22</v>
      </c>
      <c r="AH23" s="20">
        <v>506.01784593902198</v>
      </c>
      <c r="AI23" s="20">
        <v>486.83764664756899</v>
      </c>
      <c r="AJ23" s="20">
        <v>15.253643055109499</v>
      </c>
      <c r="AK23" s="20">
        <v>56.748995859121003</v>
      </c>
      <c r="AL23" s="20">
        <v>398.80321750993602</v>
      </c>
      <c r="AM23" s="20">
        <v>25.4243403196248</v>
      </c>
      <c r="AN23" s="20">
        <v>161.518670342468</v>
      </c>
      <c r="AO23" s="20">
        <v>59838.146490248</v>
      </c>
      <c r="AP23" s="20">
        <v>43.107841661982498</v>
      </c>
      <c r="AQ23" s="20">
        <v>10.126401079933199</v>
      </c>
      <c r="AR23" s="20">
        <v>4891.8893766174597</v>
      </c>
      <c r="AS23" s="20">
        <v>12.743456649942299</v>
      </c>
      <c r="AT23" s="20">
        <v>279.76679113677199</v>
      </c>
      <c r="AU23" s="20">
        <v>26.574661541629599</v>
      </c>
      <c r="AV23" s="20">
        <v>67.793696239872006</v>
      </c>
      <c r="AW23" s="20">
        <v>699.79047024845795</v>
      </c>
      <c r="AX23" s="20">
        <v>1525.42844057049</v>
      </c>
      <c r="AY23" s="20">
        <v>79.342167652156206</v>
      </c>
      <c r="AZ23" s="20">
        <v>34.3759537351525</v>
      </c>
      <c r="BA23" s="20">
        <f t="shared" si="0"/>
        <v>69159.690107054703</v>
      </c>
      <c r="BB23" s="20">
        <f t="shared" si="3"/>
        <v>9321.5436168067026</v>
      </c>
      <c r="BD23" s="20">
        <f t="shared" si="1"/>
        <v>-226157.78856294526</v>
      </c>
      <c r="BE23" s="20">
        <f t="shared" si="1"/>
        <v>-29568.645595193295</v>
      </c>
      <c r="BG23" s="18">
        <f t="shared" si="4"/>
        <v>0.23322840058385771</v>
      </c>
      <c r="BH23" s="18">
        <f t="shared" si="4"/>
        <v>0.23904444819777584</v>
      </c>
      <c r="BJ23" s="18">
        <v>0.26597525333714561</v>
      </c>
      <c r="BK23" s="18">
        <v>0.27186597567860987</v>
      </c>
      <c r="BL23" s="18"/>
      <c r="BM23" s="18"/>
    </row>
    <row r="24" spans="1:65" x14ac:dyDescent="0.25">
      <c r="A24" s="22" t="s">
        <v>23</v>
      </c>
      <c r="B24" s="20">
        <v>426574.12056000001</v>
      </c>
      <c r="C24" s="20">
        <v>60081.280213999999</v>
      </c>
      <c r="D24" s="22" t="s">
        <v>572</v>
      </c>
      <c r="F24" s="22" t="s">
        <v>23</v>
      </c>
      <c r="G24" s="20">
        <v>3751.8891420162299</v>
      </c>
      <c r="H24" s="20">
        <v>2681.1356629573802</v>
      </c>
      <c r="I24" s="20">
        <v>93.934508363784701</v>
      </c>
      <c r="J24" s="20">
        <v>313.74843718756301</v>
      </c>
      <c r="K24" s="20">
        <v>2767.9597494447098</v>
      </c>
      <c r="L24" s="20">
        <v>153.23183054173001</v>
      </c>
      <c r="M24" s="20">
        <v>1098.71743216653</v>
      </c>
      <c r="N24" s="20">
        <v>426696.11701545899</v>
      </c>
      <c r="O24" s="20">
        <v>59936.8603384866</v>
      </c>
      <c r="P24" s="20">
        <v>366759.25667697302</v>
      </c>
      <c r="Q24" s="20">
        <v>201.44141834355699</v>
      </c>
      <c r="R24" s="20">
        <v>68.365735467407404</v>
      </c>
      <c r="S24" s="20">
        <v>30816.444637201799</v>
      </c>
      <c r="T24" s="20">
        <v>80.648709888280706</v>
      </c>
      <c r="U24" s="20">
        <v>1614.66651873653</v>
      </c>
      <c r="V24" s="20">
        <v>186.584763537756</v>
      </c>
      <c r="W24" s="20">
        <v>479.94476946818997</v>
      </c>
      <c r="X24" s="20">
        <v>4039.9883666506798</v>
      </c>
      <c r="Y24" s="20">
        <v>10895.2181237564</v>
      </c>
      <c r="Z24" s="20">
        <v>451.80332170395201</v>
      </c>
      <c r="AA24" s="20">
        <v>241.137211053974</v>
      </c>
      <c r="AB24" s="22"/>
      <c r="AC24" s="78">
        <f t="shared" si="2"/>
        <v>2.859912253908589E-4</v>
      </c>
      <c r="AD24" s="78">
        <f t="shared" si="2"/>
        <v>-2.4037416479641867E-3</v>
      </c>
      <c r="AE24" s="22"/>
      <c r="AF24" s="20">
        <v>27</v>
      </c>
      <c r="AG24" s="20" t="s">
        <v>23</v>
      </c>
      <c r="AH24" s="20">
        <v>943.92084061647802</v>
      </c>
      <c r="AI24" s="20">
        <v>635.51951861977102</v>
      </c>
      <c r="AJ24" s="20">
        <v>24.7546930610281</v>
      </c>
      <c r="AK24" s="20">
        <v>101.73116783157801</v>
      </c>
      <c r="AL24" s="20">
        <v>687.45772154193298</v>
      </c>
      <c r="AM24" s="20">
        <v>46.0511094340483</v>
      </c>
      <c r="AN24" s="20">
        <v>280.097146397953</v>
      </c>
      <c r="AO24" s="20">
        <v>89101.978059675603</v>
      </c>
      <c r="AP24" s="20">
        <v>44.740367322333199</v>
      </c>
      <c r="AQ24" s="20">
        <v>16.8971469814758</v>
      </c>
      <c r="AR24" s="20">
        <v>7537.8119988387698</v>
      </c>
      <c r="AS24" s="20">
        <v>22.630418952166298</v>
      </c>
      <c r="AT24" s="20">
        <v>450.838401162342</v>
      </c>
      <c r="AU24" s="20">
        <v>62.692334644441303</v>
      </c>
      <c r="AV24" s="20">
        <v>164.42642256770699</v>
      </c>
      <c r="AW24" s="20">
        <v>1127.9074865397599</v>
      </c>
      <c r="AX24" s="20">
        <v>2723.2841452463499</v>
      </c>
      <c r="AY24" s="20">
        <v>129.15289627713801</v>
      </c>
      <c r="AZ24" s="20">
        <v>59.826251257035899</v>
      </c>
      <c r="BA24" s="20">
        <f t="shared" si="0"/>
        <v>104161.7181269679</v>
      </c>
      <c r="BB24" s="20">
        <f t="shared" si="3"/>
        <v>15059.740067292296</v>
      </c>
      <c r="BD24" s="20">
        <f t="shared" si="1"/>
        <v>-322412.40243303211</v>
      </c>
      <c r="BE24" s="20">
        <f t="shared" si="1"/>
        <v>-45021.540146707703</v>
      </c>
      <c r="BG24" s="18">
        <f t="shared" si="4"/>
        <v>0.24411217719891781</v>
      </c>
      <c r="BH24" s="18">
        <f t="shared" si="4"/>
        <v>0.25126007572375542</v>
      </c>
      <c r="BJ24" s="18">
        <v>0.38119932663902001</v>
      </c>
      <c r="BK24" s="18">
        <v>0.39067187590104246</v>
      </c>
      <c r="BL24" s="18"/>
      <c r="BM24" s="18"/>
    </row>
    <row r="25" spans="1:65" x14ac:dyDescent="0.25">
      <c r="A25" s="22" t="s">
        <v>24</v>
      </c>
      <c r="B25" s="20">
        <v>450394.20581000001</v>
      </c>
      <c r="C25" s="20">
        <v>55051.012756999997</v>
      </c>
      <c r="D25" s="22" t="s">
        <v>572</v>
      </c>
      <c r="F25" s="22" t="s">
        <v>24</v>
      </c>
      <c r="G25" s="20">
        <v>2920.9087153116502</v>
      </c>
      <c r="H25" s="20">
        <v>3139.04063702552</v>
      </c>
      <c r="I25" s="20">
        <v>82.715058472086696</v>
      </c>
      <c r="J25" s="20">
        <v>222.59343107524899</v>
      </c>
      <c r="K25" s="20">
        <v>2377.0533163577402</v>
      </c>
      <c r="L25" s="20">
        <v>129.80835914394501</v>
      </c>
      <c r="M25" s="20">
        <v>940.10700518637304</v>
      </c>
      <c r="N25" s="20">
        <v>452458.22063184401</v>
      </c>
      <c r="O25" s="20">
        <v>55211.596897766198</v>
      </c>
      <c r="P25" s="20">
        <v>397246.62373407802</v>
      </c>
      <c r="Q25" s="20">
        <v>277.519591560707</v>
      </c>
      <c r="R25" s="20">
        <v>61.873406019720299</v>
      </c>
      <c r="S25" s="20">
        <v>30014.763910117501</v>
      </c>
      <c r="T25" s="20">
        <v>56.924876260079202</v>
      </c>
      <c r="U25" s="20">
        <v>1447.84898460622</v>
      </c>
      <c r="V25" s="20">
        <v>109.211418564019</v>
      </c>
      <c r="W25" s="20">
        <v>275.00946817903701</v>
      </c>
      <c r="X25" s="20">
        <v>3622.9579620474301</v>
      </c>
      <c r="Y25" s="20">
        <v>8897.6992244139801</v>
      </c>
      <c r="Z25" s="20">
        <v>431.61703676758299</v>
      </c>
      <c r="AA25" s="20">
        <v>203.94449665724099</v>
      </c>
      <c r="AB25" s="22"/>
      <c r="AC25" s="78">
        <f t="shared" si="2"/>
        <v>4.582685112771435E-3</v>
      </c>
      <c r="AD25" s="78">
        <f t="shared" si="2"/>
        <v>2.9170061134939245E-3</v>
      </c>
      <c r="AE25" s="22"/>
      <c r="AF25" s="20">
        <v>28</v>
      </c>
      <c r="AG25" s="20" t="s">
        <v>24</v>
      </c>
      <c r="AH25" s="20">
        <v>788.07916554834298</v>
      </c>
      <c r="AI25" s="20">
        <v>796.64558996819903</v>
      </c>
      <c r="AJ25" s="20">
        <v>21.421041290409701</v>
      </c>
      <c r="AK25" s="20">
        <v>56.248144520374403</v>
      </c>
      <c r="AL25" s="20">
        <v>630.04481557810698</v>
      </c>
      <c r="AM25" s="20">
        <v>32.989589102058197</v>
      </c>
      <c r="AN25" s="20">
        <v>248.06841523221999</v>
      </c>
      <c r="AO25" s="20">
        <v>101246.569268109</v>
      </c>
      <c r="AP25" s="20">
        <v>68.157361445698598</v>
      </c>
      <c r="AQ25" s="20">
        <v>16.259738550579399</v>
      </c>
      <c r="AR25" s="20">
        <v>7802.8060475512202</v>
      </c>
      <c r="AS25" s="20">
        <v>15.1400039515815</v>
      </c>
      <c r="AT25" s="20">
        <v>369.54978769492698</v>
      </c>
      <c r="AU25" s="20">
        <v>28.398338788256901</v>
      </c>
      <c r="AV25" s="20">
        <v>71.028525730704203</v>
      </c>
      <c r="AW25" s="20">
        <v>924.72429320388505</v>
      </c>
      <c r="AX25" s="20">
        <v>2378.7616292185398</v>
      </c>
      <c r="AY25" s="20">
        <v>109.042813406653</v>
      </c>
      <c r="AZ25" s="20">
        <v>54.3118965693684</v>
      </c>
      <c r="BA25" s="20">
        <f t="shared" si="0"/>
        <v>115658.24646546014</v>
      </c>
      <c r="BB25" s="20">
        <f t="shared" si="3"/>
        <v>14411.677197351135</v>
      </c>
      <c r="BD25" s="20">
        <f t="shared" si="1"/>
        <v>-334735.95934453991</v>
      </c>
      <c r="BE25" s="20">
        <f t="shared" si="1"/>
        <v>-40639.335559648862</v>
      </c>
      <c r="BG25" s="18">
        <f t="shared" si="4"/>
        <v>0.25562193632805907</v>
      </c>
      <c r="BH25" s="18">
        <f t="shared" si="4"/>
        <v>0.26102626997072448</v>
      </c>
      <c r="BJ25" s="18">
        <v>0.30992883603208826</v>
      </c>
      <c r="BK25" s="18">
        <v>0.31846853020557503</v>
      </c>
      <c r="BL25" s="18"/>
      <c r="BM25" s="18"/>
    </row>
    <row r="26" spans="1:65" x14ac:dyDescent="0.25">
      <c r="A26" s="22" t="s">
        <v>25</v>
      </c>
      <c r="B26" s="20">
        <v>1343746.3891</v>
      </c>
      <c r="C26" s="20">
        <v>159274.46178000001</v>
      </c>
      <c r="D26" s="22" t="s">
        <v>572</v>
      </c>
      <c r="F26" s="22" t="s">
        <v>25</v>
      </c>
      <c r="G26" s="20">
        <v>7998.9659619592403</v>
      </c>
      <c r="H26" s="20">
        <v>9337.0132945319801</v>
      </c>
      <c r="I26" s="20">
        <v>245.67809014699299</v>
      </c>
      <c r="J26" s="20">
        <v>771.90265304210197</v>
      </c>
      <c r="K26" s="20">
        <v>6673.5322429272901</v>
      </c>
      <c r="L26" s="20">
        <v>438.72358428545402</v>
      </c>
      <c r="M26" s="20">
        <v>2699.84751004481</v>
      </c>
      <c r="N26" s="20">
        <v>1351141.82563569</v>
      </c>
      <c r="O26" s="20">
        <v>159914.493061966</v>
      </c>
      <c r="P26" s="20">
        <v>1191227.33257373</v>
      </c>
      <c r="Q26" s="20">
        <v>841.32004493019599</v>
      </c>
      <c r="R26" s="20">
        <v>176.81703597391899</v>
      </c>
      <c r="S26" s="20">
        <v>86601.464899662096</v>
      </c>
      <c r="T26" s="20">
        <v>164.73774004199799</v>
      </c>
      <c r="U26" s="20">
        <v>4526.7889070035299</v>
      </c>
      <c r="V26" s="20">
        <v>414.37220514007601</v>
      </c>
      <c r="W26" s="20">
        <v>1083.41001210337</v>
      </c>
      <c r="X26" s="20">
        <v>11327.8562672442</v>
      </c>
      <c r="Y26" s="20">
        <v>24631.814430463401</v>
      </c>
      <c r="Z26" s="20">
        <v>1413.4818126401999</v>
      </c>
      <c r="AA26" s="20">
        <v>566.76636982533898</v>
      </c>
      <c r="AB26" s="22"/>
      <c r="AC26" s="78">
        <f t="shared" si="2"/>
        <v>5.5035954668821215E-3</v>
      </c>
      <c r="AD26" s="78">
        <f t="shared" si="2"/>
        <v>4.0184174839657614E-3</v>
      </c>
      <c r="AE26" s="22"/>
      <c r="AF26" s="20">
        <v>29</v>
      </c>
      <c r="AG26" s="20" t="s">
        <v>25</v>
      </c>
      <c r="AH26" s="20">
        <v>2525.4363321259202</v>
      </c>
      <c r="AI26" s="20">
        <v>2894.8885360864301</v>
      </c>
      <c r="AJ26" s="20">
        <v>77.543534192622403</v>
      </c>
      <c r="AK26" s="20">
        <v>254.063261783006</v>
      </c>
      <c r="AL26" s="20">
        <v>2095.16840988792</v>
      </c>
      <c r="AM26" s="20">
        <v>141.05829256593699</v>
      </c>
      <c r="AN26" s="20">
        <v>850.82959227447896</v>
      </c>
      <c r="AO26" s="20">
        <v>369848.38254563097</v>
      </c>
      <c r="AP26" s="20">
        <v>257.49649547231598</v>
      </c>
      <c r="AQ26" s="20">
        <v>55.354145197619701</v>
      </c>
      <c r="AR26" s="20">
        <v>27025.7200690963</v>
      </c>
      <c r="AS26" s="20">
        <v>53.140752086244397</v>
      </c>
      <c r="AT26" s="20">
        <v>1440.7643643460699</v>
      </c>
      <c r="AU26" s="20">
        <v>138.56343609495801</v>
      </c>
      <c r="AV26" s="20">
        <v>363.13069694559999</v>
      </c>
      <c r="AW26" s="20">
        <v>3605.27361352344</v>
      </c>
      <c r="AX26" s="20">
        <v>7753.6987483093799</v>
      </c>
      <c r="AY26" s="20">
        <v>449.10065051696103</v>
      </c>
      <c r="AZ26" s="20">
        <v>178.12959743860901</v>
      </c>
      <c r="BA26" s="20">
        <f t="shared" si="0"/>
        <v>420007.74307357479</v>
      </c>
      <c r="BB26" s="20">
        <f t="shared" si="3"/>
        <v>50159.36052794382</v>
      </c>
      <c r="BD26" s="20">
        <f t="shared" si="1"/>
        <v>-923738.6460264253</v>
      </c>
      <c r="BE26" s="20">
        <f t="shared" si="1"/>
        <v>-109115.10125205619</v>
      </c>
      <c r="BG26" s="18">
        <f t="shared" si="4"/>
        <v>0.31085392747424428</v>
      </c>
      <c r="BH26" s="18">
        <f t="shared" si="4"/>
        <v>0.3136636309037189</v>
      </c>
      <c r="BJ26" s="18">
        <v>0.32388321885920957</v>
      </c>
      <c r="BK26" s="18">
        <v>0.32968253243632328</v>
      </c>
      <c r="BL26" s="18"/>
      <c r="BM26" s="18"/>
    </row>
    <row r="27" spans="1:65" x14ac:dyDescent="0.25">
      <c r="A27" s="22" t="s">
        <v>26</v>
      </c>
      <c r="B27" s="20">
        <v>503637.10514</v>
      </c>
      <c r="C27" s="20">
        <v>66766.452824000007</v>
      </c>
      <c r="F27" s="22" t="s">
        <v>26</v>
      </c>
      <c r="G27" s="20">
        <v>3802.0079646378599</v>
      </c>
      <c r="H27" s="20">
        <v>3215.2603985956498</v>
      </c>
      <c r="I27" s="20">
        <v>109.82244761542501</v>
      </c>
      <c r="J27" s="20">
        <v>428.61539189911599</v>
      </c>
      <c r="K27" s="20">
        <v>2885.1779743933098</v>
      </c>
      <c r="L27" s="20">
        <v>212.92989188533701</v>
      </c>
      <c r="M27" s="20">
        <v>1193.2610510535301</v>
      </c>
      <c r="N27" s="20">
        <v>504824.18809117097</v>
      </c>
      <c r="O27" s="20">
        <v>66744.905975396396</v>
      </c>
      <c r="P27" s="20">
        <v>438079.28211577499</v>
      </c>
      <c r="Q27" s="20">
        <v>260.12854559984999</v>
      </c>
      <c r="R27" s="20">
        <v>74.428678814133804</v>
      </c>
      <c r="S27" s="20">
        <v>34428.1725711955</v>
      </c>
      <c r="T27" s="20">
        <v>92.372761840197896</v>
      </c>
      <c r="U27" s="20">
        <v>2003.5686144501899</v>
      </c>
      <c r="V27" s="20">
        <v>269.30883008427099</v>
      </c>
      <c r="W27" s="20">
        <v>717.65008581491099</v>
      </c>
      <c r="X27" s="20">
        <v>5013.41697018799</v>
      </c>
      <c r="Y27" s="20">
        <v>11174.021319796901</v>
      </c>
      <c r="Z27" s="20">
        <v>617.78002722708095</v>
      </c>
      <c r="AA27" s="20">
        <v>246.98245030506399</v>
      </c>
      <c r="AB27" s="22"/>
      <c r="AC27" s="78">
        <f t="shared" si="2"/>
        <v>2.3570204400269346E-3</v>
      </c>
      <c r="AD27" s="78">
        <f t="shared" si="2"/>
        <v>-3.2271968469569951E-4</v>
      </c>
      <c r="AE27" s="22"/>
      <c r="AF27" s="20">
        <v>30</v>
      </c>
      <c r="AG27" s="20" t="s">
        <v>26</v>
      </c>
      <c r="AH27" s="20">
        <v>1495.3573165417599</v>
      </c>
      <c r="AI27" s="20">
        <v>1170.36454136163</v>
      </c>
      <c r="AJ27" s="20">
        <v>45.461774429497197</v>
      </c>
      <c r="AK27" s="20">
        <v>216.72782198383001</v>
      </c>
      <c r="AL27" s="20">
        <v>1114.61147372855</v>
      </c>
      <c r="AM27" s="20">
        <v>98.911935219759002</v>
      </c>
      <c r="AN27" s="20">
        <v>475.783650212748</v>
      </c>
      <c r="AO27" s="20">
        <v>162381.82030321099</v>
      </c>
      <c r="AP27" s="20">
        <v>89.411218361231903</v>
      </c>
      <c r="AQ27" s="20">
        <v>28.526506062967101</v>
      </c>
      <c r="AR27" s="20">
        <v>13016.8937663897</v>
      </c>
      <c r="AS27" s="20">
        <v>41.2833889288218</v>
      </c>
      <c r="AT27" s="20">
        <v>879.47626636133896</v>
      </c>
      <c r="AU27" s="20">
        <v>138.589442197766</v>
      </c>
      <c r="AV27" s="20">
        <v>372.82880979256998</v>
      </c>
      <c r="AW27" s="20">
        <v>2200.38793223013</v>
      </c>
      <c r="AX27" s="20">
        <v>4356.08481335736</v>
      </c>
      <c r="AY27" s="20">
        <v>273.48295670816901</v>
      </c>
      <c r="AZ27" s="20">
        <v>95.273428619387403</v>
      </c>
      <c r="BA27" s="20">
        <f t="shared" si="0"/>
        <v>188491.27734569821</v>
      </c>
      <c r="BB27" s="20">
        <f t="shared" si="3"/>
        <v>26109.457042487222</v>
      </c>
      <c r="BD27" s="20">
        <f t="shared" si="1"/>
        <v>-315145.82779430179</v>
      </c>
      <c r="BE27" s="20">
        <f t="shared" si="1"/>
        <v>-40656.995781512785</v>
      </c>
      <c r="BG27" s="18">
        <f t="shared" si="4"/>
        <v>0.37338004357203419</v>
      </c>
      <c r="BH27" s="18">
        <f t="shared" si="4"/>
        <v>0.39118276759745124</v>
      </c>
      <c r="BJ27" s="18">
        <v>0.45398056566966805</v>
      </c>
      <c r="BK27" s="18">
        <v>0.47318332151066644</v>
      </c>
      <c r="BL27" s="18"/>
      <c r="BM27" s="18"/>
    </row>
    <row r="28" spans="1:65" x14ac:dyDescent="0.25">
      <c r="A28" s="22" t="s">
        <v>27</v>
      </c>
      <c r="B28" s="20">
        <v>518776.82718999998</v>
      </c>
      <c r="C28" s="20">
        <v>71852.914426999996</v>
      </c>
      <c r="D28" s="22" t="s">
        <v>572</v>
      </c>
      <c r="F28" s="22" t="s">
        <v>27</v>
      </c>
      <c r="G28" s="20">
        <v>3428.6297802542999</v>
      </c>
      <c r="H28" s="20">
        <v>3257.4993652893199</v>
      </c>
      <c r="I28" s="20">
        <v>144.80456614692699</v>
      </c>
      <c r="J28" s="20">
        <v>1035.15805001184</v>
      </c>
      <c r="K28" s="20">
        <v>2696.4256877042699</v>
      </c>
      <c r="L28" s="20">
        <v>428.47712979160798</v>
      </c>
      <c r="M28" s="20">
        <v>1312.2592001631399</v>
      </c>
      <c r="N28" s="20">
        <v>520092.83750901901</v>
      </c>
      <c r="O28" s="20">
        <v>71874.710721539595</v>
      </c>
      <c r="P28" s="20">
        <v>448218.12678747898</v>
      </c>
      <c r="Q28" s="20">
        <v>238.72752885023399</v>
      </c>
      <c r="R28" s="20">
        <v>70.596365713718697</v>
      </c>
      <c r="S28" s="20">
        <v>33109.488985598298</v>
      </c>
      <c r="T28" s="20">
        <v>138.92422942398699</v>
      </c>
      <c r="U28" s="20">
        <v>3424.44893698639</v>
      </c>
      <c r="V28" s="20">
        <v>658.66641192259499</v>
      </c>
      <c r="W28" s="20">
        <v>1802.8413781091999</v>
      </c>
      <c r="X28" s="20">
        <v>8565.7463398314503</v>
      </c>
      <c r="Y28" s="20">
        <v>10211.369231193101</v>
      </c>
      <c r="Z28" s="20">
        <v>1126.33948907885</v>
      </c>
      <c r="AA28" s="20">
        <v>224.30804547032801</v>
      </c>
      <c r="AB28" s="22"/>
      <c r="AC28" s="78">
        <f t="shared" si="2"/>
        <v>2.5367561734538384E-3</v>
      </c>
      <c r="AD28" s="78">
        <f t="shared" si="2"/>
        <v>3.0334600500782176E-4</v>
      </c>
      <c r="AE28" s="22"/>
      <c r="AF28" s="20">
        <v>31</v>
      </c>
      <c r="AG28" s="20" t="s">
        <v>27</v>
      </c>
      <c r="AH28" s="20">
        <v>1558.4019717363501</v>
      </c>
      <c r="AI28" s="20">
        <v>1428.42795819306</v>
      </c>
      <c r="AJ28" s="20">
        <v>67.1284479456301</v>
      </c>
      <c r="AK28" s="20">
        <v>497.04253500585901</v>
      </c>
      <c r="AL28" s="20">
        <v>1214.4893186849199</v>
      </c>
      <c r="AM28" s="20">
        <v>203.05872523447999</v>
      </c>
      <c r="AN28" s="20">
        <v>599.97945026776699</v>
      </c>
      <c r="AO28" s="20">
        <v>198317.47123251599</v>
      </c>
      <c r="AP28" s="20">
        <v>101.893302523817</v>
      </c>
      <c r="AQ28" s="20">
        <v>31.683673081989198</v>
      </c>
      <c r="AR28" s="20">
        <v>14763.6643178503</v>
      </c>
      <c r="AS28" s="20">
        <v>65.928703710084307</v>
      </c>
      <c r="AT28" s="20">
        <v>1607.02243220124</v>
      </c>
      <c r="AU28" s="20">
        <v>317.27415608898701</v>
      </c>
      <c r="AV28" s="20">
        <v>869.12511715689197</v>
      </c>
      <c r="AW28" s="20">
        <v>4019.6249653495602</v>
      </c>
      <c r="AX28" s="20">
        <v>4620.46709406023</v>
      </c>
      <c r="AY28" s="20">
        <v>528.64652542183399</v>
      </c>
      <c r="AZ28" s="20">
        <v>100.88814244453501</v>
      </c>
      <c r="BA28" s="20">
        <f t="shared" si="0"/>
        <v>230912.21806947354</v>
      </c>
      <c r="BB28" s="20">
        <f t="shared" si="3"/>
        <v>32594.746836957551</v>
      </c>
      <c r="BD28" s="20">
        <f t="shared" si="1"/>
        <v>-287864.60912052647</v>
      </c>
      <c r="BE28" s="20">
        <f t="shared" si="1"/>
        <v>-39258.167590042445</v>
      </c>
      <c r="BG28" s="18">
        <f t="shared" si="4"/>
        <v>0.44398269196596896</v>
      </c>
      <c r="BH28" s="18">
        <f t="shared" si="4"/>
        <v>0.45349395510247908</v>
      </c>
      <c r="BJ28" s="18">
        <v>0.52748840862349988</v>
      </c>
      <c r="BK28" s="18">
        <v>0.53457673314244658</v>
      </c>
      <c r="BL28" s="18"/>
      <c r="BM28" s="18"/>
    </row>
    <row r="29" spans="1:65" x14ac:dyDescent="0.25">
      <c r="A29" s="22" t="s">
        <v>28</v>
      </c>
      <c r="B29" s="20">
        <v>137960.42551</v>
      </c>
      <c r="C29" s="20">
        <v>18342.078159000001</v>
      </c>
      <c r="D29" s="20"/>
      <c r="E29" s="20"/>
      <c r="F29" s="20" t="s">
        <v>28</v>
      </c>
      <c r="G29" s="20">
        <v>1212.08643815759</v>
      </c>
      <c r="H29" s="20">
        <v>651.70875532553896</v>
      </c>
      <c r="I29" s="20">
        <v>39.3905163445162</v>
      </c>
      <c r="J29" s="20">
        <v>75.365698672266404</v>
      </c>
      <c r="K29" s="20">
        <v>661.40705930984302</v>
      </c>
      <c r="L29" s="20">
        <v>38.390222435335602</v>
      </c>
      <c r="M29" s="20">
        <v>291.37586754631002</v>
      </c>
      <c r="N29" s="20">
        <v>137234.203858044</v>
      </c>
      <c r="O29" s="20">
        <v>18237.8201143757</v>
      </c>
      <c r="P29" s="20">
        <v>118996.383743668</v>
      </c>
      <c r="Q29" s="20">
        <v>74.572623555283499</v>
      </c>
      <c r="R29" s="20">
        <v>21.414558430749999</v>
      </c>
      <c r="S29" s="20">
        <v>10459.986804345301</v>
      </c>
      <c r="T29" s="20">
        <v>56.972427432111402</v>
      </c>
      <c r="U29" s="20">
        <v>324.77279264979001</v>
      </c>
      <c r="V29" s="20">
        <v>39.796610382667197</v>
      </c>
      <c r="W29" s="20">
        <v>108.446841096358</v>
      </c>
      <c r="X29" s="20">
        <v>812.30394616313095</v>
      </c>
      <c r="Y29" s="20">
        <v>3193.9024803099701</v>
      </c>
      <c r="Z29" s="20">
        <v>120.145247000336</v>
      </c>
      <c r="AA29" s="20">
        <v>55.781225218670897</v>
      </c>
      <c r="AB29" s="22"/>
      <c r="AC29" s="78">
        <f t="shared" si="2"/>
        <v>-5.2639853006495882E-3</v>
      </c>
      <c r="AD29" s="78">
        <f t="shared" si="2"/>
        <v>-5.6840911766120753E-3</v>
      </c>
      <c r="AE29" s="22"/>
      <c r="AF29" s="20">
        <v>32</v>
      </c>
      <c r="AG29" s="20" t="s">
        <v>28</v>
      </c>
      <c r="AH29" s="20">
        <v>820.07944103827003</v>
      </c>
      <c r="AI29" s="20">
        <v>425.72512856394098</v>
      </c>
      <c r="AJ29" s="20">
        <v>26.8352333664475</v>
      </c>
      <c r="AK29" s="20">
        <v>51.6484684321263</v>
      </c>
      <c r="AL29" s="20">
        <v>440.692608756315</v>
      </c>
      <c r="AM29" s="20">
        <v>26.069434269941802</v>
      </c>
      <c r="AN29" s="20">
        <v>195.39561542208901</v>
      </c>
      <c r="AO29" s="20">
        <v>79718.132080523894</v>
      </c>
      <c r="AP29" s="20">
        <v>49.694435147540098</v>
      </c>
      <c r="AQ29" s="20">
        <v>14.4028639202063</v>
      </c>
      <c r="AR29" s="20">
        <v>7028.0657288614602</v>
      </c>
      <c r="AS29" s="20">
        <v>39.302729891615499</v>
      </c>
      <c r="AT29" s="20">
        <v>216.27951032159501</v>
      </c>
      <c r="AU29" s="20">
        <v>27.6989476928931</v>
      </c>
      <c r="AV29" s="20">
        <v>75.840145659983705</v>
      </c>
      <c r="AW29" s="20">
        <v>540.94450024997695</v>
      </c>
      <c r="AX29" s="20">
        <v>2150.2761125945999</v>
      </c>
      <c r="AY29" s="20">
        <v>80.911868693742704</v>
      </c>
      <c r="AZ29" s="20">
        <v>37.091117238595302</v>
      </c>
      <c r="BA29" s="20">
        <f t="shared" si="0"/>
        <v>91965.085970645203</v>
      </c>
      <c r="BB29" s="20">
        <f t="shared" si="3"/>
        <v>12246.953890121309</v>
      </c>
      <c r="BD29" s="20">
        <f t="shared" si="1"/>
        <v>-45995.339539354798</v>
      </c>
      <c r="BE29" s="20">
        <f t="shared" si="1"/>
        <v>-6095.1242688786915</v>
      </c>
      <c r="BG29" s="18">
        <f t="shared" si="4"/>
        <v>0.67013239691887982</v>
      </c>
      <c r="BH29" s="18">
        <f t="shared" si="4"/>
        <v>0.67151412906347419</v>
      </c>
      <c r="BJ29" s="18">
        <v>0.66074009005956147</v>
      </c>
      <c r="BK29" s="18">
        <v>0.65956225764164922</v>
      </c>
      <c r="BL29" s="18"/>
      <c r="BM29" s="18"/>
    </row>
    <row r="30" spans="1:65" x14ac:dyDescent="0.25">
      <c r="A30" s="22" t="s">
        <v>29</v>
      </c>
      <c r="B30" s="20">
        <v>20796.901159000001</v>
      </c>
      <c r="C30" s="20">
        <v>4369.2274875000003</v>
      </c>
      <c r="D30" s="22" t="s">
        <v>572</v>
      </c>
      <c r="F30" s="22" t="s">
        <v>29</v>
      </c>
      <c r="G30" s="20">
        <v>240.07812232345</v>
      </c>
      <c r="H30" s="20">
        <v>207.503898763758</v>
      </c>
      <c r="I30" s="20">
        <v>9.0482457161438905</v>
      </c>
      <c r="J30" s="20">
        <v>40.365475840098703</v>
      </c>
      <c r="K30" s="20">
        <v>183.409187431449</v>
      </c>
      <c r="L30" s="20">
        <v>8.1265819540666993</v>
      </c>
      <c r="M30" s="20">
        <v>72.600628868422703</v>
      </c>
      <c r="N30" s="20">
        <v>20891.8734464304</v>
      </c>
      <c r="O30" s="20">
        <v>4394.5106908734097</v>
      </c>
      <c r="P30" s="20">
        <v>16497.362755556998</v>
      </c>
      <c r="Q30" s="20">
        <v>27.249838676785799</v>
      </c>
      <c r="R30" s="20">
        <v>4.2212038338376399</v>
      </c>
      <c r="S30" s="20">
        <v>2240.1854932566098</v>
      </c>
      <c r="T30" s="20">
        <v>10.427400618396399</v>
      </c>
      <c r="U30" s="20">
        <v>157.99268363123201</v>
      </c>
      <c r="V30" s="20">
        <v>4.4136824242023396</v>
      </c>
      <c r="W30" s="20">
        <v>6.3543727464629596</v>
      </c>
      <c r="X30" s="20">
        <v>394.64922116216599</v>
      </c>
      <c r="Y30" s="20">
        <v>742.35337896900705</v>
      </c>
      <c r="Z30" s="20">
        <v>29.446571757689998</v>
      </c>
      <c r="AA30" s="20">
        <v>16.084702899629001</v>
      </c>
      <c r="AB30" s="22"/>
      <c r="AC30" s="78">
        <f t="shared" si="2"/>
        <v>4.5666557101128004E-3</v>
      </c>
      <c r="AD30" s="78">
        <f t="shared" si="2"/>
        <v>5.7866530057641861E-3</v>
      </c>
      <c r="AE30" s="22"/>
      <c r="AF30" s="20">
        <v>33</v>
      </c>
      <c r="AG30" s="20" t="s">
        <v>29</v>
      </c>
      <c r="AH30" s="20">
        <v>25.538639510883201</v>
      </c>
      <c r="AI30" s="20">
        <v>22.106011549669301</v>
      </c>
      <c r="AJ30" s="20">
        <v>0.96884375131234202</v>
      </c>
      <c r="AK30" s="20">
        <v>4.3702152346634797</v>
      </c>
      <c r="AL30" s="20">
        <v>19.430563875890002</v>
      </c>
      <c r="AM30" s="20">
        <v>0.88711491149389698</v>
      </c>
      <c r="AN30" s="20">
        <v>7.7269895025722501</v>
      </c>
      <c r="AO30" s="20">
        <v>1755.9667384806601</v>
      </c>
      <c r="AP30" s="20">
        <v>2.8775236505437598</v>
      </c>
      <c r="AQ30" s="20">
        <v>0.44880217178479997</v>
      </c>
      <c r="AR30" s="20">
        <v>238.92281190988999</v>
      </c>
      <c r="AS30" s="20">
        <v>1.1284138421868399</v>
      </c>
      <c r="AT30" s="20">
        <v>16.921274397079699</v>
      </c>
      <c r="AU30" s="20">
        <v>0.50853141934747803</v>
      </c>
      <c r="AV30" s="20">
        <v>0.77533677520525801</v>
      </c>
      <c r="AW30" s="20">
        <v>42.266735428043802</v>
      </c>
      <c r="AX30" s="20">
        <v>78.8475392456847</v>
      </c>
      <c r="AY30" s="20">
        <v>3.1907730487732802</v>
      </c>
      <c r="AZ30" s="20">
        <v>1.7054004361230699</v>
      </c>
      <c r="BA30" s="20">
        <f t="shared" si="0"/>
        <v>2224.5882591418076</v>
      </c>
      <c r="BB30" s="20">
        <f t="shared" si="3"/>
        <v>468.62152066114754</v>
      </c>
      <c r="BD30" s="20">
        <f t="shared" si="1"/>
        <v>-18572.312899858192</v>
      </c>
      <c r="BE30" s="20">
        <f t="shared" si="1"/>
        <v>-3900.6059668388525</v>
      </c>
      <c r="BG30" s="18">
        <f t="shared" si="4"/>
        <v>0.1064810326774166</v>
      </c>
      <c r="BH30" s="18">
        <f t="shared" si="4"/>
        <v>0.10663792936819752</v>
      </c>
      <c r="BJ30" s="18">
        <v>0.17441129441988132</v>
      </c>
      <c r="BK30" s="18">
        <v>0.17461182002797426</v>
      </c>
      <c r="BL30" s="18"/>
      <c r="BM30" s="18"/>
    </row>
    <row r="31" spans="1:65" x14ac:dyDescent="0.25">
      <c r="A31" s="22" t="s">
        <v>30</v>
      </c>
      <c r="B31" s="20">
        <v>32650.315288000002</v>
      </c>
      <c r="C31" s="20">
        <v>6098.0149504000001</v>
      </c>
      <c r="D31" s="22" t="s">
        <v>572</v>
      </c>
      <c r="F31" s="22" t="s">
        <v>30</v>
      </c>
      <c r="G31" s="20">
        <v>340.56324696726699</v>
      </c>
      <c r="H31" s="20">
        <v>293.53897793724502</v>
      </c>
      <c r="I31" s="20">
        <v>12.123256810904</v>
      </c>
      <c r="J31" s="20">
        <v>47.295861538715897</v>
      </c>
      <c r="K31" s="20">
        <v>257.85189988811499</v>
      </c>
      <c r="L31" s="20">
        <v>10.8421418894712</v>
      </c>
      <c r="M31" s="20">
        <v>101.488611694417</v>
      </c>
      <c r="N31" s="20">
        <v>32811.751572898502</v>
      </c>
      <c r="O31" s="20">
        <v>6130.0588254435397</v>
      </c>
      <c r="P31" s="20">
        <v>26681.692747454999</v>
      </c>
      <c r="Q31" s="20">
        <v>37.518585183837899</v>
      </c>
      <c r="R31" s="20">
        <v>6.1637493234566199</v>
      </c>
      <c r="S31" s="20">
        <v>3191.6262210023301</v>
      </c>
      <c r="T31" s="20">
        <v>13.3924184152074</v>
      </c>
      <c r="U31" s="20">
        <v>200.07704878277301</v>
      </c>
      <c r="V31" s="20">
        <v>5.6351121766784003</v>
      </c>
      <c r="W31" s="20">
        <v>8.7538375414055594</v>
      </c>
      <c r="X31" s="20">
        <v>499.909218957544</v>
      </c>
      <c r="Y31" s="20">
        <v>1041.3101509614901</v>
      </c>
      <c r="Z31" s="20">
        <v>39.539920633608297</v>
      </c>
      <c r="AA31" s="20">
        <v>22.4285657390719</v>
      </c>
      <c r="AB31" s="22"/>
      <c r="AC31" s="78">
        <f t="shared" si="2"/>
        <v>4.9444020210681694E-3</v>
      </c>
      <c r="AD31" s="78">
        <f t="shared" si="2"/>
        <v>5.2548042771587014E-3</v>
      </c>
      <c r="AE31" s="22"/>
      <c r="AF31" s="20">
        <v>34</v>
      </c>
      <c r="AG31" s="20" t="s">
        <v>30</v>
      </c>
      <c r="AH31" s="20">
        <v>76.683291292605105</v>
      </c>
      <c r="AI31" s="20">
        <v>65.736284439898299</v>
      </c>
      <c r="AJ31" s="20">
        <v>2.7668687578832301</v>
      </c>
      <c r="AK31" s="20">
        <v>11.068549479545</v>
      </c>
      <c r="AL31" s="20">
        <v>57.916344911484302</v>
      </c>
      <c r="AM31" s="20">
        <v>2.4754753813670098</v>
      </c>
      <c r="AN31" s="20">
        <v>22.858763726392802</v>
      </c>
      <c r="AO31" s="20">
        <v>5814.1806427328002</v>
      </c>
      <c r="AP31" s="20">
        <v>8.4739168469480095</v>
      </c>
      <c r="AQ31" s="20">
        <v>1.37892890929404</v>
      </c>
      <c r="AR31" s="20">
        <v>717.42760226406597</v>
      </c>
      <c r="AS31" s="20">
        <v>3.1011419553380302</v>
      </c>
      <c r="AT31" s="20">
        <v>45.917297691998101</v>
      </c>
      <c r="AU31" s="20">
        <v>1.3172369546025899</v>
      </c>
      <c r="AV31" s="20">
        <v>2.0570345642591299</v>
      </c>
      <c r="AW31" s="20">
        <v>114.72140792077801</v>
      </c>
      <c r="AX31" s="20">
        <v>234.58018212250801</v>
      </c>
      <c r="AY31" s="20">
        <v>8.9969330870766804</v>
      </c>
      <c r="AZ31" s="20">
        <v>5.0432395571750499</v>
      </c>
      <c r="BA31" s="20">
        <f t="shared" si="0"/>
        <v>7196.7011425960181</v>
      </c>
      <c r="BB31" s="20">
        <f t="shared" si="3"/>
        <v>1382.520499863218</v>
      </c>
      <c r="BD31" s="20">
        <f t="shared" si="1"/>
        <v>-25453.614145403983</v>
      </c>
      <c r="BE31" s="20">
        <f t="shared" si="1"/>
        <v>-4715.4944505367821</v>
      </c>
      <c r="BG31" s="18">
        <f t="shared" si="4"/>
        <v>0.2193330376346099</v>
      </c>
      <c r="BH31" s="18">
        <f t="shared" si="4"/>
        <v>0.2255313593606805</v>
      </c>
      <c r="BJ31" s="18">
        <v>0.33647107715029179</v>
      </c>
      <c r="BK31" s="18">
        <v>0.33847496838373725</v>
      </c>
      <c r="BL31" s="18"/>
      <c r="BM31" s="18"/>
    </row>
    <row r="32" spans="1:65" x14ac:dyDescent="0.25">
      <c r="A32" s="22" t="s">
        <v>31</v>
      </c>
      <c r="B32" s="20">
        <v>212783.78482999999</v>
      </c>
      <c r="C32" s="20">
        <v>26470.191314</v>
      </c>
      <c r="F32" s="22" t="s">
        <v>31</v>
      </c>
      <c r="G32" s="20">
        <v>1244.18565176893</v>
      </c>
      <c r="H32" s="20">
        <v>1511.11734684766</v>
      </c>
      <c r="I32" s="20">
        <v>46.701685422488197</v>
      </c>
      <c r="J32" s="20">
        <v>204.97487182878899</v>
      </c>
      <c r="K32" s="20">
        <v>1021.39902544684</v>
      </c>
      <c r="L32" s="20">
        <v>92.898669224028197</v>
      </c>
      <c r="M32" s="20">
        <v>440.76306596780103</v>
      </c>
      <c r="N32" s="20">
        <v>213827.95908602999</v>
      </c>
      <c r="O32" s="20">
        <v>26583.9164256033</v>
      </c>
      <c r="P32" s="20">
        <v>187244.04266042699</v>
      </c>
      <c r="Q32" s="20">
        <v>140.68327969488001</v>
      </c>
      <c r="R32" s="20">
        <v>27.768110210155498</v>
      </c>
      <c r="S32" s="20">
        <v>14073.4192494364</v>
      </c>
      <c r="T32" s="20">
        <v>40.140056989478403</v>
      </c>
      <c r="U32" s="20">
        <v>902.21908662510896</v>
      </c>
      <c r="V32" s="20">
        <v>103.391949106301</v>
      </c>
      <c r="W32" s="20">
        <v>274.88631316655301</v>
      </c>
      <c r="X32" s="20">
        <v>2256.72607241081</v>
      </c>
      <c r="Y32" s="20">
        <v>3832.9060628206998</v>
      </c>
      <c r="Z32" s="20">
        <v>283.64071683283902</v>
      </c>
      <c r="AA32" s="20">
        <v>86.095211803546107</v>
      </c>
      <c r="AB32" s="22"/>
      <c r="AC32" s="78">
        <f t="shared" si="2"/>
        <v>4.9072078347710086E-3</v>
      </c>
      <c r="AD32" s="78">
        <f t="shared" si="2"/>
        <v>4.2963464167768018E-3</v>
      </c>
      <c r="AE32" s="22"/>
      <c r="AF32" s="20">
        <v>35</v>
      </c>
      <c r="AG32" s="20" t="s">
        <v>31</v>
      </c>
      <c r="AH32" s="20">
        <v>764.43835871349495</v>
      </c>
      <c r="AI32" s="20">
        <v>919.88218840493198</v>
      </c>
      <c r="AJ32" s="20">
        <v>28.884316707562999</v>
      </c>
      <c r="AK32" s="20">
        <v>128.999764021781</v>
      </c>
      <c r="AL32" s="20">
        <v>624.91501774755795</v>
      </c>
      <c r="AM32" s="20">
        <v>58.139521284475599</v>
      </c>
      <c r="AN32" s="20">
        <v>270.93684992829901</v>
      </c>
      <c r="AO32" s="20">
        <v>114518.147454148</v>
      </c>
      <c r="AP32" s="20">
        <v>85.5816728333714</v>
      </c>
      <c r="AQ32" s="20">
        <v>17.010955118770799</v>
      </c>
      <c r="AR32" s="20">
        <v>8608.5127487668997</v>
      </c>
      <c r="AS32" s="20">
        <v>25.106644724912201</v>
      </c>
      <c r="AT32" s="20">
        <v>559.26678734482005</v>
      </c>
      <c r="AU32" s="20">
        <v>65.897708981877301</v>
      </c>
      <c r="AV32" s="20">
        <v>175.62288289185801</v>
      </c>
      <c r="AW32" s="20">
        <v>1398.89560256187</v>
      </c>
      <c r="AX32" s="20">
        <v>2350.1413703272501</v>
      </c>
      <c r="AY32" s="20">
        <v>176.32184845871899</v>
      </c>
      <c r="AZ32" s="20">
        <v>52.627325236193698</v>
      </c>
      <c r="BA32" s="20">
        <f t="shared" si="0"/>
        <v>130829.32901820265</v>
      </c>
      <c r="BB32" s="20">
        <f t="shared" si="3"/>
        <v>16311.181564054656</v>
      </c>
      <c r="BD32" s="20">
        <f t="shared" si="1"/>
        <v>-81954.455811797336</v>
      </c>
      <c r="BE32" s="20">
        <f t="shared" si="1"/>
        <v>-10159.009749945344</v>
      </c>
      <c r="BG32" s="18">
        <f t="shared" si="4"/>
        <v>0.61184388410855906</v>
      </c>
      <c r="BH32" s="18">
        <f t="shared" si="4"/>
        <v>0.61357330887277217</v>
      </c>
      <c r="BJ32" s="18">
        <v>0.59093353553625116</v>
      </c>
      <c r="BK32" s="18">
        <v>0.59365850238819573</v>
      </c>
      <c r="BL32" s="18"/>
      <c r="BM32" s="18"/>
    </row>
    <row r="33" spans="1:65" x14ac:dyDescent="0.25">
      <c r="A33" s="22" t="s">
        <v>32</v>
      </c>
      <c r="B33" s="20">
        <v>235609.08681000001</v>
      </c>
      <c r="C33" s="20">
        <v>33253.462686999999</v>
      </c>
      <c r="D33" s="22" t="s">
        <v>572</v>
      </c>
      <c r="F33" s="22" t="s">
        <v>32</v>
      </c>
      <c r="G33" s="20">
        <v>1758.1044399984501</v>
      </c>
      <c r="H33" s="20">
        <v>1800.24284429306</v>
      </c>
      <c r="I33" s="20">
        <v>55.421187166895301</v>
      </c>
      <c r="J33" s="20">
        <v>209.15207432883</v>
      </c>
      <c r="K33" s="20">
        <v>1385.75614455706</v>
      </c>
      <c r="L33" s="20">
        <v>85.067541141002096</v>
      </c>
      <c r="M33" s="20">
        <v>562.46380925610504</v>
      </c>
      <c r="N33" s="20">
        <v>236104.23321362201</v>
      </c>
      <c r="O33" s="20">
        <v>33315.413858915199</v>
      </c>
      <c r="P33" s="20">
        <v>202788.819354707</v>
      </c>
      <c r="Q33" s="20">
        <v>158.37832151104701</v>
      </c>
      <c r="R33" s="20">
        <v>35.262987075403501</v>
      </c>
      <c r="S33" s="20">
        <v>17686.955430039001</v>
      </c>
      <c r="T33" s="20">
        <v>50.5087204484201</v>
      </c>
      <c r="U33" s="20">
        <v>1008.93849865242</v>
      </c>
      <c r="V33" s="20">
        <v>77.069129758538807</v>
      </c>
      <c r="W33" s="20">
        <v>187.08627117952699</v>
      </c>
      <c r="X33" s="20">
        <v>2522.72764673137</v>
      </c>
      <c r="Y33" s="20">
        <v>5334.2536603890003</v>
      </c>
      <c r="Z33" s="20">
        <v>277.35019902225002</v>
      </c>
      <c r="AA33" s="20">
        <v>120.67495336673301</v>
      </c>
      <c r="AB33" s="22"/>
      <c r="AC33" s="78">
        <f t="shared" si="2"/>
        <v>2.101559028668936E-3</v>
      </c>
      <c r="AD33" s="78">
        <f t="shared" si="2"/>
        <v>1.8629991257848361E-3</v>
      </c>
      <c r="AE33" s="22"/>
      <c r="AF33" s="20">
        <v>36</v>
      </c>
      <c r="AG33" s="20" t="s">
        <v>32</v>
      </c>
      <c r="AH33" s="20">
        <v>294.45830830820199</v>
      </c>
      <c r="AI33" s="20">
        <v>305.52511890686202</v>
      </c>
      <c r="AJ33" s="20">
        <v>9.6328623041615007</v>
      </c>
      <c r="AK33" s="20">
        <v>41.426873590444302</v>
      </c>
      <c r="AL33" s="20">
        <v>230.96964593969699</v>
      </c>
      <c r="AM33" s="20">
        <v>16.4786505470097</v>
      </c>
      <c r="AN33" s="20">
        <v>96.005662884978705</v>
      </c>
      <c r="AO33" s="20">
        <v>33811.041282948303</v>
      </c>
      <c r="AP33" s="20">
        <v>25.005026675335198</v>
      </c>
      <c r="AQ33" s="20">
        <v>5.8942825308957003</v>
      </c>
      <c r="AR33" s="20">
        <v>2983.4107348018601</v>
      </c>
      <c r="AS33" s="20">
        <v>9.2197917042050896</v>
      </c>
      <c r="AT33" s="20">
        <v>183.44976540719301</v>
      </c>
      <c r="AU33" s="20">
        <v>16.6742892581143</v>
      </c>
      <c r="AV33" s="20">
        <v>41.424866695172703</v>
      </c>
      <c r="AW33" s="20">
        <v>458.639077420094</v>
      </c>
      <c r="AX33" s="20">
        <v>891.13122797509004</v>
      </c>
      <c r="AY33" s="20">
        <v>51.984262149112702</v>
      </c>
      <c r="AZ33" s="20">
        <v>20.205702154198899</v>
      </c>
      <c r="BA33" s="20">
        <f t="shared" si="0"/>
        <v>39492.577432200946</v>
      </c>
      <c r="BB33" s="20">
        <f t="shared" si="3"/>
        <v>5681.5361492526426</v>
      </c>
      <c r="BD33" s="20">
        <f t="shared" si="1"/>
        <v>-196116.50937779906</v>
      </c>
      <c r="BE33" s="20">
        <f t="shared" si="1"/>
        <v>-27571.926537747357</v>
      </c>
      <c r="BG33" s="18">
        <f t="shared" si="4"/>
        <v>0.1672675533795657</v>
      </c>
      <c r="BH33" s="18">
        <f t="shared" si="4"/>
        <v>0.17053776288996225</v>
      </c>
      <c r="BJ33" s="18">
        <v>0.25682533962307752</v>
      </c>
      <c r="BK33" s="18">
        <v>0.25700220407735547</v>
      </c>
      <c r="BL33" s="18"/>
      <c r="BM33" s="18"/>
    </row>
    <row r="34" spans="1:65" x14ac:dyDescent="0.25">
      <c r="A34" s="22" t="s">
        <v>33</v>
      </c>
      <c r="B34" s="20">
        <v>237482.38800000001</v>
      </c>
      <c r="C34" s="20">
        <v>32162.741127000001</v>
      </c>
      <c r="D34" s="22" t="s">
        <v>572</v>
      </c>
      <c r="F34" s="22" t="s">
        <v>33</v>
      </c>
      <c r="G34" s="20">
        <v>1756.5054011034099</v>
      </c>
      <c r="H34" s="20">
        <v>1630.8762723149</v>
      </c>
      <c r="I34" s="20">
        <v>55.083293694229901</v>
      </c>
      <c r="J34" s="20">
        <v>221.52966033388901</v>
      </c>
      <c r="K34" s="20">
        <v>1357.9945844563099</v>
      </c>
      <c r="L34" s="20">
        <v>91.255576249607302</v>
      </c>
      <c r="M34" s="20">
        <v>556.82388763041695</v>
      </c>
      <c r="N34" s="20">
        <v>238034.18843354101</v>
      </c>
      <c r="O34" s="20">
        <v>32207.042618630101</v>
      </c>
      <c r="P34" s="20">
        <v>205827.145814911</v>
      </c>
      <c r="Q34" s="20">
        <v>146.095989814646</v>
      </c>
      <c r="R34" s="20">
        <v>34.435697944741101</v>
      </c>
      <c r="S34" s="20">
        <v>16762.603215330899</v>
      </c>
      <c r="T34" s="20">
        <v>50.448308250246598</v>
      </c>
      <c r="U34" s="20">
        <v>1007.39419038013</v>
      </c>
      <c r="V34" s="20">
        <v>98.862687612780107</v>
      </c>
      <c r="W34" s="20">
        <v>251.862756802636</v>
      </c>
      <c r="X34" s="20">
        <v>2519.3495568158601</v>
      </c>
      <c r="Y34" s="20">
        <v>5267.2733041220899</v>
      </c>
      <c r="Z34" s="20">
        <v>281.328456367775</v>
      </c>
      <c r="AA34" s="20">
        <v>117.31977940552299</v>
      </c>
      <c r="AB34" s="22"/>
      <c r="AC34" s="78">
        <f t="shared" si="2"/>
        <v>2.3235425506206706E-3</v>
      </c>
      <c r="AD34" s="78">
        <f t="shared" si="2"/>
        <v>1.3774165409337475E-3</v>
      </c>
      <c r="AE34" s="22"/>
      <c r="AF34" s="20">
        <v>37</v>
      </c>
      <c r="AG34" s="20" t="s">
        <v>33</v>
      </c>
      <c r="AH34" s="20">
        <v>445.98111662209601</v>
      </c>
      <c r="AI34" s="20">
        <v>405.12566597847302</v>
      </c>
      <c r="AJ34" s="20">
        <v>13.750003779814801</v>
      </c>
      <c r="AK34" s="20">
        <v>54.942978600830401</v>
      </c>
      <c r="AL34" s="20">
        <v>342.72436510961103</v>
      </c>
      <c r="AM34" s="20">
        <v>22.586588216471601</v>
      </c>
      <c r="AN34" s="20">
        <v>140.172776497559</v>
      </c>
      <c r="AO34" s="20">
        <v>51639.741142256098</v>
      </c>
      <c r="AP34" s="20">
        <v>35.634926675570902</v>
      </c>
      <c r="AQ34" s="20">
        <v>8.65765209551898</v>
      </c>
      <c r="AR34" s="20">
        <v>4200.6085624207999</v>
      </c>
      <c r="AS34" s="20">
        <v>12.693197827124701</v>
      </c>
      <c r="AT34" s="20">
        <v>250.44708128774101</v>
      </c>
      <c r="AU34" s="20">
        <v>24.506796854224799</v>
      </c>
      <c r="AV34" s="20">
        <v>62.196618181192001</v>
      </c>
      <c r="AW34" s="20">
        <v>626.32189366059504</v>
      </c>
      <c r="AX34" s="20">
        <v>1333.2170591943</v>
      </c>
      <c r="AY34" s="20">
        <v>69.593199859748793</v>
      </c>
      <c r="AZ34" s="20">
        <v>29.6864754403171</v>
      </c>
      <c r="BA34" s="20">
        <f t="shared" si="0"/>
        <v>59718.588100558089</v>
      </c>
      <c r="BB34" s="20">
        <f t="shared" si="3"/>
        <v>8078.8469583019905</v>
      </c>
      <c r="BD34" s="20">
        <f t="shared" si="1"/>
        <v>-177763.79989944192</v>
      </c>
      <c r="BE34" s="20">
        <f t="shared" si="1"/>
        <v>-24083.894168698011</v>
      </c>
      <c r="BG34" s="18">
        <f t="shared" si="4"/>
        <v>0.25088239842165144</v>
      </c>
      <c r="BH34" s="18">
        <f t="shared" si="4"/>
        <v>0.25084100561374728</v>
      </c>
      <c r="BJ34" s="18">
        <v>0.31430176167688079</v>
      </c>
      <c r="BK34" s="18">
        <v>0.31317039263680113</v>
      </c>
      <c r="BL34" s="18"/>
      <c r="BM34" s="18"/>
    </row>
    <row r="35" spans="1:65" x14ac:dyDescent="0.25">
      <c r="A35" s="22" t="s">
        <v>34</v>
      </c>
      <c r="B35" s="20">
        <v>392448.81351000001</v>
      </c>
      <c r="C35" s="20">
        <v>60817.372320000002</v>
      </c>
      <c r="D35" s="22" t="s">
        <v>572</v>
      </c>
      <c r="F35" s="22" t="s">
        <v>34</v>
      </c>
      <c r="G35" s="20">
        <v>4163.8968805701097</v>
      </c>
      <c r="H35" s="20">
        <v>2323.8942026157802</v>
      </c>
      <c r="I35" s="20">
        <v>95.928703053952603</v>
      </c>
      <c r="J35" s="20">
        <v>291.23234274155698</v>
      </c>
      <c r="K35" s="20">
        <v>2909.9780922303598</v>
      </c>
      <c r="L35" s="20">
        <v>141.02898776985899</v>
      </c>
      <c r="M35" s="20">
        <v>1142.0419850416399</v>
      </c>
      <c r="N35" s="20">
        <v>391528.405240033</v>
      </c>
      <c r="O35" s="20">
        <v>60505.844888506697</v>
      </c>
      <c r="P35" s="20">
        <v>331022.560351527</v>
      </c>
      <c r="Q35" s="20">
        <v>161.23999768514599</v>
      </c>
      <c r="R35" s="20">
        <v>70.894807729404604</v>
      </c>
      <c r="S35" s="20">
        <v>30739.629384965501</v>
      </c>
      <c r="T35" s="20">
        <v>90.733714611683297</v>
      </c>
      <c r="U35" s="20">
        <v>1498.97250538754</v>
      </c>
      <c r="V35" s="20">
        <v>187.13110146221501</v>
      </c>
      <c r="W35" s="20">
        <v>479.97181518653798</v>
      </c>
      <c r="X35" s="20">
        <v>3750.8327671863999</v>
      </c>
      <c r="Y35" s="20">
        <v>11803.0284528514</v>
      </c>
      <c r="Z35" s="20">
        <v>400.41105827366999</v>
      </c>
      <c r="AA35" s="20">
        <v>254.99808914389001</v>
      </c>
      <c r="AB35" s="22"/>
      <c r="AC35" s="45">
        <f t="shared" si="2"/>
        <v>-2.3452950761527979E-3</v>
      </c>
      <c r="AD35" s="45">
        <f t="shared" si="2"/>
        <v>-5.122342837407627E-3</v>
      </c>
      <c r="AE35" s="22"/>
      <c r="AF35" s="20">
        <v>38</v>
      </c>
      <c r="AG35" s="20" t="s">
        <v>34</v>
      </c>
      <c r="AH35" s="20">
        <v>1533.8519022774899</v>
      </c>
      <c r="AI35" s="20">
        <v>836.32947194432404</v>
      </c>
      <c r="AJ35" s="20">
        <v>37.840428439437297</v>
      </c>
      <c r="AK35" s="20">
        <v>146.603794551161</v>
      </c>
      <c r="AL35" s="20">
        <v>1067.1747298338901</v>
      </c>
      <c r="AM35" s="20">
        <v>65.591365836646901</v>
      </c>
      <c r="AN35" s="20">
        <v>431.12629964314402</v>
      </c>
      <c r="AO35" s="20">
        <v>120719.12320441801</v>
      </c>
      <c r="AP35" s="20">
        <v>55.479954789772798</v>
      </c>
      <c r="AQ35" s="20">
        <v>26.0026026416135</v>
      </c>
      <c r="AR35" s="20">
        <v>11230.4943427123</v>
      </c>
      <c r="AS35" s="20">
        <v>37.287394377399004</v>
      </c>
      <c r="AT35" s="20">
        <v>640.11011673141695</v>
      </c>
      <c r="AU35" s="20">
        <v>94.914697340482505</v>
      </c>
      <c r="AV35" s="20">
        <v>249.09814909635799</v>
      </c>
      <c r="AW35" s="20">
        <v>1601.53318665386</v>
      </c>
      <c r="AX35" s="20">
        <v>4337.6143660171001</v>
      </c>
      <c r="AY35" s="20">
        <v>178.32858234487901</v>
      </c>
      <c r="AZ35" s="20">
        <v>93.195129704919097</v>
      </c>
      <c r="BA35" s="20">
        <f t="shared" si="0"/>
        <v>143381.69971935419</v>
      </c>
      <c r="BB35" s="20">
        <f t="shared" si="3"/>
        <v>22662.576514936183</v>
      </c>
      <c r="BD35" s="20">
        <f t="shared" ref="BD35:BE51" si="5">BA35-B35</f>
        <v>-249067.11379064582</v>
      </c>
      <c r="BE35" s="20">
        <f t="shared" si="5"/>
        <v>-38154.795805063819</v>
      </c>
      <c r="BG35" s="18">
        <f t="shared" si="4"/>
        <v>0.36621021055024516</v>
      </c>
      <c r="BH35" s="18">
        <f t="shared" si="4"/>
        <v>0.37455185621647308</v>
      </c>
      <c r="BJ35" s="18">
        <v>0.47247587958451859</v>
      </c>
      <c r="BK35" s="18">
        <v>0.47697598192215196</v>
      </c>
      <c r="BL35" s="18"/>
      <c r="BM35" s="18"/>
    </row>
    <row r="36" spans="1:65" x14ac:dyDescent="0.25">
      <c r="A36" s="22" t="s">
        <v>35</v>
      </c>
      <c r="B36" s="20">
        <v>273606.22379000002</v>
      </c>
      <c r="C36" s="20">
        <v>42726.767004000001</v>
      </c>
      <c r="D36" s="22" t="s">
        <v>572</v>
      </c>
      <c r="F36" s="22" t="s">
        <v>35</v>
      </c>
      <c r="G36" s="20">
        <v>2459.5863891047502</v>
      </c>
      <c r="H36" s="20">
        <v>2050.47081300947</v>
      </c>
      <c r="I36" s="20">
        <v>73.285645948731499</v>
      </c>
      <c r="J36" s="20">
        <v>295.493181104185</v>
      </c>
      <c r="K36" s="20">
        <v>1845.79733924171</v>
      </c>
      <c r="L36" s="20">
        <v>108.157728335455</v>
      </c>
      <c r="M36" s="20">
        <v>745.65184080424604</v>
      </c>
      <c r="N36" s="20">
        <v>273547.51036396099</v>
      </c>
      <c r="O36" s="20">
        <v>42713.102668838197</v>
      </c>
      <c r="P36" s="20">
        <v>230834.407695122</v>
      </c>
      <c r="Q36" s="20">
        <v>174.73100194557799</v>
      </c>
      <c r="R36" s="20">
        <v>45.340289786537397</v>
      </c>
      <c r="S36" s="20">
        <v>22057.119755948301</v>
      </c>
      <c r="T36" s="20">
        <v>73.196922755556898</v>
      </c>
      <c r="U36" s="20">
        <v>1314.01940320882</v>
      </c>
      <c r="V36" s="20">
        <v>111.89276337241</v>
      </c>
      <c r="W36" s="20">
        <v>271.30634579495899</v>
      </c>
      <c r="X36" s="20">
        <v>3285.1011767169798</v>
      </c>
      <c r="Y36" s="20">
        <v>7301.06966351956</v>
      </c>
      <c r="Z36" s="20">
        <v>338.72120195990902</v>
      </c>
      <c r="AA36" s="20">
        <v>162.161206280968</v>
      </c>
      <c r="AB36" s="22"/>
      <c r="AC36" s="45">
        <f t="shared" si="2"/>
        <v>-2.1459097393959286E-4</v>
      </c>
      <c r="AD36" s="45">
        <f t="shared" si="2"/>
        <v>-3.1980737415786259E-4</v>
      </c>
      <c r="AE36" s="22"/>
      <c r="AF36" s="20">
        <v>39</v>
      </c>
      <c r="AG36" s="20" t="s">
        <v>35</v>
      </c>
      <c r="AH36" s="20">
        <v>585.11201650171699</v>
      </c>
      <c r="AI36" s="20">
        <v>477.93636215993303</v>
      </c>
      <c r="AJ36" s="20">
        <v>17.435705307239601</v>
      </c>
      <c r="AK36" s="20">
        <v>73.872526266126599</v>
      </c>
      <c r="AL36" s="20">
        <v>435.77434500153203</v>
      </c>
      <c r="AM36" s="20">
        <v>27.505601670063999</v>
      </c>
      <c r="AN36" s="20">
        <v>177.84333543464001</v>
      </c>
      <c r="AO36" s="20">
        <v>54780.476459812598</v>
      </c>
      <c r="AP36" s="20">
        <v>38.637260699806099</v>
      </c>
      <c r="AQ36" s="20">
        <v>10.7209864645494</v>
      </c>
      <c r="AR36" s="20">
        <v>5188.9654249080504</v>
      </c>
      <c r="AS36" s="20">
        <v>17.6644930291164</v>
      </c>
      <c r="AT36" s="20">
        <v>317.94549297693698</v>
      </c>
      <c r="AU36" s="20">
        <v>30.495905490772198</v>
      </c>
      <c r="AV36" s="20">
        <v>75.395306687720307</v>
      </c>
      <c r="AW36" s="20">
        <v>794.88652469471106</v>
      </c>
      <c r="AX36" s="20">
        <v>1728.1225316193099</v>
      </c>
      <c r="AY36" s="20">
        <v>84.093202633150796</v>
      </c>
      <c r="AZ36" s="20">
        <v>38.331156968973602</v>
      </c>
      <c r="BA36" s="20">
        <f t="shared" si="0"/>
        <v>64901.214638326943</v>
      </c>
      <c r="BB36" s="20">
        <f t="shared" si="3"/>
        <v>10120.738178514344</v>
      </c>
      <c r="BD36" s="20">
        <f t="shared" si="5"/>
        <v>-208705.00915167306</v>
      </c>
      <c r="BE36" s="20">
        <f t="shared" si="5"/>
        <v>-32606.028825485657</v>
      </c>
      <c r="BG36" s="18">
        <f t="shared" si="4"/>
        <v>0.23725755921512298</v>
      </c>
      <c r="BH36" s="18">
        <f t="shared" si="4"/>
        <v>0.23694692134594186</v>
      </c>
      <c r="BJ36" s="18">
        <v>0.3152011720155859</v>
      </c>
      <c r="BK36" s="18">
        <v>0.32139197937647962</v>
      </c>
      <c r="BL36" s="18"/>
      <c r="BM36" s="18"/>
    </row>
    <row r="37" spans="1:65" x14ac:dyDescent="0.25">
      <c r="A37" s="22" t="s">
        <v>36</v>
      </c>
      <c r="B37" s="20">
        <v>606070.07068999996</v>
      </c>
      <c r="C37" s="20">
        <v>82688.956065999999</v>
      </c>
      <c r="D37" s="22" t="s">
        <v>572</v>
      </c>
      <c r="F37" s="22" t="s">
        <v>36</v>
      </c>
      <c r="G37" s="20">
        <v>4523.6051324702203</v>
      </c>
      <c r="H37" s="20">
        <v>3946.54240171519</v>
      </c>
      <c r="I37" s="20">
        <v>143.368944515176</v>
      </c>
      <c r="J37" s="20">
        <v>691.929823134201</v>
      </c>
      <c r="K37" s="20">
        <v>3478.7247611016401</v>
      </c>
      <c r="L37" s="20">
        <v>310.05089777718899</v>
      </c>
      <c r="M37" s="20">
        <v>1483.5455362467401</v>
      </c>
      <c r="N37" s="20">
        <v>607535.70631358505</v>
      </c>
      <c r="O37" s="20">
        <v>82695.936532890206</v>
      </c>
      <c r="P37" s="20">
        <v>524839.76978069497</v>
      </c>
      <c r="Q37" s="20">
        <v>317.42134680357299</v>
      </c>
      <c r="R37" s="20">
        <v>88.999977645133001</v>
      </c>
      <c r="S37" s="20">
        <v>41518.424297028701</v>
      </c>
      <c r="T37" s="20">
        <v>125.791588860045</v>
      </c>
      <c r="U37" s="20">
        <v>2847.3902077305002</v>
      </c>
      <c r="V37" s="20">
        <v>416.76314279887799</v>
      </c>
      <c r="W37" s="20">
        <v>1116.15281050722</v>
      </c>
      <c r="X37" s="20">
        <v>7123.3628610481801</v>
      </c>
      <c r="Y37" s="20">
        <v>13391.9685412567</v>
      </c>
      <c r="Z37" s="20">
        <v>874.92677524429905</v>
      </c>
      <c r="AA37" s="20">
        <v>296.96748700650897</v>
      </c>
      <c r="AB37" s="22"/>
      <c r="AC37" s="45">
        <f t="shared" si="2"/>
        <v>2.4182610138073369E-3</v>
      </c>
      <c r="AD37" s="45">
        <f t="shared" si="2"/>
        <v>8.441837002556198E-5</v>
      </c>
      <c r="AE37" s="22"/>
      <c r="AF37" s="20">
        <v>40</v>
      </c>
      <c r="AG37" s="20" t="s">
        <v>36</v>
      </c>
      <c r="AH37" s="20">
        <v>2217.7727218058299</v>
      </c>
      <c r="AI37" s="20">
        <v>1799.3739930742499</v>
      </c>
      <c r="AJ37" s="20">
        <v>68.340535360047198</v>
      </c>
      <c r="AK37" s="20">
        <v>332.026054669887</v>
      </c>
      <c r="AL37" s="20">
        <v>1677.3699539655499</v>
      </c>
      <c r="AM37" s="20">
        <v>147.090797723522</v>
      </c>
      <c r="AN37" s="20">
        <v>713.40629327225497</v>
      </c>
      <c r="AO37" s="20">
        <v>241904.96115431</v>
      </c>
      <c r="AP37" s="20">
        <v>140.38670687923201</v>
      </c>
      <c r="AQ37" s="20">
        <v>42.503284852936702</v>
      </c>
      <c r="AR37" s="20">
        <v>19570.751455649999</v>
      </c>
      <c r="AS37" s="20">
        <v>61.407144905480997</v>
      </c>
      <c r="AT37" s="20">
        <v>1348.0992884638199</v>
      </c>
      <c r="AU37" s="20">
        <v>202.458295153535</v>
      </c>
      <c r="AV37" s="20">
        <v>541.76039493371695</v>
      </c>
      <c r="AW37" s="20">
        <v>3372.5418881805099</v>
      </c>
      <c r="AX37" s="20">
        <v>6513.1648209874802</v>
      </c>
      <c r="AY37" s="20">
        <v>410.32561379328098</v>
      </c>
      <c r="AZ37" s="20">
        <v>143.65402229521001</v>
      </c>
      <c r="BA37" s="20">
        <f t="shared" si="0"/>
        <v>281207.39442027657</v>
      </c>
      <c r="BB37" s="20">
        <f t="shared" si="3"/>
        <v>39302.433265966567</v>
      </c>
      <c r="BD37" s="20">
        <f t="shared" si="5"/>
        <v>-324862.67626972339</v>
      </c>
      <c r="BE37" s="20">
        <f t="shared" si="5"/>
        <v>-43386.522800033432</v>
      </c>
      <c r="BG37" s="18">
        <f t="shared" si="4"/>
        <v>0.46286562501254674</v>
      </c>
      <c r="BH37" s="18">
        <f t="shared" si="4"/>
        <v>0.47526438315787167</v>
      </c>
      <c r="BJ37" s="18">
        <v>0.48537599470364279</v>
      </c>
      <c r="BK37" s="18">
        <v>0.49961984589050507</v>
      </c>
      <c r="BL37" s="18"/>
      <c r="BM37" s="18"/>
    </row>
    <row r="38" spans="1:65" x14ac:dyDescent="0.25">
      <c r="A38" s="22" t="s">
        <v>37</v>
      </c>
      <c r="B38" s="20">
        <v>611833.58502</v>
      </c>
      <c r="C38" s="20">
        <v>69017.505273999996</v>
      </c>
      <c r="F38" s="22" t="s">
        <v>37</v>
      </c>
      <c r="G38" s="20">
        <v>3347.96546470675</v>
      </c>
      <c r="H38" s="20">
        <v>4300.0165475619597</v>
      </c>
      <c r="I38" s="20">
        <v>102.036582725684</v>
      </c>
      <c r="J38" s="20">
        <v>259.48792021473002</v>
      </c>
      <c r="K38" s="20">
        <v>2880.79204054299</v>
      </c>
      <c r="L38" s="20">
        <v>173.41207085655</v>
      </c>
      <c r="M38" s="20">
        <v>1149.7330583067301</v>
      </c>
      <c r="N38" s="20">
        <v>615867.76666087902</v>
      </c>
      <c r="O38" s="20">
        <v>69393.213726362301</v>
      </c>
      <c r="P38" s="20">
        <v>546474.55293451704</v>
      </c>
      <c r="Q38" s="20">
        <v>395.55303372520399</v>
      </c>
      <c r="R38" s="20">
        <v>77.5340948759073</v>
      </c>
      <c r="S38" s="20">
        <v>38431.504586826202</v>
      </c>
      <c r="T38" s="20">
        <v>59.062905316997004</v>
      </c>
      <c r="U38" s="20">
        <v>1838.838947293</v>
      </c>
      <c r="V38" s="20">
        <v>136.54527018193599</v>
      </c>
      <c r="W38" s="20">
        <v>354.11135567717702</v>
      </c>
      <c r="X38" s="20">
        <v>4602.3475488461499</v>
      </c>
      <c r="Y38" s="20">
        <v>10454.624393591101</v>
      </c>
      <c r="Z38" s="20">
        <v>585.95479742279599</v>
      </c>
      <c r="AA38" s="20">
        <v>243.693107690272</v>
      </c>
      <c r="AB38" s="22"/>
      <c r="AC38" s="45">
        <f t="shared" si="2"/>
        <v>6.5935929959568115E-3</v>
      </c>
      <c r="AD38" s="45">
        <f t="shared" si="2"/>
        <v>5.4436689774679621E-3</v>
      </c>
      <c r="AE38" s="22"/>
      <c r="AF38" s="20">
        <v>41</v>
      </c>
      <c r="AG38" s="20" t="s">
        <v>37</v>
      </c>
      <c r="AH38" s="20">
        <v>1284.6067260626601</v>
      </c>
      <c r="AI38" s="20">
        <v>1512.18164085276</v>
      </c>
      <c r="AJ38" s="20">
        <v>39.213522669274901</v>
      </c>
      <c r="AK38" s="20">
        <v>121.618419177136</v>
      </c>
      <c r="AL38" s="20">
        <v>1074.8907339960299</v>
      </c>
      <c r="AM38" s="20">
        <v>71.994990729230594</v>
      </c>
      <c r="AN38" s="20">
        <v>435.71485527419497</v>
      </c>
      <c r="AO38" s="20">
        <v>194745.98281142299</v>
      </c>
      <c r="AP38" s="20">
        <v>134.75791783688999</v>
      </c>
      <c r="AQ38" s="20">
        <v>28.630861095732101</v>
      </c>
      <c r="AR38" s="20">
        <v>13970.4919646256</v>
      </c>
      <c r="AS38" s="20">
        <v>25.406728220195198</v>
      </c>
      <c r="AT38" s="20">
        <v>725.00479010003096</v>
      </c>
      <c r="AU38" s="20">
        <v>69.569241741325598</v>
      </c>
      <c r="AV38" s="20">
        <v>183.412152159763</v>
      </c>
      <c r="AW38" s="20">
        <v>1814.4224395102001</v>
      </c>
      <c r="AX38" s="20">
        <v>3954.0199583796998</v>
      </c>
      <c r="AY38" s="20">
        <v>230.37741643664799</v>
      </c>
      <c r="AZ38" s="20">
        <v>91.112056577867605</v>
      </c>
      <c r="BA38" s="20">
        <f t="shared" si="0"/>
        <v>220513.40922686824</v>
      </c>
      <c r="BB38" s="20">
        <f t="shared" si="3"/>
        <v>25767.426415445254</v>
      </c>
      <c r="BD38" s="20">
        <f t="shared" si="5"/>
        <v>-391320.17579313176</v>
      </c>
      <c r="BE38" s="20">
        <f t="shared" si="5"/>
        <v>-43250.078858554742</v>
      </c>
      <c r="BG38" s="18">
        <f t="shared" si="4"/>
        <v>0.35805317498990263</v>
      </c>
      <c r="BH38" s="18">
        <f t="shared" si="4"/>
        <v>0.37132487503826728</v>
      </c>
      <c r="BJ38" s="18">
        <v>0.30670686561395227</v>
      </c>
      <c r="BK38" s="18">
        <v>0.3250853396429233</v>
      </c>
      <c r="BL38" s="18"/>
      <c r="BM38" s="18"/>
    </row>
    <row r="39" spans="1:65" x14ac:dyDescent="0.25">
      <c r="A39" s="22" t="s">
        <v>38</v>
      </c>
      <c r="B39" s="20">
        <v>136244.4222</v>
      </c>
      <c r="C39" s="20">
        <v>24436.820066</v>
      </c>
      <c r="D39" s="22" t="s">
        <v>572</v>
      </c>
      <c r="F39" s="22" t="s">
        <v>128</v>
      </c>
      <c r="G39" s="20">
        <v>1375.61893549827</v>
      </c>
      <c r="H39" s="20">
        <v>1086.9833327270601</v>
      </c>
      <c r="I39" s="20">
        <v>46.7642655356955</v>
      </c>
      <c r="J39" s="20">
        <v>246.13635388592101</v>
      </c>
      <c r="K39" s="20">
        <v>994.96674272612597</v>
      </c>
      <c r="L39" s="20">
        <v>79.366336633652395</v>
      </c>
      <c r="M39" s="20">
        <v>425.18540413476802</v>
      </c>
      <c r="N39" s="20">
        <v>135654.18758778099</v>
      </c>
      <c r="O39" s="20">
        <v>24393.1172442467</v>
      </c>
      <c r="P39" s="20">
        <v>111261.070343535</v>
      </c>
      <c r="Q39" s="20">
        <v>86.843618247656195</v>
      </c>
      <c r="R39" s="20">
        <v>24.248110748083299</v>
      </c>
      <c r="S39" s="20">
        <v>12132.6615111581</v>
      </c>
      <c r="T39" s="20">
        <v>54.672715201419699</v>
      </c>
      <c r="U39" s="20">
        <v>895.50832619586902</v>
      </c>
      <c r="V39" s="20">
        <v>96.704347504643394</v>
      </c>
      <c r="W39" s="20">
        <v>241.41527063718999</v>
      </c>
      <c r="X39" s="20">
        <v>2237.88559048044</v>
      </c>
      <c r="Y39" s="20">
        <v>4045.9845830784202</v>
      </c>
      <c r="Z39" s="20">
        <v>233.947579567563</v>
      </c>
      <c r="AA39" s="20">
        <v>88.224220285829205</v>
      </c>
      <c r="AB39" s="22"/>
      <c r="AC39" s="45">
        <f t="shared" si="2"/>
        <v>-4.3321745043813364E-3</v>
      </c>
      <c r="AD39" s="45">
        <f t="shared" si="2"/>
        <v>-1.7884005216417781E-3</v>
      </c>
      <c r="AE39" s="22"/>
      <c r="AF39" s="20">
        <v>42</v>
      </c>
      <c r="AG39" s="20" t="s">
        <v>128</v>
      </c>
      <c r="AH39" s="20">
        <v>203.30891529395899</v>
      </c>
      <c r="AI39" s="20">
        <v>176.70430057681099</v>
      </c>
      <c r="AJ39" s="20">
        <v>7.1020743653052003</v>
      </c>
      <c r="AK39" s="20">
        <v>39.568194929786202</v>
      </c>
      <c r="AL39" s="20">
        <v>148.67211119349599</v>
      </c>
      <c r="AM39" s="20">
        <v>13.6266119152155</v>
      </c>
      <c r="AN39" s="20">
        <v>65.162265462804797</v>
      </c>
      <c r="AO39" s="20">
        <v>18396.205316604901</v>
      </c>
      <c r="AP39" s="20">
        <v>12.269556439827801</v>
      </c>
      <c r="AQ39" s="20">
        <v>3.7007541915017002</v>
      </c>
      <c r="AR39" s="20">
        <v>1879.3176484379001</v>
      </c>
      <c r="AS39" s="20">
        <v>8.2702725962258192</v>
      </c>
      <c r="AT39" s="20">
        <v>142.211965520566</v>
      </c>
      <c r="AU39" s="20">
        <v>16.985626988623299</v>
      </c>
      <c r="AV39" s="20">
        <v>43.058792407047797</v>
      </c>
      <c r="AW39" s="20">
        <v>355.39679908038403</v>
      </c>
      <c r="AX39" s="20">
        <v>598.84773154209995</v>
      </c>
      <c r="AY39" s="20">
        <v>39.7920750566009</v>
      </c>
      <c r="AZ39" s="20">
        <v>13.226999803864</v>
      </c>
      <c r="BA39" s="20">
        <f t="shared" si="0"/>
        <v>22163.428012406916</v>
      </c>
      <c r="BB39" s="20">
        <f t="shared" si="3"/>
        <v>3767.2226958020146</v>
      </c>
      <c r="BD39" s="20">
        <f t="shared" si="5"/>
        <v>-114080.99418759308</v>
      </c>
      <c r="BE39" s="20">
        <f t="shared" si="5"/>
        <v>-20669.597370197986</v>
      </c>
      <c r="BG39" s="18">
        <f t="shared" si="4"/>
        <v>0.16338181965864559</v>
      </c>
      <c r="BH39" s="18">
        <f t="shared" si="4"/>
        <v>0.15443793665569916</v>
      </c>
      <c r="BJ39" s="18">
        <v>0.25900494540021785</v>
      </c>
      <c r="BK39" s="18">
        <v>0.25811708766057173</v>
      </c>
      <c r="BL39" s="18"/>
      <c r="BM39" s="18"/>
    </row>
    <row r="40" spans="1:65" x14ac:dyDescent="0.25">
      <c r="A40" s="22" t="s">
        <v>39</v>
      </c>
      <c r="B40" s="20">
        <v>4674.2443370000001</v>
      </c>
      <c r="C40" s="20">
        <v>780.11676412999998</v>
      </c>
      <c r="D40" s="22" t="s">
        <v>572</v>
      </c>
      <c r="F40" s="22" t="s">
        <v>39</v>
      </c>
      <c r="G40" s="20">
        <v>39.652403644240103</v>
      </c>
      <c r="H40" s="20">
        <v>43.866279865738498</v>
      </c>
      <c r="I40" s="20">
        <v>1.3781701483159401</v>
      </c>
      <c r="J40" s="20">
        <v>5.62863285878844</v>
      </c>
      <c r="K40" s="20">
        <v>30.9020520621483</v>
      </c>
      <c r="L40" s="20">
        <v>1.6180233260029599</v>
      </c>
      <c r="M40" s="20">
        <v>12.525493278658701</v>
      </c>
      <c r="N40" s="20">
        <v>4665.8766748678599</v>
      </c>
      <c r="O40" s="20">
        <v>781.512407270842</v>
      </c>
      <c r="P40" s="20">
        <v>3884.36426759701</v>
      </c>
      <c r="Q40" s="20">
        <v>3.8762266351405601</v>
      </c>
      <c r="R40" s="20">
        <v>0.76814928708036301</v>
      </c>
      <c r="S40" s="20">
        <v>420.17800106924102</v>
      </c>
      <c r="T40" s="20">
        <v>1.5349912421391401</v>
      </c>
      <c r="U40" s="20">
        <v>24.852599414672799</v>
      </c>
      <c r="V40" s="20">
        <v>0.788392075486257</v>
      </c>
      <c r="W40" s="20">
        <v>1.1707352711960599</v>
      </c>
      <c r="X40" s="20">
        <v>62.078664219536101</v>
      </c>
      <c r="Y40" s="20">
        <v>121.96538037996601</v>
      </c>
      <c r="Z40" s="20">
        <v>5.95325869585586</v>
      </c>
      <c r="AA40" s="20">
        <v>2.77495379663464</v>
      </c>
      <c r="AB40" s="22"/>
      <c r="AC40" s="45">
        <f t="shared" si="2"/>
        <v>-1.7901636133789767E-3</v>
      </c>
      <c r="AD40" s="45">
        <f t="shared" si="2"/>
        <v>1.7890182662571952E-3</v>
      </c>
      <c r="AE40" s="22"/>
      <c r="AF40" s="20">
        <v>44</v>
      </c>
      <c r="AG40" s="20" t="s">
        <v>39</v>
      </c>
      <c r="AH40" s="20">
        <v>7.9747261838569097</v>
      </c>
      <c r="AI40" s="20">
        <v>8.6806751748955104</v>
      </c>
      <c r="AJ40" s="20">
        <v>0.27884440144865702</v>
      </c>
      <c r="AK40" s="20">
        <v>1.14222740023967</v>
      </c>
      <c r="AL40" s="20">
        <v>6.1568028448594996</v>
      </c>
      <c r="AM40" s="20">
        <v>0.33425974315582502</v>
      </c>
      <c r="AN40" s="20">
        <v>2.5099629170681701</v>
      </c>
      <c r="AO40" s="20">
        <v>782.88948132497001</v>
      </c>
      <c r="AP40" s="20">
        <v>0.77086822370546704</v>
      </c>
      <c r="AQ40" s="20">
        <v>0.15417656295357199</v>
      </c>
      <c r="AR40" s="20">
        <v>84.043087167867697</v>
      </c>
      <c r="AS40" s="20">
        <v>0.31362674715406103</v>
      </c>
      <c r="AT40" s="20">
        <v>4.9798589740786801</v>
      </c>
      <c r="AU40" s="20">
        <v>0.18225473013238699</v>
      </c>
      <c r="AV40" s="20">
        <v>0.308873504665651</v>
      </c>
      <c r="AW40" s="20">
        <v>12.4395133256336</v>
      </c>
      <c r="AX40" s="20">
        <v>24.4179525526772</v>
      </c>
      <c r="AY40" s="20">
        <v>1.21044804422013</v>
      </c>
      <c r="AZ40" s="20">
        <v>0.55163370633150399</v>
      </c>
      <c r="BA40" s="20">
        <f t="shared" si="0"/>
        <v>939.33927352991418</v>
      </c>
      <c r="BB40" s="20">
        <f t="shared" si="3"/>
        <v>156.44979220494417</v>
      </c>
      <c r="BD40" s="20">
        <f t="shared" si="5"/>
        <v>-3734.9050634700861</v>
      </c>
      <c r="BE40" s="20">
        <f t="shared" si="5"/>
        <v>-623.6669719250558</v>
      </c>
      <c r="BG40" s="18">
        <f t="shared" si="4"/>
        <v>0.20132106761191171</v>
      </c>
      <c r="BH40" s="18">
        <f t="shared" si="4"/>
        <v>0.20018849444923109</v>
      </c>
      <c r="BJ40" s="18">
        <v>0.29039868727460633</v>
      </c>
      <c r="BK40" s="18">
        <v>0.291160186078669</v>
      </c>
      <c r="BL40" s="18"/>
      <c r="BM40" s="18"/>
    </row>
    <row r="41" spans="1:65" x14ac:dyDescent="0.25">
      <c r="A41" s="22" t="s">
        <v>40</v>
      </c>
      <c r="B41" s="20">
        <v>120222.42286999999</v>
      </c>
      <c r="C41" s="20">
        <v>16727.846443999999</v>
      </c>
      <c r="D41" s="22" t="s">
        <v>572</v>
      </c>
      <c r="F41" s="22" t="s">
        <v>40</v>
      </c>
      <c r="G41" s="20">
        <v>880.18991848410201</v>
      </c>
      <c r="H41" s="20">
        <v>890.49635928724501</v>
      </c>
      <c r="I41" s="20">
        <v>28.976605080551298</v>
      </c>
      <c r="J41" s="20">
        <v>112.95915624707099</v>
      </c>
      <c r="K41" s="20">
        <v>698.81645353483498</v>
      </c>
      <c r="L41" s="20">
        <v>44.317711944090703</v>
      </c>
      <c r="M41" s="20">
        <v>284.19366733356401</v>
      </c>
      <c r="N41" s="20">
        <v>120700.66675226099</v>
      </c>
      <c r="O41" s="20">
        <v>16783.385497831201</v>
      </c>
      <c r="P41" s="20">
        <v>103917.28125442901</v>
      </c>
      <c r="Q41" s="20">
        <v>86.785295645320303</v>
      </c>
      <c r="R41" s="20">
        <v>17.728364468107301</v>
      </c>
      <c r="S41" s="20">
        <v>8829.9981885723391</v>
      </c>
      <c r="T41" s="20">
        <v>26.040055104526601</v>
      </c>
      <c r="U41" s="20">
        <v>527.80268247380604</v>
      </c>
      <c r="V41" s="20">
        <v>42.371671952247802</v>
      </c>
      <c r="W41" s="20">
        <v>105.38832410147801</v>
      </c>
      <c r="X41" s="20">
        <v>1319.8367794881899</v>
      </c>
      <c r="Y41" s="20">
        <v>2685.0582851347799</v>
      </c>
      <c r="Z41" s="20">
        <v>142.269142302837</v>
      </c>
      <c r="AA41" s="20">
        <v>60.156836676091402</v>
      </c>
      <c r="AB41" s="22"/>
      <c r="AC41" s="45">
        <f t="shared" si="2"/>
        <v>3.9779923814889121E-3</v>
      </c>
      <c r="AD41" s="45">
        <f t="shared" si="2"/>
        <v>3.3201556468808405E-3</v>
      </c>
      <c r="AE41" s="22"/>
      <c r="AF41" s="20">
        <v>45</v>
      </c>
      <c r="AG41" s="20" t="s">
        <v>40</v>
      </c>
      <c r="AH41" s="20">
        <v>250.029767530133</v>
      </c>
      <c r="AI41" s="20">
        <v>254.94605902046499</v>
      </c>
      <c r="AJ41" s="20">
        <v>8.1169565662886995</v>
      </c>
      <c r="AK41" s="20">
        <v>30.830648558849699</v>
      </c>
      <c r="AL41" s="20">
        <v>198.742264731506</v>
      </c>
      <c r="AM41" s="20">
        <v>12.391222806403499</v>
      </c>
      <c r="AN41" s="20">
        <v>80.621052777221905</v>
      </c>
      <c r="AO41" s="20">
        <v>29865.308598178599</v>
      </c>
      <c r="AP41" s="20">
        <v>24.4381742509958</v>
      </c>
      <c r="AQ41" s="20">
        <v>5.0552864599689</v>
      </c>
      <c r="AR41" s="20">
        <v>2516.99394169061</v>
      </c>
      <c r="AS41" s="20">
        <v>7.2039296234095902</v>
      </c>
      <c r="AT41" s="20">
        <v>147.27709915653901</v>
      </c>
      <c r="AU41" s="20">
        <v>11.619370258121</v>
      </c>
      <c r="AV41" s="20">
        <v>28.810786658303599</v>
      </c>
      <c r="AW41" s="20">
        <v>368.29423630200199</v>
      </c>
      <c r="AX41" s="20">
        <v>762.37981413839395</v>
      </c>
      <c r="AY41" s="20">
        <v>40.007165874082801</v>
      </c>
      <c r="AZ41" s="20">
        <v>17.126648087265899</v>
      </c>
      <c r="BA41" s="20">
        <f t="shared" si="0"/>
        <v>34630.193022669162</v>
      </c>
      <c r="BB41" s="20">
        <f t="shared" si="3"/>
        <v>4764.8844244905631</v>
      </c>
      <c r="BD41" s="20">
        <f t="shared" si="5"/>
        <v>-85592.229847330833</v>
      </c>
      <c r="BE41" s="20">
        <f t="shared" si="5"/>
        <v>-11962.962019509436</v>
      </c>
      <c r="BG41" s="18">
        <f t="shared" si="4"/>
        <v>0.28690970774625368</v>
      </c>
      <c r="BH41" s="18">
        <f t="shared" si="4"/>
        <v>0.28390484298333585</v>
      </c>
      <c r="BJ41" s="18">
        <v>0.32952339973100292</v>
      </c>
      <c r="BK41" s="18">
        <v>0.32801402889184489</v>
      </c>
      <c r="BL41" s="18"/>
      <c r="BM41" s="18"/>
    </row>
    <row r="42" spans="1:65" x14ac:dyDescent="0.25">
      <c r="A42" s="22" t="s">
        <v>41</v>
      </c>
      <c r="B42" s="20">
        <v>216781.48603</v>
      </c>
      <c r="C42" s="20">
        <v>38647.131253</v>
      </c>
      <c r="D42" s="22" t="s">
        <v>572</v>
      </c>
      <c r="F42" s="22" t="s">
        <v>41</v>
      </c>
      <c r="G42" s="20">
        <v>2387.1134860033999</v>
      </c>
      <c r="H42" s="20">
        <v>1193.3506515209101</v>
      </c>
      <c r="I42" s="20">
        <v>77.887989880785099</v>
      </c>
      <c r="J42" s="20">
        <v>532.29613926597096</v>
      </c>
      <c r="K42" s="20">
        <v>1641.7942317167899</v>
      </c>
      <c r="L42" s="20">
        <v>204.76347661171599</v>
      </c>
      <c r="M42" s="20">
        <v>754.05359182526104</v>
      </c>
      <c r="N42" s="20">
        <v>215700.174381113</v>
      </c>
      <c r="O42" s="20">
        <v>38407.645648054102</v>
      </c>
      <c r="P42" s="20">
        <v>177292.52873305799</v>
      </c>
      <c r="Q42" s="20">
        <v>59.096841515236598</v>
      </c>
      <c r="R42" s="20">
        <v>39.606272700717</v>
      </c>
      <c r="S42" s="20">
        <v>16895.863073904398</v>
      </c>
      <c r="T42" s="20">
        <v>86.915393243935796</v>
      </c>
      <c r="U42" s="20">
        <v>1687.69225615502</v>
      </c>
      <c r="V42" s="20">
        <v>341.06406280968002</v>
      </c>
      <c r="W42" s="20">
        <v>923.07261914603896</v>
      </c>
      <c r="X42" s="20">
        <v>4220.9813351190796</v>
      </c>
      <c r="Y42" s="20">
        <v>6708.6903382441196</v>
      </c>
      <c r="Z42" s="20">
        <v>511.954329822472</v>
      </c>
      <c r="AA42" s="20">
        <v>141.44955856853801</v>
      </c>
      <c r="AB42" s="22"/>
      <c r="AC42" s="45">
        <f t="shared" si="2"/>
        <v>-4.9880258166389692E-3</v>
      </c>
      <c r="AD42" s="45">
        <f t="shared" si="2"/>
        <v>-6.1967239787638177E-3</v>
      </c>
      <c r="AE42" s="22"/>
      <c r="AF42" s="20">
        <v>46</v>
      </c>
      <c r="AG42" s="20" t="s">
        <v>41</v>
      </c>
      <c r="AH42" s="20">
        <v>969.90307639990999</v>
      </c>
      <c r="AI42" s="20">
        <v>480.612386759309</v>
      </c>
      <c r="AJ42" s="20">
        <v>34.3336457643396</v>
      </c>
      <c r="AK42" s="20">
        <v>256.65965793510799</v>
      </c>
      <c r="AL42" s="20">
        <v>666.63692831936396</v>
      </c>
      <c r="AM42" s="20">
        <v>97.581504879173593</v>
      </c>
      <c r="AN42" s="20">
        <v>318.66037901434203</v>
      </c>
      <c r="AO42" s="20">
        <v>72789.278247763999</v>
      </c>
      <c r="AP42" s="20">
        <v>21.999802162023901</v>
      </c>
      <c r="AQ42" s="20">
        <v>16.120491719858901</v>
      </c>
      <c r="AR42" s="20">
        <v>6854.9855178398102</v>
      </c>
      <c r="AS42" s="20">
        <v>39.012467217268899</v>
      </c>
      <c r="AT42" s="20">
        <v>779.96206712558603</v>
      </c>
      <c r="AU42" s="20">
        <v>165.24326475157</v>
      </c>
      <c r="AV42" s="20">
        <v>449.399902501962</v>
      </c>
      <c r="AW42" s="20">
        <v>1950.65277244508</v>
      </c>
      <c r="AX42" s="20">
        <v>2722.8442192621601</v>
      </c>
      <c r="AY42" s="20">
        <v>241.27330953537401</v>
      </c>
      <c r="AZ42" s="20">
        <v>57.024609482321701</v>
      </c>
      <c r="BA42" s="20">
        <f t="shared" si="0"/>
        <v>88912.184250878578</v>
      </c>
      <c r="BB42" s="20">
        <f t="shared" si="3"/>
        <v>16122.906003114578</v>
      </c>
      <c r="BD42" s="20">
        <f t="shared" si="5"/>
        <v>-127869.30177912142</v>
      </c>
      <c r="BE42" s="20">
        <f t="shared" si="5"/>
        <v>-22524.225249885421</v>
      </c>
      <c r="BG42" s="18">
        <f t="shared" si="4"/>
        <v>0.4122026535490082</v>
      </c>
      <c r="BH42" s="18">
        <f t="shared" si="4"/>
        <v>0.41978376260955308</v>
      </c>
      <c r="BJ42" s="18">
        <v>0.50087699947826514</v>
      </c>
      <c r="BK42" s="18">
        <v>0.50508675103392808</v>
      </c>
      <c r="BL42" s="18"/>
      <c r="BM42" s="18"/>
    </row>
    <row r="43" spans="1:65" x14ac:dyDescent="0.25">
      <c r="A43" s="22" t="s">
        <v>42</v>
      </c>
      <c r="B43" s="20">
        <v>142419.70006</v>
      </c>
      <c r="C43" s="20">
        <v>26140.832046</v>
      </c>
      <c r="D43" s="22" t="s">
        <v>572</v>
      </c>
      <c r="F43" s="22" t="s">
        <v>42</v>
      </c>
      <c r="G43" s="20">
        <v>1542.4973436509599</v>
      </c>
      <c r="H43" s="20">
        <v>1011.2583995546599</v>
      </c>
      <c r="I43" s="20">
        <v>50.515923014599998</v>
      </c>
      <c r="J43" s="20">
        <v>299.47499453804897</v>
      </c>
      <c r="K43" s="20">
        <v>1095.5915680925</v>
      </c>
      <c r="L43" s="20">
        <v>105.694428005313</v>
      </c>
      <c r="M43" s="20">
        <v>478.86678240932099</v>
      </c>
      <c r="N43" s="20">
        <v>141725.0942887</v>
      </c>
      <c r="O43" s="20">
        <v>26044.130397983801</v>
      </c>
      <c r="P43" s="20">
        <v>115680.963890716</v>
      </c>
      <c r="Q43" s="20">
        <v>69.682937383223802</v>
      </c>
      <c r="R43" s="20">
        <v>26.290806092472799</v>
      </c>
      <c r="S43" s="20">
        <v>12324.903513285601</v>
      </c>
      <c r="T43" s="20">
        <v>57.582212613744701</v>
      </c>
      <c r="U43" s="20">
        <v>1026.7214011475</v>
      </c>
      <c r="V43" s="20">
        <v>151.79321796546401</v>
      </c>
      <c r="W43" s="20">
        <v>396.864447273709</v>
      </c>
      <c r="X43" s="20">
        <v>2566.6847527240802</v>
      </c>
      <c r="Y43" s="20">
        <v>4454.9107366193202</v>
      </c>
      <c r="Z43" s="20">
        <v>288.53801112231702</v>
      </c>
      <c r="AA43" s="20">
        <v>96.258922491002394</v>
      </c>
      <c r="AB43" s="22"/>
      <c r="AC43" s="45">
        <f t="shared" si="2"/>
        <v>-4.8771747939882898E-3</v>
      </c>
      <c r="AD43" s="45">
        <f t="shared" si="2"/>
        <v>-3.6992566971867039E-3</v>
      </c>
      <c r="AE43" s="22"/>
      <c r="AF43" s="20">
        <v>47</v>
      </c>
      <c r="AG43" s="20" t="s">
        <v>42</v>
      </c>
      <c r="AH43" s="20">
        <v>349.11603642194399</v>
      </c>
      <c r="AI43" s="20">
        <v>236.16831181896799</v>
      </c>
      <c r="AJ43" s="20">
        <v>11.5024928376827</v>
      </c>
      <c r="AK43" s="20">
        <v>70.236818511596894</v>
      </c>
      <c r="AL43" s="20">
        <v>248.735482203723</v>
      </c>
      <c r="AM43" s="20">
        <v>25.403080549029902</v>
      </c>
      <c r="AN43" s="20">
        <v>109.875278445258</v>
      </c>
      <c r="AO43" s="20">
        <v>27141.194646628301</v>
      </c>
      <c r="AP43" s="20">
        <v>14.830163100297501</v>
      </c>
      <c r="AQ43" s="20">
        <v>6.00490580806379</v>
      </c>
      <c r="AR43" s="20">
        <v>2824.5571354318799</v>
      </c>
      <c r="AS43" s="20">
        <v>13.0874740493218</v>
      </c>
      <c r="AT43" s="20">
        <v>239.05578820080899</v>
      </c>
      <c r="AU43" s="20">
        <v>36.690057598405602</v>
      </c>
      <c r="AV43" s="20">
        <v>96.270679617460999</v>
      </c>
      <c r="AW43" s="20">
        <v>597.61779261255697</v>
      </c>
      <c r="AX43" s="20">
        <v>1007.64024779179</v>
      </c>
      <c r="AY43" s="20">
        <v>69.149462960421602</v>
      </c>
      <c r="AZ43" s="20">
        <v>21.890435985959002</v>
      </c>
      <c r="BA43" s="20">
        <f t="shared" si="0"/>
        <v>33119.026290573463</v>
      </c>
      <c r="BB43" s="20">
        <f t="shared" si="3"/>
        <v>5977.8316439451628</v>
      </c>
      <c r="BD43" s="20">
        <f t="shared" si="5"/>
        <v>-109300.67376942653</v>
      </c>
      <c r="BE43" s="20">
        <f t="shared" si="5"/>
        <v>-20163.000402054837</v>
      </c>
      <c r="BG43" s="18">
        <f t="shared" si="4"/>
        <v>0.23368498328961143</v>
      </c>
      <c r="BH43" s="18">
        <f t="shared" si="4"/>
        <v>0.22952702019983492</v>
      </c>
      <c r="BJ43" s="18">
        <v>0.30616355282625929</v>
      </c>
      <c r="BK43" s="18">
        <v>0.30909912751224661</v>
      </c>
      <c r="BL43" s="18"/>
      <c r="BM43" s="18"/>
    </row>
    <row r="44" spans="1:65" x14ac:dyDescent="0.25">
      <c r="A44" s="22" t="s">
        <v>43</v>
      </c>
      <c r="B44" s="20">
        <v>1345665.263</v>
      </c>
      <c r="C44" s="20">
        <v>195743.17715999999</v>
      </c>
      <c r="D44" s="22" t="s">
        <v>572</v>
      </c>
      <c r="F44" s="22" t="s">
        <v>43</v>
      </c>
      <c r="G44" s="20">
        <v>10393.9008064507</v>
      </c>
      <c r="H44" s="20">
        <v>9214.6565852609892</v>
      </c>
      <c r="I44" s="20">
        <v>357.17186059072799</v>
      </c>
      <c r="J44" s="20">
        <v>1977.21418182619</v>
      </c>
      <c r="K44" s="20">
        <v>7903.5153202489</v>
      </c>
      <c r="L44" s="20">
        <v>810.90750225146996</v>
      </c>
      <c r="M44" s="20">
        <v>3484.62818267497</v>
      </c>
      <c r="N44" s="20">
        <v>1346219.1330424801</v>
      </c>
      <c r="O44" s="20">
        <v>195597.92801837501</v>
      </c>
      <c r="P44" s="20">
        <v>1150621.2050241099</v>
      </c>
      <c r="Q44" s="20">
        <v>690.41387291456601</v>
      </c>
      <c r="R44" s="20">
        <v>201.84622654695499</v>
      </c>
      <c r="S44" s="20">
        <v>96545.215946251294</v>
      </c>
      <c r="T44" s="20">
        <v>349.97107840186902</v>
      </c>
      <c r="U44" s="20">
        <v>7400.9609522864703</v>
      </c>
      <c r="V44" s="20">
        <v>1113.6916670800299</v>
      </c>
      <c r="W44" s="20">
        <v>2967.06985884907</v>
      </c>
      <c r="X44" s="20">
        <v>18508.901155662799</v>
      </c>
      <c r="Y44" s="20">
        <v>30733.312780303899</v>
      </c>
      <c r="Z44" s="20">
        <v>2264.5800986568302</v>
      </c>
      <c r="AA44" s="20">
        <v>679.969942117649</v>
      </c>
      <c r="AB44" s="22"/>
      <c r="AC44" s="45">
        <f t="shared" si="2"/>
        <v>4.1159570489712689E-4</v>
      </c>
      <c r="AD44" s="45">
        <f t="shared" si="2"/>
        <v>-7.4203935857369309E-4</v>
      </c>
      <c r="AE44" s="22"/>
      <c r="AF44" s="20">
        <v>48</v>
      </c>
      <c r="AG44" s="20" t="s">
        <v>43</v>
      </c>
      <c r="AH44" s="20">
        <v>5377.5170732716197</v>
      </c>
      <c r="AI44" s="20">
        <v>4430.8236475295198</v>
      </c>
      <c r="AJ44" s="20">
        <v>183.21776427934799</v>
      </c>
      <c r="AK44" s="20">
        <v>1045.20969591424</v>
      </c>
      <c r="AL44" s="20">
        <v>4028.5200253736002</v>
      </c>
      <c r="AM44" s="20">
        <v>423.59270334326402</v>
      </c>
      <c r="AN44" s="20">
        <v>1784.33627542257</v>
      </c>
      <c r="AO44" s="20">
        <v>563501.54279709002</v>
      </c>
      <c r="AP44" s="20">
        <v>325.12218468626298</v>
      </c>
      <c r="AQ44" s="20">
        <v>102.02369745874699</v>
      </c>
      <c r="AR44" s="20">
        <v>48040.980349560297</v>
      </c>
      <c r="AS44" s="20">
        <v>182.92587852566601</v>
      </c>
      <c r="AT44" s="20">
        <v>3812.12740366868</v>
      </c>
      <c r="AU44" s="20">
        <v>602.32117020079204</v>
      </c>
      <c r="AV44" s="20">
        <v>1609.8557513815999</v>
      </c>
      <c r="AW44" s="20">
        <v>9533.8258052255605</v>
      </c>
      <c r="AX44" s="20">
        <v>15781.009170228701</v>
      </c>
      <c r="AY44" s="20">
        <v>1162.37030518905</v>
      </c>
      <c r="AZ44" s="20">
        <v>346.44920377336001</v>
      </c>
      <c r="BA44" s="20">
        <f t="shared" si="0"/>
        <v>662273.77090212307</v>
      </c>
      <c r="BB44" s="20">
        <f t="shared" si="3"/>
        <v>98772.228105033049</v>
      </c>
      <c r="BD44" s="20">
        <f t="shared" si="5"/>
        <v>-683391.49209787697</v>
      </c>
      <c r="BE44" s="20">
        <f t="shared" si="5"/>
        <v>-96970.949054966943</v>
      </c>
      <c r="BG44" s="18">
        <f t="shared" si="4"/>
        <v>0.49195094219569746</v>
      </c>
      <c r="BH44" s="18">
        <f t="shared" si="4"/>
        <v>0.50497584051991651</v>
      </c>
      <c r="BJ44" s="18">
        <v>0.49641986729570481</v>
      </c>
      <c r="BK44" s="18">
        <v>0.51234577507182033</v>
      </c>
      <c r="BL44" s="18"/>
      <c r="BM44" s="18"/>
    </row>
    <row r="45" spans="1:65" x14ac:dyDescent="0.25">
      <c r="A45" s="22" t="s">
        <v>44</v>
      </c>
      <c r="B45" s="20">
        <v>170177.80785000001</v>
      </c>
      <c r="C45" s="20">
        <v>21730.212874000001</v>
      </c>
      <c r="F45" s="22" t="s">
        <v>44</v>
      </c>
      <c r="G45" s="20">
        <v>1077.4592865843199</v>
      </c>
      <c r="H45" s="20">
        <v>1226.8082881661401</v>
      </c>
      <c r="I45" s="20">
        <v>35.9871796381113</v>
      </c>
      <c r="J45" s="20">
        <v>147.24584789210499</v>
      </c>
      <c r="K45" s="20">
        <v>871.352839718469</v>
      </c>
      <c r="L45" s="20">
        <v>69.346439634694093</v>
      </c>
      <c r="M45" s="20">
        <v>366.58406940150002</v>
      </c>
      <c r="N45" s="20">
        <v>170737.54372933801</v>
      </c>
      <c r="O45" s="20">
        <v>21781.832951051802</v>
      </c>
      <c r="P45" s="20">
        <v>148955.71077828601</v>
      </c>
      <c r="Q45" s="20">
        <v>103.00683201331501</v>
      </c>
      <c r="R45" s="20">
        <v>23.1339795741772</v>
      </c>
      <c r="S45" s="20">
        <v>11570.8794816933</v>
      </c>
      <c r="T45" s="20">
        <v>30.286879478827299</v>
      </c>
      <c r="U45" s="20">
        <v>690.87752178441997</v>
      </c>
      <c r="V45" s="20">
        <v>74.167602826325407</v>
      </c>
      <c r="W45" s="20">
        <v>193.44071003158101</v>
      </c>
      <c r="X45" s="20">
        <v>1728.04624348947</v>
      </c>
      <c r="Y45" s="20">
        <v>3283.7272519938001</v>
      </c>
      <c r="Z45" s="20">
        <v>214.74435534097199</v>
      </c>
      <c r="AA45" s="20">
        <v>74.738141790263299</v>
      </c>
      <c r="AB45" s="22"/>
      <c r="AC45" s="45">
        <f t="shared" si="2"/>
        <v>3.2891238076786468E-3</v>
      </c>
      <c r="AD45" s="45">
        <f t="shared" si="2"/>
        <v>2.3754979921786091E-3</v>
      </c>
      <c r="AE45" s="22"/>
      <c r="AF45" s="20">
        <v>49</v>
      </c>
      <c r="AG45" s="20" t="s">
        <v>44</v>
      </c>
      <c r="AH45" s="20">
        <v>552.67861846108804</v>
      </c>
      <c r="AI45" s="20">
        <v>612.24280562795502</v>
      </c>
      <c r="AJ45" s="20">
        <v>18.856064094925799</v>
      </c>
      <c r="AK45" s="20">
        <v>83.211211618082302</v>
      </c>
      <c r="AL45" s="20">
        <v>443.10068334422402</v>
      </c>
      <c r="AM45" s="20">
        <v>38.021222694592502</v>
      </c>
      <c r="AN45" s="20">
        <v>188.898145554503</v>
      </c>
      <c r="AO45" s="20">
        <v>74820.021758615607</v>
      </c>
      <c r="AP45" s="20">
        <v>50.921504286378202</v>
      </c>
      <c r="AQ45" s="20">
        <v>11.7462720416074</v>
      </c>
      <c r="AR45" s="20">
        <v>5846.0795703059202</v>
      </c>
      <c r="AS45" s="20">
        <v>16.384572172765498</v>
      </c>
      <c r="AT45" s="20">
        <v>368.461867405482</v>
      </c>
      <c r="AU45" s="20">
        <v>43.4265374925562</v>
      </c>
      <c r="AV45" s="20">
        <v>114.273489402167</v>
      </c>
      <c r="AW45" s="20">
        <v>921.59055320445395</v>
      </c>
      <c r="AX45" s="20">
        <v>1677.15476072878</v>
      </c>
      <c r="AY45" s="20">
        <v>114.98050022435901</v>
      </c>
      <c r="AZ45" s="20">
        <v>37.948113320533302</v>
      </c>
      <c r="BA45" s="20">
        <f t="shared" si="0"/>
        <v>85959.998250595992</v>
      </c>
      <c r="BB45" s="20">
        <f t="shared" si="3"/>
        <v>11139.976491980386</v>
      </c>
      <c r="BD45" s="20">
        <f t="shared" si="5"/>
        <v>-84217.80959940402</v>
      </c>
      <c r="BE45" s="20">
        <f t="shared" si="5"/>
        <v>-10590.236382019615</v>
      </c>
      <c r="BG45" s="18">
        <f t="shared" si="4"/>
        <v>0.50346277902922298</v>
      </c>
      <c r="BH45" s="18">
        <f t="shared" si="4"/>
        <v>0.51143430018098901</v>
      </c>
      <c r="BJ45" s="18">
        <v>0.46812535716811443</v>
      </c>
      <c r="BK45" s="18">
        <v>0.47943343543047168</v>
      </c>
      <c r="BL45" s="18"/>
      <c r="BM45" s="18"/>
    </row>
    <row r="46" spans="1:65" x14ac:dyDescent="0.25">
      <c r="A46" s="22" t="s">
        <v>45</v>
      </c>
      <c r="B46" s="20">
        <v>76848.09607</v>
      </c>
      <c r="C46" s="20">
        <v>8552.2498957999996</v>
      </c>
      <c r="D46" s="22" t="s">
        <v>572</v>
      </c>
      <c r="F46" s="22" t="s">
        <v>45</v>
      </c>
      <c r="G46" s="20">
        <v>404.10026345232802</v>
      </c>
      <c r="H46" s="20">
        <v>545.86072521040296</v>
      </c>
      <c r="I46" s="20">
        <v>12.8081857724719</v>
      </c>
      <c r="J46" s="20">
        <v>30.6876941858606</v>
      </c>
      <c r="K46" s="20">
        <v>352.46352552125501</v>
      </c>
      <c r="L46" s="20">
        <v>20.4733336530035</v>
      </c>
      <c r="M46" s="20">
        <v>140.23888391011701</v>
      </c>
      <c r="N46" s="20">
        <v>77388.442297094807</v>
      </c>
      <c r="O46" s="20">
        <v>8606.7073175702899</v>
      </c>
      <c r="P46" s="20">
        <v>68781.734979524495</v>
      </c>
      <c r="Q46" s="20">
        <v>52.591273885701298</v>
      </c>
      <c r="R46" s="20">
        <v>9.5697591119782608</v>
      </c>
      <c r="S46" s="20">
        <v>4812.4846760032397</v>
      </c>
      <c r="T46" s="20">
        <v>7.4503921361133498</v>
      </c>
      <c r="U46" s="20">
        <v>226.358643496089</v>
      </c>
      <c r="V46" s="20">
        <v>13.977634969714</v>
      </c>
      <c r="W46" s="20">
        <v>35.774986998241801</v>
      </c>
      <c r="X46" s="20">
        <v>566.51914427597399</v>
      </c>
      <c r="Y46" s="20">
        <v>1274.3264561252599</v>
      </c>
      <c r="Z46" s="20">
        <v>71.323251266279698</v>
      </c>
      <c r="AA46" s="20">
        <v>29.698487596245499</v>
      </c>
      <c r="AB46" s="22"/>
      <c r="AC46" s="45">
        <f t="shared" si="2"/>
        <v>7.0313547729616193E-3</v>
      </c>
      <c r="AD46" s="45">
        <f t="shared" si="2"/>
        <v>6.3676134857839246E-3</v>
      </c>
      <c r="AE46" s="22"/>
      <c r="AF46" s="20">
        <v>50</v>
      </c>
      <c r="AG46" s="20" t="s">
        <v>45</v>
      </c>
      <c r="AH46" s="20">
        <v>43.686413477618402</v>
      </c>
      <c r="AI46" s="20">
        <v>57.115011651398603</v>
      </c>
      <c r="AJ46" s="20">
        <v>1.466341560774</v>
      </c>
      <c r="AK46" s="20">
        <v>4.8249712197256001</v>
      </c>
      <c r="AL46" s="20">
        <v>37.575888561937496</v>
      </c>
      <c r="AM46" s="20">
        <v>2.7304416867443302</v>
      </c>
      <c r="AN46" s="20">
        <v>15.448601177220599</v>
      </c>
      <c r="AO46" s="20">
        <v>7249.7832100405203</v>
      </c>
      <c r="AP46" s="20">
        <v>5.3372943358353799</v>
      </c>
      <c r="AQ46" s="20">
        <v>1.01964399037232</v>
      </c>
      <c r="AR46" s="20">
        <v>510.30214656352803</v>
      </c>
      <c r="AS46" s="20">
        <v>0.96627811767582505</v>
      </c>
      <c r="AT46" s="20">
        <v>27.554726057186802</v>
      </c>
      <c r="AU46" s="20">
        <v>2.5416969428310301</v>
      </c>
      <c r="AV46" s="20">
        <v>6.7276458735883704</v>
      </c>
      <c r="AW46" s="20">
        <v>68.952084912211703</v>
      </c>
      <c r="AX46" s="20">
        <v>136.716647756388</v>
      </c>
      <c r="AY46" s="20">
        <v>8.8255834279378096</v>
      </c>
      <c r="AZ46" s="20">
        <v>3.1609451492388798</v>
      </c>
      <c r="BA46" s="20">
        <f t="shared" si="0"/>
        <v>8184.7355725027328</v>
      </c>
      <c r="BB46" s="20">
        <f t="shared" si="3"/>
        <v>934.95236246221248</v>
      </c>
      <c r="BD46" s="20">
        <f t="shared" si="5"/>
        <v>-68663.36049749727</v>
      </c>
      <c r="BE46" s="20">
        <f t="shared" si="5"/>
        <v>-7617.2975333377872</v>
      </c>
      <c r="BG46" s="18">
        <f t="shared" si="4"/>
        <v>0.10576173042844657</v>
      </c>
      <c r="BH46" s="18">
        <f t="shared" si="4"/>
        <v>0.10863066768327768</v>
      </c>
      <c r="BJ46" s="18">
        <v>0.16882473241779489</v>
      </c>
      <c r="BK46" s="18">
        <v>0.17556348409524081</v>
      </c>
      <c r="BL46" s="18"/>
      <c r="BM46" s="18"/>
    </row>
    <row r="47" spans="1:65" x14ac:dyDescent="0.25">
      <c r="A47" s="22" t="s">
        <v>46</v>
      </c>
      <c r="B47" s="20">
        <v>126183.368</v>
      </c>
      <c r="C47" s="20">
        <v>20339.959409999999</v>
      </c>
      <c r="D47" s="22" t="s">
        <v>572</v>
      </c>
      <c r="F47" s="22" t="s">
        <v>46</v>
      </c>
      <c r="G47" s="20">
        <v>1093.0808610040899</v>
      </c>
      <c r="H47" s="20">
        <v>892.09307826959105</v>
      </c>
      <c r="I47" s="20">
        <v>39.978996816966699</v>
      </c>
      <c r="J47" s="20">
        <v>237.98629447025601</v>
      </c>
      <c r="K47" s="20">
        <v>804.97912362307602</v>
      </c>
      <c r="L47" s="20">
        <v>86.921127126109894</v>
      </c>
      <c r="M47" s="20">
        <v>361.42746840831802</v>
      </c>
      <c r="N47" s="20">
        <v>125990.918752511</v>
      </c>
      <c r="O47" s="20">
        <v>20314.069104314502</v>
      </c>
      <c r="P47" s="20">
        <v>105676.84964819701</v>
      </c>
      <c r="Q47" s="20">
        <v>69.421777653951395</v>
      </c>
      <c r="R47" s="20">
        <v>20.192937895026901</v>
      </c>
      <c r="S47" s="20">
        <v>9810.1841101869995</v>
      </c>
      <c r="T47" s="20">
        <v>43.941644472406402</v>
      </c>
      <c r="U47" s="20">
        <v>825.19712003615598</v>
      </c>
      <c r="V47" s="20">
        <v>121.605247456803</v>
      </c>
      <c r="W47" s="20">
        <v>321.24702020789601</v>
      </c>
      <c r="X47" s="20">
        <v>2063.06173716496</v>
      </c>
      <c r="Y47" s="20">
        <v>3212.5182309451702</v>
      </c>
      <c r="Z47" s="20">
        <v>240.51052631602099</v>
      </c>
      <c r="AA47" s="20">
        <v>69.721802260729604</v>
      </c>
      <c r="AB47" s="22"/>
      <c r="AC47" s="45">
        <f t="shared" si="2"/>
        <v>-1.5251554189693161E-3</v>
      </c>
      <c r="AD47" s="45">
        <f t="shared" si="2"/>
        <v>-1.2728789258433372E-3</v>
      </c>
      <c r="AE47" s="22"/>
      <c r="AF47" s="20">
        <v>51</v>
      </c>
      <c r="AG47" s="20" t="s">
        <v>46</v>
      </c>
      <c r="AH47" s="20">
        <v>210.84168978244099</v>
      </c>
      <c r="AI47" s="20">
        <v>181.51931613530101</v>
      </c>
      <c r="AJ47" s="20">
        <v>7.4566834315452404</v>
      </c>
      <c r="AK47" s="20">
        <v>42.7064034997859</v>
      </c>
      <c r="AL47" s="20">
        <v>156.502403057073</v>
      </c>
      <c r="AM47" s="20">
        <v>15.8602034939896</v>
      </c>
      <c r="AN47" s="20">
        <v>69.399421237237803</v>
      </c>
      <c r="AO47" s="20">
        <v>20959.458855459299</v>
      </c>
      <c r="AP47" s="20">
        <v>13.2328444837101</v>
      </c>
      <c r="AQ47" s="20">
        <v>3.9387899102160699</v>
      </c>
      <c r="AR47" s="20">
        <v>1936.9197966060401</v>
      </c>
      <c r="AS47" s="20">
        <v>8.1154870111887494</v>
      </c>
      <c r="AT47" s="20">
        <v>153.0668789536</v>
      </c>
      <c r="AU47" s="20">
        <v>21.296767971546998</v>
      </c>
      <c r="AV47" s="20">
        <v>55.733837653777201</v>
      </c>
      <c r="AW47" s="20">
        <v>382.65931977746999</v>
      </c>
      <c r="AX47" s="20">
        <v>621.338405305376</v>
      </c>
      <c r="AY47" s="20">
        <v>44.780378141363897</v>
      </c>
      <c r="AZ47" s="20">
        <v>13.667077074253701</v>
      </c>
      <c r="BA47" s="20">
        <f t="shared" si="0"/>
        <v>24898.494558985221</v>
      </c>
      <c r="BB47" s="20">
        <f t="shared" si="3"/>
        <v>3939.0357035259221</v>
      </c>
      <c r="BD47" s="20">
        <f t="shared" si="5"/>
        <v>-101284.87344101479</v>
      </c>
      <c r="BE47" s="20">
        <f t="shared" si="5"/>
        <v>-16400.923706474077</v>
      </c>
      <c r="BG47" s="18">
        <f t="shared" si="4"/>
        <v>0.19762134291515351</v>
      </c>
      <c r="BH47" s="18">
        <f t="shared" si="4"/>
        <v>0.19390677876001275</v>
      </c>
      <c r="BJ47" s="18">
        <v>0.25965990993387789</v>
      </c>
      <c r="BK47" s="18">
        <v>0.26096938273064541</v>
      </c>
      <c r="BL47" s="18"/>
      <c r="BM47" s="18"/>
    </row>
    <row r="48" spans="1:65" x14ac:dyDescent="0.25">
      <c r="A48" s="22" t="s">
        <v>47</v>
      </c>
      <c r="B48" s="20">
        <v>233670.98769000001</v>
      </c>
      <c r="C48" s="20">
        <v>38072.654244999998</v>
      </c>
      <c r="F48" s="22" t="s">
        <v>47</v>
      </c>
      <c r="G48" s="20">
        <v>2329.9380334771799</v>
      </c>
      <c r="H48" s="20">
        <v>1715.7243800327301</v>
      </c>
      <c r="I48" s="20">
        <v>63.342966836973702</v>
      </c>
      <c r="J48" s="20">
        <v>238.83392590265501</v>
      </c>
      <c r="K48" s="20">
        <v>1706.2637780606999</v>
      </c>
      <c r="L48" s="20">
        <v>89.133184014285902</v>
      </c>
      <c r="M48" s="20">
        <v>678.80237625181098</v>
      </c>
      <c r="N48" s="20">
        <v>233247.696770813</v>
      </c>
      <c r="O48" s="20">
        <v>37993.620779807803</v>
      </c>
      <c r="P48" s="20">
        <v>195254.075991005</v>
      </c>
      <c r="Q48" s="20">
        <v>135.58477464905101</v>
      </c>
      <c r="R48" s="20">
        <v>41.292598576916497</v>
      </c>
      <c r="S48" s="20">
        <v>19515.028404680401</v>
      </c>
      <c r="T48" s="20">
        <v>63.639776274960397</v>
      </c>
      <c r="U48" s="20">
        <v>1099.1756876491499</v>
      </c>
      <c r="V48" s="20">
        <v>95.189672657726902</v>
      </c>
      <c r="W48" s="20">
        <v>228.43295227544499</v>
      </c>
      <c r="X48" s="20">
        <v>2748.1590293049298</v>
      </c>
      <c r="Y48" s="20">
        <v>6818.1187604512797</v>
      </c>
      <c r="Z48" s="20">
        <v>276.16201925737198</v>
      </c>
      <c r="AA48" s="20">
        <v>150.79845945424501</v>
      </c>
      <c r="AB48" s="22"/>
      <c r="AC48" s="45">
        <f t="shared" si="2"/>
        <v>-1.8114825608927226E-3</v>
      </c>
      <c r="AD48" s="45">
        <f t="shared" si="2"/>
        <v>-2.0758590846755623E-3</v>
      </c>
      <c r="AE48" s="22"/>
      <c r="AF48" s="20">
        <v>53</v>
      </c>
      <c r="AG48" s="20" t="s">
        <v>47</v>
      </c>
      <c r="AH48" s="20">
        <v>1113.0847699267899</v>
      </c>
      <c r="AI48" s="20">
        <v>732.543893938358</v>
      </c>
      <c r="AJ48" s="20">
        <v>28.196821995281599</v>
      </c>
      <c r="AK48" s="20">
        <v>105.307587374197</v>
      </c>
      <c r="AL48" s="20">
        <v>797.88310065470205</v>
      </c>
      <c r="AM48" s="20">
        <v>42.423150095111801</v>
      </c>
      <c r="AN48" s="20">
        <v>317.45162813066202</v>
      </c>
      <c r="AO48" s="20">
        <v>88769.262223597703</v>
      </c>
      <c r="AP48" s="20">
        <v>50.642467460752997</v>
      </c>
      <c r="AQ48" s="20">
        <v>19.238982968184601</v>
      </c>
      <c r="AR48" s="20">
        <v>8797.2261927770705</v>
      </c>
      <c r="AS48" s="20">
        <v>28.220635559424</v>
      </c>
      <c r="AT48" s="20">
        <v>485.33070990747098</v>
      </c>
      <c r="AU48" s="20">
        <v>51.029970233818702</v>
      </c>
      <c r="AV48" s="20">
        <v>126.220617434857</v>
      </c>
      <c r="AW48" s="20">
        <v>1213.6552416258301</v>
      </c>
      <c r="AX48" s="20">
        <v>3209.3751194050901</v>
      </c>
      <c r="AY48" s="20">
        <v>125.735650613617</v>
      </c>
      <c r="AZ48" s="20">
        <v>70.644850256910104</v>
      </c>
      <c r="BA48" s="20">
        <f t="shared" si="0"/>
        <v>106083.47361395584</v>
      </c>
      <c r="BB48" s="20">
        <f t="shared" si="3"/>
        <v>17314.211390358134</v>
      </c>
      <c r="BD48" s="20">
        <f t="shared" si="5"/>
        <v>-127587.51407604417</v>
      </c>
      <c r="BE48" s="20">
        <f t="shared" si="5"/>
        <v>-20758.442854641864</v>
      </c>
      <c r="BG48" s="18">
        <f t="shared" si="4"/>
        <v>0.45481038004929353</v>
      </c>
      <c r="BH48" s="18">
        <f t="shared" si="4"/>
        <v>0.4557136444221182</v>
      </c>
      <c r="BJ48" s="18">
        <v>0.4412947574363445</v>
      </c>
      <c r="BK48" s="18">
        <v>0.44371073555900159</v>
      </c>
      <c r="BL48" s="18"/>
      <c r="BM48" s="18"/>
    </row>
    <row r="49" spans="1:65" x14ac:dyDescent="0.25">
      <c r="A49" s="22" t="s">
        <v>48</v>
      </c>
      <c r="B49" s="20">
        <v>85561.727572000003</v>
      </c>
      <c r="C49" s="20">
        <v>11077.605266</v>
      </c>
      <c r="D49" s="22" t="s">
        <v>572</v>
      </c>
      <c r="F49" s="22" t="s">
        <v>48</v>
      </c>
      <c r="G49" s="20">
        <v>581.24327342273102</v>
      </c>
      <c r="H49" s="20">
        <v>576.99753379960998</v>
      </c>
      <c r="I49" s="20">
        <v>19.414860947877202</v>
      </c>
      <c r="J49" s="20">
        <v>76.028834603746702</v>
      </c>
      <c r="K49" s="20">
        <v>446.44243919376902</v>
      </c>
      <c r="L49" s="20">
        <v>34.701070454207198</v>
      </c>
      <c r="M49" s="20">
        <v>188.272828452851</v>
      </c>
      <c r="N49" s="20">
        <v>85821.530138589107</v>
      </c>
      <c r="O49" s="20">
        <v>11098.077780690801</v>
      </c>
      <c r="P49" s="20">
        <v>74723.452357898306</v>
      </c>
      <c r="Q49" s="20">
        <v>52.800563060456199</v>
      </c>
      <c r="R49" s="20">
        <v>11.955158258789499</v>
      </c>
      <c r="S49" s="20">
        <v>5867.2379409932901</v>
      </c>
      <c r="T49" s="20">
        <v>17.889839731697499</v>
      </c>
      <c r="U49" s="20">
        <v>344.03235866995101</v>
      </c>
      <c r="V49" s="20">
        <v>39.0480644245661</v>
      </c>
      <c r="W49" s="20">
        <v>103.032654794777</v>
      </c>
      <c r="X49" s="20">
        <v>860.565223300649</v>
      </c>
      <c r="Y49" s="20">
        <v>1734.8984742913501</v>
      </c>
      <c r="Z49" s="20">
        <v>105.52291320954301</v>
      </c>
      <c r="AA49" s="20">
        <v>37.993749080948199</v>
      </c>
      <c r="AB49" s="22"/>
      <c r="AC49" s="45">
        <f t="shared" si="2"/>
        <v>3.0364343259722099E-3</v>
      </c>
      <c r="AD49" s="45">
        <f t="shared" si="2"/>
        <v>1.8480993138143094E-3</v>
      </c>
      <c r="AE49" s="22"/>
      <c r="AF49" s="20">
        <v>54</v>
      </c>
      <c r="AG49" s="20" t="s">
        <v>48</v>
      </c>
      <c r="AH49" s="20">
        <v>51.750402753162803</v>
      </c>
      <c r="AI49" s="20">
        <v>52.726911973593701</v>
      </c>
      <c r="AJ49" s="20">
        <v>1.7659590287728</v>
      </c>
      <c r="AK49" s="20">
        <v>7.5115842832853996</v>
      </c>
      <c r="AL49" s="20">
        <v>40.155962348088003</v>
      </c>
      <c r="AM49" s="20">
        <v>3.4092217180835802</v>
      </c>
      <c r="AN49" s="20">
        <v>17.155043256039299</v>
      </c>
      <c r="AO49" s="20">
        <v>6780.92860191408</v>
      </c>
      <c r="AP49" s="20">
        <v>4.6456150095484396</v>
      </c>
      <c r="AQ49" s="20">
        <v>1.0739449794878999</v>
      </c>
      <c r="AR49" s="20">
        <v>527.90243013335703</v>
      </c>
      <c r="AS49" s="20">
        <v>1.61472001820705</v>
      </c>
      <c r="AT49" s="20">
        <v>32.730796668782098</v>
      </c>
      <c r="AU49" s="20">
        <v>4.0079903403088801</v>
      </c>
      <c r="AV49" s="20">
        <v>10.6367341552796</v>
      </c>
      <c r="AW49" s="20">
        <v>81.871327790425994</v>
      </c>
      <c r="AX49" s="20">
        <v>154.942076302646</v>
      </c>
      <c r="AY49" s="20">
        <v>10.1946393168179</v>
      </c>
      <c r="AZ49" s="20">
        <v>3.4179534749584701</v>
      </c>
      <c r="BA49" s="20">
        <f t="shared" si="0"/>
        <v>7788.4419154649258</v>
      </c>
      <c r="BB49" s="20">
        <f t="shared" si="3"/>
        <v>1007.5133135508459</v>
      </c>
      <c r="BD49" s="20">
        <f t="shared" si="5"/>
        <v>-77773.285656535081</v>
      </c>
      <c r="BE49" s="20">
        <f t="shared" si="5"/>
        <v>-10070.091952449155</v>
      </c>
      <c r="BG49" s="18">
        <f t="shared" si="4"/>
        <v>9.0751608633494893E-2</v>
      </c>
      <c r="BH49" s="18">
        <f t="shared" si="4"/>
        <v>9.0782686286789843E-2</v>
      </c>
      <c r="BJ49" s="18">
        <v>0.1455054966245975</v>
      </c>
      <c r="BK49" s="18">
        <v>0.14641933569553769</v>
      </c>
      <c r="BL49" s="18"/>
      <c r="BM49" s="18"/>
    </row>
    <row r="50" spans="1:65" x14ac:dyDescent="0.25">
      <c r="A50" s="22" t="s">
        <v>49</v>
      </c>
      <c r="B50" s="20">
        <v>184557.9449</v>
      </c>
      <c r="C50" s="20">
        <v>31385.825454999998</v>
      </c>
      <c r="D50" s="22" t="s">
        <v>572</v>
      </c>
      <c r="F50" s="22" t="s">
        <v>49</v>
      </c>
      <c r="G50" s="20">
        <v>1844.8292563258799</v>
      </c>
      <c r="H50" s="20">
        <v>1264.5121337984999</v>
      </c>
      <c r="I50" s="20">
        <v>59.207112092902797</v>
      </c>
      <c r="J50" s="20">
        <v>330.04886103716399</v>
      </c>
      <c r="K50" s="20">
        <v>1327.82896641809</v>
      </c>
      <c r="L50" s="20">
        <v>121.24515947353601</v>
      </c>
      <c r="M50" s="20">
        <v>574.09518484101898</v>
      </c>
      <c r="N50" s="20">
        <v>184066.70131348699</v>
      </c>
      <c r="O50" s="20">
        <v>31295.907681207202</v>
      </c>
      <c r="P50" s="20">
        <v>152770.79363227999</v>
      </c>
      <c r="Q50" s="20">
        <v>92.764537993904199</v>
      </c>
      <c r="R50" s="20">
        <v>32.328919378076101</v>
      </c>
      <c r="S50" s="20">
        <v>15029.9751495009</v>
      </c>
      <c r="T50" s="20">
        <v>64.148415173310795</v>
      </c>
      <c r="U50" s="20">
        <v>1180.4602605863099</v>
      </c>
      <c r="V50" s="20">
        <v>173.48862487805599</v>
      </c>
      <c r="W50" s="20">
        <v>455.69364862734699</v>
      </c>
      <c r="X50" s="20">
        <v>2951.53846216593</v>
      </c>
      <c r="Y50" s="20">
        <v>5346.3085354144896</v>
      </c>
      <c r="Z50" s="20">
        <v>331.62087160832601</v>
      </c>
      <c r="AA50" s="20">
        <v>115.81358189343899</v>
      </c>
      <c r="AB50" s="22"/>
      <c r="AC50" s="45">
        <f t="shared" si="2"/>
        <v>-2.6617309093855761E-3</v>
      </c>
      <c r="AD50" s="45">
        <f t="shared" si="2"/>
        <v>-2.8649166459463653E-3</v>
      </c>
      <c r="AE50" s="22"/>
      <c r="AF50" s="20">
        <v>55</v>
      </c>
      <c r="AG50" s="20" t="s">
        <v>49</v>
      </c>
      <c r="AH50" s="20">
        <v>449.31228856219298</v>
      </c>
      <c r="AI50" s="20">
        <v>311.024082258828</v>
      </c>
      <c r="AJ50" s="20">
        <v>15.2659979696199</v>
      </c>
      <c r="AK50" s="20">
        <v>94.746712970294993</v>
      </c>
      <c r="AL50" s="20">
        <v>322.91077165946001</v>
      </c>
      <c r="AM50" s="20">
        <v>35.085333373163301</v>
      </c>
      <c r="AN50" s="20">
        <v>144.55832998525599</v>
      </c>
      <c r="AO50" s="20">
        <v>37955.746384127902</v>
      </c>
      <c r="AP50" s="20">
        <v>20.608585565163899</v>
      </c>
      <c r="AQ50" s="20">
        <v>7.9045798764294402</v>
      </c>
      <c r="AR50" s="20">
        <v>3676.66266797352</v>
      </c>
      <c r="AS50" s="20">
        <v>16.8732783942197</v>
      </c>
      <c r="AT50" s="20">
        <v>321.06408400929502</v>
      </c>
      <c r="AU50" s="20">
        <v>52.356860037653199</v>
      </c>
      <c r="AV50" s="20">
        <v>139.02172819166</v>
      </c>
      <c r="AW50" s="20">
        <v>802.75748739721701</v>
      </c>
      <c r="AX50" s="20">
        <v>1298.8402438686101</v>
      </c>
      <c r="AY50" s="20">
        <v>93.819938263818798</v>
      </c>
      <c r="AZ50" s="20">
        <v>28.107993460421</v>
      </c>
      <c r="BA50" s="20">
        <f t="shared" si="0"/>
        <v>45786.667347944727</v>
      </c>
      <c r="BB50" s="20">
        <f t="shared" si="3"/>
        <v>7830.920963816825</v>
      </c>
      <c r="BD50" s="20">
        <f t="shared" si="5"/>
        <v>-138771.27755205528</v>
      </c>
      <c r="BE50" s="20">
        <f t="shared" si="5"/>
        <v>-23554.904491183173</v>
      </c>
      <c r="BG50" s="18">
        <f t="shared" si="4"/>
        <v>0.24875040961354933</v>
      </c>
      <c r="BH50" s="18">
        <f t="shared" si="4"/>
        <v>0.25022188343555202</v>
      </c>
      <c r="BJ50" s="18">
        <v>0.29576347115019536</v>
      </c>
      <c r="BK50" s="18">
        <v>0.30274395425448136</v>
      </c>
      <c r="BL50" s="18"/>
      <c r="BM50" s="18"/>
    </row>
    <row r="51" spans="1:65" x14ac:dyDescent="0.25">
      <c r="A51" s="22" t="s">
        <v>50</v>
      </c>
      <c r="B51" s="20">
        <v>545709.93660999998</v>
      </c>
      <c r="C51" s="20">
        <v>61314.741047000003</v>
      </c>
      <c r="D51" s="20"/>
      <c r="E51" s="20"/>
      <c r="F51" s="22" t="s">
        <v>50</v>
      </c>
      <c r="G51" s="20">
        <v>3181.0211672371101</v>
      </c>
      <c r="H51" s="20">
        <v>3405.3127420537098</v>
      </c>
      <c r="I51" s="20">
        <v>105.017615039931</v>
      </c>
      <c r="J51" s="20">
        <v>243.55803182371801</v>
      </c>
      <c r="K51" s="20">
        <v>2373.2943036976999</v>
      </c>
      <c r="L51" s="20">
        <v>159.91146006602801</v>
      </c>
      <c r="M51" s="20">
        <v>993.40592337836199</v>
      </c>
      <c r="N51" s="20">
        <v>547910.30178908305</v>
      </c>
      <c r="O51" s="20">
        <v>61487.239839205802</v>
      </c>
      <c r="P51" s="20">
        <v>486423.06194987701</v>
      </c>
      <c r="Q51" s="20">
        <v>336.765234433991</v>
      </c>
      <c r="R51" s="20">
        <v>69.843510199132496</v>
      </c>
      <c r="S51" s="20">
        <v>34702.1553931116</v>
      </c>
      <c r="T51" s="20">
        <v>95.170915116541806</v>
      </c>
      <c r="U51" s="20">
        <v>1484.5151558943301</v>
      </c>
      <c r="V51" s="20">
        <v>144.66211511433701</v>
      </c>
      <c r="W51" s="20">
        <v>393.05938777647299</v>
      </c>
      <c r="X51" s="20">
        <v>3715.6367948103102</v>
      </c>
      <c r="Y51" s="20">
        <v>9364.3774236787394</v>
      </c>
      <c r="Z51" s="20">
        <v>521.57602947579505</v>
      </c>
      <c r="AA51" s="20">
        <v>197.95663629799799</v>
      </c>
      <c r="AB51" s="22"/>
      <c r="AC51" s="45">
        <f t="shared" si="2"/>
        <v>4.0321149230888977E-3</v>
      </c>
      <c r="AD51" s="45">
        <f t="shared" si="2"/>
        <v>2.813333127731426E-3</v>
      </c>
      <c r="AE51" s="22"/>
      <c r="AF51" s="20">
        <v>56</v>
      </c>
      <c r="AG51" s="20" t="s">
        <v>50</v>
      </c>
      <c r="AH51" s="20">
        <v>1524.6017205918799</v>
      </c>
      <c r="AI51" s="20">
        <v>1604.5422828973101</v>
      </c>
      <c r="AJ51" s="20">
        <v>51.425988737590302</v>
      </c>
      <c r="AK51" s="20">
        <v>133.98619799540799</v>
      </c>
      <c r="AL51" s="20">
        <v>1128.52937258567</v>
      </c>
      <c r="AM51" s="20">
        <v>82.173450443100904</v>
      </c>
      <c r="AN51" s="20">
        <v>478.35329953646101</v>
      </c>
      <c r="AO51" s="20">
        <v>230675.56109970101</v>
      </c>
      <c r="AP51" s="20">
        <v>158.04155866186801</v>
      </c>
      <c r="AQ51" s="20">
        <v>33.273768995736702</v>
      </c>
      <c r="AR51" s="20">
        <v>16508.207522575802</v>
      </c>
      <c r="AS51" s="20">
        <v>47.905682369476601</v>
      </c>
      <c r="AT51" s="20">
        <v>744.32148497168805</v>
      </c>
      <c r="AU51" s="20">
        <v>80.687469493113099</v>
      </c>
      <c r="AV51" s="20">
        <v>220.024290336002</v>
      </c>
      <c r="AW51" s="20">
        <v>1862.8558625097801</v>
      </c>
      <c r="AX51" s="20">
        <v>4472.9498569971202</v>
      </c>
      <c r="AY51" s="20">
        <v>261.66590667026799</v>
      </c>
      <c r="AZ51" s="20">
        <v>93.997006230379199</v>
      </c>
      <c r="BA51" s="20">
        <f t="shared" si="0"/>
        <v>260163.10382229966</v>
      </c>
      <c r="BB51" s="20">
        <f t="shared" si="3"/>
        <v>29487.54272259865</v>
      </c>
      <c r="BD51" s="20">
        <f t="shared" si="5"/>
        <v>-285546.83278770035</v>
      </c>
      <c r="BE51" s="20">
        <f t="shared" si="5"/>
        <v>-31827.198324401354</v>
      </c>
      <c r="BG51" s="18">
        <f t="shared" si="4"/>
        <v>0.47482791065032559</v>
      </c>
      <c r="BH51" s="18">
        <f t="shared" si="4"/>
        <v>0.47957174203478647</v>
      </c>
      <c r="BJ51" s="18">
        <v>0.48621812800006542</v>
      </c>
      <c r="BK51" s="18">
        <v>0.50030858665871158</v>
      </c>
      <c r="BL51" s="18"/>
      <c r="BM51" s="18"/>
    </row>
    <row r="52" spans="1:65" x14ac:dyDescent="0.25">
      <c r="B52" s="20"/>
      <c r="C52" s="20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45"/>
      <c r="AD52" s="45"/>
      <c r="AE52" s="22"/>
      <c r="BG52" s="18"/>
      <c r="BH52" s="18"/>
    </row>
    <row r="53" spans="1:65" x14ac:dyDescent="0.25">
      <c r="B53" s="20"/>
      <c r="C53" s="20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45"/>
      <c r="AD53" s="45"/>
      <c r="AE53" s="22"/>
      <c r="BG53" s="18"/>
      <c r="BH53" s="18"/>
    </row>
    <row r="54" spans="1:65" x14ac:dyDescent="0.25">
      <c r="A54" s="20" t="s">
        <v>233</v>
      </c>
      <c r="B54" s="20">
        <v>14424.734402</v>
      </c>
      <c r="C54" s="20">
        <v>2063.4324916</v>
      </c>
      <c r="F54" s="22" t="s">
        <v>51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/>
      <c r="AC54" s="45">
        <f t="shared" si="2"/>
        <v>-1</v>
      </c>
      <c r="AD54" s="45">
        <f t="shared" si="2"/>
        <v>-1</v>
      </c>
      <c r="AE54" s="22"/>
      <c r="BG54" s="18"/>
      <c r="BH54" s="18"/>
    </row>
    <row r="55" spans="1:65" x14ac:dyDescent="0.25">
      <c r="A55" s="20" t="s">
        <v>1</v>
      </c>
      <c r="B55" s="20">
        <v>107705.63945</v>
      </c>
      <c r="C55" s="20">
        <v>11725.819479</v>
      </c>
      <c r="F55" s="20" t="s">
        <v>1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20">
        <v>0</v>
      </c>
      <c r="Y55" s="20">
        <v>0</v>
      </c>
      <c r="Z55" s="20">
        <v>0</v>
      </c>
      <c r="AA55" s="20">
        <v>0</v>
      </c>
      <c r="AC55" s="45">
        <f t="shared" si="2"/>
        <v>-1</v>
      </c>
      <c r="AD55" s="45">
        <f t="shared" si="2"/>
        <v>-1</v>
      </c>
      <c r="AF55" s="20">
        <v>2</v>
      </c>
      <c r="AG55" s="20" t="s">
        <v>1</v>
      </c>
      <c r="AH55" s="20">
        <v>46.363510548999997</v>
      </c>
      <c r="AI55" s="20">
        <v>73.003559776900005</v>
      </c>
      <c r="AJ55" s="20">
        <v>1.3591320608599999</v>
      </c>
      <c r="AK55" s="20">
        <v>1.4159889268900001</v>
      </c>
      <c r="AL55" s="20">
        <v>42.752218219100001</v>
      </c>
      <c r="AM55" s="20">
        <v>2.0689963709299999</v>
      </c>
      <c r="AN55" s="20">
        <v>16.565581076099999</v>
      </c>
      <c r="AO55" s="20">
        <v>7882.7509692599997</v>
      </c>
      <c r="AP55" s="20">
        <v>6.7011745658099997</v>
      </c>
      <c r="AQ55" s="20">
        <v>1.1882898663399999</v>
      </c>
      <c r="AR55" s="20">
        <v>605.790819457</v>
      </c>
      <c r="AS55" s="20">
        <v>0.47519133444</v>
      </c>
      <c r="AT55" s="20">
        <v>23.411669842199998</v>
      </c>
      <c r="AU55" s="20">
        <v>0.631588244342</v>
      </c>
      <c r="AV55" s="20">
        <v>1.4628217862699999</v>
      </c>
      <c r="AW55" s="20">
        <v>58.619996281399999</v>
      </c>
      <c r="AX55" s="20">
        <v>149.35316635199999</v>
      </c>
      <c r="AY55" s="20">
        <v>7.98919223581</v>
      </c>
      <c r="AZ55" s="20">
        <v>3.6065844788899999</v>
      </c>
      <c r="BA55" s="20">
        <f t="shared" ref="BA55:BA58" si="6">BB55+AO55</f>
        <v>8925.5104506842836</v>
      </c>
      <c r="BB55" s="20">
        <f t="shared" ref="BB55" si="7">SUM(AH55:AZ55)-AO55</f>
        <v>1042.7594814242839</v>
      </c>
      <c r="BD55" s="20">
        <f t="shared" ref="BD55:BE58" si="8">BA55-B55</f>
        <v>-98780.128999315726</v>
      </c>
      <c r="BE55" s="20">
        <f t="shared" si="8"/>
        <v>-10683.059997575716</v>
      </c>
      <c r="BG55" s="18" t="e">
        <f t="shared" ref="BG55:BH58" si="9">BA55/N55</f>
        <v>#DIV/0!</v>
      </c>
      <c r="BH55" s="18" t="e">
        <f t="shared" si="9"/>
        <v>#DIV/0!</v>
      </c>
      <c r="BJ55" s="18">
        <v>0.17966563083037398</v>
      </c>
      <c r="BK55" s="18">
        <v>0.17518758758900088</v>
      </c>
    </row>
    <row r="56" spans="1:65" x14ac:dyDescent="0.25">
      <c r="A56" s="20" t="s">
        <v>11</v>
      </c>
      <c r="B56" s="20">
        <v>18243.291915000002</v>
      </c>
      <c r="C56" s="20">
        <v>2381.2693767999999</v>
      </c>
      <c r="F56" s="22" t="s">
        <v>11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C56" s="45">
        <f t="shared" si="2"/>
        <v>-1</v>
      </c>
      <c r="AD56" s="45">
        <f t="shared" si="2"/>
        <v>-1</v>
      </c>
      <c r="AF56" s="20">
        <v>15</v>
      </c>
      <c r="AG56" s="20" t="s">
        <v>11</v>
      </c>
      <c r="AH56" s="20">
        <v>43.089365891999996</v>
      </c>
      <c r="AI56" s="20">
        <v>72.003614646000003</v>
      </c>
      <c r="AJ56" s="20">
        <v>1.5202148096000001</v>
      </c>
      <c r="AK56" s="20">
        <v>8.8956119824899993</v>
      </c>
      <c r="AL56" s="20">
        <v>36.965249233999998</v>
      </c>
      <c r="AM56" s="20">
        <v>4.3273817241800003</v>
      </c>
      <c r="AN56" s="20">
        <v>16.997228246399999</v>
      </c>
      <c r="AO56" s="20">
        <v>7314.7319149599998</v>
      </c>
      <c r="AP56" s="20">
        <v>2.6977279114699999</v>
      </c>
      <c r="AQ56" s="20">
        <v>1.02375488188</v>
      </c>
      <c r="AR56" s="20">
        <v>575.10028986600003</v>
      </c>
      <c r="AS56" s="20">
        <v>1.4486133317000001</v>
      </c>
      <c r="AT56" s="20">
        <v>37.603978644000001</v>
      </c>
      <c r="AU56" s="20">
        <v>4.5271994352</v>
      </c>
      <c r="AV56" s="20">
        <v>11.3817138235</v>
      </c>
      <c r="AW56" s="20">
        <v>93.975105506299997</v>
      </c>
      <c r="AX56" s="20">
        <v>133.571463819</v>
      </c>
      <c r="AY56" s="20">
        <v>13.5015690657</v>
      </c>
      <c r="AZ56" s="20">
        <v>3.40181198871</v>
      </c>
      <c r="BA56" s="20">
        <f t="shared" si="6"/>
        <v>8376.7638097681283</v>
      </c>
      <c r="BB56" s="20">
        <f t="shared" ref="BB56:BB58" si="10">SUM(AH56:AZ56)-AO56</f>
        <v>1062.0318948081285</v>
      </c>
      <c r="BD56" s="20">
        <f t="shared" si="8"/>
        <v>-9866.5281052318733</v>
      </c>
      <c r="BE56" s="20">
        <f t="shared" si="8"/>
        <v>-1319.2374819918714</v>
      </c>
      <c r="BG56" s="18" t="e">
        <f t="shared" si="9"/>
        <v>#DIV/0!</v>
      </c>
      <c r="BH56" s="18" t="e">
        <f t="shared" si="9"/>
        <v>#DIV/0!</v>
      </c>
    </row>
    <row r="57" spans="1:65" x14ac:dyDescent="0.25">
      <c r="A57" s="20" t="s">
        <v>58</v>
      </c>
      <c r="B57" s="20">
        <v>1138725.0451</v>
      </c>
      <c r="C57" s="20">
        <v>152073.46968000001</v>
      </c>
      <c r="F57" s="22" t="s">
        <v>58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20">
        <v>0</v>
      </c>
      <c r="Y57" s="20">
        <v>0</v>
      </c>
      <c r="Z57" s="20">
        <v>0</v>
      </c>
      <c r="AA57" s="20">
        <v>0</v>
      </c>
      <c r="AC57" s="45">
        <f t="shared" ref="AC57:AD58" si="11">(N57-B57)/(B57+1E-50)</f>
        <v>-1</v>
      </c>
      <c r="AD57" s="45">
        <f t="shared" si="11"/>
        <v>-1</v>
      </c>
      <c r="AF57" s="20">
        <v>72</v>
      </c>
      <c r="AG57" s="20" t="s">
        <v>58</v>
      </c>
      <c r="AH57" s="20">
        <v>107.955883696</v>
      </c>
      <c r="AI57" s="20">
        <v>135.40894412</v>
      </c>
      <c r="AJ57" s="20">
        <v>3.55970240669</v>
      </c>
      <c r="AK57" s="20">
        <v>8.1167778427199995</v>
      </c>
      <c r="AL57" s="20">
        <v>90.340906757599996</v>
      </c>
      <c r="AM57" s="20">
        <v>4.0282765141199999</v>
      </c>
      <c r="AN57" s="20">
        <v>35.311375006200002</v>
      </c>
      <c r="AO57" s="20">
        <v>15924.559619400001</v>
      </c>
      <c r="AP57" s="20">
        <v>14.453456581499999</v>
      </c>
      <c r="AQ57" s="20">
        <v>2.41376162152</v>
      </c>
      <c r="AR57" s="20">
        <v>1245.17521377</v>
      </c>
      <c r="AS57" s="20">
        <v>2.7186328510000002</v>
      </c>
      <c r="AT57" s="20">
        <v>57.002107000599999</v>
      </c>
      <c r="AU57" s="20">
        <v>1.2193253480199999</v>
      </c>
      <c r="AV57" s="20">
        <v>2.1426292625299999</v>
      </c>
      <c r="AW57" s="20">
        <v>142.58112248099999</v>
      </c>
      <c r="AX57" s="20">
        <v>338.54959329600001</v>
      </c>
      <c r="AY57" s="20">
        <v>15.5652105582</v>
      </c>
      <c r="AZ57" s="20">
        <v>7.6793266672299998</v>
      </c>
      <c r="BA57" s="20">
        <f t="shared" si="6"/>
        <v>18138.781865180928</v>
      </c>
      <c r="BB57" s="20">
        <f t="shared" si="10"/>
        <v>2214.2222457809276</v>
      </c>
      <c r="BD57" s="20">
        <f t="shared" si="8"/>
        <v>-1120586.2632348191</v>
      </c>
      <c r="BE57" s="20">
        <f t="shared" si="8"/>
        <v>-149859.24743421908</v>
      </c>
      <c r="BG57" s="18" t="e">
        <f t="shared" si="9"/>
        <v>#DIV/0!</v>
      </c>
      <c r="BH57" s="18" t="e">
        <f t="shared" si="9"/>
        <v>#DIV/0!</v>
      </c>
    </row>
    <row r="58" spans="1:65" x14ac:dyDescent="0.25">
      <c r="A58" s="20" t="s">
        <v>175</v>
      </c>
      <c r="B58" s="20">
        <v>1777.1873321999999</v>
      </c>
      <c r="C58" s="20">
        <v>245.30467537000001</v>
      </c>
      <c r="F58" s="22" t="s">
        <v>175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20">
        <v>0</v>
      </c>
      <c r="Y58" s="20">
        <v>0</v>
      </c>
      <c r="Z58" s="20">
        <v>0</v>
      </c>
      <c r="AA58" s="20">
        <v>0</v>
      </c>
      <c r="AC58" s="45">
        <f t="shared" si="11"/>
        <v>-1</v>
      </c>
      <c r="AD58" s="45">
        <f t="shared" si="11"/>
        <v>-1</v>
      </c>
      <c r="AF58" s="20">
        <v>78</v>
      </c>
      <c r="AG58" s="20" t="s">
        <v>175</v>
      </c>
      <c r="AH58" s="20">
        <v>6.1369562171299998</v>
      </c>
      <c r="AI58" s="20">
        <v>7.2777159884099998</v>
      </c>
      <c r="AJ58" s="20">
        <v>0.21066686353700001</v>
      </c>
      <c r="AK58" s="20">
        <v>0.63765378202400003</v>
      </c>
      <c r="AL58" s="20">
        <v>5.0430441872799996</v>
      </c>
      <c r="AM58" s="20">
        <v>0.22672553074599999</v>
      </c>
      <c r="AN58" s="20">
        <v>1.9819298489299999</v>
      </c>
      <c r="AO58" s="20">
        <v>772.47401654700002</v>
      </c>
      <c r="AP58" s="20">
        <v>0.77992957114200001</v>
      </c>
      <c r="AQ58" s="20">
        <v>0.129666703951</v>
      </c>
      <c r="AR58" s="20">
        <v>68.176360765499993</v>
      </c>
      <c r="AS58" s="20">
        <v>0.18797781183699999</v>
      </c>
      <c r="AT58" s="20">
        <v>3.5385011675200002</v>
      </c>
      <c r="AU58" s="20">
        <v>7.2840518920100003E-2</v>
      </c>
      <c r="AV58" s="20">
        <v>9.8436483999900001E-2</v>
      </c>
      <c r="AW58" s="20">
        <v>8.8458203972899998</v>
      </c>
      <c r="AX58" s="20">
        <v>19.234643652900001</v>
      </c>
      <c r="AY58" s="20">
        <v>0.87185322509800001</v>
      </c>
      <c r="AZ58" s="20">
        <v>0.43529839438500001</v>
      </c>
      <c r="BA58" s="20">
        <f t="shared" si="6"/>
        <v>896.36003765760006</v>
      </c>
      <c r="BB58" s="20">
        <f t="shared" si="10"/>
        <v>123.88602111060004</v>
      </c>
      <c r="BD58" s="20">
        <f t="shared" si="8"/>
        <v>-880.82729454239984</v>
      </c>
      <c r="BE58" s="20">
        <f t="shared" si="8"/>
        <v>-121.41865425939997</v>
      </c>
      <c r="BG58" s="18" t="e">
        <f t="shared" si="9"/>
        <v>#DIV/0!</v>
      </c>
      <c r="BH58" s="18" t="e">
        <f t="shared" si="9"/>
        <v>#DIV/0!</v>
      </c>
    </row>
    <row r="59" spans="1:65" x14ac:dyDescent="0.25">
      <c r="A59" s="20" t="s">
        <v>234</v>
      </c>
      <c r="B59" s="20"/>
      <c r="C59" s="20"/>
    </row>
    <row r="60" spans="1:65" x14ac:dyDescent="0.25">
      <c r="A60" s="20"/>
      <c r="B60" s="20"/>
      <c r="C60" s="20"/>
    </row>
    <row r="61" spans="1:65" x14ac:dyDescent="0.25">
      <c r="A61" s="2" t="s">
        <v>614</v>
      </c>
      <c r="B61" s="20">
        <f>SUM(B1:B59)</f>
        <v>16634021.600356806</v>
      </c>
      <c r="C61" s="20">
        <f>SUM(C1:C59)</f>
        <v>2283902.20091363</v>
      </c>
      <c r="G61" s="20">
        <f>SUM(G1:G59)</f>
        <v>116689.10615033293</v>
      </c>
      <c r="H61" s="20">
        <f t="shared" ref="H61:AA61" si="12">SUM(H1:H59)</f>
        <v>104211.29864868779</v>
      </c>
      <c r="I61" s="20">
        <f t="shared" si="12"/>
        <v>3594.6751783047498</v>
      </c>
      <c r="J61" s="20">
        <f t="shared" si="12"/>
        <v>15371.59324125616</v>
      </c>
      <c r="K61" s="20">
        <f t="shared" si="12"/>
        <v>89123.933578998607</v>
      </c>
      <c r="L61" s="20">
        <f t="shared" si="12"/>
        <v>6791.5544171022339</v>
      </c>
      <c r="M61" s="20">
        <f t="shared" si="12"/>
        <v>37197.591700940771</v>
      </c>
      <c r="N61" s="20">
        <f t="shared" si="12"/>
        <v>15379445.947025105</v>
      </c>
      <c r="O61" s="20">
        <f t="shared" si="12"/>
        <v>2115557.5832663709</v>
      </c>
      <c r="P61" s="20">
        <f t="shared" si="12"/>
        <v>13263888.363758748</v>
      </c>
      <c r="Q61" s="20">
        <f t="shared" si="12"/>
        <v>8518.5839135909264</v>
      </c>
      <c r="R61" s="20">
        <f t="shared" si="12"/>
        <v>2282.1258733106233</v>
      </c>
      <c r="S61" s="20">
        <f t="shared" si="12"/>
        <v>1088848.1760167973</v>
      </c>
      <c r="T61" s="20">
        <f t="shared" si="12"/>
        <v>3264.0939506150303</v>
      </c>
      <c r="U61" s="20">
        <f t="shared" si="12"/>
        <v>67440.567879032242</v>
      </c>
      <c r="V61" s="20">
        <f t="shared" si="12"/>
        <v>8252.6225377812552</v>
      </c>
      <c r="W61" s="20">
        <f t="shared" si="12"/>
        <v>21620.550130085107</v>
      </c>
      <c r="X61" s="20">
        <f t="shared" si="12"/>
        <v>168688.33170282765</v>
      </c>
      <c r="Y61" s="20">
        <f t="shared" si="12"/>
        <v>345937.35606358066</v>
      </c>
      <c r="Z61" s="20">
        <f t="shared" si="12"/>
        <v>20041.943838848725</v>
      </c>
      <c r="AA61" s="20">
        <f t="shared" si="12"/>
        <v>7683.4784442775017</v>
      </c>
      <c r="AH61" s="20">
        <f t="shared" ref="AH61:BB61" si="13">SUM(AH1:AH59)</f>
        <v>43747.140274582307</v>
      </c>
      <c r="AI61" s="20">
        <f t="shared" si="13"/>
        <v>37961.428788408019</v>
      </c>
      <c r="AJ61" s="20">
        <f t="shared" si="13"/>
        <v>1384.0015419991776</v>
      </c>
      <c r="AK61" s="20">
        <f t="shared" si="13"/>
        <v>6447.2331823085033</v>
      </c>
      <c r="AL61" s="20">
        <f t="shared" si="13"/>
        <v>33064.17008812393</v>
      </c>
      <c r="AM61" s="20">
        <f t="shared" si="13"/>
        <v>2812.7228162974206</v>
      </c>
      <c r="AN61" s="20">
        <f t="shared" si="13"/>
        <v>14069.166502123306</v>
      </c>
      <c r="AO61" s="20">
        <f t="shared" si="13"/>
        <v>4934404.7526948256</v>
      </c>
      <c r="AP61" s="20">
        <f t="shared" si="13"/>
        <v>3000.6497441284741</v>
      </c>
      <c r="AQ61" s="20">
        <f t="shared" si="13"/>
        <v>849.81576087004669</v>
      </c>
      <c r="AR61" s="20">
        <f t="shared" si="13"/>
        <v>402887.37455851003</v>
      </c>
      <c r="AS61" s="20">
        <f t="shared" si="13"/>
        <v>1296.5095779243577</v>
      </c>
      <c r="AT61" s="20">
        <f t="shared" si="13"/>
        <v>26589.46636471515</v>
      </c>
      <c r="AU61" s="20">
        <f t="shared" si="13"/>
        <v>3645.4903288235046</v>
      </c>
      <c r="AV61" s="20">
        <f t="shared" si="13"/>
        <v>9659.0460590923685</v>
      </c>
      <c r="AW61" s="20">
        <f t="shared" si="13"/>
        <v>66507.857297072187</v>
      </c>
      <c r="AX61" s="20">
        <f t="shared" si="13"/>
        <v>128925.46894671227</v>
      </c>
      <c r="AY61" s="20">
        <f t="shared" si="13"/>
        <v>8072.5609855487337</v>
      </c>
      <c r="AZ61" s="20">
        <f t="shared" si="13"/>
        <v>2844.3150005836651</v>
      </c>
      <c r="BA61" s="20">
        <f t="shared" si="13"/>
        <v>5728169.1705126483</v>
      </c>
      <c r="BB61" s="20">
        <f t="shared" si="13"/>
        <v>793764.41781782382</v>
      </c>
    </row>
    <row r="62" spans="1:65" x14ac:dyDescent="0.25">
      <c r="A62" s="2" t="s">
        <v>56</v>
      </c>
      <c r="B62" s="1">
        <f>SUM(B3:B51)</f>
        <v>15353145.702157605</v>
      </c>
      <c r="C62" s="1">
        <f>SUM(C3:C51)</f>
        <v>2115412.9052108601</v>
      </c>
      <c r="G62" s="1">
        <f t="shared" ref="G62:AA62" si="14">SUM(G3:G56)-G55-G56-G54</f>
        <v>116689.10615033293</v>
      </c>
      <c r="H62" s="1">
        <f t="shared" si="14"/>
        <v>104211.29864868779</v>
      </c>
      <c r="I62" s="1">
        <f t="shared" si="14"/>
        <v>3594.6751783047498</v>
      </c>
      <c r="J62" s="1">
        <f t="shared" si="14"/>
        <v>15371.59324125616</v>
      </c>
      <c r="K62" s="1">
        <f t="shared" si="14"/>
        <v>89123.933578998607</v>
      </c>
      <c r="L62" s="1">
        <f t="shared" si="14"/>
        <v>6791.5544171022339</v>
      </c>
      <c r="M62" s="1">
        <f t="shared" si="14"/>
        <v>37197.591700940771</v>
      </c>
      <c r="N62" s="1">
        <f t="shared" si="14"/>
        <v>15379445.947025105</v>
      </c>
      <c r="O62" s="1">
        <f t="shared" si="14"/>
        <v>2115557.5832663709</v>
      </c>
      <c r="P62" s="1">
        <f t="shared" si="14"/>
        <v>13263888.363758748</v>
      </c>
      <c r="Q62" s="1">
        <f t="shared" si="14"/>
        <v>8518.5839135909264</v>
      </c>
      <c r="R62" s="1">
        <f t="shared" si="14"/>
        <v>2282.1258733106233</v>
      </c>
      <c r="S62" s="1">
        <f t="shared" si="14"/>
        <v>1088848.1760167973</v>
      </c>
      <c r="T62" s="1">
        <f t="shared" si="14"/>
        <v>3264.0939506150303</v>
      </c>
      <c r="U62" s="1">
        <f t="shared" si="14"/>
        <v>67440.567879032242</v>
      </c>
      <c r="V62" s="1">
        <f t="shared" si="14"/>
        <v>8252.6225377812552</v>
      </c>
      <c r="W62" s="1">
        <f t="shared" si="14"/>
        <v>21620.550130085107</v>
      </c>
      <c r="X62" s="1">
        <f t="shared" si="14"/>
        <v>168688.33170282765</v>
      </c>
      <c r="Y62" s="1">
        <f t="shared" si="14"/>
        <v>345937.35606358066</v>
      </c>
      <c r="Z62" s="1">
        <f t="shared" si="14"/>
        <v>20041.943838848725</v>
      </c>
      <c r="AA62" s="1">
        <f t="shared" si="14"/>
        <v>7683.4784442775017</v>
      </c>
      <c r="AB62" s="1"/>
      <c r="AE62" s="1"/>
      <c r="AH62" s="1">
        <f t="shared" ref="AH62:BB62" si="15">SUM(AH3:AH56)-AH55-AH56-AH54</f>
        <v>43543.594558228171</v>
      </c>
      <c r="AI62" s="1">
        <f t="shared" si="15"/>
        <v>37673.734953876708</v>
      </c>
      <c r="AJ62" s="1">
        <f t="shared" si="15"/>
        <v>1377.3518258584907</v>
      </c>
      <c r="AK62" s="1">
        <f t="shared" si="15"/>
        <v>6428.1671497743791</v>
      </c>
      <c r="AL62" s="1">
        <f t="shared" si="15"/>
        <v>32889.068669725944</v>
      </c>
      <c r="AM62" s="1">
        <f t="shared" si="15"/>
        <v>2802.0714361574442</v>
      </c>
      <c r="AN62" s="1">
        <f t="shared" si="15"/>
        <v>13998.310387945676</v>
      </c>
      <c r="AO62" s="1">
        <f t="shared" si="15"/>
        <v>4902510.2361746589</v>
      </c>
      <c r="AP62" s="1">
        <f t="shared" si="15"/>
        <v>2976.017455498552</v>
      </c>
      <c r="AQ62" s="1">
        <f t="shared" si="15"/>
        <v>845.06028779635562</v>
      </c>
      <c r="AR62" s="1">
        <f t="shared" si="15"/>
        <v>400393.13187465159</v>
      </c>
      <c r="AS62" s="1">
        <f t="shared" si="15"/>
        <v>1291.6791625953806</v>
      </c>
      <c r="AT62" s="1">
        <f t="shared" si="15"/>
        <v>26467.910108060827</v>
      </c>
      <c r="AU62" s="1">
        <f t="shared" si="15"/>
        <v>3639.0393752770224</v>
      </c>
      <c r="AV62" s="1">
        <f t="shared" si="15"/>
        <v>9643.9604577360678</v>
      </c>
      <c r="AW62" s="1">
        <f t="shared" si="15"/>
        <v>66203.835252406207</v>
      </c>
      <c r="AX62" s="1">
        <f t="shared" si="15"/>
        <v>128284.76007959236</v>
      </c>
      <c r="AY62" s="1">
        <f t="shared" si="15"/>
        <v>8034.6331604639254</v>
      </c>
      <c r="AZ62" s="1">
        <f t="shared" si="15"/>
        <v>2829.1919790544503</v>
      </c>
      <c r="BA62" s="1">
        <f t="shared" si="15"/>
        <v>5691831.7543493574</v>
      </c>
      <c r="BB62" s="1">
        <f t="shared" si="15"/>
        <v>789321.51817469986</v>
      </c>
      <c r="BD62" s="1">
        <f>AO62-B62</f>
        <v>-10450635.465982947</v>
      </c>
      <c r="BE62" s="1" t="e">
        <f>#REF!-C62</f>
        <v>#REF!</v>
      </c>
      <c r="BG62" s="19">
        <f>BD62/B62</f>
        <v>-0.68068366370771172</v>
      </c>
      <c r="BH62" s="19" t="e">
        <f>BE62/C62</f>
        <v>#REF!</v>
      </c>
    </row>
    <row r="63" spans="1:65" x14ac:dyDescent="0.25">
      <c r="A63" s="22" t="s">
        <v>240</v>
      </c>
      <c r="B63" s="20">
        <f>+B3+B5+B8+B9+B10+B11+B12+B14+B15+B16+B17+B18+B19+B20+B21+B22+B23+B24+B25+B26+B28+B30+B31+B33+B34+B35+B36+B37+B39+B40+B41+B42+B43+B44+B46+B47+B49+B50</f>
        <v>11596563.746737601</v>
      </c>
      <c r="C63" s="20">
        <f>+C3+C5+C8+C9+C10+C11+C12+C14+C15+C16+C17+C18+C19+C20+C21+C22+C23+C24+C25+C26+C28+C30+C31+C33+C34+C35+C36+C37+C39+C40+C41+C42+C43+C44+C46+C47+C49+C50</f>
        <v>1643316.03155086</v>
      </c>
      <c r="G63" s="20">
        <f t="shared" ref="G63:AA63" si="16">+G3+G5+G8+G9+G10+G11+G12+G14+G15+G16+G17+G18+G19+G20+G21+G22+G23+G24+G25+G26+G28+G30+G31+G33+G34+G35+G36+G37+G39+G40+G41+G42+G43+G44+G46+G47+G49+G50</f>
        <v>91578.116094059995</v>
      </c>
      <c r="H63" s="20">
        <f t="shared" si="16"/>
        <v>79551.576268247256</v>
      </c>
      <c r="I63" s="20">
        <f t="shared" si="16"/>
        <v>2797.3835328719024</v>
      </c>
      <c r="J63" s="20">
        <f t="shared" si="16"/>
        <v>12354.170609477638</v>
      </c>
      <c r="K63" s="20">
        <f t="shared" si="16"/>
        <v>69850.295619155848</v>
      </c>
      <c r="L63" s="20">
        <f t="shared" si="16"/>
        <v>5322.0569270092574</v>
      </c>
      <c r="M63" s="20">
        <f t="shared" si="16"/>
        <v>29112.464253970211</v>
      </c>
      <c r="N63" s="20">
        <f t="shared" si="16"/>
        <v>11612910.78565192</v>
      </c>
      <c r="O63" s="20">
        <f t="shared" si="16"/>
        <v>1642962.0814298792</v>
      </c>
      <c r="P63" s="20">
        <f t="shared" si="16"/>
        <v>9969948.7042220552</v>
      </c>
      <c r="Q63" s="20">
        <f t="shared" si="16"/>
        <v>6413.4784586947435</v>
      </c>
      <c r="R63" s="20">
        <f t="shared" si="16"/>
        <v>1766.6843118154486</v>
      </c>
      <c r="S63" s="20">
        <f t="shared" si="16"/>
        <v>838445.38307092688</v>
      </c>
      <c r="T63" s="20">
        <f t="shared" si="16"/>
        <v>2553.4779020824826</v>
      </c>
      <c r="U63" s="20">
        <f t="shared" si="16"/>
        <v>53261.178204048687</v>
      </c>
      <c r="V63" s="20">
        <f t="shared" si="16"/>
        <v>6583.9214235344398</v>
      </c>
      <c r="W63" s="20">
        <f t="shared" si="16"/>
        <v>17211.504937432012</v>
      </c>
      <c r="X63" s="20">
        <f t="shared" si="16"/>
        <v>133216.20944794035</v>
      </c>
      <c r="Y63" s="20">
        <f t="shared" si="16"/>
        <v>271319.28403483261</v>
      </c>
      <c r="Z63" s="20">
        <f t="shared" si="16"/>
        <v>15588.459771695936</v>
      </c>
      <c r="AA63" s="20">
        <f t="shared" si="16"/>
        <v>6036.436562083687</v>
      </c>
      <c r="AH63" s="20">
        <f t="shared" ref="AH63:BB63" si="17">+AH3+AH5+AH8+AH9+AH10+AH11+AH12+AH14+AH15+AH16+AH17+AH18+AH19+AH20+AH21+AH22+AH23+AH24+AH25+AH26+AH28+AH30+AH31+AH33+AH34+AH35+AH36+AH37+AH39+AH40+AH41+AH42+AH43+AH44+AH46+AH47+AH49+AH50</f>
        <v>31104.513734521934</v>
      </c>
      <c r="AI63" s="20">
        <f t="shared" si="17"/>
        <v>26161.607248458036</v>
      </c>
      <c r="AJ63" s="20">
        <f t="shared" si="17"/>
        <v>971.10453391692135</v>
      </c>
      <c r="AK63" s="20">
        <f t="shared" si="17"/>
        <v>4702.9737933092947</v>
      </c>
      <c r="AL63" s="20">
        <f t="shared" si="17"/>
        <v>23551.243882757968</v>
      </c>
      <c r="AM63" s="20">
        <f t="shared" si="17"/>
        <v>2004.6557792585338</v>
      </c>
      <c r="AN63" s="20">
        <f t="shared" si="17"/>
        <v>9995.6664257039993</v>
      </c>
      <c r="AO63" s="20">
        <f t="shared" si="17"/>
        <v>3337113.2775062495</v>
      </c>
      <c r="AP63" s="20">
        <f t="shared" si="17"/>
        <v>2021.8773040518079</v>
      </c>
      <c r="AQ63" s="20">
        <f t="shared" si="17"/>
        <v>595.19890588803298</v>
      </c>
      <c r="AR63" s="20">
        <f t="shared" si="17"/>
        <v>279837.03399432159</v>
      </c>
      <c r="AS63" s="20">
        <f t="shared" si="17"/>
        <v>905.61759236944738</v>
      </c>
      <c r="AT63" s="20">
        <f t="shared" si="17"/>
        <v>19093.677726193073</v>
      </c>
      <c r="AU63" s="20">
        <f t="shared" si="17"/>
        <v>2651.8346134505045</v>
      </c>
      <c r="AV63" s="20">
        <f t="shared" si="17"/>
        <v>7013.0129572885771</v>
      </c>
      <c r="AW63" s="20">
        <f t="shared" si="17"/>
        <v>47757.341444127705</v>
      </c>
      <c r="AX63" s="20">
        <f t="shared" si="17"/>
        <v>91691.732473026641</v>
      </c>
      <c r="AY63" s="20">
        <f t="shared" si="17"/>
        <v>5699.7108099168581</v>
      </c>
      <c r="AZ63" s="20">
        <f t="shared" si="17"/>
        <v>2031.5347462138218</v>
      </c>
      <c r="BA63" s="20">
        <f t="shared" si="17"/>
        <v>3894903.6154710259</v>
      </c>
      <c r="BB63" s="20">
        <f t="shared" si="17"/>
        <v>557790.33796477516</v>
      </c>
    </row>
    <row r="64" spans="1:65" x14ac:dyDescent="0.25">
      <c r="A64" s="22" t="s">
        <v>615</v>
      </c>
      <c r="G64" s="20">
        <f>SUM(G3:G58)</f>
        <v>116689.10615033293</v>
      </c>
      <c r="H64" s="20">
        <f t="shared" ref="H64:AA64" si="18">SUM(H3:H58)</f>
        <v>104211.29864868779</v>
      </c>
      <c r="I64" s="20">
        <f t="shared" si="18"/>
        <v>3594.6751783047498</v>
      </c>
      <c r="J64" s="20">
        <f t="shared" si="18"/>
        <v>15371.59324125616</v>
      </c>
      <c r="K64" s="20">
        <f t="shared" si="18"/>
        <v>89123.933578998607</v>
      </c>
      <c r="L64" s="20">
        <f t="shared" si="18"/>
        <v>6791.5544171022339</v>
      </c>
      <c r="M64" s="20">
        <f t="shared" si="18"/>
        <v>37197.591700940771</v>
      </c>
      <c r="N64" s="20">
        <f t="shared" si="18"/>
        <v>15379445.947025105</v>
      </c>
      <c r="O64" s="20">
        <f t="shared" si="18"/>
        <v>2115557.5832663709</v>
      </c>
      <c r="P64" s="20">
        <f t="shared" si="18"/>
        <v>13263888.363758748</v>
      </c>
      <c r="Q64" s="20">
        <f t="shared" si="18"/>
        <v>8518.5839135909264</v>
      </c>
      <c r="R64" s="20">
        <f t="shared" si="18"/>
        <v>2282.1258733106233</v>
      </c>
      <c r="S64" s="20">
        <f t="shared" si="18"/>
        <v>1088848.1760167973</v>
      </c>
      <c r="T64" s="20">
        <f t="shared" si="18"/>
        <v>3264.0939506150303</v>
      </c>
      <c r="U64" s="20">
        <f t="shared" si="18"/>
        <v>67440.567879032242</v>
      </c>
      <c r="V64" s="20">
        <f t="shared" si="18"/>
        <v>8252.6225377812552</v>
      </c>
      <c r="W64" s="20">
        <f t="shared" si="18"/>
        <v>21620.550130085107</v>
      </c>
      <c r="X64" s="20">
        <f t="shared" si="18"/>
        <v>168688.33170282765</v>
      </c>
      <c r="Y64" s="20">
        <f t="shared" si="18"/>
        <v>345937.35606358066</v>
      </c>
      <c r="Z64" s="20">
        <f t="shared" si="18"/>
        <v>20041.943838848725</v>
      </c>
      <c r="AA64" s="20">
        <f t="shared" si="18"/>
        <v>7683.4784442775017</v>
      </c>
      <c r="AH64" s="20">
        <f t="shared" ref="AH64:BB64" si="19">SUM(AH3:AH58)</f>
        <v>43747.140274582307</v>
      </c>
      <c r="AI64" s="20">
        <f t="shared" si="19"/>
        <v>37961.428788408019</v>
      </c>
      <c r="AJ64" s="20">
        <f t="shared" si="19"/>
        <v>1384.0015419991776</v>
      </c>
      <c r="AK64" s="20">
        <f t="shared" si="19"/>
        <v>6447.2331823085033</v>
      </c>
      <c r="AL64" s="20">
        <f t="shared" si="19"/>
        <v>33064.17008812393</v>
      </c>
      <c r="AM64" s="20">
        <f t="shared" si="19"/>
        <v>2812.7228162974206</v>
      </c>
      <c r="AN64" s="20">
        <f t="shared" si="19"/>
        <v>14069.166502123306</v>
      </c>
      <c r="AO64" s="20">
        <f t="shared" si="19"/>
        <v>4934404.7526948256</v>
      </c>
      <c r="AP64" s="20">
        <f t="shared" si="19"/>
        <v>3000.6497441284741</v>
      </c>
      <c r="AQ64" s="20">
        <f t="shared" si="19"/>
        <v>849.81576087004669</v>
      </c>
      <c r="AR64" s="20">
        <f t="shared" si="19"/>
        <v>402887.37455851003</v>
      </c>
      <c r="AS64" s="20">
        <f t="shared" si="19"/>
        <v>1296.5095779243577</v>
      </c>
      <c r="AT64" s="20">
        <f t="shared" si="19"/>
        <v>26589.46636471515</v>
      </c>
      <c r="AU64" s="20">
        <f t="shared" si="19"/>
        <v>3645.4903288235046</v>
      </c>
      <c r="AV64" s="20">
        <f t="shared" si="19"/>
        <v>9659.0460590923685</v>
      </c>
      <c r="AW64" s="20">
        <f t="shared" si="19"/>
        <v>66507.857297072187</v>
      </c>
      <c r="AX64" s="20">
        <f t="shared" si="19"/>
        <v>128925.46894671227</v>
      </c>
      <c r="AY64" s="20">
        <f t="shared" si="19"/>
        <v>8072.5609855487337</v>
      </c>
      <c r="AZ64" s="20">
        <f t="shared" si="19"/>
        <v>2844.3150005836651</v>
      </c>
      <c r="BA64" s="20">
        <f t="shared" si="19"/>
        <v>5728169.1705126483</v>
      </c>
      <c r="BB64" s="20">
        <f t="shared" si="19"/>
        <v>793764.41781782382</v>
      </c>
    </row>
    <row r="65" spans="2:3" x14ac:dyDescent="0.25">
      <c r="B65" s="20">
        <f>+B62+B54+B55+B56</f>
        <v>15493519.367924606</v>
      </c>
      <c r="C65" s="20">
        <f>+C62+C54+C55+C56</f>
        <v>2131583.4265582599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D8438-FCCE-4091-B4F6-12FEE2467A0E}">
  <dimension ref="A1:R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9" sqref="F9"/>
    </sheetView>
  </sheetViews>
  <sheetFormatPr defaultColWidth="9.140625" defaultRowHeight="15" x14ac:dyDescent="0.25"/>
  <cols>
    <col min="1" max="1" width="21.28515625" style="22" customWidth="1"/>
    <col min="2" max="4" width="9.140625" style="22"/>
    <col min="5" max="5" width="16.5703125" style="22" bestFit="1" customWidth="1"/>
    <col min="6" max="6" width="9.28515625" style="20" bestFit="1" customWidth="1"/>
    <col min="7" max="7" width="10" style="20" bestFit="1" customWidth="1"/>
    <col min="8" max="16384" width="9.140625" style="22"/>
  </cols>
  <sheetData>
    <row r="1" spans="1:18" ht="29.25" customHeight="1" x14ac:dyDescent="0.25">
      <c r="B1" s="108" t="s">
        <v>704</v>
      </c>
      <c r="C1" s="108"/>
      <c r="D1" s="108"/>
      <c r="E1" s="22" t="s">
        <v>678</v>
      </c>
    </row>
    <row r="2" spans="1:18" x14ac:dyDescent="0.25">
      <c r="A2" s="22" t="s">
        <v>52</v>
      </c>
      <c r="B2" s="22" t="s">
        <v>57</v>
      </c>
      <c r="E2" s="22" t="s">
        <v>226</v>
      </c>
      <c r="F2" s="20" t="s">
        <v>57</v>
      </c>
      <c r="G2" s="20" t="s">
        <v>126</v>
      </c>
      <c r="K2" s="22" t="s">
        <v>57</v>
      </c>
    </row>
    <row r="3" spans="1:18" x14ac:dyDescent="0.25">
      <c r="A3" s="20" t="s">
        <v>0</v>
      </c>
      <c r="B3" s="20">
        <v>6041.1403739450698</v>
      </c>
      <c r="C3" s="20"/>
      <c r="D3" s="20"/>
      <c r="E3" s="22" t="s">
        <v>0</v>
      </c>
      <c r="I3" s="30"/>
      <c r="K3" s="18">
        <f t="shared" ref="K3:K58" si="0">IF(B3=0,"",(F3-B3)/B3)</f>
        <v>-1</v>
      </c>
      <c r="L3" s="18"/>
      <c r="M3" s="18"/>
      <c r="N3" s="18"/>
      <c r="O3" s="18"/>
      <c r="P3" s="18"/>
      <c r="Q3" s="18"/>
      <c r="R3" s="18"/>
    </row>
    <row r="4" spans="1:18" x14ac:dyDescent="0.25">
      <c r="A4" s="20" t="s">
        <v>2</v>
      </c>
      <c r="B4" s="20">
        <v>28435.303920827799</v>
      </c>
      <c r="C4" s="20"/>
      <c r="D4" s="20"/>
      <c r="E4" s="22" t="s">
        <v>2</v>
      </c>
      <c r="I4" s="30"/>
      <c r="K4" s="18">
        <f t="shared" si="0"/>
        <v>-1</v>
      </c>
      <c r="L4" s="18"/>
      <c r="M4" s="18"/>
      <c r="N4" s="18"/>
      <c r="O4" s="18"/>
      <c r="P4" s="18"/>
      <c r="Q4" s="18"/>
      <c r="R4" s="18"/>
    </row>
    <row r="5" spans="1:18" x14ac:dyDescent="0.25">
      <c r="A5" s="20" t="s">
        <v>3</v>
      </c>
      <c r="B5" s="20">
        <v>19579.346716439901</v>
      </c>
      <c r="C5" s="20"/>
      <c r="D5" s="20"/>
      <c r="E5" s="22" t="s">
        <v>3</v>
      </c>
      <c r="I5" s="30"/>
      <c r="K5" s="18">
        <f t="shared" si="0"/>
        <v>-1</v>
      </c>
      <c r="L5" s="18"/>
      <c r="M5" s="18"/>
      <c r="N5" s="18"/>
      <c r="O5" s="18"/>
      <c r="P5" s="18"/>
      <c r="Q5" s="18"/>
      <c r="R5" s="18"/>
    </row>
    <row r="6" spans="1:18" x14ac:dyDescent="0.25">
      <c r="A6" s="20" t="s">
        <v>4</v>
      </c>
      <c r="B6" s="20">
        <v>141261.95600609999</v>
      </c>
      <c r="C6" s="20"/>
      <c r="D6" s="20"/>
      <c r="E6" s="22" t="s">
        <v>4</v>
      </c>
      <c r="I6" s="30"/>
      <c r="K6" s="18">
        <f t="shared" si="0"/>
        <v>-1</v>
      </c>
      <c r="L6" s="18"/>
      <c r="M6" s="18"/>
      <c r="N6" s="18"/>
      <c r="O6" s="18"/>
      <c r="P6" s="18"/>
      <c r="Q6" s="18"/>
      <c r="R6" s="18"/>
    </row>
    <row r="7" spans="1:18" x14ac:dyDescent="0.25">
      <c r="A7" s="20" t="s">
        <v>5</v>
      </c>
      <c r="B7" s="20">
        <v>71285.524264177395</v>
      </c>
      <c r="C7" s="20"/>
      <c r="D7" s="20"/>
      <c r="E7" s="22" t="s">
        <v>5</v>
      </c>
      <c r="I7" s="30"/>
      <c r="K7" s="18">
        <f t="shared" si="0"/>
        <v>-1</v>
      </c>
      <c r="L7" s="18"/>
      <c r="M7" s="18"/>
      <c r="N7" s="18"/>
      <c r="O7" s="18"/>
      <c r="P7" s="18"/>
      <c r="Q7" s="18"/>
      <c r="R7" s="18"/>
    </row>
    <row r="8" spans="1:18" x14ac:dyDescent="0.25">
      <c r="A8" s="20" t="s">
        <v>6</v>
      </c>
      <c r="B8" s="20">
        <v>767.74535074485698</v>
      </c>
      <c r="C8" s="20"/>
      <c r="D8" s="20"/>
      <c r="E8" s="22" t="s">
        <v>6</v>
      </c>
      <c r="I8" s="30"/>
      <c r="K8" s="18">
        <f t="shared" si="0"/>
        <v>-1</v>
      </c>
      <c r="L8" s="18"/>
      <c r="M8" s="18"/>
      <c r="N8" s="18"/>
      <c r="O8" s="18"/>
      <c r="P8" s="18"/>
      <c r="Q8" s="18"/>
      <c r="R8" s="18"/>
    </row>
    <row r="9" spans="1:18" x14ac:dyDescent="0.25">
      <c r="A9" s="20" t="s">
        <v>7</v>
      </c>
      <c r="B9" s="20">
        <v>613.45595722492806</v>
      </c>
      <c r="C9" s="20"/>
      <c r="D9" s="20"/>
      <c r="E9" s="22" t="s">
        <v>7</v>
      </c>
      <c r="I9" s="30"/>
      <c r="K9" s="18">
        <f t="shared" si="0"/>
        <v>-1</v>
      </c>
      <c r="L9" s="18"/>
      <c r="M9" s="18"/>
      <c r="N9" s="18"/>
      <c r="O9" s="18"/>
      <c r="P9" s="18"/>
      <c r="Q9" s="18"/>
      <c r="R9" s="18"/>
    </row>
    <row r="10" spans="1:18" x14ac:dyDescent="0.25">
      <c r="A10" s="20" t="s">
        <v>8</v>
      </c>
      <c r="B10" s="20">
        <v>2.00436683635</v>
      </c>
      <c r="C10" s="20"/>
      <c r="D10" s="20"/>
      <c r="E10" s="22" t="s">
        <v>8</v>
      </c>
      <c r="I10" s="30"/>
      <c r="K10" s="18">
        <f t="shared" si="0"/>
        <v>-1</v>
      </c>
      <c r="L10" s="18"/>
      <c r="M10" s="18"/>
      <c r="N10" s="18"/>
      <c r="O10" s="18"/>
      <c r="P10" s="18"/>
      <c r="Q10" s="18"/>
      <c r="R10" s="18"/>
    </row>
    <row r="11" spans="1:18" x14ac:dyDescent="0.25">
      <c r="A11" s="20" t="s">
        <v>9</v>
      </c>
      <c r="B11" s="20">
        <v>34764.893284947902</v>
      </c>
      <c r="C11" s="20"/>
      <c r="D11" s="20"/>
      <c r="E11" s="22" t="s">
        <v>9</v>
      </c>
      <c r="I11" s="30"/>
      <c r="K11" s="18">
        <f t="shared" si="0"/>
        <v>-1</v>
      </c>
      <c r="L11" s="18"/>
      <c r="M11" s="18"/>
      <c r="N11" s="18"/>
      <c r="O11" s="18"/>
      <c r="P11" s="18"/>
      <c r="Q11" s="18"/>
      <c r="R11" s="18"/>
    </row>
    <row r="12" spans="1:18" x14ac:dyDescent="0.25">
      <c r="A12" s="20" t="s">
        <v>10</v>
      </c>
      <c r="B12" s="20">
        <v>7431.02021034687</v>
      </c>
      <c r="C12" s="20"/>
      <c r="D12" s="20"/>
      <c r="E12" s="22" t="s">
        <v>10</v>
      </c>
      <c r="I12" s="30"/>
      <c r="K12" s="18">
        <f t="shared" si="0"/>
        <v>-1</v>
      </c>
      <c r="L12" s="18"/>
      <c r="M12" s="18"/>
      <c r="N12" s="18"/>
      <c r="O12" s="18"/>
      <c r="P12" s="18"/>
      <c r="Q12" s="18"/>
      <c r="R12" s="18"/>
    </row>
    <row r="13" spans="1:18" x14ac:dyDescent="0.25">
      <c r="A13" s="20" t="s">
        <v>12</v>
      </c>
      <c r="B13" s="20">
        <v>49050.974933884201</v>
      </c>
      <c r="C13" s="20"/>
      <c r="D13" s="20"/>
      <c r="E13" s="22" t="s">
        <v>12</v>
      </c>
      <c r="I13" s="30"/>
      <c r="K13" s="18">
        <f t="shared" si="0"/>
        <v>-1</v>
      </c>
      <c r="L13" s="18"/>
      <c r="M13" s="18"/>
      <c r="N13" s="18"/>
      <c r="O13" s="18"/>
      <c r="P13" s="18"/>
      <c r="Q13" s="18"/>
      <c r="R13" s="18"/>
    </row>
    <row r="14" spans="1:18" x14ac:dyDescent="0.25">
      <c r="A14" s="20" t="s">
        <v>13</v>
      </c>
      <c r="B14" s="20">
        <v>20716.290200682499</v>
      </c>
      <c r="C14" s="20"/>
      <c r="D14" s="20"/>
      <c r="E14" s="22" t="s">
        <v>13</v>
      </c>
      <c r="I14" s="30"/>
      <c r="K14" s="18">
        <f t="shared" si="0"/>
        <v>-1</v>
      </c>
      <c r="L14" s="18"/>
      <c r="M14" s="18"/>
      <c r="N14" s="18"/>
      <c r="O14" s="18"/>
      <c r="P14" s="18"/>
      <c r="Q14" s="18"/>
      <c r="R14" s="18"/>
    </row>
    <row r="15" spans="1:18" x14ac:dyDescent="0.25">
      <c r="A15" s="20" t="s">
        <v>14</v>
      </c>
      <c r="B15" s="20">
        <v>23465.849621764701</v>
      </c>
      <c r="C15" s="20"/>
      <c r="D15" s="20"/>
      <c r="E15" s="22" t="s">
        <v>14</v>
      </c>
      <c r="I15" s="30"/>
      <c r="K15" s="18">
        <f t="shared" si="0"/>
        <v>-1</v>
      </c>
      <c r="L15" s="18"/>
      <c r="M15" s="18"/>
      <c r="N15" s="18"/>
      <c r="O15" s="18"/>
      <c r="P15" s="18"/>
      <c r="Q15" s="18"/>
      <c r="R15" s="18"/>
    </row>
    <row r="16" spans="1:18" x14ac:dyDescent="0.25">
      <c r="A16" s="20" t="s">
        <v>15</v>
      </c>
      <c r="B16" s="20">
        <v>24215.594642296499</v>
      </c>
      <c r="C16" s="20"/>
      <c r="D16" s="20"/>
      <c r="E16" s="22" t="s">
        <v>15</v>
      </c>
      <c r="I16" s="30"/>
      <c r="K16" s="18">
        <f t="shared" si="0"/>
        <v>-1</v>
      </c>
      <c r="L16" s="18"/>
      <c r="M16" s="18"/>
      <c r="N16" s="18"/>
      <c r="O16" s="18"/>
      <c r="P16" s="18"/>
      <c r="Q16" s="18"/>
      <c r="R16" s="18"/>
    </row>
    <row r="17" spans="1:18" x14ac:dyDescent="0.25">
      <c r="A17" s="20" t="s">
        <v>16</v>
      </c>
      <c r="B17" s="20">
        <v>130929.08589113801</v>
      </c>
      <c r="C17" s="20"/>
      <c r="D17" s="20"/>
      <c r="E17" s="22" t="s">
        <v>16</v>
      </c>
      <c r="I17" s="30"/>
      <c r="K17" s="18">
        <f t="shared" si="0"/>
        <v>-1</v>
      </c>
      <c r="L17" s="18"/>
      <c r="M17" s="18"/>
      <c r="N17" s="18"/>
      <c r="O17" s="18"/>
      <c r="P17" s="18"/>
      <c r="Q17" s="18"/>
      <c r="R17" s="18"/>
    </row>
    <row r="18" spans="1:18" x14ac:dyDescent="0.25">
      <c r="A18" s="20" t="s">
        <v>17</v>
      </c>
      <c r="B18" s="20">
        <v>13333.2246906819</v>
      </c>
      <c r="C18" s="20"/>
      <c r="D18" s="20"/>
      <c r="E18" s="22" t="s">
        <v>17</v>
      </c>
      <c r="I18" s="30"/>
      <c r="K18" s="18">
        <f t="shared" si="0"/>
        <v>-1</v>
      </c>
      <c r="L18" s="18"/>
      <c r="M18" s="18"/>
      <c r="N18" s="18"/>
      <c r="O18" s="18"/>
      <c r="P18" s="18"/>
      <c r="Q18" s="18"/>
      <c r="R18" s="18"/>
    </row>
    <row r="19" spans="1:18" x14ac:dyDescent="0.25">
      <c r="A19" s="20" t="s">
        <v>18</v>
      </c>
      <c r="B19" s="20">
        <v>11587.436730588101</v>
      </c>
      <c r="C19" s="20"/>
      <c r="D19" s="20"/>
      <c r="E19" s="22" t="s">
        <v>18</v>
      </c>
      <c r="I19" s="30"/>
      <c r="K19" s="18">
        <f t="shared" si="0"/>
        <v>-1</v>
      </c>
      <c r="L19" s="18"/>
      <c r="M19" s="18"/>
      <c r="N19" s="18"/>
      <c r="O19" s="18"/>
      <c r="P19" s="18"/>
      <c r="Q19" s="18"/>
      <c r="R19" s="18"/>
    </row>
    <row r="20" spans="1:18" x14ac:dyDescent="0.25">
      <c r="A20" s="20" t="s">
        <v>19</v>
      </c>
      <c r="B20" s="20">
        <v>879.62424324799997</v>
      </c>
      <c r="C20" s="20"/>
      <c r="D20" s="20"/>
      <c r="E20" s="22" t="s">
        <v>19</v>
      </c>
      <c r="I20" s="30"/>
      <c r="K20" s="18">
        <f t="shared" si="0"/>
        <v>-1</v>
      </c>
      <c r="L20" s="18"/>
      <c r="M20" s="18"/>
      <c r="N20" s="18"/>
      <c r="O20" s="18"/>
      <c r="P20" s="18"/>
      <c r="Q20" s="18"/>
      <c r="R20" s="18"/>
    </row>
    <row r="21" spans="1:18" x14ac:dyDescent="0.25">
      <c r="A21" s="20" t="s">
        <v>20</v>
      </c>
      <c r="B21" s="20">
        <v>2434.8095389279101</v>
      </c>
      <c r="C21" s="20"/>
      <c r="D21" s="20"/>
      <c r="E21" s="22" t="s">
        <v>20</v>
      </c>
      <c r="I21" s="30"/>
      <c r="K21" s="18">
        <f t="shared" si="0"/>
        <v>-1</v>
      </c>
      <c r="L21" s="18"/>
      <c r="M21" s="18"/>
      <c r="N21" s="18"/>
      <c r="O21" s="18"/>
      <c r="P21" s="18"/>
      <c r="Q21" s="18"/>
      <c r="R21" s="18"/>
    </row>
    <row r="22" spans="1:18" x14ac:dyDescent="0.25">
      <c r="A22" s="20" t="s">
        <v>127</v>
      </c>
      <c r="B22" s="20">
        <v>831.13258342977099</v>
      </c>
      <c r="C22" s="20"/>
      <c r="D22" s="20"/>
      <c r="E22" s="22" t="s">
        <v>127</v>
      </c>
      <c r="I22" s="30"/>
      <c r="K22" s="18">
        <f t="shared" si="0"/>
        <v>-1</v>
      </c>
      <c r="L22" s="18"/>
      <c r="M22" s="18"/>
      <c r="N22" s="18"/>
      <c r="O22" s="18"/>
      <c r="P22" s="18"/>
      <c r="Q22" s="18"/>
      <c r="R22" s="18"/>
    </row>
    <row r="23" spans="1:18" x14ac:dyDescent="0.25">
      <c r="A23" s="20" t="s">
        <v>22</v>
      </c>
      <c r="B23" s="20">
        <v>18400.876109332101</v>
      </c>
      <c r="C23" s="20"/>
      <c r="D23" s="20"/>
      <c r="E23" s="22" t="s">
        <v>22</v>
      </c>
      <c r="I23" s="30"/>
      <c r="K23" s="18">
        <f t="shared" si="0"/>
        <v>-1</v>
      </c>
      <c r="L23" s="18"/>
      <c r="M23" s="18"/>
      <c r="N23" s="18"/>
      <c r="O23" s="18"/>
      <c r="P23" s="18"/>
      <c r="Q23" s="18"/>
      <c r="R23" s="18"/>
    </row>
    <row r="24" spans="1:18" x14ac:dyDescent="0.25">
      <c r="A24" s="20" t="s">
        <v>23</v>
      </c>
      <c r="B24" s="20">
        <v>41755.201970523201</v>
      </c>
      <c r="C24" s="20"/>
      <c r="D24" s="20"/>
      <c r="E24" s="22" t="s">
        <v>23</v>
      </c>
      <c r="I24" s="30"/>
      <c r="K24" s="18">
        <f t="shared" si="0"/>
        <v>-1</v>
      </c>
      <c r="L24" s="18"/>
      <c r="M24" s="18"/>
      <c r="N24" s="18"/>
      <c r="O24" s="18"/>
      <c r="P24" s="18"/>
      <c r="Q24" s="18"/>
      <c r="R24" s="18"/>
    </row>
    <row r="25" spans="1:18" x14ac:dyDescent="0.25">
      <c r="A25" s="20" t="s">
        <v>24</v>
      </c>
      <c r="B25" s="20">
        <v>8351.1262667264291</v>
      </c>
      <c r="C25" s="20"/>
      <c r="D25" s="20"/>
      <c r="E25" s="22" t="s">
        <v>24</v>
      </c>
      <c r="I25" s="30"/>
      <c r="K25" s="18">
        <f t="shared" si="0"/>
        <v>-1</v>
      </c>
      <c r="L25" s="18"/>
      <c r="M25" s="18"/>
      <c r="N25" s="18"/>
      <c r="O25" s="18"/>
      <c r="P25" s="18"/>
      <c r="Q25" s="18"/>
      <c r="R25" s="18"/>
    </row>
    <row r="26" spans="1:18" x14ac:dyDescent="0.25">
      <c r="A26" s="20" t="s">
        <v>25</v>
      </c>
      <c r="B26" s="20">
        <v>38007.956593984898</v>
      </c>
      <c r="C26" s="20"/>
      <c r="D26" s="20"/>
      <c r="E26" s="22" t="s">
        <v>25</v>
      </c>
      <c r="I26" s="30"/>
      <c r="K26" s="18">
        <f t="shared" si="0"/>
        <v>-1</v>
      </c>
      <c r="L26" s="18"/>
      <c r="M26" s="18"/>
      <c r="N26" s="18"/>
      <c r="O26" s="18"/>
      <c r="P26" s="18"/>
      <c r="Q26" s="18"/>
      <c r="R26" s="18"/>
    </row>
    <row r="27" spans="1:18" x14ac:dyDescent="0.25">
      <c r="A27" s="20" t="s">
        <v>26</v>
      </c>
      <c r="B27" s="20">
        <v>52721.958116717702</v>
      </c>
      <c r="C27" s="20"/>
      <c r="D27" s="20"/>
      <c r="E27" s="22" t="s">
        <v>26</v>
      </c>
      <c r="I27" s="30"/>
      <c r="K27" s="18">
        <f t="shared" si="0"/>
        <v>-1</v>
      </c>
      <c r="L27" s="18"/>
      <c r="M27" s="18"/>
      <c r="N27" s="18"/>
      <c r="O27" s="18"/>
      <c r="P27" s="18"/>
      <c r="Q27" s="18"/>
      <c r="R27" s="18"/>
    </row>
    <row r="28" spans="1:18" x14ac:dyDescent="0.25">
      <c r="A28" s="20" t="s">
        <v>27</v>
      </c>
      <c r="B28" s="20">
        <v>67267.038300932603</v>
      </c>
      <c r="C28" s="20"/>
      <c r="D28" s="20"/>
      <c r="E28" s="22" t="s">
        <v>27</v>
      </c>
      <c r="I28" s="30"/>
      <c r="K28" s="18">
        <f t="shared" si="0"/>
        <v>-1</v>
      </c>
      <c r="L28" s="18"/>
      <c r="M28" s="18"/>
      <c r="N28" s="18"/>
      <c r="O28" s="18"/>
      <c r="P28" s="18"/>
      <c r="Q28" s="18"/>
      <c r="R28" s="18"/>
    </row>
    <row r="29" spans="1:18" x14ac:dyDescent="0.25">
      <c r="A29" s="20" t="s">
        <v>28</v>
      </c>
      <c r="B29" s="20">
        <v>25716.796240374701</v>
      </c>
      <c r="C29" s="20"/>
      <c r="D29" s="20"/>
      <c r="E29" s="22" t="s">
        <v>28</v>
      </c>
      <c r="I29" s="30"/>
      <c r="K29" s="18">
        <f t="shared" si="0"/>
        <v>-1</v>
      </c>
      <c r="L29" s="18"/>
      <c r="M29" s="18"/>
      <c r="N29" s="18"/>
      <c r="O29" s="18"/>
      <c r="P29" s="18"/>
      <c r="Q29" s="18"/>
      <c r="R29" s="18"/>
    </row>
    <row r="30" spans="1:18" x14ac:dyDescent="0.25">
      <c r="A30" s="20" t="s">
        <v>29</v>
      </c>
      <c r="B30" s="20">
        <v>353.90070972021402</v>
      </c>
      <c r="C30" s="20"/>
      <c r="D30" s="20"/>
      <c r="E30" s="22" t="s">
        <v>29</v>
      </c>
      <c r="I30" s="30"/>
      <c r="K30" s="18">
        <f t="shared" si="0"/>
        <v>-1</v>
      </c>
      <c r="L30" s="18"/>
      <c r="M30" s="18"/>
      <c r="N30" s="18"/>
      <c r="O30" s="18"/>
      <c r="P30" s="18"/>
      <c r="Q30" s="18"/>
      <c r="R30" s="18"/>
    </row>
    <row r="31" spans="1:18" x14ac:dyDescent="0.25">
      <c r="A31" s="20" t="s">
        <v>30</v>
      </c>
      <c r="B31" s="20">
        <v>814.87209695229899</v>
      </c>
      <c r="C31" s="20"/>
      <c r="D31" s="20"/>
      <c r="E31" s="22" t="s">
        <v>30</v>
      </c>
      <c r="I31" s="30"/>
      <c r="K31" s="18">
        <f t="shared" si="0"/>
        <v>-1</v>
      </c>
      <c r="L31" s="18"/>
      <c r="M31" s="18"/>
      <c r="N31" s="18"/>
      <c r="O31" s="18"/>
      <c r="P31" s="18"/>
      <c r="Q31" s="18"/>
      <c r="R31" s="18"/>
    </row>
    <row r="32" spans="1:18" x14ac:dyDescent="0.25">
      <c r="A32" s="20" t="s">
        <v>31</v>
      </c>
      <c r="B32" s="20">
        <v>24448.441964166101</v>
      </c>
      <c r="C32" s="20"/>
      <c r="D32" s="20"/>
      <c r="E32" s="22" t="s">
        <v>31</v>
      </c>
      <c r="I32" s="30"/>
      <c r="K32" s="18">
        <f t="shared" si="0"/>
        <v>-1</v>
      </c>
      <c r="L32" s="18"/>
      <c r="M32" s="18"/>
      <c r="N32" s="18"/>
      <c r="O32" s="18"/>
      <c r="P32" s="18"/>
      <c r="Q32" s="18"/>
      <c r="R32" s="18"/>
    </row>
    <row r="33" spans="1:18" x14ac:dyDescent="0.25">
      <c r="A33" s="20" t="s">
        <v>32</v>
      </c>
      <c r="B33" s="20">
        <v>4383.8946668702602</v>
      </c>
      <c r="C33" s="20"/>
      <c r="D33" s="20"/>
      <c r="E33" s="22" t="s">
        <v>32</v>
      </c>
      <c r="I33" s="30"/>
      <c r="K33" s="18">
        <f t="shared" si="0"/>
        <v>-1</v>
      </c>
      <c r="L33" s="18"/>
      <c r="M33" s="18"/>
      <c r="N33" s="18"/>
      <c r="O33" s="18"/>
      <c r="P33" s="18"/>
      <c r="Q33" s="18"/>
      <c r="R33" s="18"/>
    </row>
    <row r="34" spans="1:18" x14ac:dyDescent="0.25">
      <c r="A34" s="20" t="s">
        <v>33</v>
      </c>
      <c r="B34" s="20">
        <v>9125.1239728602195</v>
      </c>
      <c r="C34" s="20"/>
      <c r="D34" s="20"/>
      <c r="E34" s="22" t="s">
        <v>33</v>
      </c>
      <c r="I34" s="30"/>
      <c r="K34" s="18">
        <f t="shared" si="0"/>
        <v>-1</v>
      </c>
      <c r="L34" s="18"/>
      <c r="M34" s="18"/>
      <c r="N34" s="18"/>
      <c r="O34" s="18"/>
      <c r="P34" s="18"/>
      <c r="Q34" s="18"/>
      <c r="R34" s="18"/>
    </row>
    <row r="35" spans="1:18" x14ac:dyDescent="0.25">
      <c r="A35" s="20" t="s">
        <v>34</v>
      </c>
      <c r="B35" s="20">
        <v>74611.728554554298</v>
      </c>
      <c r="C35" s="20"/>
      <c r="D35" s="20"/>
      <c r="E35" s="22" t="s">
        <v>34</v>
      </c>
      <c r="I35" s="30"/>
      <c r="K35" s="18">
        <f t="shared" si="0"/>
        <v>-1</v>
      </c>
      <c r="L35" s="18"/>
      <c r="M35" s="18"/>
      <c r="N35" s="18"/>
      <c r="O35" s="18"/>
      <c r="P35" s="18"/>
      <c r="Q35" s="18"/>
      <c r="R35" s="18"/>
    </row>
    <row r="36" spans="1:18" x14ac:dyDescent="0.25">
      <c r="A36" s="20" t="s">
        <v>35</v>
      </c>
      <c r="B36" s="20">
        <v>12703.414221162</v>
      </c>
      <c r="C36" s="20"/>
      <c r="D36" s="20"/>
      <c r="E36" s="22" t="s">
        <v>35</v>
      </c>
      <c r="I36" s="30"/>
      <c r="K36" s="18">
        <f t="shared" si="0"/>
        <v>-1</v>
      </c>
      <c r="L36" s="18"/>
      <c r="M36" s="18"/>
      <c r="N36" s="18"/>
      <c r="O36" s="18"/>
      <c r="P36" s="18"/>
      <c r="Q36" s="18"/>
      <c r="R36" s="18"/>
    </row>
    <row r="37" spans="1:18" x14ac:dyDescent="0.25">
      <c r="A37" s="20" t="s">
        <v>36</v>
      </c>
      <c r="B37" s="20">
        <v>88579.254918520295</v>
      </c>
      <c r="C37" s="20"/>
      <c r="D37" s="20"/>
      <c r="E37" s="22" t="s">
        <v>36</v>
      </c>
      <c r="I37" s="30"/>
      <c r="K37" s="18">
        <f t="shared" si="0"/>
        <v>-1</v>
      </c>
      <c r="L37" s="18"/>
      <c r="M37" s="18"/>
      <c r="N37" s="18"/>
      <c r="O37" s="18"/>
      <c r="P37" s="18"/>
      <c r="Q37" s="18"/>
      <c r="R37" s="18"/>
    </row>
    <row r="38" spans="1:18" x14ac:dyDescent="0.25">
      <c r="A38" s="20" t="s">
        <v>37</v>
      </c>
      <c r="B38" s="20">
        <v>18646.450784098201</v>
      </c>
      <c r="C38" s="20"/>
      <c r="D38" s="20"/>
      <c r="E38" s="22" t="s">
        <v>37</v>
      </c>
      <c r="I38" s="30"/>
      <c r="K38" s="18">
        <f t="shared" si="0"/>
        <v>-1</v>
      </c>
      <c r="L38" s="18"/>
      <c r="M38" s="18"/>
      <c r="N38" s="18"/>
      <c r="O38" s="18"/>
      <c r="P38" s="18"/>
      <c r="Q38" s="18"/>
      <c r="R38" s="18"/>
    </row>
    <row r="39" spans="1:18" x14ac:dyDescent="0.25">
      <c r="A39" s="20" t="s">
        <v>128</v>
      </c>
      <c r="B39" s="20">
        <v>6723.3208621854901</v>
      </c>
      <c r="C39" s="20"/>
      <c r="D39" s="20"/>
      <c r="E39" s="22" t="s">
        <v>128</v>
      </c>
      <c r="I39" s="30"/>
      <c r="K39" s="18">
        <f t="shared" si="0"/>
        <v>-1</v>
      </c>
      <c r="L39" s="18"/>
      <c r="M39" s="18"/>
      <c r="N39" s="18"/>
      <c r="O39" s="18"/>
      <c r="P39" s="18"/>
      <c r="Q39" s="18"/>
      <c r="R39" s="18"/>
    </row>
    <row r="40" spans="1:18" x14ac:dyDescent="0.25">
      <c r="A40" s="20" t="s">
        <v>39</v>
      </c>
      <c r="B40" s="20">
        <v>118.061679209557</v>
      </c>
      <c r="C40" s="20"/>
      <c r="D40" s="20"/>
      <c r="E40" s="22" t="s">
        <v>39</v>
      </c>
      <c r="I40" s="30"/>
      <c r="K40" s="18">
        <f t="shared" si="0"/>
        <v>-1</v>
      </c>
      <c r="L40" s="18"/>
      <c r="M40" s="18"/>
      <c r="N40" s="18"/>
      <c r="O40" s="18"/>
      <c r="P40" s="18"/>
      <c r="Q40" s="18"/>
      <c r="R40" s="18"/>
    </row>
    <row r="41" spans="1:18" x14ac:dyDescent="0.25">
      <c r="A41" s="20" t="s">
        <v>40</v>
      </c>
      <c r="B41" s="20">
        <v>4537.0837680300701</v>
      </c>
      <c r="C41" s="20"/>
      <c r="D41" s="20"/>
      <c r="E41" s="22" t="s">
        <v>40</v>
      </c>
      <c r="I41" s="30"/>
      <c r="K41" s="18">
        <f t="shared" si="0"/>
        <v>-1</v>
      </c>
      <c r="L41" s="18"/>
      <c r="M41" s="18"/>
      <c r="N41" s="18"/>
      <c r="O41" s="18"/>
      <c r="P41" s="18"/>
      <c r="Q41" s="18"/>
      <c r="R41" s="18"/>
    </row>
    <row r="42" spans="1:18" x14ac:dyDescent="0.25">
      <c r="A42" s="20" t="s">
        <v>41</v>
      </c>
      <c r="B42" s="20">
        <v>74356.479618947298</v>
      </c>
      <c r="C42" s="20"/>
      <c r="D42" s="20"/>
      <c r="E42" s="22" t="s">
        <v>41</v>
      </c>
      <c r="I42" s="30"/>
      <c r="K42" s="18">
        <f t="shared" si="0"/>
        <v>-1</v>
      </c>
      <c r="L42" s="18"/>
      <c r="M42" s="18"/>
      <c r="N42" s="18"/>
      <c r="O42" s="18"/>
      <c r="P42" s="18"/>
      <c r="Q42" s="18"/>
      <c r="R42" s="18"/>
    </row>
    <row r="43" spans="1:18" x14ac:dyDescent="0.25">
      <c r="A43" s="20" t="s">
        <v>42</v>
      </c>
      <c r="B43" s="20">
        <v>8486.7302796715103</v>
      </c>
      <c r="C43" s="20"/>
      <c r="D43" s="20"/>
      <c r="E43" s="22" t="s">
        <v>42</v>
      </c>
      <c r="I43" s="30"/>
      <c r="K43" s="18">
        <f t="shared" si="0"/>
        <v>-1</v>
      </c>
      <c r="L43" s="18"/>
      <c r="M43" s="18"/>
      <c r="N43" s="18"/>
      <c r="O43" s="18"/>
      <c r="P43" s="18"/>
      <c r="Q43" s="18"/>
      <c r="R43" s="18"/>
    </row>
    <row r="44" spans="1:18" x14ac:dyDescent="0.25">
      <c r="A44" s="20" t="s">
        <v>43</v>
      </c>
      <c r="B44" s="20">
        <v>231901.343803083</v>
      </c>
      <c r="C44" s="20"/>
      <c r="D44" s="20"/>
      <c r="E44" s="22" t="s">
        <v>43</v>
      </c>
      <c r="I44" s="30"/>
      <c r="K44" s="18">
        <f t="shared" si="0"/>
        <v>-1</v>
      </c>
      <c r="L44" s="18"/>
      <c r="M44" s="18"/>
      <c r="N44" s="18"/>
      <c r="O44" s="18"/>
      <c r="P44" s="18"/>
      <c r="Q44" s="18"/>
      <c r="R44" s="18"/>
    </row>
    <row r="45" spans="1:18" x14ac:dyDescent="0.25">
      <c r="A45" s="20" t="s">
        <v>44</v>
      </c>
      <c r="B45" s="20">
        <v>26317.137815317299</v>
      </c>
      <c r="C45" s="20"/>
      <c r="D45" s="20"/>
      <c r="E45" s="22" t="s">
        <v>44</v>
      </c>
      <c r="I45" s="30"/>
      <c r="K45" s="18">
        <f t="shared" si="0"/>
        <v>-1</v>
      </c>
      <c r="L45" s="18"/>
      <c r="M45" s="18"/>
      <c r="N45" s="18"/>
      <c r="O45" s="18"/>
      <c r="P45" s="18"/>
      <c r="Q45" s="18"/>
      <c r="R45" s="18"/>
    </row>
    <row r="46" spans="1:18" x14ac:dyDescent="0.25">
      <c r="A46" s="20" t="s">
        <v>45</v>
      </c>
      <c r="B46" s="20">
        <v>563.20648974164203</v>
      </c>
      <c r="C46" s="20"/>
      <c r="D46" s="20"/>
      <c r="E46" s="22" t="s">
        <v>45</v>
      </c>
      <c r="I46" s="30"/>
      <c r="K46" s="18">
        <f t="shared" si="0"/>
        <v>-1</v>
      </c>
      <c r="L46" s="18"/>
      <c r="M46" s="18"/>
      <c r="N46" s="18"/>
      <c r="O46" s="18"/>
      <c r="P46" s="18"/>
      <c r="Q46" s="18"/>
      <c r="R46" s="18"/>
    </row>
    <row r="47" spans="1:18" x14ac:dyDescent="0.25">
      <c r="A47" s="20" t="s">
        <v>46</v>
      </c>
      <c r="B47" s="20">
        <v>7601.01241753047</v>
      </c>
      <c r="C47" s="20"/>
      <c r="D47" s="20"/>
      <c r="E47" s="22" t="s">
        <v>46</v>
      </c>
      <c r="I47" s="30"/>
      <c r="K47" s="18">
        <f t="shared" si="0"/>
        <v>-1</v>
      </c>
      <c r="L47" s="18"/>
      <c r="M47" s="18"/>
      <c r="N47" s="18"/>
      <c r="O47" s="18"/>
      <c r="P47" s="18"/>
      <c r="Q47" s="18"/>
      <c r="R47" s="18"/>
    </row>
    <row r="48" spans="1:18" x14ac:dyDescent="0.25">
      <c r="A48" s="20" t="s">
        <v>47</v>
      </c>
      <c r="B48" s="20">
        <v>42566.036224336698</v>
      </c>
      <c r="C48" s="20"/>
      <c r="D48" s="20"/>
      <c r="E48" s="22" t="s">
        <v>47</v>
      </c>
      <c r="I48" s="30"/>
      <c r="K48" s="18">
        <f t="shared" si="0"/>
        <v>-1</v>
      </c>
      <c r="L48" s="18"/>
      <c r="M48" s="18"/>
      <c r="N48" s="18"/>
      <c r="O48" s="18"/>
      <c r="P48" s="18"/>
      <c r="Q48" s="18"/>
      <c r="R48" s="18"/>
    </row>
    <row r="49" spans="1:18" x14ac:dyDescent="0.25">
      <c r="A49" s="20" t="s">
        <v>48</v>
      </c>
      <c r="B49" s="20">
        <v>3868.2531446498901</v>
      </c>
      <c r="C49" s="20"/>
      <c r="D49" s="20"/>
      <c r="E49" s="22" t="s">
        <v>48</v>
      </c>
      <c r="I49" s="30"/>
      <c r="K49" s="18">
        <f t="shared" si="0"/>
        <v>-1</v>
      </c>
      <c r="L49" s="18"/>
      <c r="M49" s="18"/>
      <c r="N49" s="18"/>
      <c r="O49" s="18"/>
      <c r="P49" s="18"/>
      <c r="Q49" s="18"/>
      <c r="R49" s="18"/>
    </row>
    <row r="50" spans="1:18" x14ac:dyDescent="0.25">
      <c r="A50" s="20" t="s">
        <v>49</v>
      </c>
      <c r="B50" s="20">
        <v>17264.429262543701</v>
      </c>
      <c r="C50" s="20"/>
      <c r="D50" s="20"/>
      <c r="E50" s="22" t="s">
        <v>49</v>
      </c>
      <c r="I50" s="30"/>
      <c r="K50" s="18">
        <f t="shared" si="0"/>
        <v>-1</v>
      </c>
      <c r="L50" s="18"/>
      <c r="M50" s="18"/>
      <c r="N50" s="18"/>
      <c r="O50" s="18"/>
      <c r="P50" s="18"/>
      <c r="Q50" s="18"/>
      <c r="R50" s="18"/>
    </row>
    <row r="51" spans="1:18" x14ac:dyDescent="0.25">
      <c r="A51" s="20" t="s">
        <v>50</v>
      </c>
      <c r="B51" s="20">
        <v>31310.345244083499</v>
      </c>
      <c r="C51" s="20"/>
      <c r="D51" s="20"/>
      <c r="E51" s="22" t="s">
        <v>50</v>
      </c>
      <c r="I51" s="30"/>
      <c r="K51" s="18">
        <f t="shared" si="0"/>
        <v>-1</v>
      </c>
      <c r="L51" s="18"/>
      <c r="M51" s="18"/>
      <c r="N51" s="18"/>
      <c r="O51" s="18"/>
      <c r="P51" s="18"/>
      <c r="Q51" s="18"/>
      <c r="R51" s="18"/>
    </row>
    <row r="52" spans="1:18" x14ac:dyDescent="0.25">
      <c r="A52" s="20"/>
      <c r="B52" s="20"/>
      <c r="C52" s="20"/>
      <c r="D52" s="20"/>
      <c r="I52" s="30"/>
      <c r="K52" s="18" t="str">
        <f t="shared" si="0"/>
        <v/>
      </c>
      <c r="L52" s="18"/>
      <c r="O52" s="18"/>
      <c r="P52" s="18"/>
      <c r="Q52" s="18"/>
      <c r="R52" s="18"/>
    </row>
    <row r="53" spans="1:18" x14ac:dyDescent="0.25">
      <c r="B53" s="20"/>
      <c r="K53" s="18" t="str">
        <f t="shared" si="0"/>
        <v/>
      </c>
      <c r="L53" s="18"/>
      <c r="O53" s="18"/>
      <c r="P53" s="18"/>
      <c r="Q53" s="18"/>
      <c r="R53" s="18"/>
    </row>
    <row r="54" spans="1:18" x14ac:dyDescent="0.25">
      <c r="A54" s="20" t="s">
        <v>233</v>
      </c>
      <c r="B54" s="20"/>
      <c r="C54" s="20"/>
      <c r="D54" s="20"/>
      <c r="I54" s="30"/>
      <c r="K54" s="18" t="str">
        <f t="shared" si="0"/>
        <v/>
      </c>
      <c r="L54" s="18"/>
      <c r="M54" s="18"/>
      <c r="N54" s="18"/>
      <c r="O54" s="18"/>
      <c r="P54" s="18"/>
      <c r="Q54" s="18"/>
      <c r="R54" s="18"/>
    </row>
    <row r="55" spans="1:18" x14ac:dyDescent="0.25">
      <c r="A55" s="20" t="s">
        <v>1</v>
      </c>
      <c r="B55" s="20"/>
      <c r="C55" s="20"/>
      <c r="D55" s="20"/>
      <c r="I55" s="30"/>
      <c r="K55" s="18" t="str">
        <f t="shared" si="0"/>
        <v/>
      </c>
      <c r="L55" s="18"/>
      <c r="M55" s="18"/>
      <c r="N55" s="18"/>
      <c r="O55" s="18"/>
      <c r="P55" s="18"/>
      <c r="Q55" s="18"/>
      <c r="R55" s="18"/>
    </row>
    <row r="56" spans="1:18" x14ac:dyDescent="0.25">
      <c r="A56" s="20" t="s">
        <v>11</v>
      </c>
      <c r="B56" s="20"/>
      <c r="C56" s="20"/>
      <c r="D56" s="20"/>
      <c r="I56" s="30"/>
      <c r="K56" s="18" t="str">
        <f t="shared" si="0"/>
        <v/>
      </c>
      <c r="L56" s="18"/>
      <c r="M56" s="18"/>
      <c r="N56" s="18"/>
      <c r="O56" s="18"/>
      <c r="P56" s="18"/>
      <c r="Q56" s="18"/>
      <c r="R56" s="18"/>
    </row>
    <row r="57" spans="1:18" x14ac:dyDescent="0.25">
      <c r="A57" s="20" t="s">
        <v>58</v>
      </c>
      <c r="B57" s="20"/>
      <c r="C57" s="20"/>
      <c r="D57" s="20"/>
      <c r="I57" s="30"/>
      <c r="K57" s="18" t="str">
        <f t="shared" si="0"/>
        <v/>
      </c>
      <c r="L57" s="18"/>
      <c r="M57" s="18"/>
      <c r="N57" s="18"/>
      <c r="O57" s="18"/>
      <c r="P57" s="18"/>
      <c r="Q57" s="18"/>
      <c r="R57" s="18"/>
    </row>
    <row r="58" spans="1:18" x14ac:dyDescent="0.25">
      <c r="A58" s="20" t="s">
        <v>175</v>
      </c>
      <c r="B58" s="20"/>
      <c r="C58" s="20"/>
      <c r="D58" s="20"/>
      <c r="I58" s="30"/>
      <c r="K58" s="18" t="str">
        <f t="shared" si="0"/>
        <v/>
      </c>
      <c r="L58" s="18"/>
      <c r="P58" s="18"/>
      <c r="Q58" s="18"/>
      <c r="R58" s="18"/>
    </row>
    <row r="59" spans="1:18" x14ac:dyDescent="0.25">
      <c r="A59" s="20"/>
      <c r="B59" s="20"/>
      <c r="C59" s="20"/>
      <c r="D59" s="20"/>
      <c r="I59" s="30"/>
      <c r="K59" s="18"/>
      <c r="L59" s="18"/>
      <c r="P59" s="18"/>
      <c r="Q59" s="18"/>
      <c r="R59" s="18"/>
    </row>
    <row r="60" spans="1:18" x14ac:dyDescent="0.25">
      <c r="A60" s="20"/>
      <c r="B60" s="20"/>
      <c r="C60" s="20"/>
      <c r="D60" s="20"/>
      <c r="I60" s="30"/>
      <c r="K60" s="18" t="str">
        <f>IF(B60=0,"",(F60-B60)/B60)</f>
        <v/>
      </c>
      <c r="L60" s="18"/>
    </row>
    <row r="61" spans="1:18" x14ac:dyDescent="0.25">
      <c r="A61" s="1" t="s">
        <v>55</v>
      </c>
      <c r="B61" s="104">
        <f>SUM(B3:B59)</f>
        <v>1529127.889625058</v>
      </c>
      <c r="C61" s="1"/>
      <c r="D61" s="1"/>
      <c r="E61" s="1"/>
      <c r="F61" s="104">
        <f>SUM(F3:F59)</f>
        <v>0</v>
      </c>
      <c r="G61" s="104">
        <f>SUM(G3:G59)</f>
        <v>0</v>
      </c>
      <c r="K61" s="18"/>
      <c r="L61" s="18"/>
      <c r="M61" s="18"/>
      <c r="N61" s="18"/>
      <c r="O61" s="18"/>
    </row>
    <row r="62" spans="1:18" x14ac:dyDescent="0.25">
      <c r="A62" s="20" t="s">
        <v>56</v>
      </c>
      <c r="B62" s="20">
        <f>SUM(B3:B51)</f>
        <v>1529127.889625058</v>
      </c>
      <c r="F62" s="20">
        <f>SUM(F3:F51)</f>
        <v>0</v>
      </c>
      <c r="G62" s="20">
        <f>SUM(G3:G51)</f>
        <v>0</v>
      </c>
    </row>
    <row r="63" spans="1:18" x14ac:dyDescent="0.25">
      <c r="A63" s="22" t="s">
        <v>240</v>
      </c>
      <c r="B63" s="20">
        <f>+B3+B5+B8+B9+B11+B12+B14+B15+B16+B17+B18+B19+B20+B21+B22+B23+B24+B25+B26+B28+B30+B31+B33+B34+B35+B36+B37+B39+B40+B41+B42+B43+B44+B46+B47+B49+B50+B10</f>
        <v>1017366.9641109748</v>
      </c>
      <c r="F63" s="20">
        <f>+F3+F5+F8+F9+F11+F12+F14+F15+F16+F17+F18+F19+F20+F21+F22+F23+F24+F25+F26+F28+F30+F31+F33+F34+F35+F36+F37+F39+F40+F41+F42+F43+F44+F46+F47+F49+F50+F10</f>
        <v>0</v>
      </c>
      <c r="G63" s="20">
        <f>+G3+G5+G8+G9+G11+G12+G14+G15+G16+G17+G18+G19+G20+G21+G22+G23+G24+G25+G26+G28+G30+G31+G33+G34+G35+G36+G37+G39+G40+G41+G42+G43+G44+G46+G47+G49+G50+G10</f>
        <v>0</v>
      </c>
    </row>
    <row r="66" spans="2:2" x14ac:dyDescent="0.25">
      <c r="B66" s="20"/>
    </row>
    <row r="67" spans="2:2" x14ac:dyDescent="0.25">
      <c r="B67" s="20"/>
    </row>
    <row r="68" spans="2:2" x14ac:dyDescent="0.25">
      <c r="B68" s="20"/>
    </row>
  </sheetData>
  <mergeCells count="1">
    <mergeCell ref="B1:D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123"/>
  <sheetViews>
    <sheetView zoomScale="85" zoomScaleNormal="85" workbookViewId="0">
      <pane xSplit="1" ySplit="2" topLeftCell="AB3" activePane="bottomRight" state="frozen"/>
      <selection activeCell="AY55" sqref="AY55"/>
      <selection pane="topRight" activeCell="AY55" sqref="AY55"/>
      <selection pane="bottomLeft" activeCell="AY55" sqref="AY55"/>
      <selection pane="bottomRight" activeCell="AS16" sqref="AS16"/>
    </sheetView>
  </sheetViews>
  <sheetFormatPr defaultRowHeight="15" x14ac:dyDescent="0.25"/>
  <cols>
    <col min="1" max="1" width="19.140625" style="22" customWidth="1"/>
    <col min="2" max="3" width="9.140625" style="22" customWidth="1"/>
    <col min="4" max="14" width="9.140625" style="109" customWidth="1"/>
    <col min="15" max="15" width="11.140625" style="109" customWidth="1"/>
    <col min="16" max="16" width="15.140625" style="109" bestFit="1" customWidth="1"/>
    <col min="17" max="57" width="9.140625" style="109" customWidth="1"/>
    <col min="58" max="58" width="9.140625" style="22"/>
    <col min="59" max="59" width="9.140625" style="22" customWidth="1"/>
    <col min="60" max="16384" width="9.140625" style="22"/>
  </cols>
  <sheetData>
    <row r="1" spans="1:75" x14ac:dyDescent="0.25">
      <c r="B1" s="22" t="s">
        <v>641</v>
      </c>
      <c r="P1" s="109" t="s">
        <v>644</v>
      </c>
      <c r="BH1" s="22" t="s">
        <v>367</v>
      </c>
      <c r="BK1" s="66"/>
    </row>
    <row r="2" spans="1:75" x14ac:dyDescent="0.25">
      <c r="A2" s="22" t="s">
        <v>228</v>
      </c>
      <c r="B2" s="22" t="s">
        <v>57</v>
      </c>
      <c r="C2" s="22" t="s">
        <v>62</v>
      </c>
      <c r="D2" s="109" t="s">
        <v>63</v>
      </c>
      <c r="E2" s="109" t="s">
        <v>64</v>
      </c>
      <c r="F2" s="109" t="s">
        <v>372</v>
      </c>
      <c r="G2" s="109" t="s">
        <v>376</v>
      </c>
      <c r="H2" s="109" t="s">
        <v>380</v>
      </c>
      <c r="I2" s="109" t="s">
        <v>67</v>
      </c>
      <c r="J2" s="109" t="s">
        <v>319</v>
      </c>
      <c r="K2" s="109" t="s">
        <v>478</v>
      </c>
      <c r="L2" s="109" t="s">
        <v>328</v>
      </c>
      <c r="M2" s="109" t="s">
        <v>468</v>
      </c>
      <c r="N2" s="109" t="s">
        <v>491</v>
      </c>
      <c r="P2" s="109" t="s">
        <v>226</v>
      </c>
      <c r="Q2" s="109" t="s">
        <v>603</v>
      </c>
      <c r="R2" s="109" t="s">
        <v>463</v>
      </c>
      <c r="S2" s="109" t="s">
        <v>497</v>
      </c>
      <c r="T2" s="109" t="s">
        <v>129</v>
      </c>
      <c r="U2" s="109" t="s">
        <v>130</v>
      </c>
      <c r="V2" s="109" t="s">
        <v>131</v>
      </c>
      <c r="W2" s="109" t="s">
        <v>559</v>
      </c>
      <c r="X2" s="109" t="s">
        <v>464</v>
      </c>
      <c r="Y2" s="109" t="s">
        <v>132</v>
      </c>
      <c r="Z2" s="109" t="s">
        <v>372</v>
      </c>
      <c r="AA2" s="109" t="s">
        <v>391</v>
      </c>
      <c r="AB2" s="109" t="s">
        <v>395</v>
      </c>
      <c r="AC2" s="109" t="s">
        <v>134</v>
      </c>
      <c r="AD2" s="109" t="s">
        <v>135</v>
      </c>
      <c r="AE2" s="109" t="s">
        <v>465</v>
      </c>
      <c r="AF2" s="109" t="s">
        <v>136</v>
      </c>
      <c r="AG2" s="109" t="s">
        <v>604</v>
      </c>
      <c r="AH2" s="109" t="s">
        <v>137</v>
      </c>
      <c r="AI2" s="109" t="s">
        <v>468</v>
      </c>
      <c r="AJ2" s="109" t="s">
        <v>140</v>
      </c>
      <c r="AK2" s="109" t="s">
        <v>141</v>
      </c>
      <c r="AL2" s="109" t="s">
        <v>601</v>
      </c>
      <c r="AM2" s="109" t="s">
        <v>470</v>
      </c>
      <c r="AN2" s="109" t="s">
        <v>142</v>
      </c>
      <c r="AO2" s="109" t="s">
        <v>57</v>
      </c>
      <c r="AP2" s="109" t="s">
        <v>126</v>
      </c>
      <c r="AQ2" s="109" t="s">
        <v>642</v>
      </c>
      <c r="AR2" s="109" t="s">
        <v>145</v>
      </c>
      <c r="AS2" s="109" t="s">
        <v>146</v>
      </c>
      <c r="AT2" s="109" t="s">
        <v>328</v>
      </c>
      <c r="AU2" s="109" t="s">
        <v>148</v>
      </c>
      <c r="AV2" s="109" t="s">
        <v>473</v>
      </c>
      <c r="AW2" s="109" t="s">
        <v>483</v>
      </c>
      <c r="AX2" s="109" t="s">
        <v>169</v>
      </c>
      <c r="AY2" s="109" t="s">
        <v>170</v>
      </c>
      <c r="AZ2" s="109" t="s">
        <v>340</v>
      </c>
      <c r="BA2" s="109" t="s">
        <v>171</v>
      </c>
      <c r="BB2" s="109" t="s">
        <v>172</v>
      </c>
      <c r="BC2" s="109" t="s">
        <v>173</v>
      </c>
      <c r="BD2" s="109" t="s">
        <v>478</v>
      </c>
      <c r="BE2" s="109" t="s">
        <v>484</v>
      </c>
      <c r="BH2" s="22" t="s">
        <v>57</v>
      </c>
      <c r="BI2" s="22" t="s">
        <v>62</v>
      </c>
      <c r="BJ2" s="22" t="s">
        <v>63</v>
      </c>
      <c r="BK2" s="66" t="s">
        <v>64</v>
      </c>
      <c r="BL2" s="22" t="s">
        <v>372</v>
      </c>
      <c r="BM2" s="22" t="s">
        <v>376</v>
      </c>
      <c r="BN2" s="22" t="s">
        <v>380</v>
      </c>
      <c r="BO2" s="22" t="s">
        <v>67</v>
      </c>
      <c r="BP2" s="22" t="s">
        <v>319</v>
      </c>
      <c r="BQ2" s="22" t="s">
        <v>478</v>
      </c>
      <c r="BR2" s="22" t="s">
        <v>328</v>
      </c>
      <c r="BS2" s="22" t="s">
        <v>468</v>
      </c>
      <c r="BT2" s="22" t="s">
        <v>491</v>
      </c>
    </row>
    <row r="3" spans="1:75" x14ac:dyDescent="0.25">
      <c r="A3" s="37" t="s">
        <v>0</v>
      </c>
      <c r="B3" s="20">
        <v>47788.736279999997</v>
      </c>
      <c r="C3" s="20">
        <v>3823.0989530000002</v>
      </c>
      <c r="D3" s="109">
        <v>2.2410411721000001</v>
      </c>
      <c r="E3" s="109">
        <v>16.775235744</v>
      </c>
      <c r="F3" s="109">
        <v>7.897610781</v>
      </c>
      <c r="G3" s="109">
        <v>0.66759776029999995</v>
      </c>
      <c r="H3" s="109">
        <v>0.63180891719999999</v>
      </c>
      <c r="I3" s="109">
        <v>215.34197068</v>
      </c>
      <c r="J3" s="109">
        <v>11.852078355</v>
      </c>
      <c r="K3" s="109">
        <v>0.30223464789999999</v>
      </c>
      <c r="L3" s="109">
        <v>1.8954267255999999</v>
      </c>
      <c r="M3" s="109">
        <v>35.065394261000002</v>
      </c>
      <c r="N3" s="109">
        <v>27.799591127999999</v>
      </c>
      <c r="P3" s="109" t="s">
        <v>0</v>
      </c>
      <c r="Q3" s="109">
        <v>870.83854296091795</v>
      </c>
      <c r="R3" s="109">
        <v>115.190009110253</v>
      </c>
      <c r="S3" s="109">
        <v>28.057822261979499</v>
      </c>
      <c r="T3" s="109">
        <v>2.2565809521661202</v>
      </c>
      <c r="U3" s="109">
        <v>2.2565809521661202</v>
      </c>
      <c r="V3" s="109">
        <v>16.139475748474599</v>
      </c>
      <c r="W3" s="109">
        <v>2.6188465875536102</v>
      </c>
      <c r="X3" s="109">
        <v>16.9303086390168</v>
      </c>
      <c r="Y3" s="109">
        <v>34240.952329972301</v>
      </c>
      <c r="Z3" s="109">
        <v>7.9709691415819197</v>
      </c>
      <c r="AA3" s="109">
        <v>0.63767805953493895</v>
      </c>
      <c r="AB3" s="109">
        <v>0.67212815734975395</v>
      </c>
      <c r="AC3" s="109">
        <v>0</v>
      </c>
      <c r="AD3" s="109">
        <v>7810.8267769162103</v>
      </c>
      <c r="AE3" s="109">
        <v>0</v>
      </c>
      <c r="AF3" s="109">
        <v>708.06158649280496</v>
      </c>
      <c r="AG3" s="109">
        <v>0</v>
      </c>
      <c r="AH3" s="109">
        <v>0</v>
      </c>
      <c r="AI3" s="109">
        <v>35.391113103713302</v>
      </c>
      <c r="AJ3" s="109">
        <v>0.64978833017755999</v>
      </c>
      <c r="AK3" s="109">
        <v>4.6850484911601002</v>
      </c>
      <c r="AL3" s="109">
        <v>224.33283464545099</v>
      </c>
      <c r="AM3" s="109">
        <v>650.89421165616704</v>
      </c>
      <c r="AN3" s="109">
        <v>217.27887524916201</v>
      </c>
      <c r="AO3" s="109">
        <v>48212.167834862797</v>
      </c>
      <c r="AP3" s="109">
        <v>0</v>
      </c>
      <c r="AQ3" s="109">
        <v>11782.876634423999</v>
      </c>
      <c r="AR3" s="109">
        <v>0</v>
      </c>
      <c r="AS3" s="109">
        <v>28.3752582640806</v>
      </c>
      <c r="AT3" s="109">
        <v>1.9130327630746899</v>
      </c>
      <c r="AU3" s="109">
        <v>821.70625706133603</v>
      </c>
      <c r="AV3" s="109">
        <v>0</v>
      </c>
      <c r="AW3" s="109">
        <v>328.64161988750902</v>
      </c>
      <c r="AX3" s="109">
        <v>13.289566656034101</v>
      </c>
      <c r="AY3" s="109">
        <v>18.591403546499301</v>
      </c>
      <c r="AZ3" s="109">
        <v>11.946939572160799</v>
      </c>
      <c r="BA3" s="109">
        <v>0</v>
      </c>
      <c r="BB3" s="109">
        <v>131.796623449507</v>
      </c>
      <c r="BC3" s="109">
        <v>3856.9735572126901</v>
      </c>
      <c r="BD3" s="109">
        <v>0.30420992883189202</v>
      </c>
      <c r="BE3" s="109">
        <v>2.6322874978229298</v>
      </c>
      <c r="BG3" s="30"/>
      <c r="BH3" s="45">
        <f t="shared" ref="BH3:BH34" si="0">(AO3-B3)/(B3+1E-50)</f>
        <v>8.8604886386169177E-3</v>
      </c>
      <c r="BI3" s="45">
        <f t="shared" ref="BI3:BI34" si="1">(BC3-C3)/(C3+1E-50)</f>
        <v>8.8605094006547862E-3</v>
      </c>
      <c r="BJ3" s="45">
        <f t="shared" ref="BJ3:BJ34" si="2">(U3-D3)/(D3+1E-50)</f>
        <v>6.9341787467288411E-3</v>
      </c>
      <c r="BK3" s="45">
        <f t="shared" ref="BK3:BK34" si="3">(X3-E3)/(E3+1E-50)</f>
        <v>9.2441559321910401E-3</v>
      </c>
      <c r="BL3" s="45">
        <f t="shared" ref="BL3:BL34" si="4">(Z3-F3)/(F3+1E-50)</f>
        <v>9.2886776287335621E-3</v>
      </c>
      <c r="BM3" s="45">
        <f t="shared" ref="BM3:BM34" si="5">(AB3-G3)/(G3+1E-50)</f>
        <v>6.7861178080018767E-3</v>
      </c>
      <c r="BN3" s="45">
        <f t="shared" ref="BN3:BN34" si="6">(AA3-H3)/(H3+1E-50)</f>
        <v>9.2894262413220647E-3</v>
      </c>
      <c r="BO3" s="45">
        <f t="shared" ref="BO3:BO34" si="7">(AN3-I3)/(I3+1E-50)</f>
        <v>8.9945520747567904E-3</v>
      </c>
      <c r="BP3" s="45">
        <f t="shared" ref="BP3:BP34" si="8">(AZ3-J3)/(J3+1E-50)</f>
        <v>8.003762236416587E-3</v>
      </c>
      <c r="BQ3" s="45">
        <f t="shared" ref="BQ3:BQ34" si="9">(BD3-K3)/(K3+1E-50)</f>
        <v>6.5355873180549121E-3</v>
      </c>
      <c r="BR3" s="45">
        <f t="shared" ref="BR3:BR34" si="10">(AT3-L3)/(L3+1E-50)</f>
        <v>9.2886932725488574E-3</v>
      </c>
      <c r="BS3" s="45">
        <f t="shared" ref="BS3:BS34" si="11">(AI3-M3)/(M3+1E-50)</f>
        <v>9.2888972041465737E-3</v>
      </c>
      <c r="BT3" s="45">
        <f t="shared" ref="BT3:BT34" si="12">(S3-N3)/(N3+1E-50)</f>
        <v>9.2890263310170442E-3</v>
      </c>
      <c r="BU3" s="45"/>
      <c r="BV3" s="45"/>
      <c r="BW3" s="45"/>
    </row>
    <row r="4" spans="1:75" x14ac:dyDescent="0.25">
      <c r="A4" s="37" t="s">
        <v>2</v>
      </c>
      <c r="B4" s="20">
        <v>37103.627670000002</v>
      </c>
      <c r="C4" s="20">
        <v>2968.2902336000002</v>
      </c>
      <c r="D4" s="109">
        <v>27.532135853</v>
      </c>
      <c r="E4" s="109">
        <v>1.5721851754</v>
      </c>
      <c r="F4" s="109">
        <v>0.40397101070000002</v>
      </c>
      <c r="G4" s="109">
        <v>1.1353316310999999</v>
      </c>
      <c r="H4" s="109">
        <v>3.23155023E-2</v>
      </c>
      <c r="I4" s="109">
        <v>629.41822360000003</v>
      </c>
      <c r="J4" s="109">
        <v>13.942263033</v>
      </c>
      <c r="K4" s="109">
        <v>8.0642708828000007</v>
      </c>
      <c r="L4" s="109">
        <v>9.6953860500000003E-2</v>
      </c>
      <c r="M4" s="109">
        <v>1.7936304285</v>
      </c>
      <c r="N4" s="109">
        <v>1.4219762150999999</v>
      </c>
      <c r="P4" s="109" t="s">
        <v>2</v>
      </c>
      <c r="Q4" s="109">
        <v>162.67242433868901</v>
      </c>
      <c r="R4" s="109">
        <v>216.40162171362101</v>
      </c>
      <c r="S4" s="109">
        <v>1.42449233447664</v>
      </c>
      <c r="T4" s="109">
        <v>27.585068904684</v>
      </c>
      <c r="U4" s="109">
        <v>27.585068904684</v>
      </c>
      <c r="V4" s="109">
        <v>28.816769597513101</v>
      </c>
      <c r="W4" s="109">
        <v>4.9590617653466502</v>
      </c>
      <c r="X4" s="109">
        <v>1.5757405558297799</v>
      </c>
      <c r="Y4" s="109">
        <v>191462.929338213</v>
      </c>
      <c r="Z4" s="109">
        <v>0.40468576609847601</v>
      </c>
      <c r="AA4" s="109">
        <v>3.2372635619366999E-2</v>
      </c>
      <c r="AB4" s="109">
        <v>1.1381850647116301</v>
      </c>
      <c r="AC4" s="109">
        <v>0</v>
      </c>
      <c r="AD4" s="109">
        <v>2455.7492312753502</v>
      </c>
      <c r="AE4" s="109">
        <v>0</v>
      </c>
      <c r="AF4" s="109">
        <v>1497.95388836797</v>
      </c>
      <c r="AG4" s="109">
        <v>0</v>
      </c>
      <c r="AH4" s="109">
        <v>0</v>
      </c>
      <c r="AI4" s="109">
        <v>1.79680360492311</v>
      </c>
      <c r="AJ4" s="109">
        <v>1.1003560504593799</v>
      </c>
      <c r="AK4" s="109">
        <v>13.2534409201724</v>
      </c>
      <c r="AL4" s="109">
        <v>130.156240146621</v>
      </c>
      <c r="AM4" s="109">
        <v>35.768831129079501</v>
      </c>
      <c r="AN4" s="109">
        <v>630.56028618516802</v>
      </c>
      <c r="AO4" s="109">
        <v>37180.932792539497</v>
      </c>
      <c r="AP4" s="109">
        <v>0</v>
      </c>
      <c r="AQ4" s="109">
        <v>5646.3761074091799</v>
      </c>
      <c r="AR4" s="109">
        <v>0</v>
      </c>
      <c r="AS4" s="109">
        <v>9.1895357649872906</v>
      </c>
      <c r="AT4" s="109">
        <v>9.71255896335146E-2</v>
      </c>
      <c r="AU4" s="109">
        <v>243.95012089429301</v>
      </c>
      <c r="AV4" s="109">
        <v>0</v>
      </c>
      <c r="AW4" s="109">
        <v>349.69983880975002</v>
      </c>
      <c r="AX4" s="109">
        <v>6.9434645844214504</v>
      </c>
      <c r="AY4" s="109">
        <v>17.0160790516668</v>
      </c>
      <c r="AZ4" s="109">
        <v>13.975247105529601</v>
      </c>
      <c r="BA4" s="109">
        <v>0</v>
      </c>
      <c r="BB4" s="109">
        <v>17.043811889561599</v>
      </c>
      <c r="BC4" s="109">
        <v>2974.4747208121798</v>
      </c>
      <c r="BD4" s="109">
        <v>8.0789073931431208</v>
      </c>
      <c r="BE4" s="109">
        <v>12.9600310675606</v>
      </c>
      <c r="BG4" s="30"/>
      <c r="BH4" s="45">
        <f t="shared" si="0"/>
        <v>2.0834922996491906E-3</v>
      </c>
      <c r="BI4" s="45">
        <f t="shared" si="1"/>
        <v>2.0835183642668865E-3</v>
      </c>
      <c r="BJ4" s="45">
        <f t="shared" si="2"/>
        <v>1.9225915478051354E-3</v>
      </c>
      <c r="BK4" s="45">
        <f t="shared" si="3"/>
        <v>2.261425998292666E-3</v>
      </c>
      <c r="BL4" s="45">
        <f t="shared" si="4"/>
        <v>1.7693234899144356E-3</v>
      </c>
      <c r="BM4" s="45">
        <f t="shared" si="5"/>
        <v>2.5133040721022786E-3</v>
      </c>
      <c r="BN4" s="45">
        <f t="shared" si="6"/>
        <v>1.7679848772457114E-3</v>
      </c>
      <c r="BO4" s="45">
        <f t="shared" si="7"/>
        <v>1.8144733379912127E-3</v>
      </c>
      <c r="BP4" s="45">
        <f t="shared" si="8"/>
        <v>2.365761745530891E-3</v>
      </c>
      <c r="BQ4" s="45">
        <f t="shared" si="9"/>
        <v>1.8149824771310418E-3</v>
      </c>
      <c r="BR4" s="45">
        <f t="shared" si="10"/>
        <v>1.7712459579120898E-3</v>
      </c>
      <c r="BS4" s="45">
        <f t="shared" si="11"/>
        <v>1.7691361457129692E-3</v>
      </c>
      <c r="BT4" s="45">
        <f t="shared" si="12"/>
        <v>1.7694525055492198E-3</v>
      </c>
      <c r="BU4" s="45"/>
      <c r="BV4" s="45"/>
      <c r="BW4" s="45"/>
    </row>
    <row r="5" spans="1:75" x14ac:dyDescent="0.25">
      <c r="A5" s="37" t="s">
        <v>3</v>
      </c>
      <c r="B5" s="20">
        <v>57421.346457</v>
      </c>
      <c r="C5" s="20">
        <v>4593.7076982999997</v>
      </c>
      <c r="D5" s="109">
        <v>3.2978533355000001</v>
      </c>
      <c r="E5" s="109">
        <v>20.480877043</v>
      </c>
      <c r="F5" s="109">
        <v>9.5281313046000005</v>
      </c>
      <c r="G5" s="109">
        <v>0.73547573560000001</v>
      </c>
      <c r="H5" s="109">
        <v>0.76225046590000001</v>
      </c>
      <c r="I5" s="109">
        <v>247.17512995999999</v>
      </c>
      <c r="J5" s="109">
        <v>13.975518785</v>
      </c>
      <c r="K5" s="109">
        <v>0.20066213399999999</v>
      </c>
      <c r="L5" s="109">
        <v>2.2867515427999998</v>
      </c>
      <c r="M5" s="109">
        <v>42.304901674</v>
      </c>
      <c r="N5" s="109">
        <v>33.539021660000003</v>
      </c>
      <c r="P5" s="109" t="s">
        <v>3</v>
      </c>
      <c r="Q5" s="109">
        <v>1044.89072735625</v>
      </c>
      <c r="R5" s="109">
        <v>134.23888474084001</v>
      </c>
      <c r="S5" s="109">
        <v>33.743489287907899</v>
      </c>
      <c r="T5" s="109">
        <v>3.3123856044151299</v>
      </c>
      <c r="U5" s="109">
        <v>3.3123856044151299</v>
      </c>
      <c r="V5" s="109">
        <v>20.700016008682301</v>
      </c>
      <c r="W5" s="109">
        <v>3.9241663829910198</v>
      </c>
      <c r="X5" s="109">
        <v>20.604417081598399</v>
      </c>
      <c r="Y5" s="109">
        <v>37579.311307132499</v>
      </c>
      <c r="Z5" s="109">
        <v>9.5862205797823705</v>
      </c>
      <c r="AA5" s="109">
        <v>0.76689714025345401</v>
      </c>
      <c r="AB5" s="109">
        <v>0.73849626531135104</v>
      </c>
      <c r="AC5" s="109">
        <v>0</v>
      </c>
      <c r="AD5" s="109">
        <v>9428.3360606373608</v>
      </c>
      <c r="AE5" s="109">
        <v>0</v>
      </c>
      <c r="AF5" s="109">
        <v>831.38651873069796</v>
      </c>
      <c r="AG5" s="109">
        <v>0</v>
      </c>
      <c r="AH5" s="109">
        <v>0</v>
      </c>
      <c r="AI5" s="109">
        <v>42.562828096249802</v>
      </c>
      <c r="AJ5" s="109">
        <v>0.71395117243435602</v>
      </c>
      <c r="AK5" s="109">
        <v>5.4442679825696496</v>
      </c>
      <c r="AL5" s="109">
        <v>282.558496184246</v>
      </c>
      <c r="AM5" s="109">
        <v>782.70694320253801</v>
      </c>
      <c r="AN5" s="109">
        <v>248.67672234049999</v>
      </c>
      <c r="AO5" s="109">
        <v>57752.885149588001</v>
      </c>
      <c r="AP5" s="109">
        <v>0</v>
      </c>
      <c r="AQ5" s="109">
        <v>14182.6137359965</v>
      </c>
      <c r="AR5" s="109">
        <v>0</v>
      </c>
      <c r="AS5" s="109">
        <v>33.718868652623698</v>
      </c>
      <c r="AT5" s="109">
        <v>2.30069211049477</v>
      </c>
      <c r="AU5" s="109">
        <v>989.92575675322303</v>
      </c>
      <c r="AV5" s="109">
        <v>0</v>
      </c>
      <c r="AW5" s="109">
        <v>389.717838574577</v>
      </c>
      <c r="AX5" s="109">
        <v>17.8704031567101</v>
      </c>
      <c r="AY5" s="109">
        <v>22.6770786524865</v>
      </c>
      <c r="AZ5" s="109">
        <v>14.0467584216884</v>
      </c>
      <c r="BA5" s="109">
        <v>0</v>
      </c>
      <c r="BB5" s="109">
        <v>158.16533829306701</v>
      </c>
      <c r="BC5" s="109">
        <v>4620.2308275335199</v>
      </c>
      <c r="BD5" s="109">
        <v>0.20180734495189401</v>
      </c>
      <c r="BE5" s="109">
        <v>3.2770344066815502</v>
      </c>
      <c r="BG5" s="30"/>
      <c r="BH5" s="45">
        <f t="shared" si="0"/>
        <v>5.773788199764247E-3</v>
      </c>
      <c r="BI5" s="45">
        <f t="shared" si="1"/>
        <v>5.7737955863703836E-3</v>
      </c>
      <c r="BJ5" s="45">
        <f t="shared" si="2"/>
        <v>4.4065843555551616E-3</v>
      </c>
      <c r="BK5" s="45">
        <f t="shared" si="3"/>
        <v>6.0319701318954574E-3</v>
      </c>
      <c r="BL5" s="45">
        <f t="shared" si="4"/>
        <v>6.0966073331006326E-3</v>
      </c>
      <c r="BM5" s="45">
        <f t="shared" si="5"/>
        <v>4.1069059999469379E-3</v>
      </c>
      <c r="BN5" s="45">
        <f t="shared" si="6"/>
        <v>6.0959941139132143E-3</v>
      </c>
      <c r="BO5" s="45">
        <f t="shared" si="7"/>
        <v>6.0750140224180346E-3</v>
      </c>
      <c r="BP5" s="45">
        <f t="shared" si="8"/>
        <v>5.0974591916302919E-3</v>
      </c>
      <c r="BQ5" s="45">
        <f t="shared" si="9"/>
        <v>5.7071602352938983E-3</v>
      </c>
      <c r="BR5" s="45">
        <f t="shared" si="10"/>
        <v>6.0962318965796765E-3</v>
      </c>
      <c r="BS5" s="45">
        <f t="shared" si="11"/>
        <v>6.0968448582477269E-3</v>
      </c>
      <c r="BT5" s="45">
        <f t="shared" si="12"/>
        <v>6.0964100259296473E-3</v>
      </c>
      <c r="BU5" s="45"/>
      <c r="BV5" s="45"/>
      <c r="BW5" s="45"/>
    </row>
    <row r="6" spans="1:75" x14ac:dyDescent="0.25">
      <c r="A6" s="37" t="s">
        <v>4</v>
      </c>
      <c r="B6" s="20">
        <v>279806.88959999999</v>
      </c>
      <c r="C6" s="20">
        <v>46102.849601000002</v>
      </c>
      <c r="D6" s="109">
        <v>163.89425836999999</v>
      </c>
      <c r="E6" s="109">
        <v>36.330512317999997</v>
      </c>
      <c r="F6" s="109">
        <v>15.58821807</v>
      </c>
      <c r="G6" s="109">
        <v>36.815687920999999</v>
      </c>
      <c r="H6" s="109">
        <v>0.97759385239999996</v>
      </c>
      <c r="I6" s="109">
        <v>4324.0426141999997</v>
      </c>
      <c r="J6" s="109">
        <v>344.62641968000003</v>
      </c>
      <c r="K6" s="109">
        <v>51.271075011999997</v>
      </c>
      <c r="L6" s="109">
        <v>3.8431316082999998</v>
      </c>
      <c r="M6" s="109">
        <v>69.095163388000003</v>
      </c>
      <c r="N6" s="109">
        <v>54.666609113</v>
      </c>
      <c r="P6" s="109" t="s">
        <v>4</v>
      </c>
      <c r="Q6" s="109">
        <v>2452.03389712321</v>
      </c>
      <c r="R6" s="109">
        <v>1555.5026019990901</v>
      </c>
      <c r="S6" s="109">
        <v>54.964942859547897</v>
      </c>
      <c r="T6" s="109">
        <v>164.402313691572</v>
      </c>
      <c r="U6" s="109">
        <v>164.402313691572</v>
      </c>
      <c r="V6" s="109">
        <v>729.74546206663399</v>
      </c>
      <c r="W6" s="109">
        <v>88.265033623276096</v>
      </c>
      <c r="X6" s="109">
        <v>36.522346819541099</v>
      </c>
      <c r="Y6" s="109">
        <v>1413934.8943839199</v>
      </c>
      <c r="Z6" s="109">
        <v>15.673287115160599</v>
      </c>
      <c r="AA6" s="109">
        <v>0.98293198378670399</v>
      </c>
      <c r="AB6" s="109">
        <v>36.978962626000701</v>
      </c>
      <c r="AC6" s="109">
        <v>0</v>
      </c>
      <c r="AD6" s="109">
        <v>70684.539175179903</v>
      </c>
      <c r="AE6" s="109">
        <v>0</v>
      </c>
      <c r="AF6" s="109">
        <v>28235.149975818698</v>
      </c>
      <c r="AG6" s="109">
        <v>0</v>
      </c>
      <c r="AH6" s="109">
        <v>0</v>
      </c>
      <c r="AI6" s="109">
        <v>69.472250990021493</v>
      </c>
      <c r="AJ6" s="109">
        <v>35.749918959489698</v>
      </c>
      <c r="AK6" s="109">
        <v>103.489140873819</v>
      </c>
      <c r="AL6" s="109">
        <v>1502.66220650537</v>
      </c>
      <c r="AM6" s="109">
        <v>1355.49432938634</v>
      </c>
      <c r="AN6" s="109">
        <v>4338.3394198861497</v>
      </c>
      <c r="AO6" s="109">
        <v>280864.985600952</v>
      </c>
      <c r="AP6" s="109">
        <v>0</v>
      </c>
      <c r="AQ6" s="109">
        <v>118534.373126209</v>
      </c>
      <c r="AR6" s="109">
        <v>0</v>
      </c>
      <c r="AS6" s="109">
        <v>300.17994218532601</v>
      </c>
      <c r="AT6" s="109">
        <v>3.8641041188002401</v>
      </c>
      <c r="AU6" s="109">
        <v>4640.1205648909199</v>
      </c>
      <c r="AV6" s="109">
        <v>0</v>
      </c>
      <c r="AW6" s="109">
        <v>2840.1987749147502</v>
      </c>
      <c r="AX6" s="109">
        <v>74.598302944294502</v>
      </c>
      <c r="AY6" s="109">
        <v>383.45146789544901</v>
      </c>
      <c r="AZ6" s="109">
        <v>346.13932002980903</v>
      </c>
      <c r="BA6" s="109">
        <v>0</v>
      </c>
      <c r="BB6" s="109">
        <v>400.61877602752003</v>
      </c>
      <c r="BC6" s="109">
        <v>46298.447267756797</v>
      </c>
      <c r="BD6" s="109">
        <v>51.429987193678599</v>
      </c>
      <c r="BE6" s="109">
        <v>154.453849796443</v>
      </c>
      <c r="BG6" s="30"/>
      <c r="BH6" s="45">
        <f t="shared" si="0"/>
        <v>3.7815223294344709E-3</v>
      </c>
      <c r="BI6" s="45">
        <f t="shared" si="1"/>
        <v>4.2426372436759965E-3</v>
      </c>
      <c r="BJ6" s="45">
        <f t="shared" si="2"/>
        <v>3.0998970105777226E-3</v>
      </c>
      <c r="BK6" s="45">
        <f t="shared" si="3"/>
        <v>5.2802586394042512E-3</v>
      </c>
      <c r="BL6" s="45">
        <f t="shared" si="4"/>
        <v>5.4572655308381601E-3</v>
      </c>
      <c r="BM6" s="45">
        <f t="shared" si="5"/>
        <v>4.4349220188703653E-3</v>
      </c>
      <c r="BN6" s="45">
        <f t="shared" si="6"/>
        <v>5.4604797008480305E-3</v>
      </c>
      <c r="BO6" s="45">
        <f t="shared" si="7"/>
        <v>3.3063517087458492E-3</v>
      </c>
      <c r="BP6" s="45">
        <f t="shared" si="8"/>
        <v>4.3899720491940011E-3</v>
      </c>
      <c r="BQ6" s="45">
        <f t="shared" si="9"/>
        <v>3.0994509407381936E-3</v>
      </c>
      <c r="BR6" s="45">
        <f t="shared" si="10"/>
        <v>5.4571408522534138E-3</v>
      </c>
      <c r="BS6" s="45">
        <f t="shared" si="11"/>
        <v>5.45751082321024E-3</v>
      </c>
      <c r="BT6" s="45">
        <f t="shared" si="12"/>
        <v>5.4573303775110405E-3</v>
      </c>
      <c r="BU6" s="45"/>
      <c r="BV6" s="45"/>
      <c r="BW6" s="45"/>
    </row>
    <row r="7" spans="1:75" x14ac:dyDescent="0.25">
      <c r="A7" s="37" t="s">
        <v>5</v>
      </c>
      <c r="B7" s="20">
        <v>50949.209903000003</v>
      </c>
      <c r="C7" s="20">
        <v>4075.9368709999999</v>
      </c>
      <c r="D7" s="109">
        <v>16.290760983999999</v>
      </c>
      <c r="E7" s="109">
        <v>2.5851642856999999</v>
      </c>
      <c r="F7" s="109">
        <v>0.25518697340000002</v>
      </c>
      <c r="G7" s="109">
        <v>3.7292204363999999</v>
      </c>
      <c r="H7" s="109">
        <v>2.0414962500000002E-2</v>
      </c>
      <c r="I7" s="109">
        <v>218.80662583</v>
      </c>
      <c r="J7" s="109">
        <v>35.192602213000001</v>
      </c>
      <c r="K7" s="109">
        <v>2.7610453740000001</v>
      </c>
      <c r="L7" s="109">
        <v>6.1244879799999999E-2</v>
      </c>
      <c r="M7" s="109">
        <v>1.1330302855000001</v>
      </c>
      <c r="N7" s="109">
        <v>0.89825813990000003</v>
      </c>
      <c r="P7" s="109" t="s">
        <v>5</v>
      </c>
      <c r="Q7" s="109">
        <v>68.603105451849501</v>
      </c>
      <c r="R7" s="109">
        <v>75.9210562397556</v>
      </c>
      <c r="S7" s="109">
        <v>0.90118963145284903</v>
      </c>
      <c r="T7" s="109">
        <v>16.338175563177899</v>
      </c>
      <c r="U7" s="109">
        <v>16.338175563177899</v>
      </c>
      <c r="V7" s="109">
        <v>91.012570663098899</v>
      </c>
      <c r="W7" s="109">
        <v>14.985354857811799</v>
      </c>
      <c r="X7" s="109">
        <v>2.5929099881544899</v>
      </c>
      <c r="Y7" s="109">
        <v>87265.407641662998</v>
      </c>
      <c r="Z7" s="109">
        <v>0.25601960117857703</v>
      </c>
      <c r="AA7" s="109">
        <v>2.0481643584918701E-2</v>
      </c>
      <c r="AB7" s="109">
        <v>3.7427134571884602</v>
      </c>
      <c r="AC7" s="109">
        <v>0</v>
      </c>
      <c r="AD7" s="109">
        <v>6982.7065705048399</v>
      </c>
      <c r="AE7" s="109">
        <v>0</v>
      </c>
      <c r="AF7" s="109">
        <v>2863.0708323931499</v>
      </c>
      <c r="AG7" s="109">
        <v>0</v>
      </c>
      <c r="AH7" s="109">
        <v>0</v>
      </c>
      <c r="AI7" s="109">
        <v>1.1367260433642601</v>
      </c>
      <c r="AJ7" s="109">
        <v>3.6183191198530902</v>
      </c>
      <c r="AK7" s="109">
        <v>6.7297187302657999</v>
      </c>
      <c r="AL7" s="109">
        <v>200.822327807227</v>
      </c>
      <c r="AM7" s="109">
        <v>29.973850634854401</v>
      </c>
      <c r="AN7" s="109">
        <v>219.46403034005499</v>
      </c>
      <c r="AO7" s="109">
        <v>51123.583119495997</v>
      </c>
      <c r="AP7" s="109">
        <v>0</v>
      </c>
      <c r="AQ7" s="109">
        <v>11147.7128868411</v>
      </c>
      <c r="AR7" s="109">
        <v>0</v>
      </c>
      <c r="AS7" s="109">
        <v>26.922434610729901</v>
      </c>
      <c r="AT7" s="109">
        <v>6.14448426384347E-2</v>
      </c>
      <c r="AU7" s="109">
        <v>364.87336430584497</v>
      </c>
      <c r="AV7" s="109">
        <v>0</v>
      </c>
      <c r="AW7" s="109">
        <v>146.22603211297999</v>
      </c>
      <c r="AX7" s="109">
        <v>18.668397082886301</v>
      </c>
      <c r="AY7" s="109">
        <v>42.503663512036397</v>
      </c>
      <c r="AZ7" s="109">
        <v>35.317479109051099</v>
      </c>
      <c r="BA7" s="109">
        <v>0</v>
      </c>
      <c r="BB7" s="109">
        <v>16.798831224636299</v>
      </c>
      <c r="BC7" s="109">
        <v>4089.8866529946999</v>
      </c>
      <c r="BD7" s="109">
        <v>2.7693265897044301</v>
      </c>
      <c r="BE7" s="109">
        <v>16.035251615061</v>
      </c>
      <c r="BG7" s="30"/>
      <c r="BH7" s="45">
        <f t="shared" si="0"/>
        <v>3.4224910813725343E-3</v>
      </c>
      <c r="BI7" s="45">
        <f t="shared" si="1"/>
        <v>3.4224725348304006E-3</v>
      </c>
      <c r="BJ7" s="45">
        <f t="shared" si="2"/>
        <v>2.9105196021517025E-3</v>
      </c>
      <c r="BK7" s="45">
        <f t="shared" si="3"/>
        <v>2.996212850895344E-3</v>
      </c>
      <c r="BL7" s="45">
        <f t="shared" si="4"/>
        <v>3.2628145844728717E-3</v>
      </c>
      <c r="BM7" s="45">
        <f t="shared" si="5"/>
        <v>3.6181880418647873E-3</v>
      </c>
      <c r="BN7" s="45">
        <f t="shared" si="6"/>
        <v>3.2662849573541724E-3</v>
      </c>
      <c r="BO7" s="45">
        <f t="shared" si="7"/>
        <v>3.0045000125624765E-3</v>
      </c>
      <c r="BP7" s="45">
        <f t="shared" si="8"/>
        <v>3.5483848365429945E-3</v>
      </c>
      <c r="BQ7" s="45">
        <f t="shared" si="9"/>
        <v>2.9993044599744699E-3</v>
      </c>
      <c r="BR7" s="45">
        <f t="shared" si="10"/>
        <v>3.2649723387113512E-3</v>
      </c>
      <c r="BS7" s="45">
        <f t="shared" si="11"/>
        <v>3.2618350202608228E-3</v>
      </c>
      <c r="BT7" s="45">
        <f t="shared" si="12"/>
        <v>3.2635290710255629E-3</v>
      </c>
      <c r="BU7" s="45"/>
      <c r="BV7" s="45"/>
      <c r="BW7" s="45"/>
    </row>
    <row r="8" spans="1:75" x14ac:dyDescent="0.25">
      <c r="A8" s="37" t="s">
        <v>6</v>
      </c>
      <c r="B8" s="20">
        <v>2309.1757913000001</v>
      </c>
      <c r="C8" s="20">
        <v>184.73406829999999</v>
      </c>
      <c r="D8" s="109">
        <v>0.96088491819999999</v>
      </c>
      <c r="E8" s="109">
        <v>0.3326904423</v>
      </c>
      <c r="F8" s="109">
        <v>0.1538827025</v>
      </c>
      <c r="G8" s="109">
        <v>7.1804574699999998E-2</v>
      </c>
      <c r="H8" s="109">
        <v>1.2310615699999999E-2</v>
      </c>
      <c r="I8" s="109">
        <v>27.091541548999999</v>
      </c>
      <c r="J8" s="109">
        <v>0.84655214059999995</v>
      </c>
      <c r="K8" s="109">
        <v>0.30323527839999997</v>
      </c>
      <c r="L8" s="109">
        <v>3.6931850099999997E-2</v>
      </c>
      <c r="M8" s="109">
        <v>0.68323915229999999</v>
      </c>
      <c r="N8" s="109">
        <v>0.54166709030000004</v>
      </c>
      <c r="P8" s="109" t="s">
        <v>6</v>
      </c>
      <c r="Q8" s="109">
        <v>21.256243086956601</v>
      </c>
      <c r="R8" s="109">
        <v>10.038397990195399</v>
      </c>
      <c r="S8" s="109">
        <v>0.54332961352993003</v>
      </c>
      <c r="T8" s="109">
        <v>0.96402457691281296</v>
      </c>
      <c r="U8" s="109">
        <v>0.96402457691281296</v>
      </c>
      <c r="V8" s="109">
        <v>1.4642547276740601</v>
      </c>
      <c r="W8" s="109">
        <v>0.18727423490381101</v>
      </c>
      <c r="X8" s="109">
        <v>0.33371115921455002</v>
      </c>
      <c r="Y8" s="109">
        <v>7751.3313439545</v>
      </c>
      <c r="Z8" s="109">
        <v>0.15435486875245699</v>
      </c>
      <c r="AA8" s="109">
        <v>1.23483501270345E-2</v>
      </c>
      <c r="AB8" s="109">
        <v>7.1976353728065795E-2</v>
      </c>
      <c r="AC8" s="109">
        <v>0</v>
      </c>
      <c r="AD8" s="109">
        <v>242.71375568144899</v>
      </c>
      <c r="AE8" s="109">
        <v>0</v>
      </c>
      <c r="AF8" s="109">
        <v>75.946231256093498</v>
      </c>
      <c r="AG8" s="109">
        <v>0</v>
      </c>
      <c r="AH8" s="109">
        <v>0</v>
      </c>
      <c r="AI8" s="109">
        <v>0.68533620126316497</v>
      </c>
      <c r="AJ8" s="109">
        <v>6.9584683536522293E-2</v>
      </c>
      <c r="AK8" s="109">
        <v>0.57348656757189498</v>
      </c>
      <c r="AL8" s="109">
        <v>7.71030326185637</v>
      </c>
      <c r="AM8" s="109">
        <v>12.740017714594</v>
      </c>
      <c r="AN8" s="109">
        <v>27.179171050688399</v>
      </c>
      <c r="AO8" s="109">
        <v>2315.9764772455401</v>
      </c>
      <c r="AP8" s="109">
        <v>0</v>
      </c>
      <c r="AQ8" s="109">
        <v>438.02438411128901</v>
      </c>
      <c r="AR8" s="109">
        <v>0</v>
      </c>
      <c r="AS8" s="109">
        <v>0.95390306128849101</v>
      </c>
      <c r="AT8" s="109">
        <v>3.7045429704503398E-2</v>
      </c>
      <c r="AU8" s="109">
        <v>23.827493950806002</v>
      </c>
      <c r="AV8" s="109">
        <v>0</v>
      </c>
      <c r="AW8" s="109">
        <v>18.6596888906484</v>
      </c>
      <c r="AX8" s="109">
        <v>0.33580677624204502</v>
      </c>
      <c r="AY8" s="109">
        <v>1.02760500780149</v>
      </c>
      <c r="AZ8" s="109">
        <v>0.848778006400423</v>
      </c>
      <c r="BA8" s="109">
        <v>0</v>
      </c>
      <c r="BB8" s="109">
        <v>2.9846903105143898</v>
      </c>
      <c r="BC8" s="109">
        <v>185.27812369031599</v>
      </c>
      <c r="BD8" s="109">
        <v>0.30422296562262302</v>
      </c>
      <c r="BE8" s="109">
        <v>0.53131602826534796</v>
      </c>
      <c r="BG8" s="30"/>
      <c r="BH8" s="45">
        <f t="shared" si="0"/>
        <v>2.9450706919594725E-3</v>
      </c>
      <c r="BI8" s="45">
        <f t="shared" si="1"/>
        <v>2.9450733983321458E-3</v>
      </c>
      <c r="BJ8" s="45">
        <f t="shared" si="2"/>
        <v>3.2674659091271861E-3</v>
      </c>
      <c r="BK8" s="45">
        <f t="shared" si="3"/>
        <v>3.068068043955418E-3</v>
      </c>
      <c r="BL8" s="45">
        <f t="shared" si="4"/>
        <v>3.0683517041624341E-3</v>
      </c>
      <c r="BM8" s="45">
        <f t="shared" si="5"/>
        <v>2.3923131469476776E-3</v>
      </c>
      <c r="BN8" s="45">
        <f t="shared" si="6"/>
        <v>3.065194134400674E-3</v>
      </c>
      <c r="BO8" s="45">
        <f t="shared" si="7"/>
        <v>3.2345705219434203E-3</v>
      </c>
      <c r="BP8" s="45">
        <f t="shared" si="8"/>
        <v>2.6293310165697013E-3</v>
      </c>
      <c r="BQ8" s="45">
        <f t="shared" si="9"/>
        <v>3.2571646275278703E-3</v>
      </c>
      <c r="BR8" s="45">
        <f t="shared" si="10"/>
        <v>3.0753835563575322E-3</v>
      </c>
      <c r="BS8" s="45">
        <f t="shared" si="11"/>
        <v>3.0692751668367504E-3</v>
      </c>
      <c r="BT8" s="45">
        <f t="shared" si="12"/>
        <v>3.0692712548019288E-3</v>
      </c>
      <c r="BU8" s="45"/>
      <c r="BV8" s="45"/>
      <c r="BW8" s="45"/>
    </row>
    <row r="9" spans="1:75" x14ac:dyDescent="0.25">
      <c r="A9" s="37" t="s">
        <v>7</v>
      </c>
      <c r="B9" s="20">
        <v>6174.0553381</v>
      </c>
      <c r="C9" s="20">
        <v>490.57033236000001</v>
      </c>
      <c r="D9" s="109">
        <v>0.31947456470000002</v>
      </c>
      <c r="E9" s="109">
        <v>2.2907582658000001</v>
      </c>
      <c r="F9" s="109">
        <v>1.1104127302</v>
      </c>
      <c r="G9" s="109">
        <v>3.4507338499999998E-2</v>
      </c>
      <c r="H9" s="109">
        <v>6.8546220800000002E-2</v>
      </c>
      <c r="I9" s="109">
        <v>33.473151672</v>
      </c>
      <c r="J9" s="109">
        <v>1.1247666410999999</v>
      </c>
      <c r="K9" s="109">
        <v>8.6683725899999994E-2</v>
      </c>
      <c r="L9" s="109">
        <v>0.2741751456</v>
      </c>
      <c r="M9" s="109">
        <v>4.9214598599999997</v>
      </c>
      <c r="N9" s="109">
        <v>3.8933006737999998</v>
      </c>
      <c r="P9" s="109" t="s">
        <v>7</v>
      </c>
      <c r="Q9" s="109">
        <v>121.742933158841</v>
      </c>
      <c r="R9" s="109">
        <v>17.171163742228199</v>
      </c>
      <c r="S9" s="109">
        <v>3.9071026869822498</v>
      </c>
      <c r="T9" s="109">
        <v>0.320514071206355</v>
      </c>
      <c r="U9" s="109">
        <v>0.320514071206355</v>
      </c>
      <c r="V9" s="109">
        <v>0.80146953534284504</v>
      </c>
      <c r="W9" s="109">
        <v>0.12410335707843401</v>
      </c>
      <c r="X9" s="109">
        <v>2.2988794950634701</v>
      </c>
      <c r="Y9" s="109">
        <v>5386.53811150405</v>
      </c>
      <c r="Z9" s="109">
        <v>1.1143487085995101</v>
      </c>
      <c r="AA9" s="109">
        <v>6.8789225502008999E-2</v>
      </c>
      <c r="AB9" s="109">
        <v>3.4676597826312598E-2</v>
      </c>
      <c r="AC9" s="109">
        <v>0</v>
      </c>
      <c r="AD9" s="109">
        <v>979.07087027394596</v>
      </c>
      <c r="AE9" s="109">
        <v>0</v>
      </c>
      <c r="AF9" s="109">
        <v>60.7151911852647</v>
      </c>
      <c r="AG9" s="109">
        <v>0</v>
      </c>
      <c r="AH9" s="109">
        <v>0</v>
      </c>
      <c r="AI9" s="109">
        <v>4.9389073175813003</v>
      </c>
      <c r="AJ9" s="109">
        <v>3.3524105285581203E-2</v>
      </c>
      <c r="AK9" s="109">
        <v>0.68080952731534194</v>
      </c>
      <c r="AL9" s="109">
        <v>28.723190155681401</v>
      </c>
      <c r="AM9" s="109">
        <v>90.366127627771505</v>
      </c>
      <c r="AN9" s="109">
        <v>33.589610046273201</v>
      </c>
      <c r="AO9" s="109">
        <v>6196.3435157106896</v>
      </c>
      <c r="AP9" s="109">
        <v>0</v>
      </c>
      <c r="AQ9" s="109">
        <v>1488.57145885348</v>
      </c>
      <c r="AR9" s="109">
        <v>0</v>
      </c>
      <c r="AS9" s="109">
        <v>3.5344238285134701</v>
      </c>
      <c r="AT9" s="109">
        <v>0.27514693827609499</v>
      </c>
      <c r="AU9" s="109">
        <v>110.062724415681</v>
      </c>
      <c r="AV9" s="109">
        <v>0</v>
      </c>
      <c r="AW9" s="109">
        <v>47.093271809788703</v>
      </c>
      <c r="AX9" s="109">
        <v>1.54995644123835</v>
      </c>
      <c r="AY9" s="109">
        <v>1.9568518360332201</v>
      </c>
      <c r="AZ9" s="109">
        <v>1.1291420277628901</v>
      </c>
      <c r="BA9" s="109">
        <v>0</v>
      </c>
      <c r="BB9" s="109">
        <v>18.208763871102299</v>
      </c>
      <c r="BC9" s="109">
        <v>492.33893197087599</v>
      </c>
      <c r="BD9" s="109">
        <v>8.6960809364181393E-2</v>
      </c>
      <c r="BE9" s="109">
        <v>0.207399284459068</v>
      </c>
      <c r="BG9" s="30"/>
      <c r="BH9" s="45">
        <f t="shared" si="0"/>
        <v>3.6099737352773102E-3</v>
      </c>
      <c r="BI9" s="45">
        <f t="shared" si="1"/>
        <v>3.6051907223327811E-3</v>
      </c>
      <c r="BJ9" s="45">
        <f t="shared" si="2"/>
        <v>3.2538005250312223E-3</v>
      </c>
      <c r="BK9" s="45">
        <f t="shared" si="3"/>
        <v>3.5452144317086464E-3</v>
      </c>
      <c r="BL9" s="45">
        <f t="shared" si="4"/>
        <v>3.5446084977800792E-3</v>
      </c>
      <c r="BM9" s="45">
        <f t="shared" si="5"/>
        <v>4.9050240809675877E-3</v>
      </c>
      <c r="BN9" s="45">
        <f t="shared" si="6"/>
        <v>3.5451218050083599E-3</v>
      </c>
      <c r="BO9" s="45">
        <f t="shared" si="7"/>
        <v>3.4791577265972542E-3</v>
      </c>
      <c r="BP9" s="45">
        <f t="shared" si="8"/>
        <v>3.8900395006479967E-3</v>
      </c>
      <c r="BQ9" s="45">
        <f t="shared" si="9"/>
        <v>3.196487706366566E-3</v>
      </c>
      <c r="BR9" s="45">
        <f t="shared" si="10"/>
        <v>3.5444229416504215E-3</v>
      </c>
      <c r="BS9" s="45">
        <f t="shared" si="11"/>
        <v>3.5451792918413886E-3</v>
      </c>
      <c r="BT9" s="45">
        <f t="shared" si="12"/>
        <v>3.5450673705041112E-3</v>
      </c>
      <c r="BU9" s="45"/>
      <c r="BV9" s="45"/>
      <c r="BW9" s="45"/>
    </row>
    <row r="10" spans="1:75" x14ac:dyDescent="0.25">
      <c r="A10" s="37" t="s">
        <v>8</v>
      </c>
      <c r="B10" s="20"/>
      <c r="C10" s="20"/>
      <c r="BG10" s="30"/>
      <c r="BH10" s="45">
        <f t="shared" si="0"/>
        <v>0</v>
      </c>
      <c r="BI10" s="45">
        <f t="shared" si="1"/>
        <v>0</v>
      </c>
      <c r="BJ10" s="45">
        <f t="shared" si="2"/>
        <v>0</v>
      </c>
      <c r="BK10" s="45">
        <f t="shared" si="3"/>
        <v>0</v>
      </c>
      <c r="BL10" s="45">
        <f t="shared" si="4"/>
        <v>0</v>
      </c>
      <c r="BM10" s="45">
        <f t="shared" si="5"/>
        <v>0</v>
      </c>
      <c r="BN10" s="45">
        <f t="shared" si="6"/>
        <v>0</v>
      </c>
      <c r="BO10" s="45">
        <f t="shared" si="7"/>
        <v>0</v>
      </c>
      <c r="BP10" s="45">
        <f t="shared" si="8"/>
        <v>0</v>
      </c>
      <c r="BQ10" s="45">
        <f t="shared" si="9"/>
        <v>0</v>
      </c>
      <c r="BR10" s="45">
        <f t="shared" si="10"/>
        <v>0</v>
      </c>
      <c r="BS10" s="45">
        <f t="shared" si="11"/>
        <v>0</v>
      </c>
      <c r="BT10" s="45">
        <f t="shared" si="12"/>
        <v>0</v>
      </c>
      <c r="BU10" s="45"/>
      <c r="BV10" s="45"/>
      <c r="BW10" s="45"/>
    </row>
    <row r="11" spans="1:75" x14ac:dyDescent="0.25">
      <c r="A11" s="37" t="s">
        <v>9</v>
      </c>
      <c r="B11" s="20">
        <v>30500.041744999999</v>
      </c>
      <c r="C11" s="20">
        <v>2440.0032446999999</v>
      </c>
      <c r="D11" s="109">
        <v>16.006162346</v>
      </c>
      <c r="E11" s="109">
        <v>2.8328864592</v>
      </c>
      <c r="F11" s="109">
        <v>1.2774954592000001</v>
      </c>
      <c r="G11" s="109">
        <v>1.0355031933000001</v>
      </c>
      <c r="H11" s="109">
        <v>0.1021996323</v>
      </c>
      <c r="I11" s="109">
        <v>422.46805301000001</v>
      </c>
      <c r="J11" s="109">
        <v>11.799760218999999</v>
      </c>
      <c r="K11" s="109">
        <v>5.0831086804999996</v>
      </c>
      <c r="L11" s="109">
        <v>0.30659886530000002</v>
      </c>
      <c r="M11" s="109">
        <v>5.6720792115999998</v>
      </c>
      <c r="N11" s="109">
        <v>4.4967837787000002</v>
      </c>
      <c r="P11" s="109" t="s">
        <v>9</v>
      </c>
      <c r="Q11" s="109">
        <v>215.60666089840399</v>
      </c>
      <c r="R11" s="109">
        <v>151.04133941465</v>
      </c>
      <c r="S11" s="109">
        <v>4.5471731063790397</v>
      </c>
      <c r="T11" s="109">
        <v>16.082543101658</v>
      </c>
      <c r="U11" s="109">
        <v>16.082543101658</v>
      </c>
      <c r="V11" s="109">
        <v>21.1113602743299</v>
      </c>
      <c r="W11" s="109">
        <v>2.6849894477259002</v>
      </c>
      <c r="X11" s="109">
        <v>2.86364060397409</v>
      </c>
      <c r="Y11" s="109">
        <v>125411.402188101</v>
      </c>
      <c r="Z11" s="109">
        <v>1.2918096238205901</v>
      </c>
      <c r="AA11" s="109">
        <v>0.103344636402371</v>
      </c>
      <c r="AB11" s="109">
        <v>1.0410510666161401</v>
      </c>
      <c r="AC11" s="109">
        <v>0</v>
      </c>
      <c r="AD11" s="109">
        <v>2727.27640157213</v>
      </c>
      <c r="AE11" s="109">
        <v>0</v>
      </c>
      <c r="AF11" s="109">
        <v>1131.22211718212</v>
      </c>
      <c r="AG11" s="109">
        <v>0</v>
      </c>
      <c r="AH11" s="109">
        <v>0</v>
      </c>
      <c r="AI11" s="109">
        <v>5.7356331382782804</v>
      </c>
      <c r="AJ11" s="109">
        <v>1.0064497892308499</v>
      </c>
      <c r="AK11" s="109">
        <v>8.9224061711045408</v>
      </c>
      <c r="AL11" s="109">
        <v>93.821144411886195</v>
      </c>
      <c r="AM11" s="109">
        <v>107.63984585296301</v>
      </c>
      <c r="AN11" s="109">
        <v>424.67407048779501</v>
      </c>
      <c r="AO11" s="109">
        <v>30692.565162657</v>
      </c>
      <c r="AP11" s="109">
        <v>0</v>
      </c>
      <c r="AQ11" s="109">
        <v>5333.6340132938703</v>
      </c>
      <c r="AR11" s="109">
        <v>0</v>
      </c>
      <c r="AS11" s="109">
        <v>11.0000948146492</v>
      </c>
      <c r="AT11" s="109">
        <v>0.310034757256127</v>
      </c>
      <c r="AU11" s="109">
        <v>263.86708584083698</v>
      </c>
      <c r="AV11" s="109">
        <v>0</v>
      </c>
      <c r="AW11" s="109">
        <v>261.60412751934899</v>
      </c>
      <c r="AX11" s="109">
        <v>3.6091857254275501</v>
      </c>
      <c r="AY11" s="109">
        <v>13.829264320057099</v>
      </c>
      <c r="AZ11" s="109">
        <v>11.867271256658499</v>
      </c>
      <c r="BA11" s="109">
        <v>0</v>
      </c>
      <c r="BB11" s="109">
        <v>28.5099819663182</v>
      </c>
      <c r="BC11" s="109">
        <v>2455.4050932852701</v>
      </c>
      <c r="BD11" s="109">
        <v>5.1072286370291096</v>
      </c>
      <c r="BE11" s="109">
        <v>8.4446742898387299</v>
      </c>
      <c r="BG11" s="30"/>
      <c r="BH11" s="45">
        <f t="shared" si="0"/>
        <v>6.3122345623858791E-3</v>
      </c>
      <c r="BI11" s="45">
        <f t="shared" si="1"/>
        <v>6.3122246327848392E-3</v>
      </c>
      <c r="BJ11" s="45">
        <f t="shared" si="2"/>
        <v>4.771959324596526E-3</v>
      </c>
      <c r="BK11" s="45">
        <f t="shared" si="3"/>
        <v>1.0856116267637104E-2</v>
      </c>
      <c r="BL11" s="45">
        <f t="shared" si="4"/>
        <v>1.1204865361755476E-2</v>
      </c>
      <c r="BM11" s="45">
        <f t="shared" si="5"/>
        <v>5.3576593022951124E-3</v>
      </c>
      <c r="BN11" s="45">
        <f t="shared" si="6"/>
        <v>1.1203602954362152E-2</v>
      </c>
      <c r="BO11" s="45">
        <f t="shared" si="7"/>
        <v>5.2217379801326267E-3</v>
      </c>
      <c r="BP11" s="45">
        <f t="shared" si="8"/>
        <v>5.7213906389210816E-3</v>
      </c>
      <c r="BQ11" s="45">
        <f t="shared" si="9"/>
        <v>4.7451191869337253E-3</v>
      </c>
      <c r="BR11" s="45">
        <f t="shared" si="10"/>
        <v>1.1206473164096798E-2</v>
      </c>
      <c r="BS11" s="45">
        <f t="shared" si="11"/>
        <v>1.1204696603726205E-2</v>
      </c>
      <c r="BT11" s="45">
        <f t="shared" si="12"/>
        <v>1.1205637219587819E-2</v>
      </c>
      <c r="BU11" s="45"/>
      <c r="BV11" s="45"/>
      <c r="BW11" s="45"/>
    </row>
    <row r="12" spans="1:75" x14ac:dyDescent="0.25">
      <c r="A12" s="37" t="s">
        <v>10</v>
      </c>
      <c r="B12" s="20">
        <v>64039.581899999997</v>
      </c>
      <c r="C12" s="20">
        <v>5123.1665411000004</v>
      </c>
      <c r="D12" s="109">
        <v>9.0923049036000005</v>
      </c>
      <c r="E12" s="109">
        <v>21.844476591999999</v>
      </c>
      <c r="F12" s="109">
        <v>10.291524334</v>
      </c>
      <c r="G12" s="109">
        <v>0.48500737269999999</v>
      </c>
      <c r="H12" s="109">
        <v>0.82332194319999996</v>
      </c>
      <c r="I12" s="109">
        <v>434.10569796999999</v>
      </c>
      <c r="J12" s="109">
        <v>12.986149326</v>
      </c>
      <c r="K12" s="109">
        <v>2.3872183121999999</v>
      </c>
      <c r="L12" s="109">
        <v>2.4699658888</v>
      </c>
      <c r="M12" s="109">
        <v>45.694370153000001</v>
      </c>
      <c r="N12" s="109">
        <v>36.226166444999997</v>
      </c>
      <c r="P12" s="109" t="s">
        <v>10</v>
      </c>
      <c r="Q12" s="109">
        <v>1162.3866631200401</v>
      </c>
      <c r="R12" s="109">
        <v>202.38632356297001</v>
      </c>
      <c r="S12" s="109">
        <v>36.498867479242698</v>
      </c>
      <c r="T12" s="109">
        <v>9.1522723570000295</v>
      </c>
      <c r="U12" s="109">
        <v>9.1522723570000295</v>
      </c>
      <c r="V12" s="109">
        <v>13.705055197938099</v>
      </c>
      <c r="W12" s="109">
        <v>2.59925058384301</v>
      </c>
      <c r="X12" s="109">
        <v>22.008273717481899</v>
      </c>
      <c r="Y12" s="109">
        <v>88040.201273874802</v>
      </c>
      <c r="Z12" s="109">
        <v>10.368992860590501</v>
      </c>
      <c r="AA12" s="109">
        <v>0.82951971391331303</v>
      </c>
      <c r="AB12" s="109">
        <v>0.48869362617312601</v>
      </c>
      <c r="AC12" s="109">
        <v>0</v>
      </c>
      <c r="AD12" s="109">
        <v>9575.5696735297297</v>
      </c>
      <c r="AE12" s="109">
        <v>0</v>
      </c>
      <c r="AF12" s="109">
        <v>847.801967348836</v>
      </c>
      <c r="AG12" s="109">
        <v>0</v>
      </c>
      <c r="AH12" s="109">
        <v>0</v>
      </c>
      <c r="AI12" s="109">
        <v>46.038344986831298</v>
      </c>
      <c r="AJ12" s="109">
        <v>0.472451786043254</v>
      </c>
      <c r="AK12" s="109">
        <v>8.9844670754750702</v>
      </c>
      <c r="AL12" s="109">
        <v>301.17253731047998</v>
      </c>
      <c r="AM12" s="109">
        <v>845.83220550603403</v>
      </c>
      <c r="AN12" s="109">
        <v>437.23233976523301</v>
      </c>
      <c r="AO12" s="109">
        <v>64514.738385425197</v>
      </c>
      <c r="AP12" s="109">
        <v>0</v>
      </c>
      <c r="AQ12" s="109">
        <v>14939.0787579159</v>
      </c>
      <c r="AR12" s="109">
        <v>0</v>
      </c>
      <c r="AS12" s="109">
        <v>34.273262272850097</v>
      </c>
      <c r="AT12" s="109">
        <v>2.4885602002647298</v>
      </c>
      <c r="AU12" s="109">
        <v>1071.6760097113499</v>
      </c>
      <c r="AV12" s="109">
        <v>0</v>
      </c>
      <c r="AW12" s="109">
        <v>507.27443419435798</v>
      </c>
      <c r="AX12" s="109">
        <v>16.955834597306399</v>
      </c>
      <c r="AY12" s="109">
        <v>21.662408687946101</v>
      </c>
      <c r="AZ12" s="109">
        <v>13.082677149322601</v>
      </c>
      <c r="BA12" s="109">
        <v>0</v>
      </c>
      <c r="BB12" s="109">
        <v>172.247214371994</v>
      </c>
      <c r="BC12" s="109">
        <v>5161.1791484096402</v>
      </c>
      <c r="BD12" s="109">
        <v>2.4033389529915001</v>
      </c>
      <c r="BE12" s="109">
        <v>4.6477136742637501</v>
      </c>
      <c r="BG12" s="30"/>
      <c r="BH12" s="45">
        <f t="shared" si="0"/>
        <v>7.4197312244663359E-3</v>
      </c>
      <c r="BI12" s="45">
        <f t="shared" si="1"/>
        <v>7.4197485099670672E-3</v>
      </c>
      <c r="BJ12" s="45">
        <f t="shared" si="2"/>
        <v>6.5954072191623811E-3</v>
      </c>
      <c r="BK12" s="45">
        <f t="shared" si="3"/>
        <v>7.4983314336717014E-3</v>
      </c>
      <c r="BL12" s="45">
        <f t="shared" si="4"/>
        <v>7.5274103307095804E-3</v>
      </c>
      <c r="BM12" s="45">
        <f t="shared" si="5"/>
        <v>7.6004070878446899E-3</v>
      </c>
      <c r="BN12" s="45">
        <f t="shared" si="6"/>
        <v>7.5277608771414884E-3</v>
      </c>
      <c r="BO12" s="45">
        <f t="shared" si="7"/>
        <v>7.202489646770515E-3</v>
      </c>
      <c r="BP12" s="45">
        <f t="shared" si="8"/>
        <v>7.4331367135398391E-3</v>
      </c>
      <c r="BQ12" s="45">
        <f t="shared" si="9"/>
        <v>6.7528975917765322E-3</v>
      </c>
      <c r="BR12" s="45">
        <f t="shared" si="10"/>
        <v>7.5281652872394864E-3</v>
      </c>
      <c r="BS12" s="45">
        <f t="shared" si="11"/>
        <v>7.5277289670380425E-3</v>
      </c>
      <c r="BT12" s="45">
        <f t="shared" si="12"/>
        <v>7.527736467967879E-3</v>
      </c>
      <c r="BU12" s="45"/>
      <c r="BV12" s="45"/>
      <c r="BW12" s="45"/>
    </row>
    <row r="13" spans="1:75" x14ac:dyDescent="0.25">
      <c r="A13" s="37" t="s">
        <v>12</v>
      </c>
      <c r="B13" s="20">
        <v>46859.719886999999</v>
      </c>
      <c r="C13" s="20">
        <v>3762.5312436999998</v>
      </c>
      <c r="D13" s="109">
        <v>1.8568487848999999</v>
      </c>
      <c r="E13" s="109">
        <v>0.28881235589999998</v>
      </c>
      <c r="F13" s="109">
        <v>6.45738166E-2</v>
      </c>
      <c r="G13" s="109">
        <v>1.2514720971</v>
      </c>
      <c r="H13" s="109">
        <v>3.9860381000000004E-3</v>
      </c>
      <c r="I13" s="109">
        <v>41.446520317999997</v>
      </c>
      <c r="J13" s="109">
        <v>10.92422356</v>
      </c>
      <c r="K13" s="109">
        <v>12.766614497000001</v>
      </c>
      <c r="L13" s="109">
        <v>1.5944150399999999E-2</v>
      </c>
      <c r="M13" s="109">
        <v>0.2861975256</v>
      </c>
      <c r="N13" s="109">
        <v>0.22640694980000001</v>
      </c>
      <c r="P13" s="109" t="s">
        <v>12</v>
      </c>
      <c r="Q13" s="109">
        <v>298.94981197548901</v>
      </c>
      <c r="R13" s="109">
        <v>519.79707001516795</v>
      </c>
      <c r="S13" s="109">
        <v>0.22677490627896099</v>
      </c>
      <c r="T13" s="109">
        <v>1.86144700755259</v>
      </c>
      <c r="U13" s="109">
        <v>1.86144700755259</v>
      </c>
      <c r="V13" s="109">
        <v>24.8234275296102</v>
      </c>
      <c r="W13" s="109">
        <v>3.02324558972352</v>
      </c>
      <c r="X13" s="109">
        <v>0.28931535277863801</v>
      </c>
      <c r="Y13" s="109">
        <v>456888.292410127</v>
      </c>
      <c r="Z13" s="109">
        <v>6.46787275102787E-2</v>
      </c>
      <c r="AA13" s="109">
        <v>3.9924924510646304E-3</v>
      </c>
      <c r="AB13" s="109">
        <v>1.25335920565472</v>
      </c>
      <c r="AC13" s="109">
        <v>0</v>
      </c>
      <c r="AD13" s="109">
        <v>2015.86030203989</v>
      </c>
      <c r="AE13" s="109">
        <v>0</v>
      </c>
      <c r="AF13" s="109">
        <v>2454.77503204699</v>
      </c>
      <c r="AG13" s="109">
        <v>0</v>
      </c>
      <c r="AH13" s="109">
        <v>0</v>
      </c>
      <c r="AI13" s="109">
        <v>0.28666266620062297</v>
      </c>
      <c r="AJ13" s="109">
        <v>1.21170206573939</v>
      </c>
      <c r="AK13" s="109">
        <v>30.877238318810001</v>
      </c>
      <c r="AL13" s="109">
        <v>177.150764331913</v>
      </c>
      <c r="AM13" s="109">
        <v>8.1339031912432294</v>
      </c>
      <c r="AN13" s="109">
        <v>41.548477574855099</v>
      </c>
      <c r="AO13" s="109">
        <v>46972.374660175097</v>
      </c>
      <c r="AP13" s="109">
        <v>0</v>
      </c>
      <c r="AQ13" s="109">
        <v>6307.0108774505798</v>
      </c>
      <c r="AR13" s="109">
        <v>0</v>
      </c>
      <c r="AS13" s="109">
        <v>8.79737071211858</v>
      </c>
      <c r="AT13" s="109">
        <v>1.5969948851535201E-2</v>
      </c>
      <c r="AU13" s="109">
        <v>358.64244598757898</v>
      </c>
      <c r="AV13" s="109">
        <v>0</v>
      </c>
      <c r="AW13" s="109">
        <v>809.31597691543402</v>
      </c>
      <c r="AX13" s="109">
        <v>2.0042484481466398</v>
      </c>
      <c r="AY13" s="109">
        <v>20.375903862616301</v>
      </c>
      <c r="AZ13" s="109">
        <v>10.940860256101701</v>
      </c>
      <c r="BA13" s="109">
        <v>0</v>
      </c>
      <c r="BB13" s="109">
        <v>22.603179579698001</v>
      </c>
      <c r="BC13" s="109">
        <v>3771.5769183771699</v>
      </c>
      <c r="BD13" s="109">
        <v>12.801610989497</v>
      </c>
      <c r="BE13" s="109">
        <v>24.994727780377001</v>
      </c>
      <c r="BG13" s="30"/>
      <c r="BH13" s="45">
        <f t="shared" si="0"/>
        <v>2.4040855012953471E-3</v>
      </c>
      <c r="BI13" s="45">
        <f t="shared" si="1"/>
        <v>2.4041460631898473E-3</v>
      </c>
      <c r="BJ13" s="45">
        <f t="shared" si="2"/>
        <v>2.4763581665793312E-3</v>
      </c>
      <c r="BK13" s="45">
        <f t="shared" si="3"/>
        <v>1.7416044305673317E-3</v>
      </c>
      <c r="BL13" s="45">
        <f t="shared" si="4"/>
        <v>1.6246664019964304E-3</v>
      </c>
      <c r="BM13" s="45">
        <f t="shared" si="5"/>
        <v>1.5079110106354075E-3</v>
      </c>
      <c r="BN13" s="45">
        <f t="shared" si="6"/>
        <v>1.6192396817857758E-3</v>
      </c>
      <c r="BO13" s="45">
        <f t="shared" si="7"/>
        <v>2.4599714541252279E-3</v>
      </c>
      <c r="BP13" s="45">
        <f t="shared" si="8"/>
        <v>1.5229179456394081E-3</v>
      </c>
      <c r="BQ13" s="45">
        <f t="shared" si="9"/>
        <v>2.741250823013647E-3</v>
      </c>
      <c r="BR13" s="45">
        <f t="shared" si="10"/>
        <v>1.618051190435464E-3</v>
      </c>
      <c r="BS13" s="45">
        <f t="shared" si="11"/>
        <v>1.6252432638885499E-3</v>
      </c>
      <c r="BT13" s="45">
        <f t="shared" si="12"/>
        <v>1.6251995766297126E-3</v>
      </c>
      <c r="BU13" s="45"/>
      <c r="BV13" s="45"/>
      <c r="BW13" s="45"/>
    </row>
    <row r="14" spans="1:75" x14ac:dyDescent="0.25">
      <c r="A14" s="37" t="s">
        <v>13</v>
      </c>
      <c r="B14" s="20">
        <v>50450.566416000001</v>
      </c>
      <c r="C14" s="20">
        <v>131.51119715999999</v>
      </c>
      <c r="D14" s="109">
        <v>0.46241845339999998</v>
      </c>
      <c r="E14" s="109">
        <v>0.2437991273</v>
      </c>
      <c r="F14" s="109">
        <v>0.1146703867</v>
      </c>
      <c r="G14" s="109">
        <v>6.8701635999999996E-2</v>
      </c>
      <c r="H14" s="109">
        <v>9.1736296000000002E-3</v>
      </c>
      <c r="I14" s="109">
        <v>14.404997608</v>
      </c>
      <c r="J14" s="109">
        <v>0.72291636609999999</v>
      </c>
      <c r="K14" s="109">
        <v>0.1508599212</v>
      </c>
      <c r="L14" s="109">
        <v>2.7520891400000001E-2</v>
      </c>
      <c r="M14" s="109">
        <v>0.50913654689999999</v>
      </c>
      <c r="N14" s="109">
        <v>0.40363975680000003</v>
      </c>
      <c r="P14" s="109" t="s">
        <v>13</v>
      </c>
      <c r="Q14" s="109">
        <v>14.739451809896</v>
      </c>
      <c r="R14" s="109">
        <v>5.5085763903639702</v>
      </c>
      <c r="S14" s="109">
        <v>0.40519547550234303</v>
      </c>
      <c r="T14" s="109">
        <v>0.46380244387212299</v>
      </c>
      <c r="U14" s="109">
        <v>0.46380244387212299</v>
      </c>
      <c r="V14" s="109">
        <v>1.32963590869501</v>
      </c>
      <c r="W14" s="109">
        <v>0.153807266047885</v>
      </c>
      <c r="X14" s="109">
        <v>0.24473483186601599</v>
      </c>
      <c r="Y14" s="109">
        <v>4137.7036762120397</v>
      </c>
      <c r="Z14" s="109">
        <v>0.11511246319124201</v>
      </c>
      <c r="AA14" s="109">
        <v>9.20895355596019E-3</v>
      </c>
      <c r="AB14" s="109">
        <v>6.8911251108418503E-2</v>
      </c>
      <c r="AC14" s="109">
        <v>0</v>
      </c>
      <c r="AD14" s="109">
        <v>201.40803842727601</v>
      </c>
      <c r="AE14" s="109">
        <v>0</v>
      </c>
      <c r="AF14" s="109">
        <v>59.128498058979901</v>
      </c>
      <c r="AG14" s="109">
        <v>0</v>
      </c>
      <c r="AH14" s="109">
        <v>0</v>
      </c>
      <c r="AI14" s="109">
        <v>0.51109867821362998</v>
      </c>
      <c r="AJ14" s="109">
        <v>6.6620674370208702E-2</v>
      </c>
      <c r="AK14" s="109">
        <v>0.31746765133800597</v>
      </c>
      <c r="AL14" s="109">
        <v>5.1185524066410402</v>
      </c>
      <c r="AM14" s="109">
        <v>9.5343991720796097</v>
      </c>
      <c r="AN14" s="109">
        <v>14.450563826094999</v>
      </c>
      <c r="AO14" s="109">
        <v>50624.0032721241</v>
      </c>
      <c r="AP14" s="109">
        <v>0</v>
      </c>
      <c r="AQ14" s="109">
        <v>338.86198385775702</v>
      </c>
      <c r="AR14" s="109">
        <v>0</v>
      </c>
      <c r="AS14" s="109">
        <v>0.81423694671730096</v>
      </c>
      <c r="AT14" s="109">
        <v>2.7626997960242199E-2</v>
      </c>
      <c r="AU14" s="109">
        <v>17.5498890115805</v>
      </c>
      <c r="AV14" s="109">
        <v>0</v>
      </c>
      <c r="AW14" s="109">
        <v>10.889690949561</v>
      </c>
      <c r="AX14" s="109">
        <v>0.225989686261578</v>
      </c>
      <c r="AY14" s="109">
        <v>0.84819512354099302</v>
      </c>
      <c r="AZ14" s="109">
        <v>0.72519175608811703</v>
      </c>
      <c r="BA14" s="109">
        <v>0</v>
      </c>
      <c r="BB14" s="109">
        <v>2.1976905267866802</v>
      </c>
      <c r="BC14" s="109">
        <v>131.948044187569</v>
      </c>
      <c r="BD14" s="109">
        <v>0.15131134244373601</v>
      </c>
      <c r="BE14" s="109">
        <v>0.34300673011902</v>
      </c>
      <c r="BG14" s="30"/>
      <c r="BH14" s="45">
        <f t="shared" si="0"/>
        <v>3.4377583532757892E-3</v>
      </c>
      <c r="BI14" s="45">
        <f t="shared" si="1"/>
        <v>3.3217477827193823E-3</v>
      </c>
      <c r="BJ14" s="45">
        <f t="shared" si="2"/>
        <v>2.9929395376568878E-3</v>
      </c>
      <c r="BK14" s="45">
        <f t="shared" si="3"/>
        <v>3.8380144194059777E-3</v>
      </c>
      <c r="BL14" s="45">
        <f t="shared" si="4"/>
        <v>3.8551931668161453E-3</v>
      </c>
      <c r="BM14" s="45">
        <f t="shared" si="5"/>
        <v>3.0510934036346183E-3</v>
      </c>
      <c r="BN14" s="45">
        <f t="shared" si="6"/>
        <v>3.8505975824650453E-3</v>
      </c>
      <c r="BO14" s="45">
        <f t="shared" si="7"/>
        <v>3.1632228852084754E-3</v>
      </c>
      <c r="BP14" s="45">
        <f t="shared" si="8"/>
        <v>3.1475148368715969E-3</v>
      </c>
      <c r="BQ14" s="45">
        <f t="shared" si="9"/>
        <v>2.9923205590008687E-3</v>
      </c>
      <c r="BR14" s="45">
        <f t="shared" si="10"/>
        <v>3.8554914046933096E-3</v>
      </c>
      <c r="BS14" s="45">
        <f t="shared" si="11"/>
        <v>3.8538410286531113E-3</v>
      </c>
      <c r="BT14" s="45">
        <f t="shared" si="12"/>
        <v>3.8542256458494644E-3</v>
      </c>
      <c r="BU14" s="45"/>
      <c r="BV14" s="45"/>
      <c r="BW14" s="45"/>
    </row>
    <row r="15" spans="1:75" x14ac:dyDescent="0.25">
      <c r="A15" s="37" t="s">
        <v>14</v>
      </c>
      <c r="B15" s="20">
        <v>72915.107449999996</v>
      </c>
      <c r="C15" s="20">
        <v>5833.2086626</v>
      </c>
      <c r="D15" s="109">
        <v>64.017946562000006</v>
      </c>
      <c r="E15" s="109">
        <v>19.0339265</v>
      </c>
      <c r="F15" s="109">
        <v>3.1992455343000001</v>
      </c>
      <c r="G15" s="109">
        <v>0.47240823669999998</v>
      </c>
      <c r="H15" s="109">
        <v>0.25593961380000002</v>
      </c>
      <c r="I15" s="109">
        <v>312.81861671000001</v>
      </c>
      <c r="J15" s="109">
        <v>24.070159099000001</v>
      </c>
      <c r="K15" s="109">
        <v>3.052116372</v>
      </c>
      <c r="L15" s="109">
        <v>0.76781891499999999</v>
      </c>
      <c r="M15" s="109">
        <v>14.204650423</v>
      </c>
      <c r="N15" s="109">
        <v>11.261345612</v>
      </c>
      <c r="P15" s="109" t="s">
        <v>14</v>
      </c>
      <c r="Q15" s="109">
        <v>393.98493318747802</v>
      </c>
      <c r="R15" s="109">
        <v>123.261877612685</v>
      </c>
      <c r="S15" s="109">
        <v>11.3005360546001</v>
      </c>
      <c r="T15" s="109">
        <v>64.201188012325801</v>
      </c>
      <c r="U15" s="109">
        <v>64.201188012325801</v>
      </c>
      <c r="V15" s="109">
        <v>140.42443536615099</v>
      </c>
      <c r="W15" s="109">
        <v>47.374800870287402</v>
      </c>
      <c r="X15" s="109">
        <v>19.093364429765099</v>
      </c>
      <c r="Y15" s="109">
        <v>106035.862340666</v>
      </c>
      <c r="Z15" s="109">
        <v>3.2103789663321902</v>
      </c>
      <c r="AA15" s="109">
        <v>0.25683037485360299</v>
      </c>
      <c r="AB15" s="109">
        <v>0.47375184307364798</v>
      </c>
      <c r="AC15" s="109">
        <v>0</v>
      </c>
      <c r="AD15" s="109">
        <v>10464.6433375751</v>
      </c>
      <c r="AE15" s="109">
        <v>0</v>
      </c>
      <c r="AF15" s="109">
        <v>2507.6621866260698</v>
      </c>
      <c r="AG15" s="109">
        <v>0</v>
      </c>
      <c r="AH15" s="109">
        <v>0</v>
      </c>
      <c r="AI15" s="109">
        <v>14.254083459081601</v>
      </c>
      <c r="AJ15" s="109">
        <v>0.45800587889108801</v>
      </c>
      <c r="AK15" s="109">
        <v>11.0094697115412</v>
      </c>
      <c r="AL15" s="109">
        <v>866.57935680614196</v>
      </c>
      <c r="AM15" s="109">
        <v>266.30735414332702</v>
      </c>
      <c r="AN15" s="109">
        <v>313.66796876509801</v>
      </c>
      <c r="AO15" s="109">
        <v>73133.348699274095</v>
      </c>
      <c r="AP15" s="109">
        <v>0</v>
      </c>
      <c r="AQ15" s="109">
        <v>16435.460333823801</v>
      </c>
      <c r="AR15" s="109">
        <v>0</v>
      </c>
      <c r="AS15" s="109">
        <v>16.377171830294198</v>
      </c>
      <c r="AT15" s="109">
        <v>0.77049099198610504</v>
      </c>
      <c r="AU15" s="109">
        <v>800.95813563098898</v>
      </c>
      <c r="AV15" s="109">
        <v>0</v>
      </c>
      <c r="AW15" s="109">
        <v>319.961654723614</v>
      </c>
      <c r="AX15" s="109">
        <v>102.609951875356</v>
      </c>
      <c r="AY15" s="109">
        <v>60.833697498271903</v>
      </c>
      <c r="AZ15" s="109">
        <v>24.141105981175301</v>
      </c>
      <c r="BA15" s="109">
        <v>0</v>
      </c>
      <c r="BB15" s="109">
        <v>56.322291982173702</v>
      </c>
      <c r="BC15" s="109">
        <v>5850.6679816575397</v>
      </c>
      <c r="BD15" s="109">
        <v>3.0596184351689</v>
      </c>
      <c r="BE15" s="109">
        <v>27.988899453725899</v>
      </c>
      <c r="BG15" s="30"/>
      <c r="BH15" s="45">
        <f t="shared" si="0"/>
        <v>2.9930868499885707E-3</v>
      </c>
      <c r="BI15" s="45">
        <f t="shared" si="1"/>
        <v>2.9930900928473994E-3</v>
      </c>
      <c r="BJ15" s="45">
        <f t="shared" si="2"/>
        <v>2.8623450167732213E-3</v>
      </c>
      <c r="BK15" s="45">
        <f t="shared" si="3"/>
        <v>3.1227361188507028E-3</v>
      </c>
      <c r="BL15" s="45">
        <f t="shared" si="4"/>
        <v>3.4800179957510183E-3</v>
      </c>
      <c r="BM15" s="45">
        <f t="shared" si="5"/>
        <v>2.8441637322705019E-3</v>
      </c>
      <c r="BN15" s="45">
        <f t="shared" si="6"/>
        <v>3.4803563245939893E-3</v>
      </c>
      <c r="BO15" s="45">
        <f t="shared" si="7"/>
        <v>2.7151582729661866E-3</v>
      </c>
      <c r="BP15" s="45">
        <f t="shared" si="8"/>
        <v>2.9475036655759665E-3</v>
      </c>
      <c r="BQ15" s="45">
        <f t="shared" si="9"/>
        <v>2.4579872634358413E-3</v>
      </c>
      <c r="BR15" s="45">
        <f t="shared" si="10"/>
        <v>3.4800874710218025E-3</v>
      </c>
      <c r="BS15" s="45">
        <f t="shared" si="11"/>
        <v>3.4800600232694958E-3</v>
      </c>
      <c r="BT15" s="45">
        <f t="shared" si="12"/>
        <v>3.4800852358477627E-3</v>
      </c>
      <c r="BU15" s="45"/>
      <c r="BV15" s="45"/>
      <c r="BW15" s="45"/>
    </row>
    <row r="16" spans="1:75" x14ac:dyDescent="0.25">
      <c r="A16" s="37" t="s">
        <v>15</v>
      </c>
      <c r="B16" s="20">
        <v>300373.66360999999</v>
      </c>
      <c r="C16" s="20">
        <v>24029.893291</v>
      </c>
      <c r="D16" s="109">
        <v>300.08992073000002</v>
      </c>
      <c r="E16" s="109">
        <v>72.604283805999998</v>
      </c>
      <c r="F16" s="109">
        <v>3.6564825826999998</v>
      </c>
      <c r="G16" s="109">
        <v>4.0552389002</v>
      </c>
      <c r="H16" s="109">
        <v>0.29251864900000002</v>
      </c>
      <c r="I16" s="109">
        <v>431.05657792</v>
      </c>
      <c r="J16" s="109">
        <v>125.55010449</v>
      </c>
      <c r="K16" s="109">
        <v>4.4432584801999999</v>
      </c>
      <c r="L16" s="109">
        <v>0.87755591079999995</v>
      </c>
      <c r="M16" s="109">
        <v>16.234784753</v>
      </c>
      <c r="N16" s="109">
        <v>12.870820622</v>
      </c>
      <c r="P16" s="109" t="s">
        <v>15</v>
      </c>
      <c r="Q16" s="109">
        <v>464.10217008527701</v>
      </c>
      <c r="R16" s="109">
        <v>165.84667682736901</v>
      </c>
      <c r="S16" s="109">
        <v>12.9073080784735</v>
      </c>
      <c r="T16" s="109">
        <v>300.87538461061501</v>
      </c>
      <c r="U16" s="109">
        <v>300.87538461061501</v>
      </c>
      <c r="V16" s="109">
        <v>766.28856060630903</v>
      </c>
      <c r="W16" s="109">
        <v>251.74359701505699</v>
      </c>
      <c r="X16" s="109">
        <v>72.797896300583403</v>
      </c>
      <c r="Y16" s="109">
        <v>263258.48467714398</v>
      </c>
      <c r="Z16" s="109">
        <v>3.6668463971778902</v>
      </c>
      <c r="AA16" s="109">
        <v>0.29334777039628801</v>
      </c>
      <c r="AB16" s="109">
        <v>4.06666981656182</v>
      </c>
      <c r="AC16" s="109">
        <v>0</v>
      </c>
      <c r="AD16" s="109">
        <v>46363.486037476701</v>
      </c>
      <c r="AE16" s="109">
        <v>0</v>
      </c>
      <c r="AF16" s="109">
        <v>12816.9700273487</v>
      </c>
      <c r="AG16" s="109">
        <v>0</v>
      </c>
      <c r="AH16" s="109">
        <v>0</v>
      </c>
      <c r="AI16" s="109">
        <v>16.2808015928467</v>
      </c>
      <c r="AJ16" s="109">
        <v>3.9315079835132498</v>
      </c>
      <c r="AK16" s="109">
        <v>34.479632141548599</v>
      </c>
      <c r="AL16" s="109">
        <v>4163.3077247490201</v>
      </c>
      <c r="AM16" s="109">
        <v>327.51882865540699</v>
      </c>
      <c r="AN16" s="109">
        <v>431.99370090578401</v>
      </c>
      <c r="AO16" s="109">
        <v>301171.25234049198</v>
      </c>
      <c r="AP16" s="109">
        <v>0</v>
      </c>
      <c r="AQ16" s="109">
        <v>70606.352945430001</v>
      </c>
      <c r="AR16" s="109">
        <v>0</v>
      </c>
      <c r="AS16" s="109">
        <v>57.583037646616702</v>
      </c>
      <c r="AT16" s="109">
        <v>0.88004357267283695</v>
      </c>
      <c r="AU16" s="109">
        <v>2881.36140227223</v>
      </c>
      <c r="AV16" s="109">
        <v>0</v>
      </c>
      <c r="AW16" s="109">
        <v>699.35830283016298</v>
      </c>
      <c r="AX16" s="109">
        <v>522.67580543633505</v>
      </c>
      <c r="AY16" s="109">
        <v>309.39155114199701</v>
      </c>
      <c r="AZ16" s="109">
        <v>125.88795781543</v>
      </c>
      <c r="BA16" s="109">
        <v>0</v>
      </c>
      <c r="BB16" s="109">
        <v>74.716767940932201</v>
      </c>
      <c r="BC16" s="109">
        <v>24093.7003214449</v>
      </c>
      <c r="BD16" s="109">
        <v>4.4521402125654603</v>
      </c>
      <c r="BE16" s="109">
        <v>138.08934435368201</v>
      </c>
      <c r="BG16" s="30"/>
      <c r="BH16" s="45">
        <f t="shared" si="0"/>
        <v>2.6553217779024872E-3</v>
      </c>
      <c r="BI16" s="45">
        <f t="shared" si="1"/>
        <v>2.6553189259811301E-3</v>
      </c>
      <c r="BJ16" s="45">
        <f t="shared" si="2"/>
        <v>2.6174283984756138E-3</v>
      </c>
      <c r="BK16" s="45">
        <f t="shared" si="3"/>
        <v>2.6666814192498811E-3</v>
      </c>
      <c r="BL16" s="45">
        <f t="shared" si="4"/>
        <v>2.8343672487118957E-3</v>
      </c>
      <c r="BM16" s="45">
        <f t="shared" si="5"/>
        <v>2.8188022070059228E-3</v>
      </c>
      <c r="BN16" s="45">
        <f t="shared" si="6"/>
        <v>2.8344223492157267E-3</v>
      </c>
      <c r="BO16" s="45">
        <f t="shared" si="7"/>
        <v>2.1740138853835935E-3</v>
      </c>
      <c r="BP16" s="45">
        <f t="shared" si="8"/>
        <v>2.6909840242858073E-3</v>
      </c>
      <c r="BQ16" s="45">
        <f t="shared" si="9"/>
        <v>1.9989231787975186E-3</v>
      </c>
      <c r="BR16" s="45">
        <f t="shared" si="10"/>
        <v>2.83476168551949E-3</v>
      </c>
      <c r="BS16" s="45">
        <f t="shared" si="11"/>
        <v>2.8344594983433389E-3</v>
      </c>
      <c r="BT16" s="45">
        <f t="shared" si="12"/>
        <v>2.8348974432238069E-3</v>
      </c>
      <c r="BU16" s="45"/>
      <c r="BV16" s="45"/>
      <c r="BW16" s="45"/>
    </row>
    <row r="17" spans="1:75" x14ac:dyDescent="0.25">
      <c r="A17" s="37" t="s">
        <v>16</v>
      </c>
      <c r="B17" s="20">
        <v>109937.34507</v>
      </c>
      <c r="C17" s="20">
        <v>8794.9877536000004</v>
      </c>
      <c r="D17" s="109">
        <v>45.555579457999997</v>
      </c>
      <c r="E17" s="109">
        <v>8.8580920841000008</v>
      </c>
      <c r="F17" s="109">
        <v>0.19491558179999999</v>
      </c>
      <c r="G17" s="109">
        <v>7.4226403537000003</v>
      </c>
      <c r="H17" s="109">
        <v>1.55932465E-2</v>
      </c>
      <c r="I17" s="109">
        <v>272.29763401000002</v>
      </c>
      <c r="J17" s="109">
        <v>74.890981046999997</v>
      </c>
      <c r="K17" s="109">
        <v>3.4747703803999999</v>
      </c>
      <c r="L17" s="109">
        <v>4.6779741299999997E-2</v>
      </c>
      <c r="M17" s="109">
        <v>0.86542519809999996</v>
      </c>
      <c r="N17" s="109">
        <v>0.68610286009999999</v>
      </c>
      <c r="P17" s="109" t="s">
        <v>16</v>
      </c>
      <c r="Q17" s="109">
        <v>72.506612343585402</v>
      </c>
      <c r="R17" s="109">
        <v>93.747824325618097</v>
      </c>
      <c r="S17" s="109">
        <v>0.68794405691938199</v>
      </c>
      <c r="T17" s="109">
        <v>45.645339622228398</v>
      </c>
      <c r="U17" s="109">
        <v>45.645339622228398</v>
      </c>
      <c r="V17" s="109">
        <v>227.378063865077</v>
      </c>
      <c r="W17" s="109">
        <v>46.161819879120799</v>
      </c>
      <c r="X17" s="109">
        <v>8.8763481136756894</v>
      </c>
      <c r="Y17" s="109">
        <v>135426.53944589099</v>
      </c>
      <c r="Z17" s="109">
        <v>0.195438935026052</v>
      </c>
      <c r="AA17" s="109">
        <v>1.56351019954236E-2</v>
      </c>
      <c r="AB17" s="109">
        <v>7.4438087383580704</v>
      </c>
      <c r="AC17" s="109">
        <v>0</v>
      </c>
      <c r="AD17" s="109">
        <v>16126.5200973798</v>
      </c>
      <c r="AE17" s="109">
        <v>0</v>
      </c>
      <c r="AF17" s="109">
        <v>6176.4302861182896</v>
      </c>
      <c r="AG17" s="109">
        <v>0</v>
      </c>
      <c r="AH17" s="109">
        <v>0</v>
      </c>
      <c r="AI17" s="109">
        <v>0.86774741121961596</v>
      </c>
      <c r="AJ17" s="109">
        <v>7.1964038861218196</v>
      </c>
      <c r="AK17" s="109">
        <v>11.7663646854816</v>
      </c>
      <c r="AL17" s="109">
        <v>644.158254611031</v>
      </c>
      <c r="AM17" s="109">
        <v>35.3734613547688</v>
      </c>
      <c r="AN17" s="109">
        <v>272.83760228066802</v>
      </c>
      <c r="AO17" s="109">
        <v>110218.344289709</v>
      </c>
      <c r="AP17" s="109">
        <v>0</v>
      </c>
      <c r="AQ17" s="109">
        <v>25035.167874579001</v>
      </c>
      <c r="AR17" s="109">
        <v>0</v>
      </c>
      <c r="AS17" s="109">
        <v>53.882185751671301</v>
      </c>
      <c r="AT17" s="109">
        <v>4.6905348173296002E-2</v>
      </c>
      <c r="AU17" s="109">
        <v>816.81828861639201</v>
      </c>
      <c r="AV17" s="109">
        <v>0</v>
      </c>
      <c r="AW17" s="109">
        <v>220.89817672151699</v>
      </c>
      <c r="AX17" s="109">
        <v>71.3318118017675</v>
      </c>
      <c r="AY17" s="109">
        <v>101.109494574837</v>
      </c>
      <c r="AZ17" s="109">
        <v>75.094671218072193</v>
      </c>
      <c r="BA17" s="109">
        <v>0</v>
      </c>
      <c r="BB17" s="109">
        <v>26.4480120516602</v>
      </c>
      <c r="BC17" s="109">
        <v>8817.4677765836095</v>
      </c>
      <c r="BD17" s="109">
        <v>3.48160845441208</v>
      </c>
      <c r="BE17" s="109">
        <v>37.953530635382002</v>
      </c>
      <c r="BG17" s="30"/>
      <c r="BH17" s="45">
        <f t="shared" si="0"/>
        <v>2.5559942304417453E-3</v>
      </c>
      <c r="BI17" s="45">
        <f t="shared" si="1"/>
        <v>2.5560038982894032E-3</v>
      </c>
      <c r="BJ17" s="45">
        <f t="shared" si="2"/>
        <v>1.9703440346128418E-3</v>
      </c>
      <c r="BK17" s="45">
        <f t="shared" si="3"/>
        <v>2.0609437565520029E-3</v>
      </c>
      <c r="BL17" s="45">
        <f t="shared" si="4"/>
        <v>2.6850250822380104E-3</v>
      </c>
      <c r="BM17" s="45">
        <f t="shared" si="5"/>
        <v>2.8518672129275707E-3</v>
      </c>
      <c r="BN17" s="45">
        <f t="shared" si="6"/>
        <v>2.6842066162168399E-3</v>
      </c>
      <c r="BO17" s="45">
        <f t="shared" si="7"/>
        <v>1.9830075741611771E-3</v>
      </c>
      <c r="BP17" s="45">
        <f t="shared" si="8"/>
        <v>2.7198224435645286E-3</v>
      </c>
      <c r="BQ17" s="45">
        <f t="shared" si="9"/>
        <v>1.9679211180834845E-3</v>
      </c>
      <c r="BR17" s="45">
        <f t="shared" si="10"/>
        <v>2.6850698572804055E-3</v>
      </c>
      <c r="BS17" s="45">
        <f t="shared" si="11"/>
        <v>2.6833204356821482E-3</v>
      </c>
      <c r="BT17" s="45">
        <f t="shared" si="12"/>
        <v>2.683558000492288E-3</v>
      </c>
      <c r="BU17" s="45"/>
      <c r="BV17" s="45"/>
      <c r="BW17" s="45"/>
    </row>
    <row r="18" spans="1:75" x14ac:dyDescent="0.25">
      <c r="A18" s="37" t="s">
        <v>17</v>
      </c>
      <c r="B18" s="20">
        <v>28024.215777000001</v>
      </c>
      <c r="C18" s="20">
        <v>2241.9372689000002</v>
      </c>
      <c r="D18" s="109">
        <v>11.035422943</v>
      </c>
      <c r="E18" s="109">
        <v>5.4608296721</v>
      </c>
      <c r="F18" s="109">
        <v>1.8933746539</v>
      </c>
      <c r="G18" s="109">
        <v>0.96592603359999996</v>
      </c>
      <c r="H18" s="109">
        <v>0.1514699705</v>
      </c>
      <c r="I18" s="109">
        <v>162.14122664999999</v>
      </c>
      <c r="J18" s="109">
        <v>12.071298076</v>
      </c>
      <c r="K18" s="109">
        <v>1.5077189051</v>
      </c>
      <c r="L18" s="109">
        <v>0.45440987849999998</v>
      </c>
      <c r="M18" s="109">
        <v>8.4065841901000002</v>
      </c>
      <c r="N18" s="109">
        <v>6.6646787613000003</v>
      </c>
      <c r="P18" s="109" t="s">
        <v>17</v>
      </c>
      <c r="Q18" s="109">
        <v>229.368336706364</v>
      </c>
      <c r="R18" s="109">
        <v>65.26059426866</v>
      </c>
      <c r="S18" s="109">
        <v>6.7061773623480496</v>
      </c>
      <c r="T18" s="109">
        <v>11.082205307920599</v>
      </c>
      <c r="U18" s="109">
        <v>11.082205307920599</v>
      </c>
      <c r="V18" s="109">
        <v>34.138883899708603</v>
      </c>
      <c r="W18" s="109">
        <v>7.6062943861748797</v>
      </c>
      <c r="X18" s="109">
        <v>5.4916658654283701</v>
      </c>
      <c r="Y18" s="109">
        <v>48012.460696472401</v>
      </c>
      <c r="Z18" s="109">
        <v>1.90516416468857</v>
      </c>
      <c r="AA18" s="109">
        <v>0.15241324005898199</v>
      </c>
      <c r="AB18" s="109">
        <v>0.969989044398337</v>
      </c>
      <c r="AC18" s="109">
        <v>0</v>
      </c>
      <c r="AD18" s="109">
        <v>3902.2673261025798</v>
      </c>
      <c r="AE18" s="109">
        <v>0</v>
      </c>
      <c r="AF18" s="109">
        <v>1007.99477612071</v>
      </c>
      <c r="AG18" s="109">
        <v>0</v>
      </c>
      <c r="AH18" s="109">
        <v>0</v>
      </c>
      <c r="AI18" s="109">
        <v>8.4589281896404493</v>
      </c>
      <c r="AJ18" s="109">
        <v>0.93774954421230805</v>
      </c>
      <c r="AK18" s="109">
        <v>4.2050920940050203</v>
      </c>
      <c r="AL18" s="109">
        <v>163.280781038166</v>
      </c>
      <c r="AM18" s="109">
        <v>157.84504650148801</v>
      </c>
      <c r="AN18" s="109">
        <v>162.935722064884</v>
      </c>
      <c r="AO18" s="109">
        <v>28161.680905468002</v>
      </c>
      <c r="AP18" s="109">
        <v>0</v>
      </c>
      <c r="AQ18" s="109">
        <v>6220.04535694483</v>
      </c>
      <c r="AR18" s="109">
        <v>0</v>
      </c>
      <c r="AS18" s="109">
        <v>12.729477186150501</v>
      </c>
      <c r="AT18" s="109">
        <v>0.45723885184039798</v>
      </c>
      <c r="AU18" s="109">
        <v>315.43718084011601</v>
      </c>
      <c r="AV18" s="109">
        <v>0</v>
      </c>
      <c r="AW18" s="109">
        <v>147.62490068393899</v>
      </c>
      <c r="AX18" s="109">
        <v>15.0538635127596</v>
      </c>
      <c r="AY18" s="109">
        <v>18.0246389317896</v>
      </c>
      <c r="AZ18" s="109">
        <v>12.1249003298087</v>
      </c>
      <c r="BA18" s="109">
        <v>0</v>
      </c>
      <c r="BB18" s="109">
        <v>35.005418326886399</v>
      </c>
      <c r="BC18" s="109">
        <v>2252.93448536406</v>
      </c>
      <c r="BD18" s="109">
        <v>1.51430760208684</v>
      </c>
      <c r="BE18" s="109">
        <v>6.9082372400576597</v>
      </c>
      <c r="BG18" s="30"/>
      <c r="BH18" s="45">
        <f t="shared" si="0"/>
        <v>4.9052265926677789E-3</v>
      </c>
      <c r="BI18" s="45">
        <f t="shared" si="1"/>
        <v>4.9052293374183594E-3</v>
      </c>
      <c r="BJ18" s="45">
        <f t="shared" si="2"/>
        <v>4.2392906155240733E-3</v>
      </c>
      <c r="BK18" s="45">
        <f t="shared" si="3"/>
        <v>5.646796399073878E-3</v>
      </c>
      <c r="BL18" s="45">
        <f t="shared" si="4"/>
        <v>6.2267183963225304E-3</v>
      </c>
      <c r="BM18" s="45">
        <f t="shared" si="5"/>
        <v>4.2063373974860442E-3</v>
      </c>
      <c r="BN18" s="45">
        <f t="shared" si="6"/>
        <v>6.2274360777141383E-3</v>
      </c>
      <c r="BO18" s="45">
        <f t="shared" si="7"/>
        <v>4.9000209958878537E-3</v>
      </c>
      <c r="BP18" s="45">
        <f t="shared" si="8"/>
        <v>4.4404713951411157E-3</v>
      </c>
      <c r="BQ18" s="45">
        <f t="shared" si="9"/>
        <v>4.3699770325577115E-3</v>
      </c>
      <c r="BR18" s="45">
        <f t="shared" si="10"/>
        <v>6.2255982412539037E-3</v>
      </c>
      <c r="BS18" s="45">
        <f t="shared" si="11"/>
        <v>6.2265479482251458E-3</v>
      </c>
      <c r="BT18" s="45">
        <f t="shared" si="12"/>
        <v>6.2266468549122874E-3</v>
      </c>
      <c r="BU18" s="45"/>
      <c r="BV18" s="45"/>
      <c r="BW18" s="45"/>
    </row>
    <row r="19" spans="1:75" x14ac:dyDescent="0.25">
      <c r="A19" s="37" t="s">
        <v>18</v>
      </c>
      <c r="B19" s="20">
        <v>12282.923597000001</v>
      </c>
      <c r="C19" s="20">
        <v>982.63397612000006</v>
      </c>
      <c r="D19" s="109">
        <v>1.3570047383999999</v>
      </c>
      <c r="E19" s="109">
        <v>2.7697256121999998</v>
      </c>
      <c r="F19" s="109">
        <v>1.2972518565</v>
      </c>
      <c r="G19" s="109">
        <v>0.47901505090000002</v>
      </c>
      <c r="H19" s="109">
        <v>0.1037801409</v>
      </c>
      <c r="I19" s="109">
        <v>61.789300474999997</v>
      </c>
      <c r="J19" s="109">
        <v>5.1873581763000001</v>
      </c>
      <c r="K19" s="109">
        <v>0.3927290101</v>
      </c>
      <c r="L19" s="109">
        <v>0.31134043309999998</v>
      </c>
      <c r="M19" s="109">
        <v>5.7597979018999999</v>
      </c>
      <c r="N19" s="109">
        <v>4.5663259023</v>
      </c>
      <c r="P19" s="109" t="s">
        <v>18</v>
      </c>
      <c r="Q19" s="109">
        <v>147.638556998665</v>
      </c>
      <c r="R19" s="109">
        <v>27.8861579093291</v>
      </c>
      <c r="S19" s="109">
        <v>4.5931369847452999</v>
      </c>
      <c r="T19" s="109">
        <v>1.36418427450205</v>
      </c>
      <c r="U19" s="109">
        <v>1.36418427450205</v>
      </c>
      <c r="V19" s="109">
        <v>9.6680706977000206</v>
      </c>
      <c r="W19" s="109">
        <v>1.2058263294657301</v>
      </c>
      <c r="X19" s="109">
        <v>2.7859783826670701</v>
      </c>
      <c r="Y19" s="109">
        <v>15406.4718992657</v>
      </c>
      <c r="Z19" s="109">
        <v>1.3048681157767099</v>
      </c>
      <c r="AA19" s="109">
        <v>0.104389388460187</v>
      </c>
      <c r="AB19" s="109">
        <v>0.481952244592255</v>
      </c>
      <c r="AC19" s="109">
        <v>0</v>
      </c>
      <c r="AD19" s="109">
        <v>1842.6959394380599</v>
      </c>
      <c r="AE19" s="109">
        <v>0</v>
      </c>
      <c r="AF19" s="109">
        <v>376.85340953045301</v>
      </c>
      <c r="AG19" s="109">
        <v>0</v>
      </c>
      <c r="AH19" s="109">
        <v>0</v>
      </c>
      <c r="AI19" s="109">
        <v>5.7936159883353699</v>
      </c>
      <c r="AJ19" s="109">
        <v>0.46593435952738399</v>
      </c>
      <c r="AK19" s="109">
        <v>1.45945673070272</v>
      </c>
      <c r="AL19" s="109">
        <v>44.945819977777496</v>
      </c>
      <c r="AM19" s="109">
        <v>107.40219219635701</v>
      </c>
      <c r="AN19" s="109">
        <v>62.134474031728899</v>
      </c>
      <c r="AO19" s="109">
        <v>12355.605057564801</v>
      </c>
      <c r="AP19" s="109">
        <v>0</v>
      </c>
      <c r="AQ19" s="109">
        <v>2858.9875003113998</v>
      </c>
      <c r="AR19" s="109">
        <v>0</v>
      </c>
      <c r="AS19" s="109">
        <v>7.1896547315547501</v>
      </c>
      <c r="AT19" s="109">
        <v>0.31316826001066</v>
      </c>
      <c r="AU19" s="109">
        <v>162.81091144419699</v>
      </c>
      <c r="AV19" s="109">
        <v>0</v>
      </c>
      <c r="AW19" s="109">
        <v>69.099931233597403</v>
      </c>
      <c r="AX19" s="109">
        <v>2.4921225652321599</v>
      </c>
      <c r="AY19" s="109">
        <v>6.4827313328402001</v>
      </c>
      <c r="AZ19" s="109">
        <v>5.2188037950043604</v>
      </c>
      <c r="BA19" s="109">
        <v>0</v>
      </c>
      <c r="BB19" s="109">
        <v>22.894802825709998</v>
      </c>
      <c r="BC19" s="109">
        <v>988.44852988199705</v>
      </c>
      <c r="BD19" s="109">
        <v>0.39480402945622101</v>
      </c>
      <c r="BE19" s="109">
        <v>1.7404660239429699</v>
      </c>
      <c r="BG19" s="30"/>
      <c r="BH19" s="45">
        <f t="shared" si="0"/>
        <v>5.9172769406911777E-3</v>
      </c>
      <c r="BI19" s="45">
        <f t="shared" si="1"/>
        <v>5.9173139778416458E-3</v>
      </c>
      <c r="BJ19" s="45">
        <f t="shared" si="2"/>
        <v>5.2907229421433636E-3</v>
      </c>
      <c r="BK19" s="45">
        <f t="shared" si="3"/>
        <v>5.8680074284183995E-3</v>
      </c>
      <c r="BL19" s="45">
        <f t="shared" si="4"/>
        <v>5.871072173493511E-3</v>
      </c>
      <c r="BM19" s="45">
        <f t="shared" si="5"/>
        <v>6.1317357079624492E-3</v>
      </c>
      <c r="BN19" s="45">
        <f t="shared" si="6"/>
        <v>5.8705601563410603E-3</v>
      </c>
      <c r="BO19" s="45">
        <f t="shared" si="7"/>
        <v>5.5862997974634714E-3</v>
      </c>
      <c r="BP19" s="45">
        <f t="shared" si="8"/>
        <v>6.0619717466260737E-3</v>
      </c>
      <c r="BQ19" s="45">
        <f t="shared" si="9"/>
        <v>5.2835907275926713E-3</v>
      </c>
      <c r="BR19" s="45">
        <f t="shared" si="10"/>
        <v>5.8708305004282601E-3</v>
      </c>
      <c r="BS19" s="45">
        <f t="shared" si="11"/>
        <v>5.8714015684846231E-3</v>
      </c>
      <c r="BT19" s="45">
        <f t="shared" si="12"/>
        <v>5.871478080834186E-3</v>
      </c>
      <c r="BU19" s="45"/>
      <c r="BV19" s="45"/>
      <c r="BW19" s="45"/>
    </row>
    <row r="20" spans="1:75" x14ac:dyDescent="0.25">
      <c r="A20" s="37" t="s">
        <v>19</v>
      </c>
      <c r="B20" s="20">
        <v>2147.4654406999998</v>
      </c>
      <c r="C20" s="20">
        <v>171.79724920000001</v>
      </c>
      <c r="D20" s="109">
        <v>1.2054341914</v>
      </c>
      <c r="E20" s="109">
        <v>0.35531282609999998</v>
      </c>
      <c r="F20" s="109">
        <v>0.16568321389999999</v>
      </c>
      <c r="G20" s="109">
        <v>2.6361355600000001E-2</v>
      </c>
      <c r="H20" s="109">
        <v>1.32546591E-2</v>
      </c>
      <c r="I20" s="109">
        <v>33.346753778</v>
      </c>
      <c r="J20" s="109">
        <v>0.50297104920000002</v>
      </c>
      <c r="K20" s="109">
        <v>0.38074457519999999</v>
      </c>
      <c r="L20" s="109">
        <v>3.97639672E-2</v>
      </c>
      <c r="M20" s="109">
        <v>0.73563340170000002</v>
      </c>
      <c r="N20" s="109">
        <v>0.58320489900000005</v>
      </c>
      <c r="P20" s="109" t="s">
        <v>19</v>
      </c>
      <c r="Q20" s="109">
        <v>23.703842828640902</v>
      </c>
      <c r="R20" s="109">
        <v>12.2392590331214</v>
      </c>
      <c r="S20" s="109">
        <v>0.58542691970001104</v>
      </c>
      <c r="T20" s="109">
        <v>1.20996062959866</v>
      </c>
      <c r="U20" s="109">
        <v>1.20996062959866</v>
      </c>
      <c r="V20" s="109">
        <v>0.60238190728368501</v>
      </c>
      <c r="W20" s="109">
        <v>9.1558118043262596E-2</v>
      </c>
      <c r="X20" s="109">
        <v>0.35666756289964302</v>
      </c>
      <c r="Y20" s="109">
        <v>9312.3399357266499</v>
      </c>
      <c r="Z20" s="109">
        <v>0.16631465239813401</v>
      </c>
      <c r="AA20" s="109">
        <v>1.33052469823305E-2</v>
      </c>
      <c r="AB20" s="109">
        <v>2.6438187811806301E-2</v>
      </c>
      <c r="AC20" s="109">
        <v>0</v>
      </c>
      <c r="AD20" s="109">
        <v>183.476897242635</v>
      </c>
      <c r="AE20" s="109">
        <v>0</v>
      </c>
      <c r="AF20" s="109">
        <v>54.322948668363999</v>
      </c>
      <c r="AG20" s="109">
        <v>0</v>
      </c>
      <c r="AH20" s="109">
        <v>0</v>
      </c>
      <c r="AI20" s="109">
        <v>0.738436606895989</v>
      </c>
      <c r="AJ20" s="109">
        <v>2.5559521157678899E-2</v>
      </c>
      <c r="AK20" s="109">
        <v>0.67768093535915797</v>
      </c>
      <c r="AL20" s="109">
        <v>7.8921581498655398</v>
      </c>
      <c r="AM20" s="109">
        <v>13.6101471169634</v>
      </c>
      <c r="AN20" s="109">
        <v>33.471931669245599</v>
      </c>
      <c r="AO20" s="109">
        <v>2155.3637756973499</v>
      </c>
      <c r="AP20" s="109">
        <v>0</v>
      </c>
      <c r="AQ20" s="109">
        <v>368.14182503017503</v>
      </c>
      <c r="AR20" s="109">
        <v>0</v>
      </c>
      <c r="AS20" s="109">
        <v>0.67783575500879001</v>
      </c>
      <c r="AT20" s="109">
        <v>3.9915255279736703E-2</v>
      </c>
      <c r="AU20" s="109">
        <v>23.135924042391501</v>
      </c>
      <c r="AV20" s="109">
        <v>0</v>
      </c>
      <c r="AW20" s="109">
        <v>22.112916798268099</v>
      </c>
      <c r="AX20" s="109">
        <v>0.31107408820157401</v>
      </c>
      <c r="AY20" s="109">
        <v>0.67580492279874504</v>
      </c>
      <c r="AZ20" s="109">
        <v>0.50468417975272595</v>
      </c>
      <c r="BA20" s="109">
        <v>0</v>
      </c>
      <c r="BB20" s="109">
        <v>3.1279313129701198</v>
      </c>
      <c r="BC20" s="109">
        <v>172.429118498431</v>
      </c>
      <c r="BD20" s="109">
        <v>0.38217030393595502</v>
      </c>
      <c r="BE20" s="109">
        <v>0.50189649536194303</v>
      </c>
      <c r="BG20" s="30"/>
      <c r="BH20" s="45">
        <f t="shared" si="0"/>
        <v>3.6779800259674786E-3</v>
      </c>
      <c r="BI20" s="45">
        <f t="shared" si="1"/>
        <v>3.6779942715810653E-3</v>
      </c>
      <c r="BJ20" s="45">
        <f t="shared" si="2"/>
        <v>3.7550272183693549E-3</v>
      </c>
      <c r="BK20" s="45">
        <f t="shared" si="3"/>
        <v>3.8128001584208549E-3</v>
      </c>
      <c r="BL20" s="45">
        <f t="shared" si="4"/>
        <v>3.8111193238630089E-3</v>
      </c>
      <c r="BM20" s="45">
        <f t="shared" si="5"/>
        <v>2.9145774205291842E-3</v>
      </c>
      <c r="BN20" s="45">
        <f t="shared" si="6"/>
        <v>3.8166113476656551E-3</v>
      </c>
      <c r="BO20" s="45">
        <f t="shared" si="7"/>
        <v>3.7538253971870308E-3</v>
      </c>
      <c r="BP20" s="45">
        <f t="shared" si="8"/>
        <v>3.4060221864672838E-3</v>
      </c>
      <c r="BQ20" s="45">
        <f t="shared" si="9"/>
        <v>3.7445805635080106E-3</v>
      </c>
      <c r="BR20" s="45">
        <f t="shared" si="10"/>
        <v>3.8046525633564747E-3</v>
      </c>
      <c r="BS20" s="45">
        <f t="shared" si="11"/>
        <v>3.8106007550920834E-3</v>
      </c>
      <c r="BT20" s="45">
        <f t="shared" si="12"/>
        <v>3.810017206338633E-3</v>
      </c>
      <c r="BU20" s="45"/>
      <c r="BV20" s="45"/>
      <c r="BW20" s="45"/>
    </row>
    <row r="21" spans="1:75" x14ac:dyDescent="0.25">
      <c r="A21" s="37" t="s">
        <v>20</v>
      </c>
      <c r="B21" s="20">
        <v>527.02717260999998</v>
      </c>
      <c r="C21" s="20">
        <v>42.162175216999998</v>
      </c>
      <c r="D21" s="109">
        <v>0.10488134189999999</v>
      </c>
      <c r="E21" s="109">
        <v>2.79432786E-2</v>
      </c>
      <c r="F21" s="109">
        <v>1.1995540000000001E-2</v>
      </c>
      <c r="G21" s="109">
        <v>3.8903235600000002E-2</v>
      </c>
      <c r="H21" s="109">
        <v>9.5964330000000004E-4</v>
      </c>
      <c r="I21" s="109">
        <v>2.9264102953000002</v>
      </c>
      <c r="J21" s="109">
        <v>0.35120710290000001</v>
      </c>
      <c r="K21" s="109">
        <v>3.4216608500000002E-2</v>
      </c>
      <c r="L21" s="109">
        <v>2.8789296999999999E-3</v>
      </c>
      <c r="M21" s="109">
        <v>5.3260202299999997E-2</v>
      </c>
      <c r="N21" s="109">
        <v>4.2224289599999999E-2</v>
      </c>
      <c r="P21" s="109" t="s">
        <v>20</v>
      </c>
      <c r="Q21" s="109">
        <v>1.8142790813184799</v>
      </c>
      <c r="R21" s="109">
        <v>1.0601334073388899</v>
      </c>
      <c r="S21" s="109">
        <v>4.2392638786335202E-2</v>
      </c>
      <c r="T21" s="109">
        <v>0.10518862432471</v>
      </c>
      <c r="U21" s="109">
        <v>0.10518862432471</v>
      </c>
      <c r="V21" s="109">
        <v>0.75282093635972802</v>
      </c>
      <c r="W21" s="109">
        <v>8.7082893667473099E-2</v>
      </c>
      <c r="X21" s="109">
        <v>2.8051500476027801E-2</v>
      </c>
      <c r="Y21" s="109">
        <v>1023.54104192895</v>
      </c>
      <c r="Z21" s="109">
        <v>1.20433690933079E-2</v>
      </c>
      <c r="AA21" s="109">
        <v>9.6346855613843802E-4</v>
      </c>
      <c r="AB21" s="109">
        <v>3.90164587032477E-2</v>
      </c>
      <c r="AC21" s="109">
        <v>0</v>
      </c>
      <c r="AD21" s="109">
        <v>70.001222982291296</v>
      </c>
      <c r="AE21" s="109">
        <v>0</v>
      </c>
      <c r="AF21" s="109">
        <v>27.765382708921699</v>
      </c>
      <c r="AG21" s="109">
        <v>0</v>
      </c>
      <c r="AH21" s="109">
        <v>0</v>
      </c>
      <c r="AI21" s="109">
        <v>5.3472600187932103E-2</v>
      </c>
      <c r="AJ21" s="109">
        <v>3.7719827747825403E-2</v>
      </c>
      <c r="AK21" s="109">
        <v>7.6078568961936002E-2</v>
      </c>
      <c r="AL21" s="109">
        <v>1.22942174609183</v>
      </c>
      <c r="AM21" s="109">
        <v>1.0704897456481599</v>
      </c>
      <c r="AN21" s="109">
        <v>2.93529892847353</v>
      </c>
      <c r="AO21" s="109">
        <v>528.63287579931296</v>
      </c>
      <c r="AP21" s="109">
        <v>0</v>
      </c>
      <c r="AQ21" s="109">
        <v>113.34961565612301</v>
      </c>
      <c r="AR21" s="109">
        <v>0</v>
      </c>
      <c r="AS21" s="109">
        <v>0.30314931416645902</v>
      </c>
      <c r="AT21" s="109">
        <v>2.8904020646968302E-3</v>
      </c>
      <c r="AU21" s="109">
        <v>4.1475312956004498</v>
      </c>
      <c r="AV21" s="109">
        <v>0</v>
      </c>
      <c r="AW21" s="109">
        <v>2.0090509227121198</v>
      </c>
      <c r="AX21" s="109">
        <v>6.0306585959221601E-2</v>
      </c>
      <c r="AY21" s="109">
        <v>0.38295752769493102</v>
      </c>
      <c r="AZ21" s="109">
        <v>0.35224392201736898</v>
      </c>
      <c r="BA21" s="109">
        <v>0</v>
      </c>
      <c r="BB21" s="109">
        <v>0.33265861762396798</v>
      </c>
      <c r="BC21" s="109">
        <v>42.290630508661401</v>
      </c>
      <c r="BD21" s="109">
        <v>3.4316792879593397E-2</v>
      </c>
      <c r="BE21" s="109">
        <v>0.13814284096722301</v>
      </c>
      <c r="BG21" s="30"/>
      <c r="BH21" s="45">
        <f t="shared" si="0"/>
        <v>3.0467180304215476E-3</v>
      </c>
      <c r="BI21" s="45">
        <f t="shared" si="1"/>
        <v>3.0466950768140025E-3</v>
      </c>
      <c r="BJ21" s="45">
        <f t="shared" si="2"/>
        <v>2.9298101944861678E-3</v>
      </c>
      <c r="BK21" s="45">
        <f t="shared" si="3"/>
        <v>3.8729126090379746E-3</v>
      </c>
      <c r="BL21" s="45">
        <f t="shared" si="4"/>
        <v>3.9872396997466418E-3</v>
      </c>
      <c r="BM21" s="45">
        <f t="shared" si="5"/>
        <v>2.9103775431907181E-3</v>
      </c>
      <c r="BN21" s="45">
        <f t="shared" si="6"/>
        <v>3.986122904664666E-3</v>
      </c>
      <c r="BO21" s="45">
        <f t="shared" si="7"/>
        <v>3.0373844664931442E-3</v>
      </c>
      <c r="BP21" s="45">
        <f t="shared" si="8"/>
        <v>2.9521587371317656E-3</v>
      </c>
      <c r="BQ21" s="45">
        <f t="shared" si="9"/>
        <v>2.9279459299244867E-3</v>
      </c>
      <c r="BR21" s="45">
        <f t="shared" si="10"/>
        <v>3.9849408955106632E-3</v>
      </c>
      <c r="BS21" s="45">
        <f t="shared" si="11"/>
        <v>3.9879286739417045E-3</v>
      </c>
      <c r="BT21" s="45">
        <f t="shared" si="12"/>
        <v>3.9870223496951953E-3</v>
      </c>
      <c r="BU21" s="45"/>
      <c r="BV21" s="45"/>
      <c r="BW21" s="45"/>
    </row>
    <row r="22" spans="1:75" x14ac:dyDescent="0.25">
      <c r="A22" s="37" t="s">
        <v>127</v>
      </c>
      <c r="B22" s="20">
        <v>940.46422160999998</v>
      </c>
      <c r="C22" s="20">
        <v>75.237139354999996</v>
      </c>
      <c r="D22" s="109">
        <v>0.64069629039999998</v>
      </c>
      <c r="E22" s="109">
        <v>3.3913322799999999E-2</v>
      </c>
      <c r="F22" s="109">
        <v>7.0799710999999996E-3</v>
      </c>
      <c r="G22" s="109">
        <v>3.5661837699999997E-2</v>
      </c>
      <c r="H22" s="109">
        <v>5.6639769999999997E-4</v>
      </c>
      <c r="I22" s="109">
        <v>14.437500958999999</v>
      </c>
      <c r="J22" s="109">
        <v>0.40142776429999999</v>
      </c>
      <c r="K22" s="109">
        <v>0.1852638456</v>
      </c>
      <c r="L22" s="109">
        <v>1.6991933E-3</v>
      </c>
      <c r="M22" s="109">
        <v>3.1435068300000001E-2</v>
      </c>
      <c r="N22" s="109">
        <v>2.4921496899999999E-2</v>
      </c>
      <c r="P22" s="109" t="s">
        <v>127</v>
      </c>
      <c r="Q22" s="109">
        <v>3.5123875902499599</v>
      </c>
      <c r="R22" s="109">
        <v>4.9650690092196799</v>
      </c>
      <c r="S22" s="109">
        <v>2.5027460536064802E-2</v>
      </c>
      <c r="T22" s="109">
        <v>0.64348897522491999</v>
      </c>
      <c r="U22" s="109">
        <v>0.64348897522491999</v>
      </c>
      <c r="V22" s="109">
        <v>0.86622100668281499</v>
      </c>
      <c r="W22" s="109">
        <v>0.14175537460025001</v>
      </c>
      <c r="X22" s="109">
        <v>3.4068098231931403E-2</v>
      </c>
      <c r="Y22" s="109">
        <v>4467.5325945439299</v>
      </c>
      <c r="Z22" s="109">
        <v>7.1101204122229903E-3</v>
      </c>
      <c r="AA22" s="109">
        <v>5.6880419845524498E-4</v>
      </c>
      <c r="AB22" s="109">
        <v>3.58115389568169E-2</v>
      </c>
      <c r="AC22" s="109">
        <v>0</v>
      </c>
      <c r="AD22" s="109">
        <v>70.426603175130495</v>
      </c>
      <c r="AE22" s="109">
        <v>0</v>
      </c>
      <c r="AF22" s="109">
        <v>40.767756868969499</v>
      </c>
      <c r="AG22" s="109">
        <v>0</v>
      </c>
      <c r="AH22" s="109">
        <v>0</v>
      </c>
      <c r="AI22" s="109">
        <v>3.15688665407933E-2</v>
      </c>
      <c r="AJ22" s="109">
        <v>3.4621311246784699E-2</v>
      </c>
      <c r="AK22" s="109">
        <v>0.30985173405215999</v>
      </c>
      <c r="AL22" s="109">
        <v>3.2148532281309699</v>
      </c>
      <c r="AM22" s="109">
        <v>0.66627521926992594</v>
      </c>
      <c r="AN22" s="109">
        <v>14.499467753538999</v>
      </c>
      <c r="AO22" s="109">
        <v>944.505427832029</v>
      </c>
      <c r="AP22" s="109">
        <v>0</v>
      </c>
      <c r="AQ22" s="109">
        <v>150.945871200471</v>
      </c>
      <c r="AR22" s="109">
        <v>0</v>
      </c>
      <c r="AS22" s="109">
        <v>0.27132432018580999</v>
      </c>
      <c r="AT22" s="109">
        <v>1.70643323597105E-3</v>
      </c>
      <c r="AU22" s="109">
        <v>6.0896388143884597</v>
      </c>
      <c r="AV22" s="109">
        <v>0</v>
      </c>
      <c r="AW22" s="109">
        <v>8.0301955227735906</v>
      </c>
      <c r="AX22" s="109">
        <v>0.18111303407936599</v>
      </c>
      <c r="AY22" s="109">
        <v>0.481998298934744</v>
      </c>
      <c r="AZ22" s="109">
        <v>0.40313888066313902</v>
      </c>
      <c r="BA22" s="109">
        <v>0</v>
      </c>
      <c r="BB22" s="109">
        <v>0.382837624950081</v>
      </c>
      <c r="BC22" s="109">
        <v>75.560437407364503</v>
      </c>
      <c r="BD22" s="109">
        <v>0.18605841544285501</v>
      </c>
      <c r="BE22" s="109">
        <v>0.326798114966252</v>
      </c>
      <c r="BG22" s="30"/>
      <c r="BH22" s="45">
        <f t="shared" si="0"/>
        <v>4.297033453447909E-3</v>
      </c>
      <c r="BI22" s="45">
        <f t="shared" si="1"/>
        <v>4.2970540232670548E-3</v>
      </c>
      <c r="BJ22" s="45">
        <f t="shared" si="2"/>
        <v>4.3588278358479022E-3</v>
      </c>
      <c r="BK22" s="45">
        <f t="shared" si="3"/>
        <v>4.5638533517984615E-3</v>
      </c>
      <c r="BL22" s="45">
        <f t="shared" si="4"/>
        <v>4.2583948150566129E-3</v>
      </c>
      <c r="BM22" s="45">
        <f t="shared" si="5"/>
        <v>4.1977998463299379E-3</v>
      </c>
      <c r="BN22" s="45">
        <f t="shared" si="6"/>
        <v>4.2487786501340065E-3</v>
      </c>
      <c r="BO22" s="45">
        <f t="shared" si="7"/>
        <v>4.2920720639240025E-3</v>
      </c>
      <c r="BP22" s="45">
        <f t="shared" si="8"/>
        <v>4.2625760231677912E-3</v>
      </c>
      <c r="BQ22" s="45">
        <f t="shared" si="9"/>
        <v>4.2888553904389158E-3</v>
      </c>
      <c r="BR22" s="45">
        <f t="shared" si="10"/>
        <v>4.2608077439159177E-3</v>
      </c>
      <c r="BS22" s="45">
        <f t="shared" si="11"/>
        <v>4.2563368883566073E-3</v>
      </c>
      <c r="BT22" s="45">
        <f t="shared" si="12"/>
        <v>4.2518969261754946E-3</v>
      </c>
      <c r="BU22" s="45"/>
      <c r="BV22" s="45"/>
      <c r="BW22" s="45"/>
    </row>
    <row r="23" spans="1:75" x14ac:dyDescent="0.25">
      <c r="A23" s="37" t="s">
        <v>22</v>
      </c>
      <c r="B23" s="20">
        <v>33051.176369000001</v>
      </c>
      <c r="C23" s="20">
        <v>2644.0940403</v>
      </c>
      <c r="D23" s="109">
        <v>28.187631426999999</v>
      </c>
      <c r="E23" s="109">
        <v>4.7683130156000004</v>
      </c>
      <c r="F23" s="109">
        <v>0.9772857076</v>
      </c>
      <c r="G23" s="109">
        <v>0.42994025209999998</v>
      </c>
      <c r="H23" s="109">
        <v>7.8182861300000003E-2</v>
      </c>
      <c r="I23" s="109">
        <v>431.21006403000001</v>
      </c>
      <c r="J23" s="109">
        <v>10.04122664</v>
      </c>
      <c r="K23" s="109">
        <v>5.2914605566999997</v>
      </c>
      <c r="L23" s="109">
        <v>0.234548596</v>
      </c>
      <c r="M23" s="109">
        <v>4.3391488099000002</v>
      </c>
      <c r="N23" s="109">
        <v>3.4400461401000002</v>
      </c>
      <c r="P23" s="109" t="s">
        <v>22</v>
      </c>
      <c r="Q23" s="109">
        <v>184.698316846517</v>
      </c>
      <c r="R23" s="109">
        <v>151.97731863144199</v>
      </c>
      <c r="S23" s="109">
        <v>3.4529280329487899</v>
      </c>
      <c r="T23" s="109">
        <v>28.252137049780099</v>
      </c>
      <c r="U23" s="109">
        <v>28.252137049780099</v>
      </c>
      <c r="V23" s="109">
        <v>37.044240307012501</v>
      </c>
      <c r="W23" s="109">
        <v>11.0981697483434</v>
      </c>
      <c r="X23" s="109">
        <v>4.7827262825991799</v>
      </c>
      <c r="Y23" s="109">
        <v>130885.98190197301</v>
      </c>
      <c r="Z23" s="109">
        <v>0.98094438171269505</v>
      </c>
      <c r="AA23" s="109">
        <v>7.8475533108817899E-2</v>
      </c>
      <c r="AB23" s="109">
        <v>0.43083137607819399</v>
      </c>
      <c r="AC23" s="109">
        <v>0</v>
      </c>
      <c r="AD23" s="109">
        <v>3024.1403899738002</v>
      </c>
      <c r="AE23" s="109">
        <v>0</v>
      </c>
      <c r="AF23" s="109">
        <v>1148.94845532677</v>
      </c>
      <c r="AG23" s="109">
        <v>0</v>
      </c>
      <c r="AH23" s="109">
        <v>0</v>
      </c>
      <c r="AI23" s="109">
        <v>4.3553971217250096</v>
      </c>
      <c r="AJ23" s="109">
        <v>0.416512249520263</v>
      </c>
      <c r="AK23" s="109">
        <v>9.7605492111505701</v>
      </c>
      <c r="AL23" s="109">
        <v>237.12275085387199</v>
      </c>
      <c r="AM23" s="109">
        <v>81.704788436960101</v>
      </c>
      <c r="AN23" s="109">
        <v>432.17125856682799</v>
      </c>
      <c r="AO23" s="109">
        <v>33132.877314375699</v>
      </c>
      <c r="AP23" s="109">
        <v>0</v>
      </c>
      <c r="AQ23" s="109">
        <v>5826.0565076737403</v>
      </c>
      <c r="AR23" s="109">
        <v>0</v>
      </c>
      <c r="AS23" s="109">
        <v>6.6530176425742802</v>
      </c>
      <c r="AT23" s="109">
        <v>0.235426843181195</v>
      </c>
      <c r="AU23" s="109">
        <v>286.068582474349</v>
      </c>
      <c r="AV23" s="109">
        <v>0</v>
      </c>
      <c r="AW23" s="109">
        <v>269.49865846695002</v>
      </c>
      <c r="AX23" s="109">
        <v>23.1876928050369</v>
      </c>
      <c r="AY23" s="109">
        <v>18.694805880109101</v>
      </c>
      <c r="AZ23" s="109">
        <v>10.0649153046446</v>
      </c>
      <c r="BA23" s="109">
        <v>0</v>
      </c>
      <c r="BB23" s="109">
        <v>21.9850266644291</v>
      </c>
      <c r="BC23" s="109">
        <v>2650.6301560949501</v>
      </c>
      <c r="BD23" s="109">
        <v>5.3027749771939403</v>
      </c>
      <c r="BE23" s="109">
        <v>12.0275659866806</v>
      </c>
      <c r="BG23" s="30"/>
      <c r="BH23" s="45">
        <f t="shared" si="0"/>
        <v>2.4719527215475677E-3</v>
      </c>
      <c r="BI23" s="45">
        <f t="shared" si="1"/>
        <v>2.4719679766792642E-3</v>
      </c>
      <c r="BJ23" s="45">
        <f t="shared" si="2"/>
        <v>2.28843714475109E-3</v>
      </c>
      <c r="BK23" s="45">
        <f t="shared" si="3"/>
        <v>3.0227182972311245E-3</v>
      </c>
      <c r="BL23" s="45">
        <f t="shared" si="4"/>
        <v>3.7437098324910041E-3</v>
      </c>
      <c r="BM23" s="45">
        <f t="shared" si="5"/>
        <v>2.0726693391498329E-3</v>
      </c>
      <c r="BN23" s="45">
        <f t="shared" si="6"/>
        <v>3.7434266788326904E-3</v>
      </c>
      <c r="BO23" s="45">
        <f t="shared" si="7"/>
        <v>2.2290633197306429E-3</v>
      </c>
      <c r="BP23" s="45">
        <f t="shared" si="8"/>
        <v>2.3591405207641666E-3</v>
      </c>
      <c r="BQ23" s="45">
        <f t="shared" si="9"/>
        <v>2.1382414879034459E-3</v>
      </c>
      <c r="BR23" s="45">
        <f t="shared" si="10"/>
        <v>3.7444145740910856E-3</v>
      </c>
      <c r="BS23" s="45">
        <f t="shared" si="11"/>
        <v>3.7445850642268863E-3</v>
      </c>
      <c r="BT23" s="45">
        <f t="shared" si="12"/>
        <v>3.7446860664535277E-3</v>
      </c>
      <c r="BU23" s="45"/>
      <c r="BV23" s="45"/>
      <c r="BW23" s="45"/>
    </row>
    <row r="24" spans="1:75" x14ac:dyDescent="0.25">
      <c r="A24" s="37" t="s">
        <v>23</v>
      </c>
      <c r="B24" s="20">
        <v>130748.97434</v>
      </c>
      <c r="C24" s="20">
        <v>10459.918057000001</v>
      </c>
      <c r="D24" s="109">
        <v>123.52140989999999</v>
      </c>
      <c r="E24" s="109">
        <v>32.013697765000003</v>
      </c>
      <c r="F24" s="109">
        <v>3.6841983003999998</v>
      </c>
      <c r="G24" s="109">
        <v>1.1882751471999999</v>
      </c>
      <c r="H24" s="109">
        <v>0.2947358773</v>
      </c>
      <c r="I24" s="109">
        <v>493.73918616999998</v>
      </c>
      <c r="J24" s="109">
        <v>47.337631117999997</v>
      </c>
      <c r="K24" s="109">
        <v>5.2485644836000001</v>
      </c>
      <c r="L24" s="109">
        <v>0.88420757729999999</v>
      </c>
      <c r="M24" s="109">
        <v>16.357839609999999</v>
      </c>
      <c r="N24" s="109">
        <v>12.968377093000001</v>
      </c>
      <c r="P24" s="109" t="s">
        <v>23</v>
      </c>
      <c r="Q24" s="109">
        <v>480.04086559814999</v>
      </c>
      <c r="R24" s="109">
        <v>187.64534583246001</v>
      </c>
      <c r="S24" s="109">
        <v>13.035212170824799</v>
      </c>
      <c r="T24" s="109">
        <v>123.84959002311101</v>
      </c>
      <c r="U24" s="109">
        <v>123.84959002311101</v>
      </c>
      <c r="V24" s="109">
        <v>280.91259623038201</v>
      </c>
      <c r="W24" s="109">
        <v>93.656168395649004</v>
      </c>
      <c r="X24" s="109">
        <v>32.1151883223068</v>
      </c>
      <c r="Y24" s="109">
        <v>185277.50721010999</v>
      </c>
      <c r="Z24" s="109">
        <v>3.7031844394229601</v>
      </c>
      <c r="AA24" s="109">
        <v>0.29625499458361598</v>
      </c>
      <c r="AB24" s="109">
        <v>1.1914030414277701</v>
      </c>
      <c r="AC24" s="109">
        <v>0</v>
      </c>
      <c r="AD24" s="109">
        <v>18802.0904576668</v>
      </c>
      <c r="AE24" s="109">
        <v>0</v>
      </c>
      <c r="AF24" s="109">
        <v>4958.7461142762504</v>
      </c>
      <c r="AG24" s="109">
        <v>0</v>
      </c>
      <c r="AH24" s="109">
        <v>0</v>
      </c>
      <c r="AI24" s="109">
        <v>16.442140918915399</v>
      </c>
      <c r="AJ24" s="109">
        <v>1.1518062439780301</v>
      </c>
      <c r="AK24" s="109">
        <v>19.372376726754901</v>
      </c>
      <c r="AL24" s="109">
        <v>1638.6870626183099</v>
      </c>
      <c r="AM24" s="109">
        <v>311.68700859831898</v>
      </c>
      <c r="AN24" s="109">
        <v>495.57387676093799</v>
      </c>
      <c r="AO24" s="109">
        <v>131143.10124147701</v>
      </c>
      <c r="AP24" s="109">
        <v>0</v>
      </c>
      <c r="AQ24" s="109">
        <v>29474.9610794931</v>
      </c>
      <c r="AR24" s="109">
        <v>0</v>
      </c>
      <c r="AS24" s="109">
        <v>26.2244719959184</v>
      </c>
      <c r="AT24" s="109">
        <v>0.88876470356787196</v>
      </c>
      <c r="AU24" s="109">
        <v>1330.8176474944501</v>
      </c>
      <c r="AV24" s="109">
        <v>0</v>
      </c>
      <c r="AW24" s="109">
        <v>497.545645619102</v>
      </c>
      <c r="AX24" s="109">
        <v>198.576231947054</v>
      </c>
      <c r="AY24" s="109">
        <v>117.876145514835</v>
      </c>
      <c r="AZ24" s="109">
        <v>47.4677852148683</v>
      </c>
      <c r="BA24" s="109">
        <v>0</v>
      </c>
      <c r="BB24" s="109">
        <v>68.299739438989604</v>
      </c>
      <c r="BC24" s="109">
        <v>10491.4484833236</v>
      </c>
      <c r="BD24" s="109">
        <v>5.2663762883191101</v>
      </c>
      <c r="BE24" s="109">
        <v>54.847719236081403</v>
      </c>
      <c r="BG24" s="30"/>
      <c r="BH24" s="45">
        <f t="shared" si="0"/>
        <v>3.0143785331127652E-3</v>
      </c>
      <c r="BI24" s="45">
        <f t="shared" si="1"/>
        <v>3.0144047163446516E-3</v>
      </c>
      <c r="BJ24" s="45">
        <f t="shared" si="2"/>
        <v>2.6568683386685573E-3</v>
      </c>
      <c r="BK24" s="45">
        <f t="shared" si="3"/>
        <v>3.1702228855847491E-3</v>
      </c>
      <c r="BL24" s="45">
        <f t="shared" si="4"/>
        <v>5.1533976933051742E-3</v>
      </c>
      <c r="BM24" s="45">
        <f t="shared" si="5"/>
        <v>2.6322979447483946E-3</v>
      </c>
      <c r="BN24" s="45">
        <f t="shared" si="6"/>
        <v>5.1541647984365635E-3</v>
      </c>
      <c r="BO24" s="45">
        <f t="shared" si="7"/>
        <v>3.7159104286818853E-3</v>
      </c>
      <c r="BP24" s="45">
        <f t="shared" si="8"/>
        <v>2.749484792423677E-3</v>
      </c>
      <c r="BQ24" s="45">
        <f t="shared" si="9"/>
        <v>3.3936526405964791E-3</v>
      </c>
      <c r="BR24" s="45">
        <f t="shared" si="10"/>
        <v>5.1539099922526411E-3</v>
      </c>
      <c r="BS24" s="45">
        <f t="shared" si="11"/>
        <v>5.1535722885963598E-3</v>
      </c>
      <c r="BT24" s="45">
        <f t="shared" si="12"/>
        <v>5.153696360423868E-3</v>
      </c>
      <c r="BU24" s="45"/>
      <c r="BV24" s="45"/>
      <c r="BW24" s="45"/>
    </row>
    <row r="25" spans="1:75" x14ac:dyDescent="0.25">
      <c r="A25" s="37" t="s">
        <v>24</v>
      </c>
      <c r="B25" s="20">
        <v>43726.740145999996</v>
      </c>
      <c r="C25" s="20">
        <v>3498.1391383999999</v>
      </c>
      <c r="D25" s="109">
        <v>15.078760389999999</v>
      </c>
      <c r="E25" s="109">
        <v>14.160728532</v>
      </c>
      <c r="F25" s="109">
        <v>5.2694249099999997</v>
      </c>
      <c r="G25" s="109">
        <v>0.53375180150000001</v>
      </c>
      <c r="H25" s="109">
        <v>0.42155398379999998</v>
      </c>
      <c r="I25" s="109">
        <v>155.47653453999999</v>
      </c>
      <c r="J25" s="109">
        <v>12.691649930000001</v>
      </c>
      <c r="K25" s="109">
        <v>0.35485878840000001</v>
      </c>
      <c r="L25" s="109">
        <v>1.2646618831000001</v>
      </c>
      <c r="M25" s="109">
        <v>23.396245895</v>
      </c>
      <c r="N25" s="109">
        <v>18.548375772</v>
      </c>
      <c r="P25" s="109" t="s">
        <v>24</v>
      </c>
      <c r="Q25" s="109">
        <v>581.91735535807504</v>
      </c>
      <c r="R25" s="109">
        <v>80.708405775322802</v>
      </c>
      <c r="S25" s="109">
        <v>18.6758172877276</v>
      </c>
      <c r="T25" s="109">
        <v>15.166259500591</v>
      </c>
      <c r="U25" s="109">
        <v>15.166259500591</v>
      </c>
      <c r="V25" s="109">
        <v>44.056553138467898</v>
      </c>
      <c r="W25" s="109">
        <v>13.0875820021925</v>
      </c>
      <c r="X25" s="109">
        <v>14.254755980075799</v>
      </c>
      <c r="Y25" s="109">
        <v>32728.6588649275</v>
      </c>
      <c r="Z25" s="109">
        <v>5.3056319666231397</v>
      </c>
      <c r="AA25" s="109">
        <v>0.42445047135002201</v>
      </c>
      <c r="AB25" s="109">
        <v>0.53673839690920799</v>
      </c>
      <c r="AC25" s="109">
        <v>0</v>
      </c>
      <c r="AD25" s="109">
        <v>7038.9545499227797</v>
      </c>
      <c r="AE25" s="109">
        <v>0</v>
      </c>
      <c r="AF25" s="109">
        <v>989.86127278835397</v>
      </c>
      <c r="AG25" s="109">
        <v>0</v>
      </c>
      <c r="AH25" s="109">
        <v>0</v>
      </c>
      <c r="AI25" s="109">
        <v>23.5570003314545</v>
      </c>
      <c r="AJ25" s="109">
        <v>0.51889932864194799</v>
      </c>
      <c r="AK25" s="109">
        <v>4.5001209181984203</v>
      </c>
      <c r="AL25" s="109">
        <v>334.39471177417499</v>
      </c>
      <c r="AM25" s="109">
        <v>434.34891088024398</v>
      </c>
      <c r="AN25" s="109">
        <v>156.498648872785</v>
      </c>
      <c r="AO25" s="109">
        <v>44007.552017607202</v>
      </c>
      <c r="AP25" s="109">
        <v>0</v>
      </c>
      <c r="AQ25" s="109">
        <v>10639.4418277859</v>
      </c>
      <c r="AR25" s="109">
        <v>0</v>
      </c>
      <c r="AS25" s="109">
        <v>20.3638374613781</v>
      </c>
      <c r="AT25" s="109">
        <v>1.2733498040360101</v>
      </c>
      <c r="AU25" s="109">
        <v>656.14452196040304</v>
      </c>
      <c r="AV25" s="109">
        <v>0</v>
      </c>
      <c r="AW25" s="109">
        <v>241.86866621436599</v>
      </c>
      <c r="AX25" s="109">
        <v>32.524078223696598</v>
      </c>
      <c r="AY25" s="109">
        <v>25.449600311930599</v>
      </c>
      <c r="AZ25" s="109">
        <v>12.768591626121699</v>
      </c>
      <c r="BA25" s="109">
        <v>0</v>
      </c>
      <c r="BB25" s="109">
        <v>88.108700577040295</v>
      </c>
      <c r="BC25" s="109">
        <v>3520.6041319488299</v>
      </c>
      <c r="BD25" s="109">
        <v>0.356691844994522</v>
      </c>
      <c r="BE25" s="109">
        <v>7.7878951379346697</v>
      </c>
      <c r="BG25" s="30"/>
      <c r="BH25" s="45">
        <f t="shared" si="0"/>
        <v>6.4219713308057737E-3</v>
      </c>
      <c r="BI25" s="45">
        <f t="shared" si="1"/>
        <v>6.4219839920676381E-3</v>
      </c>
      <c r="BJ25" s="45">
        <f t="shared" si="2"/>
        <v>5.8028052922061571E-3</v>
      </c>
      <c r="BK25" s="45">
        <f t="shared" si="3"/>
        <v>6.6400148737629375E-3</v>
      </c>
      <c r="BL25" s="45">
        <f t="shared" si="4"/>
        <v>6.8711590432626651E-3</v>
      </c>
      <c r="BM25" s="45">
        <f t="shared" si="5"/>
        <v>5.5954760261506704E-3</v>
      </c>
      <c r="BN25" s="45">
        <f t="shared" si="6"/>
        <v>6.870976580300156E-3</v>
      </c>
      <c r="BO25" s="45">
        <f t="shared" si="7"/>
        <v>6.5740745753633048E-3</v>
      </c>
      <c r="BP25" s="45">
        <f t="shared" si="8"/>
        <v>6.0623872030875223E-3</v>
      </c>
      <c r="BQ25" s="45">
        <f t="shared" si="9"/>
        <v>5.1655944686812968E-3</v>
      </c>
      <c r="BR25" s="45">
        <f t="shared" si="10"/>
        <v>6.8697578792473431E-3</v>
      </c>
      <c r="BS25" s="45">
        <f t="shared" si="11"/>
        <v>6.8709500308703243E-3</v>
      </c>
      <c r="BT25" s="45">
        <f t="shared" si="12"/>
        <v>6.8707641733235592E-3</v>
      </c>
      <c r="BU25" s="45"/>
      <c r="BV25" s="45"/>
      <c r="BW25" s="45"/>
    </row>
    <row r="26" spans="1:75" x14ac:dyDescent="0.25">
      <c r="A26" s="37" t="s">
        <v>25</v>
      </c>
      <c r="B26" s="20">
        <v>94344.154552000007</v>
      </c>
      <c r="C26" s="20">
        <v>7547.5324240999998</v>
      </c>
      <c r="D26" s="109">
        <v>71.484028195999997</v>
      </c>
      <c r="E26" s="109">
        <v>21.650756426000001</v>
      </c>
      <c r="F26" s="109">
        <v>3.3403661340999999</v>
      </c>
      <c r="G26" s="109">
        <v>2.0205750260999999</v>
      </c>
      <c r="H26" s="109">
        <v>0.2672292611</v>
      </c>
      <c r="I26" s="109">
        <v>258.58817951999998</v>
      </c>
      <c r="J26" s="109">
        <v>39.938543936999999</v>
      </c>
      <c r="K26" s="109">
        <v>2.3032530215999998</v>
      </c>
      <c r="L26" s="109">
        <v>0.80168780839999998</v>
      </c>
      <c r="M26" s="109">
        <v>14.831224546</v>
      </c>
      <c r="N26" s="109">
        <v>11.758088726</v>
      </c>
      <c r="P26" s="109" t="s">
        <v>25</v>
      </c>
      <c r="Q26" s="109">
        <v>398.79890055614197</v>
      </c>
      <c r="R26" s="109">
        <v>105.609504894588</v>
      </c>
      <c r="S26" s="109">
        <v>11.8138088243387</v>
      </c>
      <c r="T26" s="109">
        <v>71.680377591568899</v>
      </c>
      <c r="U26" s="109">
        <v>71.680377591568899</v>
      </c>
      <c r="V26" s="109">
        <v>193.78792977619</v>
      </c>
      <c r="W26" s="109">
        <v>59.099203667435802</v>
      </c>
      <c r="X26" s="109">
        <v>21.723646208914701</v>
      </c>
      <c r="Y26" s="109">
        <v>102229.872325295</v>
      </c>
      <c r="Z26" s="109">
        <v>3.35619675538481</v>
      </c>
      <c r="AA26" s="109">
        <v>0.268495943408676</v>
      </c>
      <c r="AB26" s="109">
        <v>2.0260850301954401</v>
      </c>
      <c r="AC26" s="109">
        <v>0</v>
      </c>
      <c r="AD26" s="109">
        <v>14235.189586274701</v>
      </c>
      <c r="AE26" s="109">
        <v>0</v>
      </c>
      <c r="AF26" s="109">
        <v>3759.9965608992802</v>
      </c>
      <c r="AG26" s="109">
        <v>0</v>
      </c>
      <c r="AH26" s="109">
        <v>0</v>
      </c>
      <c r="AI26" s="109">
        <v>14.9015156579544</v>
      </c>
      <c r="AJ26" s="109">
        <v>1.9587448210256</v>
      </c>
      <c r="AK26" s="109">
        <v>11.4705885528825</v>
      </c>
      <c r="AL26" s="109">
        <v>1026.59865424596</v>
      </c>
      <c r="AM26" s="109">
        <v>282.41035861419999</v>
      </c>
      <c r="AN26" s="109">
        <v>259.50715155657099</v>
      </c>
      <c r="AO26" s="109">
        <v>94636.540827318502</v>
      </c>
      <c r="AP26" s="109">
        <v>0</v>
      </c>
      <c r="AQ26" s="109">
        <v>21907.900906000399</v>
      </c>
      <c r="AR26" s="109">
        <v>0</v>
      </c>
      <c r="AS26" s="109">
        <v>28.088615573788601</v>
      </c>
      <c r="AT26" s="109">
        <v>0.80548766759800206</v>
      </c>
      <c r="AU26" s="109">
        <v>980.40163115664905</v>
      </c>
      <c r="AV26" s="109">
        <v>0</v>
      </c>
      <c r="AW26" s="109">
        <v>313.60094796625799</v>
      </c>
      <c r="AX26" s="109">
        <v>122.05668731045201</v>
      </c>
      <c r="AY26" s="109">
        <v>83.711087279576901</v>
      </c>
      <c r="AZ26" s="109">
        <v>40.052568308418898</v>
      </c>
      <c r="BA26" s="109">
        <v>0</v>
      </c>
      <c r="BB26" s="109">
        <v>62.194755257749598</v>
      </c>
      <c r="BC26" s="109">
        <v>7570.9232626829098</v>
      </c>
      <c r="BD26" s="109">
        <v>2.3101788540362498</v>
      </c>
      <c r="BE26" s="109">
        <v>35.353952360192501</v>
      </c>
      <c r="BG26" s="30"/>
      <c r="BH26" s="45">
        <f t="shared" si="0"/>
        <v>3.0991456408392456E-3</v>
      </c>
      <c r="BI26" s="45">
        <f t="shared" si="1"/>
        <v>3.0991372104902468E-3</v>
      </c>
      <c r="BJ26" s="45">
        <f t="shared" si="2"/>
        <v>2.7467589687382612E-3</v>
      </c>
      <c r="BK26" s="45">
        <f t="shared" si="3"/>
        <v>3.3666159962507428E-3</v>
      </c>
      <c r="BL26" s="45">
        <f t="shared" si="4"/>
        <v>4.7391874570885395E-3</v>
      </c>
      <c r="BM26" s="45">
        <f t="shared" si="5"/>
        <v>2.726948529139852E-3</v>
      </c>
      <c r="BN26" s="45">
        <f t="shared" si="6"/>
        <v>4.7400584182358185E-3</v>
      </c>
      <c r="BO26" s="45">
        <f t="shared" si="7"/>
        <v>3.5538052755421093E-3</v>
      </c>
      <c r="BP26" s="45">
        <f t="shared" si="8"/>
        <v>2.8549957053708441E-3</v>
      </c>
      <c r="BQ26" s="45">
        <f t="shared" si="9"/>
        <v>3.0069785522038894E-3</v>
      </c>
      <c r="BR26" s="45">
        <f t="shared" si="10"/>
        <v>4.7398241038313837E-3</v>
      </c>
      <c r="BS26" s="45">
        <f t="shared" si="11"/>
        <v>4.73940042754987E-3</v>
      </c>
      <c r="BT26" s="45">
        <f t="shared" si="12"/>
        <v>4.7388737776309789E-3</v>
      </c>
      <c r="BU26" s="45"/>
      <c r="BV26" s="45"/>
      <c r="BW26" s="45"/>
    </row>
    <row r="27" spans="1:75" x14ac:dyDescent="0.25">
      <c r="A27" s="37" t="s">
        <v>26</v>
      </c>
      <c r="B27" s="20">
        <v>11403.527770999999</v>
      </c>
      <c r="C27" s="20">
        <v>912.28220537000004</v>
      </c>
      <c r="D27" s="109">
        <v>3.1165508663999999</v>
      </c>
      <c r="E27" s="109">
        <v>0.49445142009999998</v>
      </c>
      <c r="F27" s="109">
        <v>4.0755559500000003E-2</v>
      </c>
      <c r="G27" s="109">
        <v>0.89001630939999998</v>
      </c>
      <c r="H27" s="109">
        <v>3.2604448000000002E-3</v>
      </c>
      <c r="I27" s="109">
        <v>41.320905881000002</v>
      </c>
      <c r="J27" s="109">
        <v>8.2234076119000008</v>
      </c>
      <c r="K27" s="109">
        <v>0.52376273529999995</v>
      </c>
      <c r="L27" s="109">
        <v>9.7813350000000004E-3</v>
      </c>
      <c r="M27" s="109">
        <v>0.18095468849999999</v>
      </c>
      <c r="N27" s="109">
        <v>0.14345957500000001</v>
      </c>
      <c r="P27" s="109" t="s">
        <v>26</v>
      </c>
      <c r="Q27" s="109">
        <v>12.212036366430301</v>
      </c>
      <c r="R27" s="109">
        <v>14.320710077787799</v>
      </c>
      <c r="S27" s="109">
        <v>0.14463558652887101</v>
      </c>
      <c r="T27" s="109">
        <v>3.1357402417503</v>
      </c>
      <c r="U27" s="109">
        <v>3.1357402417503</v>
      </c>
      <c r="V27" s="109">
        <v>20.8746647062782</v>
      </c>
      <c r="W27" s="109">
        <v>3.2796616041412201</v>
      </c>
      <c r="X27" s="109">
        <v>0.498100574682241</v>
      </c>
      <c r="Y27" s="109">
        <v>17548.926289664501</v>
      </c>
      <c r="Z27" s="109">
        <v>4.1089608902588802E-2</v>
      </c>
      <c r="AA27" s="109">
        <v>3.2871848254144099E-3</v>
      </c>
      <c r="AB27" s="109">
        <v>0.89282732865622405</v>
      </c>
      <c r="AC27" s="109">
        <v>0</v>
      </c>
      <c r="AD27" s="109">
        <v>1604.0922582421899</v>
      </c>
      <c r="AE27" s="109">
        <v>0</v>
      </c>
      <c r="AF27" s="109">
        <v>659.32419913779495</v>
      </c>
      <c r="AG27" s="109">
        <v>0</v>
      </c>
      <c r="AH27" s="109">
        <v>0</v>
      </c>
      <c r="AI27" s="109">
        <v>0.18243824430456301</v>
      </c>
      <c r="AJ27" s="109">
        <v>0.86315296803430297</v>
      </c>
      <c r="AK27" s="109">
        <v>1.36133548049279</v>
      </c>
      <c r="AL27" s="109">
        <v>41.578085996434702</v>
      </c>
      <c r="AM27" s="109">
        <v>5.4988048703397796</v>
      </c>
      <c r="AN27" s="109">
        <v>41.506617561117601</v>
      </c>
      <c r="AO27" s="109">
        <v>11448.3445691121</v>
      </c>
      <c r="AP27" s="109">
        <v>0</v>
      </c>
      <c r="AQ27" s="109">
        <v>2534.0923146436498</v>
      </c>
      <c r="AR27" s="109">
        <v>0</v>
      </c>
      <c r="AS27" s="109">
        <v>6.3401148383863202</v>
      </c>
      <c r="AT27" s="109">
        <v>9.8615028720946598E-3</v>
      </c>
      <c r="AU27" s="109">
        <v>80.615997690504102</v>
      </c>
      <c r="AV27" s="109">
        <v>0</v>
      </c>
      <c r="AW27" s="109">
        <v>28.221907900565</v>
      </c>
      <c r="AX27" s="109">
        <v>3.8036776027963901</v>
      </c>
      <c r="AY27" s="109">
        <v>9.7286414613265997</v>
      </c>
      <c r="AZ27" s="109">
        <v>8.2520655504570595</v>
      </c>
      <c r="BA27" s="109">
        <v>0</v>
      </c>
      <c r="BB27" s="109">
        <v>3.55884503611964</v>
      </c>
      <c r="BC27" s="109">
        <v>915.86756342973001</v>
      </c>
      <c r="BD27" s="109">
        <v>0.52606806623703395</v>
      </c>
      <c r="BE27" s="109">
        <v>3.5290690649612801</v>
      </c>
      <c r="BG27" s="30"/>
      <c r="BH27" s="45">
        <f t="shared" si="0"/>
        <v>3.9300819020297289E-3</v>
      </c>
      <c r="BI27" s="45">
        <f t="shared" si="1"/>
        <v>3.9300975494483458E-3</v>
      </c>
      <c r="BJ27" s="45">
        <f t="shared" si="2"/>
        <v>6.1572476025286782E-3</v>
      </c>
      <c r="BK27" s="45">
        <f t="shared" si="3"/>
        <v>7.3802085177609566E-3</v>
      </c>
      <c r="BL27" s="45">
        <f t="shared" si="4"/>
        <v>8.1964131197560554E-3</v>
      </c>
      <c r="BM27" s="45">
        <f t="shared" si="5"/>
        <v>3.1583907244566137E-3</v>
      </c>
      <c r="BN27" s="45">
        <f t="shared" si="6"/>
        <v>8.2013427782643786E-3</v>
      </c>
      <c r="BO27" s="45">
        <f t="shared" si="7"/>
        <v>4.494375816745882E-3</v>
      </c>
      <c r="BP27" s="45">
        <f t="shared" si="8"/>
        <v>3.4849225417925398E-3</v>
      </c>
      <c r="BQ27" s="45">
        <f t="shared" si="9"/>
        <v>4.4014794899708866E-3</v>
      </c>
      <c r="BR27" s="45">
        <f t="shared" si="10"/>
        <v>8.1960051562143012E-3</v>
      </c>
      <c r="BS27" s="45">
        <f t="shared" si="11"/>
        <v>8.198493318193438E-3</v>
      </c>
      <c r="BT27" s="45">
        <f t="shared" si="12"/>
        <v>8.1975115907809374E-3</v>
      </c>
      <c r="BU27" s="45"/>
      <c r="BV27" s="45"/>
      <c r="BW27" s="45"/>
    </row>
    <row r="28" spans="1:75" x14ac:dyDescent="0.25">
      <c r="A28" s="37" t="s">
        <v>27</v>
      </c>
      <c r="B28" s="20">
        <v>121948.81746000001</v>
      </c>
      <c r="C28" s="20">
        <v>9755.9055783999993</v>
      </c>
      <c r="D28" s="109">
        <v>50.498258030999999</v>
      </c>
      <c r="E28" s="109">
        <v>12.113252606</v>
      </c>
      <c r="F28" s="109">
        <v>0.34882139870000001</v>
      </c>
      <c r="G28" s="109">
        <v>8.2420127572999995</v>
      </c>
      <c r="H28" s="109">
        <v>2.79057113E-2</v>
      </c>
      <c r="I28" s="109">
        <v>80.697984470999998</v>
      </c>
      <c r="J28" s="109">
        <v>84.798928767999996</v>
      </c>
      <c r="K28" s="109">
        <v>0.93785263360000004</v>
      </c>
      <c r="L28" s="109">
        <v>8.3717127299999999E-2</v>
      </c>
      <c r="M28" s="109">
        <v>1.5487669212999999</v>
      </c>
      <c r="N28" s="109">
        <v>1.2278513576000001</v>
      </c>
      <c r="P28" s="109" t="s">
        <v>27</v>
      </c>
      <c r="Q28" s="109">
        <v>51.787917322168298</v>
      </c>
      <c r="R28" s="109">
        <v>29.280749601874899</v>
      </c>
      <c r="S28" s="109">
        <v>1.2292810160043901</v>
      </c>
      <c r="T28" s="109">
        <v>50.5728661587057</v>
      </c>
      <c r="U28" s="109">
        <v>50.5728661587057</v>
      </c>
      <c r="V28" s="109">
        <v>273.504243789398</v>
      </c>
      <c r="W28" s="109">
        <v>58.720693482092898</v>
      </c>
      <c r="X28" s="109">
        <v>12.1309994255272</v>
      </c>
      <c r="Y28" s="109">
        <v>88312.337153216606</v>
      </c>
      <c r="Z28" s="109">
        <v>0.34922767260177801</v>
      </c>
      <c r="AA28" s="109">
        <v>2.79383472465967E-2</v>
      </c>
      <c r="AB28" s="109">
        <v>8.2556873006030091</v>
      </c>
      <c r="AC28" s="109">
        <v>0</v>
      </c>
      <c r="AD28" s="109">
        <v>19144.5229590161</v>
      </c>
      <c r="AE28" s="109">
        <v>0</v>
      </c>
      <c r="AF28" s="109">
        <v>6913.2198051591504</v>
      </c>
      <c r="AG28" s="109">
        <v>0</v>
      </c>
      <c r="AH28" s="109">
        <v>0</v>
      </c>
      <c r="AI28" s="109">
        <v>1.5505713495907201</v>
      </c>
      <c r="AJ28" s="109">
        <v>7.9812991403272697</v>
      </c>
      <c r="AK28" s="109">
        <v>9.4016386594664798</v>
      </c>
      <c r="AL28" s="109">
        <v>818.59620187305904</v>
      </c>
      <c r="AM28" s="109">
        <v>50.626894496976902</v>
      </c>
      <c r="AN28" s="109">
        <v>80.819436693143899</v>
      </c>
      <c r="AO28" s="109">
        <v>122143.609126462</v>
      </c>
      <c r="AP28" s="109">
        <v>0</v>
      </c>
      <c r="AQ28" s="109">
        <v>28941.866266417499</v>
      </c>
      <c r="AR28" s="109">
        <v>0</v>
      </c>
      <c r="AS28" s="109">
        <v>60.736086264554601</v>
      </c>
      <c r="AT28" s="109">
        <v>8.3814821165007797E-2</v>
      </c>
      <c r="AU28" s="109">
        <v>947.325664519886</v>
      </c>
      <c r="AV28" s="109">
        <v>0</v>
      </c>
      <c r="AW28" s="109">
        <v>143.20736537747601</v>
      </c>
      <c r="AX28" s="109">
        <v>95.196287312733006</v>
      </c>
      <c r="AY28" s="109">
        <v>119.26944771346599</v>
      </c>
      <c r="AZ28" s="109">
        <v>84.937384264250596</v>
      </c>
      <c r="BA28" s="109">
        <v>0</v>
      </c>
      <c r="BB28" s="109">
        <v>28.809690296545799</v>
      </c>
      <c r="BC28" s="109">
        <v>9771.4888685328806</v>
      </c>
      <c r="BD28" s="109">
        <v>0.93929899252649196</v>
      </c>
      <c r="BE28" s="109">
        <v>42.708585278374301</v>
      </c>
      <c r="BG28" s="30"/>
      <c r="BH28" s="45">
        <f t="shared" si="0"/>
        <v>1.5973231271872871E-3</v>
      </c>
      <c r="BI28" s="45">
        <f t="shared" si="1"/>
        <v>1.5973186709989677E-3</v>
      </c>
      <c r="BJ28" s="45">
        <f t="shared" si="2"/>
        <v>1.4774396308859E-3</v>
      </c>
      <c r="BK28" s="45">
        <f t="shared" si="3"/>
        <v>1.4650746669321614E-3</v>
      </c>
      <c r="BL28" s="45">
        <f t="shared" si="4"/>
        <v>1.1647046405183689E-3</v>
      </c>
      <c r="BM28" s="45">
        <f t="shared" si="5"/>
        <v>1.6591266849105557E-3</v>
      </c>
      <c r="BN28" s="45">
        <f t="shared" si="6"/>
        <v>1.1695077844763606E-3</v>
      </c>
      <c r="BO28" s="45">
        <f t="shared" si="7"/>
        <v>1.5050217541374507E-3</v>
      </c>
      <c r="BP28" s="45">
        <f t="shared" si="8"/>
        <v>1.6327505342596754E-3</v>
      </c>
      <c r="BQ28" s="45">
        <f t="shared" si="9"/>
        <v>1.5422027669101804E-3</v>
      </c>
      <c r="BR28" s="45">
        <f t="shared" si="10"/>
        <v>1.1669519506768531E-3</v>
      </c>
      <c r="BS28" s="45">
        <f t="shared" si="11"/>
        <v>1.1650741411790631E-3</v>
      </c>
      <c r="BT28" s="45">
        <f t="shared" si="12"/>
        <v>1.1643578805699093E-3</v>
      </c>
      <c r="BU28" s="45"/>
      <c r="BV28" s="45"/>
      <c r="BW28" s="45"/>
    </row>
    <row r="29" spans="1:75" x14ac:dyDescent="0.25">
      <c r="A29" s="37" t="s">
        <v>28</v>
      </c>
      <c r="B29" s="20">
        <v>17638.990186999999</v>
      </c>
      <c r="C29" s="20">
        <v>1411.1192284000001</v>
      </c>
      <c r="D29" s="109">
        <v>1.7118638211999999</v>
      </c>
      <c r="E29" s="109">
        <v>0.1360077864</v>
      </c>
      <c r="F29" s="109">
        <v>2.6231753999999999E-3</v>
      </c>
      <c r="G29" s="109">
        <v>1.6753215131000001</v>
      </c>
      <c r="H29" s="109">
        <v>2.0985399999999999E-4</v>
      </c>
      <c r="I29" s="109">
        <v>42.879808717000003</v>
      </c>
      <c r="J29" s="109">
        <v>14.397528554999999</v>
      </c>
      <c r="K29" s="109">
        <v>0.55605214069999997</v>
      </c>
      <c r="L29" s="109">
        <v>6.2956199999999996E-4</v>
      </c>
      <c r="M29" s="109">
        <v>1.1646898899999999E-2</v>
      </c>
      <c r="N29" s="109">
        <v>9.2335768000000006E-3</v>
      </c>
      <c r="P29" s="109" t="s">
        <v>28</v>
      </c>
      <c r="Q29" s="109">
        <v>8.4863770447950895</v>
      </c>
      <c r="R29" s="109">
        <v>14.611575665672699</v>
      </c>
      <c r="S29" s="109">
        <v>9.24905711039644E-3</v>
      </c>
      <c r="T29" s="109">
        <v>1.71464036369924</v>
      </c>
      <c r="U29" s="109">
        <v>1.71464036369924</v>
      </c>
      <c r="V29" s="109">
        <v>32.372779502802601</v>
      </c>
      <c r="W29" s="109">
        <v>3.74898885908144</v>
      </c>
      <c r="X29" s="109">
        <v>0.13614025653378101</v>
      </c>
      <c r="Y29" s="109">
        <v>21674.752170105399</v>
      </c>
      <c r="Z29" s="109">
        <v>2.6275806887101701E-3</v>
      </c>
      <c r="AA29" s="109">
        <v>2.1020924094611299E-4</v>
      </c>
      <c r="AB29" s="109">
        <v>1.6768635213519301</v>
      </c>
      <c r="AC29" s="109">
        <v>0</v>
      </c>
      <c r="AD29" s="109">
        <v>2582.6890787167599</v>
      </c>
      <c r="AE29" s="109">
        <v>0</v>
      </c>
      <c r="AF29" s="109">
        <v>1103.12853723186</v>
      </c>
      <c r="AG29" s="109">
        <v>0</v>
      </c>
      <c r="AH29" s="109">
        <v>0</v>
      </c>
      <c r="AI29" s="109">
        <v>1.1666559990981099E-2</v>
      </c>
      <c r="AJ29" s="109">
        <v>1.62112983981646</v>
      </c>
      <c r="AK29" s="109">
        <v>1.62459570002137</v>
      </c>
      <c r="AL29" s="109">
        <v>33.587898870757002</v>
      </c>
      <c r="AM29" s="109">
        <v>4.0618076799920599</v>
      </c>
      <c r="AN29" s="109">
        <v>42.949281422473</v>
      </c>
      <c r="AO29" s="109">
        <v>17656.377725270999</v>
      </c>
      <c r="AP29" s="109">
        <v>0</v>
      </c>
      <c r="AQ29" s="109">
        <v>4009.6381774390002</v>
      </c>
      <c r="AR29" s="109">
        <v>0</v>
      </c>
      <c r="AS29" s="109">
        <v>11.4991961678599</v>
      </c>
      <c r="AT29" s="109">
        <v>6.3062165679106201E-4</v>
      </c>
      <c r="AU29" s="109">
        <v>116.495638487901</v>
      </c>
      <c r="AV29" s="109">
        <v>0</v>
      </c>
      <c r="AW29" s="109">
        <v>29.079899424060098</v>
      </c>
      <c r="AX29" s="109">
        <v>1.9495316456504099</v>
      </c>
      <c r="AY29" s="109">
        <v>15.3369980036331</v>
      </c>
      <c r="AZ29" s="109">
        <v>14.410989796887399</v>
      </c>
      <c r="BA29" s="109">
        <v>0</v>
      </c>
      <c r="BB29" s="109">
        <v>5.0758604030952803</v>
      </c>
      <c r="BC29" s="109">
        <v>1412.51028741656</v>
      </c>
      <c r="BD29" s="109">
        <v>0.55695305336477596</v>
      </c>
      <c r="BE29" s="109">
        <v>4.9382323789272302</v>
      </c>
      <c r="BG29" s="30"/>
      <c r="BH29" s="45">
        <f t="shared" si="0"/>
        <v>9.8574454017294239E-4</v>
      </c>
      <c r="BI29" s="45">
        <f t="shared" si="1"/>
        <v>9.8578418362078998E-4</v>
      </c>
      <c r="BJ29" s="45">
        <f t="shared" si="2"/>
        <v>1.6219412226924437E-3</v>
      </c>
      <c r="BK29" s="45">
        <f t="shared" si="3"/>
        <v>9.7398933757670289E-4</v>
      </c>
      <c r="BL29" s="45">
        <f t="shared" si="4"/>
        <v>1.6793725307770937E-3</v>
      </c>
      <c r="BM29" s="45">
        <f t="shared" si="5"/>
        <v>9.204252675515651E-4</v>
      </c>
      <c r="BN29" s="45">
        <f t="shared" si="6"/>
        <v>1.6928004522811209E-3</v>
      </c>
      <c r="BO29" s="45">
        <f t="shared" si="7"/>
        <v>1.6201729334080195E-3</v>
      </c>
      <c r="BP29" s="45">
        <f t="shared" si="8"/>
        <v>9.349689313674209E-4</v>
      </c>
      <c r="BQ29" s="45">
        <f t="shared" si="9"/>
        <v>1.6201945803892631E-3</v>
      </c>
      <c r="BR29" s="45">
        <f t="shared" si="10"/>
        <v>1.6831651069506303E-3</v>
      </c>
      <c r="BS29" s="45">
        <f t="shared" si="11"/>
        <v>1.6880966470053302E-3</v>
      </c>
      <c r="BT29" s="45">
        <f t="shared" si="12"/>
        <v>1.6765237060073471E-3</v>
      </c>
      <c r="BU29" s="45"/>
      <c r="BV29" s="45"/>
      <c r="BW29" s="45"/>
    </row>
    <row r="30" spans="1:75" x14ac:dyDescent="0.25">
      <c r="A30" s="37" t="s">
        <v>29</v>
      </c>
      <c r="B30" s="20">
        <v>598.93785754999999</v>
      </c>
      <c r="C30" s="20">
        <v>47.915027150999997</v>
      </c>
      <c r="D30" s="109">
        <v>0.42280168670000001</v>
      </c>
      <c r="E30" s="109">
        <v>3.7743688400000003E-2</v>
      </c>
      <c r="F30" s="109">
        <v>1.50405952E-2</v>
      </c>
      <c r="G30" s="109">
        <v>1.5680435699999998E-2</v>
      </c>
      <c r="H30" s="109">
        <v>1.2032475999999999E-3</v>
      </c>
      <c r="I30" s="109">
        <v>10.402413575000001</v>
      </c>
      <c r="J30" s="109">
        <v>0.20156882300000001</v>
      </c>
      <c r="K30" s="109">
        <v>0.13034579099999999</v>
      </c>
      <c r="L30" s="109">
        <v>3.6097434E-3</v>
      </c>
      <c r="M30" s="109">
        <v>6.6780245200000005E-2</v>
      </c>
      <c r="N30" s="109">
        <v>5.2942897199999998E-2</v>
      </c>
      <c r="P30" s="109" t="s">
        <v>29</v>
      </c>
      <c r="Q30" s="109">
        <v>3.56985717942637</v>
      </c>
      <c r="R30" s="109">
        <v>3.6309955834569498</v>
      </c>
      <c r="S30" s="109">
        <v>5.3155023280411301E-2</v>
      </c>
      <c r="T30" s="109">
        <v>0.42485702358364302</v>
      </c>
      <c r="U30" s="109">
        <v>0.42485702358364302</v>
      </c>
      <c r="V30" s="109">
        <v>0.35976003052629801</v>
      </c>
      <c r="W30" s="109">
        <v>5.4894886419895497E-2</v>
      </c>
      <c r="X30" s="109">
        <v>3.7901333986121298E-2</v>
      </c>
      <c r="Y30" s="109">
        <v>3110.5512536763899</v>
      </c>
      <c r="Z30" s="109">
        <v>1.51008790164409E-2</v>
      </c>
      <c r="AA30" s="109">
        <v>1.20807803810453E-3</v>
      </c>
      <c r="AB30" s="109">
        <v>1.5743041484221499E-2</v>
      </c>
      <c r="AC30" s="109">
        <v>0</v>
      </c>
      <c r="AD30" s="109">
        <v>39.750870275035197</v>
      </c>
      <c r="AE30" s="109">
        <v>0</v>
      </c>
      <c r="AF30" s="109">
        <v>22.048055041393098</v>
      </c>
      <c r="AG30" s="109">
        <v>0</v>
      </c>
      <c r="AH30" s="109">
        <v>0</v>
      </c>
      <c r="AI30" s="109">
        <v>6.7047925158153998E-2</v>
      </c>
      <c r="AJ30" s="109">
        <v>1.52198419748959E-2</v>
      </c>
      <c r="AK30" s="109">
        <v>0.216212937036423</v>
      </c>
      <c r="AL30" s="109">
        <v>1.95258875274709</v>
      </c>
      <c r="AM30" s="109">
        <v>1.2677265406182801</v>
      </c>
      <c r="AN30" s="109">
        <v>10.452494524529399</v>
      </c>
      <c r="AO30" s="109">
        <v>601.65538172698996</v>
      </c>
      <c r="AP30" s="109">
        <v>0</v>
      </c>
      <c r="AQ30" s="109">
        <v>91.5122949673991</v>
      </c>
      <c r="AR30" s="109">
        <v>0</v>
      </c>
      <c r="AS30" s="109">
        <v>0.15428033886709899</v>
      </c>
      <c r="AT30" s="109">
        <v>3.6242098120052601E-3</v>
      </c>
      <c r="AU30" s="109">
        <v>4.42502105995138</v>
      </c>
      <c r="AV30" s="109">
        <v>0</v>
      </c>
      <c r="AW30" s="109">
        <v>5.97649184825225</v>
      </c>
      <c r="AX30" s="109">
        <v>7.9165380328974494E-2</v>
      </c>
      <c r="AY30" s="109">
        <v>0.242317501513378</v>
      </c>
      <c r="AZ30" s="109">
        <v>0.20242704671072201</v>
      </c>
      <c r="BA30" s="109">
        <v>0</v>
      </c>
      <c r="BB30" s="109">
        <v>0.40824734284495401</v>
      </c>
      <c r="BC30" s="109">
        <v>48.132433616076099</v>
      </c>
      <c r="BD30" s="109">
        <v>0.13097635575705599</v>
      </c>
      <c r="BE30" s="109">
        <v>0.193602780832801</v>
      </c>
      <c r="BG30" s="30"/>
      <c r="BH30" s="45">
        <f t="shared" si="0"/>
        <v>4.5372389518108002E-3</v>
      </c>
      <c r="BI30" s="45">
        <f t="shared" si="1"/>
        <v>4.5373336509017337E-3</v>
      </c>
      <c r="BJ30" s="45">
        <f t="shared" si="2"/>
        <v>4.8612315142001318E-3</v>
      </c>
      <c r="BK30" s="45">
        <f t="shared" si="3"/>
        <v>4.1767403453154628E-3</v>
      </c>
      <c r="BL30" s="45">
        <f t="shared" si="4"/>
        <v>4.0080738587326996E-3</v>
      </c>
      <c r="BM30" s="45">
        <f t="shared" si="5"/>
        <v>3.9926048879815592E-3</v>
      </c>
      <c r="BN30" s="45">
        <f t="shared" si="6"/>
        <v>4.0145005105599405E-3</v>
      </c>
      <c r="BO30" s="45">
        <f t="shared" si="7"/>
        <v>4.8143586263247147E-3</v>
      </c>
      <c r="BP30" s="45">
        <f t="shared" si="8"/>
        <v>4.2577205043361306E-3</v>
      </c>
      <c r="BQ30" s="45">
        <f t="shared" si="9"/>
        <v>4.8376303693304637E-3</v>
      </c>
      <c r="BR30" s="45">
        <f t="shared" si="10"/>
        <v>4.0076012065733187E-3</v>
      </c>
      <c r="BS30" s="45">
        <f t="shared" si="11"/>
        <v>4.0083703998438367E-3</v>
      </c>
      <c r="BT30" s="45">
        <f t="shared" si="12"/>
        <v>4.0066957350286944E-3</v>
      </c>
      <c r="BU30" s="45"/>
      <c r="BV30" s="45"/>
      <c r="BW30" s="45"/>
    </row>
    <row r="31" spans="1:75" x14ac:dyDescent="0.25">
      <c r="A31" s="37" t="s">
        <v>30</v>
      </c>
      <c r="B31" s="20">
        <v>1454.6902889</v>
      </c>
      <c r="C31" s="20">
        <v>116.37520257</v>
      </c>
      <c r="D31" s="109">
        <v>0.6281702119</v>
      </c>
      <c r="E31" s="109">
        <v>0.25463730899999998</v>
      </c>
      <c r="F31" s="109">
        <v>0.102445666</v>
      </c>
      <c r="G31" s="109">
        <v>4.1514201600000002E-2</v>
      </c>
      <c r="H31" s="109">
        <v>8.1956532999999995E-3</v>
      </c>
      <c r="I31" s="109">
        <v>14.00433061</v>
      </c>
      <c r="J31" s="109">
        <v>0.53504959330000001</v>
      </c>
      <c r="K31" s="109">
        <v>0.1495175544</v>
      </c>
      <c r="L31" s="109">
        <v>2.45869596E-2</v>
      </c>
      <c r="M31" s="109">
        <v>0.45485871529999999</v>
      </c>
      <c r="N31" s="109">
        <v>0.36060882430000002</v>
      </c>
      <c r="P31" s="109" t="s">
        <v>30</v>
      </c>
      <c r="Q31" s="109">
        <v>13.394606122113901</v>
      </c>
      <c r="R31" s="109">
        <v>5.3117492557405104</v>
      </c>
      <c r="S31" s="109">
        <v>0.36223624739286903</v>
      </c>
      <c r="T31" s="109">
        <v>0.630574831695633</v>
      </c>
      <c r="U31" s="109">
        <v>0.630574831695633</v>
      </c>
      <c r="V31" s="109">
        <v>1.2126572070574899</v>
      </c>
      <c r="W31" s="109">
        <v>0.23714805677590101</v>
      </c>
      <c r="X31" s="109">
        <v>0.25577631396102601</v>
      </c>
      <c r="Y31" s="109">
        <v>4004.40761932433</v>
      </c>
      <c r="Z31" s="109">
        <v>0.102908168873845</v>
      </c>
      <c r="AA31" s="109">
        <v>8.2325944323507292E-3</v>
      </c>
      <c r="AB31" s="109">
        <v>4.1675820917761897E-2</v>
      </c>
      <c r="AC31" s="109">
        <v>0</v>
      </c>
      <c r="AD31" s="109">
        <v>171.41346832637299</v>
      </c>
      <c r="AE31" s="109">
        <v>0</v>
      </c>
      <c r="AF31" s="109">
        <v>47.351426665936302</v>
      </c>
      <c r="AG31" s="109">
        <v>0</v>
      </c>
      <c r="AH31" s="109">
        <v>0</v>
      </c>
      <c r="AI31" s="109">
        <v>0.456912291749838</v>
      </c>
      <c r="AJ31" s="109">
        <v>4.0290882709236801E-2</v>
      </c>
      <c r="AK31" s="109">
        <v>0.31148236209056401</v>
      </c>
      <c r="AL31" s="109">
        <v>6.69894964375358</v>
      </c>
      <c r="AM31" s="109">
        <v>8.4894214380840296</v>
      </c>
      <c r="AN31" s="109">
        <v>14.057691969944701</v>
      </c>
      <c r="AO31" s="109">
        <v>1460.6359535414499</v>
      </c>
      <c r="AP31" s="109">
        <v>0</v>
      </c>
      <c r="AQ31" s="109">
        <v>293.56476727414997</v>
      </c>
      <c r="AR31" s="109">
        <v>0</v>
      </c>
      <c r="AS31" s="109">
        <v>0.60252086273637695</v>
      </c>
      <c r="AT31" s="109">
        <v>2.4697751208584799E-2</v>
      </c>
      <c r="AU31" s="109">
        <v>15.909423377327</v>
      </c>
      <c r="AV31" s="109">
        <v>0</v>
      </c>
      <c r="AW31" s="109">
        <v>10.470546315137</v>
      </c>
      <c r="AX31" s="109">
        <v>0.48393957847803898</v>
      </c>
      <c r="AY31" s="109">
        <v>0.74339504831251801</v>
      </c>
      <c r="AZ31" s="109">
        <v>0.53719041903793097</v>
      </c>
      <c r="BA31" s="109">
        <v>0</v>
      </c>
      <c r="BB31" s="109">
        <v>1.9245008042554099</v>
      </c>
      <c r="BC31" s="109">
        <v>116.85085591913401</v>
      </c>
      <c r="BD31" s="109">
        <v>0.15006399242817201</v>
      </c>
      <c r="BE31" s="109">
        <v>0.34426281137772302</v>
      </c>
      <c r="BG31" s="30"/>
      <c r="BH31" s="45">
        <f t="shared" si="0"/>
        <v>4.0872374599722032E-3</v>
      </c>
      <c r="BI31" s="45">
        <f t="shared" si="1"/>
        <v>4.0872397094037253E-3</v>
      </c>
      <c r="BJ31" s="45">
        <f t="shared" si="2"/>
        <v>3.8279748865516056E-3</v>
      </c>
      <c r="BK31" s="45">
        <f t="shared" si="3"/>
        <v>4.4730482170860343E-3</v>
      </c>
      <c r="BL31" s="45">
        <f t="shared" si="4"/>
        <v>4.5146163025090768E-3</v>
      </c>
      <c r="BM31" s="45">
        <f t="shared" si="5"/>
        <v>3.8931091417616212E-3</v>
      </c>
      <c r="BN31" s="45">
        <f t="shared" si="6"/>
        <v>4.5074054499999088E-3</v>
      </c>
      <c r="BO31" s="45">
        <f t="shared" si="7"/>
        <v>3.8103470584018497E-3</v>
      </c>
      <c r="BP31" s="45">
        <f t="shared" si="8"/>
        <v>4.0011725356654919E-3</v>
      </c>
      <c r="BQ31" s="45">
        <f t="shared" si="9"/>
        <v>3.6546747327750747E-3</v>
      </c>
      <c r="BR31" s="45">
        <f t="shared" si="10"/>
        <v>4.5061126055130291E-3</v>
      </c>
      <c r="BS31" s="45">
        <f t="shared" si="11"/>
        <v>4.5147567382183163E-3</v>
      </c>
      <c r="BT31" s="45">
        <f t="shared" si="12"/>
        <v>4.5129874345923122E-3</v>
      </c>
      <c r="BU31" s="45"/>
      <c r="BV31" s="45"/>
      <c r="BW31" s="45"/>
    </row>
    <row r="32" spans="1:75" x14ac:dyDescent="0.25">
      <c r="A32" s="37" t="s">
        <v>31</v>
      </c>
      <c r="B32" s="20">
        <v>21313.566253000001</v>
      </c>
      <c r="C32" s="20">
        <v>1705.0851997</v>
      </c>
      <c r="D32" s="109">
        <v>17.900117869999999</v>
      </c>
      <c r="E32" s="109">
        <v>6.3123316999999998E-2</v>
      </c>
      <c r="F32" s="109">
        <v>6.6168607000000003E-3</v>
      </c>
      <c r="G32" s="109">
        <v>0.5630277185</v>
      </c>
      <c r="H32" s="109">
        <v>5.293489E-4</v>
      </c>
      <c r="I32" s="109">
        <v>449.14891267000002</v>
      </c>
      <c r="J32" s="109">
        <v>7.0586705800000002</v>
      </c>
      <c r="K32" s="109">
        <v>5.8310130709000001</v>
      </c>
      <c r="L32" s="109">
        <v>1.5880466000000001E-3</v>
      </c>
      <c r="M32" s="109">
        <v>2.93788629E-2</v>
      </c>
      <c r="N32" s="109">
        <v>2.32913488E-2</v>
      </c>
      <c r="P32" s="109" t="s">
        <v>31</v>
      </c>
      <c r="Q32" s="109">
        <v>86.877858736655099</v>
      </c>
      <c r="R32" s="109">
        <v>153.22549577237601</v>
      </c>
      <c r="S32" s="109">
        <v>2.3363037693320501E-2</v>
      </c>
      <c r="T32" s="109">
        <v>17.962315141356399</v>
      </c>
      <c r="U32" s="109">
        <v>17.962315141356399</v>
      </c>
      <c r="V32" s="109">
        <v>10.963963233318999</v>
      </c>
      <c r="W32" s="109">
        <v>1.2835247657919</v>
      </c>
      <c r="X32" s="109">
        <v>6.3326611600612606E-2</v>
      </c>
      <c r="Y32" s="109">
        <v>135818.36544876301</v>
      </c>
      <c r="Z32" s="109">
        <v>6.6372360109773201E-3</v>
      </c>
      <c r="AA32" s="109">
        <v>5.3097931194371597E-4</v>
      </c>
      <c r="AB32" s="109">
        <v>0.56489535600929297</v>
      </c>
      <c r="AC32" s="109">
        <v>0</v>
      </c>
      <c r="AD32" s="109">
        <v>877.96194430056505</v>
      </c>
      <c r="AE32" s="109">
        <v>0</v>
      </c>
      <c r="AF32" s="109">
        <v>845.162407656043</v>
      </c>
      <c r="AG32" s="109">
        <v>0</v>
      </c>
      <c r="AH32" s="109">
        <v>0</v>
      </c>
      <c r="AI32" s="109">
        <v>2.9469395852725701E-2</v>
      </c>
      <c r="AJ32" s="109">
        <v>0.54612093869995604</v>
      </c>
      <c r="AK32" s="109">
        <v>9.1915521651923004</v>
      </c>
      <c r="AL32" s="109">
        <v>54.6579269128693</v>
      </c>
      <c r="AM32" s="109">
        <v>1.83851032078854</v>
      </c>
      <c r="AN32" s="109">
        <v>450.71038314277502</v>
      </c>
      <c r="AO32" s="109">
        <v>21386.784013405198</v>
      </c>
      <c r="AP32" s="109">
        <v>0</v>
      </c>
      <c r="AQ32" s="109">
        <v>2742.1039822197199</v>
      </c>
      <c r="AR32" s="109">
        <v>0</v>
      </c>
      <c r="AS32" s="109">
        <v>3.8925153172357301</v>
      </c>
      <c r="AT32" s="109">
        <v>1.5929404933018E-3</v>
      </c>
      <c r="AU32" s="109">
        <v>116.886974151652</v>
      </c>
      <c r="AV32" s="109">
        <v>0</v>
      </c>
      <c r="AW32" s="109">
        <v>239.03133515664101</v>
      </c>
      <c r="AX32" s="109">
        <v>0.70760584131728699</v>
      </c>
      <c r="AY32" s="109">
        <v>7.70147745949994</v>
      </c>
      <c r="AZ32" s="109">
        <v>7.0824895414046898</v>
      </c>
      <c r="BA32" s="109">
        <v>0</v>
      </c>
      <c r="BB32" s="109">
        <v>6.9952853058106097</v>
      </c>
      <c r="BC32" s="109">
        <v>1710.94264258117</v>
      </c>
      <c r="BD32" s="109">
        <v>5.8512823057290602</v>
      </c>
      <c r="BE32" s="109">
        <v>7.8569521478669504</v>
      </c>
      <c r="BG32" s="30"/>
      <c r="BH32" s="45">
        <f t="shared" si="0"/>
        <v>3.4352655738638682E-3</v>
      </c>
      <c r="BI32" s="45">
        <f t="shared" si="1"/>
        <v>3.4352787075981051E-3</v>
      </c>
      <c r="BJ32" s="45">
        <f t="shared" si="2"/>
        <v>3.4746850164959196E-3</v>
      </c>
      <c r="BK32" s="45">
        <f t="shared" si="3"/>
        <v>3.2205943900667951E-3</v>
      </c>
      <c r="BL32" s="45">
        <f t="shared" si="4"/>
        <v>3.0793017869213783E-3</v>
      </c>
      <c r="BM32" s="45">
        <f t="shared" si="5"/>
        <v>3.3171324393560459E-3</v>
      </c>
      <c r="BN32" s="45">
        <f t="shared" si="6"/>
        <v>3.0800327415736175E-3</v>
      </c>
      <c r="BO32" s="45">
        <f t="shared" si="7"/>
        <v>3.4765095244085509E-3</v>
      </c>
      <c r="BP32" s="45">
        <f t="shared" si="8"/>
        <v>3.3744259821641273E-3</v>
      </c>
      <c r="BQ32" s="45">
        <f t="shared" si="9"/>
        <v>3.4761086251400854E-3</v>
      </c>
      <c r="BR32" s="45">
        <f t="shared" si="10"/>
        <v>3.0817063566018089E-3</v>
      </c>
      <c r="BS32" s="45">
        <f t="shared" si="11"/>
        <v>3.0815676234256574E-3</v>
      </c>
      <c r="BT32" s="45">
        <f t="shared" si="12"/>
        <v>3.077919356928836E-3</v>
      </c>
      <c r="BU32" s="45"/>
      <c r="BV32" s="45"/>
      <c r="BW32" s="45"/>
    </row>
    <row r="33" spans="1:75" x14ac:dyDescent="0.25">
      <c r="A33" s="37" t="s">
        <v>32</v>
      </c>
      <c r="B33" s="20">
        <v>28969.233778000002</v>
      </c>
      <c r="C33" s="20">
        <v>2317.5387329999999</v>
      </c>
      <c r="D33" s="109">
        <v>28.50054643</v>
      </c>
      <c r="E33" s="109">
        <v>0.73155433010000004</v>
      </c>
      <c r="F33" s="109">
        <v>0.28481622779999999</v>
      </c>
      <c r="G33" s="109">
        <v>0.2414323203</v>
      </c>
      <c r="H33" s="109">
        <v>2.2785299500000002E-2</v>
      </c>
      <c r="I33" s="109">
        <v>709.46400664999999</v>
      </c>
      <c r="J33" s="109">
        <v>5.9800643156</v>
      </c>
      <c r="K33" s="109">
        <v>9.1238605319000001</v>
      </c>
      <c r="L33" s="109">
        <v>6.8355899400000003E-2</v>
      </c>
      <c r="M33" s="109">
        <v>1.2645841852999999</v>
      </c>
      <c r="N33" s="109">
        <v>1.0025533423999999</v>
      </c>
      <c r="P33" s="109" t="s">
        <v>32</v>
      </c>
      <c r="Q33" s="109">
        <v>165.82009022019199</v>
      </c>
      <c r="R33" s="109">
        <v>243.34729461469499</v>
      </c>
      <c r="S33" s="109">
        <v>1.00634329052365</v>
      </c>
      <c r="T33" s="109">
        <v>28.586796388436198</v>
      </c>
      <c r="U33" s="109">
        <v>28.586796388436198</v>
      </c>
      <c r="V33" s="109">
        <v>5.9550659278943403</v>
      </c>
      <c r="W33" s="109">
        <v>0.993345435506373</v>
      </c>
      <c r="X33" s="109">
        <v>0.73435923592523999</v>
      </c>
      <c r="Y33" s="109">
        <v>209985.71377353399</v>
      </c>
      <c r="Z33" s="109">
        <v>0.28589308137056402</v>
      </c>
      <c r="AA33" s="109">
        <v>2.2871502913003099E-2</v>
      </c>
      <c r="AB33" s="109">
        <v>0.242084191387888</v>
      </c>
      <c r="AC33" s="109">
        <v>0</v>
      </c>
      <c r="AD33" s="109">
        <v>678.542776117259</v>
      </c>
      <c r="AE33" s="109">
        <v>0</v>
      </c>
      <c r="AF33" s="109">
        <v>942.00420755155199</v>
      </c>
      <c r="AG33" s="109">
        <v>0</v>
      </c>
      <c r="AH33" s="109">
        <v>0</v>
      </c>
      <c r="AI33" s="109">
        <v>1.2693645092835999</v>
      </c>
      <c r="AJ33" s="109">
        <v>0.23403908832773601</v>
      </c>
      <c r="AK33" s="109">
        <v>14.2524199105702</v>
      </c>
      <c r="AL33" s="109">
        <v>87.780795573658196</v>
      </c>
      <c r="AM33" s="109">
        <v>23.878794614990401</v>
      </c>
      <c r="AN33" s="109">
        <v>711.60059726894406</v>
      </c>
      <c r="AO33" s="109">
        <v>29057.175154819499</v>
      </c>
      <c r="AP33" s="109">
        <v>0</v>
      </c>
      <c r="AQ33" s="109">
        <v>3246.44732206242</v>
      </c>
      <c r="AR33" s="109">
        <v>0</v>
      </c>
      <c r="AS33" s="109">
        <v>2.5434799591341202</v>
      </c>
      <c r="AT33" s="109">
        <v>6.8614181484213999E-2</v>
      </c>
      <c r="AU33" s="109">
        <v>171.45799825479199</v>
      </c>
      <c r="AV33" s="109">
        <v>0</v>
      </c>
      <c r="AW33" s="109">
        <v>382.77943605020198</v>
      </c>
      <c r="AX33" s="109">
        <v>1.60132539758657</v>
      </c>
      <c r="AY33" s="109">
        <v>7.12059151562568</v>
      </c>
      <c r="AZ33" s="109">
        <v>5.9977926452346901</v>
      </c>
      <c r="BA33" s="109">
        <v>0</v>
      </c>
      <c r="BB33" s="109">
        <v>13.6937552392244</v>
      </c>
      <c r="BC33" s="109">
        <v>2324.5740632943598</v>
      </c>
      <c r="BD33" s="109">
        <v>9.1512522659873099</v>
      </c>
      <c r="BE33" s="109">
        <v>10.844164947963</v>
      </c>
      <c r="BG33" s="30"/>
      <c r="BH33" s="45">
        <f t="shared" si="0"/>
        <v>3.0356818372697944E-3</v>
      </c>
      <c r="BI33" s="45">
        <f t="shared" si="1"/>
        <v>3.0356904910291906E-3</v>
      </c>
      <c r="BJ33" s="45">
        <f t="shared" si="2"/>
        <v>3.0262563087355664E-3</v>
      </c>
      <c r="BK33" s="45">
        <f t="shared" si="3"/>
        <v>3.8341729517977685E-3</v>
      </c>
      <c r="BL33" s="45">
        <f t="shared" si="4"/>
        <v>3.7808715426152035E-3</v>
      </c>
      <c r="BM33" s="45">
        <f t="shared" si="5"/>
        <v>2.7000158349884391E-3</v>
      </c>
      <c r="BN33" s="45">
        <f t="shared" si="6"/>
        <v>3.783290757406852E-3</v>
      </c>
      <c r="BO33" s="45">
        <f t="shared" si="7"/>
        <v>3.011556046419863E-3</v>
      </c>
      <c r="BP33" s="45">
        <f t="shared" si="8"/>
        <v>2.9645717335251491E-3</v>
      </c>
      <c r="BQ33" s="45">
        <f t="shared" si="9"/>
        <v>3.0022087680471781E-3</v>
      </c>
      <c r="BR33" s="45">
        <f t="shared" si="10"/>
        <v>3.7784900276507144E-3</v>
      </c>
      <c r="BS33" s="45">
        <f t="shared" si="11"/>
        <v>3.7801548043761976E-3</v>
      </c>
      <c r="BT33" s="45">
        <f t="shared" si="12"/>
        <v>3.7802957342672342E-3</v>
      </c>
      <c r="BU33" s="45"/>
      <c r="BV33" s="45"/>
      <c r="BW33" s="45"/>
    </row>
    <row r="34" spans="1:75" x14ac:dyDescent="0.25">
      <c r="A34" s="37" t="s">
        <v>33</v>
      </c>
      <c r="B34" s="20">
        <v>185860.09461999999</v>
      </c>
      <c r="C34" s="20">
        <v>14868.807005000001</v>
      </c>
      <c r="D34" s="109">
        <v>170.72771223999999</v>
      </c>
      <c r="E34" s="109">
        <v>56.220539678000002</v>
      </c>
      <c r="F34" s="109">
        <v>8.8835823524999995</v>
      </c>
      <c r="G34" s="109">
        <v>0.3600410845</v>
      </c>
      <c r="H34" s="109">
        <v>0.71068653930000003</v>
      </c>
      <c r="I34" s="109">
        <v>309.09959996999999</v>
      </c>
      <c r="J34" s="109">
        <v>60.561401744999998</v>
      </c>
      <c r="K34" s="109">
        <v>1.2084533049999999</v>
      </c>
      <c r="L34" s="109">
        <v>2.1320597111000001</v>
      </c>
      <c r="M34" s="109">
        <v>39.443102003</v>
      </c>
      <c r="N34" s="109">
        <v>31.270208401000001</v>
      </c>
      <c r="P34" s="109" t="s">
        <v>33</v>
      </c>
      <c r="Q34" s="109">
        <v>988.45421576993499</v>
      </c>
      <c r="R34" s="109">
        <v>151.84563689660001</v>
      </c>
      <c r="S34" s="109">
        <v>31.434122309426201</v>
      </c>
      <c r="T34" s="109">
        <v>171.504139572523</v>
      </c>
      <c r="U34" s="109">
        <v>171.504139572523</v>
      </c>
      <c r="V34" s="109">
        <v>408.77660599511898</v>
      </c>
      <c r="W34" s="109">
        <v>142.564822535746</v>
      </c>
      <c r="X34" s="109">
        <v>56.4904754821899</v>
      </c>
      <c r="Y34" s="109">
        <v>131121.36944977599</v>
      </c>
      <c r="Z34" s="109">
        <v>8.9301483603639795</v>
      </c>
      <c r="AA34" s="109">
        <v>0.71441202434140705</v>
      </c>
      <c r="AB34" s="109">
        <v>0.36136102236398898</v>
      </c>
      <c r="AC34" s="109">
        <v>0</v>
      </c>
      <c r="AD34" s="109">
        <v>29611.1837271515</v>
      </c>
      <c r="AE34" s="109">
        <v>0</v>
      </c>
      <c r="AF34" s="109">
        <v>6284.8766865970902</v>
      </c>
      <c r="AG34" s="109">
        <v>0</v>
      </c>
      <c r="AH34" s="109">
        <v>0</v>
      </c>
      <c r="AI34" s="109">
        <v>39.649856331460299</v>
      </c>
      <c r="AJ34" s="109">
        <v>0.34935030763292901</v>
      </c>
      <c r="AK34" s="109">
        <v>20.330602806369601</v>
      </c>
      <c r="AL34" s="109">
        <v>2549.9993510870599</v>
      </c>
      <c r="AM34" s="109">
        <v>739.617629032693</v>
      </c>
      <c r="AN34" s="109">
        <v>310.489081243991</v>
      </c>
      <c r="AO34" s="109">
        <v>186732.58278441799</v>
      </c>
      <c r="AP34" s="109">
        <v>0</v>
      </c>
      <c r="AQ34" s="109">
        <v>44691.961898796799</v>
      </c>
      <c r="AR34" s="109">
        <v>0</v>
      </c>
      <c r="AS34" s="109">
        <v>40.003358666715698</v>
      </c>
      <c r="AT34" s="109">
        <v>2.1432349041702401</v>
      </c>
      <c r="AU34" s="109">
        <v>2184.36757211041</v>
      </c>
      <c r="AV34" s="109">
        <v>0</v>
      </c>
      <c r="AW34" s="109">
        <v>610.41919936112299</v>
      </c>
      <c r="AX34" s="109">
        <v>311.65160529389999</v>
      </c>
      <c r="AY34" s="109">
        <v>171.53521814649099</v>
      </c>
      <c r="AZ34" s="109">
        <v>60.8397462634466</v>
      </c>
      <c r="BA34" s="109">
        <v>0</v>
      </c>
      <c r="BB34" s="109">
        <v>147.39829086897601</v>
      </c>
      <c r="BC34" s="109">
        <v>14938.606178960101</v>
      </c>
      <c r="BD34" s="109">
        <v>1.2117789062136499</v>
      </c>
      <c r="BE34" s="109">
        <v>73.953365550742404</v>
      </c>
      <c r="BG34" s="30"/>
      <c r="BH34" s="45">
        <f t="shared" si="0"/>
        <v>4.6943275596724688E-3</v>
      </c>
      <c r="BI34" s="45">
        <f t="shared" si="1"/>
        <v>4.6943358627648171E-3</v>
      </c>
      <c r="BJ34" s="45">
        <f t="shared" si="2"/>
        <v>4.5477522209842131E-3</v>
      </c>
      <c r="BK34" s="45">
        <f t="shared" si="3"/>
        <v>4.8013734079384715E-3</v>
      </c>
      <c r="BL34" s="45">
        <f t="shared" si="4"/>
        <v>5.2418051655563824E-3</v>
      </c>
      <c r="BM34" s="45">
        <f t="shared" si="5"/>
        <v>3.6660756808407644E-3</v>
      </c>
      <c r="BN34" s="45">
        <f t="shared" si="6"/>
        <v>5.2420931527371864E-3</v>
      </c>
      <c r="BO34" s="45">
        <f t="shared" si="7"/>
        <v>4.4952541967892131E-3</v>
      </c>
      <c r="BP34" s="45">
        <f t="shared" si="8"/>
        <v>4.5960712669531655E-3</v>
      </c>
      <c r="BQ34" s="45">
        <f t="shared" si="9"/>
        <v>2.7519484616329451E-3</v>
      </c>
      <c r="BR34" s="45">
        <f t="shared" si="10"/>
        <v>5.2415009823877307E-3</v>
      </c>
      <c r="BS34" s="45">
        <f t="shared" si="11"/>
        <v>5.2418374306507018E-3</v>
      </c>
      <c r="BT34" s="45">
        <f t="shared" si="12"/>
        <v>5.241855325177726E-3</v>
      </c>
      <c r="BU34" s="45"/>
      <c r="BV34" s="45"/>
      <c r="BW34" s="45"/>
    </row>
    <row r="35" spans="1:75" x14ac:dyDescent="0.25">
      <c r="A35" s="37" t="s">
        <v>34</v>
      </c>
      <c r="B35" s="20">
        <v>7906.9478203999997</v>
      </c>
      <c r="C35" s="20">
        <v>632.55580368000005</v>
      </c>
      <c r="D35" s="109">
        <v>1.9976975687</v>
      </c>
      <c r="E35" s="109">
        <v>0.47368244170000001</v>
      </c>
      <c r="F35" s="109">
        <v>6.9795062899999996E-2</v>
      </c>
      <c r="G35" s="109">
        <v>0.61222267360000004</v>
      </c>
      <c r="H35" s="109">
        <v>5.5836061999999997E-3</v>
      </c>
      <c r="I35" s="109">
        <v>20.573833570000001</v>
      </c>
      <c r="J35" s="109">
        <v>5.7044254465000002</v>
      </c>
      <c r="K35" s="109">
        <v>0.2451482764</v>
      </c>
      <c r="L35" s="109">
        <v>1.6750819699999999E-2</v>
      </c>
      <c r="M35" s="109">
        <v>0.30989014250000002</v>
      </c>
      <c r="N35" s="109">
        <v>0.2456786588</v>
      </c>
      <c r="P35" s="109" t="s">
        <v>34</v>
      </c>
      <c r="Q35" s="109">
        <v>11.236698690566501</v>
      </c>
      <c r="R35" s="109">
        <v>7.3732221999617504</v>
      </c>
      <c r="S35" s="109">
        <v>0.24674722704406299</v>
      </c>
      <c r="T35" s="109">
        <v>2.0040473033038002</v>
      </c>
      <c r="U35" s="109">
        <v>2.0040473033038002</v>
      </c>
      <c r="V35" s="109">
        <v>14.8228266147919</v>
      </c>
      <c r="W35" s="109">
        <v>2.4249872758443001</v>
      </c>
      <c r="X35" s="109">
        <v>0.475426428467982</v>
      </c>
      <c r="Y35" s="109">
        <v>9642.6530258570001</v>
      </c>
      <c r="Z35" s="109">
        <v>7.0098683135928597E-2</v>
      </c>
      <c r="AA35" s="109">
        <v>5.6078726513725504E-3</v>
      </c>
      <c r="AB35" s="109">
        <v>0.61297150318648397</v>
      </c>
      <c r="AC35" s="109">
        <v>0</v>
      </c>
      <c r="AD35" s="109">
        <v>1162.48550751229</v>
      </c>
      <c r="AE35" s="109">
        <v>0</v>
      </c>
      <c r="AF35" s="109">
        <v>451.14028270901099</v>
      </c>
      <c r="AG35" s="109">
        <v>0</v>
      </c>
      <c r="AH35" s="109">
        <v>0</v>
      </c>
      <c r="AI35" s="109">
        <v>0.31123805185158798</v>
      </c>
      <c r="AJ35" s="109">
        <v>0.59259847375851504</v>
      </c>
      <c r="AK35" s="109">
        <v>0.79563624792478305</v>
      </c>
      <c r="AL35" s="109">
        <v>31.5165863696866</v>
      </c>
      <c r="AM35" s="109">
        <v>7.2011085832050101</v>
      </c>
      <c r="AN35" s="109">
        <v>20.623478168672101</v>
      </c>
      <c r="AO35" s="109">
        <v>7920.9872298230202</v>
      </c>
      <c r="AP35" s="109">
        <v>0</v>
      </c>
      <c r="AQ35" s="109">
        <v>1803.4073725855201</v>
      </c>
      <c r="AR35" s="109">
        <v>0</v>
      </c>
      <c r="AS35" s="109">
        <v>4.49072075760572</v>
      </c>
      <c r="AT35" s="109">
        <v>1.6823736410303498E-2</v>
      </c>
      <c r="AU35" s="109">
        <v>59.369030979619303</v>
      </c>
      <c r="AV35" s="109">
        <v>0</v>
      </c>
      <c r="AW35" s="109">
        <v>16.604478660119501</v>
      </c>
      <c r="AX35" s="109">
        <v>3.03140612293226</v>
      </c>
      <c r="AY35" s="109">
        <v>6.8767487902497599</v>
      </c>
      <c r="AZ35" s="109">
        <v>5.7126618005601699</v>
      </c>
      <c r="BA35" s="109">
        <v>0</v>
      </c>
      <c r="BB35" s="109">
        <v>3.0190933137623301</v>
      </c>
      <c r="BC35" s="109">
        <v>633.67897265497004</v>
      </c>
      <c r="BD35" s="109">
        <v>0.24569682542625701</v>
      </c>
      <c r="BE35" s="109">
        <v>2.38449051495884</v>
      </c>
      <c r="BG35" s="30"/>
      <c r="BH35" s="45">
        <f t="shared" ref="BH35:BH51" si="13">(AO35-B35)/(B35+1E-50)</f>
        <v>1.7755788632876403E-3</v>
      </c>
      <c r="BI35" s="45">
        <f t="shared" ref="BI35:BI51" si="14">(BC35-C35)/(C35+1E-50)</f>
        <v>1.77560456869696E-3</v>
      </c>
      <c r="BJ35" s="45">
        <f t="shared" ref="BJ35:BJ51" si="15">(U35-D35)/(D35+1E-50)</f>
        <v>3.1785264713178065E-3</v>
      </c>
      <c r="BK35" s="45">
        <f t="shared" ref="BK35:BK51" si="16">(X35-E35)/(E35+1E-50)</f>
        <v>3.6817635919182234E-3</v>
      </c>
      <c r="BL35" s="45">
        <f t="shared" ref="BL35:BL51" si="17">(Z35-F35)/(F35+1E-50)</f>
        <v>4.3501678100586767E-3</v>
      </c>
      <c r="BM35" s="45">
        <f t="shared" ref="BM35:BM51" si="18">(AB35-G35)/(G35+1E-50)</f>
        <v>1.223132724047356E-3</v>
      </c>
      <c r="BN35" s="45">
        <f t="shared" ref="BN35:BN51" si="19">(AA35-H35)/(H35+1E-50)</f>
        <v>4.3460176995560084E-3</v>
      </c>
      <c r="BO35" s="45">
        <f t="shared" ref="BO35:BO51" si="20">(AN35-I35)/(I35+1E-50)</f>
        <v>2.4129969994745731E-3</v>
      </c>
      <c r="BP35" s="45">
        <f t="shared" ref="BP35:BP51" si="21">(AZ35-J35)/(J35+1E-50)</f>
        <v>1.4438533972292067E-3</v>
      </c>
      <c r="BQ35" s="45">
        <f t="shared" ref="BQ35:BQ51" si="22">(BD35-K35)/(K35+1E-50)</f>
        <v>2.2376213869925699E-3</v>
      </c>
      <c r="BR35" s="45">
        <f t="shared" ref="BR35:BR51" si="23">(AT35-L35)/(L35+1E-50)</f>
        <v>4.353023410758777E-3</v>
      </c>
      <c r="BS35" s="45">
        <f t="shared" ref="BS35:BS51" si="24">(AI35-M35)/(M35+1E-50)</f>
        <v>4.3496361023744453E-3</v>
      </c>
      <c r="BT35" s="45">
        <f t="shared" ref="BT35:BT51" si="25">(S35-N35)/(N35+1E-50)</f>
        <v>4.3494548907191607E-3</v>
      </c>
      <c r="BU35" s="45"/>
      <c r="BV35" s="45"/>
      <c r="BW35" s="45"/>
    </row>
    <row r="36" spans="1:75" x14ac:dyDescent="0.25">
      <c r="A36" s="37" t="s">
        <v>35</v>
      </c>
      <c r="B36" s="20">
        <v>66859.783903000003</v>
      </c>
      <c r="C36" s="20">
        <v>5348.7827208999997</v>
      </c>
      <c r="D36" s="109">
        <v>55.525522662999997</v>
      </c>
      <c r="E36" s="109">
        <v>14.833752219999999</v>
      </c>
      <c r="F36" s="109">
        <v>2.6758912870999998</v>
      </c>
      <c r="G36" s="109">
        <v>0.78215539050000005</v>
      </c>
      <c r="H36" s="109">
        <v>0.21407131309999999</v>
      </c>
      <c r="I36" s="109">
        <v>435.56642073</v>
      </c>
      <c r="J36" s="109">
        <v>22.792327064999998</v>
      </c>
      <c r="K36" s="109">
        <v>4.8115422302999997</v>
      </c>
      <c r="L36" s="109">
        <v>0.64221396019999999</v>
      </c>
      <c r="M36" s="109">
        <v>11.880957562000001</v>
      </c>
      <c r="N36" s="109">
        <v>9.4191375006999998</v>
      </c>
      <c r="P36" s="109" t="s">
        <v>35</v>
      </c>
      <c r="Q36" s="109">
        <v>362.19488706025999</v>
      </c>
      <c r="R36" s="109">
        <v>162.13356814301099</v>
      </c>
      <c r="S36" s="109">
        <v>9.4326421134725198</v>
      </c>
      <c r="T36" s="109">
        <v>55.595503155042898</v>
      </c>
      <c r="U36" s="109">
        <v>55.595503155042898</v>
      </c>
      <c r="V36" s="109">
        <v>112.890496033638</v>
      </c>
      <c r="W36" s="109">
        <v>36.243037289787502</v>
      </c>
      <c r="X36" s="109">
        <v>14.8534034435318</v>
      </c>
      <c r="Y36" s="109">
        <v>139728.282897083</v>
      </c>
      <c r="Z36" s="109">
        <v>2.6797282333257502</v>
      </c>
      <c r="AA36" s="109">
        <v>0.21437854354631899</v>
      </c>
      <c r="AB36" s="109">
        <v>0.78359942843540398</v>
      </c>
      <c r="AC36" s="109">
        <v>0</v>
      </c>
      <c r="AD36" s="109">
        <v>8695.4348453180301</v>
      </c>
      <c r="AE36" s="109">
        <v>0</v>
      </c>
      <c r="AF36" s="109">
        <v>2358.5212882373598</v>
      </c>
      <c r="AG36" s="109">
        <v>0</v>
      </c>
      <c r="AH36" s="109">
        <v>0</v>
      </c>
      <c r="AI36" s="109">
        <v>11.897998801460499</v>
      </c>
      <c r="AJ36" s="109">
        <v>0.75755576310406303</v>
      </c>
      <c r="AK36" s="109">
        <v>12.4085883317865</v>
      </c>
      <c r="AL36" s="109">
        <v>679.049637007922</v>
      </c>
      <c r="AM36" s="109">
        <v>222.844340793909</v>
      </c>
      <c r="AN36" s="109">
        <v>436.131381508831</v>
      </c>
      <c r="AO36" s="109">
        <v>66950.845878778797</v>
      </c>
      <c r="AP36" s="109">
        <v>0</v>
      </c>
      <c r="AQ36" s="109">
        <v>14211.290863153499</v>
      </c>
      <c r="AR36" s="109">
        <v>0</v>
      </c>
      <c r="AS36" s="109">
        <v>16.006831481027501</v>
      </c>
      <c r="AT36" s="109">
        <v>0.64313448722488997</v>
      </c>
      <c r="AU36" s="109">
        <v>686.56284219992006</v>
      </c>
      <c r="AV36" s="109">
        <v>0</v>
      </c>
      <c r="AW36" s="109">
        <v>353.90597484055098</v>
      </c>
      <c r="AX36" s="109">
        <v>77.281302383522501</v>
      </c>
      <c r="AY36" s="109">
        <v>50.707002436554497</v>
      </c>
      <c r="AZ36" s="109">
        <v>22.8253098250633</v>
      </c>
      <c r="BA36" s="109">
        <v>0</v>
      </c>
      <c r="BB36" s="109">
        <v>50.1346802637404</v>
      </c>
      <c r="BC36" s="109">
        <v>5356.0678525107896</v>
      </c>
      <c r="BD36" s="109">
        <v>4.8176487370610603</v>
      </c>
      <c r="BE36" s="109">
        <v>24.727713891324999</v>
      </c>
      <c r="BG36" s="30"/>
      <c r="BH36" s="45">
        <f t="shared" si="13"/>
        <v>1.3619842970313222E-3</v>
      </c>
      <c r="BI36" s="45">
        <f t="shared" si="14"/>
        <v>1.3620167411780917E-3</v>
      </c>
      <c r="BJ36" s="45">
        <f t="shared" si="15"/>
        <v>1.2603301812687646E-3</v>
      </c>
      <c r="BK36" s="45">
        <f t="shared" si="16"/>
        <v>1.3247641756686098E-3</v>
      </c>
      <c r="BL36" s="45">
        <f t="shared" si="17"/>
        <v>1.4338946594159531E-3</v>
      </c>
      <c r="BM36" s="45">
        <f t="shared" si="18"/>
        <v>1.8462289628673602E-3</v>
      </c>
      <c r="BN36" s="45">
        <f t="shared" si="19"/>
        <v>1.4351780342258349E-3</v>
      </c>
      <c r="BO36" s="45">
        <f t="shared" si="20"/>
        <v>1.2970714727827996E-3</v>
      </c>
      <c r="BP36" s="45">
        <f t="shared" si="21"/>
        <v>1.4470992790354511E-3</v>
      </c>
      <c r="BQ36" s="45">
        <f t="shared" si="22"/>
        <v>1.2691371017395964E-3</v>
      </c>
      <c r="BR36" s="45">
        <f t="shared" si="23"/>
        <v>1.4333650184173983E-3</v>
      </c>
      <c r="BS36" s="45">
        <f t="shared" si="24"/>
        <v>1.4343321547585545E-3</v>
      </c>
      <c r="BT36" s="45">
        <f t="shared" si="25"/>
        <v>1.4337419717587094E-3</v>
      </c>
      <c r="BU36" s="45"/>
      <c r="BV36" s="45"/>
      <c r="BW36" s="45"/>
    </row>
    <row r="37" spans="1:75" x14ac:dyDescent="0.25">
      <c r="A37" s="37" t="s">
        <v>36</v>
      </c>
      <c r="B37" s="20">
        <v>74085.496799999994</v>
      </c>
      <c r="C37" s="20">
        <v>5926.8395984999997</v>
      </c>
      <c r="D37" s="109">
        <v>45.302595879999998</v>
      </c>
      <c r="E37" s="109">
        <v>12.849296203</v>
      </c>
      <c r="F37" s="109">
        <v>1.4944331398999999</v>
      </c>
      <c r="G37" s="109">
        <v>3.1013908579999998</v>
      </c>
      <c r="H37" s="109">
        <v>0.11955465160000001</v>
      </c>
      <c r="I37" s="109">
        <v>117.25684303</v>
      </c>
      <c r="J37" s="109">
        <v>40.489955238999997</v>
      </c>
      <c r="K37" s="109">
        <v>1.0508081933</v>
      </c>
      <c r="L37" s="109">
        <v>0.35866393009999997</v>
      </c>
      <c r="M37" s="109">
        <v>6.6352834782999999</v>
      </c>
      <c r="N37" s="109">
        <v>5.2604048907000003</v>
      </c>
      <c r="P37" s="109" t="s">
        <v>36</v>
      </c>
      <c r="Q37" s="109">
        <v>178.74784676023401</v>
      </c>
      <c r="R37" s="109">
        <v>47.7957712950166</v>
      </c>
      <c r="S37" s="109">
        <v>5.2861274775234</v>
      </c>
      <c r="T37" s="109">
        <v>45.434914327257303</v>
      </c>
      <c r="U37" s="109">
        <v>45.434914327257303</v>
      </c>
      <c r="V37" s="109">
        <v>161.18138896054799</v>
      </c>
      <c r="W37" s="109">
        <v>42.6098739542456</v>
      </c>
      <c r="X37" s="109">
        <v>12.893038705707699</v>
      </c>
      <c r="Y37" s="109">
        <v>64111.882438228698</v>
      </c>
      <c r="Z37" s="109">
        <v>1.50174188884644</v>
      </c>
      <c r="AA37" s="109">
        <v>0.120139109045623</v>
      </c>
      <c r="AB37" s="109">
        <v>3.11574752778523</v>
      </c>
      <c r="AC37" s="109">
        <v>0</v>
      </c>
      <c r="AD37" s="109">
        <v>11484.1998942225</v>
      </c>
      <c r="AE37" s="109">
        <v>0</v>
      </c>
      <c r="AF37" s="109">
        <v>3528.8360948060299</v>
      </c>
      <c r="AG37" s="109">
        <v>0</v>
      </c>
      <c r="AH37" s="109">
        <v>0</v>
      </c>
      <c r="AI37" s="109">
        <v>6.6677309816237997</v>
      </c>
      <c r="AJ37" s="109">
        <v>3.0121915284421501</v>
      </c>
      <c r="AK37" s="109">
        <v>7.2967645332472904</v>
      </c>
      <c r="AL37" s="109">
        <v>681.809269765816</v>
      </c>
      <c r="AM37" s="109">
        <v>132.33720795192099</v>
      </c>
      <c r="AN37" s="109">
        <v>117.707446846333</v>
      </c>
      <c r="AO37" s="109">
        <v>74367.929855002003</v>
      </c>
      <c r="AP37" s="109">
        <v>0</v>
      </c>
      <c r="AQ37" s="109">
        <v>17478.682411415499</v>
      </c>
      <c r="AR37" s="109">
        <v>0</v>
      </c>
      <c r="AS37" s="109">
        <v>28.578374916896699</v>
      </c>
      <c r="AT37" s="109">
        <v>0.36041796511205998</v>
      </c>
      <c r="AU37" s="109">
        <v>684.20619513629799</v>
      </c>
      <c r="AV37" s="109">
        <v>0</v>
      </c>
      <c r="AW37" s="109">
        <v>166.32842463172901</v>
      </c>
      <c r="AX37" s="109">
        <v>80.926520177462507</v>
      </c>
      <c r="AY37" s="109">
        <v>69.634699882057305</v>
      </c>
      <c r="AZ37" s="109">
        <v>40.655146976139399</v>
      </c>
      <c r="BA37" s="109">
        <v>0</v>
      </c>
      <c r="BB37" s="109">
        <v>33.806400990466102</v>
      </c>
      <c r="BC37" s="109">
        <v>5949.4343397432704</v>
      </c>
      <c r="BD37" s="109">
        <v>1.0543486038652099</v>
      </c>
      <c r="BE37" s="109">
        <v>27.224724314559701</v>
      </c>
      <c r="BG37" s="30"/>
      <c r="BH37" s="45">
        <f t="shared" si="13"/>
        <v>3.8122583663636783E-3</v>
      </c>
      <c r="BI37" s="45">
        <f t="shared" si="14"/>
        <v>3.8122747997075932E-3</v>
      </c>
      <c r="BJ37" s="45">
        <f t="shared" si="15"/>
        <v>2.9207696531959679E-3</v>
      </c>
      <c r="BK37" s="45">
        <f t="shared" si="16"/>
        <v>3.4042722664830933E-3</v>
      </c>
      <c r="BL37" s="45">
        <f t="shared" si="17"/>
        <v>4.8906496726438594E-3</v>
      </c>
      <c r="BM37" s="45">
        <f t="shared" si="18"/>
        <v>4.6291068886713674E-3</v>
      </c>
      <c r="BN37" s="45">
        <f t="shared" si="19"/>
        <v>4.8886215450524E-3</v>
      </c>
      <c r="BO37" s="45">
        <f t="shared" si="20"/>
        <v>3.8428786302707641E-3</v>
      </c>
      <c r="BP37" s="45">
        <f t="shared" si="21"/>
        <v>4.079820196498737E-3</v>
      </c>
      <c r="BQ37" s="45">
        <f t="shared" si="22"/>
        <v>3.3692262658244808E-3</v>
      </c>
      <c r="BR37" s="45">
        <f t="shared" si="23"/>
        <v>4.8904695032225848E-3</v>
      </c>
      <c r="BS37" s="45">
        <f t="shared" si="24"/>
        <v>4.8901457533677391E-3</v>
      </c>
      <c r="BT37" s="45">
        <f t="shared" si="25"/>
        <v>4.8898492336350895E-3</v>
      </c>
      <c r="BU37" s="45"/>
      <c r="BV37" s="45"/>
      <c r="BW37" s="45"/>
    </row>
    <row r="38" spans="1:75" x14ac:dyDescent="0.25">
      <c r="A38" s="37" t="s">
        <v>37</v>
      </c>
      <c r="B38" s="20">
        <v>12168.23237</v>
      </c>
      <c r="C38" s="20">
        <v>973.45853896000006</v>
      </c>
      <c r="D38" s="109">
        <v>5.5106333257999998</v>
      </c>
      <c r="E38" s="109">
        <v>0.57897307870000003</v>
      </c>
      <c r="F38" s="109">
        <v>0.2451278543</v>
      </c>
      <c r="G38" s="109">
        <v>0.63071639940000002</v>
      </c>
      <c r="H38" s="109">
        <v>1.9610228300000001E-2</v>
      </c>
      <c r="I38" s="109">
        <v>142.10109065</v>
      </c>
      <c r="J38" s="109">
        <v>6.2328174171999997</v>
      </c>
      <c r="K38" s="109">
        <v>1.7680465091999999</v>
      </c>
      <c r="L38" s="109">
        <v>5.8830677599999999E-2</v>
      </c>
      <c r="M38" s="109">
        <v>1.0883676679000001</v>
      </c>
      <c r="N38" s="109">
        <v>0.86285000499999998</v>
      </c>
      <c r="P38" s="109" t="s">
        <v>37</v>
      </c>
      <c r="Q38" s="109">
        <v>53.0714321704111</v>
      </c>
      <c r="R38" s="109">
        <v>49.984969796762798</v>
      </c>
      <c r="S38" s="109">
        <v>0.86847791017632203</v>
      </c>
      <c r="T38" s="109">
        <v>5.5574920239136203</v>
      </c>
      <c r="U38" s="109">
        <v>5.5574920239136203</v>
      </c>
      <c r="V38" s="109">
        <v>12.4738036631227</v>
      </c>
      <c r="W38" s="109">
        <v>1.49512672709108</v>
      </c>
      <c r="X38" s="109">
        <v>0.582803928892631</v>
      </c>
      <c r="Y38" s="109">
        <v>44628.681142360801</v>
      </c>
      <c r="Z38" s="109">
        <v>0.246726906438515</v>
      </c>
      <c r="AA38" s="109">
        <v>1.9738088158373999E-2</v>
      </c>
      <c r="AB38" s="109">
        <v>0.63507124049265795</v>
      </c>
      <c r="AC38" s="109">
        <v>0</v>
      </c>
      <c r="AD38" s="109">
        <v>1193.28422722867</v>
      </c>
      <c r="AE38" s="109">
        <v>0</v>
      </c>
      <c r="AF38" s="109">
        <v>558.59747844365597</v>
      </c>
      <c r="AG38" s="109">
        <v>0</v>
      </c>
      <c r="AH38" s="109">
        <v>0</v>
      </c>
      <c r="AI38" s="109">
        <v>1.09546670971433</v>
      </c>
      <c r="AJ38" s="109">
        <v>0.61396352228899198</v>
      </c>
      <c r="AK38" s="109">
        <v>3.1381027776216199</v>
      </c>
      <c r="AL38" s="109">
        <v>31.7716354367397</v>
      </c>
      <c r="AM38" s="109">
        <v>21.5600274123004</v>
      </c>
      <c r="AN38" s="109">
        <v>143.29827377413901</v>
      </c>
      <c r="AO38" s="109">
        <v>12259.610535205</v>
      </c>
      <c r="AP38" s="109">
        <v>0</v>
      </c>
      <c r="AQ38" s="109">
        <v>2223.9716620094</v>
      </c>
      <c r="AR38" s="109">
        <v>0</v>
      </c>
      <c r="AS38" s="109">
        <v>5.0909806530343804</v>
      </c>
      <c r="AT38" s="109">
        <v>5.9214325394383698E-2</v>
      </c>
      <c r="AU38" s="109">
        <v>89.700605966500703</v>
      </c>
      <c r="AV38" s="109">
        <v>0</v>
      </c>
      <c r="AW38" s="109">
        <v>84.3080983515989</v>
      </c>
      <c r="AX38" s="109">
        <v>1.2104581534643299</v>
      </c>
      <c r="AY38" s="109">
        <v>6.9309789413904097</v>
      </c>
      <c r="AZ38" s="109">
        <v>6.2769594880416104</v>
      </c>
      <c r="BA38" s="109">
        <v>0</v>
      </c>
      <c r="BB38" s="109">
        <v>7.3621055596911296</v>
      </c>
      <c r="BC38" s="109">
        <v>980.76878217783496</v>
      </c>
      <c r="BD38" s="109">
        <v>1.7830885388075901</v>
      </c>
      <c r="BE38" s="109">
        <v>3.6246249002040298</v>
      </c>
      <c r="BG38" s="30"/>
      <c r="BH38" s="45">
        <f t="shared" si="13"/>
        <v>7.5095677355970962E-3</v>
      </c>
      <c r="BI38" s="45">
        <f t="shared" si="14"/>
        <v>7.5095578550729535E-3</v>
      </c>
      <c r="BJ38" s="45">
        <f t="shared" si="15"/>
        <v>8.5033235461765867E-3</v>
      </c>
      <c r="BK38" s="45">
        <f t="shared" si="16"/>
        <v>6.6166292243373063E-3</v>
      </c>
      <c r="BL38" s="45">
        <f t="shared" si="17"/>
        <v>6.5233391899967149E-3</v>
      </c>
      <c r="BM38" s="45">
        <f t="shared" si="18"/>
        <v>6.9045946748819151E-3</v>
      </c>
      <c r="BN38" s="45">
        <f t="shared" si="19"/>
        <v>6.5200596555011993E-3</v>
      </c>
      <c r="BO38" s="45">
        <f t="shared" si="20"/>
        <v>8.4248693564759908E-3</v>
      </c>
      <c r="BP38" s="45">
        <f t="shared" si="21"/>
        <v>7.0822018177199983E-3</v>
      </c>
      <c r="BQ38" s="45">
        <f t="shared" si="22"/>
        <v>8.5077114936282575E-3</v>
      </c>
      <c r="BR38" s="45">
        <f t="shared" si="23"/>
        <v>6.5212200510792444E-3</v>
      </c>
      <c r="BS38" s="45">
        <f t="shared" si="24"/>
        <v>6.522650409146691E-3</v>
      </c>
      <c r="BT38" s="45">
        <f t="shared" si="25"/>
        <v>6.5224606173839642E-3</v>
      </c>
      <c r="BU38" s="45"/>
      <c r="BV38" s="45"/>
      <c r="BW38" s="45"/>
    </row>
    <row r="39" spans="1:75" x14ac:dyDescent="0.25">
      <c r="A39" s="37" t="s">
        <v>128</v>
      </c>
      <c r="B39" s="20">
        <v>50016.428136000002</v>
      </c>
      <c r="C39" s="20">
        <v>4001.3143963000002</v>
      </c>
      <c r="D39" s="109">
        <v>39.863313822999999</v>
      </c>
      <c r="E39" s="109">
        <v>7.8734495602000001</v>
      </c>
      <c r="F39" s="109">
        <v>2.2033820464999998</v>
      </c>
      <c r="G39" s="109">
        <v>0.50053760420000004</v>
      </c>
      <c r="H39" s="109">
        <v>0.17627056229999999</v>
      </c>
      <c r="I39" s="109">
        <v>693.20589614000005</v>
      </c>
      <c r="J39" s="109">
        <v>13.439073289</v>
      </c>
      <c r="K39" s="109">
        <v>8.3067482524000003</v>
      </c>
      <c r="L39" s="109">
        <v>0.52881170529999999</v>
      </c>
      <c r="M39" s="109">
        <v>9.7830164383000007</v>
      </c>
      <c r="N39" s="109">
        <v>7.7559052372000004</v>
      </c>
      <c r="P39" s="109" t="s">
        <v>128</v>
      </c>
      <c r="Q39" s="109">
        <v>363.02115221041498</v>
      </c>
      <c r="R39" s="109">
        <v>247.77154101595301</v>
      </c>
      <c r="S39" s="109">
        <v>7.7842354604100699</v>
      </c>
      <c r="T39" s="109">
        <v>39.982698523443503</v>
      </c>
      <c r="U39" s="109">
        <v>39.982698523443503</v>
      </c>
      <c r="V39" s="109">
        <v>44.286669845987703</v>
      </c>
      <c r="W39" s="109">
        <v>13.3270533408955</v>
      </c>
      <c r="X39" s="109">
        <v>7.9007984950779697</v>
      </c>
      <c r="Y39" s="109">
        <v>204635.94787993899</v>
      </c>
      <c r="Z39" s="109">
        <v>2.2114292273741301</v>
      </c>
      <c r="AA39" s="109">
        <v>0.17691440991659299</v>
      </c>
      <c r="AB39" s="109">
        <v>0.502143334693126</v>
      </c>
      <c r="AC39" s="109">
        <v>0</v>
      </c>
      <c r="AD39" s="109">
        <v>4469.7753503343702</v>
      </c>
      <c r="AE39" s="109">
        <v>0</v>
      </c>
      <c r="AF39" s="109">
        <v>1563.0202669160899</v>
      </c>
      <c r="AG39" s="109">
        <v>0</v>
      </c>
      <c r="AH39" s="109">
        <v>0</v>
      </c>
      <c r="AI39" s="109">
        <v>9.8187452949431098</v>
      </c>
      <c r="AJ39" s="109">
        <v>0.48545455870969501</v>
      </c>
      <c r="AK39" s="109">
        <v>15.2039831965891</v>
      </c>
      <c r="AL39" s="109">
        <v>324.788283995227</v>
      </c>
      <c r="AM39" s="109">
        <v>182.262064206025</v>
      </c>
      <c r="AN39" s="109">
        <v>695.23634665034297</v>
      </c>
      <c r="AO39" s="109">
        <v>50174.292184559898</v>
      </c>
      <c r="AP39" s="109">
        <v>0</v>
      </c>
      <c r="AQ39" s="109">
        <v>8730.6729122064407</v>
      </c>
      <c r="AR39" s="109">
        <v>0</v>
      </c>
      <c r="AS39" s="109">
        <v>10.958125627189901</v>
      </c>
      <c r="AT39" s="109">
        <v>0.53074255957228</v>
      </c>
      <c r="AU39" s="109">
        <v>468.53525205328799</v>
      </c>
      <c r="AV39" s="109">
        <v>0</v>
      </c>
      <c r="AW39" s="109">
        <v>443.43543842662598</v>
      </c>
      <c r="AX39" s="109">
        <v>29.214658999776699</v>
      </c>
      <c r="AY39" s="109">
        <v>24.668078352353099</v>
      </c>
      <c r="AZ39" s="109">
        <v>13.481894595722499</v>
      </c>
      <c r="BA39" s="109">
        <v>0</v>
      </c>
      <c r="BB39" s="109">
        <v>44.9755528347035</v>
      </c>
      <c r="BC39" s="109">
        <v>4013.9435278030301</v>
      </c>
      <c r="BD39" s="109">
        <v>8.3305514174700708</v>
      </c>
      <c r="BE39" s="109">
        <v>16.563805321740301</v>
      </c>
      <c r="BG39" s="30"/>
      <c r="BH39" s="45">
        <f t="shared" si="13"/>
        <v>3.1562439471016627E-3</v>
      </c>
      <c r="BI39" s="45">
        <f t="shared" si="14"/>
        <v>3.1562457363280296E-3</v>
      </c>
      <c r="BJ39" s="45">
        <f t="shared" si="15"/>
        <v>2.9948513807355041E-3</v>
      </c>
      <c r="BK39" s="45">
        <f t="shared" si="16"/>
        <v>3.4735644991259612E-3</v>
      </c>
      <c r="BL39" s="45">
        <f t="shared" si="17"/>
        <v>3.6521949912921088E-3</v>
      </c>
      <c r="BM39" s="45">
        <f t="shared" si="18"/>
        <v>3.20801170511927E-3</v>
      </c>
      <c r="BN39" s="45">
        <f t="shared" si="19"/>
        <v>3.6526099888262616E-3</v>
      </c>
      <c r="BO39" s="45">
        <f t="shared" si="20"/>
        <v>2.9290727641659384E-3</v>
      </c>
      <c r="BP39" s="45">
        <f t="shared" si="21"/>
        <v>3.1863288339642778E-3</v>
      </c>
      <c r="BQ39" s="45">
        <f t="shared" si="22"/>
        <v>2.8655214226810436E-3</v>
      </c>
      <c r="BR39" s="45">
        <f t="shared" si="23"/>
        <v>3.6513077394620479E-3</v>
      </c>
      <c r="BS39" s="45">
        <f t="shared" si="24"/>
        <v>3.6521309013887045E-3</v>
      </c>
      <c r="BT39" s="45">
        <f t="shared" si="25"/>
        <v>3.6527294163146771E-3</v>
      </c>
      <c r="BU39" s="45"/>
      <c r="BV39" s="45"/>
      <c r="BW39" s="45"/>
    </row>
    <row r="40" spans="1:75" x14ac:dyDescent="0.25">
      <c r="A40" s="37" t="s">
        <v>39</v>
      </c>
      <c r="B40" s="20">
        <v>133.22111315999999</v>
      </c>
      <c r="C40" s="20">
        <v>10.657689911</v>
      </c>
      <c r="D40" s="109">
        <v>7.6591437299999995E-2</v>
      </c>
      <c r="E40" s="109">
        <v>1.72215641E-2</v>
      </c>
      <c r="F40" s="109">
        <v>5.6135053000000001E-3</v>
      </c>
      <c r="G40" s="109">
        <v>4.0673287000000001E-3</v>
      </c>
      <c r="H40" s="109">
        <v>4.490804E-4</v>
      </c>
      <c r="I40" s="109">
        <v>1.4784230231</v>
      </c>
      <c r="J40" s="109">
        <v>5.23036011E-2</v>
      </c>
      <c r="K40" s="109">
        <v>1.7427305399999999E-2</v>
      </c>
      <c r="L40" s="109">
        <v>1.3472415000000001E-3</v>
      </c>
      <c r="M40" s="109">
        <v>2.4923961599999999E-2</v>
      </c>
      <c r="N40" s="109">
        <v>1.9759540200000002E-2</v>
      </c>
      <c r="P40" s="109" t="s">
        <v>39</v>
      </c>
      <c r="Q40" s="109">
        <v>0.87003472507406898</v>
      </c>
      <c r="R40" s="109">
        <v>0.53370846289337803</v>
      </c>
      <c r="S40" s="109">
        <v>1.9833346154698301E-2</v>
      </c>
      <c r="T40" s="109">
        <v>7.6887086402400107E-2</v>
      </c>
      <c r="U40" s="109">
        <v>7.6887086402400107E-2</v>
      </c>
      <c r="V40" s="109">
        <v>0.134360795463384</v>
      </c>
      <c r="W40" s="109">
        <v>2.8748279036855499E-2</v>
      </c>
      <c r="X40" s="109">
        <v>1.7284805366766701E-2</v>
      </c>
      <c r="Y40" s="109">
        <v>445.73915280250401</v>
      </c>
      <c r="Z40" s="109">
        <v>5.6344901997247903E-3</v>
      </c>
      <c r="AA40" s="109">
        <v>4.5076001852057703E-4</v>
      </c>
      <c r="AB40" s="109">
        <v>4.0771919373773901E-3</v>
      </c>
      <c r="AC40" s="109">
        <v>0</v>
      </c>
      <c r="AD40" s="109">
        <v>13.943049065136</v>
      </c>
      <c r="AE40" s="109">
        <v>0</v>
      </c>
      <c r="AF40" s="109">
        <v>4.9719676006886298</v>
      </c>
      <c r="AG40" s="109">
        <v>0</v>
      </c>
      <c r="AH40" s="109">
        <v>0</v>
      </c>
      <c r="AI40" s="109">
        <v>2.5017071496573898E-2</v>
      </c>
      <c r="AJ40" s="109">
        <v>3.9416558429063503E-3</v>
      </c>
      <c r="AK40" s="109">
        <v>3.3204384369561801E-2</v>
      </c>
      <c r="AL40" s="109">
        <v>0.66065761272819901</v>
      </c>
      <c r="AM40" s="109">
        <v>0.46988149713839999</v>
      </c>
      <c r="AN40" s="109">
        <v>1.4842720134620799</v>
      </c>
      <c r="AO40" s="109">
        <v>133.676779926916</v>
      </c>
      <c r="AP40" s="109">
        <v>0</v>
      </c>
      <c r="AQ40" s="109">
        <v>25.169434417456198</v>
      </c>
      <c r="AR40" s="109">
        <v>0</v>
      </c>
      <c r="AS40" s="109">
        <v>4.6204148214421502E-2</v>
      </c>
      <c r="AT40" s="109">
        <v>1.352271996186E-3</v>
      </c>
      <c r="AU40" s="109">
        <v>1.2202712985234501</v>
      </c>
      <c r="AV40" s="109">
        <v>0</v>
      </c>
      <c r="AW40" s="109">
        <v>0.97283999351610295</v>
      </c>
      <c r="AX40" s="109">
        <v>5.3435882503761599E-2</v>
      </c>
      <c r="AY40" s="109">
        <v>7.3824606492457395E-2</v>
      </c>
      <c r="AZ40" s="109">
        <v>5.2455052136604799E-2</v>
      </c>
      <c r="BA40" s="109">
        <v>0</v>
      </c>
      <c r="BB40" s="109">
        <v>0.11872051461095499</v>
      </c>
      <c r="BC40" s="109">
        <v>10.6941446739088</v>
      </c>
      <c r="BD40" s="109">
        <v>1.7496620188410798E-2</v>
      </c>
      <c r="BE40" s="109">
        <v>3.9559598786956897E-2</v>
      </c>
      <c r="BG40" s="30"/>
      <c r="BH40" s="45">
        <f t="shared" si="13"/>
        <v>3.4203795187385195E-3</v>
      </c>
      <c r="BI40" s="45">
        <f t="shared" si="14"/>
        <v>3.4205126263970658E-3</v>
      </c>
      <c r="BJ40" s="45">
        <f t="shared" si="15"/>
        <v>3.8600803539185083E-3</v>
      </c>
      <c r="BK40" s="45">
        <f t="shared" si="16"/>
        <v>3.6722138825184343E-3</v>
      </c>
      <c r="BL40" s="45">
        <f t="shared" si="17"/>
        <v>3.738288039879514E-3</v>
      </c>
      <c r="BM40" s="45">
        <f t="shared" si="18"/>
        <v>2.4249914636577138E-3</v>
      </c>
      <c r="BN40" s="45">
        <f t="shared" si="19"/>
        <v>3.7401287621927448E-3</v>
      </c>
      <c r="BO40" s="45">
        <f t="shared" si="20"/>
        <v>3.9562359829973725E-3</v>
      </c>
      <c r="BP40" s="45">
        <f t="shared" si="21"/>
        <v>2.895613942818928E-3</v>
      </c>
      <c r="BQ40" s="45">
        <f t="shared" si="22"/>
        <v>3.9773669434173872E-3</v>
      </c>
      <c r="BR40" s="45">
        <f t="shared" si="23"/>
        <v>3.7339231206876358E-3</v>
      </c>
      <c r="BS40" s="45">
        <f t="shared" si="24"/>
        <v>3.7357583063319837E-3</v>
      </c>
      <c r="BT40" s="45">
        <f t="shared" si="25"/>
        <v>3.7352060802659406E-3</v>
      </c>
      <c r="BU40" s="45"/>
      <c r="BV40" s="45"/>
      <c r="BW40" s="45"/>
    </row>
    <row r="41" spans="1:75" x14ac:dyDescent="0.25">
      <c r="A41" s="37" t="s">
        <v>40</v>
      </c>
      <c r="B41" s="20">
        <v>23436.457981</v>
      </c>
      <c r="C41" s="20">
        <v>1874.9165802</v>
      </c>
      <c r="D41" s="109">
        <v>6.4943919478999996</v>
      </c>
      <c r="E41" s="109">
        <v>7.6566631259999998</v>
      </c>
      <c r="F41" s="109">
        <v>3.1601258794999998</v>
      </c>
      <c r="G41" s="109">
        <v>0.23464923930000001</v>
      </c>
      <c r="H41" s="109">
        <v>0.2528100674</v>
      </c>
      <c r="I41" s="109">
        <v>121.45641734</v>
      </c>
      <c r="J41" s="109">
        <v>5.9183296057000003</v>
      </c>
      <c r="K41" s="109">
        <v>0.5792487597</v>
      </c>
      <c r="L41" s="109">
        <v>0.75843020090000002</v>
      </c>
      <c r="M41" s="109">
        <v>14.030960181999999</v>
      </c>
      <c r="N41" s="109">
        <v>11.123643695</v>
      </c>
      <c r="P41" s="109" t="s">
        <v>40</v>
      </c>
      <c r="Q41" s="109">
        <v>354.06286392317202</v>
      </c>
      <c r="R41" s="109">
        <v>57.983803495582798</v>
      </c>
      <c r="S41" s="109">
        <v>11.1892862984487</v>
      </c>
      <c r="T41" s="109">
        <v>6.5230002083473702</v>
      </c>
      <c r="U41" s="109">
        <v>6.5230002083473702</v>
      </c>
      <c r="V41" s="109">
        <v>15.900044683228799</v>
      </c>
      <c r="W41" s="109">
        <v>4.5309798956152196</v>
      </c>
      <c r="X41" s="109">
        <v>7.7003544891782498</v>
      </c>
      <c r="Y41" s="109">
        <v>25826.248102150999</v>
      </c>
      <c r="Z41" s="109">
        <v>3.1787727767553902</v>
      </c>
      <c r="AA41" s="109">
        <v>0.25430207640825397</v>
      </c>
      <c r="AB41" s="109">
        <v>0.23574742888768699</v>
      </c>
      <c r="AC41" s="109">
        <v>0</v>
      </c>
      <c r="AD41" s="109">
        <v>3608.8388683202902</v>
      </c>
      <c r="AE41" s="109">
        <v>0</v>
      </c>
      <c r="AF41" s="109">
        <v>443.93188508787898</v>
      </c>
      <c r="AG41" s="109">
        <v>0</v>
      </c>
      <c r="AH41" s="109">
        <v>0</v>
      </c>
      <c r="AI41" s="109">
        <v>14.1137562265839</v>
      </c>
      <c r="AJ41" s="109">
        <v>0.22791148079950599</v>
      </c>
      <c r="AK41" s="109">
        <v>2.9085465106041299</v>
      </c>
      <c r="AL41" s="109">
        <v>150.610201603192</v>
      </c>
      <c r="AM41" s="109">
        <v>259.78474614846903</v>
      </c>
      <c r="AN41" s="109">
        <v>122.09275057974</v>
      </c>
      <c r="AO41" s="109">
        <v>23563.922950666001</v>
      </c>
      <c r="AP41" s="109">
        <v>0</v>
      </c>
      <c r="AQ41" s="109">
        <v>5551.6603668490998</v>
      </c>
      <c r="AR41" s="109">
        <v>0</v>
      </c>
      <c r="AS41" s="109">
        <v>11.370590549183399</v>
      </c>
      <c r="AT41" s="109">
        <v>0.76290550330150497</v>
      </c>
      <c r="AU41" s="109">
        <v>364.201488654088</v>
      </c>
      <c r="AV41" s="109">
        <v>0</v>
      </c>
      <c r="AW41" s="109">
        <v>154.82731395006999</v>
      </c>
      <c r="AX41" s="109">
        <v>12.7903427384036</v>
      </c>
      <c r="AY41" s="109">
        <v>11.2237602062494</v>
      </c>
      <c r="AZ41" s="109">
        <v>5.9484660598350301</v>
      </c>
      <c r="BA41" s="109">
        <v>0</v>
      </c>
      <c r="BB41" s="109">
        <v>52.894543150138702</v>
      </c>
      <c r="BC41" s="109">
        <v>1885.1137729900699</v>
      </c>
      <c r="BD41" s="109">
        <v>0.58161735143076099</v>
      </c>
      <c r="BE41" s="109">
        <v>3.26881115473254</v>
      </c>
      <c r="BG41" s="30"/>
      <c r="BH41" s="45">
        <f t="shared" si="13"/>
        <v>5.4387471762728781E-3</v>
      </c>
      <c r="BI41" s="45">
        <f t="shared" si="14"/>
        <v>5.4387447941722285E-3</v>
      </c>
      <c r="BJ41" s="45">
        <f t="shared" si="15"/>
        <v>4.4050714334574739E-3</v>
      </c>
      <c r="BK41" s="45">
        <f t="shared" si="16"/>
        <v>5.7063191182965553E-3</v>
      </c>
      <c r="BL41" s="45">
        <f t="shared" si="17"/>
        <v>5.9006817976316539E-3</v>
      </c>
      <c r="BM41" s="45">
        <f t="shared" si="18"/>
        <v>4.6801327418025084E-3</v>
      </c>
      <c r="BN41" s="45">
        <f t="shared" si="19"/>
        <v>5.9016993413212836E-3</v>
      </c>
      <c r="BO41" s="45">
        <f t="shared" si="20"/>
        <v>5.2391899388788375E-3</v>
      </c>
      <c r="BP41" s="45">
        <f t="shared" si="21"/>
        <v>5.0920540326116741E-3</v>
      </c>
      <c r="BQ41" s="45">
        <f t="shared" si="22"/>
        <v>4.0890751876408076E-3</v>
      </c>
      <c r="BR41" s="45">
        <f t="shared" si="23"/>
        <v>5.9007439263287316E-3</v>
      </c>
      <c r="BS41" s="45">
        <f t="shared" si="24"/>
        <v>5.9009535705274304E-3</v>
      </c>
      <c r="BT41" s="45">
        <f t="shared" si="25"/>
        <v>5.9011781794310186E-3</v>
      </c>
      <c r="BU41" s="45"/>
      <c r="BV41" s="45"/>
      <c r="BW41" s="45"/>
    </row>
    <row r="42" spans="1:75" x14ac:dyDescent="0.25">
      <c r="A42" s="37" t="s">
        <v>41</v>
      </c>
      <c r="B42" s="20">
        <v>41968.420129999999</v>
      </c>
      <c r="C42" s="20">
        <v>3357.4734936</v>
      </c>
      <c r="D42" s="109">
        <v>22.45509268</v>
      </c>
      <c r="E42" s="109">
        <v>5.1291960656000004</v>
      </c>
      <c r="F42" s="109">
        <v>0.4338327877</v>
      </c>
      <c r="G42" s="109">
        <v>2.2183843768</v>
      </c>
      <c r="H42" s="109">
        <v>3.4706623300000003E-2</v>
      </c>
      <c r="I42" s="109">
        <v>123.39278473</v>
      </c>
      <c r="J42" s="109">
        <v>25.103621582999999</v>
      </c>
      <c r="K42" s="109">
        <v>1.4654800757999999</v>
      </c>
      <c r="L42" s="109">
        <v>0.1041198725</v>
      </c>
      <c r="M42" s="109">
        <v>1.9262175396000001</v>
      </c>
      <c r="N42" s="109">
        <v>1.5270914417999999</v>
      </c>
      <c r="P42" s="109" t="s">
        <v>41</v>
      </c>
      <c r="Q42" s="109">
        <v>68.8923330948044</v>
      </c>
      <c r="R42" s="109">
        <v>44.288840410183703</v>
      </c>
      <c r="S42" s="109">
        <v>1.53075805832505</v>
      </c>
      <c r="T42" s="109">
        <v>22.504899770843</v>
      </c>
      <c r="U42" s="109">
        <v>22.504899770843</v>
      </c>
      <c r="V42" s="109">
        <v>85.962873914350396</v>
      </c>
      <c r="W42" s="109">
        <v>20.1667802752551</v>
      </c>
      <c r="X42" s="109">
        <v>5.1405517960396496</v>
      </c>
      <c r="Y42" s="109">
        <v>54670.199444526501</v>
      </c>
      <c r="Z42" s="109">
        <v>0.4348742572714</v>
      </c>
      <c r="AA42" s="109">
        <v>3.4790057146724902E-2</v>
      </c>
      <c r="AB42" s="109">
        <v>2.2208698596999299</v>
      </c>
      <c r="AC42" s="109">
        <v>0</v>
      </c>
      <c r="AD42" s="109">
        <v>6100.2210059571198</v>
      </c>
      <c r="AE42" s="109">
        <v>0</v>
      </c>
      <c r="AF42" s="109">
        <v>2146.5813662207902</v>
      </c>
      <c r="AG42" s="109">
        <v>0</v>
      </c>
      <c r="AH42" s="109">
        <v>0</v>
      </c>
      <c r="AI42" s="109">
        <v>1.93084173309784</v>
      </c>
      <c r="AJ42" s="109">
        <v>2.1470572085856299</v>
      </c>
      <c r="AK42" s="109">
        <v>4.98007384660011</v>
      </c>
      <c r="AL42" s="109">
        <v>309.13391821148298</v>
      </c>
      <c r="AM42" s="109">
        <v>41.740337396087</v>
      </c>
      <c r="AN42" s="109">
        <v>123.66855788623501</v>
      </c>
      <c r="AO42" s="109">
        <v>42038.734557758296</v>
      </c>
      <c r="AP42" s="109">
        <v>0</v>
      </c>
      <c r="AQ42" s="109">
        <v>9506.3932756824597</v>
      </c>
      <c r="AR42" s="109">
        <v>0</v>
      </c>
      <c r="AS42" s="109">
        <v>17.690574225643001</v>
      </c>
      <c r="AT42" s="109">
        <v>0.10436962015753699</v>
      </c>
      <c r="AU42" s="109">
        <v>343.754802898702</v>
      </c>
      <c r="AV42" s="109">
        <v>0</v>
      </c>
      <c r="AW42" s="109">
        <v>107.523492991984</v>
      </c>
      <c r="AX42" s="109">
        <v>35.287483619610001</v>
      </c>
      <c r="AY42" s="109">
        <v>37.886179721444599</v>
      </c>
      <c r="AZ42" s="109">
        <v>25.138950553307001</v>
      </c>
      <c r="BA42" s="109">
        <v>0</v>
      </c>
      <c r="BB42" s="109">
        <v>14.4124940037672</v>
      </c>
      <c r="BC42" s="109">
        <v>3363.0986152989699</v>
      </c>
      <c r="BD42" s="109">
        <v>1.46872921385762</v>
      </c>
      <c r="BE42" s="109">
        <v>15.0270087787802</v>
      </c>
      <c r="BG42" s="30"/>
      <c r="BH42" s="45">
        <f t="shared" si="13"/>
        <v>1.6754127875315335E-3</v>
      </c>
      <c r="BI42" s="45">
        <f t="shared" si="14"/>
        <v>1.6754031594568017E-3</v>
      </c>
      <c r="BJ42" s="45">
        <f t="shared" si="15"/>
        <v>2.2180754964045051E-3</v>
      </c>
      <c r="BK42" s="45">
        <f t="shared" si="16"/>
        <v>2.2139396299955729E-3</v>
      </c>
      <c r="BL42" s="45">
        <f t="shared" si="17"/>
        <v>2.400624390151413E-3</v>
      </c>
      <c r="BM42" s="45">
        <f t="shared" si="18"/>
        <v>1.1204022738003497E-3</v>
      </c>
      <c r="BN42" s="45">
        <f t="shared" si="19"/>
        <v>2.4039747688418692E-3</v>
      </c>
      <c r="BO42" s="45">
        <f t="shared" si="20"/>
        <v>2.2349212463146305E-3</v>
      </c>
      <c r="BP42" s="45">
        <f t="shared" si="21"/>
        <v>1.4073256398561666E-3</v>
      </c>
      <c r="BQ42" s="45">
        <f t="shared" si="22"/>
        <v>2.2171151360392042E-3</v>
      </c>
      <c r="BR42" s="45">
        <f t="shared" si="23"/>
        <v>2.3986550457694008E-3</v>
      </c>
      <c r="BS42" s="45">
        <f t="shared" si="24"/>
        <v>2.4006600515122495E-3</v>
      </c>
      <c r="BT42" s="45">
        <f t="shared" si="25"/>
        <v>2.4010458212824427E-3</v>
      </c>
      <c r="BU42" s="45"/>
      <c r="BV42" s="45"/>
      <c r="BW42" s="45"/>
    </row>
    <row r="43" spans="1:75" x14ac:dyDescent="0.25">
      <c r="A43" s="37" t="s">
        <v>42</v>
      </c>
      <c r="B43" s="20">
        <v>17111.667893999998</v>
      </c>
      <c r="C43" s="20">
        <v>1368.9334071000001</v>
      </c>
      <c r="D43" s="109">
        <v>6.6826505404000001</v>
      </c>
      <c r="E43" s="109">
        <v>2.8973597796999999</v>
      </c>
      <c r="F43" s="109">
        <v>0.99215322169999998</v>
      </c>
      <c r="G43" s="109">
        <v>0.67638972210000003</v>
      </c>
      <c r="H43" s="109">
        <v>7.9372260099999994E-2</v>
      </c>
      <c r="I43" s="109">
        <v>105.04384706</v>
      </c>
      <c r="J43" s="109">
        <v>7.8984920648000001</v>
      </c>
      <c r="K43" s="109">
        <v>1.050840014</v>
      </c>
      <c r="L43" s="109">
        <v>0.23811677959999999</v>
      </c>
      <c r="M43" s="109">
        <v>4.4051604518999996</v>
      </c>
      <c r="N43" s="109">
        <v>3.4923795296</v>
      </c>
      <c r="P43" s="109" t="s">
        <v>42</v>
      </c>
      <c r="Q43" s="109">
        <v>124.011131007114</v>
      </c>
      <c r="R43" s="109">
        <v>41.069814160751001</v>
      </c>
      <c r="S43" s="109">
        <v>3.5124779988606298</v>
      </c>
      <c r="T43" s="109">
        <v>6.7229456079327798</v>
      </c>
      <c r="U43" s="109">
        <v>6.7229456079327798</v>
      </c>
      <c r="V43" s="109">
        <v>21.451020610940098</v>
      </c>
      <c r="W43" s="109">
        <v>4.4603231386978797</v>
      </c>
      <c r="X43" s="109">
        <v>2.9147385806080899</v>
      </c>
      <c r="Y43" s="109">
        <v>32090.648830182199</v>
      </c>
      <c r="Z43" s="109">
        <v>0.99786314282062005</v>
      </c>
      <c r="AA43" s="109">
        <v>7.9829014876344501E-2</v>
      </c>
      <c r="AB43" s="109">
        <v>0.67922226996030799</v>
      </c>
      <c r="AC43" s="109">
        <v>0</v>
      </c>
      <c r="AD43" s="109">
        <v>2321.6120594357899</v>
      </c>
      <c r="AE43" s="109">
        <v>0</v>
      </c>
      <c r="AF43" s="109">
        <v>661.55060826750901</v>
      </c>
      <c r="AG43" s="109">
        <v>0</v>
      </c>
      <c r="AH43" s="109">
        <v>0</v>
      </c>
      <c r="AI43" s="109">
        <v>4.4305116600652097</v>
      </c>
      <c r="AJ43" s="109">
        <v>0.65664700913659801</v>
      </c>
      <c r="AK43" s="109">
        <v>2.6922675559755702</v>
      </c>
      <c r="AL43" s="109">
        <v>92.038238875171402</v>
      </c>
      <c r="AM43" s="109">
        <v>83.074444936918098</v>
      </c>
      <c r="AN43" s="109">
        <v>105.607237785034</v>
      </c>
      <c r="AO43" s="109">
        <v>17201.3728092417</v>
      </c>
      <c r="AP43" s="109">
        <v>0</v>
      </c>
      <c r="AQ43" s="109">
        <v>3738.5534590144198</v>
      </c>
      <c r="AR43" s="109">
        <v>0</v>
      </c>
      <c r="AS43" s="109">
        <v>7.8475962120346896</v>
      </c>
      <c r="AT43" s="109">
        <v>0.23948716819256899</v>
      </c>
      <c r="AU43" s="109">
        <v>180.73568872874799</v>
      </c>
      <c r="AV43" s="109">
        <v>0</v>
      </c>
      <c r="AW43" s="109">
        <v>88.760843267134305</v>
      </c>
      <c r="AX43" s="109">
        <v>8.2815878701785497</v>
      </c>
      <c r="AY43" s="109">
        <v>11.1997744344289</v>
      </c>
      <c r="AZ43" s="109">
        <v>7.9358886511781703</v>
      </c>
      <c r="BA43" s="109">
        <v>0</v>
      </c>
      <c r="BB43" s="109">
        <v>19.037632152036199</v>
      </c>
      <c r="BC43" s="109">
        <v>1376.1098096220701</v>
      </c>
      <c r="BD43" s="109">
        <v>1.0563499906443601</v>
      </c>
      <c r="BE43" s="109">
        <v>4.3950648407188799</v>
      </c>
      <c r="BG43" s="30"/>
      <c r="BH43" s="45">
        <f t="shared" si="13"/>
        <v>5.2423244652355641E-3</v>
      </c>
      <c r="BI43" s="45">
        <f t="shared" si="14"/>
        <v>5.2423313543591438E-3</v>
      </c>
      <c r="BJ43" s="45">
        <f t="shared" si="15"/>
        <v>6.0298031879978961E-3</v>
      </c>
      <c r="BK43" s="45">
        <f t="shared" si="16"/>
        <v>5.9981508095240457E-3</v>
      </c>
      <c r="BL43" s="45">
        <f t="shared" si="17"/>
        <v>5.7550799571425473E-3</v>
      </c>
      <c r="BM43" s="45">
        <f t="shared" si="18"/>
        <v>4.1877452713410387E-3</v>
      </c>
      <c r="BN43" s="45">
        <f t="shared" si="19"/>
        <v>5.7545895224483633E-3</v>
      </c>
      <c r="BO43" s="45">
        <f t="shared" si="20"/>
        <v>5.3633862506215534E-3</v>
      </c>
      <c r="BP43" s="45">
        <f t="shared" si="21"/>
        <v>4.7346488508648206E-3</v>
      </c>
      <c r="BQ43" s="45">
        <f t="shared" si="22"/>
        <v>5.2434020126302851E-3</v>
      </c>
      <c r="BR43" s="45">
        <f t="shared" si="23"/>
        <v>5.7551113989994266E-3</v>
      </c>
      <c r="BS43" s="45">
        <f t="shared" si="24"/>
        <v>5.7548887133670231E-3</v>
      </c>
      <c r="BT43" s="45">
        <f t="shared" si="25"/>
        <v>5.7549499103070959E-3</v>
      </c>
      <c r="BU43" s="45"/>
      <c r="BV43" s="45"/>
      <c r="BW43" s="45"/>
    </row>
    <row r="44" spans="1:75" x14ac:dyDescent="0.25">
      <c r="A44" s="37" t="s">
        <v>43</v>
      </c>
      <c r="B44" s="20">
        <v>253104.66599000001</v>
      </c>
      <c r="C44" s="20">
        <v>20248.373800000001</v>
      </c>
      <c r="D44" s="109">
        <v>77.491358099999999</v>
      </c>
      <c r="E44" s="109">
        <v>21.329256768</v>
      </c>
      <c r="F44" s="109">
        <v>6.8468499049</v>
      </c>
      <c r="G44" s="109">
        <v>15.834403857</v>
      </c>
      <c r="H44" s="109">
        <v>0.54774801510000004</v>
      </c>
      <c r="I44" s="109">
        <v>1460.1401588000001</v>
      </c>
      <c r="J44" s="109">
        <v>153.36945302000001</v>
      </c>
      <c r="K44" s="109">
        <v>16.800321588999999</v>
      </c>
      <c r="L44" s="109">
        <v>1.6432439042</v>
      </c>
      <c r="M44" s="109">
        <v>30.400014943999999</v>
      </c>
      <c r="N44" s="109">
        <v>24.100911998000001</v>
      </c>
      <c r="P44" s="109" t="s">
        <v>43</v>
      </c>
      <c r="Q44" s="109">
        <v>998.17978477704003</v>
      </c>
      <c r="R44" s="109">
        <v>535.01886601185299</v>
      </c>
      <c r="S44" s="109">
        <v>24.268419245377402</v>
      </c>
      <c r="T44" s="109">
        <v>77.939341031068494</v>
      </c>
      <c r="U44" s="109">
        <v>77.939341031068494</v>
      </c>
      <c r="V44" s="109">
        <v>370.89849772562297</v>
      </c>
      <c r="W44" s="109">
        <v>57.747679055210199</v>
      </c>
      <c r="X44" s="109">
        <v>21.472145136705699</v>
      </c>
      <c r="Y44" s="109">
        <v>501217.55687996902</v>
      </c>
      <c r="Z44" s="109">
        <v>6.8944346814235304</v>
      </c>
      <c r="AA44" s="109">
        <v>0.55155516869199905</v>
      </c>
      <c r="AB44" s="109">
        <v>15.978374318051101</v>
      </c>
      <c r="AC44" s="109">
        <v>0</v>
      </c>
      <c r="AD44" s="109">
        <v>33667.287645464603</v>
      </c>
      <c r="AE44" s="109">
        <v>0</v>
      </c>
      <c r="AF44" s="109">
        <v>12551.3353494409</v>
      </c>
      <c r="AG44" s="109">
        <v>0</v>
      </c>
      <c r="AH44" s="109">
        <v>0</v>
      </c>
      <c r="AI44" s="109">
        <v>30.611305435040901</v>
      </c>
      <c r="AJ44" s="109">
        <v>15.4473076024198</v>
      </c>
      <c r="AK44" s="109">
        <v>38.622316634097999</v>
      </c>
      <c r="AL44" s="109">
        <v>933.63347117721003</v>
      </c>
      <c r="AM44" s="109">
        <v>600.010279572012</v>
      </c>
      <c r="AN44" s="109">
        <v>1468.9025467875199</v>
      </c>
      <c r="AO44" s="109">
        <v>255114.054116955</v>
      </c>
      <c r="AP44" s="109">
        <v>0</v>
      </c>
      <c r="AQ44" s="109">
        <v>54608.692775784402</v>
      </c>
      <c r="AR44" s="109">
        <v>0</v>
      </c>
      <c r="AS44" s="109">
        <v>131.691193950197</v>
      </c>
      <c r="AT44" s="109">
        <v>1.6546645357581899</v>
      </c>
      <c r="AU44" s="109">
        <v>2125.98881260707</v>
      </c>
      <c r="AV44" s="109">
        <v>0</v>
      </c>
      <c r="AW44" s="109">
        <v>1047.4087100741899</v>
      </c>
      <c r="AX44" s="109">
        <v>73.911786867502499</v>
      </c>
      <c r="AY44" s="109">
        <v>185.02520897817999</v>
      </c>
      <c r="AZ44" s="109">
        <v>154.70599098985801</v>
      </c>
      <c r="BA44" s="109">
        <v>0</v>
      </c>
      <c r="BB44" s="109">
        <v>170.772844163911</v>
      </c>
      <c r="BC44" s="109">
        <v>20409.125285096201</v>
      </c>
      <c r="BD44" s="109">
        <v>16.899045200329599</v>
      </c>
      <c r="BE44" s="109">
        <v>70.849506135134604</v>
      </c>
      <c r="BG44" s="30"/>
      <c r="BH44" s="45">
        <f t="shared" si="13"/>
        <v>7.9389612162834595E-3</v>
      </c>
      <c r="BI44" s="45">
        <f t="shared" si="14"/>
        <v>7.9389824923224075E-3</v>
      </c>
      <c r="BJ44" s="45">
        <f t="shared" si="15"/>
        <v>5.7810695547545815E-3</v>
      </c>
      <c r="BK44" s="45">
        <f t="shared" si="16"/>
        <v>6.6991724212383998E-3</v>
      </c>
      <c r="BL44" s="45">
        <f t="shared" si="17"/>
        <v>6.9498787302867604E-3</v>
      </c>
      <c r="BM44" s="45">
        <f t="shared" si="18"/>
        <v>9.0922564784436128E-3</v>
      </c>
      <c r="BN44" s="45">
        <f t="shared" si="19"/>
        <v>6.950556619185479E-3</v>
      </c>
      <c r="BO44" s="45">
        <f t="shared" si="20"/>
        <v>6.0010595111095761E-3</v>
      </c>
      <c r="BP44" s="45">
        <f t="shared" si="21"/>
        <v>8.7144991622530588E-3</v>
      </c>
      <c r="BQ44" s="45">
        <f t="shared" si="22"/>
        <v>5.8762929510967916E-3</v>
      </c>
      <c r="BR44" s="45">
        <f t="shared" si="23"/>
        <v>6.9500525935314488E-3</v>
      </c>
      <c r="BS44" s="45">
        <f t="shared" si="24"/>
        <v>6.9503416833880272E-3</v>
      </c>
      <c r="BT44" s="45">
        <f t="shared" si="25"/>
        <v>6.950245177082981E-3</v>
      </c>
      <c r="BU44" s="45"/>
      <c r="BV44" s="45"/>
      <c r="BW44" s="45"/>
    </row>
    <row r="45" spans="1:75" x14ac:dyDescent="0.25">
      <c r="A45" s="37" t="s">
        <v>44</v>
      </c>
      <c r="B45" s="20">
        <v>15751.464855</v>
      </c>
      <c r="C45" s="20">
        <v>1260.1172248</v>
      </c>
      <c r="D45" s="109">
        <v>11.240600240999999</v>
      </c>
      <c r="E45" s="109">
        <v>2.6688996129999998</v>
      </c>
      <c r="F45" s="109">
        <v>0.61739343520000001</v>
      </c>
      <c r="G45" s="109">
        <v>0.33086955849999999</v>
      </c>
      <c r="H45" s="109">
        <v>4.9391473499999998E-2</v>
      </c>
      <c r="I45" s="109">
        <v>146.16890444000001</v>
      </c>
      <c r="J45" s="109">
        <v>5.7360016683000001</v>
      </c>
      <c r="K45" s="109">
        <v>1.7032972790000001</v>
      </c>
      <c r="L45" s="109">
        <v>0.1481744374</v>
      </c>
      <c r="M45" s="109">
        <v>2.7412267242000001</v>
      </c>
      <c r="N45" s="109">
        <v>2.1732251914999998</v>
      </c>
      <c r="P45" s="109" t="s">
        <v>44</v>
      </c>
      <c r="Q45" s="109">
        <v>92.350201185195303</v>
      </c>
      <c r="R45" s="109">
        <v>52.980221603216698</v>
      </c>
      <c r="S45" s="109">
        <v>2.1771074011520999</v>
      </c>
      <c r="T45" s="109">
        <v>11.262997125827599</v>
      </c>
      <c r="U45" s="109">
        <v>11.262997125827599</v>
      </c>
      <c r="V45" s="109">
        <v>20.840380875130201</v>
      </c>
      <c r="W45" s="109">
        <v>5.8362164428633099</v>
      </c>
      <c r="X45" s="109">
        <v>2.6741146328082999</v>
      </c>
      <c r="Y45" s="109">
        <v>45016.3509168495</v>
      </c>
      <c r="Z45" s="109">
        <v>0.61849653590725395</v>
      </c>
      <c r="AA45" s="109">
        <v>4.9479572863412202E-2</v>
      </c>
      <c r="AB45" s="109">
        <v>0.331419159813725</v>
      </c>
      <c r="AC45" s="109">
        <v>0</v>
      </c>
      <c r="AD45" s="109">
        <v>1800.9298252603901</v>
      </c>
      <c r="AE45" s="109">
        <v>0</v>
      </c>
      <c r="AF45" s="109">
        <v>573.28374062230296</v>
      </c>
      <c r="AG45" s="109">
        <v>0</v>
      </c>
      <c r="AH45" s="109">
        <v>0</v>
      </c>
      <c r="AI45" s="109">
        <v>2.7461238994821899</v>
      </c>
      <c r="AJ45" s="109">
        <v>0.32040435070686701</v>
      </c>
      <c r="AK45" s="109">
        <v>3.5561402814569898</v>
      </c>
      <c r="AL45" s="109">
        <v>116.97499947547</v>
      </c>
      <c r="AM45" s="109">
        <v>51.548756455367901</v>
      </c>
      <c r="AN45" s="109">
        <v>146.43803922773299</v>
      </c>
      <c r="AO45" s="109">
        <v>15781.109573526899</v>
      </c>
      <c r="AP45" s="109">
        <v>0</v>
      </c>
      <c r="AQ45" s="109">
        <v>3116.0304946179599</v>
      </c>
      <c r="AR45" s="109">
        <v>0</v>
      </c>
      <c r="AS45" s="109">
        <v>4.5039979034496804</v>
      </c>
      <c r="AT45" s="109">
        <v>0.14843876589362401</v>
      </c>
      <c r="AU45" s="109">
        <v>150.242836543891</v>
      </c>
      <c r="AV45" s="109">
        <v>0</v>
      </c>
      <c r="AW45" s="109">
        <v>102.046122385163</v>
      </c>
      <c r="AX45" s="109">
        <v>11.9502269026615</v>
      </c>
      <c r="AY45" s="109">
        <v>10.1833950150191</v>
      </c>
      <c r="AZ45" s="109">
        <v>5.7465675827533902</v>
      </c>
      <c r="BA45" s="109">
        <v>0</v>
      </c>
      <c r="BB45" s="109">
        <v>12.5223915647487</v>
      </c>
      <c r="BC45" s="109">
        <v>1262.4888490440201</v>
      </c>
      <c r="BD45" s="109">
        <v>1.7064411186756601</v>
      </c>
      <c r="BE45" s="109">
        <v>5.2957998487014502</v>
      </c>
      <c r="BG45" s="30"/>
      <c r="BH45" s="45">
        <f t="shared" si="13"/>
        <v>1.8820293096415597E-3</v>
      </c>
      <c r="BI45" s="45">
        <f t="shared" si="14"/>
        <v>1.8820663644181625E-3</v>
      </c>
      <c r="BJ45" s="45">
        <f t="shared" si="15"/>
        <v>1.9924990078294667E-3</v>
      </c>
      <c r="BK45" s="45">
        <f t="shared" si="16"/>
        <v>1.9539962398353729E-3</v>
      </c>
      <c r="BL45" s="45">
        <f t="shared" si="17"/>
        <v>1.7867062465550907E-3</v>
      </c>
      <c r="BM45" s="45">
        <f t="shared" si="18"/>
        <v>1.6610815338123682E-3</v>
      </c>
      <c r="BN45" s="45">
        <f t="shared" si="19"/>
        <v>1.783695791383999E-3</v>
      </c>
      <c r="BO45" s="45">
        <f t="shared" si="20"/>
        <v>1.8412588420504711E-3</v>
      </c>
      <c r="BP45" s="45">
        <f t="shared" si="21"/>
        <v>1.8420347594706185E-3</v>
      </c>
      <c r="BQ45" s="45">
        <f t="shared" si="22"/>
        <v>1.8457375083143132E-3</v>
      </c>
      <c r="BR45" s="45">
        <f t="shared" si="23"/>
        <v>1.7839007743990995E-3</v>
      </c>
      <c r="BS45" s="45">
        <f t="shared" si="24"/>
        <v>1.7864904201307884E-3</v>
      </c>
      <c r="BT45" s="45">
        <f t="shared" si="25"/>
        <v>1.7863816724029845E-3</v>
      </c>
      <c r="BU45" s="45"/>
      <c r="BV45" s="45"/>
      <c r="BW45" s="45"/>
    </row>
    <row r="46" spans="1:75" x14ac:dyDescent="0.25">
      <c r="A46" s="37" t="s">
        <v>45</v>
      </c>
      <c r="B46" s="20">
        <v>4943.3442966000002</v>
      </c>
      <c r="C46" s="20">
        <v>395.46752929000002</v>
      </c>
      <c r="D46" s="109">
        <v>5.2334883058999999</v>
      </c>
      <c r="E46" s="109">
        <v>2.7246114599999999E-2</v>
      </c>
      <c r="F46" s="109">
        <v>8.0692080999999992E-3</v>
      </c>
      <c r="G46" s="109">
        <v>2.7698878900000001E-2</v>
      </c>
      <c r="H46" s="109">
        <v>6.4553660000000004E-4</v>
      </c>
      <c r="I46" s="109">
        <v>130.73757122000001</v>
      </c>
      <c r="J46" s="109">
        <v>0.91476763049999998</v>
      </c>
      <c r="K46" s="109">
        <v>1.6953418825</v>
      </c>
      <c r="L46" s="109">
        <v>1.9366095999999999E-3</v>
      </c>
      <c r="M46" s="109">
        <v>3.5827285E-2</v>
      </c>
      <c r="N46" s="109">
        <v>2.84036181E-2</v>
      </c>
      <c r="P46" s="109" t="s">
        <v>45</v>
      </c>
      <c r="Q46" s="109">
        <v>25.946122691525101</v>
      </c>
      <c r="R46" s="109">
        <v>44.660097087686303</v>
      </c>
      <c r="S46" s="109">
        <v>2.8536506252566401E-2</v>
      </c>
      <c r="T46" s="109">
        <v>5.2549362342414803</v>
      </c>
      <c r="U46" s="109">
        <v>5.2549362342414803</v>
      </c>
      <c r="V46" s="109">
        <v>0.62482100037980104</v>
      </c>
      <c r="W46" s="109">
        <v>9.33372615906191E-2</v>
      </c>
      <c r="X46" s="109">
        <v>2.73741794027299E-2</v>
      </c>
      <c r="Y46" s="109">
        <v>38808.735256656102</v>
      </c>
      <c r="Z46" s="109">
        <v>8.1069432746086502E-3</v>
      </c>
      <c r="AA46" s="109">
        <v>6.4856474750863303E-4</v>
      </c>
      <c r="AB46" s="109">
        <v>2.7779502018903401E-2</v>
      </c>
      <c r="AC46" s="109">
        <v>0</v>
      </c>
      <c r="AD46" s="109">
        <v>54.239342143795298</v>
      </c>
      <c r="AE46" s="109">
        <v>0</v>
      </c>
      <c r="AF46" s="109">
        <v>161.014283726781</v>
      </c>
      <c r="AG46" s="109">
        <v>0</v>
      </c>
      <c r="AH46" s="109">
        <v>0</v>
      </c>
      <c r="AI46" s="109">
        <v>3.59949008927627E-2</v>
      </c>
      <c r="AJ46" s="109">
        <v>2.6856366368377502E-2</v>
      </c>
      <c r="AK46" s="109">
        <v>2.6164829026874701</v>
      </c>
      <c r="AL46" s="109">
        <v>14.0762117788826</v>
      </c>
      <c r="AM46" s="109">
        <v>0.72659437494881396</v>
      </c>
      <c r="AN46" s="109">
        <v>131.27278561418601</v>
      </c>
      <c r="AO46" s="109">
        <v>4963.3104234748098</v>
      </c>
      <c r="AP46" s="109">
        <v>0</v>
      </c>
      <c r="AQ46" s="109">
        <v>495.96768131086799</v>
      </c>
      <c r="AR46" s="109">
        <v>0</v>
      </c>
      <c r="AS46" s="109">
        <v>0.21688141771547101</v>
      </c>
      <c r="AT46" s="109">
        <v>1.9456729335427701E-3</v>
      </c>
      <c r="AU46" s="109">
        <v>25.9756482491476</v>
      </c>
      <c r="AV46" s="109">
        <v>0</v>
      </c>
      <c r="AW46" s="109">
        <v>69.293268484993504</v>
      </c>
      <c r="AX46" s="109">
        <v>0.108625048844766</v>
      </c>
      <c r="AY46" s="109">
        <v>1.04817106325618</v>
      </c>
      <c r="AZ46" s="109">
        <v>0.91825257005855199</v>
      </c>
      <c r="BA46" s="109">
        <v>0</v>
      </c>
      <c r="BB46" s="109">
        <v>1.7672787331139701</v>
      </c>
      <c r="BC46" s="109">
        <v>397.064829985063</v>
      </c>
      <c r="BD46" s="109">
        <v>1.7022780255227199</v>
      </c>
      <c r="BE46" s="109">
        <v>1.94589542498089</v>
      </c>
      <c r="BG46" s="30"/>
      <c r="BH46" s="45">
        <f t="shared" si="13"/>
        <v>4.0389917587860778E-3</v>
      </c>
      <c r="BI46" s="45">
        <f t="shared" si="14"/>
        <v>4.039018571083919E-3</v>
      </c>
      <c r="BJ46" s="45">
        <f t="shared" si="15"/>
        <v>4.0982088977443432E-3</v>
      </c>
      <c r="BK46" s="45">
        <f t="shared" si="16"/>
        <v>4.7002959728393917E-3</v>
      </c>
      <c r="BL46" s="45">
        <f t="shared" si="17"/>
        <v>4.676440877593801E-3</v>
      </c>
      <c r="BM46" s="45">
        <f t="shared" si="18"/>
        <v>2.9106997143988895E-3</v>
      </c>
      <c r="BN46" s="45">
        <f t="shared" si="19"/>
        <v>4.690899801239763E-3</v>
      </c>
      <c r="BO46" s="45">
        <f t="shared" si="20"/>
        <v>4.0938070762027668E-3</v>
      </c>
      <c r="BP46" s="45">
        <f t="shared" si="21"/>
        <v>3.8096445942749201E-3</v>
      </c>
      <c r="BQ46" s="45">
        <f t="shared" si="22"/>
        <v>4.091294560889221E-3</v>
      </c>
      <c r="BR46" s="45">
        <f t="shared" si="23"/>
        <v>4.6800003174466013E-3</v>
      </c>
      <c r="BS46" s="45">
        <f t="shared" si="24"/>
        <v>4.678442498858063E-3</v>
      </c>
      <c r="BT46" s="45">
        <f t="shared" si="25"/>
        <v>4.6785642624311173E-3</v>
      </c>
      <c r="BU46" s="45"/>
      <c r="BV46" s="45"/>
      <c r="BW46" s="45"/>
    </row>
    <row r="47" spans="1:75" x14ac:dyDescent="0.25">
      <c r="A47" s="37" t="s">
        <v>46</v>
      </c>
      <c r="B47" s="20">
        <v>29733.474138000001</v>
      </c>
      <c r="C47" s="20">
        <v>2378.6779313000002</v>
      </c>
      <c r="D47" s="109">
        <v>10.463735094</v>
      </c>
      <c r="E47" s="109">
        <v>7.1111668666999996</v>
      </c>
      <c r="F47" s="109">
        <v>2.947493401</v>
      </c>
      <c r="G47" s="109">
        <v>0.62921419320000005</v>
      </c>
      <c r="H47" s="109">
        <v>0.23579947509999999</v>
      </c>
      <c r="I47" s="109">
        <v>230.85694457</v>
      </c>
      <c r="J47" s="109">
        <v>9.5067322063000006</v>
      </c>
      <c r="K47" s="109">
        <v>2.0671936607000001</v>
      </c>
      <c r="L47" s="109">
        <v>0.70739843319999995</v>
      </c>
      <c r="M47" s="109">
        <v>13.086869981</v>
      </c>
      <c r="N47" s="109">
        <v>10.375176363</v>
      </c>
      <c r="P47" s="109" t="s">
        <v>46</v>
      </c>
      <c r="Q47" s="109">
        <v>351.99693634727203</v>
      </c>
      <c r="R47" s="109">
        <v>94.048439670063601</v>
      </c>
      <c r="S47" s="109">
        <v>10.4110743070658</v>
      </c>
      <c r="T47" s="109">
        <v>10.4970708521204</v>
      </c>
      <c r="U47" s="109">
        <v>10.4970708521204</v>
      </c>
      <c r="V47" s="109">
        <v>22.100949123172601</v>
      </c>
      <c r="W47" s="109">
        <v>4.9085998056854097</v>
      </c>
      <c r="X47" s="109">
        <v>7.1358615532695504</v>
      </c>
      <c r="Y47" s="109">
        <v>60885.446492048701</v>
      </c>
      <c r="Z47" s="109">
        <v>2.9576886077387901</v>
      </c>
      <c r="AA47" s="109">
        <v>0.236615105978287</v>
      </c>
      <c r="AB47" s="109">
        <v>0.63136204526045703</v>
      </c>
      <c r="AC47" s="109">
        <v>0</v>
      </c>
      <c r="AD47" s="109">
        <v>3957.00123664597</v>
      </c>
      <c r="AE47" s="109">
        <v>0</v>
      </c>
      <c r="AF47" s="109">
        <v>791.29052222275197</v>
      </c>
      <c r="AG47" s="109">
        <v>0</v>
      </c>
      <c r="AH47" s="109">
        <v>0</v>
      </c>
      <c r="AI47" s="109">
        <v>13.132145608825001</v>
      </c>
      <c r="AJ47" s="109">
        <v>0.61037759719713902</v>
      </c>
      <c r="AK47" s="109">
        <v>5.2108476663326302</v>
      </c>
      <c r="AL47" s="109">
        <v>155.19611084352201</v>
      </c>
      <c r="AM47" s="109">
        <v>242.64376399953301</v>
      </c>
      <c r="AN47" s="109">
        <v>231.57370636643199</v>
      </c>
      <c r="AO47" s="109">
        <v>29833.551693364701</v>
      </c>
      <c r="AP47" s="109">
        <v>0</v>
      </c>
      <c r="AQ47" s="109">
        <v>6437.4708056427198</v>
      </c>
      <c r="AR47" s="109">
        <v>0</v>
      </c>
      <c r="AS47" s="109">
        <v>13.385545191769101</v>
      </c>
      <c r="AT47" s="109">
        <v>0.70984563963090097</v>
      </c>
      <c r="AU47" s="109">
        <v>384.30228208646599</v>
      </c>
      <c r="AV47" s="109">
        <v>0</v>
      </c>
      <c r="AW47" s="109">
        <v>207.24981444930799</v>
      </c>
      <c r="AX47" s="109">
        <v>11.895843327401501</v>
      </c>
      <c r="AY47" s="109">
        <v>14.577464738739399</v>
      </c>
      <c r="AZ47" s="109">
        <v>9.5391457504067798</v>
      </c>
      <c r="BA47" s="109">
        <v>0</v>
      </c>
      <c r="BB47" s="109">
        <v>51.7313801614998</v>
      </c>
      <c r="BC47" s="109">
        <v>2386.6841248047499</v>
      </c>
      <c r="BD47" s="109">
        <v>2.0732729358737401</v>
      </c>
      <c r="BE47" s="109">
        <v>5.6624880010508098</v>
      </c>
      <c r="BG47" s="30"/>
      <c r="BH47" s="45">
        <f t="shared" si="13"/>
        <v>3.3658211247100363E-3</v>
      </c>
      <c r="BI47" s="45">
        <f t="shared" si="14"/>
        <v>3.3658165316958885E-3</v>
      </c>
      <c r="BJ47" s="45">
        <f t="shared" si="15"/>
        <v>3.1858373535769732E-3</v>
      </c>
      <c r="BK47" s="45">
        <f t="shared" si="16"/>
        <v>3.4726630709779071E-3</v>
      </c>
      <c r="BL47" s="45">
        <f t="shared" si="17"/>
        <v>3.4589413280216677E-3</v>
      </c>
      <c r="BM47" s="45">
        <f t="shared" si="18"/>
        <v>3.4135467439690586E-3</v>
      </c>
      <c r="BN47" s="45">
        <f t="shared" si="19"/>
        <v>3.4590020946446559E-3</v>
      </c>
      <c r="BO47" s="45">
        <f t="shared" si="20"/>
        <v>3.1047876760521742E-3</v>
      </c>
      <c r="BP47" s="45">
        <f t="shared" si="21"/>
        <v>3.409535832438736E-3</v>
      </c>
      <c r="BQ47" s="45">
        <f t="shared" si="22"/>
        <v>2.9408348570889955E-3</v>
      </c>
      <c r="BR47" s="45">
        <f t="shared" si="23"/>
        <v>3.4594456476681615E-3</v>
      </c>
      <c r="BS47" s="45">
        <f t="shared" si="24"/>
        <v>3.4596223459646101E-3</v>
      </c>
      <c r="BT47" s="45">
        <f t="shared" si="25"/>
        <v>3.4599839857970467E-3</v>
      </c>
      <c r="BU47" s="45"/>
      <c r="BV47" s="45"/>
      <c r="BW47" s="45"/>
    </row>
    <row r="48" spans="1:75" x14ac:dyDescent="0.25">
      <c r="A48" s="37" t="s">
        <v>47</v>
      </c>
      <c r="B48" s="20">
        <v>20522.083429999999</v>
      </c>
      <c r="C48" s="20">
        <v>1641.7666927</v>
      </c>
      <c r="D48" s="109">
        <v>15.002297886999999</v>
      </c>
      <c r="E48" s="109">
        <v>1.7755805847999999</v>
      </c>
      <c r="F48" s="109">
        <v>0.79108070640000006</v>
      </c>
      <c r="G48" s="109">
        <v>0.34356858130000001</v>
      </c>
      <c r="H48" s="109">
        <v>6.3286469400000003E-2</v>
      </c>
      <c r="I48" s="109">
        <v>384.56845077000003</v>
      </c>
      <c r="J48" s="109">
        <v>5.472514265</v>
      </c>
      <c r="K48" s="109">
        <v>4.7445365869999998</v>
      </c>
      <c r="L48" s="109">
        <v>0.1898594344</v>
      </c>
      <c r="M48" s="109">
        <v>3.5123986683999999</v>
      </c>
      <c r="N48" s="109">
        <v>2.7846043867999999</v>
      </c>
      <c r="P48" s="109" t="s">
        <v>47</v>
      </c>
      <c r="Q48" s="109">
        <v>157.29304106222901</v>
      </c>
      <c r="R48" s="109">
        <v>135.915318157298</v>
      </c>
      <c r="S48" s="109">
        <v>2.8135167386702302</v>
      </c>
      <c r="T48" s="109">
        <v>15.1220210542538</v>
      </c>
      <c r="U48" s="109">
        <v>15.1220210542538</v>
      </c>
      <c r="V48" s="109">
        <v>7.79046816367664</v>
      </c>
      <c r="W48" s="109">
        <v>1.1639813327983499</v>
      </c>
      <c r="X48" s="109">
        <v>1.7936801362449599</v>
      </c>
      <c r="Y48" s="109">
        <v>112889.311942972</v>
      </c>
      <c r="Z48" s="109">
        <v>0.79929414809255295</v>
      </c>
      <c r="AA48" s="109">
        <v>6.3943359919232903E-2</v>
      </c>
      <c r="AB48" s="109">
        <v>0.346318097285372</v>
      </c>
      <c r="AC48" s="109">
        <v>0</v>
      </c>
      <c r="AD48" s="109">
        <v>1254.8983134559101</v>
      </c>
      <c r="AE48" s="109">
        <v>0</v>
      </c>
      <c r="AF48" s="109">
        <v>654.43644636083798</v>
      </c>
      <c r="AG48" s="109">
        <v>0</v>
      </c>
      <c r="AH48" s="109">
        <v>0</v>
      </c>
      <c r="AI48" s="109">
        <v>3.5488676868927098</v>
      </c>
      <c r="AJ48" s="109">
        <v>0.33480705369404201</v>
      </c>
      <c r="AK48" s="109">
        <v>7.8747637466295002</v>
      </c>
      <c r="AL48" s="109">
        <v>67.882235164901005</v>
      </c>
      <c r="AM48" s="109">
        <v>65.931222224443701</v>
      </c>
      <c r="AN48" s="109">
        <v>387.68654147502798</v>
      </c>
      <c r="AO48" s="109">
        <v>20695.4305643281</v>
      </c>
      <c r="AP48" s="109">
        <v>0</v>
      </c>
      <c r="AQ48" s="109">
        <v>3046.3968699658799</v>
      </c>
      <c r="AR48" s="109">
        <v>0</v>
      </c>
      <c r="AS48" s="109">
        <v>4.7783086809404898</v>
      </c>
      <c r="AT48" s="109">
        <v>0.19183049478276101</v>
      </c>
      <c r="AU48" s="109">
        <v>167.52397463672301</v>
      </c>
      <c r="AV48" s="109">
        <v>0</v>
      </c>
      <c r="AW48" s="109">
        <v>226.55988310789499</v>
      </c>
      <c r="AX48" s="109">
        <v>2.2439545316289302</v>
      </c>
      <c r="AY48" s="109">
        <v>6.7789788517623801</v>
      </c>
      <c r="AZ48" s="109">
        <v>5.5176170851612198</v>
      </c>
      <c r="BA48" s="109">
        <v>0</v>
      </c>
      <c r="BB48" s="109">
        <v>18.324247149093001</v>
      </c>
      <c r="BC48" s="109">
        <v>1655.6345535585299</v>
      </c>
      <c r="BD48" s="109">
        <v>4.7824389940686096</v>
      </c>
      <c r="BE48" s="109">
        <v>6.3123602704000801</v>
      </c>
      <c r="BG48" s="30"/>
      <c r="BH48" s="45">
        <f t="shared" si="13"/>
        <v>8.446858474159399E-3</v>
      </c>
      <c r="BI48" s="45">
        <f t="shared" si="14"/>
        <v>8.44691326739197E-3</v>
      </c>
      <c r="BJ48" s="45">
        <f t="shared" si="15"/>
        <v>7.9803219583811091E-3</v>
      </c>
      <c r="BK48" s="45">
        <f t="shared" si="16"/>
        <v>1.0193596167869072E-2</v>
      </c>
      <c r="BL48" s="45">
        <f t="shared" si="17"/>
        <v>1.038255847488697E-2</v>
      </c>
      <c r="BM48" s="45">
        <f t="shared" si="18"/>
        <v>8.0028155513182445E-3</v>
      </c>
      <c r="BN48" s="45">
        <f t="shared" si="19"/>
        <v>1.0379636049548689E-2</v>
      </c>
      <c r="BO48" s="45">
        <f t="shared" si="20"/>
        <v>8.1080252391603456E-3</v>
      </c>
      <c r="BP48" s="45">
        <f t="shared" si="21"/>
        <v>8.2416998800129773E-3</v>
      </c>
      <c r="BQ48" s="45">
        <f t="shared" si="22"/>
        <v>7.9886425941918474E-3</v>
      </c>
      <c r="BR48" s="45">
        <f t="shared" si="23"/>
        <v>1.038168258000991E-2</v>
      </c>
      <c r="BS48" s="45">
        <f t="shared" si="24"/>
        <v>1.0382938252656437E-2</v>
      </c>
      <c r="BT48" s="45">
        <f t="shared" si="25"/>
        <v>1.0382929800471841E-2</v>
      </c>
      <c r="BU48" s="45"/>
      <c r="BV48" s="45"/>
      <c r="BW48" s="45"/>
    </row>
    <row r="49" spans="1:75" x14ac:dyDescent="0.25">
      <c r="A49" s="37" t="s">
        <v>48</v>
      </c>
      <c r="B49" s="20">
        <v>5462.3217353999999</v>
      </c>
      <c r="C49" s="20">
        <v>436.98572516000002</v>
      </c>
      <c r="D49" s="109">
        <v>0.60780641069999997</v>
      </c>
      <c r="E49" s="109">
        <v>1.5064560214</v>
      </c>
      <c r="F49" s="109">
        <v>0.71255910379999998</v>
      </c>
      <c r="G49" s="109">
        <v>0.1420063208</v>
      </c>
      <c r="H49" s="109">
        <v>5.7004730699999999E-2</v>
      </c>
      <c r="I49" s="109">
        <v>31.106108973000001</v>
      </c>
      <c r="J49" s="109">
        <v>1.8026528015000001</v>
      </c>
      <c r="K49" s="109">
        <v>0.1789177871</v>
      </c>
      <c r="L49" s="109">
        <v>0.17101420270000001</v>
      </c>
      <c r="M49" s="109">
        <v>3.1637627855999999</v>
      </c>
      <c r="N49" s="109">
        <v>2.5082084</v>
      </c>
      <c r="P49" s="109" t="s">
        <v>48</v>
      </c>
      <c r="Q49" s="109">
        <v>80.350038274726799</v>
      </c>
      <c r="R49" s="109">
        <v>14.314385685735401</v>
      </c>
      <c r="S49" s="109">
        <v>2.51663550548475</v>
      </c>
      <c r="T49" s="109">
        <v>0.60965650233192403</v>
      </c>
      <c r="U49" s="109">
        <v>0.60965650233192403</v>
      </c>
      <c r="V49" s="109">
        <v>2.8886998845125702</v>
      </c>
      <c r="W49" s="109">
        <v>0.36799166808699302</v>
      </c>
      <c r="X49" s="109">
        <v>1.5115058095187901</v>
      </c>
      <c r="Y49" s="109">
        <v>6938.3534296324297</v>
      </c>
      <c r="Z49" s="109">
        <v>0.71495304166363705</v>
      </c>
      <c r="AA49" s="109">
        <v>5.7195969830571299E-2</v>
      </c>
      <c r="AB49" s="109">
        <v>0.14231727117162499</v>
      </c>
      <c r="AC49" s="109">
        <v>0</v>
      </c>
      <c r="AD49" s="109">
        <v>819.14253287874305</v>
      </c>
      <c r="AE49" s="109">
        <v>0</v>
      </c>
      <c r="AF49" s="109">
        <v>125.865304672557</v>
      </c>
      <c r="AG49" s="109">
        <v>0</v>
      </c>
      <c r="AH49" s="109">
        <v>0</v>
      </c>
      <c r="AI49" s="109">
        <v>3.1743915865610299</v>
      </c>
      <c r="AJ49" s="109">
        <v>0.137587053686336</v>
      </c>
      <c r="AK49" s="109">
        <v>0.68520863532396903</v>
      </c>
      <c r="AL49" s="109">
        <v>21.8839377437553</v>
      </c>
      <c r="AM49" s="109">
        <v>58.565880230648297</v>
      </c>
      <c r="AN49" s="109">
        <v>31.2057012583549</v>
      </c>
      <c r="AO49" s="109">
        <v>5478.92027054349</v>
      </c>
      <c r="AP49" s="109">
        <v>0</v>
      </c>
      <c r="AQ49" s="109">
        <v>1271.7601633261099</v>
      </c>
      <c r="AR49" s="109">
        <v>0</v>
      </c>
      <c r="AS49" s="109">
        <v>3.1033579394645998</v>
      </c>
      <c r="AT49" s="109">
        <v>0.17158847389488899</v>
      </c>
      <c r="AU49" s="109">
        <v>80.628225058057794</v>
      </c>
      <c r="AV49" s="109">
        <v>0</v>
      </c>
      <c r="AW49" s="109">
        <v>35.870831316147097</v>
      </c>
      <c r="AX49" s="109">
        <v>1.1808022059434999</v>
      </c>
      <c r="AY49" s="109">
        <v>2.41780637594823</v>
      </c>
      <c r="AZ49" s="109">
        <v>1.8072946276484501</v>
      </c>
      <c r="BA49" s="109">
        <v>0</v>
      </c>
      <c r="BB49" s="109">
        <v>12.182179815299</v>
      </c>
      <c r="BC49" s="109">
        <v>438.31362773050603</v>
      </c>
      <c r="BD49" s="109">
        <v>0.17945395998497801</v>
      </c>
      <c r="BE49" s="109">
        <v>0.58861275137215996</v>
      </c>
      <c r="BG49" s="30"/>
      <c r="BH49" s="45">
        <f t="shared" si="13"/>
        <v>3.0387326026438573E-3</v>
      </c>
      <c r="BI49" s="45">
        <f t="shared" si="14"/>
        <v>3.0387779143582036E-3</v>
      </c>
      <c r="BJ49" s="45">
        <f t="shared" si="15"/>
        <v>3.0438830511730678E-3</v>
      </c>
      <c r="BK49" s="45">
        <f t="shared" si="16"/>
        <v>3.3520979351904022E-3</v>
      </c>
      <c r="BL49" s="45">
        <f t="shared" si="17"/>
        <v>3.3596341003440332E-3</v>
      </c>
      <c r="BM49" s="45">
        <f t="shared" si="18"/>
        <v>2.1896938803373676E-3</v>
      </c>
      <c r="BN49" s="45">
        <f t="shared" si="19"/>
        <v>3.3547940359149805E-3</v>
      </c>
      <c r="BO49" s="45">
        <f t="shared" si="20"/>
        <v>3.2016953789155709E-3</v>
      </c>
      <c r="BP49" s="45">
        <f t="shared" si="21"/>
        <v>2.5749973287077211E-3</v>
      </c>
      <c r="BQ49" s="45">
        <f t="shared" si="22"/>
        <v>2.9967556254109793E-3</v>
      </c>
      <c r="BR49" s="45">
        <f t="shared" si="23"/>
        <v>3.3580321740667982E-3</v>
      </c>
      <c r="BS49" s="45">
        <f t="shared" si="24"/>
        <v>3.3595442140629075E-3</v>
      </c>
      <c r="BT49" s="45">
        <f t="shared" si="25"/>
        <v>3.3598107257554869E-3</v>
      </c>
      <c r="BU49" s="45"/>
      <c r="BV49" s="45"/>
      <c r="BW49" s="45"/>
    </row>
    <row r="50" spans="1:75" x14ac:dyDescent="0.25">
      <c r="A50" s="37" t="s">
        <v>49</v>
      </c>
      <c r="B50" s="20">
        <v>48787.240436</v>
      </c>
      <c r="C50" s="20">
        <v>3902.9793565</v>
      </c>
      <c r="D50" s="109">
        <v>44.794172570999997</v>
      </c>
      <c r="E50" s="109">
        <v>2.7112509107</v>
      </c>
      <c r="F50" s="109">
        <v>0.98160892919999998</v>
      </c>
      <c r="G50" s="109">
        <v>0.45687212849999997</v>
      </c>
      <c r="H50" s="109">
        <v>7.8528714499999999E-2</v>
      </c>
      <c r="I50" s="109">
        <v>1078.5563133000001</v>
      </c>
      <c r="J50" s="109">
        <v>10.784224408</v>
      </c>
      <c r="K50" s="109">
        <v>13.697188478999999</v>
      </c>
      <c r="L50" s="109">
        <v>0.23558611560000001</v>
      </c>
      <c r="M50" s="109">
        <v>4.3583436721000002</v>
      </c>
      <c r="N50" s="109">
        <v>3.4552630443000001</v>
      </c>
      <c r="P50" s="109" t="s">
        <v>49</v>
      </c>
      <c r="Q50" s="109">
        <v>309.50758267097001</v>
      </c>
      <c r="R50" s="109">
        <v>372.92194445118503</v>
      </c>
      <c r="S50" s="109">
        <v>3.47043255646786</v>
      </c>
      <c r="T50" s="109">
        <v>44.942971995188898</v>
      </c>
      <c r="U50" s="109">
        <v>44.942971995188898</v>
      </c>
      <c r="V50" s="109">
        <v>15.6002372388997</v>
      </c>
      <c r="W50" s="109">
        <v>3.40559935475904</v>
      </c>
      <c r="X50" s="109">
        <v>2.72263779101096</v>
      </c>
      <c r="Y50" s="109">
        <v>318371.51828212501</v>
      </c>
      <c r="Z50" s="109">
        <v>0.98591943483730904</v>
      </c>
      <c r="AA50" s="109">
        <v>7.8873402822280503E-2</v>
      </c>
      <c r="AB50" s="109">
        <v>0.45859430419865699</v>
      </c>
      <c r="AC50" s="109">
        <v>0</v>
      </c>
      <c r="AD50" s="109">
        <v>1886.42213919548</v>
      </c>
      <c r="AE50" s="109">
        <v>0</v>
      </c>
      <c r="AF50" s="109">
        <v>1558.0608562444199</v>
      </c>
      <c r="AG50" s="109">
        <v>0</v>
      </c>
      <c r="AH50" s="109">
        <v>0</v>
      </c>
      <c r="AI50" s="109">
        <v>4.3774782954239102</v>
      </c>
      <c r="AJ50" s="109">
        <v>0.44335181835010401</v>
      </c>
      <c r="AK50" s="109">
        <v>21.8807931284014</v>
      </c>
      <c r="AL50" s="109">
        <v>174.72748075774399</v>
      </c>
      <c r="AM50" s="109">
        <v>81.550066098387603</v>
      </c>
      <c r="AN50" s="109">
        <v>1082.1463699667099</v>
      </c>
      <c r="AO50" s="109">
        <v>48956.479145410201</v>
      </c>
      <c r="AP50" s="109">
        <v>0</v>
      </c>
      <c r="AQ50" s="109">
        <v>6175.7230225168996</v>
      </c>
      <c r="AR50" s="109">
        <v>0</v>
      </c>
      <c r="AS50" s="109">
        <v>6.2566075716147704</v>
      </c>
      <c r="AT50" s="109">
        <v>0.236620368145571</v>
      </c>
      <c r="AU50" s="109">
        <v>332.44515411868201</v>
      </c>
      <c r="AV50" s="109">
        <v>0</v>
      </c>
      <c r="AW50" s="109">
        <v>599.50374573844795</v>
      </c>
      <c r="AX50" s="109">
        <v>6.8226439011343096</v>
      </c>
      <c r="AY50" s="109">
        <v>14.1923146278753</v>
      </c>
      <c r="AZ50" s="109">
        <v>10.822716604842199</v>
      </c>
      <c r="BA50" s="109">
        <v>0</v>
      </c>
      <c r="BB50" s="109">
        <v>29.877248776116598</v>
      </c>
      <c r="BC50" s="109">
        <v>3916.5184010824701</v>
      </c>
      <c r="BD50" s="109">
        <v>13.742423992325</v>
      </c>
      <c r="BE50" s="109">
        <v>17.390650211532801</v>
      </c>
      <c r="BG50" s="30"/>
      <c r="BH50" s="45">
        <f t="shared" si="13"/>
        <v>3.4689133449187777E-3</v>
      </c>
      <c r="BI50" s="45">
        <f t="shared" si="14"/>
        <v>3.4688998700242212E-3</v>
      </c>
      <c r="BJ50" s="45">
        <f t="shared" si="15"/>
        <v>3.3218478129727713E-3</v>
      </c>
      <c r="BK50" s="45">
        <f t="shared" si="16"/>
        <v>4.1998622355538901E-3</v>
      </c>
      <c r="BL50" s="45">
        <f t="shared" si="17"/>
        <v>4.3912657159935085E-3</v>
      </c>
      <c r="BM50" s="45">
        <f t="shared" si="18"/>
        <v>3.7694917050669105E-3</v>
      </c>
      <c r="BN50" s="45">
        <f t="shared" si="19"/>
        <v>4.3893284701674775E-3</v>
      </c>
      <c r="BO50" s="45">
        <f t="shared" si="20"/>
        <v>3.3285760070566636E-3</v>
      </c>
      <c r="BP50" s="45">
        <f t="shared" si="21"/>
        <v>3.569305996047776E-3</v>
      </c>
      <c r="BQ50" s="45">
        <f t="shared" si="22"/>
        <v>3.3025400354498692E-3</v>
      </c>
      <c r="BR50" s="45">
        <f t="shared" si="23"/>
        <v>4.3901252114833481E-3</v>
      </c>
      <c r="BS50" s="45">
        <f t="shared" si="24"/>
        <v>4.390342929218867E-3</v>
      </c>
      <c r="BT50" s="45">
        <f t="shared" si="25"/>
        <v>4.3902626148490734E-3</v>
      </c>
      <c r="BU50" s="45"/>
      <c r="BV50" s="45"/>
      <c r="BW50" s="45"/>
    </row>
    <row r="51" spans="1:75" x14ac:dyDescent="0.25">
      <c r="A51" s="37" t="s">
        <v>50</v>
      </c>
      <c r="B51" s="20">
        <v>7971.1525141000002</v>
      </c>
      <c r="C51" s="20">
        <v>637.69222106999996</v>
      </c>
      <c r="D51" s="109">
        <v>2.4416242459999999</v>
      </c>
      <c r="E51" s="109">
        <v>0.2186944197</v>
      </c>
      <c r="F51" s="109">
        <v>1.5619625E-3</v>
      </c>
      <c r="G51" s="109">
        <v>0.60929040379999999</v>
      </c>
      <c r="H51" s="109">
        <v>1.24957E-4</v>
      </c>
      <c r="I51" s="109">
        <v>42.619071681000001</v>
      </c>
      <c r="J51" s="109">
        <v>5.5994253697999996</v>
      </c>
      <c r="K51" s="109">
        <v>0.55300112859999995</v>
      </c>
      <c r="L51" s="109">
        <v>3.7487099999999998E-4</v>
      </c>
      <c r="M51" s="109">
        <v>6.9351137000000004E-3</v>
      </c>
      <c r="N51" s="109">
        <v>5.4981081999999999E-3</v>
      </c>
      <c r="P51" s="109" t="s">
        <v>50</v>
      </c>
      <c r="Q51" s="109">
        <v>8.3358191162494908</v>
      </c>
      <c r="R51" s="109">
        <v>14.5346246222707</v>
      </c>
      <c r="S51" s="109">
        <v>5.5155016140952503E-3</v>
      </c>
      <c r="T51" s="109">
        <v>2.4486603239921498</v>
      </c>
      <c r="U51" s="109">
        <v>2.4486603239921498</v>
      </c>
      <c r="V51" s="109">
        <v>13.5703201188511</v>
      </c>
      <c r="W51" s="109">
        <v>1.9949776295753301</v>
      </c>
      <c r="X51" s="109">
        <v>0.21930056705843801</v>
      </c>
      <c r="Y51" s="109">
        <v>16210.076508840601</v>
      </c>
      <c r="Z51" s="109">
        <v>1.5669021153280199E-3</v>
      </c>
      <c r="AA51" s="109">
        <v>1.2535201881811199E-4</v>
      </c>
      <c r="AB51" s="109">
        <v>0.61037531270473699</v>
      </c>
      <c r="AC51" s="109">
        <v>0</v>
      </c>
      <c r="AD51" s="109">
        <v>1036.8920117044399</v>
      </c>
      <c r="AE51" s="109">
        <v>0</v>
      </c>
      <c r="AF51" s="109">
        <v>456.32751298235598</v>
      </c>
      <c r="AG51" s="109">
        <v>0</v>
      </c>
      <c r="AH51" s="109">
        <v>0</v>
      </c>
      <c r="AI51" s="109">
        <v>6.9570288928512301E-3</v>
      </c>
      <c r="AJ51" s="109">
        <v>0.590088354874992</v>
      </c>
      <c r="AK51" s="109">
        <v>1.19084065809444</v>
      </c>
      <c r="AL51" s="109">
        <v>25.217264469528601</v>
      </c>
      <c r="AM51" s="109">
        <v>1.5788996201171701</v>
      </c>
      <c r="AN51" s="109">
        <v>42.739039396301301</v>
      </c>
      <c r="AO51" s="109">
        <v>7987.7102354756698</v>
      </c>
      <c r="AP51" s="109">
        <v>0</v>
      </c>
      <c r="AQ51" s="109">
        <v>1690.3436720183799</v>
      </c>
      <c r="AR51" s="109">
        <v>0</v>
      </c>
      <c r="AS51" s="109">
        <v>4.2364007761355102</v>
      </c>
      <c r="AT51" s="109">
        <v>3.7605555839922403E-4</v>
      </c>
      <c r="AU51" s="109">
        <v>52.970640467464698</v>
      </c>
      <c r="AV51" s="109">
        <v>0</v>
      </c>
      <c r="AW51" s="109">
        <v>25.768724259118301</v>
      </c>
      <c r="AX51" s="109">
        <v>2.0438046000838099</v>
      </c>
      <c r="AY51" s="109">
        <v>6.4292697570547501</v>
      </c>
      <c r="AZ51" s="109">
        <v>5.6099407562842503</v>
      </c>
      <c r="BA51" s="109">
        <v>0</v>
      </c>
      <c r="BB51" s="109">
        <v>2.1800548364622401</v>
      </c>
      <c r="BC51" s="109">
        <v>639.01683126374405</v>
      </c>
      <c r="BD51" s="109">
        <v>0.55455695606114996</v>
      </c>
      <c r="BE51" s="109">
        <v>2.50041317412269</v>
      </c>
      <c r="BG51" s="30"/>
      <c r="BH51" s="45">
        <f t="shared" si="13"/>
        <v>2.0772054412935954E-3</v>
      </c>
      <c r="BI51" s="45">
        <f t="shared" si="14"/>
        <v>2.0771935895995339E-3</v>
      </c>
      <c r="BJ51" s="45">
        <f t="shared" si="15"/>
        <v>2.8817202334375457E-3</v>
      </c>
      <c r="BK51" s="45">
        <f t="shared" si="16"/>
        <v>2.771663580943226E-3</v>
      </c>
      <c r="BL51" s="45">
        <f t="shared" si="17"/>
        <v>3.1624416898740544E-3</v>
      </c>
      <c r="BM51" s="45">
        <f t="shared" si="18"/>
        <v>1.7806105232754086E-3</v>
      </c>
      <c r="BN51" s="45">
        <f t="shared" si="19"/>
        <v>3.1612380107715809E-3</v>
      </c>
      <c r="BO51" s="45">
        <f t="shared" si="20"/>
        <v>2.8148833507976824E-3</v>
      </c>
      <c r="BP51" s="45">
        <f t="shared" si="21"/>
        <v>1.8779402866880685E-3</v>
      </c>
      <c r="BQ51" s="45">
        <f t="shared" si="22"/>
        <v>2.8134254718228378E-3</v>
      </c>
      <c r="BR51" s="45">
        <f t="shared" si="23"/>
        <v>3.1599094067667108E-3</v>
      </c>
      <c r="BS51" s="45">
        <f t="shared" si="24"/>
        <v>3.1600336777794619E-3</v>
      </c>
      <c r="BT51" s="45">
        <f t="shared" si="25"/>
        <v>3.1635270646820615E-3</v>
      </c>
      <c r="BU51" s="45"/>
      <c r="BV51" s="45"/>
      <c r="BW51" s="45"/>
    </row>
    <row r="52" spans="1:75" x14ac:dyDescent="0.25">
      <c r="B52" s="20"/>
      <c r="C52" s="20"/>
    </row>
    <row r="53" spans="1:75" x14ac:dyDescent="0.25">
      <c r="B53" s="20"/>
      <c r="C53" s="20"/>
    </row>
    <row r="54" spans="1:75" x14ac:dyDescent="0.25">
      <c r="A54" s="37" t="s">
        <v>233</v>
      </c>
      <c r="B54" s="20">
        <v>269.16954098999997</v>
      </c>
      <c r="C54" s="20">
        <v>15.165811071</v>
      </c>
      <c r="D54" s="109">
        <v>9.3781578999999997E-3</v>
      </c>
      <c r="E54" s="109">
        <v>3.9587733999999998E-3</v>
      </c>
      <c r="F54" s="109">
        <v>2.6774930000000001E-4</v>
      </c>
      <c r="G54" s="109">
        <v>2.1907155399999999E-2</v>
      </c>
      <c r="H54" s="109">
        <v>1.6527700000000001E-5</v>
      </c>
      <c r="I54" s="109">
        <v>5.0099159099999999E-2</v>
      </c>
      <c r="J54" s="109">
        <v>2.7328073E-3</v>
      </c>
      <c r="K54" s="109">
        <v>2.714579E-3</v>
      </c>
      <c r="L54" s="109">
        <v>6.6110899999999998E-5</v>
      </c>
      <c r="M54" s="109">
        <v>1.1866909999999999E-3</v>
      </c>
      <c r="N54" s="109">
        <v>9.3877510000000002E-4</v>
      </c>
      <c r="P54" s="109" t="s">
        <v>51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109">
        <v>0</v>
      </c>
      <c r="AC54" s="109">
        <v>0</v>
      </c>
      <c r="AD54" s="109">
        <v>0</v>
      </c>
      <c r="AE54" s="109">
        <v>0</v>
      </c>
      <c r="AF54" s="109">
        <v>0</v>
      </c>
      <c r="AG54" s="109">
        <v>0</v>
      </c>
      <c r="AH54" s="109">
        <v>0</v>
      </c>
      <c r="AI54" s="109">
        <v>0</v>
      </c>
      <c r="AJ54" s="109">
        <v>0</v>
      </c>
      <c r="AK54" s="109">
        <v>0</v>
      </c>
      <c r="AL54" s="109">
        <v>0</v>
      </c>
      <c r="AM54" s="109">
        <v>0</v>
      </c>
      <c r="AN54" s="109">
        <v>0</v>
      </c>
      <c r="AO54" s="109">
        <v>0</v>
      </c>
      <c r="AP54" s="109">
        <v>0</v>
      </c>
      <c r="AQ54" s="109">
        <v>0</v>
      </c>
      <c r="AR54" s="109">
        <v>0</v>
      </c>
      <c r="AS54" s="109">
        <v>0</v>
      </c>
      <c r="AT54" s="109">
        <v>0</v>
      </c>
      <c r="AU54" s="109">
        <v>0</v>
      </c>
      <c r="AV54" s="109">
        <v>0</v>
      </c>
      <c r="AW54" s="109">
        <v>0</v>
      </c>
      <c r="AX54" s="109">
        <v>0</v>
      </c>
      <c r="AY54" s="109">
        <v>0</v>
      </c>
      <c r="AZ54" s="109">
        <v>0</v>
      </c>
      <c r="BA54" s="109">
        <v>0</v>
      </c>
      <c r="BB54" s="109">
        <v>0</v>
      </c>
      <c r="BC54" s="109">
        <v>0</v>
      </c>
      <c r="BD54" s="109">
        <v>0</v>
      </c>
      <c r="BE54" s="109">
        <v>0</v>
      </c>
      <c r="BG54" s="30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</row>
    <row r="55" spans="1:75" x14ac:dyDescent="0.25">
      <c r="A55" s="37" t="s">
        <v>1</v>
      </c>
      <c r="B55" s="20">
        <v>123.15052423</v>
      </c>
      <c r="C55" s="20">
        <v>9.8520420063999996</v>
      </c>
      <c r="D55" s="109">
        <v>4.0683013599999998E-2</v>
      </c>
      <c r="E55" s="109">
        <v>8.4954924000000005E-3</v>
      </c>
      <c r="F55" s="109">
        <v>1.3244899E-3</v>
      </c>
      <c r="G55" s="109">
        <v>8.5554415999999998E-3</v>
      </c>
      <c r="H55" s="109">
        <v>1.0595919999999999E-4</v>
      </c>
      <c r="I55" s="109">
        <v>0.48877905960000001</v>
      </c>
      <c r="J55" s="109">
        <v>8.2491044200000002E-2</v>
      </c>
      <c r="K55" s="109">
        <v>5.9294476000000002E-3</v>
      </c>
      <c r="L55" s="109">
        <v>3.1787759999999998E-4</v>
      </c>
      <c r="M55" s="109">
        <v>5.8807347000000001E-3</v>
      </c>
      <c r="N55" s="109">
        <v>4.6622041000000001E-3</v>
      </c>
      <c r="P55" s="109" t="s">
        <v>1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  <c r="V55" s="109">
        <v>0</v>
      </c>
      <c r="W55" s="109">
        <v>0</v>
      </c>
      <c r="X55" s="109">
        <v>0</v>
      </c>
      <c r="Y55" s="109">
        <v>0</v>
      </c>
      <c r="Z55" s="109">
        <v>0</v>
      </c>
      <c r="AA55" s="109">
        <v>0</v>
      </c>
      <c r="AB55" s="109">
        <v>0</v>
      </c>
      <c r="AC55" s="109">
        <v>0</v>
      </c>
      <c r="AD55" s="109">
        <v>0</v>
      </c>
      <c r="AE55" s="109">
        <v>0</v>
      </c>
      <c r="AF55" s="109">
        <v>0</v>
      </c>
      <c r="AG55" s="109">
        <v>0</v>
      </c>
      <c r="AH55" s="109">
        <v>0</v>
      </c>
      <c r="AI55" s="109">
        <v>0</v>
      </c>
      <c r="AJ55" s="109">
        <v>0</v>
      </c>
      <c r="AK55" s="109">
        <v>0</v>
      </c>
      <c r="AL55" s="109">
        <v>0</v>
      </c>
      <c r="AM55" s="109">
        <v>0</v>
      </c>
      <c r="AN55" s="109">
        <v>0</v>
      </c>
      <c r="AO55" s="109">
        <v>0</v>
      </c>
      <c r="AP55" s="109">
        <v>0</v>
      </c>
      <c r="AQ55" s="109">
        <v>0</v>
      </c>
      <c r="AR55" s="109">
        <v>0</v>
      </c>
      <c r="AS55" s="109">
        <v>0</v>
      </c>
      <c r="AT55" s="109">
        <v>0</v>
      </c>
      <c r="AU55" s="109">
        <v>0</v>
      </c>
      <c r="AV55" s="109">
        <v>0</v>
      </c>
      <c r="AW55" s="109">
        <v>0</v>
      </c>
      <c r="AX55" s="109">
        <v>0</v>
      </c>
      <c r="AY55" s="109">
        <v>0</v>
      </c>
      <c r="AZ55" s="109">
        <v>0</v>
      </c>
      <c r="BA55" s="109">
        <v>0</v>
      </c>
      <c r="BB55" s="109">
        <v>0</v>
      </c>
      <c r="BC55" s="109">
        <v>0</v>
      </c>
      <c r="BD55" s="109">
        <v>0</v>
      </c>
      <c r="BE55" s="109">
        <v>0</v>
      </c>
    </row>
    <row r="56" spans="1:75" x14ac:dyDescent="0.25">
      <c r="A56" s="37" t="s">
        <v>11</v>
      </c>
      <c r="B56" s="20">
        <v>1527.0177960000001</v>
      </c>
      <c r="C56" s="20">
        <v>122.16142863</v>
      </c>
      <c r="D56" s="109">
        <v>0.66908022379999998</v>
      </c>
      <c r="E56" s="109">
        <v>0.103847286</v>
      </c>
      <c r="F56" s="109">
        <v>3.15056565E-2</v>
      </c>
      <c r="G56" s="109">
        <v>8.1919322700000005E-2</v>
      </c>
      <c r="H56" s="109">
        <v>2.5204521999999999E-3</v>
      </c>
      <c r="I56" s="109">
        <v>14.012391794999999</v>
      </c>
      <c r="J56" s="109">
        <v>0.82615327520000004</v>
      </c>
      <c r="K56" s="109">
        <v>0.17202821800000001</v>
      </c>
      <c r="L56" s="109">
        <v>7.5613572000000004E-3</v>
      </c>
      <c r="M56" s="109">
        <v>0.13988508180000001</v>
      </c>
      <c r="N56" s="109">
        <v>0.11089992210000001</v>
      </c>
      <c r="P56" s="109" t="s">
        <v>11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9">
        <v>0</v>
      </c>
      <c r="Z56" s="109">
        <v>0</v>
      </c>
      <c r="AA56" s="109">
        <v>0</v>
      </c>
      <c r="AB56" s="109">
        <v>0</v>
      </c>
      <c r="AC56" s="109">
        <v>0</v>
      </c>
      <c r="AD56" s="109">
        <v>0</v>
      </c>
      <c r="AE56" s="109">
        <v>0</v>
      </c>
      <c r="AF56" s="109">
        <v>0</v>
      </c>
      <c r="AG56" s="109">
        <v>0</v>
      </c>
      <c r="AH56" s="109">
        <v>0</v>
      </c>
      <c r="AI56" s="109">
        <v>0</v>
      </c>
      <c r="AJ56" s="109">
        <v>0</v>
      </c>
      <c r="AK56" s="109">
        <v>0</v>
      </c>
      <c r="AL56" s="109">
        <v>0</v>
      </c>
      <c r="AM56" s="109">
        <v>0</v>
      </c>
      <c r="AN56" s="109">
        <v>0</v>
      </c>
      <c r="AO56" s="109">
        <v>0</v>
      </c>
      <c r="AP56" s="109">
        <v>0</v>
      </c>
      <c r="AQ56" s="109">
        <v>0</v>
      </c>
      <c r="AR56" s="109">
        <v>0</v>
      </c>
      <c r="AS56" s="109">
        <v>0</v>
      </c>
      <c r="AT56" s="109">
        <v>0</v>
      </c>
      <c r="AU56" s="109">
        <v>0</v>
      </c>
      <c r="AV56" s="109">
        <v>0</v>
      </c>
      <c r="AW56" s="109">
        <v>0</v>
      </c>
      <c r="AX56" s="109">
        <v>0</v>
      </c>
      <c r="AY56" s="109">
        <v>0</v>
      </c>
      <c r="AZ56" s="109">
        <v>0</v>
      </c>
      <c r="BA56" s="109">
        <v>0</v>
      </c>
      <c r="BB56" s="109">
        <v>0</v>
      </c>
      <c r="BC56" s="109">
        <v>0</v>
      </c>
      <c r="BD56" s="109">
        <v>0</v>
      </c>
      <c r="BE56" s="109">
        <v>0</v>
      </c>
    </row>
    <row r="57" spans="1:75" x14ac:dyDescent="0.25">
      <c r="A57" s="37" t="s">
        <v>58</v>
      </c>
      <c r="B57" s="20"/>
      <c r="C57" s="20"/>
    </row>
    <row r="58" spans="1:75" x14ac:dyDescent="0.25">
      <c r="A58" s="37" t="s">
        <v>175</v>
      </c>
      <c r="B58" s="20"/>
      <c r="C58" s="20"/>
    </row>
    <row r="59" spans="1:75" x14ac:dyDescent="0.25">
      <c r="A59" s="22" t="s">
        <v>239</v>
      </c>
      <c r="B59" s="20"/>
      <c r="C59" s="20"/>
    </row>
    <row r="60" spans="1:75" x14ac:dyDescent="0.25">
      <c r="B60" s="20"/>
      <c r="C60" s="20"/>
    </row>
    <row r="61" spans="1:75" x14ac:dyDescent="0.25">
      <c r="A61" s="1" t="s">
        <v>55</v>
      </c>
      <c r="B61" s="1">
        <f>SUM(B3:B59)</f>
        <v>2573491.8083526511</v>
      </c>
      <c r="C61" s="1">
        <f t="shared" ref="C61:L61" si="26">SUM(C3:C59)</f>
        <v>225697.14133128137</v>
      </c>
      <c r="D61" s="110">
        <f t="shared" si="26"/>
        <v>1529.6415951276999</v>
      </c>
      <c r="E61" s="110">
        <f t="shared" si="26"/>
        <v>447.14067767380021</v>
      </c>
      <c r="F61" s="110">
        <f t="shared" si="26"/>
        <v>104.28775272269995</v>
      </c>
      <c r="G61" s="110">
        <f t="shared" si="26"/>
        <v>102.9748727023</v>
      </c>
      <c r="H61" s="110">
        <f t="shared" si="26"/>
        <v>8.0520828867000027</v>
      </c>
      <c r="I61" s="110">
        <f t="shared" si="26"/>
        <v>16174.0008240391</v>
      </c>
      <c r="J61" s="110">
        <f t="shared" si="26"/>
        <v>1314.5129225476999</v>
      </c>
      <c r="K61" s="110">
        <f t="shared" si="26"/>
        <v>189.42258151010003</v>
      </c>
      <c r="L61" s="110">
        <f t="shared" si="26"/>
        <v>25.139145167900001</v>
      </c>
      <c r="M61" s="110"/>
      <c r="N61" s="110"/>
      <c r="O61" s="110"/>
      <c r="Q61" s="110">
        <f t="shared" ref="Q61" si="27">SUM(Q3:Q54)</f>
        <v>14286.477882989977</v>
      </c>
      <c r="R61" s="110">
        <f t="shared" ref="R61:BE61" si="28">SUM(R3:R54)</f>
        <v>6562.308556183918</v>
      </c>
      <c r="S61" s="110">
        <f t="shared" si="28"/>
        <v>368.87030473568899</v>
      </c>
      <c r="T61" s="110">
        <f t="shared" si="28"/>
        <v>1533.8264053432699</v>
      </c>
      <c r="U61" s="110">
        <f t="shared" si="28"/>
        <v>1533.8264053432699</v>
      </c>
      <c r="V61" s="110">
        <f t="shared" si="28"/>
        <v>4363.0078546400273</v>
      </c>
      <c r="W61" s="110"/>
      <c r="X61" s="110">
        <f t="shared" si="28"/>
        <v>448.98673500543947</v>
      </c>
      <c r="Y61" s="110">
        <f t="shared" si="28"/>
        <v>5773858.2727189027</v>
      </c>
      <c r="Z61" s="110">
        <f t="shared" si="28"/>
        <v>104.85556420936503</v>
      </c>
      <c r="AA61" s="110">
        <f t="shared" si="28"/>
        <v>8.0959725216736782</v>
      </c>
      <c r="AB61" s="110">
        <f t="shared" si="28"/>
        <v>103.31877676709242</v>
      </c>
      <c r="AC61" s="110">
        <f t="shared" si="28"/>
        <v>0</v>
      </c>
      <c r="AD61" s="110">
        <f t="shared" si="28"/>
        <v>373464.71423753782</v>
      </c>
      <c r="AE61" s="110">
        <f t="shared" si="28"/>
        <v>0</v>
      </c>
      <c r="AF61" s="110">
        <f t="shared" si="28"/>
        <v>118037.41159576549</v>
      </c>
      <c r="AG61" s="110">
        <f t="shared" si="28"/>
        <v>0</v>
      </c>
      <c r="AH61" s="110">
        <f t="shared" si="28"/>
        <v>0</v>
      </c>
      <c r="AI61" s="110">
        <f t="shared" si="28"/>
        <v>465.43231115167725</v>
      </c>
      <c r="AJ61" s="110">
        <f t="shared" si="28"/>
        <v>99.884836097692371</v>
      </c>
      <c r="AK61" s="110">
        <f t="shared" si="28"/>
        <v>480.82915537922355</v>
      </c>
      <c r="AL61" s="110">
        <f t="shared" si="28"/>
        <v>19491.462085965228</v>
      </c>
      <c r="AM61" s="110">
        <f t="shared" si="28"/>
        <v>8838.1387370325301</v>
      </c>
      <c r="AN61" s="110">
        <f t="shared" si="28"/>
        <v>16221.620728040491</v>
      </c>
      <c r="AO61" s="110">
        <f t="shared" si="28"/>
        <v>2581948.464256187</v>
      </c>
      <c r="AP61" s="110">
        <f t="shared" si="28"/>
        <v>0</v>
      </c>
      <c r="AQ61" s="110">
        <f t="shared" si="28"/>
        <v>606439.31987662939</v>
      </c>
      <c r="AR61" s="110">
        <f t="shared" si="28"/>
        <v>0</v>
      </c>
      <c r="AS61" s="110">
        <f t="shared" si="28"/>
        <v>1084.1269547407985</v>
      </c>
      <c r="AT61" s="110">
        <f t="shared" si="28"/>
        <v>25.276000407423485</v>
      </c>
      <c r="AU61" s="110">
        <f t="shared" si="28"/>
        <v>27006.241150201226</v>
      </c>
      <c r="AV61" s="110">
        <f t="shared" si="28"/>
        <v>0</v>
      </c>
      <c r="AW61" s="110">
        <f t="shared" si="28"/>
        <v>13700.484528644014</v>
      </c>
      <c r="AX61" s="110">
        <f t="shared" si="28"/>
        <v>2020.8199166707445</v>
      </c>
      <c r="AY61" s="110">
        <f t="shared" si="28"/>
        <v>2078.5861783406735</v>
      </c>
      <c r="AZ61" s="110">
        <f t="shared" si="28"/>
        <v>1319.0563757629768</v>
      </c>
      <c r="BA61" s="110">
        <f t="shared" si="28"/>
        <v>0</v>
      </c>
      <c r="BB61" s="110">
        <f t="shared" si="28"/>
        <v>2163.9771674118538</v>
      </c>
      <c r="BC61" s="110">
        <f t="shared" si="28"/>
        <v>226477.57381541783</v>
      </c>
      <c r="BD61" s="110">
        <f t="shared" si="28"/>
        <v>189.89307077758616</v>
      </c>
      <c r="BE61" s="110">
        <f t="shared" si="28"/>
        <v>904.36150414401493</v>
      </c>
    </row>
    <row r="62" spans="1:75" x14ac:dyDescent="0.25">
      <c r="A62" s="22" t="s">
        <v>56</v>
      </c>
      <c r="B62" s="1">
        <f t="shared" ref="B62:N62" si="29">SUM(B2:B51)</f>
        <v>2571572.4704914307</v>
      </c>
      <c r="C62" s="1">
        <f t="shared" si="29"/>
        <v>225549.96204957398</v>
      </c>
      <c r="D62" s="110">
        <f t="shared" si="29"/>
        <v>1528.9224537323998</v>
      </c>
      <c r="E62" s="110">
        <f t="shared" si="29"/>
        <v>447.02437612200021</v>
      </c>
      <c r="F62" s="110">
        <f t="shared" si="29"/>
        <v>104.25465482699995</v>
      </c>
      <c r="G62" s="110">
        <f t="shared" si="29"/>
        <v>102.86249078260001</v>
      </c>
      <c r="H62" s="110">
        <f t="shared" si="29"/>
        <v>8.0494399476000016</v>
      </c>
      <c r="I62" s="110">
        <f t="shared" si="29"/>
        <v>16159.449554025399</v>
      </c>
      <c r="J62" s="110">
        <f t="shared" si="29"/>
        <v>1313.6015454209999</v>
      </c>
      <c r="K62" s="110">
        <f t="shared" si="29"/>
        <v>189.2419092655</v>
      </c>
      <c r="L62" s="110">
        <f t="shared" si="29"/>
        <v>25.131199822199999</v>
      </c>
      <c r="M62" s="110">
        <f t="shared" si="29"/>
        <v>462.76486160419989</v>
      </c>
      <c r="N62" s="110">
        <f t="shared" si="29"/>
        <v>366.75622405670009</v>
      </c>
    </row>
    <row r="63" spans="1:75" x14ac:dyDescent="0.25">
      <c r="A63" s="22" t="s">
        <v>240</v>
      </c>
      <c r="B63" s="20">
        <f t="shared" ref="B63:L63" si="30">+B3+B5+B8+B9+B11+B12+B14+B15+B16+B17+B18+B19+B20+B21+B22+B23+B24+B25+B26+B28+B30+B31+B33+B34+B35+B36+B37+B39+B40+B41+B42+B43+B44+B46+B47+B49+B50</f>
        <v>2050084.0060513301</v>
      </c>
      <c r="C63" s="20">
        <f t="shared" si="30"/>
        <v>160098.83278927396</v>
      </c>
      <c r="D63" s="109">
        <f t="shared" si="30"/>
        <v>1262.4247614830999</v>
      </c>
      <c r="E63" s="109">
        <f t="shared" si="30"/>
        <v>400.31197176730012</v>
      </c>
      <c r="F63" s="109">
        <f t="shared" si="30"/>
        <v>86.237545402299958</v>
      </c>
      <c r="G63" s="109">
        <f t="shared" si="30"/>
        <v>54.887968212999994</v>
      </c>
      <c r="H63" s="109">
        <f t="shared" si="30"/>
        <v>6.8787168163999999</v>
      </c>
      <c r="I63" s="109">
        <f t="shared" si="30"/>
        <v>9696.9284252683956</v>
      </c>
      <c r="J63" s="109">
        <f t="shared" si="30"/>
        <v>856.19567146779991</v>
      </c>
      <c r="K63" s="109">
        <f t="shared" si="30"/>
        <v>98.699194049000013</v>
      </c>
      <c r="L63" s="109">
        <f t="shared" si="30"/>
        <v>20.704686959200004</v>
      </c>
    </row>
    <row r="64" spans="1:75" x14ac:dyDescent="0.25">
      <c r="B64" s="20"/>
      <c r="C64" s="20"/>
    </row>
    <row r="65" spans="2:3" x14ac:dyDescent="0.25">
      <c r="B65" s="20"/>
      <c r="C65" s="20"/>
    </row>
    <row r="66" spans="2:3" x14ac:dyDescent="0.25">
      <c r="B66" s="20"/>
      <c r="C66" s="20"/>
    </row>
    <row r="67" spans="2:3" x14ac:dyDescent="0.25">
      <c r="B67" s="20"/>
      <c r="C67" s="20"/>
    </row>
    <row r="68" spans="2:3" x14ac:dyDescent="0.25">
      <c r="B68" s="20"/>
      <c r="C68" s="20"/>
    </row>
    <row r="69" spans="2:3" x14ac:dyDescent="0.25">
      <c r="B69" s="20"/>
      <c r="C69" s="20"/>
    </row>
    <row r="70" spans="2:3" x14ac:dyDescent="0.25">
      <c r="B70" s="20"/>
      <c r="C70" s="20"/>
    </row>
    <row r="71" spans="2:3" x14ac:dyDescent="0.25">
      <c r="B71" s="20"/>
      <c r="C71" s="20"/>
    </row>
    <row r="72" spans="2:3" x14ac:dyDescent="0.25">
      <c r="B72" s="20"/>
      <c r="C72" s="20"/>
    </row>
    <row r="73" spans="2:3" x14ac:dyDescent="0.25">
      <c r="B73" s="20"/>
      <c r="C73" s="20"/>
    </row>
    <row r="74" spans="2:3" x14ac:dyDescent="0.25">
      <c r="B74" s="20"/>
      <c r="C74" s="20"/>
    </row>
    <row r="75" spans="2:3" x14ac:dyDescent="0.25">
      <c r="B75" s="20"/>
      <c r="C75" s="20"/>
    </row>
    <row r="76" spans="2:3" x14ac:dyDescent="0.25">
      <c r="B76" s="20"/>
      <c r="C76" s="20"/>
    </row>
    <row r="77" spans="2:3" x14ac:dyDescent="0.25">
      <c r="B77" s="20"/>
      <c r="C77" s="20"/>
    </row>
    <row r="78" spans="2:3" x14ac:dyDescent="0.25">
      <c r="B78" s="20"/>
      <c r="C78" s="20"/>
    </row>
    <row r="79" spans="2:3" x14ac:dyDescent="0.25">
      <c r="B79" s="20"/>
      <c r="C79" s="20"/>
    </row>
    <row r="80" spans="2:3" x14ac:dyDescent="0.25">
      <c r="B80" s="20"/>
      <c r="C80" s="20"/>
    </row>
    <row r="81" spans="2:3" x14ac:dyDescent="0.25">
      <c r="B81" s="20"/>
      <c r="C81" s="20"/>
    </row>
    <row r="82" spans="2:3" x14ac:dyDescent="0.25">
      <c r="B82" s="20"/>
      <c r="C82" s="20"/>
    </row>
    <row r="83" spans="2:3" x14ac:dyDescent="0.25">
      <c r="B83" s="20"/>
      <c r="C83" s="20"/>
    </row>
    <row r="84" spans="2:3" x14ac:dyDescent="0.25">
      <c r="B84" s="20"/>
      <c r="C84" s="20"/>
    </row>
    <row r="85" spans="2:3" x14ac:dyDescent="0.25">
      <c r="B85" s="20"/>
      <c r="C85" s="20"/>
    </row>
    <row r="86" spans="2:3" x14ac:dyDescent="0.25">
      <c r="B86" s="20"/>
      <c r="C86" s="20"/>
    </row>
    <row r="87" spans="2:3" x14ac:dyDescent="0.25">
      <c r="B87" s="20"/>
      <c r="C87" s="20"/>
    </row>
    <row r="88" spans="2:3" x14ac:dyDescent="0.25">
      <c r="B88" s="20"/>
      <c r="C88" s="20"/>
    </row>
    <row r="89" spans="2:3" x14ac:dyDescent="0.25">
      <c r="B89" s="20"/>
      <c r="C89" s="20"/>
    </row>
    <row r="90" spans="2:3" x14ac:dyDescent="0.25">
      <c r="B90" s="20"/>
      <c r="C90" s="20"/>
    </row>
    <row r="91" spans="2:3" x14ac:dyDescent="0.25">
      <c r="B91" s="20"/>
      <c r="C91" s="20"/>
    </row>
    <row r="92" spans="2:3" x14ac:dyDescent="0.25">
      <c r="B92" s="20"/>
      <c r="C92" s="20"/>
    </row>
    <row r="93" spans="2:3" x14ac:dyDescent="0.25">
      <c r="B93" s="20"/>
      <c r="C93" s="20"/>
    </row>
    <row r="94" spans="2:3" x14ac:dyDescent="0.25">
      <c r="B94" s="20"/>
      <c r="C94" s="20"/>
    </row>
    <row r="95" spans="2:3" x14ac:dyDescent="0.25">
      <c r="B95" s="20"/>
      <c r="C95" s="20"/>
    </row>
    <row r="96" spans="2:3" x14ac:dyDescent="0.25">
      <c r="B96" s="20"/>
      <c r="C96" s="20"/>
    </row>
    <row r="97" spans="2:3" x14ac:dyDescent="0.25">
      <c r="B97" s="20"/>
      <c r="C97" s="20"/>
    </row>
    <row r="98" spans="2:3" x14ac:dyDescent="0.25">
      <c r="B98" s="20"/>
      <c r="C98" s="20"/>
    </row>
    <row r="99" spans="2:3" x14ac:dyDescent="0.25">
      <c r="B99" s="20"/>
      <c r="C99" s="20"/>
    </row>
    <row r="100" spans="2:3" x14ac:dyDescent="0.25">
      <c r="B100" s="20"/>
      <c r="C100" s="20"/>
    </row>
    <row r="101" spans="2:3" x14ac:dyDescent="0.25">
      <c r="B101" s="20"/>
      <c r="C101" s="20"/>
    </row>
    <row r="102" spans="2:3" x14ac:dyDescent="0.25">
      <c r="B102" s="20"/>
      <c r="C102" s="20"/>
    </row>
    <row r="103" spans="2:3" x14ac:dyDescent="0.25">
      <c r="B103" s="20"/>
      <c r="C103" s="20"/>
    </row>
    <row r="104" spans="2:3" x14ac:dyDescent="0.25">
      <c r="B104" s="20"/>
      <c r="C104" s="20"/>
    </row>
    <row r="105" spans="2:3" x14ac:dyDescent="0.25">
      <c r="B105" s="20"/>
      <c r="C105" s="20"/>
    </row>
    <row r="106" spans="2:3" x14ac:dyDescent="0.25">
      <c r="B106" s="20"/>
      <c r="C106" s="20"/>
    </row>
    <row r="107" spans="2:3" x14ac:dyDescent="0.25">
      <c r="B107" s="20"/>
      <c r="C107" s="20"/>
    </row>
    <row r="108" spans="2:3" x14ac:dyDescent="0.25">
      <c r="B108" s="20"/>
      <c r="C108" s="20"/>
    </row>
    <row r="109" spans="2:3" x14ac:dyDescent="0.25">
      <c r="B109" s="20"/>
      <c r="C109" s="20"/>
    </row>
    <row r="110" spans="2:3" x14ac:dyDescent="0.25">
      <c r="B110" s="20"/>
      <c r="C110" s="20"/>
    </row>
    <row r="111" spans="2:3" x14ac:dyDescent="0.25">
      <c r="B111" s="20"/>
      <c r="C111" s="20"/>
    </row>
    <row r="112" spans="2:3" x14ac:dyDescent="0.25">
      <c r="B112" s="20"/>
      <c r="C112" s="20"/>
    </row>
    <row r="113" spans="2:3" x14ac:dyDescent="0.25">
      <c r="B113" s="20"/>
      <c r="C113" s="20"/>
    </row>
    <row r="114" spans="2:3" x14ac:dyDescent="0.25">
      <c r="B114" s="20"/>
      <c r="C114" s="20"/>
    </row>
    <row r="115" spans="2:3" x14ac:dyDescent="0.25">
      <c r="B115" s="20"/>
      <c r="C115" s="20"/>
    </row>
    <row r="116" spans="2:3" x14ac:dyDescent="0.25">
      <c r="B116" s="20"/>
      <c r="C116" s="20"/>
    </row>
    <row r="117" spans="2:3" x14ac:dyDescent="0.25">
      <c r="B117" s="20"/>
      <c r="C117" s="20"/>
    </row>
    <row r="118" spans="2:3" x14ac:dyDescent="0.25">
      <c r="B118" s="20"/>
      <c r="C118" s="20"/>
    </row>
    <row r="119" spans="2:3" x14ac:dyDescent="0.25">
      <c r="B119" s="20"/>
      <c r="C119" s="20"/>
    </row>
    <row r="120" spans="2:3" x14ac:dyDescent="0.25">
      <c r="B120" s="20"/>
      <c r="C120" s="20"/>
    </row>
    <row r="121" spans="2:3" x14ac:dyDescent="0.25">
      <c r="B121" s="20"/>
      <c r="C121" s="20"/>
    </row>
    <row r="122" spans="2:3" x14ac:dyDescent="0.25">
      <c r="B122" s="20"/>
      <c r="C122" s="20"/>
    </row>
    <row r="123" spans="2:3" x14ac:dyDescent="0.25">
      <c r="B123" s="20"/>
      <c r="C123" s="20"/>
    </row>
  </sheetData>
  <pageMargins left="0.7" right="0.7" top="0.75" bottom="0.75" header="0.3" footer="0.3"/>
  <pageSetup orientation="portrait" r:id="rId1"/>
  <ignoredErrors>
    <ignoredError sqref="BE61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252AC-97DD-4DD8-9D72-9247FA146FEB}">
  <dimension ref="A1:BW63"/>
  <sheetViews>
    <sheetView zoomScale="85" zoomScaleNormal="85" workbookViewId="0">
      <pane xSplit="1" ySplit="2" topLeftCell="B3" activePane="bottomRight" state="frozen"/>
      <selection activeCell="AY55" sqref="AY55"/>
      <selection pane="topRight" activeCell="AY55" sqref="AY55"/>
      <selection pane="bottomLeft" activeCell="AY55" sqref="AY55"/>
      <selection pane="bottomRight" activeCell="D3" sqref="D3"/>
    </sheetView>
  </sheetViews>
  <sheetFormatPr defaultRowHeight="15" x14ac:dyDescent="0.25"/>
  <cols>
    <col min="1" max="1" width="19.140625" style="22" customWidth="1"/>
    <col min="2" max="3" width="9.140625" style="22" customWidth="1"/>
    <col min="4" max="14" width="9.140625" style="109" customWidth="1"/>
    <col min="15" max="15" width="11.140625" style="22" customWidth="1"/>
    <col min="16" max="16" width="15.140625" style="22" bestFit="1" customWidth="1"/>
    <col min="17" max="57" width="9.140625" style="33" customWidth="1"/>
    <col min="58" max="58" width="9.140625" style="22"/>
    <col min="59" max="59" width="9.140625" style="22" customWidth="1"/>
    <col min="60" max="16384" width="9.140625" style="22"/>
  </cols>
  <sheetData>
    <row r="1" spans="1:75" x14ac:dyDescent="0.25">
      <c r="B1" s="22" t="s">
        <v>680</v>
      </c>
      <c r="BK1" s="66"/>
    </row>
    <row r="2" spans="1:75" x14ac:dyDescent="0.25">
      <c r="A2" s="22" t="s">
        <v>228</v>
      </c>
      <c r="B2" s="22" t="s">
        <v>57</v>
      </c>
      <c r="C2" s="22" t="s">
        <v>62</v>
      </c>
      <c r="D2" s="109" t="s">
        <v>63</v>
      </c>
      <c r="E2" s="109" t="s">
        <v>64</v>
      </c>
      <c r="F2" s="109" t="s">
        <v>372</v>
      </c>
      <c r="G2" s="109" t="s">
        <v>376</v>
      </c>
      <c r="H2" s="109" t="s">
        <v>380</v>
      </c>
      <c r="I2" s="109" t="s">
        <v>67</v>
      </c>
      <c r="J2" s="109" t="s">
        <v>319</v>
      </c>
      <c r="K2" s="109" t="s">
        <v>478</v>
      </c>
      <c r="L2" s="109" t="s">
        <v>328</v>
      </c>
      <c r="M2" s="109" t="s">
        <v>468</v>
      </c>
      <c r="N2" s="109" t="s">
        <v>491</v>
      </c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K2" s="66"/>
    </row>
    <row r="3" spans="1:75" x14ac:dyDescent="0.25">
      <c r="A3" s="37" t="s">
        <v>0</v>
      </c>
      <c r="B3" s="20">
        <f>livestock!B3+fertilizer!B3</f>
        <v>53829.876653945066</v>
      </c>
      <c r="C3" s="20">
        <f>livestock!C3</f>
        <v>3823.0989530000002</v>
      </c>
      <c r="D3" s="109">
        <f>livestock!D3</f>
        <v>2.2410411721000001</v>
      </c>
      <c r="E3" s="109">
        <f>livestock!E3</f>
        <v>16.775235744</v>
      </c>
      <c r="F3" s="109">
        <f>livestock!F3</f>
        <v>7.897610781</v>
      </c>
      <c r="G3" s="109">
        <f>livestock!G3</f>
        <v>0.66759776029999995</v>
      </c>
      <c r="H3" s="109">
        <f>livestock!H3</f>
        <v>0.63180891719999999</v>
      </c>
      <c r="I3" s="109">
        <f>livestock!I3</f>
        <v>215.34197068</v>
      </c>
      <c r="J3" s="109">
        <f>livestock!J3</f>
        <v>11.852078355</v>
      </c>
      <c r="K3" s="109">
        <f>livestock!K3</f>
        <v>0.30223464789999999</v>
      </c>
      <c r="L3" s="109">
        <f>livestock!L3</f>
        <v>1.8954267255999999</v>
      </c>
      <c r="M3" s="109">
        <f>livestock!M3</f>
        <v>35.065394261000002</v>
      </c>
      <c r="N3" s="109">
        <f>livestock!N3</f>
        <v>27.799591127999999</v>
      </c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G3" s="30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</row>
    <row r="4" spans="1:75" x14ac:dyDescent="0.25">
      <c r="A4" s="37" t="s">
        <v>2</v>
      </c>
      <c r="B4" s="20">
        <f>livestock!B4+fertilizer!B4</f>
        <v>65538.931590827793</v>
      </c>
      <c r="C4" s="20">
        <f>livestock!C4</f>
        <v>2968.2902336000002</v>
      </c>
      <c r="D4" s="109">
        <f>livestock!D4</f>
        <v>27.532135853</v>
      </c>
      <c r="E4" s="109">
        <f>livestock!E4</f>
        <v>1.5721851754</v>
      </c>
      <c r="F4" s="109">
        <f>livestock!F4</f>
        <v>0.40397101070000002</v>
      </c>
      <c r="G4" s="109">
        <f>livestock!G4</f>
        <v>1.1353316310999999</v>
      </c>
      <c r="H4" s="109">
        <f>livestock!H4</f>
        <v>3.23155023E-2</v>
      </c>
      <c r="I4" s="109">
        <f>livestock!I4</f>
        <v>629.41822360000003</v>
      </c>
      <c r="J4" s="109">
        <f>livestock!J4</f>
        <v>13.942263033</v>
      </c>
      <c r="K4" s="109">
        <f>livestock!K4</f>
        <v>8.0642708828000007</v>
      </c>
      <c r="L4" s="109">
        <f>livestock!L4</f>
        <v>9.6953860500000003E-2</v>
      </c>
      <c r="M4" s="109">
        <f>livestock!M4</f>
        <v>1.7936304285</v>
      </c>
      <c r="N4" s="109">
        <f>livestock!N4</f>
        <v>1.4219762150999999</v>
      </c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G4" s="30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</row>
    <row r="5" spans="1:75" x14ac:dyDescent="0.25">
      <c r="A5" s="37" t="s">
        <v>3</v>
      </c>
      <c r="B5" s="20">
        <f>livestock!B5+fertilizer!B5</f>
        <v>77000.693173439897</v>
      </c>
      <c r="C5" s="20">
        <f>livestock!C5</f>
        <v>4593.7076982999997</v>
      </c>
      <c r="D5" s="109">
        <f>livestock!D5</f>
        <v>3.2978533355000001</v>
      </c>
      <c r="E5" s="109">
        <f>livestock!E5</f>
        <v>20.480877043</v>
      </c>
      <c r="F5" s="109">
        <f>livestock!F5</f>
        <v>9.5281313046000005</v>
      </c>
      <c r="G5" s="109">
        <f>livestock!G5</f>
        <v>0.73547573560000001</v>
      </c>
      <c r="H5" s="109">
        <f>livestock!H5</f>
        <v>0.76225046590000001</v>
      </c>
      <c r="I5" s="109">
        <f>livestock!I5</f>
        <v>247.17512995999999</v>
      </c>
      <c r="J5" s="109">
        <f>livestock!J5</f>
        <v>13.975518785</v>
      </c>
      <c r="K5" s="109">
        <f>livestock!K5</f>
        <v>0.20066213399999999</v>
      </c>
      <c r="L5" s="109">
        <f>livestock!L5</f>
        <v>2.2867515427999998</v>
      </c>
      <c r="M5" s="109">
        <f>livestock!M5</f>
        <v>42.304901674</v>
      </c>
      <c r="N5" s="109">
        <f>livestock!N5</f>
        <v>33.539021660000003</v>
      </c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G5" s="30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</row>
    <row r="6" spans="1:75" x14ac:dyDescent="0.25">
      <c r="A6" s="37" t="s">
        <v>4</v>
      </c>
      <c r="B6" s="20">
        <f>livestock!B6+fertilizer!B6</f>
        <v>421068.84560609999</v>
      </c>
      <c r="C6" s="20">
        <f>livestock!C6</f>
        <v>46102.849601000002</v>
      </c>
      <c r="D6" s="109">
        <f>livestock!D6</f>
        <v>163.89425836999999</v>
      </c>
      <c r="E6" s="109">
        <f>livestock!E6</f>
        <v>36.330512317999997</v>
      </c>
      <c r="F6" s="109">
        <f>livestock!F6</f>
        <v>15.58821807</v>
      </c>
      <c r="G6" s="109">
        <f>livestock!G6</f>
        <v>36.815687920999999</v>
      </c>
      <c r="H6" s="109">
        <f>livestock!H6</f>
        <v>0.97759385239999996</v>
      </c>
      <c r="I6" s="109">
        <f>livestock!I6</f>
        <v>4324.0426141999997</v>
      </c>
      <c r="J6" s="109">
        <f>livestock!J6</f>
        <v>344.62641968000003</v>
      </c>
      <c r="K6" s="109">
        <f>livestock!K6</f>
        <v>51.271075011999997</v>
      </c>
      <c r="L6" s="109">
        <f>livestock!L6</f>
        <v>3.8431316082999998</v>
      </c>
      <c r="M6" s="109">
        <f>livestock!M6</f>
        <v>69.095163388000003</v>
      </c>
      <c r="N6" s="109">
        <f>livestock!N6</f>
        <v>54.666609113</v>
      </c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G6" s="30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</row>
    <row r="7" spans="1:75" x14ac:dyDescent="0.25">
      <c r="A7" s="37" t="s">
        <v>5</v>
      </c>
      <c r="B7" s="20">
        <f>livestock!B7+fertilizer!B7</f>
        <v>122234.7341671774</v>
      </c>
      <c r="C7" s="20">
        <f>livestock!C7</f>
        <v>4075.9368709999999</v>
      </c>
      <c r="D7" s="109">
        <f>livestock!D7</f>
        <v>16.290760983999999</v>
      </c>
      <c r="E7" s="109">
        <f>livestock!E7</f>
        <v>2.5851642856999999</v>
      </c>
      <c r="F7" s="109">
        <f>livestock!F7</f>
        <v>0.25518697340000002</v>
      </c>
      <c r="G7" s="109">
        <f>livestock!G7</f>
        <v>3.7292204363999999</v>
      </c>
      <c r="H7" s="109">
        <f>livestock!H7</f>
        <v>2.0414962500000002E-2</v>
      </c>
      <c r="I7" s="109">
        <f>livestock!I7</f>
        <v>218.80662583</v>
      </c>
      <c r="J7" s="109">
        <f>livestock!J7</f>
        <v>35.192602213000001</v>
      </c>
      <c r="K7" s="109">
        <f>livestock!K7</f>
        <v>2.7610453740000001</v>
      </c>
      <c r="L7" s="109">
        <f>livestock!L7</f>
        <v>6.1244879799999999E-2</v>
      </c>
      <c r="M7" s="109">
        <f>livestock!M7</f>
        <v>1.1330302855000001</v>
      </c>
      <c r="N7" s="109">
        <f>livestock!N7</f>
        <v>0.89825813990000003</v>
      </c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G7" s="30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</row>
    <row r="8" spans="1:75" x14ac:dyDescent="0.25">
      <c r="A8" s="37" t="s">
        <v>6</v>
      </c>
      <c r="B8" s="20">
        <f>livestock!B8+fertilizer!B8</f>
        <v>3076.9211420448573</v>
      </c>
      <c r="C8" s="20">
        <f>livestock!C8</f>
        <v>184.73406829999999</v>
      </c>
      <c r="D8" s="109">
        <f>livestock!D8</f>
        <v>0.96088491819999999</v>
      </c>
      <c r="E8" s="109">
        <f>livestock!E8</f>
        <v>0.3326904423</v>
      </c>
      <c r="F8" s="109">
        <f>livestock!F8</f>
        <v>0.1538827025</v>
      </c>
      <c r="G8" s="109">
        <f>livestock!G8</f>
        <v>7.1804574699999998E-2</v>
      </c>
      <c r="H8" s="109">
        <f>livestock!H8</f>
        <v>1.2310615699999999E-2</v>
      </c>
      <c r="I8" s="109">
        <f>livestock!I8</f>
        <v>27.091541548999999</v>
      </c>
      <c r="J8" s="109">
        <f>livestock!J8</f>
        <v>0.84655214059999995</v>
      </c>
      <c r="K8" s="109">
        <f>livestock!K8</f>
        <v>0.30323527839999997</v>
      </c>
      <c r="L8" s="109">
        <f>livestock!L8</f>
        <v>3.6931850099999997E-2</v>
      </c>
      <c r="M8" s="109">
        <f>livestock!M8</f>
        <v>0.68323915229999999</v>
      </c>
      <c r="N8" s="109">
        <f>livestock!N8</f>
        <v>0.54166709030000004</v>
      </c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G8" s="30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</row>
    <row r="9" spans="1:75" x14ac:dyDescent="0.25">
      <c r="A9" s="37" t="s">
        <v>7</v>
      </c>
      <c r="B9" s="20">
        <f>livestock!B9+fertilizer!B9</f>
        <v>6787.5112953249281</v>
      </c>
      <c r="C9" s="20">
        <f>livestock!C9</f>
        <v>490.57033236000001</v>
      </c>
      <c r="D9" s="109">
        <f>livestock!D9</f>
        <v>0.31947456470000002</v>
      </c>
      <c r="E9" s="109">
        <f>livestock!E9</f>
        <v>2.2907582658000001</v>
      </c>
      <c r="F9" s="109">
        <f>livestock!F9</f>
        <v>1.1104127302</v>
      </c>
      <c r="G9" s="109">
        <f>livestock!G9</f>
        <v>3.4507338499999998E-2</v>
      </c>
      <c r="H9" s="109">
        <f>livestock!H9</f>
        <v>6.8546220800000002E-2</v>
      </c>
      <c r="I9" s="109">
        <f>livestock!I9</f>
        <v>33.473151672</v>
      </c>
      <c r="J9" s="109">
        <f>livestock!J9</f>
        <v>1.1247666410999999</v>
      </c>
      <c r="K9" s="109">
        <f>livestock!K9</f>
        <v>8.6683725899999994E-2</v>
      </c>
      <c r="L9" s="109">
        <f>livestock!L9</f>
        <v>0.2741751456</v>
      </c>
      <c r="M9" s="109">
        <f>livestock!M9</f>
        <v>4.9214598599999997</v>
      </c>
      <c r="N9" s="109">
        <f>livestock!N9</f>
        <v>3.8933006737999998</v>
      </c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G9" s="30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</row>
    <row r="10" spans="1:75" x14ac:dyDescent="0.25">
      <c r="A10" s="37" t="s">
        <v>8</v>
      </c>
      <c r="B10" s="20">
        <f>livestock!B10+fertilizer!B10</f>
        <v>2.00436683635</v>
      </c>
      <c r="C10" s="20">
        <f>livestock!C10</f>
        <v>0</v>
      </c>
      <c r="D10" s="109">
        <f>livestock!D10</f>
        <v>0</v>
      </c>
      <c r="E10" s="109">
        <f>livestock!E10</f>
        <v>0</v>
      </c>
      <c r="F10" s="109">
        <f>livestock!F10</f>
        <v>0</v>
      </c>
      <c r="G10" s="109">
        <f>livestock!G10</f>
        <v>0</v>
      </c>
      <c r="H10" s="109">
        <f>livestock!H10</f>
        <v>0</v>
      </c>
      <c r="I10" s="109">
        <f>livestock!I10</f>
        <v>0</v>
      </c>
      <c r="J10" s="109">
        <f>livestock!J10</f>
        <v>0</v>
      </c>
      <c r="K10" s="109">
        <f>livestock!K10</f>
        <v>0</v>
      </c>
      <c r="L10" s="109">
        <f>livestock!L10</f>
        <v>0</v>
      </c>
      <c r="M10" s="109">
        <f>livestock!M10</f>
        <v>0</v>
      </c>
      <c r="N10" s="109">
        <f>livestock!N10</f>
        <v>0</v>
      </c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G10" s="30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</row>
    <row r="11" spans="1:75" x14ac:dyDescent="0.25">
      <c r="A11" s="37" t="s">
        <v>9</v>
      </c>
      <c r="B11" s="20">
        <f>livestock!B11+fertilizer!B11</f>
        <v>65264.935029947897</v>
      </c>
      <c r="C11" s="20">
        <f>livestock!C11</f>
        <v>2440.0032446999999</v>
      </c>
      <c r="D11" s="109">
        <f>livestock!D11</f>
        <v>16.006162346</v>
      </c>
      <c r="E11" s="109">
        <f>livestock!E11</f>
        <v>2.8328864592</v>
      </c>
      <c r="F11" s="109">
        <f>livestock!F11</f>
        <v>1.2774954592000001</v>
      </c>
      <c r="G11" s="109">
        <f>livestock!G11</f>
        <v>1.0355031933000001</v>
      </c>
      <c r="H11" s="109">
        <f>livestock!H11</f>
        <v>0.1021996323</v>
      </c>
      <c r="I11" s="109">
        <f>livestock!I11</f>
        <v>422.46805301000001</v>
      </c>
      <c r="J11" s="109">
        <f>livestock!J11</f>
        <v>11.799760218999999</v>
      </c>
      <c r="K11" s="109">
        <f>livestock!K11</f>
        <v>5.0831086804999996</v>
      </c>
      <c r="L11" s="109">
        <f>livestock!L11</f>
        <v>0.30659886530000002</v>
      </c>
      <c r="M11" s="109">
        <f>livestock!M11</f>
        <v>5.6720792115999998</v>
      </c>
      <c r="N11" s="109">
        <f>livestock!N11</f>
        <v>4.4967837787000002</v>
      </c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G11" s="30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</row>
    <row r="12" spans="1:75" x14ac:dyDescent="0.25">
      <c r="A12" s="37" t="s">
        <v>10</v>
      </c>
      <c r="B12" s="20">
        <f>livestock!B12+fertilizer!B12</f>
        <v>71470.602110346867</v>
      </c>
      <c r="C12" s="20">
        <f>livestock!C12</f>
        <v>5123.1665411000004</v>
      </c>
      <c r="D12" s="109">
        <f>livestock!D12</f>
        <v>9.0923049036000005</v>
      </c>
      <c r="E12" s="109">
        <f>livestock!E12</f>
        <v>21.844476591999999</v>
      </c>
      <c r="F12" s="109">
        <f>livestock!F12</f>
        <v>10.291524334</v>
      </c>
      <c r="G12" s="109">
        <f>livestock!G12</f>
        <v>0.48500737269999999</v>
      </c>
      <c r="H12" s="109">
        <f>livestock!H12</f>
        <v>0.82332194319999996</v>
      </c>
      <c r="I12" s="109">
        <f>livestock!I12</f>
        <v>434.10569796999999</v>
      </c>
      <c r="J12" s="109">
        <f>livestock!J12</f>
        <v>12.986149326</v>
      </c>
      <c r="K12" s="109">
        <f>livestock!K12</f>
        <v>2.3872183121999999</v>
      </c>
      <c r="L12" s="109">
        <f>livestock!L12</f>
        <v>2.4699658888</v>
      </c>
      <c r="M12" s="109">
        <f>livestock!M12</f>
        <v>45.694370153000001</v>
      </c>
      <c r="N12" s="109">
        <f>livestock!N12</f>
        <v>36.226166444999997</v>
      </c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G12" s="30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</row>
    <row r="13" spans="1:75" x14ac:dyDescent="0.25">
      <c r="A13" s="37" t="s">
        <v>12</v>
      </c>
      <c r="B13" s="20">
        <f>livestock!B13+fertilizer!B13</f>
        <v>95910.694820884208</v>
      </c>
      <c r="C13" s="20">
        <f>livestock!C13</f>
        <v>3762.5312436999998</v>
      </c>
      <c r="D13" s="109">
        <f>livestock!D13</f>
        <v>1.8568487848999999</v>
      </c>
      <c r="E13" s="109">
        <f>livestock!E13</f>
        <v>0.28881235589999998</v>
      </c>
      <c r="F13" s="109">
        <f>livestock!F13</f>
        <v>6.45738166E-2</v>
      </c>
      <c r="G13" s="109">
        <f>livestock!G13</f>
        <v>1.2514720971</v>
      </c>
      <c r="H13" s="109">
        <f>livestock!H13</f>
        <v>3.9860381000000004E-3</v>
      </c>
      <c r="I13" s="109">
        <f>livestock!I13</f>
        <v>41.446520317999997</v>
      </c>
      <c r="J13" s="109">
        <f>livestock!J13</f>
        <v>10.92422356</v>
      </c>
      <c r="K13" s="109">
        <f>livestock!K13</f>
        <v>12.766614497000001</v>
      </c>
      <c r="L13" s="109">
        <f>livestock!L13</f>
        <v>1.5944150399999999E-2</v>
      </c>
      <c r="M13" s="109">
        <f>livestock!M13</f>
        <v>0.2861975256</v>
      </c>
      <c r="N13" s="109">
        <f>livestock!N13</f>
        <v>0.22640694980000001</v>
      </c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G13" s="30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</row>
    <row r="14" spans="1:75" x14ac:dyDescent="0.25">
      <c r="A14" s="37" t="s">
        <v>13</v>
      </c>
      <c r="B14" s="20">
        <f>livestock!B14+fertilizer!B14</f>
        <v>71166.856616682504</v>
      </c>
      <c r="C14" s="20">
        <f>livestock!C14</f>
        <v>131.51119715999999</v>
      </c>
      <c r="D14" s="109">
        <f>livestock!D14</f>
        <v>0.46241845339999998</v>
      </c>
      <c r="E14" s="109">
        <f>livestock!E14</f>
        <v>0.2437991273</v>
      </c>
      <c r="F14" s="109">
        <f>livestock!F14</f>
        <v>0.1146703867</v>
      </c>
      <c r="G14" s="109">
        <f>livestock!G14</f>
        <v>6.8701635999999996E-2</v>
      </c>
      <c r="H14" s="109">
        <f>livestock!H14</f>
        <v>9.1736296000000002E-3</v>
      </c>
      <c r="I14" s="109">
        <f>livestock!I14</f>
        <v>14.404997608</v>
      </c>
      <c r="J14" s="109">
        <f>livestock!J14</f>
        <v>0.72291636609999999</v>
      </c>
      <c r="K14" s="109">
        <f>livestock!K14</f>
        <v>0.1508599212</v>
      </c>
      <c r="L14" s="109">
        <f>livestock!L14</f>
        <v>2.7520891400000001E-2</v>
      </c>
      <c r="M14" s="109">
        <f>livestock!M14</f>
        <v>0.50913654689999999</v>
      </c>
      <c r="N14" s="109">
        <f>livestock!N14</f>
        <v>0.40363975680000003</v>
      </c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G14" s="30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</row>
    <row r="15" spans="1:75" x14ac:dyDescent="0.25">
      <c r="A15" s="37" t="s">
        <v>14</v>
      </c>
      <c r="B15" s="20">
        <f>livestock!B15+fertilizer!B15</f>
        <v>96380.9570717647</v>
      </c>
      <c r="C15" s="20">
        <f>livestock!C15</f>
        <v>5833.2086626</v>
      </c>
      <c r="D15" s="109">
        <f>livestock!D15</f>
        <v>64.017946562000006</v>
      </c>
      <c r="E15" s="109">
        <f>livestock!E15</f>
        <v>19.0339265</v>
      </c>
      <c r="F15" s="109">
        <f>livestock!F15</f>
        <v>3.1992455343000001</v>
      </c>
      <c r="G15" s="109">
        <f>livestock!G15</f>
        <v>0.47240823669999998</v>
      </c>
      <c r="H15" s="109">
        <f>livestock!H15</f>
        <v>0.25593961380000002</v>
      </c>
      <c r="I15" s="109">
        <f>livestock!I15</f>
        <v>312.81861671000001</v>
      </c>
      <c r="J15" s="109">
        <f>livestock!J15</f>
        <v>24.070159099000001</v>
      </c>
      <c r="K15" s="109">
        <f>livestock!K15</f>
        <v>3.052116372</v>
      </c>
      <c r="L15" s="109">
        <f>livestock!L15</f>
        <v>0.76781891499999999</v>
      </c>
      <c r="M15" s="109">
        <f>livestock!M15</f>
        <v>14.204650423</v>
      </c>
      <c r="N15" s="109">
        <f>livestock!N15</f>
        <v>11.261345612</v>
      </c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G15" s="30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</row>
    <row r="16" spans="1:75" x14ac:dyDescent="0.25">
      <c r="A16" s="37" t="s">
        <v>15</v>
      </c>
      <c r="B16" s="20">
        <f>livestock!B16+fertilizer!B16</f>
        <v>324589.25825229648</v>
      </c>
      <c r="C16" s="20">
        <f>livestock!C16</f>
        <v>24029.893291</v>
      </c>
      <c r="D16" s="109">
        <f>livestock!D16</f>
        <v>300.08992073000002</v>
      </c>
      <c r="E16" s="109">
        <f>livestock!E16</f>
        <v>72.604283805999998</v>
      </c>
      <c r="F16" s="109">
        <f>livestock!F16</f>
        <v>3.6564825826999998</v>
      </c>
      <c r="G16" s="109">
        <f>livestock!G16</f>
        <v>4.0552389002</v>
      </c>
      <c r="H16" s="109">
        <f>livestock!H16</f>
        <v>0.29251864900000002</v>
      </c>
      <c r="I16" s="109">
        <f>livestock!I16</f>
        <v>431.05657792</v>
      </c>
      <c r="J16" s="109">
        <f>livestock!J16</f>
        <v>125.55010449</v>
      </c>
      <c r="K16" s="109">
        <f>livestock!K16</f>
        <v>4.4432584801999999</v>
      </c>
      <c r="L16" s="109">
        <f>livestock!L16</f>
        <v>0.87755591079999995</v>
      </c>
      <c r="M16" s="109">
        <f>livestock!M16</f>
        <v>16.234784753</v>
      </c>
      <c r="N16" s="109">
        <f>livestock!N16</f>
        <v>12.870820622</v>
      </c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G16" s="30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</row>
    <row r="17" spans="1:75" x14ac:dyDescent="0.25">
      <c r="A17" s="37" t="s">
        <v>16</v>
      </c>
      <c r="B17" s="20">
        <f>livestock!B17+fertilizer!B17</f>
        <v>240866.43096113799</v>
      </c>
      <c r="C17" s="20">
        <f>livestock!C17</f>
        <v>8794.9877536000004</v>
      </c>
      <c r="D17" s="109">
        <f>livestock!D17</f>
        <v>45.555579457999997</v>
      </c>
      <c r="E17" s="109">
        <f>livestock!E17</f>
        <v>8.8580920841000008</v>
      </c>
      <c r="F17" s="109">
        <f>livestock!F17</f>
        <v>0.19491558179999999</v>
      </c>
      <c r="G17" s="109">
        <f>livestock!G17</f>
        <v>7.4226403537000003</v>
      </c>
      <c r="H17" s="109">
        <f>livestock!H17</f>
        <v>1.55932465E-2</v>
      </c>
      <c r="I17" s="109">
        <f>livestock!I17</f>
        <v>272.29763401000002</v>
      </c>
      <c r="J17" s="109">
        <f>livestock!J17</f>
        <v>74.890981046999997</v>
      </c>
      <c r="K17" s="109">
        <f>livestock!K17</f>
        <v>3.4747703803999999</v>
      </c>
      <c r="L17" s="109">
        <f>livestock!L17</f>
        <v>4.6779741299999997E-2</v>
      </c>
      <c r="M17" s="109">
        <f>livestock!M17</f>
        <v>0.86542519809999996</v>
      </c>
      <c r="N17" s="109">
        <f>livestock!N17</f>
        <v>0.68610286009999999</v>
      </c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G17" s="30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</row>
    <row r="18" spans="1:75" x14ac:dyDescent="0.25">
      <c r="A18" s="37" t="s">
        <v>17</v>
      </c>
      <c r="B18" s="20">
        <f>livestock!B18+fertilizer!B18</f>
        <v>41357.440467681903</v>
      </c>
      <c r="C18" s="20">
        <f>livestock!C18</f>
        <v>2241.9372689000002</v>
      </c>
      <c r="D18" s="109">
        <f>livestock!D18</f>
        <v>11.035422943</v>
      </c>
      <c r="E18" s="109">
        <f>livestock!E18</f>
        <v>5.4608296721</v>
      </c>
      <c r="F18" s="109">
        <f>livestock!F18</f>
        <v>1.8933746539</v>
      </c>
      <c r="G18" s="109">
        <f>livestock!G18</f>
        <v>0.96592603359999996</v>
      </c>
      <c r="H18" s="109">
        <f>livestock!H18</f>
        <v>0.1514699705</v>
      </c>
      <c r="I18" s="109">
        <f>livestock!I18</f>
        <v>162.14122664999999</v>
      </c>
      <c r="J18" s="109">
        <f>livestock!J18</f>
        <v>12.071298076</v>
      </c>
      <c r="K18" s="109">
        <f>livestock!K18</f>
        <v>1.5077189051</v>
      </c>
      <c r="L18" s="109">
        <f>livestock!L18</f>
        <v>0.45440987849999998</v>
      </c>
      <c r="M18" s="109">
        <f>livestock!M18</f>
        <v>8.4065841901000002</v>
      </c>
      <c r="N18" s="109">
        <f>livestock!N18</f>
        <v>6.6646787613000003</v>
      </c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G18" s="30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</row>
    <row r="19" spans="1:75" x14ac:dyDescent="0.25">
      <c r="A19" s="37" t="s">
        <v>18</v>
      </c>
      <c r="B19" s="20">
        <f>livestock!B19+fertilizer!B19</f>
        <v>23870.360327588103</v>
      </c>
      <c r="C19" s="20">
        <f>livestock!C19</f>
        <v>982.63397612000006</v>
      </c>
      <c r="D19" s="109">
        <f>livestock!D19</f>
        <v>1.3570047383999999</v>
      </c>
      <c r="E19" s="109">
        <f>livestock!E19</f>
        <v>2.7697256121999998</v>
      </c>
      <c r="F19" s="109">
        <f>livestock!F19</f>
        <v>1.2972518565</v>
      </c>
      <c r="G19" s="109">
        <f>livestock!G19</f>
        <v>0.47901505090000002</v>
      </c>
      <c r="H19" s="109">
        <f>livestock!H19</f>
        <v>0.1037801409</v>
      </c>
      <c r="I19" s="109">
        <f>livestock!I19</f>
        <v>61.789300474999997</v>
      </c>
      <c r="J19" s="109">
        <f>livestock!J19</f>
        <v>5.1873581763000001</v>
      </c>
      <c r="K19" s="109">
        <f>livestock!K19</f>
        <v>0.3927290101</v>
      </c>
      <c r="L19" s="109">
        <f>livestock!L19</f>
        <v>0.31134043309999998</v>
      </c>
      <c r="M19" s="109">
        <f>livestock!M19</f>
        <v>5.7597979018999999</v>
      </c>
      <c r="N19" s="109">
        <f>livestock!N19</f>
        <v>4.5663259023</v>
      </c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G19" s="30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</row>
    <row r="20" spans="1:75" x14ac:dyDescent="0.25">
      <c r="A20" s="37" t="s">
        <v>19</v>
      </c>
      <c r="B20" s="20">
        <f>livestock!B20+fertilizer!B20</f>
        <v>3027.0896839479997</v>
      </c>
      <c r="C20" s="20">
        <f>livestock!C20</f>
        <v>171.79724920000001</v>
      </c>
      <c r="D20" s="109">
        <f>livestock!D20</f>
        <v>1.2054341914</v>
      </c>
      <c r="E20" s="109">
        <f>livestock!E20</f>
        <v>0.35531282609999998</v>
      </c>
      <c r="F20" s="109">
        <f>livestock!F20</f>
        <v>0.16568321389999999</v>
      </c>
      <c r="G20" s="109">
        <f>livestock!G20</f>
        <v>2.6361355600000001E-2</v>
      </c>
      <c r="H20" s="109">
        <f>livestock!H20</f>
        <v>1.32546591E-2</v>
      </c>
      <c r="I20" s="109">
        <f>livestock!I20</f>
        <v>33.346753778</v>
      </c>
      <c r="J20" s="109">
        <f>livestock!J20</f>
        <v>0.50297104920000002</v>
      </c>
      <c r="K20" s="109">
        <f>livestock!K20</f>
        <v>0.38074457519999999</v>
      </c>
      <c r="L20" s="109">
        <f>livestock!L20</f>
        <v>3.97639672E-2</v>
      </c>
      <c r="M20" s="109">
        <f>livestock!M20</f>
        <v>0.73563340170000002</v>
      </c>
      <c r="N20" s="109">
        <f>livestock!N20</f>
        <v>0.58320489900000005</v>
      </c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G20" s="30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</row>
    <row r="21" spans="1:75" x14ac:dyDescent="0.25">
      <c r="A21" s="37" t="s">
        <v>20</v>
      </c>
      <c r="B21" s="20">
        <f>livestock!B21+fertilizer!B21</f>
        <v>2961.8367115379101</v>
      </c>
      <c r="C21" s="20">
        <f>livestock!C21</f>
        <v>42.162175216999998</v>
      </c>
      <c r="D21" s="109">
        <f>livestock!D21</f>
        <v>0.10488134189999999</v>
      </c>
      <c r="E21" s="109">
        <f>livestock!E21</f>
        <v>2.79432786E-2</v>
      </c>
      <c r="F21" s="109">
        <f>livestock!F21</f>
        <v>1.1995540000000001E-2</v>
      </c>
      <c r="G21" s="109">
        <f>livestock!G21</f>
        <v>3.8903235600000002E-2</v>
      </c>
      <c r="H21" s="109">
        <f>livestock!H21</f>
        <v>9.5964330000000004E-4</v>
      </c>
      <c r="I21" s="109">
        <f>livestock!I21</f>
        <v>2.9264102953000002</v>
      </c>
      <c r="J21" s="109">
        <f>livestock!J21</f>
        <v>0.35120710290000001</v>
      </c>
      <c r="K21" s="109">
        <f>livestock!K21</f>
        <v>3.4216608500000002E-2</v>
      </c>
      <c r="L21" s="109">
        <f>livestock!L21</f>
        <v>2.8789296999999999E-3</v>
      </c>
      <c r="M21" s="109">
        <f>livestock!M21</f>
        <v>5.3260202299999997E-2</v>
      </c>
      <c r="N21" s="109">
        <f>livestock!N21</f>
        <v>4.2224289599999999E-2</v>
      </c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G21" s="30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</row>
    <row r="22" spans="1:75" x14ac:dyDescent="0.25">
      <c r="A22" s="37" t="s">
        <v>127</v>
      </c>
      <c r="B22" s="20">
        <f>livestock!B22+fertilizer!B22</f>
        <v>1771.596805039771</v>
      </c>
      <c r="C22" s="20">
        <f>livestock!C22</f>
        <v>75.237139354999996</v>
      </c>
      <c r="D22" s="109">
        <f>livestock!D22</f>
        <v>0.64069629039999998</v>
      </c>
      <c r="E22" s="109">
        <f>livestock!E22</f>
        <v>3.3913322799999999E-2</v>
      </c>
      <c r="F22" s="109">
        <f>livestock!F22</f>
        <v>7.0799710999999996E-3</v>
      </c>
      <c r="G22" s="109">
        <f>livestock!G22</f>
        <v>3.5661837699999997E-2</v>
      </c>
      <c r="H22" s="109">
        <f>livestock!H22</f>
        <v>5.6639769999999997E-4</v>
      </c>
      <c r="I22" s="109">
        <f>livestock!I22</f>
        <v>14.437500958999999</v>
      </c>
      <c r="J22" s="109">
        <f>livestock!J22</f>
        <v>0.40142776429999999</v>
      </c>
      <c r="K22" s="109">
        <f>livestock!K22</f>
        <v>0.1852638456</v>
      </c>
      <c r="L22" s="109">
        <f>livestock!L22</f>
        <v>1.6991933E-3</v>
      </c>
      <c r="M22" s="109">
        <f>livestock!M22</f>
        <v>3.1435068300000001E-2</v>
      </c>
      <c r="N22" s="109">
        <f>livestock!N22</f>
        <v>2.4921496899999999E-2</v>
      </c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G22" s="30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</row>
    <row r="23" spans="1:75" x14ac:dyDescent="0.25">
      <c r="A23" s="37" t="s">
        <v>22</v>
      </c>
      <c r="B23" s="20">
        <f>livestock!B23+fertilizer!B23</f>
        <v>51452.052478332102</v>
      </c>
      <c r="C23" s="20">
        <f>livestock!C23</f>
        <v>2644.0940403</v>
      </c>
      <c r="D23" s="109">
        <f>livestock!D23</f>
        <v>28.187631426999999</v>
      </c>
      <c r="E23" s="109">
        <f>livestock!E23</f>
        <v>4.7683130156000004</v>
      </c>
      <c r="F23" s="109">
        <f>livestock!F23</f>
        <v>0.9772857076</v>
      </c>
      <c r="G23" s="109">
        <f>livestock!G23</f>
        <v>0.42994025209999998</v>
      </c>
      <c r="H23" s="109">
        <f>livestock!H23</f>
        <v>7.8182861300000003E-2</v>
      </c>
      <c r="I23" s="109">
        <f>livestock!I23</f>
        <v>431.21006403000001</v>
      </c>
      <c r="J23" s="109">
        <f>livestock!J23</f>
        <v>10.04122664</v>
      </c>
      <c r="K23" s="109">
        <f>livestock!K23</f>
        <v>5.2914605566999997</v>
      </c>
      <c r="L23" s="109">
        <f>livestock!L23</f>
        <v>0.234548596</v>
      </c>
      <c r="M23" s="109">
        <f>livestock!M23</f>
        <v>4.3391488099000002</v>
      </c>
      <c r="N23" s="109">
        <f>livestock!N23</f>
        <v>3.4400461401000002</v>
      </c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G23" s="30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</row>
    <row r="24" spans="1:75" x14ac:dyDescent="0.25">
      <c r="A24" s="37" t="s">
        <v>23</v>
      </c>
      <c r="B24" s="20">
        <f>livestock!B24+fertilizer!B24</f>
        <v>172504.17631052321</v>
      </c>
      <c r="C24" s="20">
        <f>livestock!C24</f>
        <v>10459.918057000001</v>
      </c>
      <c r="D24" s="109">
        <f>livestock!D24</f>
        <v>123.52140989999999</v>
      </c>
      <c r="E24" s="109">
        <f>livestock!E24</f>
        <v>32.013697765000003</v>
      </c>
      <c r="F24" s="109">
        <f>livestock!F24</f>
        <v>3.6841983003999998</v>
      </c>
      <c r="G24" s="109">
        <f>livestock!G24</f>
        <v>1.1882751471999999</v>
      </c>
      <c r="H24" s="109">
        <f>livestock!H24</f>
        <v>0.2947358773</v>
      </c>
      <c r="I24" s="109">
        <f>livestock!I24</f>
        <v>493.73918616999998</v>
      </c>
      <c r="J24" s="109">
        <f>livestock!J24</f>
        <v>47.337631117999997</v>
      </c>
      <c r="K24" s="109">
        <f>livestock!K24</f>
        <v>5.2485644836000001</v>
      </c>
      <c r="L24" s="109">
        <f>livestock!L24</f>
        <v>0.88420757729999999</v>
      </c>
      <c r="M24" s="109">
        <f>livestock!M24</f>
        <v>16.357839609999999</v>
      </c>
      <c r="N24" s="109">
        <f>livestock!N24</f>
        <v>12.968377093000001</v>
      </c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G24" s="30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</row>
    <row r="25" spans="1:75" x14ac:dyDescent="0.25">
      <c r="A25" s="37" t="s">
        <v>24</v>
      </c>
      <c r="B25" s="20">
        <f>livestock!B25+fertilizer!B25</f>
        <v>52077.866412726427</v>
      </c>
      <c r="C25" s="20">
        <f>livestock!C25</f>
        <v>3498.1391383999999</v>
      </c>
      <c r="D25" s="109">
        <f>livestock!D25</f>
        <v>15.078760389999999</v>
      </c>
      <c r="E25" s="109">
        <f>livestock!E25</f>
        <v>14.160728532</v>
      </c>
      <c r="F25" s="109">
        <f>livestock!F25</f>
        <v>5.2694249099999997</v>
      </c>
      <c r="G25" s="109">
        <f>livestock!G25</f>
        <v>0.53375180150000001</v>
      </c>
      <c r="H25" s="109">
        <f>livestock!H25</f>
        <v>0.42155398379999998</v>
      </c>
      <c r="I25" s="109">
        <f>livestock!I25</f>
        <v>155.47653453999999</v>
      </c>
      <c r="J25" s="109">
        <f>livestock!J25</f>
        <v>12.691649930000001</v>
      </c>
      <c r="K25" s="109">
        <f>livestock!K25</f>
        <v>0.35485878840000001</v>
      </c>
      <c r="L25" s="109">
        <f>livestock!L25</f>
        <v>1.2646618831000001</v>
      </c>
      <c r="M25" s="109">
        <f>livestock!M25</f>
        <v>23.396245895</v>
      </c>
      <c r="N25" s="109">
        <f>livestock!N25</f>
        <v>18.548375772</v>
      </c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G25" s="30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</row>
    <row r="26" spans="1:75" x14ac:dyDescent="0.25">
      <c r="A26" s="37" t="s">
        <v>25</v>
      </c>
      <c r="B26" s="20">
        <f>livestock!B26+fertilizer!B26</f>
        <v>132352.11114598491</v>
      </c>
      <c r="C26" s="20">
        <f>livestock!C26</f>
        <v>7547.5324240999998</v>
      </c>
      <c r="D26" s="109">
        <f>livestock!D26</f>
        <v>71.484028195999997</v>
      </c>
      <c r="E26" s="109">
        <f>livestock!E26</f>
        <v>21.650756426000001</v>
      </c>
      <c r="F26" s="109">
        <f>livestock!F26</f>
        <v>3.3403661340999999</v>
      </c>
      <c r="G26" s="109">
        <f>livestock!G26</f>
        <v>2.0205750260999999</v>
      </c>
      <c r="H26" s="109">
        <f>livestock!H26</f>
        <v>0.2672292611</v>
      </c>
      <c r="I26" s="109">
        <f>livestock!I26</f>
        <v>258.58817951999998</v>
      </c>
      <c r="J26" s="109">
        <f>livestock!J26</f>
        <v>39.938543936999999</v>
      </c>
      <c r="K26" s="109">
        <f>livestock!K26</f>
        <v>2.3032530215999998</v>
      </c>
      <c r="L26" s="109">
        <f>livestock!L26</f>
        <v>0.80168780839999998</v>
      </c>
      <c r="M26" s="109">
        <f>livestock!M26</f>
        <v>14.831224546</v>
      </c>
      <c r="N26" s="109">
        <f>livestock!N26</f>
        <v>11.758088726</v>
      </c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G26" s="30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</row>
    <row r="27" spans="1:75" x14ac:dyDescent="0.25">
      <c r="A27" s="37" t="s">
        <v>26</v>
      </c>
      <c r="B27" s="20">
        <f>livestock!B27+fertilizer!B27</f>
        <v>64125.485887717703</v>
      </c>
      <c r="C27" s="20">
        <f>livestock!C27</f>
        <v>912.28220537000004</v>
      </c>
      <c r="D27" s="109">
        <f>livestock!D27</f>
        <v>3.1165508663999999</v>
      </c>
      <c r="E27" s="109">
        <f>livestock!E27</f>
        <v>0.49445142009999998</v>
      </c>
      <c r="F27" s="109">
        <f>livestock!F27</f>
        <v>4.0755559500000003E-2</v>
      </c>
      <c r="G27" s="109">
        <f>livestock!G27</f>
        <v>0.89001630939999998</v>
      </c>
      <c r="H27" s="109">
        <f>livestock!H27</f>
        <v>3.2604448000000002E-3</v>
      </c>
      <c r="I27" s="109">
        <f>livestock!I27</f>
        <v>41.320905881000002</v>
      </c>
      <c r="J27" s="109">
        <f>livestock!J27</f>
        <v>8.2234076119000008</v>
      </c>
      <c r="K27" s="109">
        <f>livestock!K27</f>
        <v>0.52376273529999995</v>
      </c>
      <c r="L27" s="109">
        <f>livestock!L27</f>
        <v>9.7813350000000004E-3</v>
      </c>
      <c r="M27" s="109">
        <f>livestock!M27</f>
        <v>0.18095468849999999</v>
      </c>
      <c r="N27" s="109">
        <f>livestock!N27</f>
        <v>0.14345957500000001</v>
      </c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G27" s="30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</row>
    <row r="28" spans="1:75" x14ac:dyDescent="0.25">
      <c r="A28" s="37" t="s">
        <v>27</v>
      </c>
      <c r="B28" s="20">
        <f>livestock!B28+fertilizer!B28</f>
        <v>189215.85576093261</v>
      </c>
      <c r="C28" s="20">
        <f>livestock!C28</f>
        <v>9755.9055783999993</v>
      </c>
      <c r="D28" s="109">
        <f>livestock!D28</f>
        <v>50.498258030999999</v>
      </c>
      <c r="E28" s="109">
        <f>livestock!E28</f>
        <v>12.113252606</v>
      </c>
      <c r="F28" s="109">
        <f>livestock!F28</f>
        <v>0.34882139870000001</v>
      </c>
      <c r="G28" s="109">
        <f>livestock!G28</f>
        <v>8.2420127572999995</v>
      </c>
      <c r="H28" s="109">
        <f>livestock!H28</f>
        <v>2.79057113E-2</v>
      </c>
      <c r="I28" s="109">
        <f>livestock!I28</f>
        <v>80.697984470999998</v>
      </c>
      <c r="J28" s="109">
        <f>livestock!J28</f>
        <v>84.798928767999996</v>
      </c>
      <c r="K28" s="109">
        <f>livestock!K28</f>
        <v>0.93785263360000004</v>
      </c>
      <c r="L28" s="109">
        <f>livestock!L28</f>
        <v>8.3717127299999999E-2</v>
      </c>
      <c r="M28" s="109">
        <f>livestock!M28</f>
        <v>1.5487669212999999</v>
      </c>
      <c r="N28" s="109">
        <f>livestock!N28</f>
        <v>1.2278513576000001</v>
      </c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G28" s="30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</row>
    <row r="29" spans="1:75" x14ac:dyDescent="0.25">
      <c r="A29" s="37" t="s">
        <v>28</v>
      </c>
      <c r="B29" s="20">
        <f>livestock!B29+fertilizer!B29</f>
        <v>43355.786427374696</v>
      </c>
      <c r="C29" s="20">
        <f>livestock!C29</f>
        <v>1411.1192284000001</v>
      </c>
      <c r="D29" s="109">
        <f>livestock!D29</f>
        <v>1.7118638211999999</v>
      </c>
      <c r="E29" s="109">
        <f>livestock!E29</f>
        <v>0.1360077864</v>
      </c>
      <c r="F29" s="109">
        <f>livestock!F29</f>
        <v>2.6231753999999999E-3</v>
      </c>
      <c r="G29" s="109">
        <f>livestock!G29</f>
        <v>1.6753215131000001</v>
      </c>
      <c r="H29" s="109">
        <f>livestock!H29</f>
        <v>2.0985399999999999E-4</v>
      </c>
      <c r="I29" s="109">
        <f>livestock!I29</f>
        <v>42.879808717000003</v>
      </c>
      <c r="J29" s="109">
        <f>livestock!J29</f>
        <v>14.397528554999999</v>
      </c>
      <c r="K29" s="109">
        <f>livestock!K29</f>
        <v>0.55605214069999997</v>
      </c>
      <c r="L29" s="109">
        <f>livestock!L29</f>
        <v>6.2956199999999996E-4</v>
      </c>
      <c r="M29" s="109">
        <f>livestock!M29</f>
        <v>1.1646898899999999E-2</v>
      </c>
      <c r="N29" s="109">
        <f>livestock!N29</f>
        <v>9.2335768000000006E-3</v>
      </c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G29" s="30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</row>
    <row r="30" spans="1:75" x14ac:dyDescent="0.25">
      <c r="A30" s="37" t="s">
        <v>29</v>
      </c>
      <c r="B30" s="20">
        <f>livestock!B30+fertilizer!B30</f>
        <v>952.83856727021407</v>
      </c>
      <c r="C30" s="20">
        <f>livestock!C30</f>
        <v>47.915027150999997</v>
      </c>
      <c r="D30" s="109">
        <f>livestock!D30</f>
        <v>0.42280168670000001</v>
      </c>
      <c r="E30" s="109">
        <f>livestock!E30</f>
        <v>3.7743688400000003E-2</v>
      </c>
      <c r="F30" s="109">
        <f>livestock!F30</f>
        <v>1.50405952E-2</v>
      </c>
      <c r="G30" s="109">
        <f>livestock!G30</f>
        <v>1.5680435699999998E-2</v>
      </c>
      <c r="H30" s="109">
        <f>livestock!H30</f>
        <v>1.2032475999999999E-3</v>
      </c>
      <c r="I30" s="109">
        <f>livestock!I30</f>
        <v>10.402413575000001</v>
      </c>
      <c r="J30" s="109">
        <f>livestock!J30</f>
        <v>0.20156882300000001</v>
      </c>
      <c r="K30" s="109">
        <f>livestock!K30</f>
        <v>0.13034579099999999</v>
      </c>
      <c r="L30" s="109">
        <f>livestock!L30</f>
        <v>3.6097434E-3</v>
      </c>
      <c r="M30" s="109">
        <f>livestock!M30</f>
        <v>6.6780245200000005E-2</v>
      </c>
      <c r="N30" s="109">
        <f>livestock!N30</f>
        <v>5.2942897199999998E-2</v>
      </c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G30" s="30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</row>
    <row r="31" spans="1:75" x14ac:dyDescent="0.25">
      <c r="A31" s="37" t="s">
        <v>30</v>
      </c>
      <c r="B31" s="20">
        <f>livestock!B31+fertilizer!B31</f>
        <v>2269.562385852299</v>
      </c>
      <c r="C31" s="20">
        <f>livestock!C31</f>
        <v>116.37520257</v>
      </c>
      <c r="D31" s="109">
        <f>livestock!D31</f>
        <v>0.6281702119</v>
      </c>
      <c r="E31" s="109">
        <f>livestock!E31</f>
        <v>0.25463730899999998</v>
      </c>
      <c r="F31" s="109">
        <f>livestock!F31</f>
        <v>0.102445666</v>
      </c>
      <c r="G31" s="109">
        <f>livestock!G31</f>
        <v>4.1514201600000002E-2</v>
      </c>
      <c r="H31" s="109">
        <f>livestock!H31</f>
        <v>8.1956532999999995E-3</v>
      </c>
      <c r="I31" s="109">
        <f>livestock!I31</f>
        <v>14.00433061</v>
      </c>
      <c r="J31" s="109">
        <f>livestock!J31</f>
        <v>0.53504959330000001</v>
      </c>
      <c r="K31" s="109">
        <f>livestock!K31</f>
        <v>0.1495175544</v>
      </c>
      <c r="L31" s="109">
        <f>livestock!L31</f>
        <v>2.45869596E-2</v>
      </c>
      <c r="M31" s="109">
        <f>livestock!M31</f>
        <v>0.45485871529999999</v>
      </c>
      <c r="N31" s="109">
        <f>livestock!N31</f>
        <v>0.36060882430000002</v>
      </c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G31" s="30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</row>
    <row r="32" spans="1:75" x14ac:dyDescent="0.25">
      <c r="A32" s="37" t="s">
        <v>31</v>
      </c>
      <c r="B32" s="20">
        <f>livestock!B32+fertilizer!B32</f>
        <v>45762.008217166105</v>
      </c>
      <c r="C32" s="20">
        <f>livestock!C32</f>
        <v>1705.0851997</v>
      </c>
      <c r="D32" s="109">
        <f>livestock!D32</f>
        <v>17.900117869999999</v>
      </c>
      <c r="E32" s="109">
        <f>livestock!E32</f>
        <v>6.3123316999999998E-2</v>
      </c>
      <c r="F32" s="109">
        <f>livestock!F32</f>
        <v>6.6168607000000003E-3</v>
      </c>
      <c r="G32" s="109">
        <f>livestock!G32</f>
        <v>0.5630277185</v>
      </c>
      <c r="H32" s="109">
        <f>livestock!H32</f>
        <v>5.293489E-4</v>
      </c>
      <c r="I32" s="109">
        <f>livestock!I32</f>
        <v>449.14891267000002</v>
      </c>
      <c r="J32" s="109">
        <f>livestock!J32</f>
        <v>7.0586705800000002</v>
      </c>
      <c r="K32" s="109">
        <f>livestock!K32</f>
        <v>5.8310130709000001</v>
      </c>
      <c r="L32" s="109">
        <f>livestock!L32</f>
        <v>1.5880466000000001E-3</v>
      </c>
      <c r="M32" s="109">
        <f>livestock!M32</f>
        <v>2.93788629E-2</v>
      </c>
      <c r="N32" s="109">
        <f>livestock!N32</f>
        <v>2.32913488E-2</v>
      </c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G32" s="30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</row>
    <row r="33" spans="1:75" x14ac:dyDescent="0.25">
      <c r="A33" s="37" t="s">
        <v>32</v>
      </c>
      <c r="B33" s="20">
        <f>livestock!B33+fertilizer!B33</f>
        <v>33353.128444870265</v>
      </c>
      <c r="C33" s="20">
        <f>livestock!C33</f>
        <v>2317.5387329999999</v>
      </c>
      <c r="D33" s="109">
        <f>livestock!D33</f>
        <v>28.50054643</v>
      </c>
      <c r="E33" s="109">
        <f>livestock!E33</f>
        <v>0.73155433010000004</v>
      </c>
      <c r="F33" s="109">
        <f>livestock!F33</f>
        <v>0.28481622779999999</v>
      </c>
      <c r="G33" s="109">
        <f>livestock!G33</f>
        <v>0.2414323203</v>
      </c>
      <c r="H33" s="109">
        <f>livestock!H33</f>
        <v>2.2785299500000002E-2</v>
      </c>
      <c r="I33" s="109">
        <f>livestock!I33</f>
        <v>709.46400664999999</v>
      </c>
      <c r="J33" s="109">
        <f>livestock!J33</f>
        <v>5.9800643156</v>
      </c>
      <c r="K33" s="109">
        <f>livestock!K33</f>
        <v>9.1238605319000001</v>
      </c>
      <c r="L33" s="109">
        <f>livestock!L33</f>
        <v>6.8355899400000003E-2</v>
      </c>
      <c r="M33" s="109">
        <f>livestock!M33</f>
        <v>1.2645841852999999</v>
      </c>
      <c r="N33" s="109">
        <f>livestock!N33</f>
        <v>1.0025533423999999</v>
      </c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G33" s="30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</row>
    <row r="34" spans="1:75" x14ac:dyDescent="0.25">
      <c r="A34" s="37" t="s">
        <v>33</v>
      </c>
      <c r="B34" s="20">
        <f>livestock!B34+fertilizer!B34</f>
        <v>194985.21859286021</v>
      </c>
      <c r="C34" s="20">
        <f>livestock!C34</f>
        <v>14868.807005000001</v>
      </c>
      <c r="D34" s="109">
        <f>livestock!D34</f>
        <v>170.72771223999999</v>
      </c>
      <c r="E34" s="109">
        <f>livestock!E34</f>
        <v>56.220539678000002</v>
      </c>
      <c r="F34" s="109">
        <f>livestock!F34</f>
        <v>8.8835823524999995</v>
      </c>
      <c r="G34" s="109">
        <f>livestock!G34</f>
        <v>0.3600410845</v>
      </c>
      <c r="H34" s="109">
        <f>livestock!H34</f>
        <v>0.71068653930000003</v>
      </c>
      <c r="I34" s="109">
        <f>livestock!I34</f>
        <v>309.09959996999999</v>
      </c>
      <c r="J34" s="109">
        <f>livestock!J34</f>
        <v>60.561401744999998</v>
      </c>
      <c r="K34" s="109">
        <f>livestock!K34</f>
        <v>1.2084533049999999</v>
      </c>
      <c r="L34" s="109">
        <f>livestock!L34</f>
        <v>2.1320597111000001</v>
      </c>
      <c r="M34" s="109">
        <f>livestock!M34</f>
        <v>39.443102003</v>
      </c>
      <c r="N34" s="109">
        <f>livestock!N34</f>
        <v>31.270208401000001</v>
      </c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G34" s="30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</row>
    <row r="35" spans="1:75" x14ac:dyDescent="0.25">
      <c r="A35" s="37" t="s">
        <v>34</v>
      </c>
      <c r="B35" s="20">
        <f>livestock!B35+fertilizer!B35</f>
        <v>82518.676374954302</v>
      </c>
      <c r="C35" s="20">
        <f>livestock!C35</f>
        <v>632.55580368000005</v>
      </c>
      <c r="D35" s="109">
        <f>livestock!D35</f>
        <v>1.9976975687</v>
      </c>
      <c r="E35" s="109">
        <f>livestock!E35</f>
        <v>0.47368244170000001</v>
      </c>
      <c r="F35" s="109">
        <f>livestock!F35</f>
        <v>6.9795062899999996E-2</v>
      </c>
      <c r="G35" s="109">
        <f>livestock!G35</f>
        <v>0.61222267360000004</v>
      </c>
      <c r="H35" s="109">
        <f>livestock!H35</f>
        <v>5.5836061999999997E-3</v>
      </c>
      <c r="I35" s="109">
        <f>livestock!I35</f>
        <v>20.573833570000001</v>
      </c>
      <c r="J35" s="109">
        <f>livestock!J35</f>
        <v>5.7044254465000002</v>
      </c>
      <c r="K35" s="109">
        <f>livestock!K35</f>
        <v>0.2451482764</v>
      </c>
      <c r="L35" s="109">
        <f>livestock!L35</f>
        <v>1.6750819699999999E-2</v>
      </c>
      <c r="M35" s="109">
        <f>livestock!M35</f>
        <v>0.30989014250000002</v>
      </c>
      <c r="N35" s="109">
        <f>livestock!N35</f>
        <v>0.2456786588</v>
      </c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G35" s="30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</row>
    <row r="36" spans="1:75" x14ac:dyDescent="0.25">
      <c r="A36" s="37" t="s">
        <v>35</v>
      </c>
      <c r="B36" s="20">
        <f>livestock!B36+fertilizer!B36</f>
        <v>79563.198124162009</v>
      </c>
      <c r="C36" s="20">
        <f>livestock!C36</f>
        <v>5348.7827208999997</v>
      </c>
      <c r="D36" s="109">
        <f>livestock!D36</f>
        <v>55.525522662999997</v>
      </c>
      <c r="E36" s="109">
        <f>livestock!E36</f>
        <v>14.833752219999999</v>
      </c>
      <c r="F36" s="109">
        <f>livestock!F36</f>
        <v>2.6758912870999998</v>
      </c>
      <c r="G36" s="109">
        <f>livestock!G36</f>
        <v>0.78215539050000005</v>
      </c>
      <c r="H36" s="109">
        <f>livestock!H36</f>
        <v>0.21407131309999999</v>
      </c>
      <c r="I36" s="109">
        <f>livestock!I36</f>
        <v>435.56642073</v>
      </c>
      <c r="J36" s="109">
        <f>livestock!J36</f>
        <v>22.792327064999998</v>
      </c>
      <c r="K36" s="109">
        <f>livestock!K36</f>
        <v>4.8115422302999997</v>
      </c>
      <c r="L36" s="109">
        <f>livestock!L36</f>
        <v>0.64221396019999999</v>
      </c>
      <c r="M36" s="109">
        <f>livestock!M36</f>
        <v>11.880957562000001</v>
      </c>
      <c r="N36" s="109">
        <f>livestock!N36</f>
        <v>9.4191375006999998</v>
      </c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G36" s="30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</row>
    <row r="37" spans="1:75" x14ac:dyDescent="0.25">
      <c r="A37" s="37" t="s">
        <v>36</v>
      </c>
      <c r="B37" s="20">
        <f>livestock!B37+fertilizer!B37</f>
        <v>162664.7517185203</v>
      </c>
      <c r="C37" s="20">
        <f>livestock!C37</f>
        <v>5926.8395984999997</v>
      </c>
      <c r="D37" s="109">
        <f>livestock!D37</f>
        <v>45.302595879999998</v>
      </c>
      <c r="E37" s="109">
        <f>livestock!E37</f>
        <v>12.849296203</v>
      </c>
      <c r="F37" s="109">
        <f>livestock!F37</f>
        <v>1.4944331398999999</v>
      </c>
      <c r="G37" s="109">
        <f>livestock!G37</f>
        <v>3.1013908579999998</v>
      </c>
      <c r="H37" s="109">
        <f>livestock!H37</f>
        <v>0.11955465160000001</v>
      </c>
      <c r="I37" s="109">
        <f>livestock!I37</f>
        <v>117.25684303</v>
      </c>
      <c r="J37" s="109">
        <f>livestock!J37</f>
        <v>40.489955238999997</v>
      </c>
      <c r="K37" s="109">
        <f>livestock!K37</f>
        <v>1.0508081933</v>
      </c>
      <c r="L37" s="109">
        <f>livestock!L37</f>
        <v>0.35866393009999997</v>
      </c>
      <c r="M37" s="109">
        <f>livestock!M37</f>
        <v>6.6352834782999999</v>
      </c>
      <c r="N37" s="109">
        <f>livestock!N37</f>
        <v>5.2604048907000003</v>
      </c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G37" s="30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</row>
    <row r="38" spans="1:75" x14ac:dyDescent="0.25">
      <c r="A38" s="37" t="s">
        <v>37</v>
      </c>
      <c r="B38" s="20">
        <f>livestock!B38+fertilizer!B38</f>
        <v>30814.683154098202</v>
      </c>
      <c r="C38" s="20">
        <f>livestock!C38</f>
        <v>973.45853896000006</v>
      </c>
      <c r="D38" s="109">
        <f>livestock!D38</f>
        <v>5.5106333257999998</v>
      </c>
      <c r="E38" s="109">
        <f>livestock!E38</f>
        <v>0.57897307870000003</v>
      </c>
      <c r="F38" s="109">
        <f>livestock!F38</f>
        <v>0.2451278543</v>
      </c>
      <c r="G38" s="109">
        <f>livestock!G38</f>
        <v>0.63071639940000002</v>
      </c>
      <c r="H38" s="109">
        <f>livestock!H38</f>
        <v>1.9610228300000001E-2</v>
      </c>
      <c r="I38" s="109">
        <f>livestock!I38</f>
        <v>142.10109065</v>
      </c>
      <c r="J38" s="109">
        <f>livestock!J38</f>
        <v>6.2328174171999997</v>
      </c>
      <c r="K38" s="109">
        <f>livestock!K38</f>
        <v>1.7680465091999999</v>
      </c>
      <c r="L38" s="109">
        <f>livestock!L38</f>
        <v>5.8830677599999999E-2</v>
      </c>
      <c r="M38" s="109">
        <f>livestock!M38</f>
        <v>1.0883676679000001</v>
      </c>
      <c r="N38" s="109">
        <f>livestock!N38</f>
        <v>0.86285000499999998</v>
      </c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G38" s="30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</row>
    <row r="39" spans="1:75" x14ac:dyDescent="0.25">
      <c r="A39" s="37" t="s">
        <v>128</v>
      </c>
      <c r="B39" s="20">
        <f>livestock!B39+fertilizer!B39</f>
        <v>56739.748998185489</v>
      </c>
      <c r="C39" s="20">
        <f>livestock!C39</f>
        <v>4001.3143963000002</v>
      </c>
      <c r="D39" s="109">
        <f>livestock!D39</f>
        <v>39.863313822999999</v>
      </c>
      <c r="E39" s="109">
        <f>livestock!E39</f>
        <v>7.8734495602000001</v>
      </c>
      <c r="F39" s="109">
        <f>livestock!F39</f>
        <v>2.2033820464999998</v>
      </c>
      <c r="G39" s="109">
        <f>livestock!G39</f>
        <v>0.50053760420000004</v>
      </c>
      <c r="H39" s="109">
        <f>livestock!H39</f>
        <v>0.17627056229999999</v>
      </c>
      <c r="I39" s="109">
        <f>livestock!I39</f>
        <v>693.20589614000005</v>
      </c>
      <c r="J39" s="109">
        <f>livestock!J39</f>
        <v>13.439073289</v>
      </c>
      <c r="K39" s="109">
        <f>livestock!K39</f>
        <v>8.3067482524000003</v>
      </c>
      <c r="L39" s="109">
        <f>livestock!L39</f>
        <v>0.52881170529999999</v>
      </c>
      <c r="M39" s="109">
        <f>livestock!M39</f>
        <v>9.7830164383000007</v>
      </c>
      <c r="N39" s="109">
        <f>livestock!N39</f>
        <v>7.7559052372000004</v>
      </c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G39" s="30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</row>
    <row r="40" spans="1:75" x14ac:dyDescent="0.25">
      <c r="A40" s="37" t="s">
        <v>39</v>
      </c>
      <c r="B40" s="20">
        <f>livestock!B40+fertilizer!B40</f>
        <v>251.282792369557</v>
      </c>
      <c r="C40" s="20">
        <f>livestock!C40</f>
        <v>10.657689911</v>
      </c>
      <c r="D40" s="109">
        <f>livestock!D40</f>
        <v>7.6591437299999995E-2</v>
      </c>
      <c r="E40" s="109">
        <f>livestock!E40</f>
        <v>1.72215641E-2</v>
      </c>
      <c r="F40" s="109">
        <f>livestock!F40</f>
        <v>5.6135053000000001E-3</v>
      </c>
      <c r="G40" s="109">
        <f>livestock!G40</f>
        <v>4.0673287000000001E-3</v>
      </c>
      <c r="H40" s="109">
        <f>livestock!H40</f>
        <v>4.490804E-4</v>
      </c>
      <c r="I40" s="109">
        <f>livestock!I40</f>
        <v>1.4784230231</v>
      </c>
      <c r="J40" s="109">
        <f>livestock!J40</f>
        <v>5.23036011E-2</v>
      </c>
      <c r="K40" s="109">
        <f>livestock!K40</f>
        <v>1.7427305399999999E-2</v>
      </c>
      <c r="L40" s="109">
        <f>livestock!L40</f>
        <v>1.3472415000000001E-3</v>
      </c>
      <c r="M40" s="109">
        <f>livestock!M40</f>
        <v>2.4923961599999999E-2</v>
      </c>
      <c r="N40" s="109">
        <f>livestock!N40</f>
        <v>1.9759540200000002E-2</v>
      </c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G40" s="30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</row>
    <row r="41" spans="1:75" x14ac:dyDescent="0.25">
      <c r="A41" s="37" t="s">
        <v>40</v>
      </c>
      <c r="B41" s="20">
        <f>livestock!B41+fertilizer!B41</f>
        <v>27973.541749030068</v>
      </c>
      <c r="C41" s="20">
        <f>livestock!C41</f>
        <v>1874.9165802</v>
      </c>
      <c r="D41" s="109">
        <f>livestock!D41</f>
        <v>6.4943919478999996</v>
      </c>
      <c r="E41" s="109">
        <f>livestock!E41</f>
        <v>7.6566631259999998</v>
      </c>
      <c r="F41" s="109">
        <f>livestock!F41</f>
        <v>3.1601258794999998</v>
      </c>
      <c r="G41" s="109">
        <f>livestock!G41</f>
        <v>0.23464923930000001</v>
      </c>
      <c r="H41" s="109">
        <f>livestock!H41</f>
        <v>0.2528100674</v>
      </c>
      <c r="I41" s="109">
        <f>livestock!I41</f>
        <v>121.45641734</v>
      </c>
      <c r="J41" s="109">
        <f>livestock!J41</f>
        <v>5.9183296057000003</v>
      </c>
      <c r="K41" s="109">
        <f>livestock!K41</f>
        <v>0.5792487597</v>
      </c>
      <c r="L41" s="109">
        <f>livestock!L41</f>
        <v>0.75843020090000002</v>
      </c>
      <c r="M41" s="109">
        <f>livestock!M41</f>
        <v>14.030960181999999</v>
      </c>
      <c r="N41" s="109">
        <f>livestock!N41</f>
        <v>11.123643695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G41" s="30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</row>
    <row r="42" spans="1:75" x14ac:dyDescent="0.25">
      <c r="A42" s="37" t="s">
        <v>41</v>
      </c>
      <c r="B42" s="20">
        <f>livestock!B42+fertilizer!B42</f>
        <v>116324.8997489473</v>
      </c>
      <c r="C42" s="20">
        <f>livestock!C42</f>
        <v>3357.4734936</v>
      </c>
      <c r="D42" s="109">
        <f>livestock!D42</f>
        <v>22.45509268</v>
      </c>
      <c r="E42" s="109">
        <f>livestock!E42</f>
        <v>5.1291960656000004</v>
      </c>
      <c r="F42" s="109">
        <f>livestock!F42</f>
        <v>0.4338327877</v>
      </c>
      <c r="G42" s="109">
        <f>livestock!G42</f>
        <v>2.2183843768</v>
      </c>
      <c r="H42" s="109">
        <f>livestock!H42</f>
        <v>3.4706623300000003E-2</v>
      </c>
      <c r="I42" s="109">
        <f>livestock!I42</f>
        <v>123.39278473</v>
      </c>
      <c r="J42" s="109">
        <f>livestock!J42</f>
        <v>25.103621582999999</v>
      </c>
      <c r="K42" s="109">
        <f>livestock!K42</f>
        <v>1.4654800757999999</v>
      </c>
      <c r="L42" s="109">
        <f>livestock!L42</f>
        <v>0.1041198725</v>
      </c>
      <c r="M42" s="109">
        <f>livestock!M42</f>
        <v>1.9262175396000001</v>
      </c>
      <c r="N42" s="109">
        <f>livestock!N42</f>
        <v>1.5270914417999999</v>
      </c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G42" s="30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</row>
    <row r="43" spans="1:75" x14ac:dyDescent="0.25">
      <c r="A43" s="37" t="s">
        <v>42</v>
      </c>
      <c r="B43" s="20">
        <f>livestock!B43+fertilizer!B43</f>
        <v>25598.398173671507</v>
      </c>
      <c r="C43" s="20">
        <f>livestock!C43</f>
        <v>1368.9334071000001</v>
      </c>
      <c r="D43" s="109">
        <f>livestock!D43</f>
        <v>6.6826505404000001</v>
      </c>
      <c r="E43" s="109">
        <f>livestock!E43</f>
        <v>2.8973597796999999</v>
      </c>
      <c r="F43" s="109">
        <f>livestock!F43</f>
        <v>0.99215322169999998</v>
      </c>
      <c r="G43" s="109">
        <f>livestock!G43</f>
        <v>0.67638972210000003</v>
      </c>
      <c r="H43" s="109">
        <f>livestock!H43</f>
        <v>7.9372260099999994E-2</v>
      </c>
      <c r="I43" s="109">
        <f>livestock!I43</f>
        <v>105.04384706</v>
      </c>
      <c r="J43" s="109">
        <f>livestock!J43</f>
        <v>7.8984920648000001</v>
      </c>
      <c r="K43" s="109">
        <f>livestock!K43</f>
        <v>1.050840014</v>
      </c>
      <c r="L43" s="109">
        <f>livestock!L43</f>
        <v>0.23811677959999999</v>
      </c>
      <c r="M43" s="109">
        <f>livestock!M43</f>
        <v>4.4051604518999996</v>
      </c>
      <c r="N43" s="109">
        <f>livestock!N43</f>
        <v>3.4923795296</v>
      </c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G43" s="30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</row>
    <row r="44" spans="1:75" x14ac:dyDescent="0.25">
      <c r="A44" s="37" t="s">
        <v>43</v>
      </c>
      <c r="B44" s="20">
        <f>livestock!B44+fertilizer!B44</f>
        <v>485006.00979308301</v>
      </c>
      <c r="C44" s="20">
        <f>livestock!C44</f>
        <v>20248.373800000001</v>
      </c>
      <c r="D44" s="109">
        <f>livestock!D44</f>
        <v>77.491358099999999</v>
      </c>
      <c r="E44" s="109">
        <f>livestock!E44</f>
        <v>21.329256768</v>
      </c>
      <c r="F44" s="109">
        <f>livestock!F44</f>
        <v>6.8468499049</v>
      </c>
      <c r="G44" s="109">
        <f>livestock!G44</f>
        <v>15.834403857</v>
      </c>
      <c r="H44" s="109">
        <f>livestock!H44</f>
        <v>0.54774801510000004</v>
      </c>
      <c r="I44" s="109">
        <f>livestock!I44</f>
        <v>1460.1401588000001</v>
      </c>
      <c r="J44" s="109">
        <f>livestock!J44</f>
        <v>153.36945302000001</v>
      </c>
      <c r="K44" s="109">
        <f>livestock!K44</f>
        <v>16.800321588999999</v>
      </c>
      <c r="L44" s="109">
        <f>livestock!L44</f>
        <v>1.6432439042</v>
      </c>
      <c r="M44" s="109">
        <f>livestock!M44</f>
        <v>30.400014943999999</v>
      </c>
      <c r="N44" s="109">
        <f>livestock!N44</f>
        <v>24.100911998000001</v>
      </c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G44" s="30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</row>
    <row r="45" spans="1:75" x14ac:dyDescent="0.25">
      <c r="A45" s="37" t="s">
        <v>44</v>
      </c>
      <c r="B45" s="20">
        <f>livestock!B45+fertilizer!B45</f>
        <v>42068.602670317297</v>
      </c>
      <c r="C45" s="20">
        <f>livestock!C45</f>
        <v>1260.1172248</v>
      </c>
      <c r="D45" s="109">
        <f>livestock!D45</f>
        <v>11.240600240999999</v>
      </c>
      <c r="E45" s="109">
        <f>livestock!E45</f>
        <v>2.6688996129999998</v>
      </c>
      <c r="F45" s="109">
        <f>livestock!F45</f>
        <v>0.61739343520000001</v>
      </c>
      <c r="G45" s="109">
        <f>livestock!G45</f>
        <v>0.33086955849999999</v>
      </c>
      <c r="H45" s="109">
        <f>livestock!H45</f>
        <v>4.9391473499999998E-2</v>
      </c>
      <c r="I45" s="109">
        <f>livestock!I45</f>
        <v>146.16890444000001</v>
      </c>
      <c r="J45" s="109">
        <f>livestock!J45</f>
        <v>5.7360016683000001</v>
      </c>
      <c r="K45" s="109">
        <f>livestock!K45</f>
        <v>1.7032972790000001</v>
      </c>
      <c r="L45" s="109">
        <f>livestock!L45</f>
        <v>0.1481744374</v>
      </c>
      <c r="M45" s="109">
        <f>livestock!M45</f>
        <v>2.7412267242000001</v>
      </c>
      <c r="N45" s="109">
        <f>livestock!N45</f>
        <v>2.1732251914999998</v>
      </c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G45" s="30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</row>
    <row r="46" spans="1:75" x14ac:dyDescent="0.25">
      <c r="A46" s="37" t="s">
        <v>45</v>
      </c>
      <c r="B46" s="20">
        <f>livestock!B46+fertilizer!B46</f>
        <v>5506.5507863416424</v>
      </c>
      <c r="C46" s="20">
        <f>livestock!C46</f>
        <v>395.46752929000002</v>
      </c>
      <c r="D46" s="109">
        <f>livestock!D46</f>
        <v>5.2334883058999999</v>
      </c>
      <c r="E46" s="109">
        <f>livestock!E46</f>
        <v>2.7246114599999999E-2</v>
      </c>
      <c r="F46" s="109">
        <f>livestock!F46</f>
        <v>8.0692080999999992E-3</v>
      </c>
      <c r="G46" s="109">
        <f>livestock!G46</f>
        <v>2.7698878900000001E-2</v>
      </c>
      <c r="H46" s="109">
        <f>livestock!H46</f>
        <v>6.4553660000000004E-4</v>
      </c>
      <c r="I46" s="109">
        <f>livestock!I46</f>
        <v>130.73757122000001</v>
      </c>
      <c r="J46" s="109">
        <f>livestock!J46</f>
        <v>0.91476763049999998</v>
      </c>
      <c r="K46" s="109">
        <f>livestock!K46</f>
        <v>1.6953418825</v>
      </c>
      <c r="L46" s="109">
        <f>livestock!L46</f>
        <v>1.9366095999999999E-3</v>
      </c>
      <c r="M46" s="109">
        <f>livestock!M46</f>
        <v>3.5827285E-2</v>
      </c>
      <c r="N46" s="109">
        <f>livestock!N46</f>
        <v>2.84036181E-2</v>
      </c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G46" s="30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</row>
    <row r="47" spans="1:75" x14ac:dyDescent="0.25">
      <c r="A47" s="37" t="s">
        <v>46</v>
      </c>
      <c r="B47" s="20">
        <f>livestock!B47+fertilizer!B47</f>
        <v>37334.486555530471</v>
      </c>
      <c r="C47" s="20">
        <f>livestock!C47</f>
        <v>2378.6779313000002</v>
      </c>
      <c r="D47" s="109">
        <f>livestock!D47</f>
        <v>10.463735094</v>
      </c>
      <c r="E47" s="109">
        <f>livestock!E47</f>
        <v>7.1111668666999996</v>
      </c>
      <c r="F47" s="109">
        <f>livestock!F47</f>
        <v>2.947493401</v>
      </c>
      <c r="G47" s="109">
        <f>livestock!G47</f>
        <v>0.62921419320000005</v>
      </c>
      <c r="H47" s="109">
        <f>livestock!H47</f>
        <v>0.23579947509999999</v>
      </c>
      <c r="I47" s="109">
        <f>livestock!I47</f>
        <v>230.85694457</v>
      </c>
      <c r="J47" s="109">
        <f>livestock!J47</f>
        <v>9.5067322063000006</v>
      </c>
      <c r="K47" s="109">
        <f>livestock!K47</f>
        <v>2.0671936607000001</v>
      </c>
      <c r="L47" s="109">
        <f>livestock!L47</f>
        <v>0.70739843319999995</v>
      </c>
      <c r="M47" s="109">
        <f>livestock!M47</f>
        <v>13.086869981</v>
      </c>
      <c r="N47" s="109">
        <f>livestock!N47</f>
        <v>10.375176363</v>
      </c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G47" s="30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</row>
    <row r="48" spans="1:75" x14ac:dyDescent="0.25">
      <c r="A48" s="37" t="s">
        <v>47</v>
      </c>
      <c r="B48" s="20">
        <f>livestock!B48+fertilizer!B48</f>
        <v>63088.119654336697</v>
      </c>
      <c r="C48" s="20">
        <f>livestock!C48</f>
        <v>1641.7666927</v>
      </c>
      <c r="D48" s="109">
        <f>livestock!D48</f>
        <v>15.002297886999999</v>
      </c>
      <c r="E48" s="109">
        <f>livestock!E48</f>
        <v>1.7755805847999999</v>
      </c>
      <c r="F48" s="109">
        <f>livestock!F48</f>
        <v>0.79108070640000006</v>
      </c>
      <c r="G48" s="109">
        <f>livestock!G48</f>
        <v>0.34356858130000001</v>
      </c>
      <c r="H48" s="109">
        <f>livestock!H48</f>
        <v>6.3286469400000003E-2</v>
      </c>
      <c r="I48" s="109">
        <f>livestock!I48</f>
        <v>384.56845077000003</v>
      </c>
      <c r="J48" s="109">
        <f>livestock!J48</f>
        <v>5.472514265</v>
      </c>
      <c r="K48" s="109">
        <f>livestock!K48</f>
        <v>4.7445365869999998</v>
      </c>
      <c r="L48" s="109">
        <f>livestock!L48</f>
        <v>0.1898594344</v>
      </c>
      <c r="M48" s="109">
        <f>livestock!M48</f>
        <v>3.5123986683999999</v>
      </c>
      <c r="N48" s="109">
        <f>livestock!N48</f>
        <v>2.7846043867999999</v>
      </c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G48" s="30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</row>
    <row r="49" spans="1:75" x14ac:dyDescent="0.25">
      <c r="A49" s="37" t="s">
        <v>48</v>
      </c>
      <c r="B49" s="20">
        <f>livestock!B49+fertilizer!B49</f>
        <v>9330.5748800498895</v>
      </c>
      <c r="C49" s="20">
        <f>livestock!C49</f>
        <v>436.98572516000002</v>
      </c>
      <c r="D49" s="109">
        <f>livestock!D49</f>
        <v>0.60780641069999997</v>
      </c>
      <c r="E49" s="109">
        <f>livestock!E49</f>
        <v>1.5064560214</v>
      </c>
      <c r="F49" s="109">
        <f>livestock!F49</f>
        <v>0.71255910379999998</v>
      </c>
      <c r="G49" s="109">
        <f>livestock!G49</f>
        <v>0.1420063208</v>
      </c>
      <c r="H49" s="109">
        <f>livestock!H49</f>
        <v>5.7004730699999999E-2</v>
      </c>
      <c r="I49" s="109">
        <f>livestock!I49</f>
        <v>31.106108973000001</v>
      </c>
      <c r="J49" s="109">
        <f>livestock!J49</f>
        <v>1.8026528015000001</v>
      </c>
      <c r="K49" s="109">
        <f>livestock!K49</f>
        <v>0.1789177871</v>
      </c>
      <c r="L49" s="109">
        <f>livestock!L49</f>
        <v>0.17101420270000001</v>
      </c>
      <c r="M49" s="109">
        <f>livestock!M49</f>
        <v>3.1637627855999999</v>
      </c>
      <c r="N49" s="109">
        <f>livestock!N49</f>
        <v>2.5082084</v>
      </c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G49" s="30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</row>
    <row r="50" spans="1:75" x14ac:dyDescent="0.25">
      <c r="A50" s="37" t="s">
        <v>49</v>
      </c>
      <c r="B50" s="20">
        <f>livestock!B50+fertilizer!B50</f>
        <v>66051.669698543701</v>
      </c>
      <c r="C50" s="20">
        <f>livestock!C50</f>
        <v>3902.9793565</v>
      </c>
      <c r="D50" s="109">
        <f>livestock!D50</f>
        <v>44.794172570999997</v>
      </c>
      <c r="E50" s="109">
        <f>livestock!E50</f>
        <v>2.7112509107</v>
      </c>
      <c r="F50" s="109">
        <f>livestock!F50</f>
        <v>0.98160892919999998</v>
      </c>
      <c r="G50" s="109">
        <f>livestock!G50</f>
        <v>0.45687212849999997</v>
      </c>
      <c r="H50" s="109">
        <f>livestock!H50</f>
        <v>7.8528714499999999E-2</v>
      </c>
      <c r="I50" s="109">
        <f>livestock!I50</f>
        <v>1078.5563133000001</v>
      </c>
      <c r="J50" s="109">
        <f>livestock!J50</f>
        <v>10.784224408</v>
      </c>
      <c r="K50" s="109">
        <f>livestock!K50</f>
        <v>13.697188478999999</v>
      </c>
      <c r="L50" s="109">
        <f>livestock!L50</f>
        <v>0.23558611560000001</v>
      </c>
      <c r="M50" s="109">
        <f>livestock!M50</f>
        <v>4.3583436721000002</v>
      </c>
      <c r="N50" s="109">
        <f>livestock!N50</f>
        <v>3.4552630443000001</v>
      </c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G50" s="30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</row>
    <row r="51" spans="1:75" x14ac:dyDescent="0.25">
      <c r="A51" s="37" t="s">
        <v>50</v>
      </c>
      <c r="B51" s="20">
        <f>livestock!B51+fertilizer!B51</f>
        <v>39281.497758183497</v>
      </c>
      <c r="C51" s="20">
        <f>livestock!C51</f>
        <v>637.69222106999996</v>
      </c>
      <c r="D51" s="109">
        <f>livestock!D51</f>
        <v>2.4416242459999999</v>
      </c>
      <c r="E51" s="109">
        <f>livestock!E51</f>
        <v>0.2186944197</v>
      </c>
      <c r="F51" s="109">
        <f>livestock!F51</f>
        <v>1.5619625E-3</v>
      </c>
      <c r="G51" s="109">
        <f>livestock!G51</f>
        <v>0.60929040379999999</v>
      </c>
      <c r="H51" s="109">
        <f>livestock!H51</f>
        <v>1.24957E-4</v>
      </c>
      <c r="I51" s="109">
        <f>livestock!I51</f>
        <v>42.619071681000001</v>
      </c>
      <c r="J51" s="109">
        <f>livestock!J51</f>
        <v>5.5994253697999996</v>
      </c>
      <c r="K51" s="109">
        <f>livestock!K51</f>
        <v>0.55300112859999995</v>
      </c>
      <c r="L51" s="109">
        <f>livestock!L51</f>
        <v>3.7487099999999998E-4</v>
      </c>
      <c r="M51" s="109">
        <f>livestock!M51</f>
        <v>6.9351137000000004E-3</v>
      </c>
      <c r="N51" s="109">
        <f>livestock!N51</f>
        <v>5.4981081999999999E-3</v>
      </c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G51" s="30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</row>
    <row r="52" spans="1:75" x14ac:dyDescent="0.25">
      <c r="C52" s="20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</row>
    <row r="53" spans="1:75" x14ac:dyDescent="0.25">
      <c r="C53" s="20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</row>
    <row r="54" spans="1:75" x14ac:dyDescent="0.25">
      <c r="A54" s="37" t="s">
        <v>233</v>
      </c>
      <c r="B54" s="20">
        <f>livestock!B54+fertilizer!B54</f>
        <v>269.16954098999997</v>
      </c>
      <c r="C54" s="20">
        <f>livestock!C54</f>
        <v>15.165811071</v>
      </c>
      <c r="D54" s="109">
        <f>livestock!D54</f>
        <v>9.3781578999999997E-3</v>
      </c>
      <c r="E54" s="109">
        <f>livestock!E54</f>
        <v>3.9587733999999998E-3</v>
      </c>
      <c r="F54" s="109">
        <f>livestock!F54</f>
        <v>2.6774930000000001E-4</v>
      </c>
      <c r="G54" s="109">
        <f>livestock!G54</f>
        <v>2.1907155399999999E-2</v>
      </c>
      <c r="H54" s="109">
        <f>livestock!H54</f>
        <v>1.6527700000000001E-5</v>
      </c>
      <c r="I54" s="109">
        <f>livestock!I54</f>
        <v>5.0099159099999999E-2</v>
      </c>
      <c r="J54" s="109">
        <f>livestock!J54</f>
        <v>2.7328073E-3</v>
      </c>
      <c r="K54" s="109">
        <f>livestock!K54</f>
        <v>2.714579E-3</v>
      </c>
      <c r="L54" s="109">
        <f>livestock!L54</f>
        <v>6.6110899999999998E-5</v>
      </c>
      <c r="M54" s="109">
        <f>livestock!M54</f>
        <v>1.1866909999999999E-3</v>
      </c>
      <c r="N54" s="109">
        <f>livestock!N54</f>
        <v>9.3877510000000002E-4</v>
      </c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G54" s="30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</row>
    <row r="55" spans="1:75" x14ac:dyDescent="0.25">
      <c r="A55" s="37" t="s">
        <v>1</v>
      </c>
      <c r="B55" s="20">
        <f>livestock!B55+fertilizer!B55</f>
        <v>123.15052423</v>
      </c>
      <c r="C55" s="20">
        <f>livestock!C55</f>
        <v>9.8520420063999996</v>
      </c>
      <c r="D55" s="109">
        <f>livestock!D55</f>
        <v>4.0683013599999998E-2</v>
      </c>
      <c r="E55" s="109">
        <f>livestock!E55</f>
        <v>8.4954924000000005E-3</v>
      </c>
      <c r="F55" s="109">
        <f>livestock!F55</f>
        <v>1.3244899E-3</v>
      </c>
      <c r="G55" s="109">
        <f>livestock!G55</f>
        <v>8.5554415999999998E-3</v>
      </c>
      <c r="H55" s="109">
        <f>livestock!H55</f>
        <v>1.0595919999999999E-4</v>
      </c>
      <c r="I55" s="109">
        <f>livestock!I55</f>
        <v>0.48877905960000001</v>
      </c>
      <c r="J55" s="109">
        <f>livestock!J55</f>
        <v>8.2491044200000002E-2</v>
      </c>
      <c r="K55" s="109">
        <f>livestock!K55</f>
        <v>5.9294476000000002E-3</v>
      </c>
      <c r="L55" s="109">
        <f>livestock!L55</f>
        <v>3.1787759999999998E-4</v>
      </c>
      <c r="M55" s="109">
        <f>livestock!M55</f>
        <v>5.8807347000000001E-3</v>
      </c>
      <c r="N55" s="109">
        <f>livestock!N55</f>
        <v>4.6622041000000001E-3</v>
      </c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</row>
    <row r="56" spans="1:75" x14ac:dyDescent="0.25">
      <c r="A56" s="37" t="s">
        <v>11</v>
      </c>
      <c r="B56" s="20">
        <f>livestock!B56+fertilizer!B56</f>
        <v>1527.0177960000001</v>
      </c>
      <c r="C56" s="20">
        <f>livestock!C56</f>
        <v>122.16142863</v>
      </c>
      <c r="D56" s="109">
        <f>livestock!D56</f>
        <v>0.66908022379999998</v>
      </c>
      <c r="E56" s="109">
        <f>livestock!E56</f>
        <v>0.103847286</v>
      </c>
      <c r="F56" s="109">
        <f>livestock!F56</f>
        <v>3.15056565E-2</v>
      </c>
      <c r="G56" s="109">
        <f>livestock!G56</f>
        <v>8.1919322700000005E-2</v>
      </c>
      <c r="H56" s="109">
        <f>livestock!H56</f>
        <v>2.5204521999999999E-3</v>
      </c>
      <c r="I56" s="109">
        <f>livestock!I56</f>
        <v>14.012391794999999</v>
      </c>
      <c r="J56" s="109">
        <f>livestock!J56</f>
        <v>0.82615327520000004</v>
      </c>
      <c r="K56" s="109">
        <f>livestock!K56</f>
        <v>0.17202821800000001</v>
      </c>
      <c r="L56" s="109">
        <f>livestock!L56</f>
        <v>7.5613572000000004E-3</v>
      </c>
      <c r="M56" s="109">
        <f>livestock!M56</f>
        <v>0.13988508180000001</v>
      </c>
      <c r="N56" s="109">
        <f>livestock!N56</f>
        <v>0.11089992210000001</v>
      </c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</row>
    <row r="57" spans="1:75" x14ac:dyDescent="0.25">
      <c r="A57" s="37" t="s">
        <v>58</v>
      </c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</row>
    <row r="58" spans="1:75" x14ac:dyDescent="0.25">
      <c r="A58" s="37" t="s">
        <v>175</v>
      </c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</row>
    <row r="59" spans="1:75" x14ac:dyDescent="0.25">
      <c r="A59" s="22" t="s">
        <v>239</v>
      </c>
    </row>
    <row r="61" spans="1:75" x14ac:dyDescent="0.25">
      <c r="A61" s="1" t="s">
        <v>55</v>
      </c>
      <c r="B61" s="1">
        <f>SUM(B3:B59)</f>
        <v>4102619.69797771</v>
      </c>
      <c r="C61" s="1">
        <f t="shared" ref="C61:L61" si="0">SUM(C3:C59)</f>
        <v>225697.14133128137</v>
      </c>
      <c r="D61" s="110">
        <f t="shared" si="0"/>
        <v>1529.6415951276999</v>
      </c>
      <c r="E61" s="110">
        <f t="shared" si="0"/>
        <v>447.14067767380021</v>
      </c>
      <c r="F61" s="110">
        <f t="shared" si="0"/>
        <v>104.28775272269995</v>
      </c>
      <c r="G61" s="110">
        <f t="shared" si="0"/>
        <v>102.9748727023</v>
      </c>
      <c r="H61" s="110">
        <f t="shared" si="0"/>
        <v>8.0520828867000027</v>
      </c>
      <c r="I61" s="110">
        <f t="shared" si="0"/>
        <v>16174.0008240391</v>
      </c>
      <c r="J61" s="110">
        <f t="shared" si="0"/>
        <v>1314.5129225476999</v>
      </c>
      <c r="K61" s="110">
        <f t="shared" si="0"/>
        <v>189.42258151010003</v>
      </c>
      <c r="L61" s="110">
        <f t="shared" si="0"/>
        <v>25.139145167900001</v>
      </c>
      <c r="M61" s="110"/>
      <c r="N61" s="110"/>
      <c r="O61" s="1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</row>
    <row r="62" spans="1:75" x14ac:dyDescent="0.25">
      <c r="A62" s="22" t="s">
        <v>56</v>
      </c>
      <c r="B62" s="1">
        <f t="shared" ref="B62:N62" si="1">SUM(B2:B51)</f>
        <v>4100700.3601164897</v>
      </c>
      <c r="C62" s="1">
        <f t="shared" si="1"/>
        <v>225549.96204957398</v>
      </c>
      <c r="D62" s="110">
        <f t="shared" si="1"/>
        <v>1528.9224537323998</v>
      </c>
      <c r="E62" s="110">
        <f t="shared" si="1"/>
        <v>447.02437612200021</v>
      </c>
      <c r="F62" s="110">
        <f t="shared" si="1"/>
        <v>104.25465482699995</v>
      </c>
      <c r="G62" s="110">
        <f t="shared" si="1"/>
        <v>102.86249078260001</v>
      </c>
      <c r="H62" s="110">
        <f t="shared" si="1"/>
        <v>8.0494399476000016</v>
      </c>
      <c r="I62" s="110">
        <f t="shared" si="1"/>
        <v>16159.449554025399</v>
      </c>
      <c r="J62" s="110">
        <f t="shared" si="1"/>
        <v>1313.6015454209999</v>
      </c>
      <c r="K62" s="110">
        <f t="shared" si="1"/>
        <v>189.2419092655</v>
      </c>
      <c r="L62" s="110">
        <f t="shared" si="1"/>
        <v>25.131199822199999</v>
      </c>
      <c r="M62" s="110">
        <f t="shared" si="1"/>
        <v>462.76486160419989</v>
      </c>
      <c r="N62" s="110">
        <f t="shared" si="1"/>
        <v>366.75622405670009</v>
      </c>
    </row>
    <row r="63" spans="1:75" x14ac:dyDescent="0.25">
      <c r="A63" s="22" t="s">
        <v>240</v>
      </c>
      <c r="B63" s="20">
        <f t="shared" ref="B63:L63" si="2">+B3+B5+B8+B9+B11+B12+B14+B15+B16+B17+B18+B19+B20+B21+B22+B23+B24+B25+B26+B28+B30+B31+B33+B34+B35+B36+B37+B39+B40+B41+B42+B43+B44+B46+B47+B49+B50</f>
        <v>3067448.965795469</v>
      </c>
      <c r="C63" s="20">
        <f t="shared" si="2"/>
        <v>160098.83278927396</v>
      </c>
      <c r="D63" s="109">
        <f t="shared" si="2"/>
        <v>1262.4247614830999</v>
      </c>
      <c r="E63" s="109">
        <f t="shared" si="2"/>
        <v>400.31197176730012</v>
      </c>
      <c r="F63" s="109">
        <f t="shared" si="2"/>
        <v>86.237545402299958</v>
      </c>
      <c r="G63" s="109">
        <f t="shared" si="2"/>
        <v>54.887968212999994</v>
      </c>
      <c r="H63" s="109">
        <f t="shared" si="2"/>
        <v>6.8787168163999999</v>
      </c>
      <c r="I63" s="109">
        <f t="shared" si="2"/>
        <v>9696.9284252683956</v>
      </c>
      <c r="J63" s="109">
        <f t="shared" si="2"/>
        <v>856.19567146779991</v>
      </c>
      <c r="K63" s="109">
        <f t="shared" si="2"/>
        <v>98.699194049000013</v>
      </c>
      <c r="L63" s="109">
        <f t="shared" si="2"/>
        <v>20.704686959200004</v>
      </c>
      <c r="O63" s="2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32</vt:i4>
      </vt:variant>
    </vt:vector>
  </HeadingPairs>
  <TitlesOfParts>
    <vt:vector size="65" baseType="lpstr">
      <vt:lpstr>README</vt:lpstr>
      <vt:lpstr>State Totals</vt:lpstr>
      <vt:lpstr>All Sectors CAPs</vt:lpstr>
      <vt:lpstr>All Sectors HAPs</vt:lpstr>
      <vt:lpstr>Model Species</vt:lpstr>
      <vt:lpstr>afdust</vt:lpstr>
      <vt:lpstr>fertilizer</vt:lpstr>
      <vt:lpstr>livestock</vt:lpstr>
      <vt:lpstr>total ag</vt:lpstr>
      <vt:lpstr>cmv_c1c2</vt:lpstr>
      <vt:lpstr>cmv_c3</vt:lpstr>
      <vt:lpstr>rail</vt:lpstr>
      <vt:lpstr>nonpt</vt:lpstr>
      <vt:lpstr>vcp</vt:lpstr>
      <vt:lpstr>ptagfire</vt:lpstr>
      <vt:lpstr>nonroad</vt:lpstr>
      <vt:lpstr>onroad all</vt:lpstr>
      <vt:lpstr>airports</vt:lpstr>
      <vt:lpstr>ptfire-rx</vt:lpstr>
      <vt:lpstr>ptfire-wild</vt:lpstr>
      <vt:lpstr>ptfire_othna</vt:lpstr>
      <vt:lpstr>ptegu</vt:lpstr>
      <vt:lpstr>ptnonipm</vt:lpstr>
      <vt:lpstr>pt_oilgas</vt:lpstr>
      <vt:lpstr>np_oilgas</vt:lpstr>
      <vt:lpstr>rwc</vt:lpstr>
      <vt:lpstr>beis</vt:lpstr>
      <vt:lpstr>othar</vt:lpstr>
      <vt:lpstr>onroad_can</vt:lpstr>
      <vt:lpstr>onroad_mex</vt:lpstr>
      <vt:lpstr>othpt</vt:lpstr>
      <vt:lpstr>othafdust</vt:lpstr>
      <vt:lpstr>othptdust 12US1</vt:lpstr>
      <vt:lpstr>'ptfire-rx'!annual_2011_draft_ptfire_12US2_cbo5_soa</vt:lpstr>
      <vt:lpstr>'ptfire-wild'!annual_2011_draft_ptfire_12US2_cbo5_soa</vt:lpstr>
      <vt:lpstr>afdust!annual_2011ea_v6_11f_afdust_12US2_cmaq_cb05_soa_state</vt:lpstr>
      <vt:lpstr>othafdust!annual_2011ea_v6_11f_afdust_12US2_cmaq_cb05_soa_state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fertilizer!annual_2011ea_v6_11f_c1c2rail_12US2_cbo5_soa_state</vt:lpstr>
      <vt:lpstr>rail!annual_2011ea_v6_11f_c1c2rail_12US2_cbo5_soa_state</vt:lpstr>
      <vt:lpstr>cmv_c1c2!annual_2011ea_v6_11f_c3marine_12US2_cbo5_soa_state</vt:lpstr>
      <vt:lpstr>cmv_c3!annual_2011ea_v6_11f_c3marine_12US2_cbo5_soa_state</vt:lpstr>
      <vt:lpstr>cmv_c3!annual_2011ea_v6_11f_c3marine_12US2_cbo5_soa_state_1</vt:lpstr>
      <vt:lpstr>ptagfire!annual_2011ea_v6_11f_nonpt_12US2_cbo5_soa_state</vt:lpstr>
      <vt:lpstr>nonroad!annual_2011ea_v6_11f_nonroad_12US2_cbo5_soa_state</vt:lpstr>
      <vt:lpstr>othar!annual_2011ea_v6_11f_othar_12US2_cmaq_cb05_soa_state</vt:lpstr>
      <vt:lpstr>ptfire_othna!annual_2011ea_v6_11f_othar_12US2_cmaq_cb05_soa_state</vt:lpstr>
      <vt:lpstr>othar!annual_2011ea_v6_11f_othar_12US2_cmaq_cb05_soa_state_1</vt:lpstr>
      <vt:lpstr>ptfire_othna!annual_2011ea_v6_11f_othar_12US2_cmaq_cb05_soa_state_1</vt:lpstr>
      <vt:lpstr>onroad_can!annual_2011ea_v6_11f_othon_12US2_cmaq_cb05_soa_state</vt:lpstr>
      <vt:lpstr>onroad_mex!annual_2011ea_v6_11f_othon_12US2_cmaq_cb05_soa_state</vt:lpstr>
      <vt:lpstr>onroad_can!annual_2011ea_v6_11f_othon_12US2_cmaq_cb05_soa_state_1</vt:lpstr>
      <vt:lpstr>othpt!annual_2011ea_v6_11f_othpt_12US2_cmaq_cb05_soa_state</vt:lpstr>
      <vt:lpstr>othpt!annual_2011ea_v6_11f_othpt_12US2_cmaq_cb05_soa_state_1</vt:lpstr>
      <vt:lpstr>airports!annual_2011ea_v6_11f_ptipm_12US2_cbo5_soa_state</vt:lpstr>
      <vt:lpstr>livestock!annual_2011ea_v6_11f_ptipm_12US2_cbo5_soa_state</vt:lpstr>
      <vt:lpstr>nonpt!annual_2011ea_v6_11f_ptipm_12US2_cbo5_soa_state</vt:lpstr>
      <vt:lpstr>ptegu!annual_2011ea_v6_11f_ptipm_12US2_cbo5_soa_state</vt:lpstr>
      <vt:lpstr>ptnonipm!annual_2011ea_v6_11f_ptipm_12US2_cbo5_soa_state</vt:lpstr>
      <vt:lpstr>vcp!annual_2011ea_v6_11f_ptipm_12US2_cbo5_soa_state</vt:lpstr>
      <vt:lpstr>ptegu!annual_2011ea_v6_11f_ptipm_12US2_cbo5_soa_state_1</vt:lpstr>
      <vt:lpstr>pt_oilgas!annual_2011ea_v6_11f_ptnonipm_12US2_cbo5_soa_state</vt:lpstr>
      <vt:lpstr>rwc!annual_2011ea_v6_11f_rwc_12US2_cbo5_soa_state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2022-01-22T13:51:43Z</dcterms:modified>
</cp:coreProperties>
</file>